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50" yWindow="-90" windowWidth="25350" windowHeight="6570" tabRatio="922"/>
  </bookViews>
  <sheets>
    <sheet name="General Info" sheetId="1" r:id="rId1"/>
    <sheet name="Checks" sheetId="22" r:id="rId2"/>
    <sheet name="Requirements" sheetId="39" r:id="rId3"/>
    <sheet name="DefCap" sheetId="56" r:id="rId4"/>
    <sheet name="DefCap-MI" sheetId="66" r:id="rId5"/>
    <sheet name="TLAC holdings" sheetId="103" r:id="rId6"/>
    <sheet name="TLAC" sheetId="92" r:id="rId7"/>
    <sheet name="Leverage Ratio" sheetId="32" r:id="rId8"/>
    <sheet name="Leverage Ratio additional" sheetId="100" r:id="rId9"/>
    <sheet name="LCR" sheetId="8" r:id="rId10"/>
    <sheet name="NSFR" sheetId="30" r:id="rId11"/>
    <sheet name="NSFR additional" sheetId="104" r:id="rId12"/>
    <sheet name="TB" sheetId="107" r:id="rId13"/>
    <sheet name="TB IMA Backtesting-P&amp;L" sheetId="115" r:id="rId14"/>
    <sheet name="TB SA Current" sheetId="116" r:id="rId15"/>
    <sheet name="TB SA FRTB" sheetId="117" r:id="rId16"/>
    <sheet name="Securitisation" sheetId="112" r:id="rId17"/>
    <sheet name="OpRisk" sheetId="106" r:id="rId18"/>
    <sheet name="Sovereign exposures" sheetId="114" r:id="rId19"/>
    <sheet name="Survey" sheetId="102" r:id="rId20"/>
    <sheet name="Parameters" sheetId="20" r:id="rId21"/>
  </sheets>
  <definedNames>
    <definedName name="Accounting">Parameters!$D$194:$D$196</definedName>
    <definedName name="BankType">Parameters!$D$197:$D$199</definedName>
    <definedName name="BankTypeNumeric">Parameters!$C$200:$C$206</definedName>
    <definedName name="Basel12">Parameters!$D$192:$D$193</definedName>
    <definedName name="CCROTC">Parameters!$D$177:$D$179</definedName>
    <definedName name="CCRSFT">Parameters!$D$180:$D$183</definedName>
    <definedName name="CreditRisk">Parameters!$D$184:$D$185</definedName>
    <definedName name="CreditRiskEquity">Parameters!$D$186:$D$187</definedName>
    <definedName name="CRMApproach">Parameters!$D$338:$D$341</definedName>
    <definedName name="CurrencyMismatch">Parameters!$D$350:$D$351</definedName>
    <definedName name="ELProvisioning">Parameters!$D$354:$D$374</definedName>
    <definedName name="Enforceability">Parameters!$D$439:$D$442</definedName>
    <definedName name="Group">Parameters!$D$172:$D$173</definedName>
    <definedName name="IndividualGroup">Parameters!$D$334:$D$335</definedName>
    <definedName name="Jurisdiction">Parameters!$D$352:$D$353</definedName>
    <definedName name="MethodTradeExposures">Parameters!$D$342:$D$345</definedName>
    <definedName name="ObservedBestEstimates">Parameters!$D$336:$D$337</definedName>
    <definedName name="OpRisk">Parameters!$D$188:$D$191</definedName>
    <definedName name="_xlnm.Print_Area" localSheetId="1">Checks!$A:$W</definedName>
    <definedName name="_xlnm.Print_Area" localSheetId="3">DefCap!$A$1:$G$123</definedName>
    <definedName name="_xlnm.Print_Area" localSheetId="4">'DefCap-MI'!$A$1:$AI$32</definedName>
    <definedName name="_xlnm.Print_Area" localSheetId="0">'General Info'!$A$1:$K$119</definedName>
    <definedName name="_xlnm.Print_Area" localSheetId="9">LCR!$A$1:$K$444</definedName>
    <definedName name="_xlnm.Print_Area" localSheetId="7">'Leverage Ratio'!$A$1:$O$209</definedName>
    <definedName name="_xlnm.Print_Area" localSheetId="8">'Leverage Ratio additional'!$A$1:$U$262,'Leverage Ratio additional'!$A$263:$L$282,'Leverage Ratio additional'!$A$283:$I$310</definedName>
    <definedName name="_xlnm.Print_Area" localSheetId="10">NSFR!$A$1:$P$379</definedName>
    <definedName name="_xlnm.Print_Area" localSheetId="11">'NSFR additional'!$A$1:$M$70</definedName>
    <definedName name="_xlnm.Print_Area" localSheetId="20">Parameters!$A:$J</definedName>
    <definedName name="_xlnm.Print_Area" localSheetId="2">Requirements!$A$1:$I$48</definedName>
    <definedName name="_xlnm.Print_Area" localSheetId="16">Securitisation!$A$1:$O$50</definedName>
    <definedName name="_xlnm.Print_Area" localSheetId="18">'Sovereign exposures'!$A$1:$Q$21,'Sovereign exposures'!$A$22:$AD$67,'Sovereign exposures'!$A$68:$T$1048576</definedName>
    <definedName name="_xlnm.Print_Area" localSheetId="19">Survey!$A$1:$G$151</definedName>
    <definedName name="_xlnm.Print_Area" localSheetId="12">TB!$1:$333</definedName>
    <definedName name="_xlnm.Print_Area" localSheetId="13">'TB IMA Backtesting-P&amp;L'!$A$1:$ER$732</definedName>
    <definedName name="_xlnm.Print_Area" localSheetId="14">'TB SA Current'!$A$1:$G$64</definedName>
    <definedName name="_xlnm.Print_Area" localSheetId="15">'TB SA FRTB'!$A:$N</definedName>
    <definedName name="_xlnm.Print_Area" localSheetId="6">TLAC!$A$1:$E$26</definedName>
    <definedName name="_xlnm.Print_Area" localSheetId="5">'TLAC holdings'!$A$1:$G$8</definedName>
    <definedName name="_xlnm.Print_Titles" localSheetId="1">Checks!$1:$1</definedName>
    <definedName name="_xlnm.Print_Titles" localSheetId="0">'General Info'!$A:$B</definedName>
    <definedName name="_xlnm.Print_Titles" localSheetId="20">Parameters!$1:$1</definedName>
    <definedName name="_xlnm.Print_Titles" localSheetId="2">Requirements!$A:$B</definedName>
    <definedName name="_xlnm.Print_Titles" localSheetId="18">'Sovereign exposures'!$A:$C</definedName>
    <definedName name="_xlnm.Print_Titles" localSheetId="12">TB!$A:$E</definedName>
    <definedName name="_xlnm.Print_Titles" localSheetId="13">'TB IMA Backtesting-P&amp;L'!$B:$C</definedName>
    <definedName name="QNumeric100">Parameters!$C$231:$C$330</definedName>
    <definedName name="QNumeric11">Parameters!$C$231:$C$241</definedName>
    <definedName name="QNumeric14">Parameters!$C$231:$C$244</definedName>
    <definedName name="QNumeric3">Parameters!$C$231:$C$233</definedName>
    <definedName name="QNumeric5">Parameters!$C$231:$C$235</definedName>
    <definedName name="QNumeric6">Parameters!$C$231:$C$236</definedName>
    <definedName name="QNumeric7">Parameters!$C$231:$C$237</definedName>
    <definedName name="QNumeric9">Parameters!$C$231:$C$239</definedName>
    <definedName name="QNumericP10">Parameters!$D$392:$D$402</definedName>
    <definedName name="QNumericZ10">Parameters!$C$230:$C$240</definedName>
    <definedName name="QNumericZ100">Parameters!$C$230:$C$330</definedName>
    <definedName name="RegDesks">Parameters!$D$209:$D$229</definedName>
    <definedName name="SACCRCEM">Parameters!$D$342:$D$343</definedName>
    <definedName name="SlottingUsage">Parameters!$D$346:$D$349</definedName>
    <definedName name="SovereignEntity">Parameters!$D$449:$D$453</definedName>
    <definedName name="SovereignJurisdiction">Parameters!$D$454:$D$484</definedName>
    <definedName name="SovereignRatingBucket">Parameters!$D$485:$D$490</definedName>
    <definedName name="SurveyIncDecSame">Parameters!$D$389:$D$391</definedName>
    <definedName name="UnitT">Parameters!$E$174:$F$176</definedName>
    <definedName name="UnitW">Parameters!$D$174:$D$176</definedName>
    <definedName name="YesNo">Parameters!$D$169:$D$170</definedName>
    <definedName name="YesNoDontKnow">Parameters!$D$168:$D$170</definedName>
    <definedName name="YesNoNA">Parameters!$D$169:$D$171</definedName>
    <definedName name="Z_15489521_78C1_4B59_8BC9_AACD7EBC6362_.wvu.PrintArea" localSheetId="1" hidden="1">Checks!$A$1:$N$211</definedName>
    <definedName name="Z_15489521_78C1_4B59_8BC9_AACD7EBC6362_.wvu.PrintArea" localSheetId="3" hidden="1">DefCap!#REF!</definedName>
    <definedName name="Z_15489521_78C1_4B59_8BC9_AACD7EBC6362_.wvu.PrintArea" localSheetId="4" hidden="1">'DefCap-MI'!#REF!</definedName>
    <definedName name="Z_15489521_78C1_4B59_8BC9_AACD7EBC6362_.wvu.PrintArea" localSheetId="7" hidden="1">'Leverage Ratio'!#REF!</definedName>
    <definedName name="Z_15489521_78C1_4B59_8BC9_AACD7EBC6362_.wvu.PrintArea" localSheetId="8" hidden="1">'Leverage Ratio additional'!#REF!</definedName>
    <definedName name="Z_15489521_78C1_4B59_8BC9_AACD7EBC6362_.wvu.PrintArea" localSheetId="10" hidden="1">NSFR!#REF!</definedName>
    <definedName name="Z_15489521_78C1_4B59_8BC9_AACD7EBC6362_.wvu.PrintArea" localSheetId="2" hidden="1">Requirements!$A$1:$C$48,Requirements!#REF!</definedName>
    <definedName name="Z_15489521_78C1_4B59_8BC9_AACD7EBC6362_.wvu.PrintTitles" localSheetId="1" hidden="1">Checks!$1:$1</definedName>
    <definedName name="Z_15489521_78C1_4B59_8BC9_AACD7EBC6362_.wvu.PrintTitles" localSheetId="3" hidden="1">DefCap!#REF!</definedName>
    <definedName name="Z_15489521_78C1_4B59_8BC9_AACD7EBC6362_.wvu.PrintTitles" localSheetId="4" hidden="1">'DefCap-MI'!#REF!</definedName>
    <definedName name="Z_15489521_78C1_4B59_8BC9_AACD7EBC6362_.wvu.PrintTitles" localSheetId="7" hidden="1">'Leverage Ratio'!#REF!</definedName>
    <definedName name="Z_15489521_78C1_4B59_8BC9_AACD7EBC6362_.wvu.PrintTitles" localSheetId="8" hidden="1">'Leverage Ratio additional'!#REF!</definedName>
    <definedName name="Z_15489521_78C1_4B59_8BC9_AACD7EBC6362_.wvu.PrintTitles" localSheetId="2" hidden="1">Requirements!$A:$B</definedName>
    <definedName name="Z_3D2E4C4C_55B0_42AD_9B20_28C028F4BEE7_.wvu.Cols" localSheetId="19" hidden="1">Survey!$H:$XFD</definedName>
    <definedName name="Z_3D2E4C4C_55B0_42AD_9B20_28C028F4BEE7_.wvu.Cols" localSheetId="13" hidden="1">'TB IMA Backtesting-P&amp;L'!$ES:$XFD</definedName>
    <definedName name="Z_3D2E4C4C_55B0_42AD_9B20_28C028F4BEE7_.wvu.Cols" localSheetId="14" hidden="1">'TB SA Current'!$H:$XFD</definedName>
    <definedName name="Z_3D2E4C4C_55B0_42AD_9B20_28C028F4BEE7_.wvu.Cols" localSheetId="15" hidden="1">'TB SA FRTB'!$O:$XFD</definedName>
    <definedName name="Z_3D2E4C4C_55B0_42AD_9B20_28C028F4BEE7_.wvu.Cols" localSheetId="5" hidden="1">'TLAC holdings'!$H:$XFD</definedName>
    <definedName name="Z_3D2E4C4C_55B0_42AD_9B20_28C028F4BEE7_.wvu.PrintArea" localSheetId="19" hidden="1">Survey!$A$1:$G$151</definedName>
    <definedName name="Z_3D2E4C4C_55B0_42AD_9B20_28C028F4BEE7_.wvu.PrintArea" localSheetId="12" hidden="1">TB!$A$1:$H$98,TB!#REF!,TB!$A$231:$E$333</definedName>
    <definedName name="Z_3D2E4C4C_55B0_42AD_9B20_28C028F4BEE7_.wvu.PrintArea" localSheetId="13" hidden="1">'TB IMA Backtesting-P&amp;L'!$A$1:$ER$732</definedName>
    <definedName name="Z_3D2E4C4C_55B0_42AD_9B20_28C028F4BEE7_.wvu.PrintArea" localSheetId="14" hidden="1">'TB SA Current'!$A$1:$G$64</definedName>
    <definedName name="Z_3D2E4C4C_55B0_42AD_9B20_28C028F4BEE7_.wvu.PrintArea" localSheetId="15" hidden="1">'TB SA FRTB'!$A$1:$M$129,'TB SA FRTB'!$A$130:$M$134,'TB SA FRTB'!$A$135:$N$177</definedName>
    <definedName name="Z_3D2E4C4C_55B0_42AD_9B20_28C028F4BEE7_.wvu.PrintArea" localSheetId="5" hidden="1">'TLAC holdings'!$A$1:$G$8</definedName>
    <definedName name="Z_3D2E4C4C_55B0_42AD_9B20_28C028F4BEE7_.wvu.PrintTitles" localSheetId="19" hidden="1">Survey!$C:$C,Survey!#REF!</definedName>
    <definedName name="Z_3D2E4C4C_55B0_42AD_9B20_28C028F4BEE7_.wvu.PrintTitles" localSheetId="13" hidden="1">'TB IMA Backtesting-P&amp;L'!$B:$C</definedName>
    <definedName name="Z_3D2E4C4C_55B0_42AD_9B20_28C028F4BEE7_.wvu.Rows" localSheetId="19" hidden="1">Survey!$152:$1048576</definedName>
    <definedName name="Z_3D2E4C4C_55B0_42AD_9B20_28C028F4BEE7_.wvu.Rows" localSheetId="13" hidden="1">'TB IMA Backtesting-P&amp;L'!$1044:$1048576,'TB IMA Backtesting-P&amp;L'!$733:$837</definedName>
    <definedName name="Z_3D2E4C4C_55B0_42AD_9B20_28C028F4BEE7_.wvu.Rows" localSheetId="14" hidden="1">'TB SA Current'!$152:$1048576,'TB SA Current'!$65:$151</definedName>
    <definedName name="Z_3D2E4C4C_55B0_42AD_9B20_28C028F4BEE7_.wvu.Rows" localSheetId="15" hidden="1">'TB SA FRTB'!$597:$1048576,'TB SA FRTB'!$156:$457</definedName>
    <definedName name="Z_3D2E4C4C_55B0_42AD_9B20_28C028F4BEE7_.wvu.Rows" localSheetId="5" hidden="1">'TLAC holdings'!$15:$1048576,'TLAC holdings'!$9:$14</definedName>
    <definedName name="Z_53E8D147_A870_4F3F_BF63_24587CEF7636_.wvu.PrintArea" localSheetId="1" hidden="1">Checks!$A$1:$N$211</definedName>
    <definedName name="Z_53E8D147_A870_4F3F_BF63_24587CEF7636_.wvu.PrintArea" localSheetId="3" hidden="1">DefCap!#REF!</definedName>
    <definedName name="Z_53E8D147_A870_4F3F_BF63_24587CEF7636_.wvu.PrintArea" localSheetId="4" hidden="1">'DefCap-MI'!#REF!</definedName>
    <definedName name="Z_53E8D147_A870_4F3F_BF63_24587CEF7636_.wvu.PrintArea" localSheetId="9" hidden="1">LCR!#REF!</definedName>
    <definedName name="Z_53E8D147_A870_4F3F_BF63_24587CEF7636_.wvu.PrintArea" localSheetId="7" hidden="1">'Leverage Ratio'!#REF!</definedName>
    <definedName name="Z_53E8D147_A870_4F3F_BF63_24587CEF7636_.wvu.PrintArea" localSheetId="8" hidden="1">'Leverage Ratio additional'!#REF!</definedName>
    <definedName name="Z_53E8D147_A870_4F3F_BF63_24587CEF7636_.wvu.PrintArea" localSheetId="10" hidden="1">NSFR!#REF!</definedName>
    <definedName name="Z_53E8D147_A870_4F3F_BF63_24587CEF7636_.wvu.PrintArea" localSheetId="2" hidden="1">Requirements!$A$1:$C$48,Requirements!#REF!</definedName>
    <definedName name="Z_53E8D147_A870_4F3F_BF63_24587CEF7636_.wvu.PrintTitles" localSheetId="1" hidden="1">Checks!$1:$1</definedName>
    <definedName name="Z_53E8D147_A870_4F3F_BF63_24587CEF7636_.wvu.PrintTitles" localSheetId="3" hidden="1">DefCap!#REF!</definedName>
    <definedName name="Z_53E8D147_A870_4F3F_BF63_24587CEF7636_.wvu.PrintTitles" localSheetId="4" hidden="1">'DefCap-MI'!#REF!</definedName>
    <definedName name="Z_53E8D147_A870_4F3F_BF63_24587CEF7636_.wvu.PrintTitles" localSheetId="9" hidden="1">LCR!#REF!</definedName>
    <definedName name="Z_53E8D147_A870_4F3F_BF63_24587CEF7636_.wvu.PrintTitles" localSheetId="7" hidden="1">'Leverage Ratio'!#REF!</definedName>
    <definedName name="Z_53E8D147_A870_4F3F_BF63_24587CEF7636_.wvu.PrintTitles" localSheetId="8" hidden="1">'Leverage Ratio additional'!#REF!</definedName>
    <definedName name="Z_53E8D147_A870_4F3F_BF63_24587CEF7636_.wvu.PrintTitles" localSheetId="10" hidden="1">NSFR!#REF!</definedName>
    <definedName name="Z_53E8D147_A870_4F3F_BF63_24587CEF7636_.wvu.PrintTitles" localSheetId="2" hidden="1">Requirements!$A:$B</definedName>
    <definedName name="Z_7608A575_AD39_4DFE_B654_965E0A886A86_.wvu.PrintArea" localSheetId="1" hidden="1">Checks!$A$1:$N$211</definedName>
    <definedName name="Z_7608A575_AD39_4DFE_B654_965E0A886A86_.wvu.PrintArea" localSheetId="3" hidden="1">DefCap!#REF!</definedName>
    <definedName name="Z_7608A575_AD39_4DFE_B654_965E0A886A86_.wvu.PrintArea" localSheetId="4" hidden="1">'DefCap-MI'!#REF!</definedName>
    <definedName name="Z_7608A575_AD39_4DFE_B654_965E0A886A86_.wvu.PrintArea" localSheetId="7" hidden="1">'Leverage Ratio'!#REF!</definedName>
    <definedName name="Z_7608A575_AD39_4DFE_B654_965E0A886A86_.wvu.PrintArea" localSheetId="8" hidden="1">'Leverage Ratio additional'!#REF!</definedName>
    <definedName name="Z_7608A575_AD39_4DFE_B654_965E0A886A86_.wvu.PrintArea" localSheetId="10" hidden="1">NSFR!#REF!</definedName>
    <definedName name="Z_7608A575_AD39_4DFE_B654_965E0A886A86_.wvu.PrintArea" localSheetId="2" hidden="1">Requirements!$A$1:$C$48,Requirements!#REF!</definedName>
    <definedName name="Z_7608A575_AD39_4DFE_B654_965E0A886A86_.wvu.PrintTitles" localSheetId="1" hidden="1">Checks!$1:$1</definedName>
    <definedName name="Z_7608A575_AD39_4DFE_B654_965E0A886A86_.wvu.PrintTitles" localSheetId="3" hidden="1">DefCap!#REF!</definedName>
    <definedName name="Z_7608A575_AD39_4DFE_B654_965E0A886A86_.wvu.PrintTitles" localSheetId="4" hidden="1">'DefCap-MI'!#REF!</definedName>
    <definedName name="Z_7608A575_AD39_4DFE_B654_965E0A886A86_.wvu.PrintTitles" localSheetId="7" hidden="1">'Leverage Ratio'!#REF!</definedName>
    <definedName name="Z_7608A575_AD39_4DFE_B654_965E0A886A86_.wvu.PrintTitles" localSheetId="8" hidden="1">'Leverage Ratio additional'!#REF!</definedName>
    <definedName name="Z_7608A575_AD39_4DFE_B654_965E0A886A86_.wvu.PrintTitles" localSheetId="2" hidden="1">Requirements!$A:$B</definedName>
  </definedNames>
  <calcPr calcId="152511"/>
</workbook>
</file>

<file path=xl/calcChain.xml><?xml version="1.0" encoding="utf-8"?>
<calcChain xmlns="http://schemas.openxmlformats.org/spreadsheetml/2006/main">
  <c r="S187" i="114" l="1"/>
  <c r="S186" i="114"/>
  <c r="S185" i="114"/>
  <c r="S184" i="114"/>
  <c r="S183" i="114"/>
  <c r="S182" i="114"/>
  <c r="S181" i="114"/>
  <c r="S180" i="114"/>
  <c r="S179" i="114"/>
  <c r="S178" i="114"/>
  <c r="S177" i="114"/>
  <c r="S176" i="114"/>
  <c r="S175" i="114"/>
  <c r="S174" i="114"/>
  <c r="S173" i="114"/>
  <c r="S172" i="114"/>
  <c r="S171" i="114"/>
  <c r="S170" i="114"/>
  <c r="S169" i="114"/>
  <c r="S168" i="114"/>
  <c r="S167" i="114"/>
  <c r="S166" i="114"/>
  <c r="S165" i="114"/>
  <c r="S164" i="114"/>
  <c r="S163" i="114"/>
  <c r="S162" i="114"/>
  <c r="S161" i="114"/>
  <c r="S160" i="114"/>
  <c r="S159" i="114"/>
  <c r="S158" i="114"/>
  <c r="S157" i="114"/>
  <c r="S156" i="114"/>
  <c r="S155" i="114"/>
  <c r="S154" i="114"/>
  <c r="S153" i="114"/>
  <c r="S152" i="114"/>
  <c r="S151" i="114"/>
  <c r="S150" i="114"/>
  <c r="S149" i="114"/>
  <c r="S148" i="114"/>
  <c r="S147" i="114"/>
  <c r="S146" i="114"/>
  <c r="S145" i="114"/>
  <c r="S144" i="114"/>
  <c r="S143" i="114"/>
  <c r="S142" i="114"/>
  <c r="S141" i="114"/>
  <c r="S140" i="114"/>
  <c r="S139" i="114"/>
  <c r="S138" i="114"/>
  <c r="M137" i="114" l="1"/>
  <c r="O137" i="114" l="1"/>
  <c r="J32" i="112" l="1"/>
  <c r="I32" i="112"/>
  <c r="F101" i="56" l="1"/>
  <c r="E101" i="56"/>
  <c r="D101" i="56"/>
  <c r="F99" i="56"/>
  <c r="E99" i="56"/>
  <c r="D99" i="56"/>
  <c r="F98" i="56"/>
  <c r="E98" i="56"/>
  <c r="D98" i="56"/>
  <c r="F1" i="116" l="1"/>
  <c r="L1" i="117"/>
  <c r="F154" i="117" l="1"/>
  <c r="F151" i="117"/>
  <c r="F16" i="117"/>
  <c r="F116" i="117" s="1"/>
  <c r="F11" i="117" s="1"/>
  <c r="F15" i="117"/>
  <c r="B15" i="117"/>
  <c r="F14" i="117"/>
  <c r="B14" i="117"/>
  <c r="F13" i="117"/>
  <c r="B13" i="117"/>
  <c r="F12" i="117"/>
  <c r="B12" i="117"/>
  <c r="B11" i="117"/>
  <c r="B10" i="117"/>
  <c r="B9" i="117"/>
  <c r="B8" i="117"/>
  <c r="B7" i="117"/>
  <c r="B6" i="117"/>
  <c r="B5" i="117"/>
  <c r="C59" i="116"/>
  <c r="C51" i="116"/>
  <c r="C47" i="116"/>
  <c r="C40" i="116"/>
  <c r="C36" i="116"/>
  <c r="C29" i="116"/>
  <c r="C24" i="116"/>
  <c r="C21" i="116"/>
  <c r="C15" i="116"/>
  <c r="C14" i="116"/>
  <c r="C13" i="116"/>
  <c r="C12" i="116"/>
  <c r="C11" i="116"/>
  <c r="C10" i="116"/>
  <c r="C9" i="116"/>
  <c r="C8" i="116"/>
  <c r="C16" i="116" s="1"/>
  <c r="C7" i="116"/>
  <c r="C6" i="116"/>
  <c r="C5" i="116"/>
  <c r="F68" i="117" l="1"/>
  <c r="F8" i="117" s="1"/>
  <c r="F20" i="117"/>
  <c r="F5" i="117" s="1"/>
  <c r="F84" i="117"/>
  <c r="F9" i="117" s="1"/>
  <c r="F36" i="117"/>
  <c r="F6" i="117" s="1"/>
  <c r="F100" i="117"/>
  <c r="F10" i="117" s="1"/>
  <c r="F52" i="117"/>
  <c r="F7" i="117" s="1"/>
  <c r="B309" i="100" l="1"/>
  <c r="B308" i="100"/>
  <c r="B307" i="100"/>
  <c r="B306" i="100"/>
  <c r="B305" i="100"/>
  <c r="B304" i="100"/>
  <c r="B303" i="100"/>
  <c r="B302" i="100"/>
  <c r="B301" i="100"/>
  <c r="B300" i="100"/>
  <c r="B299" i="100"/>
  <c r="B298" i="100"/>
  <c r="B297" i="100"/>
  <c r="B296" i="100"/>
  <c r="B295" i="100"/>
  <c r="B294" i="100"/>
  <c r="B293" i="100"/>
  <c r="B292" i="100"/>
  <c r="B291" i="100"/>
  <c r="B290" i="100"/>
  <c r="B289" i="100"/>
  <c r="B288" i="100"/>
  <c r="B287" i="100"/>
  <c r="B286" i="100"/>
  <c r="B285" i="100"/>
  <c r="I55" i="100" l="1"/>
  <c r="G198" i="100" l="1"/>
  <c r="G261" i="100"/>
  <c r="G260" i="100"/>
  <c r="N160" i="106" l="1"/>
  <c r="M160" i="106"/>
  <c r="L160" i="106"/>
  <c r="K160" i="106"/>
  <c r="J160" i="106"/>
  <c r="I160" i="106"/>
  <c r="H160" i="106"/>
  <c r="G160" i="106"/>
  <c r="F160" i="106"/>
  <c r="E160" i="106"/>
  <c r="C160" i="106"/>
  <c r="N144" i="106"/>
  <c r="M144" i="106"/>
  <c r="L144" i="106"/>
  <c r="K144" i="106"/>
  <c r="J144" i="106"/>
  <c r="I144" i="106"/>
  <c r="H144" i="106"/>
  <c r="G144" i="106"/>
  <c r="F144" i="106"/>
  <c r="E144" i="106"/>
  <c r="C144" i="106"/>
  <c r="N128" i="106"/>
  <c r="M128" i="106"/>
  <c r="L128" i="106"/>
  <c r="K128" i="106"/>
  <c r="J128" i="106"/>
  <c r="I128" i="106"/>
  <c r="H128" i="106"/>
  <c r="G128" i="106"/>
  <c r="F128" i="106"/>
  <c r="E128" i="106"/>
  <c r="C128" i="106"/>
  <c r="N112" i="106"/>
  <c r="M112" i="106"/>
  <c r="L112" i="106"/>
  <c r="K112" i="106"/>
  <c r="J112" i="106"/>
  <c r="I112" i="106"/>
  <c r="H112" i="106"/>
  <c r="G112" i="106"/>
  <c r="F112" i="106"/>
  <c r="E112" i="106"/>
  <c r="C112" i="106"/>
  <c r="N96" i="106"/>
  <c r="M96" i="106"/>
  <c r="L96" i="106"/>
  <c r="K96" i="106"/>
  <c r="J96" i="106"/>
  <c r="I96" i="106"/>
  <c r="H96" i="106"/>
  <c r="G96" i="106"/>
  <c r="F96" i="106"/>
  <c r="E96" i="106"/>
  <c r="C96" i="106"/>
  <c r="N80" i="106"/>
  <c r="M80" i="106"/>
  <c r="L80" i="106"/>
  <c r="K80" i="106"/>
  <c r="J80" i="106"/>
  <c r="I80" i="106"/>
  <c r="H80" i="106"/>
  <c r="G80" i="106"/>
  <c r="F80" i="106"/>
  <c r="E80" i="106"/>
  <c r="C80" i="106"/>
  <c r="N153" i="106"/>
  <c r="M153" i="106"/>
  <c r="L153" i="106"/>
  <c r="K153" i="106"/>
  <c r="J153" i="106"/>
  <c r="I153" i="106"/>
  <c r="H153" i="106"/>
  <c r="G153" i="106"/>
  <c r="F153" i="106"/>
  <c r="E153" i="106"/>
  <c r="C153" i="106"/>
  <c r="N137" i="106"/>
  <c r="M137" i="106"/>
  <c r="L137" i="106"/>
  <c r="K137" i="106"/>
  <c r="J137" i="106"/>
  <c r="I137" i="106"/>
  <c r="H137" i="106"/>
  <c r="G137" i="106"/>
  <c r="F137" i="106"/>
  <c r="E137" i="106"/>
  <c r="C137" i="106"/>
  <c r="N121" i="106"/>
  <c r="M121" i="106"/>
  <c r="L121" i="106"/>
  <c r="K121" i="106"/>
  <c r="J121" i="106"/>
  <c r="I121" i="106"/>
  <c r="H121" i="106"/>
  <c r="G121" i="106"/>
  <c r="F121" i="106"/>
  <c r="E121" i="106"/>
  <c r="C121" i="106"/>
  <c r="N105" i="106"/>
  <c r="M105" i="106"/>
  <c r="L105" i="106"/>
  <c r="K105" i="106"/>
  <c r="J105" i="106"/>
  <c r="I105" i="106"/>
  <c r="H105" i="106"/>
  <c r="G105" i="106"/>
  <c r="F105" i="106"/>
  <c r="E105" i="106"/>
  <c r="C105" i="106"/>
  <c r="N89" i="106"/>
  <c r="M89" i="106"/>
  <c r="L89" i="106"/>
  <c r="K89" i="106"/>
  <c r="J89" i="106"/>
  <c r="I89" i="106"/>
  <c r="H89" i="106"/>
  <c r="G89" i="106"/>
  <c r="F89" i="106"/>
  <c r="E89" i="106"/>
  <c r="C89" i="106"/>
  <c r="N73" i="106"/>
  <c r="M73" i="106"/>
  <c r="L73" i="106"/>
  <c r="K73" i="106"/>
  <c r="J73" i="106"/>
  <c r="I73" i="106"/>
  <c r="H73" i="106"/>
  <c r="G73" i="106"/>
  <c r="F73" i="106"/>
  <c r="E73" i="106"/>
  <c r="C73" i="106"/>
  <c r="N57" i="106"/>
  <c r="M57" i="106"/>
  <c r="L57" i="106"/>
  <c r="K57" i="106"/>
  <c r="J57" i="106"/>
  <c r="I57" i="106"/>
  <c r="H57" i="106"/>
  <c r="G57" i="106"/>
  <c r="F57" i="106"/>
  <c r="E57" i="106"/>
  <c r="C57" i="106"/>
  <c r="N64" i="106"/>
  <c r="M64" i="106"/>
  <c r="L64" i="106"/>
  <c r="K64" i="106"/>
  <c r="J64" i="106"/>
  <c r="I64" i="106"/>
  <c r="H64" i="106"/>
  <c r="G64" i="106"/>
  <c r="F64" i="106"/>
  <c r="E64" i="106"/>
  <c r="C64" i="106"/>
  <c r="G262" i="100" l="1"/>
  <c r="I129" i="100" l="1"/>
  <c r="I128" i="100"/>
  <c r="I127" i="100"/>
  <c r="D56" i="100" l="1"/>
  <c r="D55" i="100"/>
  <c r="N16" i="106" l="1"/>
  <c r="M16" i="106"/>
  <c r="L16" i="106"/>
  <c r="K16" i="106"/>
  <c r="J16" i="106"/>
  <c r="H7" i="107" l="1"/>
  <c r="J13" i="104" l="1"/>
  <c r="J49" i="112" l="1"/>
  <c r="N48" i="112"/>
  <c r="C8" i="112"/>
  <c r="C7" i="112"/>
  <c r="F96" i="56" l="1"/>
  <c r="E96" i="56"/>
  <c r="D96" i="56"/>
  <c r="L205" i="32" l="1"/>
  <c r="F205" i="32"/>
  <c r="K201" i="32"/>
  <c r="K200" i="32"/>
  <c r="E201" i="32"/>
  <c r="E200" i="32"/>
  <c r="J144" i="32"/>
  <c r="G33" i="107"/>
  <c r="G31" i="107"/>
  <c r="G28" i="107"/>
  <c r="H36" i="107"/>
  <c r="H35" i="107"/>
  <c r="H34" i="107"/>
  <c r="H32" i="107"/>
  <c r="H30" i="107"/>
  <c r="H29" i="107"/>
  <c r="G90" i="107"/>
  <c r="H98" i="107"/>
  <c r="H97" i="107"/>
  <c r="H96" i="107"/>
  <c r="H95" i="107"/>
  <c r="H94" i="107"/>
  <c r="H93" i="107"/>
  <c r="H92" i="107"/>
  <c r="G69" i="107"/>
  <c r="H84" i="107"/>
  <c r="H83" i="107"/>
  <c r="H82" i="107"/>
  <c r="H81" i="107"/>
  <c r="H80" i="107"/>
  <c r="H79" i="107"/>
  <c r="H77" i="107"/>
  <c r="H76" i="107"/>
  <c r="H75" i="107"/>
  <c r="H74" i="107"/>
  <c r="H73" i="107"/>
  <c r="H71" i="107"/>
  <c r="G78" i="107"/>
  <c r="G72" i="107"/>
  <c r="G70" i="107" s="1"/>
  <c r="G91" i="107"/>
  <c r="G122" i="107"/>
  <c r="G116" i="107"/>
  <c r="G110" i="107"/>
  <c r="G63" i="107" l="1"/>
  <c r="G56" i="107"/>
  <c r="G50" i="107"/>
  <c r="G44" i="107"/>
  <c r="G43" i="107" s="1"/>
  <c r="G42" i="107" s="1"/>
  <c r="G38" i="107"/>
  <c r="G89" i="107" l="1"/>
  <c r="G85" i="107"/>
  <c r="G199" i="100" l="1"/>
  <c r="G197" i="100"/>
  <c r="O18" i="100"/>
  <c r="O7" i="100"/>
  <c r="S7" i="100"/>
  <c r="S8" i="100"/>
  <c r="O9" i="100"/>
  <c r="S9" i="100"/>
  <c r="O10" i="100"/>
  <c r="S10" i="100"/>
  <c r="S20" i="100"/>
  <c r="G450" i="8" l="1"/>
  <c r="G449" i="8"/>
  <c r="G448" i="8"/>
  <c r="C450" i="8"/>
  <c r="C449" i="8"/>
  <c r="C448" i="8"/>
  <c r="C447" i="8" s="1"/>
  <c r="I13" i="104" l="1"/>
  <c r="E13" i="104"/>
  <c r="D13" i="104"/>
  <c r="K65" i="104"/>
  <c r="H69" i="104"/>
  <c r="C10" i="112" l="1"/>
  <c r="C9" i="112"/>
  <c r="G109" i="114" l="1"/>
  <c r="H109" i="114"/>
  <c r="I109" i="114"/>
  <c r="J109" i="114"/>
  <c r="K109" i="114"/>
  <c r="L109" i="114"/>
  <c r="M109" i="114"/>
  <c r="N109" i="114"/>
  <c r="O109" i="114"/>
  <c r="P109" i="114"/>
  <c r="Q109" i="114"/>
  <c r="R109" i="114"/>
  <c r="S109" i="114"/>
  <c r="F109" i="114"/>
  <c r="F44" i="114"/>
  <c r="G44" i="114"/>
  <c r="H44" i="114"/>
  <c r="I44" i="114"/>
  <c r="J44" i="114"/>
  <c r="K44" i="114"/>
  <c r="L44" i="114"/>
  <c r="M44" i="114"/>
  <c r="N44" i="114"/>
  <c r="O44" i="114"/>
  <c r="P44" i="114"/>
  <c r="Q44" i="114"/>
  <c r="R44" i="114"/>
  <c r="S44" i="114"/>
  <c r="T44" i="114"/>
  <c r="U44" i="114"/>
  <c r="V44" i="114"/>
  <c r="W44" i="114"/>
  <c r="X44" i="114"/>
  <c r="Y44" i="114"/>
  <c r="Z44" i="114"/>
  <c r="AA44" i="114"/>
  <c r="AB44" i="114"/>
  <c r="AC44" i="114"/>
  <c r="F39" i="114"/>
  <c r="I46" i="112" l="1"/>
  <c r="C45" i="112"/>
  <c r="C44" i="112"/>
  <c r="C43" i="112"/>
  <c r="J16" i="112"/>
  <c r="I16" i="112"/>
  <c r="H16" i="112"/>
  <c r="G16" i="112"/>
  <c r="F16" i="112"/>
  <c r="E16" i="112"/>
  <c r="D16" i="112"/>
  <c r="C16" i="112"/>
  <c r="C46" i="112" l="1"/>
  <c r="C27" i="112"/>
  <c r="I21" i="112"/>
  <c r="E21" i="112"/>
  <c r="C163" i="22" l="1"/>
  <c r="C162" i="22"/>
  <c r="C160" i="22"/>
  <c r="D210" i="22" l="1"/>
  <c r="C210" i="22"/>
  <c r="D209" i="22"/>
  <c r="C209" i="22"/>
  <c r="D208" i="22"/>
  <c r="D207" i="22"/>
  <c r="C208" i="22"/>
  <c r="D93" i="102"/>
  <c r="D135" i="102" l="1"/>
  <c r="D136" i="102"/>
  <c r="D94" i="102"/>
  <c r="D39" i="102"/>
  <c r="D40" i="102" s="1"/>
  <c r="J27" i="112" l="1"/>
  <c r="I27" i="112"/>
  <c r="H27" i="112"/>
  <c r="G27" i="112"/>
  <c r="E27" i="112"/>
  <c r="D27" i="112"/>
  <c r="C22" i="112"/>
  <c r="O136" i="114" l="1"/>
  <c r="M136" i="114"/>
  <c r="S104" i="114" l="1"/>
  <c r="R104" i="114"/>
  <c r="Q104" i="114"/>
  <c r="P104" i="114"/>
  <c r="O104" i="114"/>
  <c r="N104" i="114"/>
  <c r="M104" i="114"/>
  <c r="L104" i="114"/>
  <c r="K104" i="114"/>
  <c r="J104" i="114"/>
  <c r="I104" i="114"/>
  <c r="H104" i="114"/>
  <c r="G104" i="114"/>
  <c r="F104" i="114"/>
  <c r="AC39" i="114"/>
  <c r="AB39" i="114"/>
  <c r="AA39" i="114"/>
  <c r="Z39" i="114"/>
  <c r="Y39" i="114"/>
  <c r="X39" i="114"/>
  <c r="W39" i="114"/>
  <c r="V39" i="114"/>
  <c r="U39" i="114"/>
  <c r="T39" i="114"/>
  <c r="S39" i="114"/>
  <c r="R39" i="114"/>
  <c r="Q39" i="114"/>
  <c r="P39" i="114"/>
  <c r="O39" i="114"/>
  <c r="N39" i="114"/>
  <c r="M39" i="114"/>
  <c r="L39" i="114"/>
  <c r="K39" i="114"/>
  <c r="J39" i="114"/>
  <c r="I39" i="114"/>
  <c r="H39" i="114"/>
  <c r="G39" i="114"/>
  <c r="G204" i="22"/>
  <c r="E204" i="22"/>
  <c r="C204" i="22"/>
  <c r="Q203" i="22"/>
  <c r="P203" i="22"/>
  <c r="O203" i="22"/>
  <c r="N203" i="22"/>
  <c r="M203" i="22"/>
  <c r="L203" i="22"/>
  <c r="K203" i="22"/>
  <c r="J203" i="22"/>
  <c r="I203" i="22"/>
  <c r="H203" i="22"/>
  <c r="G203" i="22"/>
  <c r="F203" i="22"/>
  <c r="E203" i="22"/>
  <c r="Q202" i="22"/>
  <c r="P202" i="22"/>
  <c r="O202" i="22"/>
  <c r="N202" i="22"/>
  <c r="M202" i="22"/>
  <c r="L202" i="22"/>
  <c r="K202" i="22"/>
  <c r="J202" i="22"/>
  <c r="I202" i="22"/>
  <c r="H202" i="22"/>
  <c r="G202" i="22"/>
  <c r="F202" i="22"/>
  <c r="E202" i="22"/>
  <c r="Q201" i="22"/>
  <c r="P201" i="22"/>
  <c r="O201" i="22"/>
  <c r="N201" i="22"/>
  <c r="M201" i="22"/>
  <c r="L201" i="22"/>
  <c r="K201" i="22"/>
  <c r="J201" i="22"/>
  <c r="I201" i="22"/>
  <c r="H201" i="22"/>
  <c r="G201" i="22"/>
  <c r="F201" i="22"/>
  <c r="E201" i="22"/>
  <c r="Q200" i="22"/>
  <c r="P200" i="22"/>
  <c r="O200" i="22"/>
  <c r="N200" i="22"/>
  <c r="M200" i="22"/>
  <c r="L200" i="22"/>
  <c r="K200" i="22"/>
  <c r="J200" i="22"/>
  <c r="I200" i="22"/>
  <c r="H200" i="22"/>
  <c r="G200" i="22"/>
  <c r="F200" i="22"/>
  <c r="E200" i="22"/>
  <c r="Q198" i="22"/>
  <c r="P198" i="22"/>
  <c r="O198" i="22"/>
  <c r="N198" i="22"/>
  <c r="M198" i="22"/>
  <c r="L198" i="22"/>
  <c r="K198" i="22"/>
  <c r="J198" i="22"/>
  <c r="I198" i="22"/>
  <c r="H198" i="22"/>
  <c r="G198" i="22"/>
  <c r="F198" i="22"/>
  <c r="E198" i="22"/>
  <c r="Q197" i="22"/>
  <c r="P197" i="22"/>
  <c r="O197" i="22"/>
  <c r="N197" i="22"/>
  <c r="M197" i="22"/>
  <c r="L197" i="22"/>
  <c r="K197" i="22"/>
  <c r="J197" i="22"/>
  <c r="I197" i="22"/>
  <c r="H197" i="22"/>
  <c r="G197" i="22"/>
  <c r="F197" i="22"/>
  <c r="E197" i="22"/>
  <c r="D203" i="22"/>
  <c r="D202" i="22"/>
  <c r="D201" i="22"/>
  <c r="D200" i="22"/>
  <c r="D198" i="22"/>
  <c r="D197" i="22"/>
  <c r="C203" i="22"/>
  <c r="C202" i="22"/>
  <c r="C201" i="22"/>
  <c r="C200" i="22"/>
  <c r="C199" i="22"/>
  <c r="C198" i="22"/>
  <c r="C197" i="22"/>
  <c r="AA196" i="22"/>
  <c r="Z196" i="22"/>
  <c r="Y196" i="22"/>
  <c r="X196" i="22"/>
  <c r="W196" i="22"/>
  <c r="V196" i="22"/>
  <c r="U196" i="22"/>
  <c r="T196" i="22"/>
  <c r="S196" i="22"/>
  <c r="R196" i="22"/>
  <c r="Q196" i="22"/>
  <c r="P196" i="22"/>
  <c r="O196" i="22"/>
  <c r="N196" i="22"/>
  <c r="M196" i="22"/>
  <c r="L196" i="22"/>
  <c r="K196" i="22"/>
  <c r="J196" i="22"/>
  <c r="I196" i="22"/>
  <c r="H196" i="22"/>
  <c r="G196" i="22"/>
  <c r="F196" i="22"/>
  <c r="E196" i="22"/>
  <c r="AA195" i="22"/>
  <c r="Z195" i="22"/>
  <c r="Y195" i="22"/>
  <c r="X195" i="22"/>
  <c r="W195" i="22"/>
  <c r="V195" i="22"/>
  <c r="U195" i="22"/>
  <c r="T195" i="22"/>
  <c r="S195" i="22"/>
  <c r="R195" i="22"/>
  <c r="Q195" i="22"/>
  <c r="P195" i="22"/>
  <c r="O195" i="22"/>
  <c r="N195" i="22"/>
  <c r="M195" i="22"/>
  <c r="L195" i="22"/>
  <c r="K195" i="22"/>
  <c r="J195" i="22"/>
  <c r="I195" i="22"/>
  <c r="H195" i="22"/>
  <c r="G195" i="22"/>
  <c r="F195" i="22"/>
  <c r="E195" i="22"/>
  <c r="AA194" i="22"/>
  <c r="Z194" i="22"/>
  <c r="Y194" i="22"/>
  <c r="X194" i="22"/>
  <c r="W194" i="22"/>
  <c r="V194" i="22"/>
  <c r="U194" i="22"/>
  <c r="T194" i="22"/>
  <c r="S194" i="22"/>
  <c r="R194" i="22"/>
  <c r="Q194" i="22"/>
  <c r="P194" i="22"/>
  <c r="O194" i="22"/>
  <c r="N194" i="22"/>
  <c r="M194" i="22"/>
  <c r="L194" i="22"/>
  <c r="K194" i="22"/>
  <c r="J194" i="22"/>
  <c r="I194" i="22"/>
  <c r="H194" i="22"/>
  <c r="G194" i="22"/>
  <c r="F194" i="22"/>
  <c r="E194" i="22"/>
  <c r="AA193" i="22"/>
  <c r="Z193" i="22"/>
  <c r="Y193" i="22"/>
  <c r="X193" i="22"/>
  <c r="W193" i="22"/>
  <c r="V193" i="22"/>
  <c r="U193" i="22"/>
  <c r="T193" i="22"/>
  <c r="S193" i="22"/>
  <c r="R193" i="22"/>
  <c r="Q193" i="22"/>
  <c r="P193" i="22"/>
  <c r="O193" i="22"/>
  <c r="N193" i="22"/>
  <c r="M193" i="22"/>
  <c r="L193" i="22"/>
  <c r="K193" i="22"/>
  <c r="J193" i="22"/>
  <c r="I193" i="22"/>
  <c r="H193" i="22"/>
  <c r="G193" i="22"/>
  <c r="F193" i="22"/>
  <c r="E193" i="22"/>
  <c r="AA191" i="22"/>
  <c r="Z191" i="22"/>
  <c r="Y191" i="22"/>
  <c r="X191" i="22"/>
  <c r="W191" i="22"/>
  <c r="V191" i="22"/>
  <c r="U191" i="22"/>
  <c r="T191" i="22"/>
  <c r="S191" i="22"/>
  <c r="R191" i="22"/>
  <c r="Q191" i="22"/>
  <c r="P191" i="22"/>
  <c r="O191" i="22"/>
  <c r="N191" i="22"/>
  <c r="M191" i="22"/>
  <c r="L191" i="22"/>
  <c r="K191" i="22"/>
  <c r="J191" i="22"/>
  <c r="I191" i="22"/>
  <c r="H191" i="22"/>
  <c r="G191" i="22"/>
  <c r="F191" i="22"/>
  <c r="E191" i="22"/>
  <c r="AA190" i="22"/>
  <c r="Z190" i="22"/>
  <c r="Y190" i="22"/>
  <c r="X190" i="22"/>
  <c r="W190" i="22"/>
  <c r="V190" i="22"/>
  <c r="U190" i="22"/>
  <c r="T190" i="22"/>
  <c r="S190" i="22"/>
  <c r="R190" i="22"/>
  <c r="Q190" i="22"/>
  <c r="P190" i="22"/>
  <c r="O190" i="22"/>
  <c r="N190" i="22"/>
  <c r="M190" i="22"/>
  <c r="L190" i="22"/>
  <c r="K190" i="22"/>
  <c r="J190" i="22"/>
  <c r="I190" i="22"/>
  <c r="H190" i="22"/>
  <c r="G190" i="22"/>
  <c r="F190" i="22"/>
  <c r="E190" i="22"/>
  <c r="D196" i="22"/>
  <c r="D195" i="22"/>
  <c r="D194" i="22"/>
  <c r="D193" i="22"/>
  <c r="D191" i="22"/>
  <c r="D190" i="22"/>
  <c r="AA189" i="22"/>
  <c r="Z189" i="22"/>
  <c r="Y189" i="22"/>
  <c r="X189" i="22"/>
  <c r="W189" i="22"/>
  <c r="V189" i="22"/>
  <c r="U189" i="22"/>
  <c r="T189" i="22"/>
  <c r="S189" i="22"/>
  <c r="R189" i="22"/>
  <c r="Q189" i="22"/>
  <c r="P189" i="22"/>
  <c r="O189" i="22"/>
  <c r="N189" i="22"/>
  <c r="M189" i="22"/>
  <c r="L189" i="22"/>
  <c r="K189" i="22"/>
  <c r="J189" i="22"/>
  <c r="I189" i="22"/>
  <c r="H189" i="22"/>
  <c r="G189" i="22"/>
  <c r="F189" i="22"/>
  <c r="E189" i="22"/>
  <c r="D189" i="22"/>
  <c r="C196" i="22"/>
  <c r="C195" i="22"/>
  <c r="C194" i="22"/>
  <c r="C193" i="22"/>
  <c r="C192" i="22"/>
  <c r="C191" i="22"/>
  <c r="C190" i="22"/>
  <c r="E32" i="112" l="1"/>
  <c r="F32" i="112" s="1"/>
  <c r="J46" i="112"/>
  <c r="K163" i="22" s="1"/>
  <c r="D22" i="112" l="1"/>
  <c r="E46" i="112" l="1"/>
  <c r="E47" i="112" s="1"/>
  <c r="F161" i="22" s="1"/>
  <c r="F46" i="112" l="1"/>
  <c r="F47" i="112" s="1"/>
  <c r="G161" i="22" s="1"/>
  <c r="D46" i="112"/>
  <c r="D47" i="112" s="1"/>
  <c r="E161" i="22" s="1"/>
  <c r="J22" i="112"/>
  <c r="H22" i="112"/>
  <c r="G22" i="112"/>
  <c r="F22" i="112"/>
  <c r="F27" i="112" s="1"/>
  <c r="I47" i="112" l="1"/>
  <c r="J161" i="22" s="1"/>
  <c r="F110" i="115"/>
  <c r="E110" i="115"/>
  <c r="D110" i="115"/>
  <c r="C110" i="115"/>
  <c r="F109" i="115"/>
  <c r="E109" i="115"/>
  <c r="D109" i="115"/>
  <c r="C109" i="115"/>
  <c r="F108" i="115"/>
  <c r="E108" i="115"/>
  <c r="D108" i="115"/>
  <c r="C108" i="115"/>
  <c r="F107" i="115"/>
  <c r="E107" i="115"/>
  <c r="D107" i="115"/>
  <c r="C107" i="115"/>
  <c r="F106" i="115"/>
  <c r="E106" i="115"/>
  <c r="D106" i="115"/>
  <c r="C106" i="115"/>
  <c r="F105" i="115"/>
  <c r="E105" i="115"/>
  <c r="D105" i="115"/>
  <c r="C105" i="115"/>
  <c r="F104" i="115"/>
  <c r="E104" i="115"/>
  <c r="D104" i="115"/>
  <c r="C104" i="115"/>
  <c r="F103" i="115"/>
  <c r="E103" i="115"/>
  <c r="D103" i="115"/>
  <c r="C103" i="115"/>
  <c r="F102" i="115"/>
  <c r="E102" i="115"/>
  <c r="D102" i="115"/>
  <c r="C102" i="115"/>
  <c r="F101" i="115"/>
  <c r="E101" i="115"/>
  <c r="D101" i="115"/>
  <c r="C101" i="115"/>
  <c r="F100" i="115"/>
  <c r="E100" i="115"/>
  <c r="D100" i="115"/>
  <c r="C100" i="115"/>
  <c r="F99" i="115"/>
  <c r="E99" i="115"/>
  <c r="D99" i="115"/>
  <c r="C99" i="115"/>
  <c r="F98" i="115"/>
  <c r="E98" i="115"/>
  <c r="D98" i="115"/>
  <c r="C98" i="115"/>
  <c r="F97" i="115"/>
  <c r="E97" i="115"/>
  <c r="D97" i="115"/>
  <c r="C97" i="115"/>
  <c r="F96" i="115"/>
  <c r="E96" i="115"/>
  <c r="D96" i="115"/>
  <c r="C96" i="115"/>
  <c r="F95" i="115"/>
  <c r="E95" i="115"/>
  <c r="D95" i="115"/>
  <c r="C95" i="115"/>
  <c r="F94" i="115"/>
  <c r="E94" i="115"/>
  <c r="D94" i="115"/>
  <c r="C94" i="115"/>
  <c r="F93" i="115"/>
  <c r="E93" i="115"/>
  <c r="D93" i="115"/>
  <c r="C93" i="115"/>
  <c r="F92" i="115"/>
  <c r="E92" i="115"/>
  <c r="D92" i="115"/>
  <c r="C92" i="115"/>
  <c r="F91" i="115"/>
  <c r="E91" i="115"/>
  <c r="D91" i="115"/>
  <c r="C91" i="115"/>
  <c r="F90" i="115"/>
  <c r="E90" i="115"/>
  <c r="D90" i="115"/>
  <c r="C90" i="115"/>
  <c r="F89" i="115"/>
  <c r="E89" i="115"/>
  <c r="D89" i="115"/>
  <c r="C89" i="115"/>
  <c r="F88" i="115"/>
  <c r="E88" i="115"/>
  <c r="D88" i="115"/>
  <c r="C88" i="115"/>
  <c r="F87" i="115"/>
  <c r="E87" i="115"/>
  <c r="D87" i="115"/>
  <c r="C87" i="115"/>
  <c r="F86" i="115"/>
  <c r="E86" i="115"/>
  <c r="D86" i="115"/>
  <c r="C86" i="115"/>
  <c r="F85" i="115"/>
  <c r="E85" i="115"/>
  <c r="D85" i="115"/>
  <c r="C85" i="115"/>
  <c r="F84" i="115"/>
  <c r="E84" i="115"/>
  <c r="D84" i="115"/>
  <c r="C84" i="115"/>
  <c r="F83" i="115"/>
  <c r="E83" i="115"/>
  <c r="D83" i="115"/>
  <c r="C83" i="115"/>
  <c r="F82" i="115"/>
  <c r="E82" i="115"/>
  <c r="D82" i="115"/>
  <c r="C82" i="115"/>
  <c r="F81" i="115"/>
  <c r="E81" i="115"/>
  <c r="D81" i="115"/>
  <c r="C81" i="115"/>
  <c r="F80" i="115"/>
  <c r="E80" i="115"/>
  <c r="D80" i="115"/>
  <c r="C80" i="115"/>
  <c r="F79" i="115"/>
  <c r="E79" i="115"/>
  <c r="D79" i="115"/>
  <c r="C79" i="115"/>
  <c r="F78" i="115"/>
  <c r="E78" i="115"/>
  <c r="D78" i="115"/>
  <c r="C78" i="115"/>
  <c r="F77" i="115"/>
  <c r="E77" i="115"/>
  <c r="D77" i="115"/>
  <c r="C77" i="115"/>
  <c r="F76" i="115"/>
  <c r="E76" i="115"/>
  <c r="D76" i="115"/>
  <c r="C76" i="115"/>
  <c r="F75" i="115"/>
  <c r="E75" i="115"/>
  <c r="D75" i="115"/>
  <c r="C75" i="115"/>
  <c r="F74" i="115"/>
  <c r="E74" i="115"/>
  <c r="D74" i="115"/>
  <c r="C74" i="115"/>
  <c r="F73" i="115"/>
  <c r="E73" i="115"/>
  <c r="D73" i="115"/>
  <c r="C73" i="115"/>
  <c r="F72" i="115"/>
  <c r="E72" i="115"/>
  <c r="D72" i="115"/>
  <c r="C72" i="115"/>
  <c r="F71" i="115"/>
  <c r="E71" i="115"/>
  <c r="D71" i="115"/>
  <c r="C71" i="115"/>
  <c r="F70" i="115"/>
  <c r="E70" i="115"/>
  <c r="D70" i="115"/>
  <c r="C70" i="115"/>
  <c r="F69" i="115"/>
  <c r="E69" i="115"/>
  <c r="D69" i="115"/>
  <c r="C69" i="115"/>
  <c r="F68" i="115"/>
  <c r="E68" i="115"/>
  <c r="D68" i="115"/>
  <c r="C68" i="115"/>
  <c r="F67" i="115"/>
  <c r="E67" i="115"/>
  <c r="D67" i="115"/>
  <c r="C67" i="115"/>
  <c r="F66" i="115"/>
  <c r="E66" i="115"/>
  <c r="D66" i="115"/>
  <c r="C66" i="115"/>
  <c r="F65" i="115"/>
  <c r="E65" i="115"/>
  <c r="D65" i="115"/>
  <c r="C65" i="115"/>
  <c r="F64" i="115"/>
  <c r="E64" i="115"/>
  <c r="D64" i="115"/>
  <c r="C64" i="115"/>
  <c r="F63" i="115"/>
  <c r="E63" i="115"/>
  <c r="D63" i="115"/>
  <c r="C63" i="115"/>
  <c r="F62" i="115"/>
  <c r="E62" i="115"/>
  <c r="D62" i="115"/>
  <c r="C62" i="115"/>
  <c r="F61" i="115"/>
  <c r="E61" i="115"/>
  <c r="D61" i="115"/>
  <c r="C61" i="115"/>
  <c r="F60" i="115"/>
  <c r="E60" i="115"/>
  <c r="D60" i="115"/>
  <c r="C60" i="115"/>
  <c r="F59" i="115"/>
  <c r="E59" i="115"/>
  <c r="D59" i="115"/>
  <c r="C59" i="115"/>
  <c r="F58" i="115"/>
  <c r="E58" i="115"/>
  <c r="D58" i="115"/>
  <c r="C58" i="115"/>
  <c r="F57" i="115"/>
  <c r="E57" i="115"/>
  <c r="D57" i="115"/>
  <c r="C57" i="115"/>
  <c r="F56" i="115"/>
  <c r="E56" i="115"/>
  <c r="D56" i="115"/>
  <c r="C56" i="115"/>
  <c r="F55" i="115"/>
  <c r="E55" i="115"/>
  <c r="D55" i="115"/>
  <c r="C55" i="115"/>
  <c r="F54" i="115"/>
  <c r="E54" i="115"/>
  <c r="D54" i="115"/>
  <c r="C54" i="115"/>
  <c r="F53" i="115"/>
  <c r="E53" i="115"/>
  <c r="D53" i="115"/>
  <c r="C53" i="115"/>
  <c r="F52" i="115"/>
  <c r="E52" i="115"/>
  <c r="D52" i="115"/>
  <c r="C52" i="115"/>
  <c r="F51" i="115"/>
  <c r="E51" i="115"/>
  <c r="D51" i="115"/>
  <c r="C51" i="115"/>
  <c r="F50" i="115"/>
  <c r="E50" i="115"/>
  <c r="D50" i="115"/>
  <c r="C50" i="115"/>
  <c r="F49" i="115"/>
  <c r="E49" i="115"/>
  <c r="D49" i="115"/>
  <c r="C49" i="115"/>
  <c r="F48" i="115"/>
  <c r="E48" i="115"/>
  <c r="D48" i="115"/>
  <c r="C48" i="115"/>
  <c r="F47" i="115"/>
  <c r="E47" i="115"/>
  <c r="D47" i="115"/>
  <c r="C47" i="115"/>
  <c r="F46" i="115"/>
  <c r="E46" i="115"/>
  <c r="D46" i="115"/>
  <c r="C46" i="115"/>
  <c r="F45" i="115"/>
  <c r="E45" i="115"/>
  <c r="D45" i="115"/>
  <c r="C45" i="115"/>
  <c r="F44" i="115"/>
  <c r="E44" i="115"/>
  <c r="D44" i="115"/>
  <c r="C44" i="115"/>
  <c r="F43" i="115"/>
  <c r="E43" i="115"/>
  <c r="D43" i="115"/>
  <c r="C43" i="115"/>
  <c r="F42" i="115"/>
  <c r="E42" i="115"/>
  <c r="D42" i="115"/>
  <c r="C42" i="115"/>
  <c r="F41" i="115"/>
  <c r="E41" i="115"/>
  <c r="D41" i="115"/>
  <c r="C41" i="115"/>
  <c r="F40" i="115"/>
  <c r="E40" i="115"/>
  <c r="D40" i="115"/>
  <c r="C40" i="115"/>
  <c r="F39" i="115"/>
  <c r="E39" i="115"/>
  <c r="D39" i="115"/>
  <c r="C39" i="115"/>
  <c r="F38" i="115"/>
  <c r="E38" i="115"/>
  <c r="D38" i="115"/>
  <c r="C38" i="115"/>
  <c r="F37" i="115"/>
  <c r="E37" i="115"/>
  <c r="D37" i="115"/>
  <c r="C37" i="115"/>
  <c r="F36" i="115"/>
  <c r="E36" i="115"/>
  <c r="D36" i="115"/>
  <c r="C36" i="115"/>
  <c r="F35" i="115"/>
  <c r="E35" i="115"/>
  <c r="D35" i="115"/>
  <c r="C35" i="115"/>
  <c r="F34" i="115"/>
  <c r="E34" i="115"/>
  <c r="D34" i="115"/>
  <c r="C34" i="115"/>
  <c r="F33" i="115"/>
  <c r="E33" i="115"/>
  <c r="D33" i="115"/>
  <c r="C33" i="115"/>
  <c r="F32" i="115"/>
  <c r="E32" i="115"/>
  <c r="D32" i="115"/>
  <c r="C32" i="115"/>
  <c r="F31" i="115"/>
  <c r="E31" i="115"/>
  <c r="D31" i="115"/>
  <c r="C31" i="115"/>
  <c r="F30" i="115"/>
  <c r="E30" i="115"/>
  <c r="D30" i="115"/>
  <c r="C30" i="115"/>
  <c r="F29" i="115"/>
  <c r="E29" i="115"/>
  <c r="D29" i="115"/>
  <c r="C29" i="115"/>
  <c r="F28" i="115"/>
  <c r="E28" i="115"/>
  <c r="D28" i="115"/>
  <c r="C28" i="115"/>
  <c r="F27" i="115"/>
  <c r="E27" i="115"/>
  <c r="D27" i="115"/>
  <c r="C27" i="115"/>
  <c r="F26" i="115"/>
  <c r="E26" i="115"/>
  <c r="D26" i="115"/>
  <c r="C26" i="115"/>
  <c r="F25" i="115"/>
  <c r="E25" i="115"/>
  <c r="D25" i="115"/>
  <c r="C25" i="115"/>
  <c r="F24" i="115"/>
  <c r="E24" i="115"/>
  <c r="D24" i="115"/>
  <c r="C24" i="115"/>
  <c r="F23" i="115"/>
  <c r="E23" i="115"/>
  <c r="D23" i="115"/>
  <c r="C23" i="115"/>
  <c r="F22" i="115"/>
  <c r="E22" i="115"/>
  <c r="D22" i="115"/>
  <c r="C22" i="115"/>
  <c r="F21" i="115"/>
  <c r="E21" i="115"/>
  <c r="D21" i="115"/>
  <c r="C21" i="115"/>
  <c r="F20" i="115"/>
  <c r="E20" i="115"/>
  <c r="D20" i="115"/>
  <c r="C20" i="115"/>
  <c r="F19" i="115"/>
  <c r="E19" i="115"/>
  <c r="D19" i="115"/>
  <c r="C19" i="115"/>
  <c r="F18" i="115"/>
  <c r="E18" i="115"/>
  <c r="D18" i="115"/>
  <c r="C18" i="115"/>
  <c r="F17" i="115"/>
  <c r="E17" i="115"/>
  <c r="D17" i="115"/>
  <c r="C17" i="115"/>
  <c r="F16" i="115"/>
  <c r="E16" i="115"/>
  <c r="D16" i="115"/>
  <c r="C16" i="115"/>
  <c r="F15" i="115"/>
  <c r="E15" i="115"/>
  <c r="D15" i="115"/>
  <c r="C15" i="115"/>
  <c r="F14" i="115"/>
  <c r="E14" i="115"/>
  <c r="D14" i="115"/>
  <c r="C14" i="115"/>
  <c r="F13" i="115"/>
  <c r="E13" i="115"/>
  <c r="D13" i="115"/>
  <c r="C13" i="115"/>
  <c r="F12" i="115"/>
  <c r="E12" i="115"/>
  <c r="D12" i="115"/>
  <c r="C12" i="115"/>
  <c r="F11" i="115"/>
  <c r="E11" i="115"/>
  <c r="D11" i="115"/>
  <c r="C11" i="115"/>
  <c r="H1" i="115" l="1"/>
  <c r="H125" i="107" l="1"/>
  <c r="H124" i="107"/>
  <c r="H123" i="107"/>
  <c r="H121" i="107"/>
  <c r="H119" i="107"/>
  <c r="H118" i="107"/>
  <c r="H117" i="107"/>
  <c r="H115" i="107"/>
  <c r="H113" i="107"/>
  <c r="H112" i="107"/>
  <c r="H111" i="107"/>
  <c r="H109" i="107"/>
  <c r="H104" i="107"/>
  <c r="H103" i="107"/>
  <c r="H102" i="107"/>
  <c r="H68" i="107"/>
  <c r="E20" i="107" l="1"/>
  <c r="E19" i="107"/>
  <c r="E18" i="107"/>
  <c r="E16" i="107"/>
  <c r="E15" i="107"/>
  <c r="E14" i="107"/>
  <c r="E13" i="107"/>
  <c r="E10" i="107"/>
  <c r="B20" i="107"/>
  <c r="B19" i="107"/>
  <c r="B18" i="107"/>
  <c r="B17" i="107"/>
  <c r="B16" i="107"/>
  <c r="B15" i="107"/>
  <c r="B14" i="107"/>
  <c r="B13" i="107"/>
  <c r="B12" i="107"/>
  <c r="F730" i="115"/>
  <c r="E730" i="115"/>
  <c r="D730" i="115"/>
  <c r="C730" i="115"/>
  <c r="B730" i="115"/>
  <c r="F729" i="115"/>
  <c r="E729" i="115"/>
  <c r="D729" i="115"/>
  <c r="C729" i="115"/>
  <c r="B729" i="115"/>
  <c r="F728" i="115"/>
  <c r="E728" i="115"/>
  <c r="D728" i="115"/>
  <c r="C728" i="115"/>
  <c r="B728" i="115"/>
  <c r="F727" i="115"/>
  <c r="E727" i="115"/>
  <c r="D727" i="115"/>
  <c r="C727" i="115"/>
  <c r="B727" i="115"/>
  <c r="F726" i="115"/>
  <c r="E726" i="115"/>
  <c r="D726" i="115"/>
  <c r="C726" i="115"/>
  <c r="B726" i="115"/>
  <c r="F725" i="115"/>
  <c r="E725" i="115"/>
  <c r="D725" i="115"/>
  <c r="C725" i="115"/>
  <c r="B725" i="115"/>
  <c r="F724" i="115"/>
  <c r="E724" i="115"/>
  <c r="D724" i="115"/>
  <c r="C724" i="115"/>
  <c r="B724" i="115"/>
  <c r="F723" i="115"/>
  <c r="E723" i="115"/>
  <c r="D723" i="115"/>
  <c r="C723" i="115"/>
  <c r="B723" i="115"/>
  <c r="F722" i="115"/>
  <c r="E722" i="115"/>
  <c r="D722" i="115"/>
  <c r="C722" i="115"/>
  <c r="B722" i="115"/>
  <c r="F721" i="115"/>
  <c r="E721" i="115"/>
  <c r="D721" i="115"/>
  <c r="C721" i="115"/>
  <c r="B721" i="115"/>
  <c r="F720" i="115"/>
  <c r="E720" i="115"/>
  <c r="D720" i="115"/>
  <c r="C720" i="115"/>
  <c r="B720" i="115"/>
  <c r="F719" i="115"/>
  <c r="E719" i="115"/>
  <c r="D719" i="115"/>
  <c r="C719" i="115"/>
  <c r="B719" i="115"/>
  <c r="F718" i="115"/>
  <c r="E718" i="115"/>
  <c r="D718" i="115"/>
  <c r="C718" i="115"/>
  <c r="B718" i="115"/>
  <c r="F717" i="115"/>
  <c r="E717" i="115"/>
  <c r="D717" i="115"/>
  <c r="C717" i="115"/>
  <c r="B717" i="115"/>
  <c r="F716" i="115"/>
  <c r="E716" i="115"/>
  <c r="D716" i="115"/>
  <c r="C716" i="115"/>
  <c r="B716" i="115"/>
  <c r="F715" i="115"/>
  <c r="E715" i="115"/>
  <c r="D715" i="115"/>
  <c r="C715" i="115"/>
  <c r="B715" i="115"/>
  <c r="F714" i="115"/>
  <c r="E714" i="115"/>
  <c r="D714" i="115"/>
  <c r="C714" i="115"/>
  <c r="B714" i="115"/>
  <c r="F713" i="115"/>
  <c r="E713" i="115"/>
  <c r="D713" i="115"/>
  <c r="C713" i="115"/>
  <c r="B713" i="115"/>
  <c r="F712" i="115"/>
  <c r="E712" i="115"/>
  <c r="D712" i="115"/>
  <c r="C712" i="115"/>
  <c r="B712" i="115"/>
  <c r="F711" i="115"/>
  <c r="E711" i="115"/>
  <c r="D711" i="115"/>
  <c r="C711" i="115"/>
  <c r="B711" i="115"/>
  <c r="F710" i="115"/>
  <c r="E710" i="115"/>
  <c r="D710" i="115"/>
  <c r="C710" i="115"/>
  <c r="B710" i="115"/>
  <c r="F709" i="115"/>
  <c r="E709" i="115"/>
  <c r="D709" i="115"/>
  <c r="C709" i="115"/>
  <c r="B709" i="115"/>
  <c r="F708" i="115"/>
  <c r="E708" i="115"/>
  <c r="D708" i="115"/>
  <c r="C708" i="115"/>
  <c r="B708" i="115"/>
  <c r="F707" i="115"/>
  <c r="E707" i="115"/>
  <c r="D707" i="115"/>
  <c r="C707" i="115"/>
  <c r="B707" i="115"/>
  <c r="F706" i="115"/>
  <c r="E706" i="115"/>
  <c r="D706" i="115"/>
  <c r="C706" i="115"/>
  <c r="B706" i="115"/>
  <c r="F705" i="115"/>
  <c r="E705" i="115"/>
  <c r="D705" i="115"/>
  <c r="C705" i="115"/>
  <c r="B705" i="115"/>
  <c r="F704" i="115"/>
  <c r="E704" i="115"/>
  <c r="D704" i="115"/>
  <c r="C704" i="115"/>
  <c r="B704" i="115"/>
  <c r="F703" i="115"/>
  <c r="E703" i="115"/>
  <c r="D703" i="115"/>
  <c r="C703" i="115"/>
  <c r="B703" i="115"/>
  <c r="F702" i="115"/>
  <c r="E702" i="115"/>
  <c r="D702" i="115"/>
  <c r="C702" i="115"/>
  <c r="B702" i="115"/>
  <c r="F701" i="115"/>
  <c r="E701" i="115"/>
  <c r="D701" i="115"/>
  <c r="C701" i="115"/>
  <c r="B701" i="115"/>
  <c r="F700" i="115"/>
  <c r="E700" i="115"/>
  <c r="D700" i="115"/>
  <c r="C700" i="115"/>
  <c r="B700" i="115"/>
  <c r="F699" i="115"/>
  <c r="E699" i="115"/>
  <c r="D699" i="115"/>
  <c r="C699" i="115"/>
  <c r="B699" i="115"/>
  <c r="F698" i="115"/>
  <c r="E698" i="115"/>
  <c r="D698" i="115"/>
  <c r="C698" i="115"/>
  <c r="B698" i="115"/>
  <c r="F697" i="115"/>
  <c r="E697" i="115"/>
  <c r="D697" i="115"/>
  <c r="C697" i="115"/>
  <c r="B697" i="115"/>
  <c r="F696" i="115"/>
  <c r="E696" i="115"/>
  <c r="D696" i="115"/>
  <c r="C696" i="115"/>
  <c r="B696" i="115"/>
  <c r="F695" i="115"/>
  <c r="E695" i="115"/>
  <c r="D695" i="115"/>
  <c r="C695" i="115"/>
  <c r="B695" i="115"/>
  <c r="F694" i="115"/>
  <c r="E694" i="115"/>
  <c r="D694" i="115"/>
  <c r="C694" i="115"/>
  <c r="B694" i="115"/>
  <c r="F693" i="115"/>
  <c r="E693" i="115"/>
  <c r="D693" i="115"/>
  <c r="C693" i="115"/>
  <c r="B693" i="115"/>
  <c r="F692" i="115"/>
  <c r="E692" i="115"/>
  <c r="D692" i="115"/>
  <c r="C692" i="115"/>
  <c r="B692" i="115"/>
  <c r="F691" i="115"/>
  <c r="E691" i="115"/>
  <c r="D691" i="115"/>
  <c r="C691" i="115"/>
  <c r="B691" i="115"/>
  <c r="F690" i="115"/>
  <c r="E690" i="115"/>
  <c r="D690" i="115"/>
  <c r="C690" i="115"/>
  <c r="B690" i="115"/>
  <c r="F689" i="115"/>
  <c r="E689" i="115"/>
  <c r="D689" i="115"/>
  <c r="C689" i="115"/>
  <c r="B689" i="115"/>
  <c r="F688" i="115"/>
  <c r="E688" i="115"/>
  <c r="D688" i="115"/>
  <c r="C688" i="115"/>
  <c r="B688" i="115"/>
  <c r="F687" i="115"/>
  <c r="E687" i="115"/>
  <c r="D687" i="115"/>
  <c r="C687" i="115"/>
  <c r="B687" i="115"/>
  <c r="F686" i="115"/>
  <c r="E686" i="115"/>
  <c r="D686" i="115"/>
  <c r="C686" i="115"/>
  <c r="B686" i="115"/>
  <c r="F685" i="115"/>
  <c r="E685" i="115"/>
  <c r="D685" i="115"/>
  <c r="C685" i="115"/>
  <c r="B685" i="115"/>
  <c r="F684" i="115"/>
  <c r="E684" i="115"/>
  <c r="D684" i="115"/>
  <c r="C684" i="115"/>
  <c r="B684" i="115"/>
  <c r="F683" i="115"/>
  <c r="E683" i="115"/>
  <c r="D683" i="115"/>
  <c r="C683" i="115"/>
  <c r="B683" i="115"/>
  <c r="F682" i="115"/>
  <c r="E682" i="115"/>
  <c r="D682" i="115"/>
  <c r="C682" i="115"/>
  <c r="B682" i="115"/>
  <c r="F681" i="115"/>
  <c r="E681" i="115"/>
  <c r="D681" i="115"/>
  <c r="C681" i="115"/>
  <c r="B681" i="115"/>
  <c r="F680" i="115"/>
  <c r="E680" i="115"/>
  <c r="D680" i="115"/>
  <c r="C680" i="115"/>
  <c r="B680" i="115"/>
  <c r="F679" i="115"/>
  <c r="E679" i="115"/>
  <c r="D679" i="115"/>
  <c r="C679" i="115"/>
  <c r="B679" i="115"/>
  <c r="F678" i="115"/>
  <c r="E678" i="115"/>
  <c r="D678" i="115"/>
  <c r="C678" i="115"/>
  <c r="B678" i="115"/>
  <c r="F677" i="115"/>
  <c r="E677" i="115"/>
  <c r="D677" i="115"/>
  <c r="C677" i="115"/>
  <c r="B677" i="115"/>
  <c r="F676" i="115"/>
  <c r="E676" i="115"/>
  <c r="D676" i="115"/>
  <c r="C676" i="115"/>
  <c r="B676" i="115"/>
  <c r="F675" i="115"/>
  <c r="E675" i="115"/>
  <c r="D675" i="115"/>
  <c r="C675" i="115"/>
  <c r="B675" i="115"/>
  <c r="F674" i="115"/>
  <c r="E674" i="115"/>
  <c r="D674" i="115"/>
  <c r="C674" i="115"/>
  <c r="B674" i="115"/>
  <c r="F673" i="115"/>
  <c r="E673" i="115"/>
  <c r="D673" i="115"/>
  <c r="C673" i="115"/>
  <c r="B673" i="115"/>
  <c r="F672" i="115"/>
  <c r="E672" i="115"/>
  <c r="D672" i="115"/>
  <c r="C672" i="115"/>
  <c r="B672" i="115"/>
  <c r="F671" i="115"/>
  <c r="E671" i="115"/>
  <c r="D671" i="115"/>
  <c r="C671" i="115"/>
  <c r="B671" i="115"/>
  <c r="F670" i="115"/>
  <c r="E670" i="115"/>
  <c r="D670" i="115"/>
  <c r="C670" i="115"/>
  <c r="B670" i="115"/>
  <c r="F669" i="115"/>
  <c r="E669" i="115"/>
  <c r="D669" i="115"/>
  <c r="C669" i="115"/>
  <c r="B669" i="115"/>
  <c r="F668" i="115"/>
  <c r="E668" i="115"/>
  <c r="D668" i="115"/>
  <c r="C668" i="115"/>
  <c r="B668" i="115"/>
  <c r="F667" i="115"/>
  <c r="E667" i="115"/>
  <c r="D667" i="115"/>
  <c r="C667" i="115"/>
  <c r="B667" i="115"/>
  <c r="F666" i="115"/>
  <c r="E666" i="115"/>
  <c r="D666" i="115"/>
  <c r="C666" i="115"/>
  <c r="B666" i="115"/>
  <c r="F665" i="115"/>
  <c r="E665" i="115"/>
  <c r="D665" i="115"/>
  <c r="C665" i="115"/>
  <c r="B665" i="115"/>
  <c r="F664" i="115"/>
  <c r="E664" i="115"/>
  <c r="D664" i="115"/>
  <c r="C664" i="115"/>
  <c r="B664" i="115"/>
  <c r="F663" i="115"/>
  <c r="E663" i="115"/>
  <c r="D663" i="115"/>
  <c r="C663" i="115"/>
  <c r="B663" i="115"/>
  <c r="F662" i="115"/>
  <c r="E662" i="115"/>
  <c r="D662" i="115"/>
  <c r="C662" i="115"/>
  <c r="B662" i="115"/>
  <c r="F661" i="115"/>
  <c r="E661" i="115"/>
  <c r="D661" i="115"/>
  <c r="C661" i="115"/>
  <c r="B661" i="115"/>
  <c r="F660" i="115"/>
  <c r="E660" i="115"/>
  <c r="D660" i="115"/>
  <c r="C660" i="115"/>
  <c r="B660" i="115"/>
  <c r="F659" i="115"/>
  <c r="E659" i="115"/>
  <c r="D659" i="115"/>
  <c r="C659" i="115"/>
  <c r="B659" i="115"/>
  <c r="F658" i="115"/>
  <c r="E658" i="115"/>
  <c r="D658" i="115"/>
  <c r="C658" i="115"/>
  <c r="B658" i="115"/>
  <c r="F657" i="115"/>
  <c r="E657" i="115"/>
  <c r="D657" i="115"/>
  <c r="C657" i="115"/>
  <c r="B657" i="115"/>
  <c r="F656" i="115"/>
  <c r="E656" i="115"/>
  <c r="D656" i="115"/>
  <c r="C656" i="115"/>
  <c r="B656" i="115"/>
  <c r="F655" i="115"/>
  <c r="E655" i="115"/>
  <c r="D655" i="115"/>
  <c r="C655" i="115"/>
  <c r="B655" i="115"/>
  <c r="F654" i="115"/>
  <c r="E654" i="115"/>
  <c r="D654" i="115"/>
  <c r="C654" i="115"/>
  <c r="B654" i="115"/>
  <c r="F653" i="115"/>
  <c r="E653" i="115"/>
  <c r="D653" i="115"/>
  <c r="C653" i="115"/>
  <c r="B653" i="115"/>
  <c r="F652" i="115"/>
  <c r="E652" i="115"/>
  <c r="D652" i="115"/>
  <c r="C652" i="115"/>
  <c r="B652" i="115"/>
  <c r="F651" i="115"/>
  <c r="E651" i="115"/>
  <c r="D651" i="115"/>
  <c r="C651" i="115"/>
  <c r="B651" i="115"/>
  <c r="F650" i="115"/>
  <c r="E650" i="115"/>
  <c r="D650" i="115"/>
  <c r="C650" i="115"/>
  <c r="B650" i="115"/>
  <c r="F649" i="115"/>
  <c r="E649" i="115"/>
  <c r="D649" i="115"/>
  <c r="C649" i="115"/>
  <c r="B649" i="115"/>
  <c r="F648" i="115"/>
  <c r="E648" i="115"/>
  <c r="D648" i="115"/>
  <c r="C648" i="115"/>
  <c r="B648" i="115"/>
  <c r="F647" i="115"/>
  <c r="E647" i="115"/>
  <c r="D647" i="115"/>
  <c r="C647" i="115"/>
  <c r="B647" i="115"/>
  <c r="F646" i="115"/>
  <c r="E646" i="115"/>
  <c r="D646" i="115"/>
  <c r="C646" i="115"/>
  <c r="B646" i="115"/>
  <c r="F645" i="115"/>
  <c r="E645" i="115"/>
  <c r="D645" i="115"/>
  <c r="C645" i="115"/>
  <c r="B645" i="115"/>
  <c r="F644" i="115"/>
  <c r="E644" i="115"/>
  <c r="D644" i="115"/>
  <c r="C644" i="115"/>
  <c r="B644" i="115"/>
  <c r="F643" i="115"/>
  <c r="E643" i="115"/>
  <c r="D643" i="115"/>
  <c r="C643" i="115"/>
  <c r="B643" i="115"/>
  <c r="F642" i="115"/>
  <c r="E642" i="115"/>
  <c r="D642" i="115"/>
  <c r="C642" i="115"/>
  <c r="B642" i="115"/>
  <c r="F641" i="115"/>
  <c r="E641" i="115"/>
  <c r="D641" i="115"/>
  <c r="C641" i="115"/>
  <c r="B641" i="115"/>
  <c r="F640" i="115"/>
  <c r="E640" i="115"/>
  <c r="D640" i="115"/>
  <c r="C640" i="115"/>
  <c r="B640" i="115"/>
  <c r="F639" i="115"/>
  <c r="E639" i="115"/>
  <c r="D639" i="115"/>
  <c r="C639" i="115"/>
  <c r="B639" i="115"/>
  <c r="F638" i="115"/>
  <c r="E638" i="115"/>
  <c r="D638" i="115"/>
  <c r="C638" i="115"/>
  <c r="B638" i="115"/>
  <c r="F637" i="115"/>
  <c r="E637" i="115"/>
  <c r="D637" i="115"/>
  <c r="C637" i="115"/>
  <c r="B637" i="115"/>
  <c r="F636" i="115"/>
  <c r="E636" i="115"/>
  <c r="D636" i="115"/>
  <c r="C636" i="115"/>
  <c r="B636" i="115"/>
  <c r="F635" i="115"/>
  <c r="E635" i="115"/>
  <c r="D635" i="115"/>
  <c r="C635" i="115"/>
  <c r="B635" i="115"/>
  <c r="F634" i="115"/>
  <c r="E634" i="115"/>
  <c r="D634" i="115"/>
  <c r="C634" i="115"/>
  <c r="B634" i="115"/>
  <c r="F633" i="115"/>
  <c r="E633" i="115"/>
  <c r="D633" i="115"/>
  <c r="C633" i="115"/>
  <c r="B633" i="115"/>
  <c r="F632" i="115"/>
  <c r="E632" i="115"/>
  <c r="D632" i="115"/>
  <c r="C632" i="115"/>
  <c r="B632" i="115"/>
  <c r="F631" i="115"/>
  <c r="E631" i="115"/>
  <c r="D631" i="115"/>
  <c r="C631" i="115"/>
  <c r="B631" i="115"/>
  <c r="EQ630" i="115"/>
  <c r="EP630" i="115"/>
  <c r="EO630" i="115"/>
  <c r="EN630" i="115"/>
  <c r="EM630" i="115"/>
  <c r="EL630" i="115"/>
  <c r="EK630" i="115"/>
  <c r="EJ630" i="115"/>
  <c r="EI630" i="115"/>
  <c r="EH630" i="115"/>
  <c r="EG630" i="115"/>
  <c r="EF630" i="115"/>
  <c r="EE630" i="115"/>
  <c r="ED630" i="115"/>
  <c r="EC630" i="115"/>
  <c r="EB630" i="115"/>
  <c r="EA630" i="115"/>
  <c r="DZ630" i="115"/>
  <c r="DY630" i="115"/>
  <c r="DX630" i="115"/>
  <c r="DW630" i="115"/>
  <c r="DV630" i="115"/>
  <c r="DU630" i="115"/>
  <c r="DT630" i="115"/>
  <c r="DS630" i="115"/>
  <c r="DR630" i="115"/>
  <c r="DQ630" i="115"/>
  <c r="DP630" i="115"/>
  <c r="DO630" i="115"/>
  <c r="DN630" i="115"/>
  <c r="DM630" i="115"/>
  <c r="DL630" i="115"/>
  <c r="DK630" i="115"/>
  <c r="DJ630" i="115"/>
  <c r="DI630" i="115"/>
  <c r="DH630" i="115"/>
  <c r="DG630" i="115"/>
  <c r="DF630" i="115"/>
  <c r="DE630" i="115"/>
  <c r="DD630" i="115"/>
  <c r="DC630" i="115"/>
  <c r="DB630" i="115"/>
  <c r="DA630" i="115"/>
  <c r="CZ630" i="115"/>
  <c r="CY630" i="115"/>
  <c r="CX630" i="115"/>
  <c r="CW630" i="115"/>
  <c r="CV630" i="115"/>
  <c r="CU630" i="115"/>
  <c r="CT630" i="115"/>
  <c r="CS630" i="115"/>
  <c r="CR630" i="115"/>
  <c r="CQ630" i="115"/>
  <c r="CP630" i="115"/>
  <c r="CO630" i="115"/>
  <c r="CN630" i="115"/>
  <c r="CM630" i="115"/>
  <c r="CL630" i="115"/>
  <c r="CK630" i="115"/>
  <c r="CJ630" i="115"/>
  <c r="CI630" i="115"/>
  <c r="CH630" i="115"/>
  <c r="CG630" i="115"/>
  <c r="CF630" i="115"/>
  <c r="CE630" i="115"/>
  <c r="CD630" i="115"/>
  <c r="CC630" i="115"/>
  <c r="CB630" i="115"/>
  <c r="CA630" i="115"/>
  <c r="BZ630" i="115"/>
  <c r="BY630" i="115"/>
  <c r="BX630" i="115"/>
  <c r="BW630" i="115"/>
  <c r="BV630" i="115"/>
  <c r="BU630" i="115"/>
  <c r="BT630" i="115"/>
  <c r="BS630" i="115"/>
  <c r="BR630" i="115"/>
  <c r="BQ630" i="115"/>
  <c r="BP630" i="115"/>
  <c r="BO630" i="115"/>
  <c r="BN630" i="115"/>
  <c r="BM630" i="115"/>
  <c r="BL630" i="115"/>
  <c r="BK630" i="115"/>
  <c r="BJ630" i="115"/>
  <c r="BI630" i="115"/>
  <c r="BH630" i="115"/>
  <c r="BG630" i="115"/>
  <c r="BF630" i="115"/>
  <c r="BE630" i="115"/>
  <c r="BD630" i="115"/>
  <c r="BC630" i="115"/>
  <c r="BB630" i="115"/>
  <c r="BA630" i="115"/>
  <c r="AZ630" i="115"/>
  <c r="AY630" i="115"/>
  <c r="AX630" i="115"/>
  <c r="AW630" i="115"/>
  <c r="AV630" i="115"/>
  <c r="AU630" i="115"/>
  <c r="AT630" i="115"/>
  <c r="AS630" i="115"/>
  <c r="AR630" i="115"/>
  <c r="AQ630" i="115"/>
  <c r="AP630" i="115"/>
  <c r="AO630" i="115"/>
  <c r="AN630" i="115"/>
  <c r="AM630" i="115"/>
  <c r="AL630" i="115"/>
  <c r="AK630" i="115"/>
  <c r="AJ630" i="115"/>
  <c r="AI630" i="115"/>
  <c r="AH630" i="115"/>
  <c r="AG630" i="115"/>
  <c r="AF630" i="115"/>
  <c r="AE630" i="115"/>
  <c r="AD630" i="115"/>
  <c r="AC630" i="115"/>
  <c r="AB630" i="115"/>
  <c r="AA630" i="115"/>
  <c r="Z630" i="115"/>
  <c r="Y630" i="115"/>
  <c r="X630" i="115"/>
  <c r="W630" i="115"/>
  <c r="V630" i="115"/>
  <c r="U630" i="115"/>
  <c r="T630" i="115"/>
  <c r="S630" i="115"/>
  <c r="R630" i="115"/>
  <c r="Q630" i="115"/>
  <c r="P630" i="115"/>
  <c r="O630" i="115"/>
  <c r="N630" i="115"/>
  <c r="M630" i="115"/>
  <c r="L630" i="115"/>
  <c r="K630" i="115"/>
  <c r="J630" i="115"/>
  <c r="I630" i="115"/>
  <c r="H630" i="115"/>
  <c r="F627" i="115"/>
  <c r="E627" i="115"/>
  <c r="D627" i="115"/>
  <c r="C627" i="115"/>
  <c r="F626" i="115"/>
  <c r="E626" i="115"/>
  <c r="D626" i="115"/>
  <c r="C626" i="115"/>
  <c r="F625" i="115"/>
  <c r="E625" i="115"/>
  <c r="D625" i="115"/>
  <c r="C625" i="115"/>
  <c r="F624" i="115"/>
  <c r="E624" i="115"/>
  <c r="D624" i="115"/>
  <c r="C624" i="115"/>
  <c r="F623" i="115"/>
  <c r="E623" i="115"/>
  <c r="D623" i="115"/>
  <c r="C623" i="115"/>
  <c r="F622" i="115"/>
  <c r="E622" i="115"/>
  <c r="D622" i="115"/>
  <c r="C622" i="115"/>
  <c r="F621" i="115"/>
  <c r="E621" i="115"/>
  <c r="D621" i="115"/>
  <c r="C621" i="115"/>
  <c r="F620" i="115"/>
  <c r="E620" i="115"/>
  <c r="D620" i="115"/>
  <c r="C620" i="115"/>
  <c r="F619" i="115"/>
  <c r="E619" i="115"/>
  <c r="D619" i="115"/>
  <c r="C619" i="115"/>
  <c r="F618" i="115"/>
  <c r="E618" i="115"/>
  <c r="D618" i="115"/>
  <c r="C618" i="115"/>
  <c r="F617" i="115"/>
  <c r="E617" i="115"/>
  <c r="D617" i="115"/>
  <c r="C617" i="115"/>
  <c r="F616" i="115"/>
  <c r="E616" i="115"/>
  <c r="D616" i="115"/>
  <c r="C616" i="115"/>
  <c r="F615" i="115"/>
  <c r="E615" i="115"/>
  <c r="D615" i="115"/>
  <c r="C615" i="115"/>
  <c r="F614" i="115"/>
  <c r="E614" i="115"/>
  <c r="D614" i="115"/>
  <c r="C614" i="115"/>
  <c r="F613" i="115"/>
  <c r="E613" i="115"/>
  <c r="D613" i="115"/>
  <c r="C613" i="115"/>
  <c r="F612" i="115"/>
  <c r="E612" i="115"/>
  <c r="D612" i="115"/>
  <c r="C612" i="115"/>
  <c r="F611" i="115"/>
  <c r="E611" i="115"/>
  <c r="D611" i="115"/>
  <c r="C611" i="115"/>
  <c r="F610" i="115"/>
  <c r="E610" i="115"/>
  <c r="D610" i="115"/>
  <c r="C610" i="115"/>
  <c r="F609" i="115"/>
  <c r="E609" i="115"/>
  <c r="D609" i="115"/>
  <c r="C609" i="115"/>
  <c r="F608" i="115"/>
  <c r="E608" i="115"/>
  <c r="D608" i="115"/>
  <c r="C608" i="115"/>
  <c r="F607" i="115"/>
  <c r="E607" i="115"/>
  <c r="D607" i="115"/>
  <c r="C607" i="115"/>
  <c r="F606" i="115"/>
  <c r="E606" i="115"/>
  <c r="D606" i="115"/>
  <c r="C606" i="115"/>
  <c r="F605" i="115"/>
  <c r="E605" i="115"/>
  <c r="D605" i="115"/>
  <c r="C605" i="115"/>
  <c r="F604" i="115"/>
  <c r="E604" i="115"/>
  <c r="D604" i="115"/>
  <c r="C604" i="115"/>
  <c r="F603" i="115"/>
  <c r="E603" i="115"/>
  <c r="D603" i="115"/>
  <c r="C603" i="115"/>
  <c r="F602" i="115"/>
  <c r="E602" i="115"/>
  <c r="D602" i="115"/>
  <c r="C602" i="115"/>
  <c r="F601" i="115"/>
  <c r="E601" i="115"/>
  <c r="D601" i="115"/>
  <c r="C601" i="115"/>
  <c r="F600" i="115"/>
  <c r="E600" i="115"/>
  <c r="D600" i="115"/>
  <c r="C600" i="115"/>
  <c r="F599" i="115"/>
  <c r="E599" i="115"/>
  <c r="D599" i="115"/>
  <c r="C599" i="115"/>
  <c r="F598" i="115"/>
  <c r="E598" i="115"/>
  <c r="D598" i="115"/>
  <c r="C598" i="115"/>
  <c r="F597" i="115"/>
  <c r="E597" i="115"/>
  <c r="D597" i="115"/>
  <c r="C597" i="115"/>
  <c r="F596" i="115"/>
  <c r="E596" i="115"/>
  <c r="D596" i="115"/>
  <c r="C596" i="115"/>
  <c r="F595" i="115"/>
  <c r="E595" i="115"/>
  <c r="D595" i="115"/>
  <c r="C595" i="115"/>
  <c r="F594" i="115"/>
  <c r="E594" i="115"/>
  <c r="D594" i="115"/>
  <c r="C594" i="115"/>
  <c r="F593" i="115"/>
  <c r="E593" i="115"/>
  <c r="D593" i="115"/>
  <c r="C593" i="115"/>
  <c r="F592" i="115"/>
  <c r="E592" i="115"/>
  <c r="D592" i="115"/>
  <c r="C592" i="115"/>
  <c r="F591" i="115"/>
  <c r="E591" i="115"/>
  <c r="D591" i="115"/>
  <c r="C591" i="115"/>
  <c r="F590" i="115"/>
  <c r="E590" i="115"/>
  <c r="D590" i="115"/>
  <c r="C590" i="115"/>
  <c r="F589" i="115"/>
  <c r="E589" i="115"/>
  <c r="D589" i="115"/>
  <c r="C589" i="115"/>
  <c r="F588" i="115"/>
  <c r="E588" i="115"/>
  <c r="D588" i="115"/>
  <c r="C588" i="115"/>
  <c r="F587" i="115"/>
  <c r="E587" i="115"/>
  <c r="D587" i="115"/>
  <c r="C587" i="115"/>
  <c r="F586" i="115"/>
  <c r="E586" i="115"/>
  <c r="D586" i="115"/>
  <c r="C586" i="115"/>
  <c r="F585" i="115"/>
  <c r="E585" i="115"/>
  <c r="D585" i="115"/>
  <c r="C585" i="115"/>
  <c r="F584" i="115"/>
  <c r="E584" i="115"/>
  <c r="D584" i="115"/>
  <c r="C584" i="115"/>
  <c r="F583" i="115"/>
  <c r="E583" i="115"/>
  <c r="D583" i="115"/>
  <c r="C583" i="115"/>
  <c r="F582" i="115"/>
  <c r="E582" i="115"/>
  <c r="D582" i="115"/>
  <c r="C582" i="115"/>
  <c r="F581" i="115"/>
  <c r="E581" i="115"/>
  <c r="D581" i="115"/>
  <c r="C581" i="115"/>
  <c r="F580" i="115"/>
  <c r="E580" i="115"/>
  <c r="D580" i="115"/>
  <c r="C580" i="115"/>
  <c r="F579" i="115"/>
  <c r="E579" i="115"/>
  <c r="D579" i="115"/>
  <c r="C579" i="115"/>
  <c r="F578" i="115"/>
  <c r="E578" i="115"/>
  <c r="D578" i="115"/>
  <c r="C578" i="115"/>
  <c r="F577" i="115"/>
  <c r="E577" i="115"/>
  <c r="D577" i="115"/>
  <c r="C577" i="115"/>
  <c r="F576" i="115"/>
  <c r="E576" i="115"/>
  <c r="D576" i="115"/>
  <c r="C576" i="115"/>
  <c r="F575" i="115"/>
  <c r="E575" i="115"/>
  <c r="D575" i="115"/>
  <c r="C575" i="115"/>
  <c r="F574" i="115"/>
  <c r="E574" i="115"/>
  <c r="D574" i="115"/>
  <c r="C574" i="115"/>
  <c r="F573" i="115"/>
  <c r="E573" i="115"/>
  <c r="D573" i="115"/>
  <c r="C573" i="115"/>
  <c r="F572" i="115"/>
  <c r="E572" i="115"/>
  <c r="D572" i="115"/>
  <c r="C572" i="115"/>
  <c r="F571" i="115"/>
  <c r="E571" i="115"/>
  <c r="D571" i="115"/>
  <c r="C571" i="115"/>
  <c r="F570" i="115"/>
  <c r="E570" i="115"/>
  <c r="D570" i="115"/>
  <c r="C570" i="115"/>
  <c r="F569" i="115"/>
  <c r="E569" i="115"/>
  <c r="D569" i="115"/>
  <c r="C569" i="115"/>
  <c r="F568" i="115"/>
  <c r="E568" i="115"/>
  <c r="D568" i="115"/>
  <c r="C568" i="115"/>
  <c r="F567" i="115"/>
  <c r="E567" i="115"/>
  <c r="D567" i="115"/>
  <c r="C567" i="115"/>
  <c r="F566" i="115"/>
  <c r="E566" i="115"/>
  <c r="D566" i="115"/>
  <c r="C566" i="115"/>
  <c r="F565" i="115"/>
  <c r="E565" i="115"/>
  <c r="D565" i="115"/>
  <c r="C565" i="115"/>
  <c r="F564" i="115"/>
  <c r="E564" i="115"/>
  <c r="D564" i="115"/>
  <c r="C564" i="115"/>
  <c r="F563" i="115"/>
  <c r="E563" i="115"/>
  <c r="D563" i="115"/>
  <c r="C563" i="115"/>
  <c r="F562" i="115"/>
  <c r="E562" i="115"/>
  <c r="D562" i="115"/>
  <c r="C562" i="115"/>
  <c r="F561" i="115"/>
  <c r="E561" i="115"/>
  <c r="D561" i="115"/>
  <c r="C561" i="115"/>
  <c r="F560" i="115"/>
  <c r="E560" i="115"/>
  <c r="D560" i="115"/>
  <c r="C560" i="115"/>
  <c r="F559" i="115"/>
  <c r="E559" i="115"/>
  <c r="D559" i="115"/>
  <c r="C559" i="115"/>
  <c r="F558" i="115"/>
  <c r="E558" i="115"/>
  <c r="D558" i="115"/>
  <c r="C558" i="115"/>
  <c r="F557" i="115"/>
  <c r="E557" i="115"/>
  <c r="D557" i="115"/>
  <c r="C557" i="115"/>
  <c r="F556" i="115"/>
  <c r="E556" i="115"/>
  <c r="D556" i="115"/>
  <c r="C556" i="115"/>
  <c r="F555" i="115"/>
  <c r="E555" i="115"/>
  <c r="D555" i="115"/>
  <c r="C555" i="115"/>
  <c r="F554" i="115"/>
  <c r="E554" i="115"/>
  <c r="D554" i="115"/>
  <c r="C554" i="115"/>
  <c r="F553" i="115"/>
  <c r="E553" i="115"/>
  <c r="D553" i="115"/>
  <c r="C553" i="115"/>
  <c r="F552" i="115"/>
  <c r="E552" i="115"/>
  <c r="D552" i="115"/>
  <c r="C552" i="115"/>
  <c r="F551" i="115"/>
  <c r="E551" i="115"/>
  <c r="D551" i="115"/>
  <c r="C551" i="115"/>
  <c r="F550" i="115"/>
  <c r="E550" i="115"/>
  <c r="D550" i="115"/>
  <c r="C550" i="115"/>
  <c r="F549" i="115"/>
  <c r="E549" i="115"/>
  <c r="D549" i="115"/>
  <c r="C549" i="115"/>
  <c r="F548" i="115"/>
  <c r="E548" i="115"/>
  <c r="D548" i="115"/>
  <c r="C548" i="115"/>
  <c r="F547" i="115"/>
  <c r="E547" i="115"/>
  <c r="D547" i="115"/>
  <c r="C547" i="115"/>
  <c r="F546" i="115"/>
  <c r="E546" i="115"/>
  <c r="D546" i="115"/>
  <c r="C546" i="115"/>
  <c r="F545" i="115"/>
  <c r="E545" i="115"/>
  <c r="D545" i="115"/>
  <c r="C545" i="115"/>
  <c r="F544" i="115"/>
  <c r="E544" i="115"/>
  <c r="D544" i="115"/>
  <c r="C544" i="115"/>
  <c r="F543" i="115"/>
  <c r="E543" i="115"/>
  <c r="D543" i="115"/>
  <c r="C543" i="115"/>
  <c r="F542" i="115"/>
  <c r="E542" i="115"/>
  <c r="D542" i="115"/>
  <c r="C542" i="115"/>
  <c r="F541" i="115"/>
  <c r="E541" i="115"/>
  <c r="D541" i="115"/>
  <c r="C541" i="115"/>
  <c r="F540" i="115"/>
  <c r="E540" i="115"/>
  <c r="D540" i="115"/>
  <c r="C540" i="115"/>
  <c r="F539" i="115"/>
  <c r="E539" i="115"/>
  <c r="D539" i="115"/>
  <c r="C539" i="115"/>
  <c r="F538" i="115"/>
  <c r="E538" i="115"/>
  <c r="D538" i="115"/>
  <c r="C538" i="115"/>
  <c r="F537" i="115"/>
  <c r="E537" i="115"/>
  <c r="D537" i="115"/>
  <c r="C537" i="115"/>
  <c r="F536" i="115"/>
  <c r="E536" i="115"/>
  <c r="D536" i="115"/>
  <c r="C536" i="115"/>
  <c r="F535" i="115"/>
  <c r="E535" i="115"/>
  <c r="D535" i="115"/>
  <c r="C535" i="115"/>
  <c r="F534" i="115"/>
  <c r="E534" i="115"/>
  <c r="D534" i="115"/>
  <c r="C534" i="115"/>
  <c r="F533" i="115"/>
  <c r="E533" i="115"/>
  <c r="D533" i="115"/>
  <c r="C533" i="115"/>
  <c r="F532" i="115"/>
  <c r="E532" i="115"/>
  <c r="D532" i="115"/>
  <c r="C532" i="115"/>
  <c r="F531" i="115"/>
  <c r="E531" i="115"/>
  <c r="D531" i="115"/>
  <c r="C531" i="115"/>
  <c r="F530" i="115"/>
  <c r="E530" i="115"/>
  <c r="D530" i="115"/>
  <c r="C530" i="115"/>
  <c r="F529" i="115"/>
  <c r="E529" i="115"/>
  <c r="D529" i="115"/>
  <c r="C529" i="115"/>
  <c r="F528" i="115"/>
  <c r="E528" i="115"/>
  <c r="D528" i="115"/>
  <c r="C528" i="115"/>
  <c r="B528" i="115"/>
  <c r="EQ527" i="115"/>
  <c r="EP527" i="115"/>
  <c r="EO527" i="115"/>
  <c r="EN527" i="115"/>
  <c r="EM527" i="115"/>
  <c r="EL527" i="115"/>
  <c r="EK527" i="115"/>
  <c r="EJ527" i="115"/>
  <c r="EI527" i="115"/>
  <c r="EH527" i="115"/>
  <c r="EG527" i="115"/>
  <c r="EF527" i="115"/>
  <c r="EE527" i="115"/>
  <c r="ED527" i="115"/>
  <c r="EC527" i="115"/>
  <c r="EB527" i="115"/>
  <c r="EA527" i="115"/>
  <c r="DZ527" i="115"/>
  <c r="DY527" i="115"/>
  <c r="DX527" i="115"/>
  <c r="DW527" i="115"/>
  <c r="DV527" i="115"/>
  <c r="DU527" i="115"/>
  <c r="DT527" i="115"/>
  <c r="DS527" i="115"/>
  <c r="DR527" i="115"/>
  <c r="DQ527" i="115"/>
  <c r="DP527" i="115"/>
  <c r="DO527" i="115"/>
  <c r="DN527" i="115"/>
  <c r="DM527" i="115"/>
  <c r="DL527" i="115"/>
  <c r="DK527" i="115"/>
  <c r="DJ527" i="115"/>
  <c r="DI527" i="115"/>
  <c r="DH527" i="115"/>
  <c r="DG527" i="115"/>
  <c r="DF527" i="115"/>
  <c r="DE527" i="115"/>
  <c r="DD527" i="115"/>
  <c r="DC527" i="115"/>
  <c r="DB527" i="115"/>
  <c r="DA527" i="115"/>
  <c r="CZ527" i="115"/>
  <c r="CY527" i="115"/>
  <c r="CX527" i="115"/>
  <c r="CW527" i="115"/>
  <c r="CV527" i="115"/>
  <c r="CU527" i="115"/>
  <c r="CT527" i="115"/>
  <c r="CS527" i="115"/>
  <c r="CR527" i="115"/>
  <c r="CQ527" i="115"/>
  <c r="CP527" i="115"/>
  <c r="CO527" i="115"/>
  <c r="CN527" i="115"/>
  <c r="CM527" i="115"/>
  <c r="CL527" i="115"/>
  <c r="CK527" i="115"/>
  <c r="CJ527" i="115"/>
  <c r="CI527" i="115"/>
  <c r="CH527" i="115"/>
  <c r="CG527" i="115"/>
  <c r="CF527" i="115"/>
  <c r="CE527" i="115"/>
  <c r="CD527" i="115"/>
  <c r="CC527" i="115"/>
  <c r="CB527" i="115"/>
  <c r="CA527" i="115"/>
  <c r="BZ527" i="115"/>
  <c r="BY527" i="115"/>
  <c r="BX527" i="115"/>
  <c r="BW527" i="115"/>
  <c r="BV527" i="115"/>
  <c r="BU527" i="115"/>
  <c r="BT527" i="115"/>
  <c r="BS527" i="115"/>
  <c r="BR527" i="115"/>
  <c r="BQ527" i="115"/>
  <c r="BP527" i="115"/>
  <c r="BO527" i="115"/>
  <c r="BN527" i="115"/>
  <c r="BM527" i="115"/>
  <c r="BL527" i="115"/>
  <c r="BK527" i="115"/>
  <c r="BJ527" i="115"/>
  <c r="BI527" i="115"/>
  <c r="BH527" i="115"/>
  <c r="BG527" i="115"/>
  <c r="BF527" i="115"/>
  <c r="BE527" i="115"/>
  <c r="BD527" i="115"/>
  <c r="BC527" i="115"/>
  <c r="BB527" i="115"/>
  <c r="BA527" i="115"/>
  <c r="AZ527" i="115"/>
  <c r="AY527" i="115"/>
  <c r="AX527" i="115"/>
  <c r="AW527" i="115"/>
  <c r="AV527" i="115"/>
  <c r="AU527" i="115"/>
  <c r="AT527" i="115"/>
  <c r="AS527" i="115"/>
  <c r="AR527" i="115"/>
  <c r="AQ527" i="115"/>
  <c r="AP527" i="115"/>
  <c r="AO527" i="115"/>
  <c r="AN527" i="115"/>
  <c r="AM527" i="115"/>
  <c r="AL527" i="115"/>
  <c r="AK527" i="115"/>
  <c r="AJ527" i="115"/>
  <c r="AI527" i="115"/>
  <c r="AH527" i="115"/>
  <c r="AG527" i="115"/>
  <c r="AF527" i="115"/>
  <c r="AE527" i="115"/>
  <c r="AD527" i="115"/>
  <c r="AC527" i="115"/>
  <c r="AB527" i="115"/>
  <c r="AA527" i="115"/>
  <c r="Z527" i="115"/>
  <c r="Y527" i="115"/>
  <c r="X527" i="115"/>
  <c r="W527" i="115"/>
  <c r="V527" i="115"/>
  <c r="U527" i="115"/>
  <c r="T527" i="115"/>
  <c r="S527" i="115"/>
  <c r="R527" i="115"/>
  <c r="Q527" i="115"/>
  <c r="P527" i="115"/>
  <c r="O527" i="115"/>
  <c r="N527" i="115"/>
  <c r="M527" i="115"/>
  <c r="L527" i="115"/>
  <c r="K527" i="115"/>
  <c r="J527" i="115"/>
  <c r="I527" i="115"/>
  <c r="H527" i="115"/>
  <c r="F524" i="115"/>
  <c r="E524" i="115"/>
  <c r="D524" i="115"/>
  <c r="C524" i="115"/>
  <c r="B524" i="115"/>
  <c r="F523" i="115"/>
  <c r="E523" i="115"/>
  <c r="D523" i="115"/>
  <c r="C523" i="115"/>
  <c r="B523" i="115"/>
  <c r="F522" i="115"/>
  <c r="E522" i="115"/>
  <c r="D522" i="115"/>
  <c r="C522" i="115"/>
  <c r="B522" i="115"/>
  <c r="F521" i="115"/>
  <c r="E521" i="115"/>
  <c r="D521" i="115"/>
  <c r="C521" i="115"/>
  <c r="B521" i="115"/>
  <c r="F520" i="115"/>
  <c r="E520" i="115"/>
  <c r="D520" i="115"/>
  <c r="C520" i="115"/>
  <c r="B520" i="115"/>
  <c r="F519" i="115"/>
  <c r="E519" i="115"/>
  <c r="D519" i="115"/>
  <c r="C519" i="115"/>
  <c r="B519" i="115"/>
  <c r="F518" i="115"/>
  <c r="E518" i="115"/>
  <c r="D518" i="115"/>
  <c r="C518" i="115"/>
  <c r="B518" i="115"/>
  <c r="F517" i="115"/>
  <c r="E517" i="115"/>
  <c r="D517" i="115"/>
  <c r="C517" i="115"/>
  <c r="B517" i="115"/>
  <c r="F516" i="115"/>
  <c r="E516" i="115"/>
  <c r="D516" i="115"/>
  <c r="C516" i="115"/>
  <c r="B516" i="115"/>
  <c r="F515" i="115"/>
  <c r="E515" i="115"/>
  <c r="D515" i="115"/>
  <c r="C515" i="115"/>
  <c r="B515" i="115"/>
  <c r="F514" i="115"/>
  <c r="E514" i="115"/>
  <c r="D514" i="115"/>
  <c r="C514" i="115"/>
  <c r="B514" i="115"/>
  <c r="F513" i="115"/>
  <c r="E513" i="115"/>
  <c r="D513" i="115"/>
  <c r="C513" i="115"/>
  <c r="B513" i="115"/>
  <c r="F512" i="115"/>
  <c r="E512" i="115"/>
  <c r="D512" i="115"/>
  <c r="C512" i="115"/>
  <c r="B512" i="115"/>
  <c r="F511" i="115"/>
  <c r="E511" i="115"/>
  <c r="D511" i="115"/>
  <c r="C511" i="115"/>
  <c r="B511" i="115"/>
  <c r="F510" i="115"/>
  <c r="E510" i="115"/>
  <c r="D510" i="115"/>
  <c r="C510" i="115"/>
  <c r="B510" i="115"/>
  <c r="F509" i="115"/>
  <c r="E509" i="115"/>
  <c r="D509" i="115"/>
  <c r="C509" i="115"/>
  <c r="B509" i="115"/>
  <c r="F508" i="115"/>
  <c r="E508" i="115"/>
  <c r="D508" i="115"/>
  <c r="C508" i="115"/>
  <c r="B508" i="115"/>
  <c r="F507" i="115"/>
  <c r="E507" i="115"/>
  <c r="D507" i="115"/>
  <c r="C507" i="115"/>
  <c r="B507" i="115"/>
  <c r="F506" i="115"/>
  <c r="E506" i="115"/>
  <c r="D506" i="115"/>
  <c r="C506" i="115"/>
  <c r="B506" i="115"/>
  <c r="F505" i="115"/>
  <c r="E505" i="115"/>
  <c r="D505" i="115"/>
  <c r="C505" i="115"/>
  <c r="B505" i="115"/>
  <c r="F504" i="115"/>
  <c r="E504" i="115"/>
  <c r="D504" i="115"/>
  <c r="C504" i="115"/>
  <c r="B504" i="115"/>
  <c r="F503" i="115"/>
  <c r="E503" i="115"/>
  <c r="D503" i="115"/>
  <c r="C503" i="115"/>
  <c r="B503" i="115"/>
  <c r="F502" i="115"/>
  <c r="E502" i="115"/>
  <c r="D502" i="115"/>
  <c r="C502" i="115"/>
  <c r="B502" i="115"/>
  <c r="F501" i="115"/>
  <c r="E501" i="115"/>
  <c r="D501" i="115"/>
  <c r="C501" i="115"/>
  <c r="B501" i="115"/>
  <c r="F500" i="115"/>
  <c r="E500" i="115"/>
  <c r="D500" i="115"/>
  <c r="C500" i="115"/>
  <c r="B500" i="115"/>
  <c r="F499" i="115"/>
  <c r="E499" i="115"/>
  <c r="D499" i="115"/>
  <c r="C499" i="115"/>
  <c r="B499" i="115"/>
  <c r="F498" i="115"/>
  <c r="E498" i="115"/>
  <c r="D498" i="115"/>
  <c r="C498" i="115"/>
  <c r="B498" i="115"/>
  <c r="F497" i="115"/>
  <c r="E497" i="115"/>
  <c r="D497" i="115"/>
  <c r="C497" i="115"/>
  <c r="B497" i="115"/>
  <c r="F496" i="115"/>
  <c r="E496" i="115"/>
  <c r="D496" i="115"/>
  <c r="C496" i="115"/>
  <c r="B496" i="115"/>
  <c r="F495" i="115"/>
  <c r="E495" i="115"/>
  <c r="D495" i="115"/>
  <c r="C495" i="115"/>
  <c r="B495" i="115"/>
  <c r="F494" i="115"/>
  <c r="E494" i="115"/>
  <c r="D494" i="115"/>
  <c r="C494" i="115"/>
  <c r="B494" i="115"/>
  <c r="F493" i="115"/>
  <c r="E493" i="115"/>
  <c r="D493" i="115"/>
  <c r="C493" i="115"/>
  <c r="B493" i="115"/>
  <c r="F492" i="115"/>
  <c r="E492" i="115"/>
  <c r="D492" i="115"/>
  <c r="C492" i="115"/>
  <c r="B492" i="115"/>
  <c r="F491" i="115"/>
  <c r="E491" i="115"/>
  <c r="D491" i="115"/>
  <c r="C491" i="115"/>
  <c r="B491" i="115"/>
  <c r="F490" i="115"/>
  <c r="E490" i="115"/>
  <c r="D490" i="115"/>
  <c r="C490" i="115"/>
  <c r="B490" i="115"/>
  <c r="F489" i="115"/>
  <c r="E489" i="115"/>
  <c r="D489" i="115"/>
  <c r="C489" i="115"/>
  <c r="B489" i="115"/>
  <c r="F488" i="115"/>
  <c r="E488" i="115"/>
  <c r="D488" i="115"/>
  <c r="C488" i="115"/>
  <c r="B488" i="115"/>
  <c r="F487" i="115"/>
  <c r="E487" i="115"/>
  <c r="D487" i="115"/>
  <c r="C487" i="115"/>
  <c r="B487" i="115"/>
  <c r="F486" i="115"/>
  <c r="E486" i="115"/>
  <c r="D486" i="115"/>
  <c r="C486" i="115"/>
  <c r="B486" i="115"/>
  <c r="F485" i="115"/>
  <c r="E485" i="115"/>
  <c r="D485" i="115"/>
  <c r="C485" i="115"/>
  <c r="B485" i="115"/>
  <c r="F484" i="115"/>
  <c r="E484" i="115"/>
  <c r="D484" i="115"/>
  <c r="C484" i="115"/>
  <c r="B484" i="115"/>
  <c r="F483" i="115"/>
  <c r="E483" i="115"/>
  <c r="D483" i="115"/>
  <c r="C483" i="115"/>
  <c r="B483" i="115"/>
  <c r="F482" i="115"/>
  <c r="E482" i="115"/>
  <c r="D482" i="115"/>
  <c r="C482" i="115"/>
  <c r="B482" i="115"/>
  <c r="F481" i="115"/>
  <c r="E481" i="115"/>
  <c r="D481" i="115"/>
  <c r="C481" i="115"/>
  <c r="B481" i="115"/>
  <c r="F480" i="115"/>
  <c r="E480" i="115"/>
  <c r="D480" i="115"/>
  <c r="C480" i="115"/>
  <c r="B480" i="115"/>
  <c r="F479" i="115"/>
  <c r="E479" i="115"/>
  <c r="D479" i="115"/>
  <c r="C479" i="115"/>
  <c r="B479" i="115"/>
  <c r="F478" i="115"/>
  <c r="E478" i="115"/>
  <c r="D478" i="115"/>
  <c r="C478" i="115"/>
  <c r="B478" i="115"/>
  <c r="F477" i="115"/>
  <c r="E477" i="115"/>
  <c r="D477" i="115"/>
  <c r="C477" i="115"/>
  <c r="B477" i="115"/>
  <c r="F476" i="115"/>
  <c r="E476" i="115"/>
  <c r="D476" i="115"/>
  <c r="C476" i="115"/>
  <c r="B476" i="115"/>
  <c r="F475" i="115"/>
  <c r="E475" i="115"/>
  <c r="D475" i="115"/>
  <c r="C475" i="115"/>
  <c r="B475" i="115"/>
  <c r="F474" i="115"/>
  <c r="E474" i="115"/>
  <c r="D474" i="115"/>
  <c r="C474" i="115"/>
  <c r="B474" i="115"/>
  <c r="F473" i="115"/>
  <c r="E473" i="115"/>
  <c r="D473" i="115"/>
  <c r="C473" i="115"/>
  <c r="B473" i="115"/>
  <c r="F472" i="115"/>
  <c r="E472" i="115"/>
  <c r="D472" i="115"/>
  <c r="C472" i="115"/>
  <c r="B472" i="115"/>
  <c r="F471" i="115"/>
  <c r="E471" i="115"/>
  <c r="D471" i="115"/>
  <c r="C471" i="115"/>
  <c r="B471" i="115"/>
  <c r="F470" i="115"/>
  <c r="E470" i="115"/>
  <c r="D470" i="115"/>
  <c r="C470" i="115"/>
  <c r="B470" i="115"/>
  <c r="F469" i="115"/>
  <c r="E469" i="115"/>
  <c r="D469" i="115"/>
  <c r="C469" i="115"/>
  <c r="B469" i="115"/>
  <c r="F468" i="115"/>
  <c r="E468" i="115"/>
  <c r="D468" i="115"/>
  <c r="C468" i="115"/>
  <c r="B468" i="115"/>
  <c r="F467" i="115"/>
  <c r="E467" i="115"/>
  <c r="D467" i="115"/>
  <c r="C467" i="115"/>
  <c r="B467" i="115"/>
  <c r="F466" i="115"/>
  <c r="E466" i="115"/>
  <c r="D466" i="115"/>
  <c r="C466" i="115"/>
  <c r="B466" i="115"/>
  <c r="F465" i="115"/>
  <c r="E465" i="115"/>
  <c r="D465" i="115"/>
  <c r="C465" i="115"/>
  <c r="B465" i="115"/>
  <c r="F464" i="115"/>
  <c r="E464" i="115"/>
  <c r="D464" i="115"/>
  <c r="C464" i="115"/>
  <c r="B464" i="115"/>
  <c r="F463" i="115"/>
  <c r="E463" i="115"/>
  <c r="D463" i="115"/>
  <c r="C463" i="115"/>
  <c r="B463" i="115"/>
  <c r="F462" i="115"/>
  <c r="E462" i="115"/>
  <c r="D462" i="115"/>
  <c r="C462" i="115"/>
  <c r="B462" i="115"/>
  <c r="F461" i="115"/>
  <c r="E461" i="115"/>
  <c r="D461" i="115"/>
  <c r="C461" i="115"/>
  <c r="B461" i="115"/>
  <c r="F460" i="115"/>
  <c r="E460" i="115"/>
  <c r="D460" i="115"/>
  <c r="C460" i="115"/>
  <c r="B460" i="115"/>
  <c r="F459" i="115"/>
  <c r="E459" i="115"/>
  <c r="D459" i="115"/>
  <c r="C459" i="115"/>
  <c r="B459" i="115"/>
  <c r="F458" i="115"/>
  <c r="E458" i="115"/>
  <c r="D458" i="115"/>
  <c r="C458" i="115"/>
  <c r="B458" i="115"/>
  <c r="F457" i="115"/>
  <c r="E457" i="115"/>
  <c r="D457" i="115"/>
  <c r="C457" i="115"/>
  <c r="B457" i="115"/>
  <c r="F456" i="115"/>
  <c r="E456" i="115"/>
  <c r="D456" i="115"/>
  <c r="C456" i="115"/>
  <c r="B456" i="115"/>
  <c r="F455" i="115"/>
  <c r="E455" i="115"/>
  <c r="D455" i="115"/>
  <c r="C455" i="115"/>
  <c r="B455" i="115"/>
  <c r="F454" i="115"/>
  <c r="E454" i="115"/>
  <c r="D454" i="115"/>
  <c r="C454" i="115"/>
  <c r="B454" i="115"/>
  <c r="F453" i="115"/>
  <c r="E453" i="115"/>
  <c r="D453" i="115"/>
  <c r="C453" i="115"/>
  <c r="B453" i="115"/>
  <c r="F452" i="115"/>
  <c r="E452" i="115"/>
  <c r="D452" i="115"/>
  <c r="C452" i="115"/>
  <c r="B452" i="115"/>
  <c r="F451" i="115"/>
  <c r="E451" i="115"/>
  <c r="D451" i="115"/>
  <c r="C451" i="115"/>
  <c r="B451" i="115"/>
  <c r="F450" i="115"/>
  <c r="E450" i="115"/>
  <c r="D450" i="115"/>
  <c r="C450" i="115"/>
  <c r="B450" i="115"/>
  <c r="F449" i="115"/>
  <c r="E449" i="115"/>
  <c r="D449" i="115"/>
  <c r="C449" i="115"/>
  <c r="B449" i="115"/>
  <c r="F448" i="115"/>
  <c r="E448" i="115"/>
  <c r="D448" i="115"/>
  <c r="C448" i="115"/>
  <c r="B448" i="115"/>
  <c r="F447" i="115"/>
  <c r="E447" i="115"/>
  <c r="D447" i="115"/>
  <c r="C447" i="115"/>
  <c r="B447" i="115"/>
  <c r="F446" i="115"/>
  <c r="E446" i="115"/>
  <c r="D446" i="115"/>
  <c r="C446" i="115"/>
  <c r="B446" i="115"/>
  <c r="F445" i="115"/>
  <c r="E445" i="115"/>
  <c r="D445" i="115"/>
  <c r="C445" i="115"/>
  <c r="B445" i="115"/>
  <c r="F444" i="115"/>
  <c r="E444" i="115"/>
  <c r="D444" i="115"/>
  <c r="C444" i="115"/>
  <c r="B444" i="115"/>
  <c r="F443" i="115"/>
  <c r="E443" i="115"/>
  <c r="D443" i="115"/>
  <c r="C443" i="115"/>
  <c r="B443" i="115"/>
  <c r="F442" i="115"/>
  <c r="E442" i="115"/>
  <c r="D442" i="115"/>
  <c r="C442" i="115"/>
  <c r="B442" i="115"/>
  <c r="F441" i="115"/>
  <c r="E441" i="115"/>
  <c r="D441" i="115"/>
  <c r="C441" i="115"/>
  <c r="B441" i="115"/>
  <c r="F440" i="115"/>
  <c r="E440" i="115"/>
  <c r="D440" i="115"/>
  <c r="C440" i="115"/>
  <c r="B440" i="115"/>
  <c r="F439" i="115"/>
  <c r="E439" i="115"/>
  <c r="D439" i="115"/>
  <c r="C439" i="115"/>
  <c r="B439" i="115"/>
  <c r="F438" i="115"/>
  <c r="E438" i="115"/>
  <c r="D438" i="115"/>
  <c r="C438" i="115"/>
  <c r="B438" i="115"/>
  <c r="F437" i="115"/>
  <c r="E437" i="115"/>
  <c r="D437" i="115"/>
  <c r="C437" i="115"/>
  <c r="B437" i="115"/>
  <c r="F436" i="115"/>
  <c r="E436" i="115"/>
  <c r="D436" i="115"/>
  <c r="C436" i="115"/>
  <c r="B436" i="115"/>
  <c r="F435" i="115"/>
  <c r="E435" i="115"/>
  <c r="D435" i="115"/>
  <c r="C435" i="115"/>
  <c r="B435" i="115"/>
  <c r="F434" i="115"/>
  <c r="E434" i="115"/>
  <c r="D434" i="115"/>
  <c r="C434" i="115"/>
  <c r="B434" i="115"/>
  <c r="F433" i="115"/>
  <c r="E433" i="115"/>
  <c r="D433" i="115"/>
  <c r="C433" i="115"/>
  <c r="B433" i="115"/>
  <c r="F432" i="115"/>
  <c r="E432" i="115"/>
  <c r="D432" i="115"/>
  <c r="C432" i="115"/>
  <c r="B432" i="115"/>
  <c r="F431" i="115"/>
  <c r="E431" i="115"/>
  <c r="D431" i="115"/>
  <c r="C431" i="115"/>
  <c r="B431" i="115"/>
  <c r="F430" i="115"/>
  <c r="E430" i="115"/>
  <c r="D430" i="115"/>
  <c r="C430" i="115"/>
  <c r="B430" i="115"/>
  <c r="F429" i="115"/>
  <c r="E429" i="115"/>
  <c r="D429" i="115"/>
  <c r="C429" i="115"/>
  <c r="B429" i="115"/>
  <c r="F428" i="115"/>
  <c r="E428" i="115"/>
  <c r="D428" i="115"/>
  <c r="C428" i="115"/>
  <c r="B428" i="115"/>
  <c r="F427" i="115"/>
  <c r="E427" i="115"/>
  <c r="D427" i="115"/>
  <c r="C427" i="115"/>
  <c r="B427" i="115"/>
  <c r="F426" i="115"/>
  <c r="E426" i="115"/>
  <c r="D426" i="115"/>
  <c r="C426" i="115"/>
  <c r="B426" i="115"/>
  <c r="F425" i="115"/>
  <c r="E425" i="115"/>
  <c r="D425" i="115"/>
  <c r="C425" i="115"/>
  <c r="B425" i="115"/>
  <c r="EQ424" i="115"/>
  <c r="EP424" i="115"/>
  <c r="EO424" i="115"/>
  <c r="EN424" i="115"/>
  <c r="EM424" i="115"/>
  <c r="EL424" i="115"/>
  <c r="EK424" i="115"/>
  <c r="EJ424" i="115"/>
  <c r="EI424" i="115"/>
  <c r="EH424" i="115"/>
  <c r="EG424" i="115"/>
  <c r="EF424" i="115"/>
  <c r="EE424" i="115"/>
  <c r="ED424" i="115"/>
  <c r="EC424" i="115"/>
  <c r="EB424" i="115"/>
  <c r="EA424" i="115"/>
  <c r="DZ424" i="115"/>
  <c r="DY424" i="115"/>
  <c r="DX424" i="115"/>
  <c r="DW424" i="115"/>
  <c r="DV424" i="115"/>
  <c r="DU424" i="115"/>
  <c r="DT424" i="115"/>
  <c r="DS424" i="115"/>
  <c r="DR424" i="115"/>
  <c r="DQ424" i="115"/>
  <c r="DP424" i="115"/>
  <c r="DO424" i="115"/>
  <c r="DN424" i="115"/>
  <c r="DM424" i="115"/>
  <c r="DL424" i="115"/>
  <c r="DK424" i="115"/>
  <c r="DJ424" i="115"/>
  <c r="DI424" i="115"/>
  <c r="DH424" i="115"/>
  <c r="DG424" i="115"/>
  <c r="DF424" i="115"/>
  <c r="DE424" i="115"/>
  <c r="DD424" i="115"/>
  <c r="DC424" i="115"/>
  <c r="DB424" i="115"/>
  <c r="DA424" i="115"/>
  <c r="CZ424" i="115"/>
  <c r="CY424" i="115"/>
  <c r="CX424" i="115"/>
  <c r="CW424" i="115"/>
  <c r="CV424" i="115"/>
  <c r="CU424" i="115"/>
  <c r="CT424" i="115"/>
  <c r="CS424" i="115"/>
  <c r="CR424" i="115"/>
  <c r="CQ424" i="115"/>
  <c r="CP424" i="115"/>
  <c r="CO424" i="115"/>
  <c r="CN424" i="115"/>
  <c r="CM424" i="115"/>
  <c r="CL424" i="115"/>
  <c r="CK424" i="115"/>
  <c r="CJ424" i="115"/>
  <c r="CI424" i="115"/>
  <c r="CH424" i="115"/>
  <c r="CG424" i="115"/>
  <c r="CF424" i="115"/>
  <c r="CE424" i="115"/>
  <c r="CD424" i="115"/>
  <c r="CC424" i="115"/>
  <c r="CB424" i="115"/>
  <c r="CA424" i="115"/>
  <c r="BZ424" i="115"/>
  <c r="BY424" i="115"/>
  <c r="BX424" i="115"/>
  <c r="BW424" i="115"/>
  <c r="BV424" i="115"/>
  <c r="BU424" i="115"/>
  <c r="BT424" i="115"/>
  <c r="BS424" i="115"/>
  <c r="BR424" i="115"/>
  <c r="BQ424" i="115"/>
  <c r="BP424" i="115"/>
  <c r="BO424" i="115"/>
  <c r="BN424" i="115"/>
  <c r="BM424" i="115"/>
  <c r="BL424" i="115"/>
  <c r="BK424" i="115"/>
  <c r="BJ424" i="115"/>
  <c r="BI424" i="115"/>
  <c r="BH424" i="115"/>
  <c r="BG424" i="115"/>
  <c r="BF424" i="115"/>
  <c r="BE424" i="115"/>
  <c r="BD424" i="115"/>
  <c r="BC424" i="115"/>
  <c r="BB424" i="115"/>
  <c r="BA424" i="115"/>
  <c r="AZ424" i="115"/>
  <c r="AY424" i="115"/>
  <c r="AX424" i="115"/>
  <c r="AW424" i="115"/>
  <c r="AV424" i="115"/>
  <c r="AU424" i="115"/>
  <c r="AT424" i="115"/>
  <c r="AS424" i="115"/>
  <c r="AR424" i="115"/>
  <c r="AQ424" i="115"/>
  <c r="AP424" i="115"/>
  <c r="AO424" i="115"/>
  <c r="AN424" i="115"/>
  <c r="AM424" i="115"/>
  <c r="AL424" i="115"/>
  <c r="AK424" i="115"/>
  <c r="AJ424" i="115"/>
  <c r="AI424" i="115"/>
  <c r="AH424" i="115"/>
  <c r="AG424" i="115"/>
  <c r="AF424" i="115"/>
  <c r="AE424" i="115"/>
  <c r="AD424" i="115"/>
  <c r="AC424" i="115"/>
  <c r="AB424" i="115"/>
  <c r="AA424" i="115"/>
  <c r="Z424" i="115"/>
  <c r="Y424" i="115"/>
  <c r="X424" i="115"/>
  <c r="W424" i="115"/>
  <c r="V424" i="115"/>
  <c r="U424" i="115"/>
  <c r="T424" i="115"/>
  <c r="S424" i="115"/>
  <c r="R424" i="115"/>
  <c r="Q424" i="115"/>
  <c r="P424" i="115"/>
  <c r="O424" i="115"/>
  <c r="N424" i="115"/>
  <c r="M424" i="115"/>
  <c r="L424" i="115"/>
  <c r="K424" i="115"/>
  <c r="J424" i="115"/>
  <c r="I424" i="115"/>
  <c r="H424" i="115"/>
  <c r="F419" i="115"/>
  <c r="E419" i="115"/>
  <c r="D419" i="115"/>
  <c r="C419" i="115"/>
  <c r="B419" i="115"/>
  <c r="F418" i="115"/>
  <c r="E418" i="115"/>
  <c r="D418" i="115"/>
  <c r="C418" i="115"/>
  <c r="B418" i="115"/>
  <c r="F417" i="115"/>
  <c r="E417" i="115"/>
  <c r="D417" i="115"/>
  <c r="C417" i="115"/>
  <c r="B417" i="115"/>
  <c r="F416" i="115"/>
  <c r="E416" i="115"/>
  <c r="D416" i="115"/>
  <c r="C416" i="115"/>
  <c r="B416" i="115"/>
  <c r="F415" i="115"/>
  <c r="E415" i="115"/>
  <c r="D415" i="115"/>
  <c r="C415" i="115"/>
  <c r="B415" i="115"/>
  <c r="F414" i="115"/>
  <c r="E414" i="115"/>
  <c r="D414" i="115"/>
  <c r="C414" i="115"/>
  <c r="B414" i="115"/>
  <c r="F413" i="115"/>
  <c r="E413" i="115"/>
  <c r="D413" i="115"/>
  <c r="C413" i="115"/>
  <c r="B413" i="115"/>
  <c r="F412" i="115"/>
  <c r="E412" i="115"/>
  <c r="D412" i="115"/>
  <c r="C412" i="115"/>
  <c r="B412" i="115"/>
  <c r="F411" i="115"/>
  <c r="E411" i="115"/>
  <c r="D411" i="115"/>
  <c r="C411" i="115"/>
  <c r="B411" i="115"/>
  <c r="F410" i="115"/>
  <c r="E410" i="115"/>
  <c r="D410" i="115"/>
  <c r="C410" i="115"/>
  <c r="B410" i="115"/>
  <c r="F409" i="115"/>
  <c r="E409" i="115"/>
  <c r="D409" i="115"/>
  <c r="C409" i="115"/>
  <c r="B409" i="115"/>
  <c r="F408" i="115"/>
  <c r="E408" i="115"/>
  <c r="D408" i="115"/>
  <c r="C408" i="115"/>
  <c r="B408" i="115"/>
  <c r="F407" i="115"/>
  <c r="E407" i="115"/>
  <c r="D407" i="115"/>
  <c r="C407" i="115"/>
  <c r="B407" i="115"/>
  <c r="F406" i="115"/>
  <c r="E406" i="115"/>
  <c r="D406" i="115"/>
  <c r="C406" i="115"/>
  <c r="B406" i="115"/>
  <c r="F405" i="115"/>
  <c r="E405" i="115"/>
  <c r="D405" i="115"/>
  <c r="C405" i="115"/>
  <c r="B405" i="115"/>
  <c r="F404" i="115"/>
  <c r="E404" i="115"/>
  <c r="D404" i="115"/>
  <c r="C404" i="115"/>
  <c r="B404" i="115"/>
  <c r="F403" i="115"/>
  <c r="E403" i="115"/>
  <c r="D403" i="115"/>
  <c r="C403" i="115"/>
  <c r="B403" i="115"/>
  <c r="F402" i="115"/>
  <c r="E402" i="115"/>
  <c r="D402" i="115"/>
  <c r="C402" i="115"/>
  <c r="B402" i="115"/>
  <c r="F401" i="115"/>
  <c r="E401" i="115"/>
  <c r="D401" i="115"/>
  <c r="C401" i="115"/>
  <c r="B401" i="115"/>
  <c r="F400" i="115"/>
  <c r="E400" i="115"/>
  <c r="D400" i="115"/>
  <c r="C400" i="115"/>
  <c r="B400" i="115"/>
  <c r="F399" i="115"/>
  <c r="E399" i="115"/>
  <c r="D399" i="115"/>
  <c r="C399" i="115"/>
  <c r="B399" i="115"/>
  <c r="F398" i="115"/>
  <c r="E398" i="115"/>
  <c r="D398" i="115"/>
  <c r="C398" i="115"/>
  <c r="B398" i="115"/>
  <c r="F397" i="115"/>
  <c r="E397" i="115"/>
  <c r="D397" i="115"/>
  <c r="C397" i="115"/>
  <c r="B397" i="115"/>
  <c r="F396" i="115"/>
  <c r="E396" i="115"/>
  <c r="D396" i="115"/>
  <c r="C396" i="115"/>
  <c r="B396" i="115"/>
  <c r="F395" i="115"/>
  <c r="E395" i="115"/>
  <c r="D395" i="115"/>
  <c r="C395" i="115"/>
  <c r="B395" i="115"/>
  <c r="F394" i="115"/>
  <c r="E394" i="115"/>
  <c r="D394" i="115"/>
  <c r="C394" i="115"/>
  <c r="B394" i="115"/>
  <c r="F393" i="115"/>
  <c r="E393" i="115"/>
  <c r="D393" i="115"/>
  <c r="C393" i="115"/>
  <c r="B393" i="115"/>
  <c r="F392" i="115"/>
  <c r="E392" i="115"/>
  <c r="D392" i="115"/>
  <c r="C392" i="115"/>
  <c r="B392" i="115"/>
  <c r="F391" i="115"/>
  <c r="E391" i="115"/>
  <c r="D391" i="115"/>
  <c r="C391" i="115"/>
  <c r="B391" i="115"/>
  <c r="F390" i="115"/>
  <c r="E390" i="115"/>
  <c r="D390" i="115"/>
  <c r="C390" i="115"/>
  <c r="B390" i="115"/>
  <c r="F389" i="115"/>
  <c r="E389" i="115"/>
  <c r="D389" i="115"/>
  <c r="C389" i="115"/>
  <c r="B389" i="115"/>
  <c r="F388" i="115"/>
  <c r="E388" i="115"/>
  <c r="D388" i="115"/>
  <c r="C388" i="115"/>
  <c r="B388" i="115"/>
  <c r="F387" i="115"/>
  <c r="E387" i="115"/>
  <c r="D387" i="115"/>
  <c r="C387" i="115"/>
  <c r="B387" i="115"/>
  <c r="F386" i="115"/>
  <c r="E386" i="115"/>
  <c r="D386" i="115"/>
  <c r="C386" i="115"/>
  <c r="B386" i="115"/>
  <c r="F385" i="115"/>
  <c r="E385" i="115"/>
  <c r="D385" i="115"/>
  <c r="C385" i="115"/>
  <c r="B385" i="115"/>
  <c r="F384" i="115"/>
  <c r="E384" i="115"/>
  <c r="D384" i="115"/>
  <c r="C384" i="115"/>
  <c r="B384" i="115"/>
  <c r="F383" i="115"/>
  <c r="E383" i="115"/>
  <c r="D383" i="115"/>
  <c r="C383" i="115"/>
  <c r="B383" i="115"/>
  <c r="F382" i="115"/>
  <c r="E382" i="115"/>
  <c r="D382" i="115"/>
  <c r="C382" i="115"/>
  <c r="B382" i="115"/>
  <c r="F381" i="115"/>
  <c r="E381" i="115"/>
  <c r="D381" i="115"/>
  <c r="C381" i="115"/>
  <c r="B381" i="115"/>
  <c r="F380" i="115"/>
  <c r="E380" i="115"/>
  <c r="D380" i="115"/>
  <c r="C380" i="115"/>
  <c r="B380" i="115"/>
  <c r="F379" i="115"/>
  <c r="E379" i="115"/>
  <c r="D379" i="115"/>
  <c r="C379" i="115"/>
  <c r="B379" i="115"/>
  <c r="F378" i="115"/>
  <c r="E378" i="115"/>
  <c r="D378" i="115"/>
  <c r="C378" i="115"/>
  <c r="B378" i="115"/>
  <c r="F377" i="115"/>
  <c r="E377" i="115"/>
  <c r="D377" i="115"/>
  <c r="C377" i="115"/>
  <c r="B377" i="115"/>
  <c r="F376" i="115"/>
  <c r="E376" i="115"/>
  <c r="D376" i="115"/>
  <c r="C376" i="115"/>
  <c r="B376" i="115"/>
  <c r="F375" i="115"/>
  <c r="E375" i="115"/>
  <c r="D375" i="115"/>
  <c r="C375" i="115"/>
  <c r="B375" i="115"/>
  <c r="F374" i="115"/>
  <c r="E374" i="115"/>
  <c r="D374" i="115"/>
  <c r="C374" i="115"/>
  <c r="B374" i="115"/>
  <c r="F373" i="115"/>
  <c r="E373" i="115"/>
  <c r="D373" i="115"/>
  <c r="C373" i="115"/>
  <c r="B373" i="115"/>
  <c r="F372" i="115"/>
  <c r="E372" i="115"/>
  <c r="D372" i="115"/>
  <c r="C372" i="115"/>
  <c r="B372" i="115"/>
  <c r="F371" i="115"/>
  <c r="E371" i="115"/>
  <c r="D371" i="115"/>
  <c r="C371" i="115"/>
  <c r="B371" i="115"/>
  <c r="F370" i="115"/>
  <c r="E370" i="115"/>
  <c r="D370" i="115"/>
  <c r="C370" i="115"/>
  <c r="B370" i="115"/>
  <c r="F369" i="115"/>
  <c r="E369" i="115"/>
  <c r="D369" i="115"/>
  <c r="C369" i="115"/>
  <c r="B369" i="115"/>
  <c r="F368" i="115"/>
  <c r="E368" i="115"/>
  <c r="D368" i="115"/>
  <c r="C368" i="115"/>
  <c r="B368" i="115"/>
  <c r="F367" i="115"/>
  <c r="E367" i="115"/>
  <c r="D367" i="115"/>
  <c r="C367" i="115"/>
  <c r="B367" i="115"/>
  <c r="F366" i="115"/>
  <c r="E366" i="115"/>
  <c r="D366" i="115"/>
  <c r="C366" i="115"/>
  <c r="B366" i="115"/>
  <c r="F365" i="115"/>
  <c r="E365" i="115"/>
  <c r="D365" i="115"/>
  <c r="C365" i="115"/>
  <c r="B365" i="115"/>
  <c r="F364" i="115"/>
  <c r="E364" i="115"/>
  <c r="D364" i="115"/>
  <c r="C364" i="115"/>
  <c r="B364" i="115"/>
  <c r="F363" i="115"/>
  <c r="E363" i="115"/>
  <c r="D363" i="115"/>
  <c r="C363" i="115"/>
  <c r="B363" i="115"/>
  <c r="F362" i="115"/>
  <c r="E362" i="115"/>
  <c r="D362" i="115"/>
  <c r="C362" i="115"/>
  <c r="B362" i="115"/>
  <c r="F361" i="115"/>
  <c r="E361" i="115"/>
  <c r="D361" i="115"/>
  <c r="C361" i="115"/>
  <c r="B361" i="115"/>
  <c r="F360" i="115"/>
  <c r="E360" i="115"/>
  <c r="D360" i="115"/>
  <c r="C360" i="115"/>
  <c r="B360" i="115"/>
  <c r="F359" i="115"/>
  <c r="E359" i="115"/>
  <c r="D359" i="115"/>
  <c r="C359" i="115"/>
  <c r="B359" i="115"/>
  <c r="F358" i="115"/>
  <c r="E358" i="115"/>
  <c r="D358" i="115"/>
  <c r="C358" i="115"/>
  <c r="B358" i="115"/>
  <c r="F357" i="115"/>
  <c r="E357" i="115"/>
  <c r="D357" i="115"/>
  <c r="C357" i="115"/>
  <c r="B357" i="115"/>
  <c r="F356" i="115"/>
  <c r="E356" i="115"/>
  <c r="D356" i="115"/>
  <c r="C356" i="115"/>
  <c r="B356" i="115"/>
  <c r="F355" i="115"/>
  <c r="E355" i="115"/>
  <c r="D355" i="115"/>
  <c r="C355" i="115"/>
  <c r="B355" i="115"/>
  <c r="F354" i="115"/>
  <c r="E354" i="115"/>
  <c r="D354" i="115"/>
  <c r="C354" i="115"/>
  <c r="B354" i="115"/>
  <c r="F353" i="115"/>
  <c r="E353" i="115"/>
  <c r="D353" i="115"/>
  <c r="C353" i="115"/>
  <c r="B353" i="115"/>
  <c r="F352" i="115"/>
  <c r="E352" i="115"/>
  <c r="D352" i="115"/>
  <c r="C352" i="115"/>
  <c r="B352" i="115"/>
  <c r="F351" i="115"/>
  <c r="E351" i="115"/>
  <c r="D351" i="115"/>
  <c r="C351" i="115"/>
  <c r="B351" i="115"/>
  <c r="F350" i="115"/>
  <c r="E350" i="115"/>
  <c r="D350" i="115"/>
  <c r="C350" i="115"/>
  <c r="B350" i="115"/>
  <c r="F349" i="115"/>
  <c r="E349" i="115"/>
  <c r="D349" i="115"/>
  <c r="C349" i="115"/>
  <c r="B349" i="115"/>
  <c r="F348" i="115"/>
  <c r="E348" i="115"/>
  <c r="D348" i="115"/>
  <c r="C348" i="115"/>
  <c r="B348" i="115"/>
  <c r="F347" i="115"/>
  <c r="E347" i="115"/>
  <c r="D347" i="115"/>
  <c r="C347" i="115"/>
  <c r="B347" i="115"/>
  <c r="F346" i="115"/>
  <c r="E346" i="115"/>
  <c r="D346" i="115"/>
  <c r="C346" i="115"/>
  <c r="B346" i="115"/>
  <c r="F345" i="115"/>
  <c r="E345" i="115"/>
  <c r="D345" i="115"/>
  <c r="C345" i="115"/>
  <c r="B345" i="115"/>
  <c r="F344" i="115"/>
  <c r="E344" i="115"/>
  <c r="D344" i="115"/>
  <c r="C344" i="115"/>
  <c r="B344" i="115"/>
  <c r="F343" i="115"/>
  <c r="E343" i="115"/>
  <c r="D343" i="115"/>
  <c r="C343" i="115"/>
  <c r="B343" i="115"/>
  <c r="F342" i="115"/>
  <c r="E342" i="115"/>
  <c r="D342" i="115"/>
  <c r="C342" i="115"/>
  <c r="B342" i="115"/>
  <c r="F341" i="115"/>
  <c r="E341" i="115"/>
  <c r="D341" i="115"/>
  <c r="C341" i="115"/>
  <c r="B341" i="115"/>
  <c r="F340" i="115"/>
  <c r="E340" i="115"/>
  <c r="D340" i="115"/>
  <c r="C340" i="115"/>
  <c r="B340" i="115"/>
  <c r="F339" i="115"/>
  <c r="E339" i="115"/>
  <c r="D339" i="115"/>
  <c r="C339" i="115"/>
  <c r="B339" i="115"/>
  <c r="F338" i="115"/>
  <c r="E338" i="115"/>
  <c r="D338" i="115"/>
  <c r="C338" i="115"/>
  <c r="B338" i="115"/>
  <c r="F337" i="115"/>
  <c r="E337" i="115"/>
  <c r="D337" i="115"/>
  <c r="C337" i="115"/>
  <c r="B337" i="115"/>
  <c r="F336" i="115"/>
  <c r="E336" i="115"/>
  <c r="D336" i="115"/>
  <c r="C336" i="115"/>
  <c r="B336" i="115"/>
  <c r="F335" i="115"/>
  <c r="E335" i="115"/>
  <c r="D335" i="115"/>
  <c r="C335" i="115"/>
  <c r="B335" i="115"/>
  <c r="F334" i="115"/>
  <c r="E334" i="115"/>
  <c r="D334" i="115"/>
  <c r="C334" i="115"/>
  <c r="B334" i="115"/>
  <c r="F333" i="115"/>
  <c r="E333" i="115"/>
  <c r="D333" i="115"/>
  <c r="C333" i="115"/>
  <c r="B333" i="115"/>
  <c r="F332" i="115"/>
  <c r="E332" i="115"/>
  <c r="D332" i="115"/>
  <c r="C332" i="115"/>
  <c r="B332" i="115"/>
  <c r="F331" i="115"/>
  <c r="E331" i="115"/>
  <c r="D331" i="115"/>
  <c r="C331" i="115"/>
  <c r="B331" i="115"/>
  <c r="F330" i="115"/>
  <c r="E330" i="115"/>
  <c r="D330" i="115"/>
  <c r="C330" i="115"/>
  <c r="B330" i="115"/>
  <c r="F329" i="115"/>
  <c r="E329" i="115"/>
  <c r="D329" i="115"/>
  <c r="C329" i="115"/>
  <c r="B329" i="115"/>
  <c r="F328" i="115"/>
  <c r="E328" i="115"/>
  <c r="D328" i="115"/>
  <c r="C328" i="115"/>
  <c r="B328" i="115"/>
  <c r="F327" i="115"/>
  <c r="E327" i="115"/>
  <c r="D327" i="115"/>
  <c r="C327" i="115"/>
  <c r="B327" i="115"/>
  <c r="F326" i="115"/>
  <c r="E326" i="115"/>
  <c r="D326" i="115"/>
  <c r="C326" i="115"/>
  <c r="B326" i="115"/>
  <c r="F325" i="115"/>
  <c r="E325" i="115"/>
  <c r="D325" i="115"/>
  <c r="C325" i="115"/>
  <c r="B325" i="115"/>
  <c r="F324" i="115"/>
  <c r="E324" i="115"/>
  <c r="D324" i="115"/>
  <c r="C324" i="115"/>
  <c r="B324" i="115"/>
  <c r="F323" i="115"/>
  <c r="E323" i="115"/>
  <c r="D323" i="115"/>
  <c r="C323" i="115"/>
  <c r="B323" i="115"/>
  <c r="F322" i="115"/>
  <c r="E322" i="115"/>
  <c r="D322" i="115"/>
  <c r="C322" i="115"/>
  <c r="B322" i="115"/>
  <c r="F321" i="115"/>
  <c r="E321" i="115"/>
  <c r="D321" i="115"/>
  <c r="C321" i="115"/>
  <c r="B321" i="115"/>
  <c r="F320" i="115"/>
  <c r="E320" i="115"/>
  <c r="D320" i="115"/>
  <c r="C320" i="115"/>
  <c r="B320" i="115"/>
  <c r="EQ319" i="115"/>
  <c r="EP319" i="115"/>
  <c r="EO319" i="115"/>
  <c r="EN319" i="115"/>
  <c r="EM319" i="115"/>
  <c r="EL319" i="115"/>
  <c r="EK319" i="115"/>
  <c r="EJ319" i="115"/>
  <c r="EI319" i="115"/>
  <c r="EH319" i="115"/>
  <c r="EG319" i="115"/>
  <c r="EF319" i="115"/>
  <c r="EE319" i="115"/>
  <c r="ED319" i="115"/>
  <c r="EC319" i="115"/>
  <c r="EB319" i="115"/>
  <c r="EA319" i="115"/>
  <c r="DZ319" i="115"/>
  <c r="DY319" i="115"/>
  <c r="DX319" i="115"/>
  <c r="DW319" i="115"/>
  <c r="DV319" i="115"/>
  <c r="DU319" i="115"/>
  <c r="DT319" i="115"/>
  <c r="DS319" i="115"/>
  <c r="DR319" i="115"/>
  <c r="DQ319" i="115"/>
  <c r="DP319" i="115"/>
  <c r="DO319" i="115"/>
  <c r="DN319" i="115"/>
  <c r="DM319" i="115"/>
  <c r="DL319" i="115"/>
  <c r="DK319" i="115"/>
  <c r="DJ319" i="115"/>
  <c r="DI319" i="115"/>
  <c r="DH319" i="115"/>
  <c r="DG319" i="115"/>
  <c r="DF319" i="115"/>
  <c r="DE319" i="115"/>
  <c r="DD319" i="115"/>
  <c r="DC319" i="115"/>
  <c r="DB319" i="115"/>
  <c r="DA319" i="115"/>
  <c r="CZ319" i="115"/>
  <c r="CY319" i="115"/>
  <c r="CX319" i="115"/>
  <c r="CW319" i="115"/>
  <c r="CV319" i="115"/>
  <c r="CU319" i="115"/>
  <c r="CT319" i="115"/>
  <c r="CS319" i="115"/>
  <c r="CR319" i="115"/>
  <c r="CQ319" i="115"/>
  <c r="CP319" i="115"/>
  <c r="CO319" i="115"/>
  <c r="CN319" i="115"/>
  <c r="CM319" i="115"/>
  <c r="CL319" i="115"/>
  <c r="CK319" i="115"/>
  <c r="CJ319" i="115"/>
  <c r="CI319" i="115"/>
  <c r="CH319" i="115"/>
  <c r="CG319" i="115"/>
  <c r="CF319" i="115"/>
  <c r="CE319" i="115"/>
  <c r="CD319" i="115"/>
  <c r="CC319" i="115"/>
  <c r="CB319" i="115"/>
  <c r="CA319" i="115"/>
  <c r="BZ319" i="115"/>
  <c r="BY319" i="115"/>
  <c r="BX319" i="115"/>
  <c r="BW319" i="115"/>
  <c r="BV319" i="115"/>
  <c r="BU319" i="115"/>
  <c r="BT319" i="115"/>
  <c r="BS319" i="115"/>
  <c r="BR319" i="115"/>
  <c r="BQ319" i="115"/>
  <c r="BP319" i="115"/>
  <c r="BO319" i="115"/>
  <c r="BN319" i="115"/>
  <c r="BM319" i="115"/>
  <c r="BL319" i="115"/>
  <c r="BK319" i="115"/>
  <c r="BJ319" i="115"/>
  <c r="BI319" i="115"/>
  <c r="BH319" i="115"/>
  <c r="BG319" i="115"/>
  <c r="BF319" i="115"/>
  <c r="BE319" i="115"/>
  <c r="BD319" i="115"/>
  <c r="BC319" i="115"/>
  <c r="BB319" i="115"/>
  <c r="BA319" i="115"/>
  <c r="AZ319" i="115"/>
  <c r="AY319" i="115"/>
  <c r="AX319" i="115"/>
  <c r="AW319" i="115"/>
  <c r="AV319" i="115"/>
  <c r="AU319" i="115"/>
  <c r="AT319" i="115"/>
  <c r="AS319" i="115"/>
  <c r="AR319" i="115"/>
  <c r="AQ319" i="115"/>
  <c r="AP319" i="115"/>
  <c r="AO319" i="115"/>
  <c r="AN319" i="115"/>
  <c r="AM319" i="115"/>
  <c r="AL319" i="115"/>
  <c r="AK319" i="115"/>
  <c r="AJ319" i="115"/>
  <c r="AI319" i="115"/>
  <c r="AH319" i="115"/>
  <c r="AG319" i="115"/>
  <c r="AF319" i="115"/>
  <c r="AE319" i="115"/>
  <c r="AD319" i="115"/>
  <c r="AC319" i="115"/>
  <c r="AB319" i="115"/>
  <c r="AA319" i="115"/>
  <c r="Z319" i="115"/>
  <c r="Y319" i="115"/>
  <c r="X319" i="115"/>
  <c r="W319" i="115"/>
  <c r="V319" i="115"/>
  <c r="U319" i="115"/>
  <c r="T319" i="115"/>
  <c r="S319" i="115"/>
  <c r="R319" i="115"/>
  <c r="Q319" i="115"/>
  <c r="P319" i="115"/>
  <c r="O319" i="115"/>
  <c r="N319" i="115"/>
  <c r="M319" i="115"/>
  <c r="L319" i="115"/>
  <c r="K319" i="115"/>
  <c r="J319" i="115"/>
  <c r="I319" i="115"/>
  <c r="H319" i="115"/>
  <c r="F316" i="115"/>
  <c r="E316" i="115"/>
  <c r="D316" i="115"/>
  <c r="C316" i="115"/>
  <c r="B316" i="115"/>
  <c r="F315" i="115"/>
  <c r="E315" i="115"/>
  <c r="D315" i="115"/>
  <c r="C315" i="115"/>
  <c r="B315" i="115"/>
  <c r="F314" i="115"/>
  <c r="E314" i="115"/>
  <c r="D314" i="115"/>
  <c r="C314" i="115"/>
  <c r="B314" i="115"/>
  <c r="F313" i="115"/>
  <c r="E313" i="115"/>
  <c r="D313" i="115"/>
  <c r="C313" i="115"/>
  <c r="B313" i="115"/>
  <c r="F312" i="115"/>
  <c r="E312" i="115"/>
  <c r="D312" i="115"/>
  <c r="C312" i="115"/>
  <c r="B312" i="115"/>
  <c r="F311" i="115"/>
  <c r="E311" i="115"/>
  <c r="D311" i="115"/>
  <c r="C311" i="115"/>
  <c r="B311" i="115"/>
  <c r="F310" i="115"/>
  <c r="E310" i="115"/>
  <c r="D310" i="115"/>
  <c r="C310" i="115"/>
  <c r="B310" i="115"/>
  <c r="F309" i="115"/>
  <c r="E309" i="115"/>
  <c r="D309" i="115"/>
  <c r="C309" i="115"/>
  <c r="B309" i="115"/>
  <c r="F308" i="115"/>
  <c r="E308" i="115"/>
  <c r="D308" i="115"/>
  <c r="C308" i="115"/>
  <c r="B308" i="115"/>
  <c r="F307" i="115"/>
  <c r="E307" i="115"/>
  <c r="D307" i="115"/>
  <c r="C307" i="115"/>
  <c r="B307" i="115"/>
  <c r="F306" i="115"/>
  <c r="E306" i="115"/>
  <c r="D306" i="115"/>
  <c r="C306" i="115"/>
  <c r="B306" i="115"/>
  <c r="F305" i="115"/>
  <c r="E305" i="115"/>
  <c r="D305" i="115"/>
  <c r="C305" i="115"/>
  <c r="B305" i="115"/>
  <c r="F304" i="115"/>
  <c r="E304" i="115"/>
  <c r="D304" i="115"/>
  <c r="C304" i="115"/>
  <c r="B304" i="115"/>
  <c r="F303" i="115"/>
  <c r="E303" i="115"/>
  <c r="D303" i="115"/>
  <c r="C303" i="115"/>
  <c r="B303" i="115"/>
  <c r="F302" i="115"/>
  <c r="E302" i="115"/>
  <c r="D302" i="115"/>
  <c r="C302" i="115"/>
  <c r="B302" i="115"/>
  <c r="F301" i="115"/>
  <c r="E301" i="115"/>
  <c r="D301" i="115"/>
  <c r="C301" i="115"/>
  <c r="B301" i="115"/>
  <c r="F300" i="115"/>
  <c r="E300" i="115"/>
  <c r="D300" i="115"/>
  <c r="C300" i="115"/>
  <c r="B300" i="115"/>
  <c r="F299" i="115"/>
  <c r="E299" i="115"/>
  <c r="D299" i="115"/>
  <c r="C299" i="115"/>
  <c r="B299" i="115"/>
  <c r="F298" i="115"/>
  <c r="E298" i="115"/>
  <c r="D298" i="115"/>
  <c r="C298" i="115"/>
  <c r="B298" i="115"/>
  <c r="F297" i="115"/>
  <c r="E297" i="115"/>
  <c r="D297" i="115"/>
  <c r="C297" i="115"/>
  <c r="B297" i="115"/>
  <c r="F296" i="115"/>
  <c r="E296" i="115"/>
  <c r="D296" i="115"/>
  <c r="C296" i="115"/>
  <c r="B296" i="115"/>
  <c r="F295" i="115"/>
  <c r="E295" i="115"/>
  <c r="D295" i="115"/>
  <c r="C295" i="115"/>
  <c r="B295" i="115"/>
  <c r="F294" i="115"/>
  <c r="E294" i="115"/>
  <c r="D294" i="115"/>
  <c r="C294" i="115"/>
  <c r="B294" i="115"/>
  <c r="F293" i="115"/>
  <c r="E293" i="115"/>
  <c r="D293" i="115"/>
  <c r="C293" i="115"/>
  <c r="B293" i="115"/>
  <c r="F292" i="115"/>
  <c r="E292" i="115"/>
  <c r="D292" i="115"/>
  <c r="C292" i="115"/>
  <c r="B292" i="115"/>
  <c r="F291" i="115"/>
  <c r="E291" i="115"/>
  <c r="D291" i="115"/>
  <c r="C291" i="115"/>
  <c r="B291" i="115"/>
  <c r="F290" i="115"/>
  <c r="E290" i="115"/>
  <c r="D290" i="115"/>
  <c r="C290" i="115"/>
  <c r="B290" i="115"/>
  <c r="F289" i="115"/>
  <c r="E289" i="115"/>
  <c r="D289" i="115"/>
  <c r="C289" i="115"/>
  <c r="B289" i="115"/>
  <c r="F288" i="115"/>
  <c r="E288" i="115"/>
  <c r="D288" i="115"/>
  <c r="C288" i="115"/>
  <c r="B288" i="115"/>
  <c r="F287" i="115"/>
  <c r="E287" i="115"/>
  <c r="D287" i="115"/>
  <c r="C287" i="115"/>
  <c r="B287" i="115"/>
  <c r="F286" i="115"/>
  <c r="E286" i="115"/>
  <c r="D286" i="115"/>
  <c r="C286" i="115"/>
  <c r="B286" i="115"/>
  <c r="F285" i="115"/>
  <c r="E285" i="115"/>
  <c r="D285" i="115"/>
  <c r="C285" i="115"/>
  <c r="B285" i="115"/>
  <c r="F284" i="115"/>
  <c r="E284" i="115"/>
  <c r="D284" i="115"/>
  <c r="C284" i="115"/>
  <c r="B284" i="115"/>
  <c r="F283" i="115"/>
  <c r="E283" i="115"/>
  <c r="D283" i="115"/>
  <c r="C283" i="115"/>
  <c r="B283" i="115"/>
  <c r="F282" i="115"/>
  <c r="E282" i="115"/>
  <c r="D282" i="115"/>
  <c r="C282" i="115"/>
  <c r="B282" i="115"/>
  <c r="F281" i="115"/>
  <c r="E281" i="115"/>
  <c r="D281" i="115"/>
  <c r="C281" i="115"/>
  <c r="B281" i="115"/>
  <c r="F280" i="115"/>
  <c r="E280" i="115"/>
  <c r="D280" i="115"/>
  <c r="C280" i="115"/>
  <c r="B280" i="115"/>
  <c r="F279" i="115"/>
  <c r="E279" i="115"/>
  <c r="D279" i="115"/>
  <c r="C279" i="115"/>
  <c r="B279" i="115"/>
  <c r="F278" i="115"/>
  <c r="E278" i="115"/>
  <c r="D278" i="115"/>
  <c r="C278" i="115"/>
  <c r="B278" i="115"/>
  <c r="F277" i="115"/>
  <c r="E277" i="115"/>
  <c r="D277" i="115"/>
  <c r="C277" i="115"/>
  <c r="B277" i="115"/>
  <c r="F276" i="115"/>
  <c r="E276" i="115"/>
  <c r="D276" i="115"/>
  <c r="C276" i="115"/>
  <c r="B276" i="115"/>
  <c r="F275" i="115"/>
  <c r="E275" i="115"/>
  <c r="D275" i="115"/>
  <c r="C275" i="115"/>
  <c r="B275" i="115"/>
  <c r="F274" i="115"/>
  <c r="E274" i="115"/>
  <c r="D274" i="115"/>
  <c r="C274" i="115"/>
  <c r="B274" i="115"/>
  <c r="F273" i="115"/>
  <c r="E273" i="115"/>
  <c r="D273" i="115"/>
  <c r="C273" i="115"/>
  <c r="B273" i="115"/>
  <c r="F272" i="115"/>
  <c r="E272" i="115"/>
  <c r="D272" i="115"/>
  <c r="C272" i="115"/>
  <c r="B272" i="115"/>
  <c r="F271" i="115"/>
  <c r="E271" i="115"/>
  <c r="D271" i="115"/>
  <c r="C271" i="115"/>
  <c r="B271" i="115"/>
  <c r="F270" i="115"/>
  <c r="E270" i="115"/>
  <c r="D270" i="115"/>
  <c r="C270" i="115"/>
  <c r="B270" i="115"/>
  <c r="F269" i="115"/>
  <c r="E269" i="115"/>
  <c r="D269" i="115"/>
  <c r="C269" i="115"/>
  <c r="B269" i="115"/>
  <c r="F268" i="115"/>
  <c r="E268" i="115"/>
  <c r="D268" i="115"/>
  <c r="C268" i="115"/>
  <c r="B268" i="115"/>
  <c r="F267" i="115"/>
  <c r="E267" i="115"/>
  <c r="D267" i="115"/>
  <c r="C267" i="115"/>
  <c r="B267" i="115"/>
  <c r="F266" i="115"/>
  <c r="E266" i="115"/>
  <c r="D266" i="115"/>
  <c r="C266" i="115"/>
  <c r="B266" i="115"/>
  <c r="F265" i="115"/>
  <c r="E265" i="115"/>
  <c r="D265" i="115"/>
  <c r="C265" i="115"/>
  <c r="B265" i="115"/>
  <c r="F264" i="115"/>
  <c r="E264" i="115"/>
  <c r="D264" i="115"/>
  <c r="C264" i="115"/>
  <c r="B264" i="115"/>
  <c r="F263" i="115"/>
  <c r="E263" i="115"/>
  <c r="D263" i="115"/>
  <c r="C263" i="115"/>
  <c r="B263" i="115"/>
  <c r="F262" i="115"/>
  <c r="E262" i="115"/>
  <c r="D262" i="115"/>
  <c r="C262" i="115"/>
  <c r="B262" i="115"/>
  <c r="F261" i="115"/>
  <c r="E261" i="115"/>
  <c r="D261" i="115"/>
  <c r="C261" i="115"/>
  <c r="B261" i="115"/>
  <c r="F260" i="115"/>
  <c r="E260" i="115"/>
  <c r="D260" i="115"/>
  <c r="C260" i="115"/>
  <c r="B260" i="115"/>
  <c r="F259" i="115"/>
  <c r="E259" i="115"/>
  <c r="D259" i="115"/>
  <c r="C259" i="115"/>
  <c r="B259" i="115"/>
  <c r="F258" i="115"/>
  <c r="E258" i="115"/>
  <c r="D258" i="115"/>
  <c r="C258" i="115"/>
  <c r="B258" i="115"/>
  <c r="F257" i="115"/>
  <c r="E257" i="115"/>
  <c r="D257" i="115"/>
  <c r="C257" i="115"/>
  <c r="B257" i="115"/>
  <c r="F256" i="115"/>
  <c r="E256" i="115"/>
  <c r="D256" i="115"/>
  <c r="C256" i="115"/>
  <c r="B256" i="115"/>
  <c r="F255" i="115"/>
  <c r="E255" i="115"/>
  <c r="D255" i="115"/>
  <c r="C255" i="115"/>
  <c r="B255" i="115"/>
  <c r="F254" i="115"/>
  <c r="E254" i="115"/>
  <c r="D254" i="115"/>
  <c r="C254" i="115"/>
  <c r="B254" i="115"/>
  <c r="F253" i="115"/>
  <c r="E253" i="115"/>
  <c r="D253" i="115"/>
  <c r="C253" i="115"/>
  <c r="B253" i="115"/>
  <c r="F252" i="115"/>
  <c r="E252" i="115"/>
  <c r="D252" i="115"/>
  <c r="C252" i="115"/>
  <c r="B252" i="115"/>
  <c r="F251" i="115"/>
  <c r="E251" i="115"/>
  <c r="D251" i="115"/>
  <c r="C251" i="115"/>
  <c r="B251" i="115"/>
  <c r="F250" i="115"/>
  <c r="E250" i="115"/>
  <c r="D250" i="115"/>
  <c r="C250" i="115"/>
  <c r="B250" i="115"/>
  <c r="F249" i="115"/>
  <c r="E249" i="115"/>
  <c r="D249" i="115"/>
  <c r="C249" i="115"/>
  <c r="B249" i="115"/>
  <c r="F248" i="115"/>
  <c r="E248" i="115"/>
  <c r="D248" i="115"/>
  <c r="C248" i="115"/>
  <c r="B248" i="115"/>
  <c r="F247" i="115"/>
  <c r="E247" i="115"/>
  <c r="D247" i="115"/>
  <c r="C247" i="115"/>
  <c r="B247" i="115"/>
  <c r="F246" i="115"/>
  <c r="E246" i="115"/>
  <c r="D246" i="115"/>
  <c r="C246" i="115"/>
  <c r="B246" i="115"/>
  <c r="F245" i="115"/>
  <c r="E245" i="115"/>
  <c r="D245" i="115"/>
  <c r="C245" i="115"/>
  <c r="B245" i="115"/>
  <c r="F244" i="115"/>
  <c r="E244" i="115"/>
  <c r="D244" i="115"/>
  <c r="C244" i="115"/>
  <c r="B244" i="115"/>
  <c r="F243" i="115"/>
  <c r="E243" i="115"/>
  <c r="D243" i="115"/>
  <c r="C243" i="115"/>
  <c r="B243" i="115"/>
  <c r="F242" i="115"/>
  <c r="E242" i="115"/>
  <c r="D242" i="115"/>
  <c r="C242" i="115"/>
  <c r="B242" i="115"/>
  <c r="F241" i="115"/>
  <c r="E241" i="115"/>
  <c r="D241" i="115"/>
  <c r="C241" i="115"/>
  <c r="B241" i="115"/>
  <c r="F240" i="115"/>
  <c r="E240" i="115"/>
  <c r="D240" i="115"/>
  <c r="C240" i="115"/>
  <c r="B240" i="115"/>
  <c r="F239" i="115"/>
  <c r="E239" i="115"/>
  <c r="D239" i="115"/>
  <c r="C239" i="115"/>
  <c r="B239" i="115"/>
  <c r="F238" i="115"/>
  <c r="E238" i="115"/>
  <c r="D238" i="115"/>
  <c r="C238" i="115"/>
  <c r="B238" i="115"/>
  <c r="F237" i="115"/>
  <c r="E237" i="115"/>
  <c r="D237" i="115"/>
  <c r="C237" i="115"/>
  <c r="B237" i="115"/>
  <c r="F236" i="115"/>
  <c r="E236" i="115"/>
  <c r="D236" i="115"/>
  <c r="C236" i="115"/>
  <c r="B236" i="115"/>
  <c r="F235" i="115"/>
  <c r="E235" i="115"/>
  <c r="D235" i="115"/>
  <c r="C235" i="115"/>
  <c r="B235" i="115"/>
  <c r="F234" i="115"/>
  <c r="E234" i="115"/>
  <c r="D234" i="115"/>
  <c r="C234" i="115"/>
  <c r="B234" i="115"/>
  <c r="F233" i="115"/>
  <c r="E233" i="115"/>
  <c r="D233" i="115"/>
  <c r="C233" i="115"/>
  <c r="B233" i="115"/>
  <c r="F232" i="115"/>
  <c r="E232" i="115"/>
  <c r="D232" i="115"/>
  <c r="C232" i="115"/>
  <c r="B232" i="115"/>
  <c r="F231" i="115"/>
  <c r="E231" i="115"/>
  <c r="D231" i="115"/>
  <c r="C231" i="115"/>
  <c r="B231" i="115"/>
  <c r="F230" i="115"/>
  <c r="E230" i="115"/>
  <c r="D230" i="115"/>
  <c r="C230" i="115"/>
  <c r="B230" i="115"/>
  <c r="F229" i="115"/>
  <c r="E229" i="115"/>
  <c r="D229" i="115"/>
  <c r="C229" i="115"/>
  <c r="B229" i="115"/>
  <c r="F228" i="115"/>
  <c r="E228" i="115"/>
  <c r="D228" i="115"/>
  <c r="C228" i="115"/>
  <c r="B228" i="115"/>
  <c r="F227" i="115"/>
  <c r="E227" i="115"/>
  <c r="D227" i="115"/>
  <c r="C227" i="115"/>
  <c r="B227" i="115"/>
  <c r="F226" i="115"/>
  <c r="E226" i="115"/>
  <c r="D226" i="115"/>
  <c r="C226" i="115"/>
  <c r="B226" i="115"/>
  <c r="F225" i="115"/>
  <c r="E225" i="115"/>
  <c r="D225" i="115"/>
  <c r="C225" i="115"/>
  <c r="B225" i="115"/>
  <c r="F224" i="115"/>
  <c r="E224" i="115"/>
  <c r="D224" i="115"/>
  <c r="C224" i="115"/>
  <c r="B224" i="115"/>
  <c r="F223" i="115"/>
  <c r="E223" i="115"/>
  <c r="D223" i="115"/>
  <c r="C223" i="115"/>
  <c r="B223" i="115"/>
  <c r="F222" i="115"/>
  <c r="E222" i="115"/>
  <c r="D222" i="115"/>
  <c r="C222" i="115"/>
  <c r="B222" i="115"/>
  <c r="F221" i="115"/>
  <c r="E221" i="115"/>
  <c r="D221" i="115"/>
  <c r="C221" i="115"/>
  <c r="B221" i="115"/>
  <c r="F220" i="115"/>
  <c r="E220" i="115"/>
  <c r="D220" i="115"/>
  <c r="C220" i="115"/>
  <c r="B220" i="115"/>
  <c r="F219" i="115"/>
  <c r="E219" i="115"/>
  <c r="D219" i="115"/>
  <c r="C219" i="115"/>
  <c r="B219" i="115"/>
  <c r="F218" i="115"/>
  <c r="E218" i="115"/>
  <c r="D218" i="115"/>
  <c r="C218" i="115"/>
  <c r="B218" i="115"/>
  <c r="F217" i="115"/>
  <c r="E217" i="115"/>
  <c r="D217" i="115"/>
  <c r="C217" i="115"/>
  <c r="B217" i="115"/>
  <c r="EQ216" i="115"/>
  <c r="EP216" i="115"/>
  <c r="EO216" i="115"/>
  <c r="EN216" i="115"/>
  <c r="EM216" i="115"/>
  <c r="EL216" i="115"/>
  <c r="EK216" i="115"/>
  <c r="EJ216" i="115"/>
  <c r="EI216" i="115"/>
  <c r="EH216" i="115"/>
  <c r="EG216" i="115"/>
  <c r="EF216" i="115"/>
  <c r="EE216" i="115"/>
  <c r="ED216" i="115"/>
  <c r="EC216" i="115"/>
  <c r="EB216" i="115"/>
  <c r="EA216" i="115"/>
  <c r="DZ216" i="115"/>
  <c r="DY216" i="115"/>
  <c r="DX216" i="115"/>
  <c r="DW216" i="115"/>
  <c r="DV216" i="115"/>
  <c r="DU216" i="115"/>
  <c r="DT216" i="115"/>
  <c r="DS216" i="115"/>
  <c r="DR216" i="115"/>
  <c r="DQ216" i="115"/>
  <c r="DP216" i="115"/>
  <c r="DO216" i="115"/>
  <c r="DN216" i="115"/>
  <c r="DM216" i="115"/>
  <c r="DL216" i="115"/>
  <c r="DK216" i="115"/>
  <c r="DJ216" i="115"/>
  <c r="DI216" i="115"/>
  <c r="DH216" i="115"/>
  <c r="DG216" i="115"/>
  <c r="DF216" i="115"/>
  <c r="DE216" i="115"/>
  <c r="DD216" i="115"/>
  <c r="DC216" i="115"/>
  <c r="DB216" i="115"/>
  <c r="DA216" i="115"/>
  <c r="CZ216" i="115"/>
  <c r="CY216" i="115"/>
  <c r="CX216" i="115"/>
  <c r="CW216" i="115"/>
  <c r="CV216" i="115"/>
  <c r="CU216" i="115"/>
  <c r="CT216" i="115"/>
  <c r="CS216" i="115"/>
  <c r="CR216" i="115"/>
  <c r="CQ216" i="115"/>
  <c r="CP216" i="115"/>
  <c r="CO216" i="115"/>
  <c r="CN216" i="115"/>
  <c r="CM216" i="115"/>
  <c r="CL216" i="115"/>
  <c r="CK216" i="115"/>
  <c r="CJ216" i="115"/>
  <c r="CI216" i="115"/>
  <c r="CH216" i="115"/>
  <c r="CG216" i="115"/>
  <c r="CF216" i="115"/>
  <c r="CE216" i="115"/>
  <c r="CD216" i="115"/>
  <c r="CC216" i="115"/>
  <c r="CB216" i="115"/>
  <c r="CA216" i="115"/>
  <c r="BZ216" i="115"/>
  <c r="BY216" i="115"/>
  <c r="BX216" i="115"/>
  <c r="BW216" i="115"/>
  <c r="BV216" i="115"/>
  <c r="BU216" i="115"/>
  <c r="BT216" i="115"/>
  <c r="BS216" i="115"/>
  <c r="BR216" i="115"/>
  <c r="BQ216" i="115"/>
  <c r="BP216" i="115"/>
  <c r="BO216" i="115"/>
  <c r="BN216" i="115"/>
  <c r="BM216" i="115"/>
  <c r="BL216" i="115"/>
  <c r="BK216" i="115"/>
  <c r="BJ216" i="115"/>
  <c r="BI216" i="115"/>
  <c r="BH216" i="115"/>
  <c r="BG216" i="115"/>
  <c r="BF216" i="115"/>
  <c r="BE216" i="115"/>
  <c r="BD216" i="115"/>
  <c r="BC216" i="115"/>
  <c r="BB216" i="115"/>
  <c r="BA216" i="115"/>
  <c r="AZ216" i="115"/>
  <c r="AY216" i="115"/>
  <c r="AX216" i="115"/>
  <c r="AW216" i="115"/>
  <c r="AV216" i="115"/>
  <c r="AU216" i="115"/>
  <c r="AT216" i="115"/>
  <c r="AS216" i="115"/>
  <c r="AR216" i="115"/>
  <c r="AQ216" i="115"/>
  <c r="AP216" i="115"/>
  <c r="AO216" i="115"/>
  <c r="AN216" i="115"/>
  <c r="AM216" i="115"/>
  <c r="AL216" i="115"/>
  <c r="AK216" i="115"/>
  <c r="AJ216" i="115"/>
  <c r="AI216" i="115"/>
  <c r="AH216" i="115"/>
  <c r="AG216" i="115"/>
  <c r="AF216" i="115"/>
  <c r="AE216" i="115"/>
  <c r="AD216" i="115"/>
  <c r="AC216" i="115"/>
  <c r="AB216" i="115"/>
  <c r="AA216" i="115"/>
  <c r="Z216" i="115"/>
  <c r="Y216" i="115"/>
  <c r="X216" i="115"/>
  <c r="W216" i="115"/>
  <c r="V216" i="115"/>
  <c r="U216" i="115"/>
  <c r="T216" i="115"/>
  <c r="S216" i="115"/>
  <c r="R216" i="115"/>
  <c r="Q216" i="115"/>
  <c r="P216" i="115"/>
  <c r="O216" i="115"/>
  <c r="N216" i="115"/>
  <c r="M216" i="115"/>
  <c r="L216" i="115"/>
  <c r="K216" i="115"/>
  <c r="J216" i="115"/>
  <c r="I216" i="115"/>
  <c r="H216" i="115"/>
  <c r="F213" i="115"/>
  <c r="E213" i="115"/>
  <c r="D213" i="115"/>
  <c r="C213" i="115"/>
  <c r="B213" i="115"/>
  <c r="B627" i="115" s="1"/>
  <c r="F212" i="115"/>
  <c r="E212" i="115"/>
  <c r="D212" i="115"/>
  <c r="C212" i="115"/>
  <c r="B212" i="115"/>
  <c r="B626" i="115" s="1"/>
  <c r="F211" i="115"/>
  <c r="E211" i="115"/>
  <c r="D211" i="115"/>
  <c r="C211" i="115"/>
  <c r="B211" i="115"/>
  <c r="B625" i="115" s="1"/>
  <c r="F210" i="115"/>
  <c r="E210" i="115"/>
  <c r="D210" i="115"/>
  <c r="C210" i="115"/>
  <c r="B210" i="115"/>
  <c r="B624" i="115" s="1"/>
  <c r="F209" i="115"/>
  <c r="E209" i="115"/>
  <c r="D209" i="115"/>
  <c r="C209" i="115"/>
  <c r="B209" i="115"/>
  <c r="B623" i="115" s="1"/>
  <c r="F208" i="115"/>
  <c r="E208" i="115"/>
  <c r="D208" i="115"/>
  <c r="C208" i="115"/>
  <c r="B208" i="115"/>
  <c r="B622" i="115" s="1"/>
  <c r="F207" i="115"/>
  <c r="E207" i="115"/>
  <c r="D207" i="115"/>
  <c r="C207" i="115"/>
  <c r="B207" i="115"/>
  <c r="B621" i="115" s="1"/>
  <c r="F206" i="115"/>
  <c r="E206" i="115"/>
  <c r="D206" i="115"/>
  <c r="C206" i="115"/>
  <c r="B206" i="115"/>
  <c r="B620" i="115" s="1"/>
  <c r="F205" i="115"/>
  <c r="E205" i="115"/>
  <c r="D205" i="115"/>
  <c r="C205" i="115"/>
  <c r="B205" i="115"/>
  <c r="B619" i="115" s="1"/>
  <c r="F204" i="115"/>
  <c r="E204" i="115"/>
  <c r="D204" i="115"/>
  <c r="C204" i="115"/>
  <c r="B204" i="115"/>
  <c r="B618" i="115" s="1"/>
  <c r="F203" i="115"/>
  <c r="E203" i="115"/>
  <c r="D203" i="115"/>
  <c r="C203" i="115"/>
  <c r="B203" i="115"/>
  <c r="B617" i="115" s="1"/>
  <c r="F202" i="115"/>
  <c r="E202" i="115"/>
  <c r="D202" i="115"/>
  <c r="C202" i="115"/>
  <c r="B202" i="115"/>
  <c r="B616" i="115" s="1"/>
  <c r="F201" i="115"/>
  <c r="E201" i="115"/>
  <c r="D201" i="115"/>
  <c r="C201" i="115"/>
  <c r="B201" i="115"/>
  <c r="B615" i="115" s="1"/>
  <c r="F200" i="115"/>
  <c r="E200" i="115"/>
  <c r="D200" i="115"/>
  <c r="C200" i="115"/>
  <c r="B200" i="115"/>
  <c r="B614" i="115" s="1"/>
  <c r="F199" i="115"/>
  <c r="E199" i="115"/>
  <c r="D199" i="115"/>
  <c r="C199" i="115"/>
  <c r="B199" i="115"/>
  <c r="B613" i="115" s="1"/>
  <c r="F198" i="115"/>
  <c r="E198" i="115"/>
  <c r="D198" i="115"/>
  <c r="C198" i="115"/>
  <c r="B198" i="115"/>
  <c r="B612" i="115" s="1"/>
  <c r="F197" i="115"/>
  <c r="E197" i="115"/>
  <c r="D197" i="115"/>
  <c r="C197" i="115"/>
  <c r="B197" i="115"/>
  <c r="B611" i="115" s="1"/>
  <c r="F196" i="115"/>
  <c r="E196" i="115"/>
  <c r="D196" i="115"/>
  <c r="C196" i="115"/>
  <c r="B196" i="115"/>
  <c r="B610" i="115" s="1"/>
  <c r="F195" i="115"/>
  <c r="E195" i="115"/>
  <c r="D195" i="115"/>
  <c r="C195" i="115"/>
  <c r="B195" i="115"/>
  <c r="B609" i="115" s="1"/>
  <c r="F194" i="115"/>
  <c r="E194" i="115"/>
  <c r="D194" i="115"/>
  <c r="C194" i="115"/>
  <c r="B194" i="115"/>
  <c r="B608" i="115" s="1"/>
  <c r="F193" i="115"/>
  <c r="E193" i="115"/>
  <c r="D193" i="115"/>
  <c r="C193" i="115"/>
  <c r="B193" i="115"/>
  <c r="B607" i="115" s="1"/>
  <c r="F192" i="115"/>
  <c r="E192" i="115"/>
  <c r="D192" i="115"/>
  <c r="C192" i="115"/>
  <c r="B192" i="115"/>
  <c r="B606" i="115" s="1"/>
  <c r="F191" i="115"/>
  <c r="E191" i="115"/>
  <c r="D191" i="115"/>
  <c r="C191" i="115"/>
  <c r="B191" i="115"/>
  <c r="B605" i="115" s="1"/>
  <c r="F190" i="115"/>
  <c r="E190" i="115"/>
  <c r="D190" i="115"/>
  <c r="C190" i="115"/>
  <c r="B190" i="115"/>
  <c r="B604" i="115" s="1"/>
  <c r="F189" i="115"/>
  <c r="E189" i="115"/>
  <c r="D189" i="115"/>
  <c r="C189" i="115"/>
  <c r="B189" i="115"/>
  <c r="B603" i="115" s="1"/>
  <c r="F188" i="115"/>
  <c r="E188" i="115"/>
  <c r="D188" i="115"/>
  <c r="C188" i="115"/>
  <c r="B188" i="115"/>
  <c r="B602" i="115" s="1"/>
  <c r="F187" i="115"/>
  <c r="E187" i="115"/>
  <c r="D187" i="115"/>
  <c r="C187" i="115"/>
  <c r="B187" i="115"/>
  <c r="B601" i="115" s="1"/>
  <c r="F186" i="115"/>
  <c r="E186" i="115"/>
  <c r="D186" i="115"/>
  <c r="C186" i="115"/>
  <c r="B186" i="115"/>
  <c r="B600" i="115" s="1"/>
  <c r="F185" i="115"/>
  <c r="E185" i="115"/>
  <c r="D185" i="115"/>
  <c r="C185" i="115"/>
  <c r="B185" i="115"/>
  <c r="B599" i="115" s="1"/>
  <c r="F184" i="115"/>
  <c r="E184" i="115"/>
  <c r="D184" i="115"/>
  <c r="C184" i="115"/>
  <c r="B184" i="115"/>
  <c r="B598" i="115" s="1"/>
  <c r="F183" i="115"/>
  <c r="E183" i="115"/>
  <c r="D183" i="115"/>
  <c r="C183" i="115"/>
  <c r="B183" i="115"/>
  <c r="B597" i="115" s="1"/>
  <c r="F182" i="115"/>
  <c r="E182" i="115"/>
  <c r="D182" i="115"/>
  <c r="C182" i="115"/>
  <c r="B182" i="115"/>
  <c r="B596" i="115" s="1"/>
  <c r="F181" i="115"/>
  <c r="E181" i="115"/>
  <c r="D181" i="115"/>
  <c r="C181" i="115"/>
  <c r="B181" i="115"/>
  <c r="B595" i="115" s="1"/>
  <c r="F180" i="115"/>
  <c r="E180" i="115"/>
  <c r="D180" i="115"/>
  <c r="C180" i="115"/>
  <c r="B180" i="115"/>
  <c r="B594" i="115" s="1"/>
  <c r="F179" i="115"/>
  <c r="E179" i="115"/>
  <c r="D179" i="115"/>
  <c r="C179" i="115"/>
  <c r="B179" i="115"/>
  <c r="B593" i="115" s="1"/>
  <c r="F178" i="115"/>
  <c r="E178" i="115"/>
  <c r="D178" i="115"/>
  <c r="C178" i="115"/>
  <c r="B178" i="115"/>
  <c r="B592" i="115" s="1"/>
  <c r="F177" i="115"/>
  <c r="E177" i="115"/>
  <c r="D177" i="115"/>
  <c r="C177" i="115"/>
  <c r="B177" i="115"/>
  <c r="B591" i="115" s="1"/>
  <c r="F176" i="115"/>
  <c r="E176" i="115"/>
  <c r="D176" i="115"/>
  <c r="C176" i="115"/>
  <c r="B176" i="115"/>
  <c r="B590" i="115" s="1"/>
  <c r="F175" i="115"/>
  <c r="E175" i="115"/>
  <c r="D175" i="115"/>
  <c r="C175" i="115"/>
  <c r="B175" i="115"/>
  <c r="B589" i="115" s="1"/>
  <c r="F174" i="115"/>
  <c r="E174" i="115"/>
  <c r="D174" i="115"/>
  <c r="C174" i="115"/>
  <c r="B174" i="115"/>
  <c r="B588" i="115" s="1"/>
  <c r="F173" i="115"/>
  <c r="E173" i="115"/>
  <c r="D173" i="115"/>
  <c r="C173" i="115"/>
  <c r="B173" i="115"/>
  <c r="B587" i="115" s="1"/>
  <c r="F172" i="115"/>
  <c r="E172" i="115"/>
  <c r="D172" i="115"/>
  <c r="C172" i="115"/>
  <c r="B172" i="115"/>
  <c r="B586" i="115" s="1"/>
  <c r="F171" i="115"/>
  <c r="E171" i="115"/>
  <c r="D171" i="115"/>
  <c r="C171" i="115"/>
  <c r="B171" i="115"/>
  <c r="B585" i="115" s="1"/>
  <c r="F170" i="115"/>
  <c r="E170" i="115"/>
  <c r="D170" i="115"/>
  <c r="C170" i="115"/>
  <c r="B170" i="115"/>
  <c r="B584" i="115" s="1"/>
  <c r="F169" i="115"/>
  <c r="E169" i="115"/>
  <c r="D169" i="115"/>
  <c r="C169" i="115"/>
  <c r="B169" i="115"/>
  <c r="B583" i="115" s="1"/>
  <c r="F168" i="115"/>
  <c r="E168" i="115"/>
  <c r="D168" i="115"/>
  <c r="C168" i="115"/>
  <c r="B168" i="115"/>
  <c r="B582" i="115" s="1"/>
  <c r="F167" i="115"/>
  <c r="E167" i="115"/>
  <c r="D167" i="115"/>
  <c r="C167" i="115"/>
  <c r="B167" i="115"/>
  <c r="B581" i="115" s="1"/>
  <c r="F166" i="115"/>
  <c r="E166" i="115"/>
  <c r="D166" i="115"/>
  <c r="C166" i="115"/>
  <c r="B166" i="115"/>
  <c r="B580" i="115" s="1"/>
  <c r="F165" i="115"/>
  <c r="E165" i="115"/>
  <c r="D165" i="115"/>
  <c r="C165" i="115"/>
  <c r="B165" i="115"/>
  <c r="B579" i="115" s="1"/>
  <c r="F164" i="115"/>
  <c r="E164" i="115"/>
  <c r="D164" i="115"/>
  <c r="C164" i="115"/>
  <c r="B164" i="115"/>
  <c r="B578" i="115" s="1"/>
  <c r="F163" i="115"/>
  <c r="E163" i="115"/>
  <c r="D163" i="115"/>
  <c r="C163" i="115"/>
  <c r="B163" i="115"/>
  <c r="B577" i="115" s="1"/>
  <c r="F162" i="115"/>
  <c r="E162" i="115"/>
  <c r="D162" i="115"/>
  <c r="C162" i="115"/>
  <c r="B162" i="115"/>
  <c r="B576" i="115" s="1"/>
  <c r="F161" i="115"/>
  <c r="E161" i="115"/>
  <c r="D161" i="115"/>
  <c r="C161" i="115"/>
  <c r="B161" i="115"/>
  <c r="B575" i="115" s="1"/>
  <c r="F160" i="115"/>
  <c r="E160" i="115"/>
  <c r="D160" i="115"/>
  <c r="C160" i="115"/>
  <c r="B160" i="115"/>
  <c r="B574" i="115" s="1"/>
  <c r="F159" i="115"/>
  <c r="E159" i="115"/>
  <c r="D159" i="115"/>
  <c r="C159" i="115"/>
  <c r="B159" i="115"/>
  <c r="B573" i="115" s="1"/>
  <c r="F158" i="115"/>
  <c r="E158" i="115"/>
  <c r="D158" i="115"/>
  <c r="C158" i="115"/>
  <c r="B158" i="115"/>
  <c r="B572" i="115" s="1"/>
  <c r="F157" i="115"/>
  <c r="E157" i="115"/>
  <c r="D157" i="115"/>
  <c r="C157" i="115"/>
  <c r="B157" i="115"/>
  <c r="B571" i="115" s="1"/>
  <c r="F156" i="115"/>
  <c r="E156" i="115"/>
  <c r="D156" i="115"/>
  <c r="C156" i="115"/>
  <c r="B156" i="115"/>
  <c r="B570" i="115" s="1"/>
  <c r="F155" i="115"/>
  <c r="E155" i="115"/>
  <c r="D155" i="115"/>
  <c r="C155" i="115"/>
  <c r="B155" i="115"/>
  <c r="B569" i="115" s="1"/>
  <c r="F154" i="115"/>
  <c r="E154" i="115"/>
  <c r="D154" i="115"/>
  <c r="C154" i="115"/>
  <c r="B154" i="115"/>
  <c r="B568" i="115" s="1"/>
  <c r="F153" i="115"/>
  <c r="E153" i="115"/>
  <c r="D153" i="115"/>
  <c r="C153" i="115"/>
  <c r="B153" i="115"/>
  <c r="B567" i="115" s="1"/>
  <c r="F152" i="115"/>
  <c r="E152" i="115"/>
  <c r="D152" i="115"/>
  <c r="C152" i="115"/>
  <c r="B152" i="115"/>
  <c r="B566" i="115" s="1"/>
  <c r="F151" i="115"/>
  <c r="E151" i="115"/>
  <c r="D151" i="115"/>
  <c r="C151" i="115"/>
  <c r="B151" i="115"/>
  <c r="B565" i="115" s="1"/>
  <c r="F150" i="115"/>
  <c r="E150" i="115"/>
  <c r="D150" i="115"/>
  <c r="C150" i="115"/>
  <c r="B150" i="115"/>
  <c r="B564" i="115" s="1"/>
  <c r="F149" i="115"/>
  <c r="E149" i="115"/>
  <c r="D149" i="115"/>
  <c r="C149" i="115"/>
  <c r="B149" i="115"/>
  <c r="B563" i="115" s="1"/>
  <c r="F148" i="115"/>
  <c r="E148" i="115"/>
  <c r="D148" i="115"/>
  <c r="C148" i="115"/>
  <c r="B148" i="115"/>
  <c r="B562" i="115" s="1"/>
  <c r="F147" i="115"/>
  <c r="E147" i="115"/>
  <c r="D147" i="115"/>
  <c r="C147" i="115"/>
  <c r="B147" i="115"/>
  <c r="B561" i="115" s="1"/>
  <c r="F146" i="115"/>
  <c r="E146" i="115"/>
  <c r="D146" i="115"/>
  <c r="C146" i="115"/>
  <c r="B146" i="115"/>
  <c r="B560" i="115" s="1"/>
  <c r="F145" i="115"/>
  <c r="E145" i="115"/>
  <c r="D145" i="115"/>
  <c r="C145" i="115"/>
  <c r="B145" i="115"/>
  <c r="B559" i="115" s="1"/>
  <c r="F144" i="115"/>
  <c r="E144" i="115"/>
  <c r="D144" i="115"/>
  <c r="C144" i="115"/>
  <c r="B144" i="115"/>
  <c r="B558" i="115" s="1"/>
  <c r="F143" i="115"/>
  <c r="E143" i="115"/>
  <c r="D143" i="115"/>
  <c r="C143" i="115"/>
  <c r="B143" i="115"/>
  <c r="B557" i="115" s="1"/>
  <c r="F142" i="115"/>
  <c r="E142" i="115"/>
  <c r="D142" i="115"/>
  <c r="C142" i="115"/>
  <c r="B142" i="115"/>
  <c r="B556" i="115" s="1"/>
  <c r="F141" i="115"/>
  <c r="E141" i="115"/>
  <c r="D141" i="115"/>
  <c r="C141" i="115"/>
  <c r="B141" i="115"/>
  <c r="B555" i="115" s="1"/>
  <c r="F140" i="115"/>
  <c r="E140" i="115"/>
  <c r="D140" i="115"/>
  <c r="C140" i="115"/>
  <c r="B140" i="115"/>
  <c r="B554" i="115" s="1"/>
  <c r="F139" i="115"/>
  <c r="E139" i="115"/>
  <c r="D139" i="115"/>
  <c r="C139" i="115"/>
  <c r="B139" i="115"/>
  <c r="B553" i="115" s="1"/>
  <c r="F138" i="115"/>
  <c r="E138" i="115"/>
  <c r="D138" i="115"/>
  <c r="C138" i="115"/>
  <c r="B138" i="115"/>
  <c r="B552" i="115" s="1"/>
  <c r="F137" i="115"/>
  <c r="E137" i="115"/>
  <c r="D137" i="115"/>
  <c r="C137" i="115"/>
  <c r="B137" i="115"/>
  <c r="B551" i="115" s="1"/>
  <c r="F136" i="115"/>
  <c r="E136" i="115"/>
  <c r="D136" i="115"/>
  <c r="C136" i="115"/>
  <c r="B136" i="115"/>
  <c r="B550" i="115" s="1"/>
  <c r="F135" i="115"/>
  <c r="E135" i="115"/>
  <c r="D135" i="115"/>
  <c r="C135" i="115"/>
  <c r="B135" i="115"/>
  <c r="B549" i="115" s="1"/>
  <c r="F134" i="115"/>
  <c r="E134" i="115"/>
  <c r="D134" i="115"/>
  <c r="C134" i="115"/>
  <c r="B134" i="115"/>
  <c r="B548" i="115" s="1"/>
  <c r="F133" i="115"/>
  <c r="E133" i="115"/>
  <c r="D133" i="115"/>
  <c r="C133" i="115"/>
  <c r="B133" i="115"/>
  <c r="B547" i="115" s="1"/>
  <c r="F132" i="115"/>
  <c r="E132" i="115"/>
  <c r="D132" i="115"/>
  <c r="C132" i="115"/>
  <c r="B132" i="115"/>
  <c r="B546" i="115" s="1"/>
  <c r="F131" i="115"/>
  <c r="E131" i="115"/>
  <c r="D131" i="115"/>
  <c r="C131" i="115"/>
  <c r="B131" i="115"/>
  <c r="B545" i="115" s="1"/>
  <c r="F130" i="115"/>
  <c r="E130" i="115"/>
  <c r="D130" i="115"/>
  <c r="C130" i="115"/>
  <c r="B130" i="115"/>
  <c r="B544" i="115" s="1"/>
  <c r="F129" i="115"/>
  <c r="E129" i="115"/>
  <c r="D129" i="115"/>
  <c r="C129" i="115"/>
  <c r="B129" i="115"/>
  <c r="B543" i="115" s="1"/>
  <c r="F128" i="115"/>
  <c r="E128" i="115"/>
  <c r="D128" i="115"/>
  <c r="C128" i="115"/>
  <c r="B128" i="115"/>
  <c r="B542" i="115" s="1"/>
  <c r="F127" i="115"/>
  <c r="E127" i="115"/>
  <c r="D127" i="115"/>
  <c r="C127" i="115"/>
  <c r="B127" i="115"/>
  <c r="B541" i="115" s="1"/>
  <c r="F126" i="115"/>
  <c r="E126" i="115"/>
  <c r="D126" i="115"/>
  <c r="C126" i="115"/>
  <c r="B126" i="115"/>
  <c r="B540" i="115" s="1"/>
  <c r="F125" i="115"/>
  <c r="E125" i="115"/>
  <c r="D125" i="115"/>
  <c r="C125" i="115"/>
  <c r="B125" i="115"/>
  <c r="B539" i="115" s="1"/>
  <c r="F124" i="115"/>
  <c r="E124" i="115"/>
  <c r="D124" i="115"/>
  <c r="C124" i="115"/>
  <c r="B124" i="115"/>
  <c r="B538" i="115" s="1"/>
  <c r="F123" i="115"/>
  <c r="E123" i="115"/>
  <c r="D123" i="115"/>
  <c r="C123" i="115"/>
  <c r="B123" i="115"/>
  <c r="B537" i="115" s="1"/>
  <c r="F122" i="115"/>
  <c r="E122" i="115"/>
  <c r="D122" i="115"/>
  <c r="C122" i="115"/>
  <c r="B122" i="115"/>
  <c r="B536" i="115" s="1"/>
  <c r="F121" i="115"/>
  <c r="E121" i="115"/>
  <c r="D121" i="115"/>
  <c r="C121" i="115"/>
  <c r="B121" i="115"/>
  <c r="B535" i="115" s="1"/>
  <c r="F120" i="115"/>
  <c r="E120" i="115"/>
  <c r="D120" i="115"/>
  <c r="C120" i="115"/>
  <c r="B120" i="115"/>
  <c r="B534" i="115" s="1"/>
  <c r="F119" i="115"/>
  <c r="E119" i="115"/>
  <c r="D119" i="115"/>
  <c r="C119" i="115"/>
  <c r="B119" i="115"/>
  <c r="B533" i="115" s="1"/>
  <c r="F118" i="115"/>
  <c r="E118" i="115"/>
  <c r="D118" i="115"/>
  <c r="C118" i="115"/>
  <c r="B118" i="115"/>
  <c r="B532" i="115" s="1"/>
  <c r="F117" i="115"/>
  <c r="E117" i="115"/>
  <c r="D117" i="115"/>
  <c r="C117" i="115"/>
  <c r="B117" i="115"/>
  <c r="B531" i="115" s="1"/>
  <c r="F116" i="115"/>
  <c r="E116" i="115"/>
  <c r="D116" i="115"/>
  <c r="C116" i="115"/>
  <c r="B116" i="115"/>
  <c r="B530" i="115" s="1"/>
  <c r="F115" i="115"/>
  <c r="E115" i="115"/>
  <c r="D115" i="115"/>
  <c r="C115" i="115"/>
  <c r="B115" i="115"/>
  <c r="B529" i="115" s="1"/>
  <c r="F114" i="115"/>
  <c r="E114" i="115"/>
  <c r="D114" i="115"/>
  <c r="C114" i="115"/>
  <c r="B114" i="115"/>
  <c r="EQ113" i="115"/>
  <c r="EP113" i="115"/>
  <c r="EO113" i="115"/>
  <c r="EN113" i="115"/>
  <c r="EM113" i="115"/>
  <c r="EL113" i="115"/>
  <c r="EK113" i="115"/>
  <c r="EJ113" i="115"/>
  <c r="EI113" i="115"/>
  <c r="EH113" i="115"/>
  <c r="EG113" i="115"/>
  <c r="EF113" i="115"/>
  <c r="EE113" i="115"/>
  <c r="ED113" i="115"/>
  <c r="EC113" i="115"/>
  <c r="EB113" i="115"/>
  <c r="EA113" i="115"/>
  <c r="DZ113" i="115"/>
  <c r="DY113" i="115"/>
  <c r="DX113" i="115"/>
  <c r="DW113" i="115"/>
  <c r="DV113" i="115"/>
  <c r="DU113" i="115"/>
  <c r="DT113" i="115"/>
  <c r="DS113" i="115"/>
  <c r="DR113" i="115"/>
  <c r="DQ113" i="115"/>
  <c r="DP113" i="115"/>
  <c r="DO113" i="115"/>
  <c r="DN113" i="115"/>
  <c r="DM113" i="115"/>
  <c r="DL113" i="115"/>
  <c r="DK113" i="115"/>
  <c r="DJ113" i="115"/>
  <c r="DI113" i="115"/>
  <c r="DH113" i="115"/>
  <c r="DG113" i="115"/>
  <c r="DF113" i="115"/>
  <c r="DE113" i="115"/>
  <c r="DD113" i="115"/>
  <c r="DC113" i="115"/>
  <c r="DB113" i="115"/>
  <c r="DA113" i="115"/>
  <c r="CZ113" i="115"/>
  <c r="CY113" i="115"/>
  <c r="CX113" i="115"/>
  <c r="CW113" i="115"/>
  <c r="CV113" i="115"/>
  <c r="CU113" i="115"/>
  <c r="CT113" i="115"/>
  <c r="CS113" i="115"/>
  <c r="CR113" i="115"/>
  <c r="CQ113" i="115"/>
  <c r="CP113" i="115"/>
  <c r="CO113" i="115"/>
  <c r="CN113" i="115"/>
  <c r="CM113" i="115"/>
  <c r="CL113" i="115"/>
  <c r="CK113" i="115"/>
  <c r="CJ113" i="115"/>
  <c r="CI113" i="115"/>
  <c r="CH113" i="115"/>
  <c r="CG113" i="115"/>
  <c r="CF113" i="115"/>
  <c r="CE113" i="115"/>
  <c r="CD113" i="115"/>
  <c r="CC113" i="115"/>
  <c r="CB113" i="115"/>
  <c r="CA113" i="115"/>
  <c r="BZ113" i="115"/>
  <c r="BY113" i="115"/>
  <c r="BX113" i="115"/>
  <c r="BW113" i="115"/>
  <c r="BV113" i="115"/>
  <c r="BU113" i="115"/>
  <c r="BT113" i="115"/>
  <c r="BS113" i="115"/>
  <c r="BR113" i="115"/>
  <c r="BQ113" i="115"/>
  <c r="BP113" i="115"/>
  <c r="BO113" i="115"/>
  <c r="BN113" i="115"/>
  <c r="BM113" i="115"/>
  <c r="BL113" i="115"/>
  <c r="BK113" i="115"/>
  <c r="BJ113" i="115"/>
  <c r="BI113" i="115"/>
  <c r="BH113" i="115"/>
  <c r="BG113" i="115"/>
  <c r="BF113" i="115"/>
  <c r="BE113" i="115"/>
  <c r="BD113" i="115"/>
  <c r="BC113" i="115"/>
  <c r="BB113" i="115"/>
  <c r="BA113" i="115"/>
  <c r="AZ113" i="115"/>
  <c r="AY113" i="115"/>
  <c r="AX113" i="115"/>
  <c r="AW113" i="115"/>
  <c r="AV113" i="115"/>
  <c r="AU113" i="115"/>
  <c r="AT113" i="115"/>
  <c r="AS113" i="115"/>
  <c r="AR113" i="115"/>
  <c r="AQ113" i="115"/>
  <c r="AP113" i="115"/>
  <c r="AO113" i="115"/>
  <c r="AN113" i="115"/>
  <c r="AM113" i="115"/>
  <c r="AL113" i="115"/>
  <c r="AK113" i="115"/>
  <c r="AJ113" i="115"/>
  <c r="AI113" i="115"/>
  <c r="AH113" i="115"/>
  <c r="AG113" i="115"/>
  <c r="AF113" i="115"/>
  <c r="AE113" i="115"/>
  <c r="AD113" i="115"/>
  <c r="AC113" i="115"/>
  <c r="AB113" i="115"/>
  <c r="AA113" i="115"/>
  <c r="Z113" i="115"/>
  <c r="Y113" i="115"/>
  <c r="X113" i="115"/>
  <c r="W113" i="115"/>
  <c r="V113" i="115"/>
  <c r="U113" i="115"/>
  <c r="T113" i="115"/>
  <c r="S113" i="115"/>
  <c r="R113" i="115"/>
  <c r="Q113" i="115"/>
  <c r="P113" i="115"/>
  <c r="O113" i="115"/>
  <c r="N113" i="115"/>
  <c r="M113" i="115"/>
  <c r="L113" i="115"/>
  <c r="K113" i="115"/>
  <c r="J113" i="115"/>
  <c r="I113" i="115"/>
  <c r="H113" i="115"/>
  <c r="EQ10" i="115"/>
  <c r="EP10" i="115"/>
  <c r="EO10" i="115"/>
  <c r="EN10" i="115"/>
  <c r="EM10" i="115"/>
  <c r="EL10" i="115"/>
  <c r="EK10" i="115"/>
  <c r="EJ10" i="115"/>
  <c r="EI10" i="115"/>
  <c r="EH10" i="115"/>
  <c r="EG10" i="115"/>
  <c r="EF10" i="115"/>
  <c r="EE10" i="115"/>
  <c r="ED10" i="115"/>
  <c r="EC10" i="115"/>
  <c r="EB10" i="115"/>
  <c r="EA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DA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CA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BA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H5" i="115"/>
  <c r="E11" i="107" l="1"/>
  <c r="M166" i="22" l="1"/>
  <c r="L166" i="22"/>
  <c r="K166" i="22"/>
  <c r="J166" i="22"/>
  <c r="I166" i="22"/>
  <c r="H166" i="22"/>
  <c r="G166" i="22"/>
  <c r="F166" i="22"/>
  <c r="E166" i="22"/>
  <c r="D166" i="22"/>
  <c r="D159" i="22" l="1"/>
  <c r="E159" i="22"/>
  <c r="F159" i="22"/>
  <c r="G159" i="22"/>
  <c r="I159" i="22"/>
  <c r="J159" i="22"/>
  <c r="E8" i="22"/>
  <c r="E10" i="22"/>
  <c r="D10" i="22"/>
  <c r="E9" i="22"/>
  <c r="D9" i="22"/>
  <c r="D8" i="22"/>
  <c r="C10" i="22"/>
  <c r="C9" i="22"/>
  <c r="E115" i="56" l="1"/>
  <c r="D115" i="56"/>
  <c r="E122" i="56"/>
  <c r="D122" i="56"/>
  <c r="C122" i="56"/>
  <c r="C115" i="56"/>
  <c r="D21" i="92"/>
  <c r="L159" i="22" l="1"/>
  <c r="I26" i="112"/>
  <c r="I25" i="112"/>
  <c r="I24" i="112"/>
  <c r="I23" i="112"/>
  <c r="I20" i="112"/>
  <c r="I19" i="112"/>
  <c r="I18" i="112"/>
  <c r="I17" i="112"/>
  <c r="E26" i="112"/>
  <c r="E25" i="112"/>
  <c r="E24" i="112"/>
  <c r="E23" i="112"/>
  <c r="E18" i="112"/>
  <c r="E19" i="112"/>
  <c r="E20" i="112"/>
  <c r="E17" i="112"/>
  <c r="E22" i="112" l="1"/>
  <c r="I22" i="112"/>
  <c r="K159" i="22"/>
  <c r="H159" i="22"/>
  <c r="C161" i="22"/>
  <c r="D38" i="22"/>
  <c r="D77" i="22"/>
  <c r="R187" i="114" l="1"/>
  <c r="Q187" i="114"/>
  <c r="R186" i="114"/>
  <c r="Q186" i="114"/>
  <c r="R185" i="114"/>
  <c r="Q185" i="114"/>
  <c r="R184" i="114"/>
  <c r="Q184" i="114"/>
  <c r="R183" i="114"/>
  <c r="Q183" i="114"/>
  <c r="R182" i="114"/>
  <c r="Q182" i="114"/>
  <c r="R181" i="114"/>
  <c r="Q181" i="114"/>
  <c r="R180" i="114"/>
  <c r="Q180" i="114"/>
  <c r="R179" i="114"/>
  <c r="Q179" i="114"/>
  <c r="R178" i="114"/>
  <c r="Q178" i="114"/>
  <c r="R177" i="114"/>
  <c r="Q177" i="114"/>
  <c r="R176" i="114"/>
  <c r="Q176" i="114"/>
  <c r="R175" i="114"/>
  <c r="Q175" i="114"/>
  <c r="R174" i="114"/>
  <c r="Q174" i="114"/>
  <c r="R173" i="114"/>
  <c r="Q173" i="114"/>
  <c r="R172" i="114"/>
  <c r="Q172" i="114"/>
  <c r="R171" i="114"/>
  <c r="Q171" i="114"/>
  <c r="R170" i="114"/>
  <c r="Q170" i="114"/>
  <c r="R169" i="114"/>
  <c r="Q169" i="114"/>
  <c r="R168" i="114"/>
  <c r="Q168" i="114"/>
  <c r="R167" i="114"/>
  <c r="Q167" i="114"/>
  <c r="R166" i="114"/>
  <c r="Q166" i="114"/>
  <c r="R165" i="114"/>
  <c r="Q165" i="114"/>
  <c r="R164" i="114"/>
  <c r="Q164" i="114"/>
  <c r="R163" i="114"/>
  <c r="Q163" i="114"/>
  <c r="R162" i="114"/>
  <c r="Q162" i="114"/>
  <c r="R161" i="114"/>
  <c r="Q161" i="114"/>
  <c r="R160" i="114"/>
  <c r="Q160" i="114"/>
  <c r="R159" i="114"/>
  <c r="Q159" i="114"/>
  <c r="R158" i="114"/>
  <c r="Q158" i="114"/>
  <c r="R157" i="114"/>
  <c r="Q157" i="114"/>
  <c r="R156" i="114"/>
  <c r="Q156" i="114"/>
  <c r="R155" i="114"/>
  <c r="Q155" i="114"/>
  <c r="R154" i="114"/>
  <c r="Q154" i="114"/>
  <c r="R153" i="114"/>
  <c r="Q153" i="114"/>
  <c r="R152" i="114"/>
  <c r="Q152" i="114"/>
  <c r="R151" i="114"/>
  <c r="Q151" i="114"/>
  <c r="R150" i="114"/>
  <c r="Q150" i="114"/>
  <c r="R149" i="114"/>
  <c r="Q149" i="114"/>
  <c r="R148" i="114"/>
  <c r="Q148" i="114"/>
  <c r="R147" i="114"/>
  <c r="Q147" i="114"/>
  <c r="R146" i="114"/>
  <c r="Q146" i="114"/>
  <c r="R145" i="114"/>
  <c r="Q145" i="114"/>
  <c r="R144" i="114"/>
  <c r="Q144" i="114"/>
  <c r="R143" i="114"/>
  <c r="Q143" i="114"/>
  <c r="R142" i="114"/>
  <c r="Q142" i="114"/>
  <c r="R141" i="114"/>
  <c r="Q141" i="114"/>
  <c r="R140" i="114"/>
  <c r="Q140" i="114"/>
  <c r="R139" i="114"/>
  <c r="Q139" i="114"/>
  <c r="R138" i="114"/>
  <c r="Q138" i="114"/>
  <c r="G1" i="114" l="1"/>
  <c r="T75" i="114" l="1"/>
  <c r="S75" i="114"/>
  <c r="R75" i="114"/>
  <c r="Q75" i="114"/>
  <c r="P75" i="114"/>
  <c r="O75" i="114"/>
  <c r="N75" i="114"/>
  <c r="M75" i="114"/>
  <c r="L75" i="114"/>
  <c r="K75" i="114"/>
  <c r="J75" i="114"/>
  <c r="I75" i="114"/>
  <c r="H75" i="114"/>
  <c r="G75" i="114"/>
  <c r="F75" i="114"/>
  <c r="E75" i="114"/>
  <c r="S126" i="114" l="1"/>
  <c r="R126" i="114"/>
  <c r="Q126" i="114"/>
  <c r="P126" i="114"/>
  <c r="O126" i="114"/>
  <c r="N126" i="114"/>
  <c r="M126" i="114"/>
  <c r="L126" i="114"/>
  <c r="K126" i="114"/>
  <c r="J126" i="114"/>
  <c r="I126" i="114"/>
  <c r="H126" i="114"/>
  <c r="G126" i="114"/>
  <c r="F126" i="114"/>
  <c r="S122" i="114"/>
  <c r="R122" i="114"/>
  <c r="Q122" i="114"/>
  <c r="P122" i="114"/>
  <c r="O122" i="114"/>
  <c r="N122" i="114"/>
  <c r="M122" i="114"/>
  <c r="L122" i="114"/>
  <c r="K122" i="114"/>
  <c r="J122" i="114"/>
  <c r="I122" i="114"/>
  <c r="H122" i="114"/>
  <c r="G122" i="114"/>
  <c r="F122" i="114"/>
  <c r="S118" i="114"/>
  <c r="R118" i="114"/>
  <c r="Q118" i="114"/>
  <c r="P118" i="114"/>
  <c r="O118" i="114"/>
  <c r="N118" i="114"/>
  <c r="M118" i="114"/>
  <c r="L118" i="114"/>
  <c r="K118" i="114"/>
  <c r="J118" i="114"/>
  <c r="I118" i="114"/>
  <c r="H118" i="114"/>
  <c r="G118" i="114"/>
  <c r="F118" i="114"/>
  <c r="S113" i="114"/>
  <c r="R113" i="114"/>
  <c r="Q113" i="114"/>
  <c r="P113" i="114"/>
  <c r="O113" i="114"/>
  <c r="N113" i="114"/>
  <c r="M113" i="114"/>
  <c r="L113" i="114"/>
  <c r="K113" i="114"/>
  <c r="J113" i="114"/>
  <c r="I113" i="114"/>
  <c r="H113" i="114"/>
  <c r="G113" i="114"/>
  <c r="F113" i="114"/>
  <c r="N199" i="22"/>
  <c r="J199" i="22"/>
  <c r="F199" i="22"/>
  <c r="S131" i="114"/>
  <c r="P199" i="22"/>
  <c r="Q131" i="114"/>
  <c r="P131" i="114"/>
  <c r="O131" i="114"/>
  <c r="L199" i="22"/>
  <c r="M131" i="114"/>
  <c r="L131" i="114"/>
  <c r="K131" i="114"/>
  <c r="H199" i="22"/>
  <c r="I131" i="114"/>
  <c r="H131" i="114"/>
  <c r="G131" i="114"/>
  <c r="D199" i="22"/>
  <c r="S102" i="114"/>
  <c r="R102" i="114"/>
  <c r="Q102" i="114"/>
  <c r="P102" i="114"/>
  <c r="O102" i="114"/>
  <c r="N102" i="114"/>
  <c r="M102" i="114"/>
  <c r="L102" i="114"/>
  <c r="K102" i="114"/>
  <c r="J102" i="114"/>
  <c r="I102" i="114"/>
  <c r="H102" i="114"/>
  <c r="G102" i="114"/>
  <c r="F102" i="114"/>
  <c r="S96" i="114"/>
  <c r="R96" i="114"/>
  <c r="Q96" i="114"/>
  <c r="P96" i="114"/>
  <c r="O96" i="114"/>
  <c r="N96" i="114"/>
  <c r="M96" i="114"/>
  <c r="L96" i="114"/>
  <c r="K96" i="114"/>
  <c r="J96" i="114"/>
  <c r="I96" i="114"/>
  <c r="H96" i="114"/>
  <c r="G96" i="114"/>
  <c r="F96" i="114"/>
  <c r="T85" i="114"/>
  <c r="S85" i="114"/>
  <c r="R85" i="114"/>
  <c r="Q85" i="114"/>
  <c r="P85" i="114"/>
  <c r="O85" i="114"/>
  <c r="N85" i="114"/>
  <c r="M85" i="114"/>
  <c r="L85" i="114"/>
  <c r="K85" i="114"/>
  <c r="J85" i="114"/>
  <c r="I85" i="114"/>
  <c r="H85" i="114"/>
  <c r="G85" i="114"/>
  <c r="F85" i="114"/>
  <c r="E85" i="114"/>
  <c r="AC61" i="114"/>
  <c r="AB61" i="114"/>
  <c r="AA61" i="114"/>
  <c r="Z61" i="114"/>
  <c r="Y61" i="114"/>
  <c r="X61" i="114"/>
  <c r="W61" i="114"/>
  <c r="V61" i="114"/>
  <c r="U61" i="114"/>
  <c r="T61" i="114"/>
  <c r="S61" i="114"/>
  <c r="R61" i="114"/>
  <c r="Q61" i="114"/>
  <c r="P61" i="114"/>
  <c r="O61" i="114"/>
  <c r="N61" i="114"/>
  <c r="M61" i="114"/>
  <c r="L61" i="114"/>
  <c r="K61" i="114"/>
  <c r="J61" i="114"/>
  <c r="I61" i="114"/>
  <c r="H61" i="114"/>
  <c r="G61" i="114"/>
  <c r="F61" i="114"/>
  <c r="AC57" i="114"/>
  <c r="AB57" i="114"/>
  <c r="AA57" i="114"/>
  <c r="Z57" i="114"/>
  <c r="Y57" i="114"/>
  <c r="X57" i="114"/>
  <c r="W57" i="114"/>
  <c r="V57" i="114"/>
  <c r="U57" i="114"/>
  <c r="T57" i="114"/>
  <c r="S57" i="114"/>
  <c r="R57" i="114"/>
  <c r="Q57" i="114"/>
  <c r="P57" i="114"/>
  <c r="O57" i="114"/>
  <c r="N57" i="114"/>
  <c r="M57" i="114"/>
  <c r="L57" i="114"/>
  <c r="K57" i="114"/>
  <c r="J57" i="114"/>
  <c r="I57" i="114"/>
  <c r="H57" i="114"/>
  <c r="G57" i="114"/>
  <c r="F57" i="114"/>
  <c r="AC53" i="114"/>
  <c r="AB53" i="114"/>
  <c r="AA53" i="114"/>
  <c r="Z53" i="114"/>
  <c r="Y53" i="114"/>
  <c r="X53" i="114"/>
  <c r="W53" i="114"/>
  <c r="V53" i="114"/>
  <c r="U53" i="114"/>
  <c r="T53" i="114"/>
  <c r="S53" i="114"/>
  <c r="R53" i="114"/>
  <c r="Q53" i="114"/>
  <c r="P53" i="114"/>
  <c r="O53" i="114"/>
  <c r="N53" i="114"/>
  <c r="M53" i="114"/>
  <c r="L53" i="114"/>
  <c r="K53" i="114"/>
  <c r="J53" i="114"/>
  <c r="I53" i="114"/>
  <c r="H53" i="114"/>
  <c r="G53" i="114"/>
  <c r="F53" i="114"/>
  <c r="AC48" i="114"/>
  <c r="AB48" i="114"/>
  <c r="AA48" i="114"/>
  <c r="Z48" i="114"/>
  <c r="Y48" i="114"/>
  <c r="X48" i="114"/>
  <c r="W48" i="114"/>
  <c r="V48" i="114"/>
  <c r="U48" i="114"/>
  <c r="T48" i="114"/>
  <c r="S48" i="114"/>
  <c r="R48" i="114"/>
  <c r="Q48" i="114"/>
  <c r="P48" i="114"/>
  <c r="O48" i="114"/>
  <c r="N48" i="114"/>
  <c r="M48" i="114"/>
  <c r="L48" i="114"/>
  <c r="K48" i="114"/>
  <c r="J48" i="114"/>
  <c r="I48" i="114"/>
  <c r="H48" i="114"/>
  <c r="G48" i="114"/>
  <c r="F48" i="114"/>
  <c r="AC66" i="114"/>
  <c r="AB66" i="114"/>
  <c r="AA66" i="114"/>
  <c r="X192" i="22"/>
  <c r="Y66" i="114"/>
  <c r="X66" i="114"/>
  <c r="W66" i="114"/>
  <c r="T192" i="22"/>
  <c r="U66" i="114"/>
  <c r="T66" i="114"/>
  <c r="S66" i="114"/>
  <c r="R66" i="114"/>
  <c r="Q66" i="114"/>
  <c r="P66" i="114"/>
  <c r="O66" i="114"/>
  <c r="N66" i="114"/>
  <c r="M66" i="114"/>
  <c r="L66" i="114"/>
  <c r="K66" i="114"/>
  <c r="J66" i="114"/>
  <c r="I66" i="114"/>
  <c r="H66" i="114"/>
  <c r="G66" i="114"/>
  <c r="F66" i="114"/>
  <c r="AC37" i="114"/>
  <c r="AB37" i="114"/>
  <c r="AA37" i="114"/>
  <c r="Z37" i="114"/>
  <c r="Y37" i="114"/>
  <c r="X37" i="114"/>
  <c r="W37" i="114"/>
  <c r="V37" i="114"/>
  <c r="U37" i="114"/>
  <c r="T37" i="114"/>
  <c r="S37" i="114"/>
  <c r="R37" i="114"/>
  <c r="Q37" i="114"/>
  <c r="P37" i="114"/>
  <c r="O37" i="114"/>
  <c r="N37" i="114"/>
  <c r="M37" i="114"/>
  <c r="L37" i="114"/>
  <c r="K37" i="114"/>
  <c r="J37" i="114"/>
  <c r="I37" i="114"/>
  <c r="H37" i="114"/>
  <c r="G37" i="114"/>
  <c r="F37"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P20" i="114"/>
  <c r="F20" i="114"/>
  <c r="O19" i="114"/>
  <c r="N19" i="114"/>
  <c r="K19" i="114"/>
  <c r="H19" i="114"/>
  <c r="G19" i="114"/>
  <c r="E19" i="114"/>
  <c r="O18" i="114"/>
  <c r="N18" i="114"/>
  <c r="K18" i="114"/>
  <c r="H18" i="114"/>
  <c r="G18" i="114"/>
  <c r="E18" i="114"/>
  <c r="O17" i="114"/>
  <c r="N17" i="114"/>
  <c r="K17" i="114"/>
  <c r="H17" i="114"/>
  <c r="G17" i="114"/>
  <c r="E17" i="114"/>
  <c r="O15" i="114"/>
  <c r="N15" i="114"/>
  <c r="K15" i="114"/>
  <c r="H15" i="114"/>
  <c r="G15" i="114"/>
  <c r="E15" i="114"/>
  <c r="O14" i="114"/>
  <c r="N14" i="114"/>
  <c r="K14" i="114"/>
  <c r="H14" i="114"/>
  <c r="G14" i="114"/>
  <c r="E14" i="114"/>
  <c r="O13" i="114"/>
  <c r="N13" i="114"/>
  <c r="K13" i="114"/>
  <c r="H13" i="114"/>
  <c r="G13" i="114"/>
  <c r="E13" i="114"/>
  <c r="E10" i="114" s="1"/>
  <c r="O11" i="114"/>
  <c r="N11" i="114"/>
  <c r="K11" i="114"/>
  <c r="H11" i="114"/>
  <c r="G11" i="114"/>
  <c r="E11" i="114"/>
  <c r="Q10" i="114"/>
  <c r="Q20" i="114" s="1"/>
  <c r="P10" i="114"/>
  <c r="N10" i="114"/>
  <c r="M10" i="114"/>
  <c r="M20" i="114" s="1"/>
  <c r="L10" i="114"/>
  <c r="L20" i="114" s="1"/>
  <c r="J10" i="114"/>
  <c r="J20" i="114" s="1"/>
  <c r="I10" i="114"/>
  <c r="I20" i="114" s="1"/>
  <c r="F10" i="114"/>
  <c r="O9" i="114"/>
  <c r="N9" i="114"/>
  <c r="K9" i="114"/>
  <c r="H9" i="114"/>
  <c r="G9" i="114"/>
  <c r="E9" i="114"/>
  <c r="O8" i="114"/>
  <c r="N8" i="114"/>
  <c r="K8" i="114"/>
  <c r="H8" i="114"/>
  <c r="G8" i="114"/>
  <c r="E8" i="114"/>
  <c r="O7" i="114"/>
  <c r="N7" i="114"/>
  <c r="K7" i="114"/>
  <c r="H7" i="114"/>
  <c r="G7" i="114"/>
  <c r="E7" i="114"/>
  <c r="E20" i="114" l="1"/>
  <c r="G10" i="114"/>
  <c r="G20" i="114" s="1"/>
  <c r="O10" i="114"/>
  <c r="O20" i="114" s="1"/>
  <c r="H10" i="114"/>
  <c r="H20" i="114" s="1"/>
  <c r="N20" i="114"/>
  <c r="K10" i="114"/>
  <c r="K20" i="114" s="1"/>
  <c r="G199" i="22"/>
  <c r="K199" i="22"/>
  <c r="O199" i="22"/>
  <c r="D192" i="22"/>
  <c r="P192" i="22"/>
  <c r="Z66" i="114"/>
  <c r="N131" i="114"/>
  <c r="G192" i="22"/>
  <c r="K192" i="22"/>
  <c r="O192" i="22"/>
  <c r="S192" i="22"/>
  <c r="W192" i="22"/>
  <c r="AA192" i="22"/>
  <c r="E199" i="22"/>
  <c r="I199" i="22"/>
  <c r="M199" i="22"/>
  <c r="Q199" i="22"/>
  <c r="H192" i="22"/>
  <c r="V66" i="114"/>
  <c r="F131" i="114"/>
  <c r="R131" i="114"/>
  <c r="E192" i="22"/>
  <c r="I192" i="22"/>
  <c r="M192" i="22"/>
  <c r="Q192" i="22"/>
  <c r="U192" i="22"/>
  <c r="Y192" i="22"/>
  <c r="L192" i="22"/>
  <c r="J131" i="114"/>
  <c r="F192" i="22"/>
  <c r="J192" i="22"/>
  <c r="N192" i="22"/>
  <c r="R192" i="22"/>
  <c r="V192" i="22"/>
  <c r="Z192" i="22"/>
  <c r="E1" i="112" l="1"/>
  <c r="C6" i="112" l="1"/>
  <c r="F28" i="112" s="1"/>
  <c r="N171" i="106"/>
  <c r="M171" i="106"/>
  <c r="L171" i="106"/>
  <c r="K171" i="106"/>
  <c r="N166" i="106"/>
  <c r="M166" i="106"/>
  <c r="L166" i="106"/>
  <c r="K166" i="106"/>
  <c r="C180" i="22"/>
  <c r="E37" i="106"/>
  <c r="D170" i="22" s="1"/>
  <c r="N48" i="106"/>
  <c r="M172" i="22" s="1"/>
  <c r="M48" i="106"/>
  <c r="L172" i="22" s="1"/>
  <c r="L48" i="106"/>
  <c r="K172" i="22" s="1"/>
  <c r="K48" i="106"/>
  <c r="J172" i="22" s="1"/>
  <c r="J48" i="106"/>
  <c r="I172" i="22" s="1"/>
  <c r="I48" i="106"/>
  <c r="H172" i="22" s="1"/>
  <c r="H48" i="106"/>
  <c r="G172" i="22" s="1"/>
  <c r="G48" i="106"/>
  <c r="F172" i="22" s="1"/>
  <c r="F48" i="106"/>
  <c r="E172" i="22" s="1"/>
  <c r="E48" i="106"/>
  <c r="D172" i="22" s="1"/>
  <c r="B7" i="106"/>
  <c r="C167" i="22" s="1"/>
  <c r="E1" i="106"/>
  <c r="D1" i="104"/>
  <c r="E1" i="107" l="1"/>
  <c r="M46" i="112" l="1"/>
  <c r="L46" i="112"/>
  <c r="K46" i="112"/>
  <c r="H46" i="112"/>
  <c r="H47" i="112" s="1"/>
  <c r="I161" i="22" s="1"/>
  <c r="G46" i="112"/>
  <c r="G47" i="112" s="1"/>
  <c r="H161" i="22" s="1"/>
  <c r="C47" i="112"/>
  <c r="N46" i="112" l="1"/>
  <c r="L162" i="22" s="1"/>
  <c r="G160" i="22"/>
  <c r="D161" i="22" l="1"/>
  <c r="B332" i="107"/>
  <c r="B331" i="107"/>
  <c r="B330" i="107"/>
  <c r="B329" i="107"/>
  <c r="B328" i="107"/>
  <c r="B327" i="107"/>
  <c r="B326" i="107"/>
  <c r="B325" i="107"/>
  <c r="B324" i="107"/>
  <c r="B323" i="107"/>
  <c r="B322" i="107"/>
  <c r="B321" i="107"/>
  <c r="B320" i="107"/>
  <c r="B319" i="107"/>
  <c r="B318" i="107"/>
  <c r="B317" i="107"/>
  <c r="B316" i="107"/>
  <c r="B315" i="107"/>
  <c r="B314" i="107"/>
  <c r="B313" i="107"/>
  <c r="B312" i="107"/>
  <c r="B311" i="107"/>
  <c r="B310" i="107"/>
  <c r="B309" i="107"/>
  <c r="B308" i="107"/>
  <c r="B307" i="107"/>
  <c r="B306" i="107"/>
  <c r="B305" i="107"/>
  <c r="B304" i="107"/>
  <c r="B303" i="107"/>
  <c r="B302" i="107"/>
  <c r="B301" i="107"/>
  <c r="B300" i="107"/>
  <c r="B299" i="107"/>
  <c r="B298" i="107"/>
  <c r="B297" i="107"/>
  <c r="B296" i="107"/>
  <c r="B295" i="107"/>
  <c r="B294" i="107"/>
  <c r="B293" i="107"/>
  <c r="B292" i="107"/>
  <c r="B291" i="107"/>
  <c r="B290" i="107"/>
  <c r="B289" i="107"/>
  <c r="B288" i="107"/>
  <c r="B287" i="107"/>
  <c r="B286" i="107"/>
  <c r="B285" i="107"/>
  <c r="B284" i="107"/>
  <c r="B283" i="107"/>
  <c r="B282" i="107"/>
  <c r="B281" i="107"/>
  <c r="B280" i="107"/>
  <c r="B279" i="107"/>
  <c r="B278" i="107"/>
  <c r="B277" i="107"/>
  <c r="B276" i="107"/>
  <c r="B275" i="107"/>
  <c r="B274" i="107"/>
  <c r="B273" i="107"/>
  <c r="B272" i="107"/>
  <c r="B271" i="107"/>
  <c r="B270" i="107"/>
  <c r="B269" i="107"/>
  <c r="B268" i="107"/>
  <c r="B267" i="107"/>
  <c r="B266" i="107"/>
  <c r="B265" i="107"/>
  <c r="B264" i="107"/>
  <c r="B263" i="107"/>
  <c r="B262" i="107"/>
  <c r="B261" i="107"/>
  <c r="B260" i="107"/>
  <c r="B259" i="107"/>
  <c r="B258" i="107"/>
  <c r="B257" i="107"/>
  <c r="B256" i="107"/>
  <c r="B255" i="107"/>
  <c r="B254" i="107"/>
  <c r="B253" i="107"/>
  <c r="B252" i="107"/>
  <c r="B251" i="107"/>
  <c r="B250" i="107"/>
  <c r="B249" i="107"/>
  <c r="B248" i="107"/>
  <c r="B247" i="107"/>
  <c r="B246" i="107"/>
  <c r="B245" i="107"/>
  <c r="B244" i="107"/>
  <c r="B243" i="107"/>
  <c r="B242" i="107"/>
  <c r="B241" i="107"/>
  <c r="B240" i="107"/>
  <c r="B239" i="107"/>
  <c r="B238" i="107"/>
  <c r="B237" i="107"/>
  <c r="B236" i="107"/>
  <c r="B235" i="107"/>
  <c r="B234" i="107"/>
  <c r="B233" i="107"/>
  <c r="H67" i="107"/>
  <c r="H66" i="107"/>
  <c r="H65" i="107"/>
  <c r="H64" i="107"/>
  <c r="H62" i="107"/>
  <c r="H61" i="107"/>
  <c r="H60" i="107"/>
  <c r="H59" i="107"/>
  <c r="H58" i="107"/>
  <c r="H57" i="107"/>
  <c r="H55" i="107"/>
  <c r="H54" i="107"/>
  <c r="H53" i="107"/>
  <c r="H52" i="107"/>
  <c r="H51" i="107"/>
  <c r="H49" i="107"/>
  <c r="H48" i="107"/>
  <c r="H47" i="107"/>
  <c r="H46" i="107"/>
  <c r="H45" i="107"/>
  <c r="H27" i="107"/>
  <c r="G5" i="107" l="1"/>
  <c r="G6" i="107" l="1"/>
  <c r="M186" i="22"/>
  <c r="L186" i="22"/>
  <c r="K186" i="22"/>
  <c r="J186" i="22"/>
  <c r="I186" i="22"/>
  <c r="H186" i="22"/>
  <c r="G186" i="22"/>
  <c r="F186" i="22"/>
  <c r="E186" i="22"/>
  <c r="D186" i="22"/>
  <c r="C186" i="22"/>
  <c r="M185" i="22"/>
  <c r="L185" i="22"/>
  <c r="K185" i="22"/>
  <c r="J185" i="22"/>
  <c r="I185" i="22"/>
  <c r="H185" i="22"/>
  <c r="G185" i="22"/>
  <c r="F185" i="22"/>
  <c r="E185" i="22"/>
  <c r="D185" i="22"/>
  <c r="C185" i="22"/>
  <c r="M184" i="22"/>
  <c r="L184" i="22"/>
  <c r="K184" i="22"/>
  <c r="J184" i="22"/>
  <c r="I184" i="22"/>
  <c r="H184" i="22"/>
  <c r="G184" i="22"/>
  <c r="F184" i="22"/>
  <c r="E184" i="22"/>
  <c r="D184" i="22"/>
  <c r="C184" i="22"/>
  <c r="M183" i="22"/>
  <c r="L183" i="22"/>
  <c r="K183" i="22"/>
  <c r="J183" i="22"/>
  <c r="I183" i="22"/>
  <c r="H183" i="22"/>
  <c r="G183" i="22"/>
  <c r="F183" i="22"/>
  <c r="E183" i="22"/>
  <c r="D183" i="22"/>
  <c r="C183" i="22"/>
  <c r="M182" i="22"/>
  <c r="L182" i="22"/>
  <c r="K182" i="22"/>
  <c r="J182" i="22"/>
  <c r="I182" i="22"/>
  <c r="H182" i="22"/>
  <c r="G182" i="22"/>
  <c r="F182" i="22"/>
  <c r="E182" i="22"/>
  <c r="D182" i="22"/>
  <c r="C182" i="22"/>
  <c r="M181" i="22"/>
  <c r="L181" i="22"/>
  <c r="K181" i="22"/>
  <c r="J181" i="22"/>
  <c r="I181" i="22"/>
  <c r="H181" i="22"/>
  <c r="G181" i="22"/>
  <c r="F181" i="22"/>
  <c r="E181" i="22"/>
  <c r="D181" i="22"/>
  <c r="C181" i="22"/>
  <c r="M180" i="22"/>
  <c r="L180" i="22"/>
  <c r="K180" i="22"/>
  <c r="J180" i="22"/>
  <c r="I180" i="22"/>
  <c r="H180" i="22"/>
  <c r="G180" i="22"/>
  <c r="F180" i="22"/>
  <c r="E180" i="22"/>
  <c r="D180" i="22"/>
  <c r="M179" i="22"/>
  <c r="L179" i="22"/>
  <c r="K179" i="22"/>
  <c r="J179" i="22"/>
  <c r="I179" i="22"/>
  <c r="H179" i="22"/>
  <c r="G179" i="22"/>
  <c r="F179" i="22"/>
  <c r="E179" i="22"/>
  <c r="D179" i="22"/>
  <c r="C179" i="22"/>
  <c r="M178" i="22"/>
  <c r="L178" i="22"/>
  <c r="K178" i="22"/>
  <c r="J178" i="22"/>
  <c r="I178" i="22"/>
  <c r="H178" i="22"/>
  <c r="G178" i="22"/>
  <c r="F178" i="22"/>
  <c r="E178" i="22"/>
  <c r="D178" i="22"/>
  <c r="C178" i="22"/>
  <c r="M177" i="22"/>
  <c r="L177" i="22"/>
  <c r="K177" i="22"/>
  <c r="J177" i="22"/>
  <c r="I177" i="22"/>
  <c r="H177" i="22"/>
  <c r="G177" i="22"/>
  <c r="F177" i="22"/>
  <c r="E177" i="22"/>
  <c r="D177" i="22"/>
  <c r="C177" i="22"/>
  <c r="M176" i="22"/>
  <c r="L176" i="22"/>
  <c r="K176" i="22"/>
  <c r="J176" i="22"/>
  <c r="I176" i="22"/>
  <c r="H176" i="22"/>
  <c r="G176" i="22"/>
  <c r="F176" i="22"/>
  <c r="E176" i="22"/>
  <c r="D176" i="22"/>
  <c r="C176" i="22"/>
  <c r="M175" i="22"/>
  <c r="L175" i="22"/>
  <c r="K175" i="22"/>
  <c r="J175" i="22"/>
  <c r="I175" i="22"/>
  <c r="H175" i="22"/>
  <c r="G175" i="22"/>
  <c r="F175" i="22"/>
  <c r="E175" i="22"/>
  <c r="D175" i="22"/>
  <c r="C175" i="22"/>
  <c r="M174" i="22"/>
  <c r="L174" i="22"/>
  <c r="K174" i="22"/>
  <c r="J174" i="22"/>
  <c r="I174" i="22"/>
  <c r="H174" i="22"/>
  <c r="G174" i="22"/>
  <c r="F174" i="22"/>
  <c r="E174" i="22"/>
  <c r="D174" i="22"/>
  <c r="C174" i="22"/>
  <c r="M173" i="22"/>
  <c r="L173" i="22"/>
  <c r="K173" i="22"/>
  <c r="J173" i="22"/>
  <c r="I173" i="22"/>
  <c r="H173" i="22"/>
  <c r="G173" i="22"/>
  <c r="F173" i="22"/>
  <c r="E173" i="22"/>
  <c r="D173" i="22"/>
  <c r="C173" i="22"/>
  <c r="C48" i="106"/>
  <c r="C172" i="22" s="1"/>
  <c r="N44" i="106"/>
  <c r="M171" i="22" s="1"/>
  <c r="M44" i="106"/>
  <c r="L171" i="22" s="1"/>
  <c r="L44" i="106"/>
  <c r="K171" i="22" s="1"/>
  <c r="K44" i="106"/>
  <c r="J171" i="22" s="1"/>
  <c r="J44" i="106"/>
  <c r="I171" i="22" s="1"/>
  <c r="I44" i="106"/>
  <c r="H171" i="22" s="1"/>
  <c r="H44" i="106"/>
  <c r="G171" i="22" s="1"/>
  <c r="G44" i="106"/>
  <c r="F171" i="22" s="1"/>
  <c r="F44" i="106"/>
  <c r="E171" i="22" s="1"/>
  <c r="E44" i="106"/>
  <c r="D171" i="22" s="1"/>
  <c r="C44" i="106"/>
  <c r="C171" i="22" s="1"/>
  <c r="N37" i="106"/>
  <c r="M170" i="22" s="1"/>
  <c r="M37" i="106"/>
  <c r="L170" i="22" s="1"/>
  <c r="L37" i="106"/>
  <c r="K170" i="22" s="1"/>
  <c r="K37" i="106"/>
  <c r="J170" i="22" s="1"/>
  <c r="J37" i="106"/>
  <c r="I170" i="22" s="1"/>
  <c r="I37" i="106"/>
  <c r="H170" i="22" s="1"/>
  <c r="H37" i="106"/>
  <c r="G170" i="22" s="1"/>
  <c r="G37" i="106"/>
  <c r="F170" i="22" s="1"/>
  <c r="F37" i="106"/>
  <c r="E170" i="22" s="1"/>
  <c r="C37" i="106"/>
  <c r="C170" i="22" s="1"/>
  <c r="E30" i="106"/>
  <c r="F30" i="106" s="1"/>
  <c r="G30" i="106" s="1"/>
  <c r="H30" i="106" s="1"/>
  <c r="I30" i="106" s="1"/>
  <c r="J30" i="106" s="1"/>
  <c r="K30" i="106" s="1"/>
  <c r="L30" i="106" s="1"/>
  <c r="M30" i="106" s="1"/>
  <c r="N30" i="106" s="1"/>
  <c r="N11" i="106"/>
  <c r="M169" i="22" s="1"/>
  <c r="M11" i="106"/>
  <c r="L169" i="22" s="1"/>
  <c r="L11" i="106"/>
  <c r="K169" i="22" s="1"/>
  <c r="K11" i="106"/>
  <c r="J169" i="22" s="1"/>
  <c r="J11" i="106"/>
  <c r="I169" i="22" s="1"/>
  <c r="B11" i="106"/>
  <c r="C169" i="22" s="1"/>
  <c r="N9" i="106"/>
  <c r="M168" i="22" s="1"/>
  <c r="M9" i="106"/>
  <c r="L168" i="22" s="1"/>
  <c r="L9" i="106"/>
  <c r="K168" i="22" s="1"/>
  <c r="K9" i="106"/>
  <c r="J168" i="22" s="1"/>
  <c r="J9" i="106"/>
  <c r="I168" i="22" s="1"/>
  <c r="B9" i="106"/>
  <c r="C168" i="22" s="1"/>
  <c r="N7" i="106"/>
  <c r="M167" i="22" s="1"/>
  <c r="M7" i="106"/>
  <c r="L167" i="22" s="1"/>
  <c r="L7" i="106"/>
  <c r="K167" i="22" s="1"/>
  <c r="K7" i="106"/>
  <c r="J167" i="22" s="1"/>
  <c r="J7" i="106"/>
  <c r="I167" i="22" s="1"/>
  <c r="F3" i="106"/>
  <c r="G3" i="106" s="1"/>
  <c r="H3" i="106" s="1"/>
  <c r="I3" i="106" s="1"/>
  <c r="J3" i="106" s="1"/>
  <c r="K3" i="106" s="1"/>
  <c r="L3" i="106" s="1"/>
  <c r="M3" i="106" s="1"/>
  <c r="N3" i="106" s="1"/>
  <c r="D1" i="103" l="1"/>
  <c r="D29" i="39"/>
  <c r="D38" i="39"/>
  <c r="F14" i="39"/>
  <c r="T21" i="100"/>
  <c r="S21" i="100"/>
  <c r="C74" i="22"/>
  <c r="C73" i="22"/>
  <c r="C72" i="22"/>
  <c r="C71" i="22"/>
  <c r="C69" i="22"/>
  <c r="C68" i="22"/>
  <c r="C70" i="22"/>
  <c r="C67" i="22"/>
  <c r="C66" i="22"/>
  <c r="C65" i="22"/>
  <c r="C64" i="22"/>
  <c r="C63" i="22"/>
  <c r="C62" i="22"/>
  <c r="C61" i="22"/>
  <c r="C60" i="22"/>
  <c r="C59" i="22"/>
  <c r="C58" i="22"/>
  <c r="C56" i="22"/>
  <c r="C55" i="22"/>
  <c r="C57" i="22"/>
  <c r="C54" i="22"/>
  <c r="C52" i="22"/>
  <c r="C50" i="22"/>
  <c r="C53" i="22"/>
  <c r="C51" i="22"/>
  <c r="C49" i="22"/>
  <c r="C48" i="22"/>
  <c r="C47" i="22"/>
  <c r="C46" i="22"/>
  <c r="C40" i="22"/>
  <c r="O38" i="22"/>
  <c r="N38" i="22"/>
  <c r="M38" i="22"/>
  <c r="L38" i="22"/>
  <c r="K38" i="22"/>
  <c r="J38" i="22"/>
  <c r="I38" i="22"/>
  <c r="H38" i="22"/>
  <c r="G38" i="22"/>
  <c r="F38" i="22"/>
  <c r="E38" i="22"/>
  <c r="I136" i="100"/>
  <c r="O67" i="22" s="1"/>
  <c r="I135" i="100"/>
  <c r="O66" i="22" s="1"/>
  <c r="I131" i="100"/>
  <c r="O62" i="22" s="1"/>
  <c r="O73" i="22"/>
  <c r="O72" i="22"/>
  <c r="O71" i="22"/>
  <c r="O70" i="22"/>
  <c r="O69" i="22"/>
  <c r="O68" i="22"/>
  <c r="O60" i="22"/>
  <c r="O59" i="22"/>
  <c r="O58" i="22"/>
  <c r="I56" i="100"/>
  <c r="T20" i="100" s="1"/>
  <c r="O46" i="22" s="1"/>
  <c r="O17" i="100"/>
  <c r="C44" i="22" s="1"/>
  <c r="C123" i="22"/>
  <c r="C122" i="22"/>
  <c r="C121" i="22"/>
  <c r="G123" i="22"/>
  <c r="G122" i="22"/>
  <c r="G121" i="22"/>
  <c r="T47" i="100"/>
  <c r="O51" i="22" s="1"/>
  <c r="S47" i="100"/>
  <c r="N51" i="22" s="1"/>
  <c r="I40" i="100"/>
  <c r="I48" i="22" s="1"/>
  <c r="D40" i="100"/>
  <c r="D48" i="22" s="1"/>
  <c r="C1" i="92"/>
  <c r="O55" i="100"/>
  <c r="T7" i="100"/>
  <c r="O39" i="22" s="1"/>
  <c r="N39" i="22"/>
  <c r="O21" i="100"/>
  <c r="C45" i="22"/>
  <c r="O16" i="100"/>
  <c r="C43" i="22" s="1"/>
  <c r="C41" i="22"/>
  <c r="C42" i="22"/>
  <c r="C39" i="22"/>
  <c r="D1" i="100"/>
  <c r="T64" i="100"/>
  <c r="O57" i="22" s="1"/>
  <c r="S64" i="100"/>
  <c r="N57" i="22" s="1"/>
  <c r="M64" i="100"/>
  <c r="M56" i="22" s="1"/>
  <c r="I64" i="100"/>
  <c r="I55" i="22" s="1"/>
  <c r="H64" i="100"/>
  <c r="H56" i="22" s="1"/>
  <c r="D64" i="100"/>
  <c r="D55" i="22" s="1"/>
  <c r="S55" i="100"/>
  <c r="T49" i="100"/>
  <c r="O53" i="22" s="1"/>
  <c r="S49" i="100"/>
  <c r="N53" i="22" s="1"/>
  <c r="K48" i="100"/>
  <c r="L52" i="22" s="1"/>
  <c r="F48" i="100"/>
  <c r="G52" i="22" s="1"/>
  <c r="K46" i="100"/>
  <c r="L50" i="22" s="1"/>
  <c r="F46" i="100"/>
  <c r="G50" i="22" s="1"/>
  <c r="L40" i="100"/>
  <c r="L48" i="22" s="1"/>
  <c r="K40" i="100"/>
  <c r="K48" i="22" s="1"/>
  <c r="J40" i="100"/>
  <c r="J48" i="22" s="1"/>
  <c r="G40" i="100"/>
  <c r="G48" i="22" s="1"/>
  <c r="F40" i="100"/>
  <c r="F48" i="22" s="1"/>
  <c r="E40" i="100"/>
  <c r="E48" i="22" s="1"/>
  <c r="L39" i="100"/>
  <c r="K39" i="100"/>
  <c r="G39" i="100"/>
  <c r="F39" i="100"/>
  <c r="O47" i="22"/>
  <c r="N47" i="22"/>
  <c r="N46" i="22"/>
  <c r="S19" i="100"/>
  <c r="N45" i="22" s="1"/>
  <c r="S18" i="100"/>
  <c r="S17" i="100"/>
  <c r="N44" i="22" s="1"/>
  <c r="T16" i="100"/>
  <c r="O43" i="22" s="1"/>
  <c r="S16" i="100"/>
  <c r="N43" i="22" s="1"/>
  <c r="T10" i="100"/>
  <c r="O42" i="22" s="1"/>
  <c r="N42" i="22"/>
  <c r="T9" i="100"/>
  <c r="O41" i="22" s="1"/>
  <c r="N41" i="22"/>
  <c r="T8" i="100"/>
  <c r="O40" i="22" s="1"/>
  <c r="N40" i="22"/>
  <c r="D16" i="92"/>
  <c r="B16" i="92"/>
  <c r="D5" i="92"/>
  <c r="D9" i="92"/>
  <c r="D25" i="92"/>
  <c r="E31" i="56"/>
  <c r="E33" i="56"/>
  <c r="E41" i="56"/>
  <c r="D23" i="56"/>
  <c r="E89" i="56"/>
  <c r="E91" i="56"/>
  <c r="E71" i="56"/>
  <c r="B58" i="30"/>
  <c r="D340" i="8"/>
  <c r="D343" i="8"/>
  <c r="D403" i="8"/>
  <c r="D400" i="8"/>
  <c r="D397" i="8"/>
  <c r="D394" i="8"/>
  <c r="D391" i="8"/>
  <c r="D388" i="8"/>
  <c r="D385" i="8"/>
  <c r="D382" i="8"/>
  <c r="D379" i="8"/>
  <c r="D376" i="8"/>
  <c r="D373" i="8"/>
  <c r="D370" i="8"/>
  <c r="D367" i="8"/>
  <c r="D364" i="8"/>
  <c r="D361" i="8"/>
  <c r="D358" i="8"/>
  <c r="D355" i="8"/>
  <c r="D352" i="8"/>
  <c r="D349" i="8"/>
  <c r="D346" i="8"/>
  <c r="D337" i="8"/>
  <c r="D334" i="8"/>
  <c r="D287" i="8"/>
  <c r="D284" i="8"/>
  <c r="D281" i="8"/>
  <c r="D278" i="8"/>
  <c r="D204" i="8"/>
  <c r="D200" i="8"/>
  <c r="D197" i="8"/>
  <c r="D194" i="8"/>
  <c r="D190" i="8"/>
  <c r="D187" i="8"/>
  <c r="D184" i="8"/>
  <c r="E181" i="8"/>
  <c r="D181" i="8"/>
  <c r="D175" i="8"/>
  <c r="D173" i="8"/>
  <c r="D171" i="8"/>
  <c r="D62" i="8"/>
  <c r="E59" i="8"/>
  <c r="D59" i="8"/>
  <c r="D9" i="8"/>
  <c r="M40" i="32"/>
  <c r="L53" i="32"/>
  <c r="K24" i="22" s="1"/>
  <c r="G40" i="32"/>
  <c r="H10" i="32"/>
  <c r="H14" i="22" s="1"/>
  <c r="C32" i="22"/>
  <c r="C31" i="22"/>
  <c r="K116" i="32"/>
  <c r="J32" i="22" s="1"/>
  <c r="E116" i="32"/>
  <c r="E32" i="22"/>
  <c r="J113" i="32"/>
  <c r="I31" i="22" s="1"/>
  <c r="D113" i="32"/>
  <c r="D31" i="22" s="1"/>
  <c r="F295" i="30"/>
  <c r="F156" i="22"/>
  <c r="E295" i="30"/>
  <c r="E156" i="22"/>
  <c r="D295" i="30"/>
  <c r="D156" i="22"/>
  <c r="C89" i="1"/>
  <c r="F52" i="56"/>
  <c r="F54" i="56" s="1"/>
  <c r="F58" i="56" s="1"/>
  <c r="F63" i="56" s="1"/>
  <c r="F50" i="56"/>
  <c r="F49" i="56"/>
  <c r="F48" i="56"/>
  <c r="F47" i="56"/>
  <c r="L305" i="30"/>
  <c r="M305" i="30"/>
  <c r="N305" i="30"/>
  <c r="L164" i="30"/>
  <c r="M164" i="30"/>
  <c r="N164" i="30"/>
  <c r="L122" i="30"/>
  <c r="O122" i="30"/>
  <c r="M122" i="30"/>
  <c r="N122" i="30"/>
  <c r="Q122" i="30"/>
  <c r="J86" i="30"/>
  <c r="N86" i="30" s="1"/>
  <c r="I86" i="30"/>
  <c r="M86" i="30" s="1"/>
  <c r="H86" i="30"/>
  <c r="L86" i="30" s="1"/>
  <c r="D89" i="56"/>
  <c r="D91" i="56"/>
  <c r="D98" i="1"/>
  <c r="C1" i="30"/>
  <c r="C1" i="8"/>
  <c r="D1" i="32"/>
  <c r="D1" i="66"/>
  <c r="D1" i="56"/>
  <c r="F1" i="39"/>
  <c r="F3" i="56"/>
  <c r="E3" i="56"/>
  <c r="D3" i="56"/>
  <c r="D41" i="56"/>
  <c r="F80" i="56"/>
  <c r="L248" i="30"/>
  <c r="O248" i="30"/>
  <c r="Q248" i="30"/>
  <c r="F61" i="56"/>
  <c r="B240" i="30"/>
  <c r="C153" i="22"/>
  <c r="AF27" i="66"/>
  <c r="AF28" i="66"/>
  <c r="X27" i="66"/>
  <c r="X28" i="66"/>
  <c r="P27" i="66"/>
  <c r="P28" i="66"/>
  <c r="H27" i="66"/>
  <c r="H28" i="66"/>
  <c r="H19" i="66"/>
  <c r="H20" i="66"/>
  <c r="H29" i="66"/>
  <c r="H23" i="66"/>
  <c r="H24" i="66"/>
  <c r="AH27" i="66"/>
  <c r="AH28" i="66"/>
  <c r="AG27" i="66"/>
  <c r="AG28" i="66"/>
  <c r="AG19" i="66"/>
  <c r="AG20" i="66"/>
  <c r="AG29" i="66"/>
  <c r="AG23" i="66"/>
  <c r="AG24" i="66"/>
  <c r="AE27" i="66"/>
  <c r="AE28" i="66"/>
  <c r="AD27" i="66"/>
  <c r="AD28" i="66"/>
  <c r="AC27" i="66"/>
  <c r="AC28" i="66"/>
  <c r="AB27" i="66"/>
  <c r="AB28" i="66"/>
  <c r="AB31" i="66"/>
  <c r="AA27" i="66"/>
  <c r="AA28" i="66"/>
  <c r="Z27" i="66"/>
  <c r="Z28" i="66"/>
  <c r="Y27" i="66"/>
  <c r="Y28" i="66"/>
  <c r="Y31" i="66"/>
  <c r="W27" i="66"/>
  <c r="W28" i="66"/>
  <c r="V27" i="66"/>
  <c r="V28" i="66"/>
  <c r="U27" i="66"/>
  <c r="U28" i="66"/>
  <c r="U31" i="66"/>
  <c r="T27" i="66"/>
  <c r="T28" i="66"/>
  <c r="T19" i="66"/>
  <c r="T20" i="66"/>
  <c r="T29" i="66"/>
  <c r="T23" i="66"/>
  <c r="T24" i="66"/>
  <c r="S27" i="66"/>
  <c r="S28" i="66"/>
  <c r="R27" i="66"/>
  <c r="R28" i="66"/>
  <c r="Q27" i="66"/>
  <c r="Q28" i="66"/>
  <c r="O27" i="66"/>
  <c r="O28" i="66"/>
  <c r="N27" i="66"/>
  <c r="N28" i="66"/>
  <c r="M27" i="66"/>
  <c r="M28" i="66"/>
  <c r="M31" i="66"/>
  <c r="L27" i="66"/>
  <c r="L28" i="66"/>
  <c r="L19" i="66"/>
  <c r="L20" i="66"/>
  <c r="L29" i="66"/>
  <c r="L23" i="66"/>
  <c r="L24" i="66"/>
  <c r="K27" i="66"/>
  <c r="K28" i="66"/>
  <c r="J27" i="66"/>
  <c r="J28" i="66"/>
  <c r="I27" i="66"/>
  <c r="I28" i="66"/>
  <c r="I31" i="66"/>
  <c r="G27" i="66"/>
  <c r="G28" i="66"/>
  <c r="F27" i="66"/>
  <c r="F28" i="66"/>
  <c r="Z23" i="66"/>
  <c r="Z24" i="66"/>
  <c r="Z30" i="66"/>
  <c r="Z31" i="66"/>
  <c r="R23" i="66"/>
  <c r="R24" i="66"/>
  <c r="AH23" i="66"/>
  <c r="AH24" i="66"/>
  <c r="AH30" i="66"/>
  <c r="AH19" i="66"/>
  <c r="AH20" i="66"/>
  <c r="AH29" i="66"/>
  <c r="AF23" i="66"/>
  <c r="AF24" i="66"/>
  <c r="AF30" i="66"/>
  <c r="AF31" i="66"/>
  <c r="AF19" i="66"/>
  <c r="AF20" i="66"/>
  <c r="AF29" i="66"/>
  <c r="AE23" i="66"/>
  <c r="AE24" i="66"/>
  <c r="AD23" i="66"/>
  <c r="AD24" i="66"/>
  <c r="AD30" i="66"/>
  <c r="AD31" i="66"/>
  <c r="AC23" i="66"/>
  <c r="AC24" i="66"/>
  <c r="AB23" i="66"/>
  <c r="AB24" i="66"/>
  <c r="AA23" i="66"/>
  <c r="AA24" i="66"/>
  <c r="Y23" i="66"/>
  <c r="Y24" i="66"/>
  <c r="Y19" i="66"/>
  <c r="Y20" i="66"/>
  <c r="Y29" i="66"/>
  <c r="Y30" i="66"/>
  <c r="X23" i="66"/>
  <c r="X24" i="66"/>
  <c r="X19" i="66"/>
  <c r="X20" i="66"/>
  <c r="X29" i="66"/>
  <c r="X30" i="66"/>
  <c r="W23" i="66"/>
  <c r="W24" i="66"/>
  <c r="W30" i="66"/>
  <c r="V23" i="66"/>
  <c r="V24" i="66"/>
  <c r="U23" i="66"/>
  <c r="U24" i="66"/>
  <c r="U30" i="66"/>
  <c r="S23" i="66"/>
  <c r="S24" i="66"/>
  <c r="S19" i="66"/>
  <c r="S20" i="66"/>
  <c r="S29" i="66"/>
  <c r="Q23" i="66"/>
  <c r="Q24" i="66"/>
  <c r="P23" i="66"/>
  <c r="P24" i="66"/>
  <c r="O23" i="66"/>
  <c r="O24" i="66"/>
  <c r="N23" i="66"/>
  <c r="N24" i="66"/>
  <c r="M23" i="66"/>
  <c r="M24" i="66"/>
  <c r="M30" i="66"/>
  <c r="K23" i="66"/>
  <c r="K24" i="66"/>
  <c r="K19" i="66"/>
  <c r="K20" i="66"/>
  <c r="K29" i="66"/>
  <c r="J23" i="66"/>
  <c r="J24" i="66"/>
  <c r="J30" i="66"/>
  <c r="I23" i="66"/>
  <c r="I24" i="66"/>
  <c r="G23" i="66"/>
  <c r="G24" i="66"/>
  <c r="G30" i="66"/>
  <c r="G31" i="66"/>
  <c r="F23" i="66"/>
  <c r="F24" i="66"/>
  <c r="AE19" i="66"/>
  <c r="AE20" i="66"/>
  <c r="AE29" i="66"/>
  <c r="AE30" i="66"/>
  <c r="AE31" i="66"/>
  <c r="AA19" i="66"/>
  <c r="AA20" i="66"/>
  <c r="AA29" i="66"/>
  <c r="W19" i="66"/>
  <c r="W20" i="66"/>
  <c r="W29" i="66"/>
  <c r="O19" i="66"/>
  <c r="O20" i="66"/>
  <c r="O29" i="66"/>
  <c r="G19" i="66"/>
  <c r="G20" i="66"/>
  <c r="G29" i="66"/>
  <c r="AD19" i="66"/>
  <c r="AD20" i="66"/>
  <c r="AD29" i="66"/>
  <c r="AC19" i="66"/>
  <c r="AC20" i="66"/>
  <c r="AC29" i="66"/>
  <c r="AB19" i="66"/>
  <c r="AB20" i="66"/>
  <c r="AB29" i="66"/>
  <c r="Z19" i="66"/>
  <c r="Z20" i="66"/>
  <c r="Z29" i="66"/>
  <c r="V19" i="66"/>
  <c r="V20" i="66"/>
  <c r="V29" i="66"/>
  <c r="U19" i="66"/>
  <c r="U20" i="66"/>
  <c r="U29" i="66"/>
  <c r="R19" i="66"/>
  <c r="R20" i="66"/>
  <c r="R29" i="66"/>
  <c r="Q19" i="66"/>
  <c r="Q20" i="66"/>
  <c r="Q29" i="66"/>
  <c r="P19" i="66"/>
  <c r="P20" i="66"/>
  <c r="P29" i="66"/>
  <c r="N19" i="66"/>
  <c r="N20" i="66"/>
  <c r="N29" i="66"/>
  <c r="M19" i="66"/>
  <c r="M20" i="66"/>
  <c r="M29" i="66"/>
  <c r="J19" i="66"/>
  <c r="J20" i="66"/>
  <c r="J29" i="66"/>
  <c r="J31" i="66"/>
  <c r="I19" i="66"/>
  <c r="I20" i="66"/>
  <c r="I29" i="66"/>
  <c r="I30" i="66"/>
  <c r="F19" i="66"/>
  <c r="F20" i="66"/>
  <c r="F29" i="66"/>
  <c r="AE16" i="66"/>
  <c r="AE18" i="66"/>
  <c r="AA16" i="66"/>
  <c r="AA18" i="66"/>
  <c r="W16" i="66"/>
  <c r="W18" i="66"/>
  <c r="S16" i="66"/>
  <c r="O16" i="66"/>
  <c r="O18" i="66"/>
  <c r="K16" i="66"/>
  <c r="G16" i="66"/>
  <c r="G18" i="66"/>
  <c r="AH16" i="66"/>
  <c r="AG16" i="66"/>
  <c r="AG22" i="66"/>
  <c r="AF16" i="66"/>
  <c r="AE26" i="66"/>
  <c r="AD16" i="66"/>
  <c r="AC16" i="66"/>
  <c r="AC22" i="66"/>
  <c r="AB16" i="66"/>
  <c r="AA26" i="66"/>
  <c r="Z16" i="66"/>
  <c r="Z26" i="66"/>
  <c r="Y16" i="66"/>
  <c r="Y22" i="66"/>
  <c r="X16" i="66"/>
  <c r="W26" i="66"/>
  <c r="V16" i="66"/>
  <c r="V26" i="66"/>
  <c r="U16" i="66"/>
  <c r="U22" i="66"/>
  <c r="T16" i="66"/>
  <c r="R16" i="66"/>
  <c r="Q16" i="66"/>
  <c r="Q22" i="66"/>
  <c r="P16" i="66"/>
  <c r="O26" i="66"/>
  <c r="N16" i="66"/>
  <c r="M16" i="66"/>
  <c r="M22" i="66"/>
  <c r="L16" i="66"/>
  <c r="K26" i="66"/>
  <c r="J16" i="66"/>
  <c r="J26" i="66"/>
  <c r="I16" i="66"/>
  <c r="I22" i="66"/>
  <c r="H16" i="66"/>
  <c r="G26" i="66"/>
  <c r="F16" i="66"/>
  <c r="F26" i="66"/>
  <c r="E16" i="66"/>
  <c r="E18" i="66"/>
  <c r="E19" i="66"/>
  <c r="E20" i="66"/>
  <c r="E29" i="66"/>
  <c r="E30" i="66"/>
  <c r="E22" i="66"/>
  <c r="E23" i="66"/>
  <c r="E24" i="66"/>
  <c r="F22" i="66"/>
  <c r="V22" i="66"/>
  <c r="Z22" i="66"/>
  <c r="L26" i="66"/>
  <c r="X26" i="66"/>
  <c r="AB26" i="66"/>
  <c r="M18" i="66"/>
  <c r="Y18" i="66"/>
  <c r="AG18" i="66"/>
  <c r="AA22" i="66"/>
  <c r="AE22" i="66"/>
  <c r="I26" i="66"/>
  <c r="M26" i="66"/>
  <c r="Q26" i="66"/>
  <c r="U26" i="66"/>
  <c r="Y26" i="66"/>
  <c r="AC26" i="66"/>
  <c r="AG26" i="66"/>
  <c r="I18" i="66"/>
  <c r="Q18" i="66"/>
  <c r="U18" i="66"/>
  <c r="AC18" i="66"/>
  <c r="G22" i="66"/>
  <c r="O22" i="66"/>
  <c r="W22" i="66"/>
  <c r="F18" i="66"/>
  <c r="V18" i="66"/>
  <c r="Z18" i="66"/>
  <c r="D71" i="56"/>
  <c r="J137" i="32"/>
  <c r="D137" i="32"/>
  <c r="J134" i="32"/>
  <c r="I130" i="100" s="1"/>
  <c r="O61" i="22" s="1"/>
  <c r="D134" i="32"/>
  <c r="J31" i="22"/>
  <c r="E31" i="22"/>
  <c r="B250" i="30"/>
  <c r="C155" i="22"/>
  <c r="F244" i="30"/>
  <c r="F154" i="22"/>
  <c r="B244" i="30"/>
  <c r="C154" i="22"/>
  <c r="F240" i="30"/>
  <c r="F153" i="22"/>
  <c r="F59" i="30"/>
  <c r="I378" i="30"/>
  <c r="M378" i="30" s="1"/>
  <c r="H378" i="30"/>
  <c r="L378" i="30" s="1"/>
  <c r="I377" i="30"/>
  <c r="M377" i="30" s="1"/>
  <c r="H377" i="30"/>
  <c r="L377" i="30" s="1"/>
  <c r="J374" i="30"/>
  <c r="N374" i="30" s="1"/>
  <c r="O374" i="30" s="1"/>
  <c r="J373" i="30"/>
  <c r="N373" i="30" s="1"/>
  <c r="O373" i="30" s="1"/>
  <c r="J370" i="30"/>
  <c r="N370" i="30" s="1"/>
  <c r="I370" i="30"/>
  <c r="M370" i="30" s="1"/>
  <c r="H370" i="30"/>
  <c r="L370" i="30" s="1"/>
  <c r="J369" i="30"/>
  <c r="N369" i="30" s="1"/>
  <c r="I369" i="30"/>
  <c r="M369" i="30" s="1"/>
  <c r="H369" i="30"/>
  <c r="L369" i="30" s="1"/>
  <c r="J366" i="30"/>
  <c r="N366" i="30" s="1"/>
  <c r="O366" i="30" s="1"/>
  <c r="J365" i="30"/>
  <c r="N365" i="30" s="1"/>
  <c r="O365" i="30" s="1"/>
  <c r="J362" i="30"/>
  <c r="N362" i="30" s="1"/>
  <c r="I362" i="30"/>
  <c r="M362" i="30" s="1"/>
  <c r="H362" i="30"/>
  <c r="L362" i="30" s="1"/>
  <c r="J361" i="30"/>
  <c r="N361" i="30" s="1"/>
  <c r="H361" i="30"/>
  <c r="L361" i="30" s="1"/>
  <c r="I361" i="30"/>
  <c r="M361" i="30" s="1"/>
  <c r="I358" i="30"/>
  <c r="M358" i="30" s="1"/>
  <c r="H358" i="30"/>
  <c r="L358" i="30" s="1"/>
  <c r="I357" i="30"/>
  <c r="M357" i="30" s="1"/>
  <c r="H357" i="30"/>
  <c r="L357" i="30" s="1"/>
  <c r="J354" i="30"/>
  <c r="N354" i="30" s="1"/>
  <c r="O354" i="30" s="1"/>
  <c r="J353" i="30"/>
  <c r="N353" i="30" s="1"/>
  <c r="O353" i="30" s="1"/>
  <c r="J350" i="30"/>
  <c r="N350" i="30" s="1"/>
  <c r="I350" i="30"/>
  <c r="M350" i="30" s="1"/>
  <c r="H350" i="30"/>
  <c r="L350" i="30" s="1"/>
  <c r="J349" i="30"/>
  <c r="N349" i="30" s="1"/>
  <c r="I349" i="30"/>
  <c r="M349" i="30" s="1"/>
  <c r="H349" i="30"/>
  <c r="L349" i="30" s="1"/>
  <c r="I346" i="30"/>
  <c r="M346" i="30" s="1"/>
  <c r="H346" i="30"/>
  <c r="L346" i="30" s="1"/>
  <c r="I345" i="30"/>
  <c r="M345" i="30" s="1"/>
  <c r="H345" i="30"/>
  <c r="L345" i="30" s="1"/>
  <c r="I342" i="30"/>
  <c r="M342" i="30" s="1"/>
  <c r="I341" i="30"/>
  <c r="M341" i="30" s="1"/>
  <c r="H342" i="30"/>
  <c r="L342" i="30" s="1"/>
  <c r="H341" i="30"/>
  <c r="L341" i="30" s="1"/>
  <c r="I338" i="30"/>
  <c r="M338" i="30" s="1"/>
  <c r="H338" i="30"/>
  <c r="L338" i="30" s="1"/>
  <c r="I337" i="30"/>
  <c r="M337" i="30" s="1"/>
  <c r="H337" i="30"/>
  <c r="L337" i="30" s="1"/>
  <c r="J334" i="30"/>
  <c r="N334" i="30" s="1"/>
  <c r="I334" i="30"/>
  <c r="M334" i="30" s="1"/>
  <c r="H334" i="30"/>
  <c r="L334" i="30" s="1"/>
  <c r="J333" i="30"/>
  <c r="N333" i="30" s="1"/>
  <c r="I333" i="30"/>
  <c r="M333" i="30" s="1"/>
  <c r="H333" i="30"/>
  <c r="L333" i="30" s="1"/>
  <c r="J330" i="30"/>
  <c r="N330" i="30" s="1"/>
  <c r="I330" i="30"/>
  <c r="M330" i="30" s="1"/>
  <c r="H330" i="30"/>
  <c r="L330" i="30" s="1"/>
  <c r="J329" i="30"/>
  <c r="N329" i="30" s="1"/>
  <c r="I329" i="30"/>
  <c r="M329" i="30" s="1"/>
  <c r="H329" i="30"/>
  <c r="L329" i="30" s="1"/>
  <c r="J326" i="30"/>
  <c r="N326" i="30" s="1"/>
  <c r="I326" i="30"/>
  <c r="M326" i="30" s="1"/>
  <c r="H326" i="30"/>
  <c r="L326" i="30" s="1"/>
  <c r="J325" i="30"/>
  <c r="N325" i="30" s="1"/>
  <c r="I325" i="30"/>
  <c r="M325" i="30" s="1"/>
  <c r="H325" i="30"/>
  <c r="L325" i="30" s="1"/>
  <c r="J322" i="30"/>
  <c r="N322" i="30" s="1"/>
  <c r="I322" i="30"/>
  <c r="M322" i="30" s="1"/>
  <c r="H322" i="30"/>
  <c r="L322" i="30" s="1"/>
  <c r="J321" i="30"/>
  <c r="N321" i="30" s="1"/>
  <c r="I321" i="30"/>
  <c r="M321" i="30" s="1"/>
  <c r="H321" i="30"/>
  <c r="L321" i="30" s="1"/>
  <c r="J310" i="30"/>
  <c r="N310" i="30" s="1"/>
  <c r="I310" i="30"/>
  <c r="M310" i="30" s="1"/>
  <c r="H310" i="30"/>
  <c r="L310" i="30" s="1"/>
  <c r="J309" i="30"/>
  <c r="N309" i="30" s="1"/>
  <c r="I309" i="30"/>
  <c r="M309" i="30" s="1"/>
  <c r="H309" i="30"/>
  <c r="L309" i="30" s="1"/>
  <c r="J314" i="30"/>
  <c r="N314" i="30" s="1"/>
  <c r="I314" i="30"/>
  <c r="M314" i="30" s="1"/>
  <c r="H314" i="30"/>
  <c r="L314" i="30" s="1"/>
  <c r="J313" i="30"/>
  <c r="N313" i="30" s="1"/>
  <c r="I313" i="30"/>
  <c r="M313" i="30" s="1"/>
  <c r="H313" i="30"/>
  <c r="L313" i="30" s="1"/>
  <c r="J318" i="30"/>
  <c r="N318" i="30" s="1"/>
  <c r="I318" i="30"/>
  <c r="M318" i="30" s="1"/>
  <c r="H318" i="30"/>
  <c r="L318" i="30" s="1"/>
  <c r="J317" i="30"/>
  <c r="N317" i="30" s="1"/>
  <c r="I317" i="30"/>
  <c r="M317" i="30" s="1"/>
  <c r="H317" i="30"/>
  <c r="L317" i="30" s="1"/>
  <c r="B161" i="20"/>
  <c r="B160" i="20"/>
  <c r="B159" i="20"/>
  <c r="B158" i="20"/>
  <c r="B157" i="20"/>
  <c r="B156" i="20"/>
  <c r="B155" i="20"/>
  <c r="B154"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B130" i="20"/>
  <c r="B129" i="20"/>
  <c r="B128" i="20"/>
  <c r="B127" i="20"/>
  <c r="B126" i="20"/>
  <c r="B125" i="20"/>
  <c r="B124" i="20"/>
  <c r="B123" i="20"/>
  <c r="B122" i="20"/>
  <c r="B121" i="20"/>
  <c r="B120" i="20"/>
  <c r="B119" i="20"/>
  <c r="B118" i="20"/>
  <c r="B117" i="20"/>
  <c r="B116" i="20"/>
  <c r="B115" i="20"/>
  <c r="B114" i="20"/>
  <c r="B113" i="20"/>
  <c r="B112" i="20"/>
  <c r="B111" i="20"/>
  <c r="B110" i="20"/>
  <c r="B109" i="20"/>
  <c r="B108" i="20"/>
  <c r="B107" i="20"/>
  <c r="B106" i="20"/>
  <c r="B105" i="20"/>
  <c r="B104" i="20"/>
  <c r="B103" i="20"/>
  <c r="B102" i="20"/>
  <c r="B101" i="20"/>
  <c r="B100" i="20"/>
  <c r="B99" i="20"/>
  <c r="B98" i="20"/>
  <c r="B97" i="20"/>
  <c r="B96" i="20"/>
  <c r="B95" i="20"/>
  <c r="B94" i="20"/>
  <c r="B93" i="20"/>
  <c r="B92" i="20"/>
  <c r="B91" i="20"/>
  <c r="B90" i="20"/>
  <c r="B89" i="20"/>
  <c r="F229" i="30"/>
  <c r="F151" i="22"/>
  <c r="B229" i="30"/>
  <c r="C151" i="22"/>
  <c r="F224" i="30"/>
  <c r="F150" i="22"/>
  <c r="B224" i="30"/>
  <c r="C150" i="22"/>
  <c r="B217" i="30"/>
  <c r="C148" i="22"/>
  <c r="F217" i="30"/>
  <c r="F148" i="22"/>
  <c r="B95" i="30"/>
  <c r="C147" i="22"/>
  <c r="D87" i="30"/>
  <c r="D146" i="22"/>
  <c r="F70" i="30"/>
  <c r="F145" i="22"/>
  <c r="B70" i="30"/>
  <c r="C145" i="22"/>
  <c r="F66" i="30"/>
  <c r="F144" i="22"/>
  <c r="B66" i="30"/>
  <c r="C144" i="22"/>
  <c r="F64" i="30"/>
  <c r="F143" i="22"/>
  <c r="B64" i="30"/>
  <c r="C143" i="22"/>
  <c r="C142" i="22"/>
  <c r="B53" i="30"/>
  <c r="C141" i="22"/>
  <c r="N75" i="30"/>
  <c r="F58" i="30"/>
  <c r="F142" i="22"/>
  <c r="F53" i="30"/>
  <c r="F141" i="22"/>
  <c r="N101" i="30"/>
  <c r="M101" i="30"/>
  <c r="L101" i="30"/>
  <c r="N100" i="30"/>
  <c r="M100" i="30"/>
  <c r="O100" i="30"/>
  <c r="Q100" i="30"/>
  <c r="L100" i="30"/>
  <c r="N99" i="30"/>
  <c r="M99" i="30"/>
  <c r="L99" i="30"/>
  <c r="O99" i="30"/>
  <c r="Q99" i="30"/>
  <c r="N97" i="30"/>
  <c r="M97" i="30"/>
  <c r="L97" i="30"/>
  <c r="O97" i="30"/>
  <c r="Q97" i="30"/>
  <c r="N94" i="30"/>
  <c r="O94" i="30"/>
  <c r="Q94" i="30"/>
  <c r="L84" i="30"/>
  <c r="O84" i="30"/>
  <c r="Q84" i="30"/>
  <c r="M91" i="30"/>
  <c r="L91" i="30"/>
  <c r="M89" i="30"/>
  <c r="L89" i="30"/>
  <c r="N89" i="30"/>
  <c r="M85" i="30"/>
  <c r="O85" i="30"/>
  <c r="Q85" i="30"/>
  <c r="L85" i="30"/>
  <c r="M76" i="30"/>
  <c r="L76" i="30"/>
  <c r="O76" i="30"/>
  <c r="M75" i="30"/>
  <c r="L75" i="30"/>
  <c r="L74" i="30"/>
  <c r="O74" i="30"/>
  <c r="M73" i="30"/>
  <c r="L73" i="30"/>
  <c r="M72" i="30"/>
  <c r="L72" i="30"/>
  <c r="M47" i="30"/>
  <c r="L47" i="30"/>
  <c r="M46" i="30"/>
  <c r="L46" i="30"/>
  <c r="O46" i="30"/>
  <c r="M45" i="30"/>
  <c r="O45" i="30"/>
  <c r="L45" i="30"/>
  <c r="M44" i="30"/>
  <c r="L44" i="30"/>
  <c r="O44" i="30"/>
  <c r="M43" i="30"/>
  <c r="O43" i="30"/>
  <c r="L43" i="30"/>
  <c r="M41" i="30"/>
  <c r="L41" i="30"/>
  <c r="O41" i="30"/>
  <c r="M35" i="30"/>
  <c r="L35" i="30"/>
  <c r="M34" i="30"/>
  <c r="L34" i="30"/>
  <c r="O34" i="30"/>
  <c r="M33" i="30"/>
  <c r="O33" i="30"/>
  <c r="L33" i="30"/>
  <c r="M28" i="30"/>
  <c r="L28" i="30"/>
  <c r="O28" i="30"/>
  <c r="N28" i="30"/>
  <c r="M27" i="30"/>
  <c r="L27" i="30"/>
  <c r="O27" i="30"/>
  <c r="M26" i="30"/>
  <c r="L26" i="30"/>
  <c r="N26" i="30"/>
  <c r="O26" i="30"/>
  <c r="M23" i="30"/>
  <c r="L23" i="30"/>
  <c r="M22" i="30"/>
  <c r="L22" i="30"/>
  <c r="O22" i="30"/>
  <c r="M21" i="30"/>
  <c r="L21" i="30"/>
  <c r="M16" i="30"/>
  <c r="L16" i="30"/>
  <c r="O16" i="30"/>
  <c r="N16" i="30"/>
  <c r="M15" i="30"/>
  <c r="L15" i="30"/>
  <c r="O15" i="30"/>
  <c r="M14" i="30"/>
  <c r="L14" i="30"/>
  <c r="M11" i="30"/>
  <c r="L11" i="30"/>
  <c r="O11" i="30"/>
  <c r="M9" i="30"/>
  <c r="L9" i="30"/>
  <c r="N9" i="30"/>
  <c r="O9" i="30"/>
  <c r="M304" i="30"/>
  <c r="O304" i="30"/>
  <c r="L304" i="30"/>
  <c r="M294" i="30"/>
  <c r="L294" i="30"/>
  <c r="M292" i="30"/>
  <c r="L292" i="30"/>
  <c r="M291" i="30"/>
  <c r="L291" i="30"/>
  <c r="M290" i="30"/>
  <c r="L290" i="30"/>
  <c r="O290" i="30"/>
  <c r="M289" i="30"/>
  <c r="L289" i="30"/>
  <c r="M288" i="30"/>
  <c r="L288" i="30"/>
  <c r="M284" i="30"/>
  <c r="L284" i="30"/>
  <c r="M283" i="30"/>
  <c r="L283" i="30"/>
  <c r="O283" i="30"/>
  <c r="M282" i="30"/>
  <c r="L282" i="30"/>
  <c r="M281" i="30"/>
  <c r="L281" i="30"/>
  <c r="M280" i="30"/>
  <c r="L280" i="30"/>
  <c r="M279" i="30"/>
  <c r="L279" i="30"/>
  <c r="O279" i="30"/>
  <c r="M251" i="30"/>
  <c r="L251" i="30"/>
  <c r="M249" i="30"/>
  <c r="L249" i="30"/>
  <c r="O249" i="30"/>
  <c r="Q249" i="30"/>
  <c r="M247" i="30"/>
  <c r="L247" i="30"/>
  <c r="M211" i="30"/>
  <c r="L211" i="30"/>
  <c r="O211" i="30"/>
  <c r="Q211" i="30"/>
  <c r="N211" i="30"/>
  <c r="M210" i="30"/>
  <c r="O210" i="30"/>
  <c r="L210" i="30"/>
  <c r="M209" i="30"/>
  <c r="L209" i="30"/>
  <c r="M208" i="30"/>
  <c r="O208" i="30"/>
  <c r="Q208" i="30"/>
  <c r="L208" i="30"/>
  <c r="M206" i="30"/>
  <c r="O206" i="30"/>
  <c r="Q206" i="30"/>
  <c r="L206" i="30"/>
  <c r="M198" i="30"/>
  <c r="L198" i="30"/>
  <c r="O198" i="30"/>
  <c r="Q198" i="30"/>
  <c r="M197" i="30"/>
  <c r="O197" i="30"/>
  <c r="Q197" i="30"/>
  <c r="L197" i="30"/>
  <c r="M196" i="30"/>
  <c r="L196" i="30"/>
  <c r="O196" i="30"/>
  <c r="Q196" i="30"/>
  <c r="M194" i="30"/>
  <c r="L194" i="30"/>
  <c r="N194" i="30"/>
  <c r="O194" i="30"/>
  <c r="Q194" i="30"/>
  <c r="M186" i="30"/>
  <c r="L186" i="30"/>
  <c r="M185" i="30"/>
  <c r="L185" i="30"/>
  <c r="M184" i="30"/>
  <c r="L184" i="30"/>
  <c r="M182" i="30"/>
  <c r="L182" i="30"/>
  <c r="O182" i="30"/>
  <c r="Q182" i="30"/>
  <c r="N182" i="30"/>
  <c r="M180" i="30"/>
  <c r="O180" i="30"/>
  <c r="Q180" i="30"/>
  <c r="L180" i="30"/>
  <c r="M179" i="30"/>
  <c r="L179" i="30"/>
  <c r="M178" i="30"/>
  <c r="L178" i="30"/>
  <c r="O178" i="30"/>
  <c r="Q178" i="30"/>
  <c r="M176" i="30"/>
  <c r="L176" i="30"/>
  <c r="M168" i="30"/>
  <c r="O168" i="30"/>
  <c r="Q168" i="30"/>
  <c r="L168" i="30"/>
  <c r="M167" i="30"/>
  <c r="L167" i="30"/>
  <c r="M166" i="30"/>
  <c r="L166" i="30"/>
  <c r="O166" i="30"/>
  <c r="Q166" i="30"/>
  <c r="M162" i="30"/>
  <c r="L162" i="30"/>
  <c r="O162" i="30"/>
  <c r="M161" i="30"/>
  <c r="L161" i="30"/>
  <c r="M160" i="30"/>
  <c r="L160" i="30"/>
  <c r="O160" i="30"/>
  <c r="Q160" i="30"/>
  <c r="M158" i="30"/>
  <c r="L158" i="30"/>
  <c r="M156" i="30"/>
  <c r="O156" i="30"/>
  <c r="Q156" i="30"/>
  <c r="L156" i="30"/>
  <c r="M155" i="30"/>
  <c r="L155" i="30"/>
  <c r="M154" i="30"/>
  <c r="L154" i="30"/>
  <c r="O154" i="30"/>
  <c r="Q154" i="30"/>
  <c r="M152" i="30"/>
  <c r="L152" i="30"/>
  <c r="M150" i="30"/>
  <c r="L150" i="30"/>
  <c r="O150" i="30"/>
  <c r="Q150" i="30"/>
  <c r="M149" i="30"/>
  <c r="L149" i="30"/>
  <c r="M148" i="30"/>
  <c r="L148" i="30"/>
  <c r="O148" i="30"/>
  <c r="Q148" i="30"/>
  <c r="M146" i="30"/>
  <c r="L146" i="30"/>
  <c r="M144" i="30"/>
  <c r="L144" i="30"/>
  <c r="M143" i="30"/>
  <c r="L143" i="30"/>
  <c r="M142" i="30"/>
  <c r="O142" i="30"/>
  <c r="Q142" i="30"/>
  <c r="L142" i="30"/>
  <c r="M140" i="30"/>
  <c r="O140" i="30"/>
  <c r="Q140" i="30"/>
  <c r="L140" i="30"/>
  <c r="N140" i="30"/>
  <c r="M138" i="30"/>
  <c r="L138" i="30"/>
  <c r="M137" i="30"/>
  <c r="L137" i="30"/>
  <c r="M136" i="30"/>
  <c r="L136" i="30"/>
  <c r="O136" i="30"/>
  <c r="Q136" i="30"/>
  <c r="M134" i="30"/>
  <c r="L134" i="30"/>
  <c r="N134" i="30"/>
  <c r="O134" i="30"/>
  <c r="Q134" i="30"/>
  <c r="M132" i="30"/>
  <c r="L132" i="30"/>
  <c r="M131" i="30"/>
  <c r="L131" i="30"/>
  <c r="M130" i="30"/>
  <c r="L130" i="30"/>
  <c r="M128" i="30"/>
  <c r="L128" i="30"/>
  <c r="N128" i="30"/>
  <c r="M126" i="30"/>
  <c r="L126" i="30"/>
  <c r="M125" i="30"/>
  <c r="L125" i="30"/>
  <c r="O125" i="30"/>
  <c r="Q125" i="30"/>
  <c r="M124" i="30"/>
  <c r="O124" i="30"/>
  <c r="Q124" i="30"/>
  <c r="L124" i="30"/>
  <c r="M120" i="30"/>
  <c r="L120" i="30"/>
  <c r="O120" i="30"/>
  <c r="Q120" i="30"/>
  <c r="M119" i="30"/>
  <c r="L119" i="30"/>
  <c r="M118" i="30"/>
  <c r="L118" i="30"/>
  <c r="O118" i="30"/>
  <c r="Q118" i="30"/>
  <c r="M116" i="30"/>
  <c r="L116" i="30"/>
  <c r="N116" i="30"/>
  <c r="O116" i="30"/>
  <c r="Q116" i="30"/>
  <c r="M114" i="30"/>
  <c r="L114" i="30"/>
  <c r="M113" i="30"/>
  <c r="L113" i="30"/>
  <c r="O113" i="30"/>
  <c r="Q113" i="30"/>
  <c r="M112" i="30"/>
  <c r="L112" i="30"/>
  <c r="M110" i="30"/>
  <c r="L110" i="30"/>
  <c r="N110" i="30"/>
  <c r="M108" i="30"/>
  <c r="O108" i="30"/>
  <c r="Q108" i="30"/>
  <c r="L108" i="30"/>
  <c r="M107" i="30"/>
  <c r="L107" i="30"/>
  <c r="M106" i="30"/>
  <c r="L106" i="30"/>
  <c r="O106" i="30"/>
  <c r="Q106" i="30"/>
  <c r="M104" i="30"/>
  <c r="L104" i="30"/>
  <c r="N104" i="30"/>
  <c r="O104" i="30"/>
  <c r="Q104" i="30"/>
  <c r="M93" i="30"/>
  <c r="L93" i="30"/>
  <c r="N93" i="30"/>
  <c r="M92" i="30"/>
  <c r="L92" i="30"/>
  <c r="N108" i="30"/>
  <c r="N107" i="30"/>
  <c r="N106" i="30"/>
  <c r="D95" i="30"/>
  <c r="D147" i="22"/>
  <c r="O75" i="30"/>
  <c r="O209" i="30"/>
  <c r="Q209" i="30"/>
  <c r="Q210" i="30"/>
  <c r="F250" i="30"/>
  <c r="F155" i="22"/>
  <c r="E250" i="30"/>
  <c r="E155" i="22"/>
  <c r="D250" i="30"/>
  <c r="D155" i="22"/>
  <c r="F246" i="30"/>
  <c r="N246" i="30"/>
  <c r="O246" i="30"/>
  <c r="B220" i="30"/>
  <c r="C149" i="22" s="1"/>
  <c r="B238" i="30"/>
  <c r="C152" i="22"/>
  <c r="F238" i="30"/>
  <c r="F152" i="22"/>
  <c r="F231" i="30"/>
  <c r="N231" i="30"/>
  <c r="O231" i="30"/>
  <c r="Q231" i="30"/>
  <c r="F230" i="30"/>
  <c r="N293" i="30"/>
  <c r="F220" i="30"/>
  <c r="F149" i="22" s="1"/>
  <c r="N304" i="30"/>
  <c r="N247" i="30"/>
  <c r="Q246" i="30"/>
  <c r="N120" i="30"/>
  <c r="N119" i="30"/>
  <c r="N118" i="30"/>
  <c r="N114" i="30"/>
  <c r="N113" i="30"/>
  <c r="N112" i="30"/>
  <c r="C17" i="39"/>
  <c r="C12" i="39"/>
  <c r="D31" i="56"/>
  <c r="D33" i="56"/>
  <c r="D93" i="1"/>
  <c r="E90" i="1"/>
  <c r="D19" i="1"/>
  <c r="D44" i="8"/>
  <c r="H40" i="8"/>
  <c r="D57" i="1"/>
  <c r="H266" i="30"/>
  <c r="O266" i="30" s="1"/>
  <c r="Q266" i="30" s="1"/>
  <c r="H265" i="30"/>
  <c r="O265" i="30" s="1"/>
  <c r="Q265" i="30" s="1"/>
  <c r="H264" i="30"/>
  <c r="O264" i="30" s="1"/>
  <c r="Q264" i="30" s="1"/>
  <c r="H263" i="30"/>
  <c r="O263" i="30" s="1"/>
  <c r="Q263" i="30" s="1"/>
  <c r="H262" i="30"/>
  <c r="O262" i="30" s="1"/>
  <c r="Q262" i="30" s="1"/>
  <c r="H260" i="30"/>
  <c r="O260" i="30" s="1"/>
  <c r="Q260" i="30" s="1"/>
  <c r="H259" i="30"/>
  <c r="O259" i="30" s="1"/>
  <c r="Q259" i="30" s="1"/>
  <c r="H258" i="30"/>
  <c r="O258" i="30" s="1"/>
  <c r="Q258" i="30" s="1"/>
  <c r="H257" i="30"/>
  <c r="O257" i="30" s="1"/>
  <c r="Q257" i="30" s="1"/>
  <c r="C176" i="32"/>
  <c r="B38" i="30"/>
  <c r="C139" i="22"/>
  <c r="B29" i="30"/>
  <c r="C134" i="22"/>
  <c r="B24" i="30"/>
  <c r="C133" i="22"/>
  <c r="B7" i="30"/>
  <c r="C127" i="22" s="1"/>
  <c r="J74" i="32"/>
  <c r="K8" i="32"/>
  <c r="K15" i="32"/>
  <c r="K18" i="32"/>
  <c r="C19" i="22"/>
  <c r="C18" i="22"/>
  <c r="C17" i="22"/>
  <c r="F38" i="30"/>
  <c r="F139" i="22"/>
  <c r="E38" i="30"/>
  <c r="E139" i="22"/>
  <c r="D38" i="30"/>
  <c r="D139" i="22"/>
  <c r="F29" i="30"/>
  <c r="F134" i="22"/>
  <c r="E29" i="30"/>
  <c r="E134" i="22"/>
  <c r="D29" i="30"/>
  <c r="D134" i="22"/>
  <c r="F24" i="30"/>
  <c r="F133" i="22"/>
  <c r="E24" i="30"/>
  <c r="E133" i="22"/>
  <c r="D24" i="30"/>
  <c r="D133" i="22"/>
  <c r="F19" i="30"/>
  <c r="F132" i="22"/>
  <c r="E19" i="30"/>
  <c r="E132" i="22"/>
  <c r="D19" i="30"/>
  <c r="D132" i="22"/>
  <c r="N35" i="30"/>
  <c r="O35" i="30"/>
  <c r="N192" i="30"/>
  <c r="O192" i="30"/>
  <c r="Q192" i="30"/>
  <c r="N191" i="30"/>
  <c r="O191" i="30"/>
  <c r="Q191" i="30"/>
  <c r="N190" i="30"/>
  <c r="O190" i="30"/>
  <c r="Q190" i="30"/>
  <c r="N188" i="30"/>
  <c r="O188" i="30"/>
  <c r="Q188" i="30"/>
  <c r="N168" i="30"/>
  <c r="N167" i="30"/>
  <c r="O167" i="30"/>
  <c r="Q167" i="30"/>
  <c r="N166" i="30"/>
  <c r="N126" i="30"/>
  <c r="N125" i="30"/>
  <c r="N124" i="30"/>
  <c r="N92" i="30"/>
  <c r="O92" i="30"/>
  <c r="Q92" i="30"/>
  <c r="N91" i="30"/>
  <c r="O91" i="30"/>
  <c r="Q91" i="30"/>
  <c r="N23" i="30"/>
  <c r="O23" i="30"/>
  <c r="D31" i="30"/>
  <c r="D136" i="22"/>
  <c r="D30" i="30"/>
  <c r="D135" i="22"/>
  <c r="B31" i="30"/>
  <c r="C136" i="22"/>
  <c r="B30" i="30"/>
  <c r="C135" i="22"/>
  <c r="B19" i="30"/>
  <c r="C132" i="22"/>
  <c r="K38" i="32"/>
  <c r="E38" i="32"/>
  <c r="K31" i="32"/>
  <c r="J20" i="22" s="1"/>
  <c r="E31" i="32"/>
  <c r="K20" i="32"/>
  <c r="E20" i="32"/>
  <c r="E18" i="32"/>
  <c r="N19" i="32"/>
  <c r="M19" i="22" s="1"/>
  <c r="N17" i="32"/>
  <c r="M18" i="22" s="1"/>
  <c r="N16" i="32"/>
  <c r="M17" i="22" s="1"/>
  <c r="H19" i="32"/>
  <c r="H19" i="22" s="1"/>
  <c r="H17" i="32"/>
  <c r="H18" i="22" s="1"/>
  <c r="H16" i="32"/>
  <c r="H17" i="22" s="1"/>
  <c r="M15" i="32"/>
  <c r="M27" i="32"/>
  <c r="L15" i="32"/>
  <c r="J15" i="32"/>
  <c r="T63" i="100" s="1"/>
  <c r="O54" i="22" s="1"/>
  <c r="G15" i="32"/>
  <c r="G27" i="32"/>
  <c r="F15" i="32"/>
  <c r="E15" i="32"/>
  <c r="D15" i="32"/>
  <c r="D8" i="32"/>
  <c r="E8" i="32"/>
  <c r="F8" i="32"/>
  <c r="D29" i="100" s="1"/>
  <c r="H11" i="32"/>
  <c r="H15" i="22" s="1"/>
  <c r="H12" i="32"/>
  <c r="H16" i="22" s="1"/>
  <c r="L8" i="32"/>
  <c r="I132" i="100" s="1"/>
  <c r="O63" i="22" s="1"/>
  <c r="D40" i="30"/>
  <c r="D140" i="22"/>
  <c r="D37" i="30"/>
  <c r="D138" i="22"/>
  <c r="D36" i="30"/>
  <c r="D137" i="22"/>
  <c r="D18" i="30"/>
  <c r="D131" i="22"/>
  <c r="D17" i="30"/>
  <c r="D130" i="22"/>
  <c r="D12" i="30"/>
  <c r="D129" i="22"/>
  <c r="D10" i="30"/>
  <c r="D128" i="22"/>
  <c r="L90" i="32"/>
  <c r="F90" i="32"/>
  <c r="K90" i="32"/>
  <c r="E90" i="32"/>
  <c r="N8" i="30"/>
  <c r="O8" i="30"/>
  <c r="B295" i="30"/>
  <c r="C156" i="22"/>
  <c r="N294" i="30"/>
  <c r="O293" i="30"/>
  <c r="N292" i="30"/>
  <c r="O292" i="30"/>
  <c r="N291" i="30"/>
  <c r="N290" i="30"/>
  <c r="N289" i="30"/>
  <c r="N288" i="30"/>
  <c r="N284" i="30"/>
  <c r="N283" i="30"/>
  <c r="N282" i="30"/>
  <c r="O282" i="30"/>
  <c r="N281" i="30"/>
  <c r="N280" i="30"/>
  <c r="N279" i="30"/>
  <c r="N278" i="30"/>
  <c r="O278" i="30"/>
  <c r="N277" i="30"/>
  <c r="O277" i="30"/>
  <c r="O256" i="30"/>
  <c r="Q256" i="30"/>
  <c r="O255" i="30"/>
  <c r="Q255" i="30"/>
  <c r="N251" i="30"/>
  <c r="N249" i="30"/>
  <c r="N204" i="30"/>
  <c r="O204" i="30"/>
  <c r="Q204" i="30"/>
  <c r="N203" i="30"/>
  <c r="O203" i="30"/>
  <c r="Q203" i="30"/>
  <c r="N202" i="30"/>
  <c r="O202" i="30"/>
  <c r="Q202" i="30"/>
  <c r="N200" i="30"/>
  <c r="O200" i="30"/>
  <c r="Q200" i="30"/>
  <c r="N198" i="30"/>
  <c r="N197" i="30"/>
  <c r="N196" i="30"/>
  <c r="N186" i="30"/>
  <c r="N185" i="30"/>
  <c r="N184" i="30"/>
  <c r="N174" i="30"/>
  <c r="O174" i="30"/>
  <c r="Q174" i="30"/>
  <c r="N173" i="30"/>
  <c r="O173" i="30"/>
  <c r="Q173" i="30"/>
  <c r="N172" i="30"/>
  <c r="O172" i="30"/>
  <c r="Q172" i="30"/>
  <c r="N170" i="30"/>
  <c r="O170" i="30"/>
  <c r="Q170" i="30"/>
  <c r="N144" i="30"/>
  <c r="N143" i="30"/>
  <c r="N142" i="30"/>
  <c r="N138" i="30"/>
  <c r="N137" i="30"/>
  <c r="N136" i="30"/>
  <c r="N132" i="30"/>
  <c r="O132" i="30"/>
  <c r="Q132" i="30"/>
  <c r="N131" i="30"/>
  <c r="N130" i="30"/>
  <c r="B87" i="30"/>
  <c r="C146" i="22"/>
  <c r="N85" i="30"/>
  <c r="N76" i="30"/>
  <c r="N73" i="30"/>
  <c r="O73" i="30"/>
  <c r="N72" i="30"/>
  <c r="N47" i="30"/>
  <c r="O47" i="30"/>
  <c r="N46" i="30"/>
  <c r="N45" i="30"/>
  <c r="N44" i="30"/>
  <c r="N43" i="30"/>
  <c r="N41" i="30"/>
  <c r="B40" i="30"/>
  <c r="C140" i="22"/>
  <c r="N39" i="30"/>
  <c r="O39" i="30"/>
  <c r="B37" i="30"/>
  <c r="C138" i="22"/>
  <c r="B36" i="30"/>
  <c r="C137" i="22"/>
  <c r="N34" i="30"/>
  <c r="N33" i="30"/>
  <c r="N27" i="30"/>
  <c r="N22" i="30"/>
  <c r="N21" i="30"/>
  <c r="O21" i="30"/>
  <c r="B18" i="30"/>
  <c r="C131" i="22"/>
  <c r="B17" i="30"/>
  <c r="C130" i="22"/>
  <c r="N15" i="30"/>
  <c r="N14" i="30"/>
  <c r="O14" i="30"/>
  <c r="B12" i="30"/>
  <c r="C129" i="22"/>
  <c r="N11" i="30"/>
  <c r="B10" i="30"/>
  <c r="C128" i="22"/>
  <c r="N6" i="30"/>
  <c r="O6" i="30"/>
  <c r="O146" i="30"/>
  <c r="Q146" i="30"/>
  <c r="O149" i="30"/>
  <c r="Q149" i="30"/>
  <c r="O152" i="30"/>
  <c r="Q152" i="30"/>
  <c r="O155" i="30"/>
  <c r="Q155" i="30"/>
  <c r="O158" i="30"/>
  <c r="Q158" i="30"/>
  <c r="O161" i="30"/>
  <c r="Q161" i="30"/>
  <c r="Q162" i="30"/>
  <c r="O176" i="30"/>
  <c r="Q176" i="30"/>
  <c r="O179" i="30"/>
  <c r="Q179" i="30"/>
  <c r="O291" i="30"/>
  <c r="O281" i="30"/>
  <c r="O284" i="30"/>
  <c r="O280" i="30"/>
  <c r="O289" i="30"/>
  <c r="O294" i="30"/>
  <c r="J93" i="32"/>
  <c r="J92" i="32"/>
  <c r="I27" i="22" s="1"/>
  <c r="D93" i="32"/>
  <c r="D92" i="32"/>
  <c r="D27" i="22"/>
  <c r="C23" i="22"/>
  <c r="C22" i="22"/>
  <c r="C21" i="22"/>
  <c r="C16" i="22"/>
  <c r="C15" i="22"/>
  <c r="C14" i="22"/>
  <c r="L94" i="32"/>
  <c r="K94" i="32"/>
  <c r="J29" i="22" s="1"/>
  <c r="J94" i="32"/>
  <c r="I29" i="22" s="1"/>
  <c r="J87" i="32"/>
  <c r="K59" i="32"/>
  <c r="J59" i="32"/>
  <c r="L51" i="32"/>
  <c r="M42" i="32"/>
  <c r="L23" i="22" s="1"/>
  <c r="M41" i="32"/>
  <c r="L22" i="22" s="1"/>
  <c r="L21" i="22"/>
  <c r="L39" i="32"/>
  <c r="J39" i="32"/>
  <c r="N12" i="32"/>
  <c r="M16" i="22"/>
  <c r="N11" i="32"/>
  <c r="N10" i="32"/>
  <c r="M14" i="22" s="1"/>
  <c r="J8" i="32"/>
  <c r="J27" i="32" s="1"/>
  <c r="F94" i="32"/>
  <c r="F39" i="32"/>
  <c r="D39" i="32"/>
  <c r="E437" i="8"/>
  <c r="D437" i="8"/>
  <c r="D45" i="8"/>
  <c r="D46" i="8"/>
  <c r="G46" i="8"/>
  <c r="H46" i="8" s="1"/>
  <c r="E436" i="8"/>
  <c r="D436" i="8"/>
  <c r="E435" i="8"/>
  <c r="D435" i="8"/>
  <c r="D33" i="8"/>
  <c r="D34" i="8"/>
  <c r="G34" i="8"/>
  <c r="H34" i="8" s="1"/>
  <c r="E434" i="8"/>
  <c r="D434" i="8"/>
  <c r="D20" i="8"/>
  <c r="J168" i="32"/>
  <c r="J166" i="32" s="1"/>
  <c r="J161" i="32"/>
  <c r="J153" i="32"/>
  <c r="D80" i="32"/>
  <c r="E59" i="32"/>
  <c r="D59" i="32"/>
  <c r="D87" i="32"/>
  <c r="H418" i="8"/>
  <c r="H424" i="8"/>
  <c r="G68" i="8"/>
  <c r="H68" i="8" s="1"/>
  <c r="H152" i="8"/>
  <c r="H148" i="8"/>
  <c r="H144" i="8"/>
  <c r="H140" i="8"/>
  <c r="G77" i="22"/>
  <c r="F77" i="22"/>
  <c r="B403" i="8"/>
  <c r="C120" i="22"/>
  <c r="B400" i="8"/>
  <c r="C119" i="22"/>
  <c r="B397" i="8"/>
  <c r="C118" i="22"/>
  <c r="B394" i="8"/>
  <c r="C117" i="22"/>
  <c r="B391" i="8"/>
  <c r="C116" i="22"/>
  <c r="B388" i="8"/>
  <c r="C115" i="22"/>
  <c r="B385" i="8"/>
  <c r="C114" i="22"/>
  <c r="B382" i="8"/>
  <c r="C113" i="22"/>
  <c r="B379" i="8"/>
  <c r="B376" i="8"/>
  <c r="C111" i="22"/>
  <c r="B373" i="8"/>
  <c r="C110" i="22"/>
  <c r="B370" i="8"/>
  <c r="C109" i="22"/>
  <c r="B367" i="8"/>
  <c r="C108" i="22"/>
  <c r="B364" i="8"/>
  <c r="C107" i="22"/>
  <c r="B361" i="8"/>
  <c r="C106" i="22"/>
  <c r="B358" i="8"/>
  <c r="C105" i="22"/>
  <c r="B355" i="8"/>
  <c r="C104" i="22"/>
  <c r="B352" i="8"/>
  <c r="C103" i="22"/>
  <c r="B349" i="8"/>
  <c r="C102" i="22"/>
  <c r="B346" i="8"/>
  <c r="C101" i="22"/>
  <c r="B343" i="8"/>
  <c r="C100" i="22"/>
  <c r="B340" i="8"/>
  <c r="C99" i="22"/>
  <c r="B337" i="8"/>
  <c r="C98" i="22"/>
  <c r="B334" i="8"/>
  <c r="C97" i="22"/>
  <c r="B287" i="8"/>
  <c r="B284" i="8"/>
  <c r="C95" i="22"/>
  <c r="B281" i="8"/>
  <c r="C94" i="22"/>
  <c r="B278" i="8"/>
  <c r="C93" i="22"/>
  <c r="B207" i="8"/>
  <c r="C92" i="22"/>
  <c r="B204" i="8"/>
  <c r="C91" i="22"/>
  <c r="B200" i="8"/>
  <c r="C90" i="22"/>
  <c r="B197" i="8"/>
  <c r="C89" i="22"/>
  <c r="B194" i="8"/>
  <c r="C88" i="22"/>
  <c r="B190" i="8"/>
  <c r="C87" i="22"/>
  <c r="B187" i="8"/>
  <c r="C86" i="22"/>
  <c r="B184" i="8"/>
  <c r="C85" i="22"/>
  <c r="B181" i="8"/>
  <c r="C84" i="22"/>
  <c r="G318" i="8"/>
  <c r="H318" i="8" s="1"/>
  <c r="H319" i="8" s="1"/>
  <c r="H323" i="8" s="1"/>
  <c r="G264" i="8"/>
  <c r="H264" i="8" s="1"/>
  <c r="G263" i="8"/>
  <c r="H263" i="8" s="1"/>
  <c r="G262" i="8"/>
  <c r="H262" i="8" s="1"/>
  <c r="G261" i="8"/>
  <c r="H261" i="8" s="1"/>
  <c r="G260" i="8"/>
  <c r="H260" i="8" s="1"/>
  <c r="G259" i="8"/>
  <c r="H259" i="8" s="1"/>
  <c r="G257" i="8"/>
  <c r="H257" i="8" s="1"/>
  <c r="G256" i="8"/>
  <c r="H256" i="8" s="1"/>
  <c r="G255" i="8"/>
  <c r="H255" i="8" s="1"/>
  <c r="G254" i="8"/>
  <c r="H254" i="8" s="1"/>
  <c r="G136" i="8"/>
  <c r="H136" i="8" s="1"/>
  <c r="G134" i="8"/>
  <c r="H134" i="8" s="1"/>
  <c r="B134" i="8"/>
  <c r="G133" i="8"/>
  <c r="H133" i="8" s="1"/>
  <c r="B133" i="8"/>
  <c r="G132" i="8"/>
  <c r="H132" i="8" s="1"/>
  <c r="B132" i="8"/>
  <c r="G107" i="8"/>
  <c r="H107" i="8" s="1"/>
  <c r="G105" i="8"/>
  <c r="H105" i="8" s="1"/>
  <c r="B105" i="8"/>
  <c r="G104" i="8"/>
  <c r="H104" i="8" s="1"/>
  <c r="B104" i="8"/>
  <c r="G103" i="8"/>
  <c r="H103" i="8" s="1"/>
  <c r="B103" i="8"/>
  <c r="G72" i="8"/>
  <c r="H72" i="8" s="1"/>
  <c r="G71" i="8"/>
  <c r="H71" i="8" s="1"/>
  <c r="G70" i="8"/>
  <c r="H70" i="8" s="1"/>
  <c r="C65" i="8"/>
  <c r="G43" i="8"/>
  <c r="H43" i="8" s="1"/>
  <c r="G39" i="8"/>
  <c r="H39" i="8" s="1"/>
  <c r="G38" i="8"/>
  <c r="H38" i="8" s="1"/>
  <c r="G37" i="8"/>
  <c r="H37" i="8" s="1"/>
  <c r="H41" i="8" s="1"/>
  <c r="G31" i="8"/>
  <c r="H31" i="8" s="1"/>
  <c r="G30" i="8"/>
  <c r="H30" i="8" s="1"/>
  <c r="G29" i="8"/>
  <c r="H29" i="8" s="1"/>
  <c r="G28" i="8"/>
  <c r="H28" i="8" s="1"/>
  <c r="G27" i="8"/>
  <c r="H27" i="8" s="1"/>
  <c r="G26" i="8"/>
  <c r="H26" i="8" s="1"/>
  <c r="G25" i="8"/>
  <c r="H25" i="8" s="1"/>
  <c r="G18" i="8"/>
  <c r="H18" i="8" s="1"/>
  <c r="G17" i="8"/>
  <c r="H17" i="8" s="1"/>
  <c r="G15" i="8"/>
  <c r="H15" i="8" s="1"/>
  <c r="G14" i="8"/>
  <c r="H14" i="8" s="1"/>
  <c r="G13" i="8"/>
  <c r="H13" i="8" s="1"/>
  <c r="G12" i="8"/>
  <c r="H12" i="8" s="1"/>
  <c r="G11" i="8"/>
  <c r="H11" i="8" s="1"/>
  <c r="E403" i="8"/>
  <c r="E120" i="22"/>
  <c r="D120" i="22"/>
  <c r="C112" i="22"/>
  <c r="C96" i="22"/>
  <c r="J430" i="8"/>
  <c r="H430" i="8"/>
  <c r="H429" i="8"/>
  <c r="H428" i="8"/>
  <c r="H427" i="8"/>
  <c r="H426" i="8"/>
  <c r="J425" i="8"/>
  <c r="J424" i="8"/>
  <c r="H423" i="8"/>
  <c r="H422" i="8"/>
  <c r="H421" i="8"/>
  <c r="J420" i="8"/>
  <c r="J419" i="8"/>
  <c r="J418" i="8"/>
  <c r="H417" i="8"/>
  <c r="H416" i="8"/>
  <c r="J415" i="8"/>
  <c r="J414" i="8"/>
  <c r="J413" i="8"/>
  <c r="J412" i="8"/>
  <c r="H412" i="8"/>
  <c r="H411" i="8"/>
  <c r="J410" i="8"/>
  <c r="J409" i="8"/>
  <c r="J408" i="8"/>
  <c r="J407" i="8"/>
  <c r="J406" i="8"/>
  <c r="J431" i="8"/>
  <c r="H406" i="8"/>
  <c r="J404" i="8"/>
  <c r="H404" i="8"/>
  <c r="H401" i="8"/>
  <c r="E400" i="8"/>
  <c r="E119" i="22"/>
  <c r="D119" i="22"/>
  <c r="H398" i="8"/>
  <c r="E397" i="8"/>
  <c r="E118" i="22"/>
  <c r="D118" i="22"/>
  <c r="H395" i="8"/>
  <c r="E394" i="8"/>
  <c r="E117" i="22"/>
  <c r="D117" i="22"/>
  <c r="H392" i="8"/>
  <c r="E391" i="8"/>
  <c r="E116" i="22"/>
  <c r="D116" i="22"/>
  <c r="J389" i="8"/>
  <c r="E388" i="8"/>
  <c r="E115" i="22"/>
  <c r="D115" i="22"/>
  <c r="J386" i="8"/>
  <c r="H386" i="8"/>
  <c r="E385" i="8"/>
  <c r="E114" i="22"/>
  <c r="D114" i="22"/>
  <c r="H383" i="8"/>
  <c r="E382" i="8"/>
  <c r="E113" i="22"/>
  <c r="D113" i="22"/>
  <c r="H380" i="8"/>
  <c r="E379" i="8"/>
  <c r="E112" i="22"/>
  <c r="D112" i="22"/>
  <c r="H377" i="8"/>
  <c r="E376" i="8"/>
  <c r="E111" i="22"/>
  <c r="D111" i="22"/>
  <c r="J374" i="8"/>
  <c r="E373" i="8"/>
  <c r="E110" i="22"/>
  <c r="D110" i="22"/>
  <c r="J371" i="8"/>
  <c r="E370" i="8"/>
  <c r="E109" i="22"/>
  <c r="D109" i="22"/>
  <c r="J368" i="8"/>
  <c r="H368" i="8"/>
  <c r="E367" i="8"/>
  <c r="E108" i="22"/>
  <c r="D108" i="22"/>
  <c r="H365" i="8"/>
  <c r="E364" i="8"/>
  <c r="E107" i="22"/>
  <c r="D107" i="22"/>
  <c r="H362" i="8"/>
  <c r="E361" i="8"/>
  <c r="E106" i="22"/>
  <c r="D106" i="22"/>
  <c r="J359" i="8"/>
  <c r="E358" i="8"/>
  <c r="E105" i="22"/>
  <c r="D105" i="22"/>
  <c r="J356" i="8"/>
  <c r="E355" i="8"/>
  <c r="E104" i="22"/>
  <c r="D104" i="22"/>
  <c r="J353" i="8"/>
  <c r="E352" i="8"/>
  <c r="E103" i="22"/>
  <c r="D103" i="22"/>
  <c r="J350" i="8"/>
  <c r="H350" i="8"/>
  <c r="E349" i="8"/>
  <c r="E102" i="22"/>
  <c r="D102" i="22"/>
  <c r="H347" i="8"/>
  <c r="E346" i="8"/>
  <c r="E101" i="22"/>
  <c r="D101" i="22"/>
  <c r="J344" i="8"/>
  <c r="E343" i="8"/>
  <c r="E100" i="22"/>
  <c r="D100" i="22"/>
  <c r="J341" i="8"/>
  <c r="E340" i="8"/>
  <c r="E99" i="22"/>
  <c r="D99" i="22"/>
  <c r="J338" i="8"/>
  <c r="E337" i="8"/>
  <c r="E98" i="22"/>
  <c r="D98" i="22"/>
  <c r="J335" i="8"/>
  <c r="E334" i="8"/>
  <c r="D97" i="22"/>
  <c r="J332" i="8"/>
  <c r="H332" i="8"/>
  <c r="H431" i="8"/>
  <c r="H317" i="8"/>
  <c r="H316" i="8"/>
  <c r="H310" i="8"/>
  <c r="H309" i="8"/>
  <c r="H308" i="8"/>
  <c r="H307" i="8"/>
  <c r="H305" i="8"/>
  <c r="E246" i="8"/>
  <c r="H304" i="8"/>
  <c r="E245" i="8"/>
  <c r="H303" i="8"/>
  <c r="E244" i="8"/>
  <c r="H302" i="8"/>
  <c r="H311" i="8"/>
  <c r="B301" i="8"/>
  <c r="H296" i="8"/>
  <c r="H295" i="8"/>
  <c r="H294" i="8"/>
  <c r="H293" i="8"/>
  <c r="H292" i="8"/>
  <c r="H291" i="8"/>
  <c r="H289" i="8"/>
  <c r="H288" i="8"/>
  <c r="E287" i="8"/>
  <c r="E96" i="22"/>
  <c r="D96" i="22"/>
  <c r="H285" i="8"/>
  <c r="E284" i="8"/>
  <c r="E95" i="22"/>
  <c r="D95" i="22"/>
  <c r="H282" i="8"/>
  <c r="E281" i="8"/>
  <c r="E94" i="22"/>
  <c r="H279" i="8"/>
  <c r="E278" i="8"/>
  <c r="E93" i="22"/>
  <c r="D93" i="22"/>
  <c r="H276" i="8"/>
  <c r="H266" i="8"/>
  <c r="H265" i="8"/>
  <c r="D247" i="8"/>
  <c r="H242" i="8"/>
  <c r="H239" i="8"/>
  <c r="H238" i="8"/>
  <c r="H237" i="8"/>
  <c r="H236" i="8"/>
  <c r="H235" i="8"/>
  <c r="H234" i="8"/>
  <c r="H232" i="8"/>
  <c r="H231" i="8"/>
  <c r="H229" i="8"/>
  <c r="H228" i="8"/>
  <c r="H227" i="8"/>
  <c r="H226" i="8"/>
  <c r="H225" i="8"/>
  <c r="H223" i="8"/>
  <c r="H222" i="8"/>
  <c r="H221" i="8"/>
  <c r="H220" i="8"/>
  <c r="H219" i="8"/>
  <c r="H218" i="8"/>
  <c r="H217" i="8"/>
  <c r="H215" i="8"/>
  <c r="H214" i="8"/>
  <c r="H210" i="8"/>
  <c r="H211" i="8"/>
  <c r="H209" i="8"/>
  <c r="E207" i="8"/>
  <c r="E92" i="22"/>
  <c r="D207" i="8"/>
  <c r="D92" i="22"/>
  <c r="H205" i="8"/>
  <c r="E204" i="8"/>
  <c r="E91" i="22"/>
  <c r="D91" i="22"/>
  <c r="H202" i="8"/>
  <c r="E200" i="8"/>
  <c r="E90" i="22"/>
  <c r="D90" i="22"/>
  <c r="H198" i="8"/>
  <c r="E197" i="8"/>
  <c r="E89" i="22"/>
  <c r="D89" i="22"/>
  <c r="H195" i="8"/>
  <c r="E194" i="8"/>
  <c r="E88" i="22"/>
  <c r="D88" i="22"/>
  <c r="H192" i="8"/>
  <c r="H191" i="8"/>
  <c r="E190" i="8"/>
  <c r="E87" i="22"/>
  <c r="D87" i="22"/>
  <c r="H188" i="8"/>
  <c r="E187" i="8"/>
  <c r="E86" i="22"/>
  <c r="D86" i="22"/>
  <c r="H185" i="8"/>
  <c r="E184" i="8"/>
  <c r="E85" i="22"/>
  <c r="D85" i="22"/>
  <c r="H182" i="8"/>
  <c r="E84" i="22"/>
  <c r="D84" i="22"/>
  <c r="H179" i="8"/>
  <c r="B175" i="8"/>
  <c r="C83" i="22"/>
  <c r="D82" i="22"/>
  <c r="B173" i="8"/>
  <c r="C82" i="22"/>
  <c r="D81" i="22"/>
  <c r="B171" i="8"/>
  <c r="C81" i="22"/>
  <c r="H166" i="8"/>
  <c r="H165" i="8"/>
  <c r="H164" i="8"/>
  <c r="H163" i="8"/>
  <c r="H162" i="8"/>
  <c r="H161" i="8"/>
  <c r="H160" i="8"/>
  <c r="H158" i="8"/>
  <c r="H157" i="8"/>
  <c r="H154" i="8"/>
  <c r="H153" i="8"/>
  <c r="H150" i="8"/>
  <c r="H149" i="8"/>
  <c r="H146" i="8"/>
  <c r="H145" i="8"/>
  <c r="H142" i="8"/>
  <c r="H141" i="8"/>
  <c r="H137" i="8"/>
  <c r="H130" i="8"/>
  <c r="H129" i="8"/>
  <c r="H128" i="8"/>
  <c r="H127" i="8"/>
  <c r="H125" i="8"/>
  <c r="H124" i="8"/>
  <c r="H121" i="8"/>
  <c r="H120" i="8"/>
  <c r="H167" i="8"/>
  <c r="H118" i="8"/>
  <c r="H117" i="8"/>
  <c r="H108" i="8"/>
  <c r="H101" i="8"/>
  <c r="H100" i="8"/>
  <c r="H99" i="8"/>
  <c r="H98" i="8"/>
  <c r="H96" i="8"/>
  <c r="H95" i="8"/>
  <c r="H92" i="8"/>
  <c r="H91" i="8"/>
  <c r="H89" i="8"/>
  <c r="H88" i="8"/>
  <c r="G62" i="8"/>
  <c r="G80" i="22"/>
  <c r="F62" i="8"/>
  <c r="F80" i="22"/>
  <c r="E62" i="8"/>
  <c r="E80" i="22"/>
  <c r="D80" i="22"/>
  <c r="B62" i="8"/>
  <c r="C80" i="22"/>
  <c r="G59" i="8"/>
  <c r="G79" i="22"/>
  <c r="F59" i="8"/>
  <c r="F79" i="22"/>
  <c r="E79" i="22"/>
  <c r="D79" i="22"/>
  <c r="B59" i="8"/>
  <c r="C79" i="22"/>
  <c r="D41" i="8"/>
  <c r="D43" i="8"/>
  <c r="D32" i="8"/>
  <c r="D78" i="22"/>
  <c r="B9" i="8"/>
  <c r="C78" i="22"/>
  <c r="H8" i="8"/>
  <c r="H6" i="8"/>
  <c r="B86" i="1"/>
  <c r="F29" i="22"/>
  <c r="C20" i="22"/>
  <c r="E20" i="22"/>
  <c r="E97" i="22"/>
  <c r="D94" i="22"/>
  <c r="D83" i="22"/>
  <c r="F53" i="32"/>
  <c r="F24" i="22" s="1"/>
  <c r="L13" i="22"/>
  <c r="G13" i="22"/>
  <c r="D28" i="22"/>
  <c r="G42" i="32"/>
  <c r="G23" i="22" s="1"/>
  <c r="G41" i="32"/>
  <c r="G22" i="22" s="1"/>
  <c r="F51" i="32"/>
  <c r="M15" i="22"/>
  <c r="C100" i="1"/>
  <c r="D5" i="22" s="1"/>
  <c r="C5" i="22"/>
  <c r="D3" i="22"/>
  <c r="C95" i="1"/>
  <c r="D4" i="22" s="1"/>
  <c r="C4" i="22"/>
  <c r="M13" i="22"/>
  <c r="K13" i="22"/>
  <c r="J13" i="22"/>
  <c r="I13" i="22"/>
  <c r="H13" i="22"/>
  <c r="F13" i="22"/>
  <c r="E13" i="22"/>
  <c r="D13" i="22"/>
  <c r="E77" i="22"/>
  <c r="C35" i="22"/>
  <c r="C157" i="32"/>
  <c r="C33" i="22" s="1"/>
  <c r="J157" i="32"/>
  <c r="I33" i="22" s="1"/>
  <c r="J174" i="32"/>
  <c r="I34" i="22"/>
  <c r="C34" i="22"/>
  <c r="C92" i="1"/>
  <c r="C97" i="1"/>
  <c r="K29" i="22"/>
  <c r="E94" i="32"/>
  <c r="E29" i="22" s="1"/>
  <c r="D94" i="32"/>
  <c r="D29" i="22"/>
  <c r="I28" i="22"/>
  <c r="C29" i="22"/>
  <c r="C28" i="22"/>
  <c r="C27" i="22"/>
  <c r="C26" i="22"/>
  <c r="C25" i="22"/>
  <c r="C24" i="22"/>
  <c r="F27" i="32"/>
  <c r="C1" i="1"/>
  <c r="G21" i="22"/>
  <c r="E243" i="8"/>
  <c r="E247" i="8"/>
  <c r="D42" i="8"/>
  <c r="H297" i="8"/>
  <c r="H109" i="8"/>
  <c r="E93" i="1"/>
  <c r="E98" i="1"/>
  <c r="O72" i="30"/>
  <c r="AC30" i="66"/>
  <c r="AC31" i="66"/>
  <c r="O107" i="30"/>
  <c r="Q107" i="30"/>
  <c r="O119" i="30"/>
  <c r="Q119" i="30"/>
  <c r="O131" i="30"/>
  <c r="Q131" i="30"/>
  <c r="O137" i="30"/>
  <c r="Q137" i="30"/>
  <c r="O143" i="30"/>
  <c r="Q143" i="30"/>
  <c r="O185" i="30"/>
  <c r="Q185" i="30"/>
  <c r="O247" i="30"/>
  <c r="Q247" i="30"/>
  <c r="O251" i="30"/>
  <c r="Q251" i="30"/>
  <c r="F30" i="66"/>
  <c r="F31" i="66"/>
  <c r="AA30" i="66"/>
  <c r="AA31" i="66"/>
  <c r="AH31" i="66"/>
  <c r="O112" i="30"/>
  <c r="Q112" i="30"/>
  <c r="O114" i="30"/>
  <c r="Q114" i="30"/>
  <c r="O126" i="30"/>
  <c r="Q126" i="30"/>
  <c r="O130" i="30"/>
  <c r="Q130" i="30"/>
  <c r="O138" i="30"/>
  <c r="Q138" i="30"/>
  <c r="O144" i="30"/>
  <c r="Q144" i="30"/>
  <c r="O184" i="30"/>
  <c r="Q184" i="30"/>
  <c r="O186" i="30"/>
  <c r="Q186" i="30"/>
  <c r="AB30" i="66"/>
  <c r="N59" i="30"/>
  <c r="O59" i="30"/>
  <c r="N230" i="30"/>
  <c r="O230" i="30"/>
  <c r="Q230" i="30"/>
  <c r="E26" i="66"/>
  <c r="E27" i="66"/>
  <c r="E28" i="66"/>
  <c r="C24" i="39"/>
  <c r="C39" i="39" s="1"/>
  <c r="F247" i="8"/>
  <c r="H247" i="8"/>
  <c r="H248" i="8"/>
  <c r="H251" i="8"/>
  <c r="D52" i="56"/>
  <c r="D54" i="56" s="1"/>
  <c r="D58" i="56" s="1"/>
  <c r="D90" i="1"/>
  <c r="O30" i="66"/>
  <c r="O31" i="66"/>
  <c r="T30" i="66"/>
  <c r="T31" i="66"/>
  <c r="N30" i="66"/>
  <c r="N31" i="66"/>
  <c r="O77" i="30"/>
  <c r="L31" i="66"/>
  <c r="L30" i="66"/>
  <c r="D47" i="8"/>
  <c r="E31" i="66"/>
  <c r="V30" i="66"/>
  <c r="V31" i="66"/>
  <c r="H30" i="66"/>
  <c r="H31" i="66"/>
  <c r="D29" i="66"/>
  <c r="O110" i="30"/>
  <c r="Q110" i="30"/>
  <c r="O288" i="30"/>
  <c r="T22" i="66"/>
  <c r="T26" i="66"/>
  <c r="T18" i="66"/>
  <c r="S22" i="66"/>
  <c r="S18" i="66"/>
  <c r="AG30" i="66"/>
  <c r="AG31" i="66"/>
  <c r="H22" i="66"/>
  <c r="H18" i="66"/>
  <c r="N26" i="66"/>
  <c r="N22" i="66"/>
  <c r="N18" i="66"/>
  <c r="X22" i="66"/>
  <c r="X18" i="66"/>
  <c r="AD26" i="66"/>
  <c r="AD22" i="66"/>
  <c r="AD18" i="66"/>
  <c r="K18" i="66"/>
  <c r="K22" i="66"/>
  <c r="P30" i="66"/>
  <c r="P31" i="66"/>
  <c r="Q30" i="66"/>
  <c r="Q31" i="66"/>
  <c r="O93" i="30"/>
  <c r="Q93" i="30"/>
  <c r="J22" i="66"/>
  <c r="L22" i="66"/>
  <c r="L18" i="66"/>
  <c r="R22" i="66"/>
  <c r="R18" i="66"/>
  <c r="R26" i="66"/>
  <c r="AB22" i="66"/>
  <c r="AB18" i="66"/>
  <c r="AH22" i="66"/>
  <c r="AH18" i="66"/>
  <c r="AH26" i="66"/>
  <c r="S30" i="66"/>
  <c r="S31" i="66"/>
  <c r="R30" i="66"/>
  <c r="R31" i="66"/>
  <c r="O305" i="30"/>
  <c r="X31" i="66"/>
  <c r="O128" i="30"/>
  <c r="Q128" i="30"/>
  <c r="O89" i="30"/>
  <c r="Q89" i="30"/>
  <c r="O101" i="30"/>
  <c r="Q101" i="30"/>
  <c r="J18" i="66"/>
  <c r="H26" i="66"/>
  <c r="P22" i="66"/>
  <c r="P18" i="66"/>
  <c r="P26" i="66"/>
  <c r="S26" i="66"/>
  <c r="AF22" i="66"/>
  <c r="AF18" i="66"/>
  <c r="AF26" i="66"/>
  <c r="K30" i="66"/>
  <c r="K31" i="66"/>
  <c r="W31" i="66"/>
  <c r="O164" i="30"/>
  <c r="Q164" i="30"/>
  <c r="E52" i="56"/>
  <c r="E54" i="56"/>
  <c r="E58" i="56"/>
  <c r="D30" i="66"/>
  <c r="D31" i="66"/>
  <c r="L27" i="32"/>
  <c r="K27" i="32"/>
  <c r="E27" i="32"/>
  <c r="D27" i="32"/>
  <c r="D75" i="32" s="1"/>
  <c r="D25" i="22" s="1"/>
  <c r="E110" i="32"/>
  <c r="S45" i="100"/>
  <c r="N49" i="22" s="1"/>
  <c r="K101" i="32"/>
  <c r="J101" i="32" s="1"/>
  <c r="I29" i="100"/>
  <c r="S63" i="100"/>
  <c r="N54" i="22" s="1"/>
  <c r="E101" i="32"/>
  <c r="D101" i="32" s="1"/>
  <c r="J152" i="32" l="1"/>
  <c r="J148" i="32" s="1"/>
  <c r="J143" i="32" s="1"/>
  <c r="J176" i="32" s="1"/>
  <c r="I35" i="22" s="1"/>
  <c r="D81" i="32"/>
  <c r="D26" i="22" s="1"/>
  <c r="K110" i="32"/>
  <c r="E30" i="22"/>
  <c r="J30" i="22"/>
  <c r="F278" i="100"/>
  <c r="D278" i="100" s="1"/>
  <c r="I133" i="100"/>
  <c r="O64" i="22" s="1"/>
  <c r="J75" i="32"/>
  <c r="I25" i="22" s="1"/>
  <c r="L278" i="100"/>
  <c r="J278" i="100" s="1"/>
  <c r="T17" i="100"/>
  <c r="O44" i="22" s="1"/>
  <c r="T19" i="100"/>
  <c r="O45" i="22" s="1"/>
  <c r="T18" i="100"/>
  <c r="T55" i="100"/>
  <c r="O86" i="30"/>
  <c r="Q86" i="30" s="1"/>
  <c r="O267" i="30" s="1"/>
  <c r="O271" i="30" s="1"/>
  <c r="H47" i="8"/>
  <c r="O345" i="30"/>
  <c r="O377" i="30"/>
  <c r="O357" i="30"/>
  <c r="O326" i="30"/>
  <c r="O338" i="30"/>
  <c r="O333" i="30"/>
  <c r="O369" i="30"/>
  <c r="H44" i="8"/>
  <c r="O361" i="30"/>
  <c r="O337" i="30"/>
  <c r="O341" i="30"/>
  <c r="H32" i="8"/>
  <c r="O358" i="30"/>
  <c r="O325" i="30"/>
  <c r="O350" i="30"/>
  <c r="O322" i="30"/>
  <c r="O321" i="30"/>
  <c r="O370" i="30"/>
  <c r="O349" i="30"/>
  <c r="H267" i="8"/>
  <c r="H270" i="8" s="1"/>
  <c r="D324" i="8" s="1"/>
  <c r="H324" i="8" s="1"/>
  <c r="H325" i="8" s="1"/>
  <c r="H442" i="8" s="1"/>
  <c r="O346" i="30"/>
  <c r="H73" i="8"/>
  <c r="H75" i="8" s="1"/>
  <c r="O314" i="30"/>
  <c r="H19" i="8"/>
  <c r="H21" i="8" s="1"/>
  <c r="H49" i="8" s="1"/>
  <c r="H50" i="8" s="1"/>
  <c r="O342" i="30"/>
  <c r="O313" i="30"/>
  <c r="O309" i="30"/>
  <c r="O334" i="30"/>
  <c r="O317" i="30"/>
  <c r="O310" i="30"/>
  <c r="O362" i="30"/>
  <c r="O318" i="30"/>
  <c r="O330" i="30"/>
  <c r="O378" i="30"/>
  <c r="O329" i="30"/>
  <c r="D103" i="56"/>
  <c r="D104" i="56" s="1"/>
  <c r="E103" i="56"/>
  <c r="E104" i="56" s="1"/>
  <c r="E79" i="56" s="1"/>
  <c r="E80" i="56" s="1"/>
  <c r="F103" i="56"/>
  <c r="E31" i="39" s="1"/>
  <c r="E39" i="39" s="1"/>
  <c r="C45" i="39"/>
  <c r="D39" i="39"/>
  <c r="C96" i="1"/>
  <c r="C88" i="1"/>
  <c r="C47" i="39" s="1"/>
  <c r="F7" i="30"/>
  <c r="F127" i="22" s="1"/>
  <c r="J80" i="32"/>
  <c r="J81" i="32" s="1"/>
  <c r="I26" i="22" s="1"/>
  <c r="C46" i="39" l="1"/>
  <c r="I134" i="100"/>
  <c r="O65" i="22" s="1"/>
  <c r="T45" i="100"/>
  <c r="O49" i="22" s="1"/>
  <c r="E278" i="100"/>
  <c r="K278" i="100"/>
  <c r="H53" i="8"/>
  <c r="H78" i="8" s="1"/>
  <c r="H441" i="8" s="1"/>
  <c r="E81" i="56"/>
  <c r="E59" i="56" s="1"/>
  <c r="D99" i="1"/>
  <c r="D105" i="56"/>
  <c r="D97" i="1" s="1"/>
  <c r="D79" i="56"/>
  <c r="D80" i="56" s="1"/>
  <c r="E105" i="56"/>
  <c r="E97" i="1" s="1"/>
  <c r="E99" i="1"/>
  <c r="H443" i="8" l="1"/>
  <c r="J102" i="32"/>
  <c r="E64" i="56"/>
  <c r="D81" i="56"/>
  <c r="D59" i="56" s="1"/>
  <c r="D64" i="56" s="1"/>
  <c r="E94" i="1"/>
  <c r="E82" i="56"/>
  <c r="E92" i="1" s="1"/>
  <c r="K279" i="100" l="1"/>
  <c r="K280" i="100" s="1"/>
  <c r="J279" i="100"/>
  <c r="J280" i="100" s="1"/>
  <c r="E279" i="100"/>
  <c r="E280" i="100" s="1"/>
  <c r="D279" i="100"/>
  <c r="D280" i="100" s="1"/>
  <c r="D63" i="56"/>
  <c r="D91" i="1" s="1"/>
  <c r="D89" i="1"/>
  <c r="D94" i="1"/>
  <c r="D82" i="56"/>
  <c r="D92" i="1" s="1"/>
  <c r="E63" i="56"/>
  <c r="E91" i="1" s="1"/>
  <c r="E89" i="1"/>
  <c r="J103" i="32"/>
  <c r="D103" i="32"/>
  <c r="E96" i="1" l="1"/>
  <c r="E88" i="1"/>
  <c r="E47" i="39" s="1"/>
  <c r="E45" i="39"/>
  <c r="D45" i="39"/>
  <c r="D88" i="1"/>
  <c r="D47" i="39" s="1"/>
  <c r="D96" i="1"/>
  <c r="D46" i="39" s="1"/>
  <c r="E46" i="39" l="1"/>
  <c r="J100" i="32"/>
  <c r="J104" i="32" l="1"/>
  <c r="J277" i="100"/>
  <c r="J281" i="100" s="1"/>
  <c r="K277" i="100"/>
  <c r="K281" i="100" s="1"/>
  <c r="D104" i="32"/>
  <c r="E277" i="100"/>
  <c r="E281" i="100" s="1"/>
  <c r="D277" i="100"/>
  <c r="D281" i="100" s="1"/>
</calcChain>
</file>

<file path=xl/sharedStrings.xml><?xml version="1.0" encoding="utf-8"?>
<sst xmlns="http://schemas.openxmlformats.org/spreadsheetml/2006/main" count="4521" uniqueCount="2126">
  <si>
    <t>Loss of funding on covered bonds issued by the bank</t>
  </si>
  <si>
    <t>Undrawn committed credit and liquidity facilities to retail and small business customers</t>
  </si>
  <si>
    <t>Undrawn committed credit facilities to</t>
  </si>
  <si>
    <t>sovereigns, central banks, PSEs and MDBs</t>
  </si>
  <si>
    <t>Undrawn committed liquidity facilities to</t>
  </si>
  <si>
    <t>Other contractual obligations to extend funds to</t>
  </si>
  <si>
    <t>roll-over of inflows</t>
  </si>
  <si>
    <t>excess outflows</t>
  </si>
  <si>
    <t>small business customers</t>
  </si>
  <si>
    <t>other clients</t>
  </si>
  <si>
    <t>Total contractual obligations to extend funds in excess of 50% roll-over assumption</t>
  </si>
  <si>
    <t xml:space="preserve">Non-contractual obligations: </t>
  </si>
  <si>
    <t>Debt-buy back requests (incl. related conduits)</t>
  </si>
  <si>
    <t>Structured products</t>
  </si>
  <si>
    <t>Other non-contractual obligations</t>
  </si>
  <si>
    <t>Outstanding debt securities with remaining maturity &gt; 30 days</t>
  </si>
  <si>
    <t>Amount extended</t>
  </si>
  <si>
    <t>Market value of received colllateral</t>
  </si>
  <si>
    <t>Reverse repo and other secured lending or securities borrowing transactions maturing ≤ 30 days</t>
  </si>
  <si>
    <t>Total inflows on reverse repo and securities borrowing transactions</t>
  </si>
  <si>
    <t>Retail customers</t>
  </si>
  <si>
    <t>Small business customers</t>
  </si>
  <si>
    <t>Option 3 – Additional use of Level 2 assets at a higher haircut</t>
  </si>
  <si>
    <t>Option 1 – Contractual committed liquidity facilities from the relevant central bank</t>
  </si>
  <si>
    <t>Additional Tier 1</t>
  </si>
  <si>
    <t>Bank type numeric</t>
  </si>
  <si>
    <t>Without supervisory run-off rate</t>
  </si>
  <si>
    <t>Transactions backed by Level 1 assets</t>
  </si>
  <si>
    <t>Transactions backed by other collateral</t>
  </si>
  <si>
    <t>Retail deposit run-off weight</t>
  </si>
  <si>
    <t>Unsecured wholesale funding run-off weight</t>
  </si>
  <si>
    <t>Fixed-term deposits (treated as having &gt;30 day remaining maturity), with a supervisory run-off rate</t>
  </si>
  <si>
    <t>Allow treatment for jurisdictions with insufficient liquid assets</t>
  </si>
  <si>
    <t>CET1 (Basel II/III banks: before application of the transitional floor)</t>
  </si>
  <si>
    <t>Tier 1 (Basel II/III banks: before application of the transitional floor)</t>
  </si>
  <si>
    <t>Accounting</t>
  </si>
  <si>
    <t>IFRS</t>
  </si>
  <si>
    <t>US GAAP</t>
  </si>
  <si>
    <t>Other national accounting standard</t>
  </si>
  <si>
    <t>Non-financial corporates</t>
  </si>
  <si>
    <t>Financial institutions, of which</t>
  </si>
  <si>
    <t>deposits at the centralised institution of an institutional network that receive 25% run-off</t>
  </si>
  <si>
    <t>Other entities</t>
  </si>
  <si>
    <t>Total of other inflows by counterparty</t>
  </si>
  <si>
    <t>Other cash inflows</t>
  </si>
  <si>
    <t>Contractual inflows from securities maturing ≤ 30 days, not included anywhere above</t>
  </si>
  <si>
    <t>Other contractual cash inflows</t>
  </si>
  <si>
    <t xml:space="preserve">Total cash inflows before applying the cap </t>
  </si>
  <si>
    <t xml:space="preserve">Cap on cash inflows </t>
  </si>
  <si>
    <t>Total cash inflows after applying the cap</t>
  </si>
  <si>
    <t>Net cash outflows</t>
  </si>
  <si>
    <t>a) Level 1 assets</t>
  </si>
  <si>
    <t>B) Net cash outflows</t>
  </si>
  <si>
    <t>retail, small business customers, non-financials and other clients</t>
  </si>
  <si>
    <t>Total additional requirements run-off</t>
  </si>
  <si>
    <t>Total cash outlfows</t>
  </si>
  <si>
    <t>b) Other inflows by counterparty</t>
  </si>
  <si>
    <t>c) Other cash inflows</t>
  </si>
  <si>
    <t>Total of other cash inflows</t>
  </si>
  <si>
    <t>NSFR</t>
  </si>
  <si>
    <t>For portfolios subject to Basel I</t>
  </si>
  <si>
    <t>For other collateral (ie all non-Level 1 collateral)</t>
  </si>
  <si>
    <t>For standardised approach portfolios</t>
  </si>
  <si>
    <t>Panel</t>
  </si>
  <si>
    <t>Check</t>
  </si>
  <si>
    <t>Reporting date</t>
  </si>
  <si>
    <t>CET1</t>
  </si>
  <si>
    <t>Tier 2</t>
  </si>
  <si>
    <t>paid in amount plus related reserves/retained earnings owned by group gross of all deductions</t>
  </si>
  <si>
    <t>paid in amount plus related reserves/retained earnings owned by third parties gross of all deductions</t>
  </si>
  <si>
    <t>Public sector entities (PSEs); of which:</t>
  </si>
  <si>
    <t>Non-financial; of which:</t>
  </si>
  <si>
    <t>Bank type (numeric)</t>
  </si>
  <si>
    <t>Other exposures (eg equity and other non-credit obligation assets); of which:</t>
  </si>
  <si>
    <t>Securitisation exposures</t>
  </si>
  <si>
    <t>Common share dividends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</si>
  <si>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</si>
  <si>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</si>
  <si>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</si>
  <si>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</si>
  <si>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</si>
  <si>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</si>
  <si>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</si>
  <si>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</si>
  <si>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</si>
  <si>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</si>
  <si>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</si>
  <si>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</si>
  <si>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</si>
  <si>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financial institutions</t>
  </si>
  <si>
    <t>Yes/No/NA</t>
  </si>
  <si>
    <t>Transactions backed by Level 1 assets; of which:</t>
  </si>
  <si>
    <t>Transactions involving eligible liquid assets – see instructions for more detail</t>
  </si>
  <si>
    <t>Level 1 assets are lent and Level 1 assets are borrowed; of which:</t>
  </si>
  <si>
    <t>Level 1 assets are lent and other assets are borrowed; of which:</t>
  </si>
  <si>
    <t>Other assets are lent and Level 1 assets are borrowed; of which:</t>
  </si>
  <si>
    <t>Involving eligible liquid assets – see instructions for more detail</t>
  </si>
  <si>
    <t>Tier 2 buyback or repayment (gross)</t>
  </si>
  <si>
    <t>B1c</t>
  </si>
  <si>
    <t>B2a</t>
  </si>
  <si>
    <t>C</t>
  </si>
  <si>
    <t>Securitisations</t>
  </si>
  <si>
    <t>Other assets</t>
  </si>
  <si>
    <t>Reporting date (yyyy-mm-dd)</t>
  </si>
  <si>
    <t>Version</t>
  </si>
  <si>
    <t>Bank type</t>
  </si>
  <si>
    <t>RWA</t>
  </si>
  <si>
    <t>Yes</t>
  </si>
  <si>
    <t>No</t>
  </si>
  <si>
    <t>Basel I</t>
  </si>
  <si>
    <t>A) Version</t>
  </si>
  <si>
    <t>Region code</t>
  </si>
  <si>
    <t>Country code</t>
  </si>
  <si>
    <t>Bank number</t>
  </si>
  <si>
    <t>Yes/No</t>
  </si>
  <si>
    <t>Parameters</t>
  </si>
  <si>
    <t>Other Tier 1 buyback or repayment (gross)</t>
  </si>
  <si>
    <t>Accounting standard</t>
  </si>
  <si>
    <t>OpRisk</t>
  </si>
  <si>
    <t>Discretionary staff compensation/bonuses</t>
  </si>
  <si>
    <t>Use capital data</t>
  </si>
  <si>
    <t>Use leverage ratio data</t>
  </si>
  <si>
    <t>Item</t>
  </si>
  <si>
    <t>Basel III para ref</t>
  </si>
  <si>
    <t xml:space="preserve">Total group Common Equity Tier 1 capital prior to regulatory adjustments </t>
  </si>
  <si>
    <t>Regulatory adjustments to be applied to Common Equity Tier 1 due to insufficient Additional Tier 1 to cover deductions</t>
  </si>
  <si>
    <t>Total non-operational deposits; of which</t>
  </si>
  <si>
    <t>provided by other financial institutions and other legal entities</t>
  </si>
  <si>
    <t>C) Collateral swaps</t>
  </si>
  <si>
    <t>Market value of collateral lent</t>
  </si>
  <si>
    <t>Market value of collateral borrowed</t>
  </si>
  <si>
    <t>Weight outflows</t>
  </si>
  <si>
    <t>Weighted amount outflows</t>
  </si>
  <si>
    <t>Weight inflows</t>
  </si>
  <si>
    <t>Weighted amount inflows</t>
  </si>
  <si>
    <t>Level 1 assets are lent and Level 1 assets are borrowed</t>
  </si>
  <si>
    <t>Externally rated exposures</t>
  </si>
  <si>
    <t>Exposure amount</t>
  </si>
  <si>
    <t>All other off balance-sheet obligations not included in the above categories</t>
  </si>
  <si>
    <t>Check: accounting ≤ gross value</t>
  </si>
  <si>
    <t>A) General Info worksheet</t>
  </si>
  <si>
    <t>Check: notional ≥ accounting value</t>
  </si>
  <si>
    <t>Level 1 assets are lent and other assets are borrowed</t>
  </si>
  <si>
    <t>Defaulted exposures under the IRB approach</t>
  </si>
  <si>
    <t>Other assets are lent and Level 1 assets are borrowed</t>
  </si>
  <si>
    <t>Other assets are lent and other assets are borrowed</t>
  </si>
  <si>
    <t>Total outflows and total inflows from collateral swaps</t>
  </si>
  <si>
    <t>Addition</t>
  </si>
  <si>
    <t>Reduction</t>
  </si>
  <si>
    <t>Adjustments to Level 1 assets due to collateral swaps</t>
  </si>
  <si>
    <t>D) LCR</t>
  </si>
  <si>
    <t>Tier 2 regulatory adjustments which have to be deducted from Additional Tier 1 capital</t>
  </si>
  <si>
    <t>Regulatory adjustments actually made to Additional Tier 1 capital</t>
  </si>
  <si>
    <t>58, 59</t>
  </si>
  <si>
    <t>Capital raised (gross)</t>
  </si>
  <si>
    <t>Total gross provisions eligible for inclusion in Tier 2 capital</t>
  </si>
  <si>
    <t>RWA impact of applying future definition of capital rules</t>
  </si>
  <si>
    <t>Checks</t>
  </si>
  <si>
    <t>For IRB portfolios</t>
  </si>
  <si>
    <t>CVA capital charge (risk-weighted asset equivalent); of which:</t>
  </si>
  <si>
    <t>Total exposures; of which:</t>
  </si>
  <si>
    <t>Other retail exposures</t>
  </si>
  <si>
    <t>G</t>
  </si>
  <si>
    <t>Aa</t>
  </si>
  <si>
    <t>Ac</t>
  </si>
  <si>
    <t>B1b</t>
  </si>
  <si>
    <t>SME exposures</t>
  </si>
  <si>
    <t>Residential real estate exposures</t>
  </si>
  <si>
    <t>Commercial real estate</t>
  </si>
  <si>
    <t>Other corporate non-financial</t>
  </si>
  <si>
    <t>Total trading book exposures; of which:</t>
  </si>
  <si>
    <t>Total banking book exposures; of which:</t>
  </si>
  <si>
    <t>prime brokerage services</t>
  </si>
  <si>
    <t>Level 1</t>
  </si>
  <si>
    <t>correspondent banking activity</t>
  </si>
  <si>
    <t>d) Total cash inflows</t>
  </si>
  <si>
    <t>of which, can be included in the consolidated stock by the time the standard is implemented</t>
  </si>
  <si>
    <t>of which, can be brought back into the qualifying stock by the time the standard is implemented</t>
  </si>
  <si>
    <t>Amount/
market value</t>
  </si>
  <si>
    <t>Potential future exposure
(current exposure method; assume no netting or CRM)</t>
  </si>
  <si>
    <t>Comparable to the previous period</t>
  </si>
  <si>
    <t>2) LCR treatment for jurisdictions with insufficient liquid assets</t>
  </si>
  <si>
    <t>3) LCR cash outflows: additional deposit categories with higher run-off rates as specified by supervisor</t>
  </si>
  <si>
    <t>4) LCR cash outflows other contingent funding obligations</t>
  </si>
  <si>
    <t>5) LCR cash inflows</t>
  </si>
  <si>
    <t>1) LCR haircuts for high-quality liquid assets</t>
  </si>
  <si>
    <t>provided by sovereigns, central banks, PSEs and MDBs</t>
  </si>
  <si>
    <t>(A separate column should be completed for each subsidairy issuing capital to third parties)</t>
  </si>
  <si>
    <t>amount attributable to third parties</t>
  </si>
  <si>
    <t>Standardised approach</t>
  </si>
  <si>
    <t>Submission date (yyyy-mm-dd)</t>
  </si>
  <si>
    <t>Other contingent funding obligations</t>
  </si>
  <si>
    <t>2) Cash inflows</t>
  </si>
  <si>
    <t>Rules as at reporting date</t>
  </si>
  <si>
    <t>Income</t>
  </si>
  <si>
    <t>Profit after tax</t>
  </si>
  <si>
    <t>Profit after tax prior to the deduction of relevant (ie expensed) distributions below</t>
  </si>
  <si>
    <t>Distributions</t>
  </si>
  <si>
    <t>Other coupon/dividend payments on Tier 1 instruments</t>
  </si>
  <si>
    <t>Common stock share buybacks</t>
  </si>
  <si>
    <t>Total capital of the subsidiary held by third parties less surplus attributable to third party investors</t>
  </si>
  <si>
    <t xml:space="preserve">Prior to regulatory adjustments </t>
  </si>
  <si>
    <t>Regulatory adjustments</t>
  </si>
  <si>
    <t>C) Capital distribution data (for the six months period ending on the reporting date)</t>
  </si>
  <si>
    <t>Total Common Equity Tier 1 capital attributable to parent company common shareholders</t>
  </si>
  <si>
    <t>Counterparty credit risk exposures (not including CVA charges or charges for exposures to CCPs)</t>
  </si>
  <si>
    <t>Shortfall of provisions to expeced losses to be deducted from Common Equity Tier 1 capital (gross of any tax adjustement)</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</si>
  <si>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</si>
  <si>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</si>
  <si>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</si>
  <si>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</si>
  <si>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</si>
  <si>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</si>
  <si>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</si>
  <si>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</si>
  <si>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</si>
  <si>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</si>
  <si>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</si>
  <si>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</si>
  <si>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</si>
  <si>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</si>
  <si>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</si>
  <si>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</si>
  <si>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A) On-balance sheet items</t>
  </si>
  <si>
    <t>Amounts should be net of specific provisions and valuations adjustments.</t>
  </si>
  <si>
    <t xml:space="preserve">Accounting balance sheet value </t>
  </si>
  <si>
    <t>Derivatives:</t>
  </si>
  <si>
    <t>Credit derivatives (protection sold)</t>
  </si>
  <si>
    <t>Credit derivatives (protection bought)</t>
  </si>
  <si>
    <t>Financial derivatives</t>
  </si>
  <si>
    <t>Totals</t>
  </si>
  <si>
    <t>Notional amount</t>
  </si>
  <si>
    <t>B1 ) Derivatives</t>
  </si>
  <si>
    <t>B2) Off-balance sheet items</t>
  </si>
  <si>
    <t>Off-balance sheet items with a 0% CCF in the RSA; of which:</t>
  </si>
  <si>
    <t>Unconditionally cancellable credit cards commitments</t>
  </si>
  <si>
    <t>PSEs guaranteed by central government</t>
  </si>
  <si>
    <t xml:space="preserve">Other unconditionally cancellable commitments </t>
  </si>
  <si>
    <t>Off-balance sheet items with a 20% CCF in the RSA</t>
  </si>
  <si>
    <t>Total off-balance sheet items</t>
  </si>
  <si>
    <t>Accounting total assets</t>
  </si>
  <si>
    <t>Reverse out on-balance sheet netting</t>
  </si>
  <si>
    <t>Credit derivatives:</t>
  </si>
  <si>
    <t>Credit derivatives (protection sold less protection bought)</t>
  </si>
  <si>
    <t xml:space="preserve">Amount </t>
  </si>
  <si>
    <t>Total exposures</t>
  </si>
  <si>
    <t>Total exposures for the calculation of the leverage ratio</t>
  </si>
  <si>
    <t>Central banks</t>
  </si>
  <si>
    <t>Total risk-weighted assets of the subsidiary</t>
  </si>
  <si>
    <t>Other trading book exposures</t>
  </si>
  <si>
    <t>Investments in covered bonds</t>
  </si>
  <si>
    <t xml:space="preserve">Other banking book exposures; of which: </t>
  </si>
  <si>
    <t>Sovereigns; of which:</t>
  </si>
  <si>
    <t>MDBs</t>
  </si>
  <si>
    <t>Financial</t>
  </si>
  <si>
    <t>Qualifying revolving retail exposures</t>
  </si>
  <si>
    <t>Banks</t>
  </si>
  <si>
    <t>Securities with a 0% risk weight:</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</si>
  <si>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</si>
  <si>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</si>
  <si>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Unsecured debt issuance</t>
  </si>
  <si>
    <t>Debt-buy back requests (incl related conduits)</t>
  </si>
  <si>
    <t>Unconditionally revocable "uncommitted" credit and liquidity facilities</t>
  </si>
  <si>
    <t>Securities financing transactions</t>
  </si>
  <si>
    <t>B) Derivatives and off-balance sheet items</t>
  </si>
  <si>
    <t>Off-balance sheet items with a 50% CCF in the RSA</t>
  </si>
  <si>
    <t>Off-balance sheet items with a 100% CCF in the RSA</t>
  </si>
  <si>
    <t>C) On- and off-balance sheet items – additional breakdown of exposures</t>
  </si>
  <si>
    <t>On-balance sheet exposures: EAD/solvency-based value</t>
  </si>
  <si>
    <t>e) Total cash outflows</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</si>
  <si>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</si>
  <si>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</si>
  <si>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</si>
  <si>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</si>
  <si>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</si>
  <si>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</si>
  <si>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</si>
  <si>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</si>
  <si>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</si>
  <si>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</si>
  <si>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D) Reconciliation (following relevant accounting standards)</t>
  </si>
  <si>
    <t>Reverse out SFT netting</t>
  </si>
  <si>
    <t>Reverse out other netting and other adjustments</t>
  </si>
  <si>
    <t>Previous quarter</t>
  </si>
  <si>
    <t>Bank group</t>
  </si>
  <si>
    <t>Unit (1, 1000, 1000000)</t>
  </si>
  <si>
    <t>D</t>
  </si>
  <si>
    <t>E</t>
  </si>
  <si>
    <t>Capital ratios (actual capital, rules as of the relevant date)</t>
  </si>
  <si>
    <t>B1</t>
  </si>
  <si>
    <t>Total</t>
  </si>
  <si>
    <t>1) Reporting data</t>
  </si>
  <si>
    <t>Basel I/Basel II</t>
  </si>
  <si>
    <t>Basel II</t>
  </si>
  <si>
    <t>Settlement risk</t>
  </si>
  <si>
    <t>Other Pillar 1 requirements</t>
  </si>
  <si>
    <t>A</t>
  </si>
  <si>
    <t>B</t>
  </si>
  <si>
    <t>1) Cash outflows</t>
  </si>
  <si>
    <t>Provisions included in Tier 2 capital</t>
  </si>
  <si>
    <t>BIA</t>
  </si>
  <si>
    <t>TSA</t>
  </si>
  <si>
    <t>ASA</t>
  </si>
  <si>
    <t>AMA</t>
  </si>
  <si>
    <t>CCR OTC</t>
  </si>
  <si>
    <t>CEM</t>
  </si>
  <si>
    <t>Standardised</t>
  </si>
  <si>
    <t>IMM</t>
  </si>
  <si>
    <t>Supervisory haircuts</t>
  </si>
  <si>
    <t>Bank is a single legal entity</t>
  </si>
  <si>
    <t>issued by sovereigns</t>
  </si>
  <si>
    <t>guaranteed by sovereigns</t>
  </si>
  <si>
    <t>issued or guaranteed by central banks</t>
  </si>
  <si>
    <t>issued or guaranteed by non-central government PSEs</t>
  </si>
  <si>
    <t>Bank is a subsidiary of a banking group</t>
  </si>
  <si>
    <t>Bank is a subsidiary with a non-EU parent (EU only)</t>
  </si>
  <si>
    <t>Reporting currency (ISO code)</t>
  </si>
  <si>
    <t>retail clients</t>
  </si>
  <si>
    <t>non-financial corporates</t>
  </si>
  <si>
    <t>Total retail deposits; of which:</t>
  </si>
  <si>
    <t>A) General bank data</t>
  </si>
  <si>
    <t>Leverage ratio</t>
  </si>
  <si>
    <t>Amount</t>
  </si>
  <si>
    <t>52, 53</t>
  </si>
  <si>
    <t>62–64</t>
  </si>
  <si>
    <t>55, 56</t>
  </si>
  <si>
    <t>67–68</t>
  </si>
  <si>
    <t>[%]</t>
  </si>
  <si>
    <t>Advanced CVA risk capital charge</t>
  </si>
  <si>
    <t>Standardised CVA risk capital charge</t>
  </si>
  <si>
    <t>Basel II/III standardised approach</t>
  </si>
  <si>
    <t>Basel II/III FIRB approach</t>
  </si>
  <si>
    <t>Basel II/III AIRB approach</t>
  </si>
  <si>
    <t>LCR</t>
  </si>
  <si>
    <t>Weight</t>
  </si>
  <si>
    <t>Weighted amount</t>
  </si>
  <si>
    <t>part of central bank reserves that can be drawn in times of stress</t>
  </si>
  <si>
    <t>For non-0% risk-weighted sovereigns:</t>
  </si>
  <si>
    <t>sovereign or central bank debt securities issued in domestic currencies by the sovereign or central bank in the country in which the liquidity risk is being taken or in the bank’s home country</t>
  </si>
  <si>
    <t>Total stock of Level 1 assets</t>
  </si>
  <si>
    <t>Total run-off on other contingent funding obligations</t>
  </si>
  <si>
    <t>Adjustment to stock of Level 1 assets</t>
  </si>
  <si>
    <t>Adjusted amount of Level 1 assets</t>
  </si>
  <si>
    <t>Market value</t>
  </si>
  <si>
    <t>Securities with a 20% risk weight:</t>
  </si>
  <si>
    <t>issued or guaranteed by MDBs</t>
  </si>
  <si>
    <t>Non-financial corporate bonds, rated AA- or better</t>
  </si>
  <si>
    <t>Covered bonds, not self-issued, rated AA- or better</t>
  </si>
  <si>
    <t>Loss of funding on ABS and other structured financing instruments issued by the bank, excluding covered bonds</t>
  </si>
  <si>
    <t xml:space="preserve">Loss of funding on ABCP, conduits, SIVs and other such financing activities; of which: </t>
  </si>
  <si>
    <t>debt maturing ≤ 30 days</t>
  </si>
  <si>
    <t>Collateral swaps maturing ≤ 30 days:</t>
  </si>
  <si>
    <t>provided by members of the institutional networks of cooperative (or otherwise named) banks</t>
  </si>
  <si>
    <t>Level 1 assets</t>
  </si>
  <si>
    <t>Level 2 assets</t>
  </si>
  <si>
    <t>Total usage of alternative treatment (post-haircut) before applying the cap</t>
  </si>
  <si>
    <t>Cap on usage of alternative treatment</t>
  </si>
  <si>
    <t>Total usage of alternative treatment (post-haircut) after applying the cap</t>
  </si>
  <si>
    <t>Total stock of high quality liquid assets plus usage of alternative treatment</t>
  </si>
  <si>
    <t xml:space="preserve"> </t>
  </si>
  <si>
    <t>Insured deposits; of which:</t>
  </si>
  <si>
    <t>in non-transactional and non-relationship accounts</t>
  </si>
  <si>
    <t>Uninsured deposits</t>
  </si>
  <si>
    <t>Additional deposit categories with higher run-off rates as specified by supervisor</t>
  </si>
  <si>
    <t>Category 1</t>
  </si>
  <si>
    <t>Category 2</t>
  </si>
  <si>
    <t>Category 3</t>
  </si>
  <si>
    <t>With a supervisory run-off rate</t>
  </si>
  <si>
    <t>Without a supervisory run-off rate</t>
  </si>
  <si>
    <t>Total retail deposits run-off</t>
  </si>
  <si>
    <t xml:space="preserve">Total unsecured wholesale funding </t>
  </si>
  <si>
    <t>Total funding provided by small business customers; of which:</t>
  </si>
  <si>
    <t>Total operational deposits; of which:</t>
  </si>
  <si>
    <t>provided by non-financial corporates</t>
  </si>
  <si>
    <t>uninsured</t>
  </si>
  <si>
    <t>provided by banks</t>
  </si>
  <si>
    <t>≥1 year</t>
  </si>
  <si>
    <t>Other sovereign exposures</t>
  </si>
  <si>
    <t>Mutual / cooperative</t>
  </si>
  <si>
    <t>Joint stock company</t>
  </si>
  <si>
    <t>Other non-joint stock company</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</si>
  <si>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</si>
  <si>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</si>
  <si>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</si>
  <si>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</si>
  <si>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</si>
  <si>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Prior to regulatory adjustments</t>
  </si>
  <si>
    <t xml:space="preserve">Non-contractual obligations, such as: </t>
  </si>
  <si>
    <t>Managed funds</t>
  </si>
  <si>
    <t>provided by other banks</t>
  </si>
  <si>
    <t>Additional balances required to be installed in central bank reserves</t>
  </si>
  <si>
    <t>Total unsecured wholesale funding run-off</t>
  </si>
  <si>
    <t>Amount received</t>
  </si>
  <si>
    <t>Market value of extended collateral</t>
  </si>
  <si>
    <t>Total secured wholesale funding run-off</t>
  </si>
  <si>
    <t>Increased liquidity needs related to the potential for valuation changes on posted collateral securing derivative and other transactions:</t>
  </si>
  <si>
    <t>with embedded options in financing arrangements</t>
  </si>
  <si>
    <t>other potential loss of such funding</t>
  </si>
  <si>
    <t>B) Current capital applying…</t>
  </si>
  <si>
    <t>Coins and banknotes</t>
  </si>
  <si>
    <t>Total central bank reserves; of which:</t>
  </si>
  <si>
    <t>issued or guaranteed by BIS, IMF, ECB and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</si>
  <si>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</si>
  <si>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Total stock of Level 2A assets</t>
  </si>
  <si>
    <t>Adjustment to stock of Level 2A assets</t>
  </si>
  <si>
    <t>Adjusted amount of Level 2A assets</t>
  </si>
  <si>
    <t>Residential mortgage-backed securities (RMBS), rated AA or better</t>
  </si>
  <si>
    <t>54 (a)</t>
  </si>
  <si>
    <t xml:space="preserve">Non-financial corporate bonds, rated BBB- to A+ </t>
  </si>
  <si>
    <t>54 (b)</t>
  </si>
  <si>
    <t xml:space="preserve">Non-financial common equity shares </t>
  </si>
  <si>
    <t xml:space="preserve">54 (c) </t>
  </si>
  <si>
    <t>Total stock of Level 2B RMBS assets</t>
  </si>
  <si>
    <t>Adjustment to stock of Level 2B RMBS assets</t>
  </si>
  <si>
    <t>Annex 1</t>
  </si>
  <si>
    <t>Adjusted amount of Level 2B RMBS assets</t>
  </si>
  <si>
    <t>Total stock of Level 2B non-RMBS assets</t>
  </si>
  <si>
    <t xml:space="preserve">54 (b),(c) </t>
  </si>
  <si>
    <t>Adjustment to stock of Level 2B non-RMBS assets</t>
  </si>
  <si>
    <t>Adjusted amount of Level 2B non-RMBS assets</t>
  </si>
  <si>
    <t>Adjusted amount of Level 2B (RMBS and non-RMBS) assets</t>
  </si>
  <si>
    <t>47, Annex 1</t>
  </si>
  <si>
    <t>51, Annex 1</t>
  </si>
  <si>
    <t>Level 2A</t>
  </si>
  <si>
    <t>Level 2B
RMBS</t>
  </si>
  <si>
    <t>Level 2B
non-RMBS</t>
  </si>
  <si>
    <t>Assets excluded from the stock of high quality liquid assets due to operational restrictions</t>
  </si>
  <si>
    <t xml:space="preserve">Option 2 – Foreign currency HQLA; of which: </t>
  </si>
  <si>
    <t>50 (a)</t>
  </si>
  <si>
    <t xml:space="preserve">50 (c) </t>
  </si>
  <si>
    <t xml:space="preserve">50 (d) </t>
  </si>
  <si>
    <t xml:space="preserve">50 (e) </t>
  </si>
  <si>
    <t>52 (a)</t>
  </si>
  <si>
    <t>52 (b)</t>
  </si>
  <si>
    <t>52 (a),(b)</t>
  </si>
  <si>
    <t>36-37, 171-172</t>
  </si>
  <si>
    <t>31-34, 38-40</t>
  </si>
  <si>
    <t>eligible for a 3% run-off rate; of which:</t>
  </si>
  <si>
    <t>are in the reporting bank's home jurisdiction</t>
  </si>
  <si>
    <t>are not in the reporting bank's home jurisdiction</t>
  </si>
  <si>
    <t>eligible for a 5% run-off rate; of which:</t>
  </si>
  <si>
    <t>Term deposits (treated as having &gt;30 day remaining maturity); of which:</t>
  </si>
  <si>
    <t>85-111</t>
  </si>
  <si>
    <t>89-92</t>
  </si>
  <si>
    <t>89, 75-78</t>
  </si>
  <si>
    <t>89, 75, 78</t>
  </si>
  <si>
    <t>89, 78</t>
  </si>
  <si>
    <t>89, 75</t>
  </si>
  <si>
    <t>89, 79</t>
  </si>
  <si>
    <t>92, 82-84</t>
  </si>
  <si>
    <t>92, 84</t>
  </si>
  <si>
    <t>92, 82</t>
  </si>
  <si>
    <t>93-104</t>
  </si>
  <si>
    <t>93-103</t>
  </si>
  <si>
    <t>107-108</t>
  </si>
  <si>
    <t>in transactional accounts; of which:</t>
  </si>
  <si>
    <t>in non-transactional accounts with established relationships that make deposit withdrawal highly unlikely; of which:</t>
  </si>
  <si>
    <t>Term deposits (treated as having &gt;30 day maturity); of which:</t>
  </si>
  <si>
    <t>provided by non-financial corporates; of which:</t>
  </si>
  <si>
    <t>where entire amount is fully covered by an effective deposit insurance scheme</t>
  </si>
  <si>
    <t>where entire amount is not fully covered by an effective deposit insurance scheme</t>
  </si>
  <si>
    <t>provided by sovereigns, central banks, PSEs and MDBs; of which:</t>
  </si>
  <si>
    <t>excess balances in operational accounts that could be withdrawn and would leave enough funds to fulfil the clearing, custody and cash management activities</t>
  </si>
  <si>
    <t>114-115</t>
  </si>
  <si>
    <t>Backed by Level 1 assets; of which:</t>
  </si>
  <si>
    <t>Backed by Level 2A assets; of which:</t>
  </si>
  <si>
    <t>Backed by Level 2B RMBS assets; of which:</t>
  </si>
  <si>
    <t>Backed by Level 2B non-RMBS assets; of which:</t>
  </si>
  <si>
    <t>Backed by other assets</t>
  </si>
  <si>
    <t>Transactions backed by Level 2A assets; of which:</t>
  </si>
  <si>
    <t>Transactions backed by Level 2B RMBS assets; of which:</t>
  </si>
  <si>
    <t>Transactions backed by Level 2B non-RMBS assets; of which:</t>
  </si>
  <si>
    <t>Derivatives cash outflow</t>
  </si>
  <si>
    <t>Cash and Level 1 assets</t>
  </si>
  <si>
    <t>Increased liquidity needs related to excess non-segregated collateral held by the bank that could contractually be called at any time by the counterparty</t>
  </si>
  <si>
    <t>Increased liquidity needs related to contractually required collateral on transactions for which the counterparty has not yet demanded the collateral be posted</t>
  </si>
  <si>
    <t>Increased liquidity needs related to contracts that allow collateral substitution to non-HQLA assets</t>
  </si>
  <si>
    <t>Increased liquidity needs related to market valuation changes on derivative or other transactions</t>
  </si>
  <si>
    <t>Undrawn committed credit and liquidity facilities provided to banks subject to prudential supervision</t>
  </si>
  <si>
    <t>131 (d)</t>
  </si>
  <si>
    <t>Undrawn committed credit facilities provided to other FIs</t>
  </si>
  <si>
    <t xml:space="preserve">131 (e) </t>
  </si>
  <si>
    <t>Undrawn committed liquidity facilities provided to other FIs</t>
  </si>
  <si>
    <t>131 (f)</t>
  </si>
  <si>
    <t>Non-contractual obligations related to potential liquidity draws from joint ventures or minority investments in entities</t>
  </si>
  <si>
    <t>Trade finance-related obligations (including guarantees and letters of credit)</t>
  </si>
  <si>
    <t>Guarantees and letters of credit unrelated to trade finance obligations</t>
  </si>
  <si>
    <t>Non contractual obligations where customer short positions are covered by other customers’ collateral</t>
  </si>
  <si>
    <t>Bank outright short positions covered by a collateralised securities financing transaction</t>
  </si>
  <si>
    <t>Other contractual cash outflows (including those related to unsecured collateral borrowings and uncovered short positions)</t>
  </si>
  <si>
    <t>138, 139</t>
  </si>
  <si>
    <t>141, 147</t>
  </si>
  <si>
    <t>116, 117</t>
  </si>
  <si>
    <t>131 (a)</t>
  </si>
  <si>
    <t>131 (b)</t>
  </si>
  <si>
    <t>131 (c)</t>
  </si>
  <si>
    <t>131 (g)</t>
  </si>
  <si>
    <t>Transactions backed by Level 2A assets</t>
  </si>
  <si>
    <t>145-146</t>
  </si>
  <si>
    <t>Margin lending backed by non-Level 1 or non-Level 2 collateral</t>
  </si>
  <si>
    <t>Transactions backed by Level 2B RMBS assets</t>
  </si>
  <si>
    <t>Transactions backed by Level 2B non-RMBS assets</t>
  </si>
  <si>
    <t>Derivatives cash inflow</t>
  </si>
  <si>
    <t>158, 159</t>
  </si>
  <si>
    <t>69, 144</t>
  </si>
  <si>
    <t>48, 113, 146, Annex 1</t>
  </si>
  <si>
    <t>Level 1 assets are lent and Level 2A assets are borrowed; of which:</t>
  </si>
  <si>
    <t>Level 1 assets are lent and Level 2B RMBS assets are borrowed; of which:</t>
  </si>
  <si>
    <t>Level 1 assets are lent and Level 2B non-RMBS assets are borrowed; of which:</t>
  </si>
  <si>
    <t>Level 2A assets are lent and Level 1 assets are borrowed; of which:</t>
  </si>
  <si>
    <t>Level 2A assets are lent and Level 2A assets are borrowed; of which:</t>
  </si>
  <si>
    <t>Level 2A assets are lent and Level 2B RMBS assets are borrowed; of which:</t>
  </si>
  <si>
    <t>Level 2A assets are lent and Level 2B non-RMBS assets are borrowed; of which:</t>
  </si>
  <si>
    <t>Level 2A assets are lent and other assets are borrowed; of which:</t>
  </si>
  <si>
    <t>Level 2B RMBS assets are lent and Level 1 assets are borrowed; of which:</t>
  </si>
  <si>
    <t>Level 2B RMBS assets are lent and Level 2A assets are borrowed; of which:</t>
  </si>
  <si>
    <t>Level 2B RMBS assets are lent and Level 2B RMBS assets are borrowed; of which:</t>
  </si>
  <si>
    <t>Level 2B RMBS assets are lent and Level 2B non-RMBS assets are borrowed; of which:</t>
  </si>
  <si>
    <t>Level 2B RMBS assets are lent and other assets are borrowed; of which:</t>
  </si>
  <si>
    <t>Level 2B non-RMBS assets are lent and Level 1 assets are borrowed; of which:</t>
  </si>
  <si>
    <t>Level 2B non-RMBS assets are lent and Level 2A assets are borrowed; of which:</t>
  </si>
  <si>
    <t>Level 2B non-RMBS assets are lent and Level 2B RMBS assets are borrowed; of which:</t>
  </si>
  <si>
    <t>Level 2B non-RMBS assets are lent and Level 2B non-RMBS assets are borrowed; of which:</t>
  </si>
  <si>
    <t>Level 2B non-RMBS assets are lent and other assets are borrowed; of which:</t>
  </si>
  <si>
    <t>Other assets are lent and Level 2A assets are borrowed; of which:</t>
  </si>
  <si>
    <t>Other assets are lent and Level 2B RMBS assets are borrowed; of which:</t>
  </si>
  <si>
    <t>Other assets are lent and Level 2B non-RMBS assets are borrowed; of which:</t>
  </si>
  <si>
    <t>Level 1 assets are lent and Level 2A assets are borrowed</t>
  </si>
  <si>
    <t>Level 1 assets are lent and Level 2B RMBS assets are borrowed</t>
  </si>
  <si>
    <t>Level 1 assets are lent and Level 2B non-RMBS assets are borrowed</t>
  </si>
  <si>
    <t>Level 2A assets are lent and Level 1 assets are borrowed</t>
  </si>
  <si>
    <t>Level 2A assets are lent and Level 2A assets are borrowed</t>
  </si>
  <si>
    <t>Level 2A assets are lent and Level 2B RMBS assets are borrowed</t>
  </si>
  <si>
    <t>Level 2A assets are lent and Level 2B non-RMBS assets are borrowed</t>
  </si>
  <si>
    <t>Level 2A assets are lent and other assets are borrowed</t>
  </si>
  <si>
    <t>Level 2B RMBS assets are lent and Level 1 assets are borrowed</t>
  </si>
  <si>
    <t>Level 2B RMBS assets are lent and Level 2A assets are borrowed</t>
  </si>
  <si>
    <t>Level 2B RMBS assets are lent and Level 2B RMBS assets are borrowed</t>
  </si>
  <si>
    <t>Level 2B RMBS assets are lent and Level 2B non-RMBS assets are borrowed</t>
  </si>
  <si>
    <t>Level 2B RMBS assets are lent and other assets are borrowed</t>
  </si>
  <si>
    <t>Level 2B non-RMBS assets are lent and Level 1 assets are borrowed</t>
  </si>
  <si>
    <t>Level 2B non-RMBS assets are lent and Level 2A assets are borrowed</t>
  </si>
  <si>
    <t>Level 2B non-RMBS assets are lent and Level 2B RMBS assets are borrowed</t>
  </si>
  <si>
    <t>Level 2B non-RMBS assets are lent and Level 2B non-RMBS assets are borrowed</t>
  </si>
  <si>
    <t>Level 2B non-RMBS assets are lent and other assets are borrowed</t>
  </si>
  <si>
    <t>Other assets are lent and Level 2A assets are borrowed</t>
  </si>
  <si>
    <t>Other assets are lent and Level 2B RMBS assets are borrowed</t>
  </si>
  <si>
    <t>Other assets are lent and Level 2B non-RMBS assets are borrowed</t>
  </si>
  <si>
    <t>Adjustments to Level 2A assets due to collateral swaps</t>
  </si>
  <si>
    <t>Adjustments to Level 2B RMBS assets due to collateral swaps</t>
  </si>
  <si>
    <t>Adjustments to Level 2B non-RMBS assets due to collateral swaps</t>
  </si>
  <si>
    <t>issued or guaranteed by BIS, IMF, ECB or European Community, or MDBs</t>
  </si>
  <si>
    <t>Level 2A assets</t>
  </si>
  <si>
    <t>Level 2B assets</t>
  </si>
  <si>
    <t>RMBS, rated AA or better</t>
  </si>
  <si>
    <t>Non-financial corporate bonds, rated BBB- to A+</t>
  </si>
  <si>
    <t>Non-financial common equity shares</t>
  </si>
  <si>
    <t xml:space="preserve">Option 2 – Foreign currency HQLA, of which: </t>
  </si>
  <si>
    <t>e) Treatment for jurisdictions with insufficient HQLA</t>
  </si>
  <si>
    <t>75, 78</t>
  </si>
  <si>
    <t>82-84</t>
  </si>
  <si>
    <t>Undrawn committed credit and liquidity facilities to other legal entities</t>
  </si>
  <si>
    <t>operational deposits</t>
  </si>
  <si>
    <t>all payments on other loans and deposits due in ≤ 30 days</t>
  </si>
  <si>
    <t>A) Stock of high quality liquid assets (HQLA)</t>
  </si>
  <si>
    <t>Paragraph nr in standards doc</t>
  </si>
  <si>
    <t>50 (b), footnote 13</t>
  </si>
  <si>
    <t>issued or guaranteed by PSEs</t>
  </si>
  <si>
    <t>Adjustment to stock of HQLA due to cap on Level 2B assets</t>
  </si>
  <si>
    <t>Adjustment to stock of HQLA due to cap on Level 2 assets</t>
  </si>
  <si>
    <t>Total stock of HQLA</t>
  </si>
  <si>
    <t>Assets held at the entity level, but excluded from the consolidated stock of HQLA</t>
  </si>
  <si>
    <t>Panel e) to be filled in in your jurisdiction:</t>
  </si>
  <si>
    <t>Option 3 – Additional use of Level 2 assets with a higher haircut</t>
  </si>
  <si>
    <t>f) Total stock of HQLA plus usage of alternative treatment</t>
  </si>
  <si>
    <t>Total stock of HQLA plus usage of alternative treatment</t>
  </si>
  <si>
    <t>105-109</t>
  </si>
  <si>
    <t>Of the non-operational deposits reported above, amounts that could be considered operational in nature but per the Basel III LCR standards have been excluded from receiving operational deposit treatment due to:</t>
  </si>
  <si>
    <t>99, footnote 42</t>
  </si>
  <si>
    <t>Transactions conducted with the bank's domestic central bank; of which:</t>
  </si>
  <si>
    <t>Transactions not conducted with the bank's domestic central bank and backed by Level 1 assets; of which:</t>
  </si>
  <si>
    <t>Transactions not conducted with the bank's domestic central bank and backed by Level 2A assets; of which:</t>
  </si>
  <si>
    <t>Transactions not conducted with the bank's domestic central bank and backed by Level 2B RMBS assets; of which:</t>
  </si>
  <si>
    <t>Counterparties are domestic sovereigns, MDBs or domestic PSEs with a 20% risk weight; of which:</t>
  </si>
  <si>
    <t>Counterparties are not domestic sovereigns, MDBs or domestic PSEs with a 20% risk weight; of which:</t>
  </si>
  <si>
    <t>Transactions not conducted with the bank's domestic central bank and backed by other assets (non-HQLA); of which:</t>
  </si>
  <si>
    <t>Counterparties are domestic sovereigns, MDBs or domestic PSEs with a 20% risk weight</t>
  </si>
  <si>
    <t>Counterparties are not domestic sovereigns, MDBs or domestic PSEs with a 20% risk weight</t>
  </si>
  <si>
    <t>Increased liquidity needs related to downgrade triggers in derviatives and other financing transactions</t>
  </si>
  <si>
    <t>Transactions not conducted with the bank's domestic central bank and backed by Level 2B non-RMBS assets; of which:</t>
  </si>
  <si>
    <t>insured, with a 3% run-off rate</t>
  </si>
  <si>
    <t>insured, with a 5% run-off rate</t>
  </si>
  <si>
    <t>G-SIB surcharge</t>
  </si>
  <si>
    <t>Trade exposures (including client cleared trades)</t>
  </si>
  <si>
    <t>Qualifying central counterparties; of which:</t>
  </si>
  <si>
    <t>Unconditionally revocable "uncommitted" liquidity facilities</t>
  </si>
  <si>
    <t>Unconditionally revocable "uncommitted" credit facilities</t>
  </si>
  <si>
    <t>Domestic surcharges, total capital</t>
  </si>
  <si>
    <t>Domestic surcharges, Tier 1 capital</t>
  </si>
  <si>
    <t>Domestic surcharges, CET1 capital</t>
  </si>
  <si>
    <t>Use LCR data</t>
  </si>
  <si>
    <t>Use NSFR data</t>
  </si>
  <si>
    <t>Counterparty credit risk exposure</t>
  </si>
  <si>
    <t>19−28</t>
  </si>
  <si>
    <t>Memo item: SFT exposures to QCCPs from client-cleared transactions</t>
  </si>
  <si>
    <t>36, 37</t>
  </si>
  <si>
    <t>Potential future exposure (current exposure method; apply regulatory netting)</t>
  </si>
  <si>
    <t>F) Calculation of the leverage ratio</t>
  </si>
  <si>
    <t>8, 9</t>
  </si>
  <si>
    <t>Data complete</t>
  </si>
  <si>
    <t>Total exposure data complete</t>
  </si>
  <si>
    <t>F</t>
  </si>
  <si>
    <t>LR framework para ref</t>
  </si>
  <si>
    <t>Gross value (assuming no netting or CRM)</t>
  </si>
  <si>
    <t xml:space="preserve">Capped notional amount </t>
  </si>
  <si>
    <t>Capped notional amount (same reference name)</t>
  </si>
  <si>
    <t>Capped notional amount (same reference name with no maturity mismatch)</t>
  </si>
  <si>
    <t>Adjusted gross SFT assets</t>
  </si>
  <si>
    <t xml:space="preserve">b) Level 2A assets
 </t>
  </si>
  <si>
    <t xml:space="preserve">c) Level 2B assets
</t>
  </si>
  <si>
    <t xml:space="preserve">d) Total stock of HQLA
</t>
  </si>
  <si>
    <t xml:space="preserve">a) Retail deposit run-off
</t>
  </si>
  <si>
    <t xml:space="preserve">b) Unsecured wholesale funding run-off
</t>
  </si>
  <si>
    <t xml:space="preserve">c) Secured funding run-off
</t>
  </si>
  <si>
    <t xml:space="preserve">a) Secured lending including reverse repo and securities borrowing
</t>
  </si>
  <si>
    <t xml:space="preserve">d) Additional requirements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</si>
  <si>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</si>
  <si>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</si>
  <si>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</si>
  <si>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</si>
  <si>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</si>
  <si>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</si>
  <si>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</si>
  <si>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</si>
  <si>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</si>
  <si>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</si>
  <si>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</si>
  <si>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</si>
  <si>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</si>
  <si>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</si>
  <si>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</si>
  <si>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</si>
  <si>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</si>
  <si>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</si>
  <si>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</si>
  <si>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</si>
  <si>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</si>
  <si>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</si>
  <si>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Unencumbered</t>
  </si>
  <si>
    <t>Securities held where the institution has an offsetting reverse repurchase transaction when the security on each transaction has the same unique identifier (eg ISIN number or CUSIP) and such securities are reported on the balance sheet of the reporting instutions</t>
  </si>
  <si>
    <t>2) Off balance-sheet items</t>
  </si>
  <si>
    <t>Irrevocable or conditionally revocable liquidity facilities</t>
  </si>
  <si>
    <t>Irrevocable or conditionally revocable credit facilities</t>
  </si>
  <si>
    <t>Total RSF</t>
  </si>
  <si>
    <t>C) NSFR</t>
  </si>
  <si>
    <t>Net stable funding ratio</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</si>
  <si>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</si>
  <si>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</si>
  <si>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</si>
  <si>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ASF factor</t>
  </si>
  <si>
    <t>Calculated ASF</t>
  </si>
  <si>
    <t>&lt; 6 months</t>
  </si>
  <si>
    <t>≥ 1 year</t>
  </si>
  <si>
    <t>RSF factor</t>
  </si>
  <si>
    <t>Calculated RSF</t>
  </si>
  <si>
    <t xml:space="preserve">RSF 
factor </t>
  </si>
  <si>
    <t>Calculated total RSF</t>
  </si>
  <si>
    <t>Deferred tax liabilities (DTLs)</t>
  </si>
  <si>
    <t>Minority interest</t>
  </si>
  <si>
    <t>19-21, 23, 28</t>
  </si>
  <si>
    <t>Replacement cost associated with all derivatives transactions (gross of variation margin)</t>
  </si>
  <si>
    <t>25, 26</t>
  </si>
  <si>
    <t>Eligible cash variation margin offset against derivatives market values</t>
  </si>
  <si>
    <t>Exempted CCP leg of client-cleared trade exposures (replacement costs)</t>
  </si>
  <si>
    <t>33−37</t>
  </si>
  <si>
    <t>SFT agent transactions eligible for the exceptional treatment</t>
  </si>
  <si>
    <t>Accounting other assets</t>
  </si>
  <si>
    <t>Adjustments to accounting 'other assets' for the purposes of the leverage ratio</t>
  </si>
  <si>
    <t>19−22, 28</t>
  </si>
  <si>
    <t>Potential future exposure for derivatives entering the leverage ratio exposure measure</t>
  </si>
  <si>
    <t>Exempted CCP leg of client-cleared trade exposures (potential future exposure)</t>
  </si>
  <si>
    <t>E) Adjusted notional exposures for written credit derivatives</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</si>
  <si>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</si>
  <si>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</si>
  <si>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</si>
  <si>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</si>
  <si>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</si>
  <si>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</si>
  <si>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</si>
  <si>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</si>
  <si>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</si>
  <si>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</si>
  <si>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</si>
  <si>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</si>
  <si>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</si>
  <si>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</si>
  <si>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Check: sum of other assets of which items ≤ other assets</t>
  </si>
  <si>
    <t>Check: unconditionally cancellable commitments should not exceed off-balance items with a 0% CCF</t>
  </si>
  <si>
    <t>Check: total equals total accounting values in panel A</t>
  </si>
  <si>
    <t>Check: total equals total gross values in panel A</t>
  </si>
  <si>
    <t>Check: credit derivatives (protection sold) should be the same as or less than that in panel B</t>
  </si>
  <si>
    <t>Check: credit derivatives (protection bought) should be the same as or less than that in panel B</t>
  </si>
  <si>
    <t>Check: credit derivatives purchased are consistently filled-in (see reporting instructions for more details)</t>
  </si>
  <si>
    <t>Other SFTs</t>
  </si>
  <si>
    <t>33-35</t>
  </si>
  <si>
    <t>29−31</t>
  </si>
  <si>
    <t>Closed from question: numerical answer</t>
  </si>
  <si>
    <t>Overall capital requirements and actual capital ratios</t>
  </si>
  <si>
    <t>General information (to be completed by all banks)</t>
  </si>
  <si>
    <t>Unit</t>
  </si>
  <si>
    <t>One</t>
  </si>
  <si>
    <t>Thousands</t>
  </si>
  <si>
    <t>Millions</t>
  </si>
  <si>
    <t>FIRB</t>
  </si>
  <si>
    <t>AIRB</t>
  </si>
  <si>
    <t>PD/LGD</t>
  </si>
  <si>
    <t>Market-based</t>
  </si>
  <si>
    <t>Credit risk equity</t>
  </si>
  <si>
    <t>Credit risk</t>
  </si>
  <si>
    <t>Sovereign or central bank debt securities, rated BBB- to BBB+</t>
  </si>
  <si>
    <t>BCBS FAQ 3(a)</t>
  </si>
  <si>
    <r>
      <t xml:space="preserve">PSEs </t>
    </r>
    <r>
      <rPr>
        <b/>
        <sz val="10"/>
        <rFont val="Segoe UI"/>
        <family val="2"/>
      </rPr>
      <t>not</t>
    </r>
    <r>
      <rPr>
        <sz val="10"/>
        <rFont val="Segoe UI"/>
        <family val="2"/>
      </rPr>
      <t xml:space="preserve"> guaranteed by central government but treated as a sovereign under paragraph 229 of the Basel II framework</t>
    </r>
  </si>
  <si>
    <r>
      <t xml:space="preserve">Of which collateral is </t>
    </r>
    <r>
      <rPr>
        <b/>
        <sz val="10"/>
        <color indexed="8"/>
        <rFont val="Segoe UI"/>
        <family val="2"/>
      </rPr>
      <t>not re-used</t>
    </r>
    <r>
      <rPr>
        <sz val="10"/>
        <color indexed="8"/>
        <rFont val="Segoe UI"/>
        <family val="2"/>
      </rPr>
      <t xml:space="preserve"> (ie is not rehypothecated) to cover the reporting institution's outright short positions</t>
    </r>
  </si>
  <si>
    <r>
      <t xml:space="preserve">Of which collateral </t>
    </r>
    <r>
      <rPr>
        <b/>
        <sz val="10"/>
        <color indexed="8"/>
        <rFont val="Segoe UI"/>
        <family val="2"/>
      </rPr>
      <t>is re-used</t>
    </r>
    <r>
      <rPr>
        <sz val="10"/>
        <color indexed="8"/>
        <rFont val="Segoe UI"/>
        <family val="2"/>
      </rPr>
      <t xml:space="preserve"> (ie is rehypothecated) in transactions to cover the reporting insitution's outright short positions </t>
    </r>
  </si>
  <si>
    <r>
      <t xml:space="preserve">Of which the borrowed assets </t>
    </r>
    <r>
      <rPr>
        <b/>
        <sz val="10"/>
        <color indexed="8"/>
        <rFont val="Segoe UI"/>
        <family val="2"/>
      </rPr>
      <t>are not re-used</t>
    </r>
    <r>
      <rPr>
        <sz val="10"/>
        <color indexed="8"/>
        <rFont val="Segoe UI"/>
        <family val="2"/>
      </rPr>
      <t xml:space="preserve"> (ie are not rehypothecated) to cover short positions </t>
    </r>
  </si>
  <si>
    <r>
      <t xml:space="preserve">Of which the borrowed assets </t>
    </r>
    <r>
      <rPr>
        <b/>
        <sz val="10"/>
        <color indexed="8"/>
        <rFont val="Segoe UI"/>
        <family val="2"/>
      </rPr>
      <t>are re-used</t>
    </r>
    <r>
      <rPr>
        <sz val="10"/>
        <color indexed="8"/>
        <rFont val="Segoe UI"/>
        <family val="2"/>
      </rPr>
      <t xml:space="preserve"> (ie are rehypothecated) in transactions to cover short positions</t>
    </r>
  </si>
  <si>
    <t>Definition of capital</t>
  </si>
  <si>
    <t>A) Provisions and expected losses</t>
  </si>
  <si>
    <t>EU</t>
  </si>
  <si>
    <t>Total amount with respect to provisions to be included in Tier 2 capital</t>
  </si>
  <si>
    <t>B) Common Equity Tier 1 capital</t>
  </si>
  <si>
    <t>1) Eligible Common Equity Tier 1 capital held</t>
  </si>
  <si>
    <t>2022 national impl.</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</si>
  <si>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</si>
  <si>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</si>
  <si>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</si>
  <si>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</si>
  <si>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</si>
  <si>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</si>
  <si>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</si>
  <si>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</si>
  <si>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</si>
  <si>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</si>
  <si>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Deduction for shortfall of provisions to expeced losses (gross of any tax adjustement)</t>
  </si>
  <si>
    <t>71–72</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</si>
  <si>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</si>
  <si>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</si>
  <si>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76–77</t>
  </si>
  <si>
    <t>Deduction for defined benefit pension fund assets</t>
  </si>
  <si>
    <t>Deduction for securitisation gain on sale (expected future margin income) as set out in paragraph 562 of the Basel II framework</t>
  </si>
  <si>
    <t>Deductions for prudent valuation</t>
  </si>
  <si>
    <t>Other CET1 deductions</t>
  </si>
  <si>
    <t>80–83</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</si>
  <si>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</si>
  <si>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84–86</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</si>
  <si>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</si>
  <si>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</si>
  <si>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</si>
  <si>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</si>
  <si>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</si>
  <si>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</si>
  <si>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</si>
  <si>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</si>
  <si>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</si>
  <si>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</si>
  <si>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</si>
  <si>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</si>
  <si>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</si>
  <si>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</si>
  <si>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Instruments that meet the Tier 2 criteria issued by subsidiaries to third parties that are given recogntion in Tier 2 capital</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</si>
  <si>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</si>
  <si>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</si>
  <si>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</si>
  <si>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</si>
  <si>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</si>
  <si>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</si>
  <si>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</si>
  <si>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</si>
  <si>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t>RWA impact pure</t>
  </si>
  <si>
    <t>Incremental RWA impact of applying 2022 Basel III pure rather than national implementation</t>
  </si>
  <si>
    <t>Basel III national impl.</t>
  </si>
  <si>
    <t>Basel III pure</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</si>
  <si>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</si>
  <si>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</si>
  <si>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</si>
  <si>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</si>
  <si>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</si>
  <si>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</si>
  <si>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</si>
  <si>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</si>
  <si>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</si>
  <si>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</si>
  <si>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</si>
  <si>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Credit risk (including CCR and non-trading credit risk); of which:</t>
  </si>
  <si>
    <t>Market risk</t>
  </si>
  <si>
    <t>C) Total risk-weighted assets and capital ratios</t>
  </si>
  <si>
    <t>B) RWA effects from Basel III definition of capital and other national phase-in arrangements</t>
  </si>
  <si>
    <t>Data in green cells can typically be provided by national supervisors based on regulatory reporting data. However, filling in the data allows for the calculation of the capital ratios in the reporting template.</t>
  </si>
  <si>
    <t>IRB approaches</t>
  </si>
  <si>
    <t>Reverse out derivatives netting and other derivatives adjustments</t>
  </si>
  <si>
    <t>G) Alternative methods for derivative exposures</t>
  </si>
  <si>
    <t>SA-CCR without modification</t>
  </si>
  <si>
    <t>Modified 
SA-CCR</t>
  </si>
  <si>
    <t>H) Alternative currency criteria for eligible cash variation margin in derivative transactions</t>
  </si>
  <si>
    <t>Receivables for eligible cash variation margin provided in derivatives transactions</t>
  </si>
  <si>
    <t>Non-financial entities that are not systemically important</t>
  </si>
  <si>
    <t xml:space="preserve">NSFR derivative liabilities (derivative liabilities less total collateral posted as variation margin on derivative liabilities) </t>
  </si>
  <si>
    <t>Sovereigns/central banks/MDBs/BIS</t>
  </si>
  <si>
    <t>21(a)</t>
  </si>
  <si>
    <t>21(b)</t>
  </si>
  <si>
    <t>21(c), 22</t>
  </si>
  <si>
    <t>21(c), 23</t>
  </si>
  <si>
    <t>21(c), 24(a)</t>
  </si>
  <si>
    <t>21(c), 24(b), 24(d), 25(a)</t>
  </si>
  <si>
    <t>21(c), 24(c)</t>
  </si>
  <si>
    <t>25(b)</t>
  </si>
  <si>
    <t>25(d)</t>
  </si>
  <si>
    <t>21(c), 24(d), 25(a), 25(b)</t>
  </si>
  <si>
    <t>Interdependent liabilities</t>
  </si>
  <si>
    <t>Trade date payables</t>
  </si>
  <si>
    <t>I</t>
  </si>
  <si>
    <t>Encumbered; of which:</t>
  </si>
  <si>
    <t>Loans to financial institutions, of which:</t>
  </si>
  <si>
    <t>All other secured loans to financial institutions, of which:</t>
  </si>
  <si>
    <t>Unsecured loans to financial institutions, of which:</t>
  </si>
  <si>
    <t>NSFR derivative assets (derivative assets less cash collateral received as variation margin on derivative assets)</t>
  </si>
  <si>
    <t>Required stable funding associated with initial margin posted and cash or other assets provided to contribute to the default fund of a CCP</t>
  </si>
  <si>
    <t>Items deducted from regulatory capital</t>
  </si>
  <si>
    <t>Interdependent assets</t>
  </si>
  <si>
    <t>Variation margin received, of which:</t>
  </si>
  <si>
    <t>Required stable funding associated with derivative liabilities</t>
  </si>
  <si>
    <t>Initial margin posted on bank's own positions, of which:</t>
  </si>
  <si>
    <t>Initial margin posted in the form of cash</t>
  </si>
  <si>
    <t>Initial margin posted in the form of Level 1 securities</t>
  </si>
  <si>
    <t>Cash or other assets provided to contribute to the default fund of a CCP</t>
  </si>
  <si>
    <t>36(a)</t>
  </si>
  <si>
    <t>36(b)</t>
  </si>
  <si>
    <t>31, 40(e), 43(a)</t>
  </si>
  <si>
    <t>31, 38, 40(c), 43(a), 43(c)</t>
  </si>
  <si>
    <t>31, 39(b), 40(c), 43(a), 43(c)</t>
  </si>
  <si>
    <t>31, 37, 40(b), 43(a)</t>
  </si>
  <si>
    <t>31, 39(a), 40(b), 43(a)</t>
  </si>
  <si>
    <t>31, 40(a), 40(b), 43(a)</t>
  </si>
  <si>
    <t>31, 40(d), 43(a)</t>
  </si>
  <si>
    <t>31, 40(e), 41, 43(a)</t>
  </si>
  <si>
    <t>31, 40(e), 41(a), 43(a)</t>
  </si>
  <si>
    <t>31, 41(b), 43(a)</t>
  </si>
  <si>
    <t>31, 40(e), 42(b), 43(a), FN19</t>
  </si>
  <si>
    <t>31, 42(c), 43(a)</t>
  </si>
  <si>
    <t>31, 40(e), 42(c), 43(a)</t>
  </si>
  <si>
    <t>31, 42(d), 43(a)</t>
  </si>
  <si>
    <t>43(c), FN19</t>
  </si>
  <si>
    <t>35, FN 16</t>
  </si>
  <si>
    <t>42(a)</t>
  </si>
  <si>
    <t>See FN 18</t>
  </si>
  <si>
    <t>43(c)</t>
  </si>
  <si>
    <t>36(d)</t>
  </si>
  <si>
    <t>new row</t>
  </si>
  <si>
    <t>FN10</t>
  </si>
  <si>
    <t>E) For completion only by banks with assets encumbered for exceptional central bank liquidity operations and where the supervisor and central bank have agreed to a reduced RSF factor</t>
  </si>
  <si>
    <t>31, FN15</t>
  </si>
  <si>
    <t>Encumbered for exceptional central bank liquidity operations; of which:</t>
  </si>
  <si>
    <t>Secured by Level 1 collateral and where the bank has the ability to freely rehypthecate the received collateral for the life of the loan, of which</t>
  </si>
  <si>
    <t>Unsecured, of which:</t>
  </si>
  <si>
    <t>130−145</t>
  </si>
  <si>
    <t>Replacement cost (RC)</t>
  </si>
  <si>
    <r>
      <t>146</t>
    </r>
    <r>
      <rPr>
        <sz val="10"/>
        <rFont val="Segoe UI"/>
        <family val="2"/>
      </rPr>
      <t>−</t>
    </r>
    <r>
      <rPr>
        <sz val="10"/>
        <rFont val="Segoe UI"/>
        <family val="2"/>
      </rPr>
      <t>187</t>
    </r>
  </si>
  <si>
    <t>J) Business model categorisation</t>
  </si>
  <si>
    <t>Deduction for qualifying holdings outside the financial sector which can alternatively be subject to a 1,250% risk weight</t>
  </si>
  <si>
    <t>See FN 10</t>
  </si>
  <si>
    <t>See FN 17</t>
  </si>
  <si>
    <t xml:space="preserve">Of which are required central bank reserves </t>
  </si>
  <si>
    <t>Deposits held at other banks which are members of the same cooperative network of banks and which are subject to national discretion according to FN 10</t>
  </si>
  <si>
    <t>Remaining period of encumbrance &lt; 6 months</t>
  </si>
  <si>
    <t>Encumbered, of which:</t>
  </si>
  <si>
    <t>Remaining period of encumbrance ≥ 6 months to &lt; 1 year</t>
  </si>
  <si>
    <t>Remaining period of encumbrance ≥ 1 year</t>
  </si>
  <si>
    <t>FN 10, 43(c)</t>
  </si>
  <si>
    <t>Loans to financial institutions secured by Level 1 collateral and where the bank has the ability to freely rehypthecate the received collateral for the life of the loan; of which:</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</si>
  <si>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</si>
  <si>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</si>
  <si>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</si>
  <si>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Other loans, excluding loans to financial insitutions, with a residual maturity of one year or greater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</si>
  <si>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</si>
  <si>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Performing loans (except loans to financial institutions and loans reported in above categories) with risk weights greater than 35% under the Basel II standardised approach for credit risk; of which:</t>
  </si>
  <si>
    <t>Non-HQLA exchange traded equities; of which:</t>
  </si>
  <si>
    <t>Non-HQLA securities not in default; of which:</t>
  </si>
  <si>
    <t>Of which is posted to counterparties exempted from BCBS-IOSCO margin requirements; of which:</t>
  </si>
  <si>
    <t>Total initial margin received, in the form of any collateral type, according to residual maturity of associated derivative contract(s)</t>
  </si>
  <si>
    <t>Trade date receivables</t>
  </si>
  <si>
    <t>D) For completion only by banks in jurisdictions where deposits between banks within the same cooperative network are required by law to be placed at the central organisation and are legally constrained within the cooperative bank network as minimum deposit requirements</t>
  </si>
  <si>
    <t>NSFR derivative liabilities</t>
  </si>
  <si>
    <t xml:space="preserve">Note: Include only assets that are both (a) encumbered for exceptional central bank liquidity operations, and (b) where the supervisor and central bank have agreed to a reduced RSF factor.
Values reported in this section should not be reported in panel B)1) above. </t>
  </si>
  <si>
    <t>7) NSFR RSF off-balance sheet items</t>
  </si>
  <si>
    <t>Loans to financial institutions; of which:</t>
  </si>
  <si>
    <t>All other secured loans to financial institutions; of which:</t>
  </si>
  <si>
    <t>added paragraph reference in column C</t>
  </si>
  <si>
    <t>Changed category title, text in column J, K</t>
  </si>
  <si>
    <t>Changed category title</t>
  </si>
  <si>
    <t>changed category title</t>
  </si>
  <si>
    <t>changed category title, added paragraph reference</t>
  </si>
  <si>
    <t>changed formula</t>
  </si>
  <si>
    <t>chagned to volunatary cells</t>
  </si>
  <si>
    <t>changed to voluntary cells, changed category title, new formula in H403</t>
  </si>
  <si>
    <t>Basel III leverage ratio</t>
  </si>
  <si>
    <t>Potential future exposure:</t>
  </si>
  <si>
    <t>a. Amount of the cash initial margin that the bank passes on to an account in the name of the CCP</t>
  </si>
  <si>
    <t>i. Amount of the cash initial margin that remains on the bank’s balance sheet</t>
  </si>
  <si>
    <t>b. Amount of the cash initial margin that is segregated from the bank’s other assets</t>
  </si>
  <si>
    <t>c. Amount of the cash initial margin that is not segregated from the bank’s other assets</t>
  </si>
  <si>
    <t>a. Initial margin in the form of securities that a bank includes in its total Basel III leverage ratio exposure measure</t>
  </si>
  <si>
    <t>FN10, 21(c)</t>
  </si>
  <si>
    <t>Other deposits from members of a cooperative network of banks</t>
  </si>
  <si>
    <t>21(c), 24, 25(a)</t>
  </si>
  <si>
    <t>Added paragraph reference</t>
  </si>
  <si>
    <t>Derivative liabilities, gross of variation margin posted</t>
  </si>
  <si>
    <t>Of which are derivative liabilities where the counterparty is exempt from BCBS-IOSCO margin requirements; of which:</t>
  </si>
  <si>
    <t>19, 20, FN 6</t>
  </si>
  <si>
    <t>Initial margin received, in the form of any collateral type, from counterparties exempt from BCBS-IOSCO margin requirements;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</si>
  <si>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 of which:</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</si>
  <si>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</si>
  <si>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</si>
  <si>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</si>
  <si>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</si>
  <si>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Of which are derivative assets where the counterparty is exempt from BCBS-IOSCO margin requirements; of which:</t>
  </si>
  <si>
    <t>Cash variation margin received, meeting conditions as specified in paragraph 25 of the Basel III leverage ratio framework and disclosure requirements</t>
  </si>
  <si>
    <t>Of which is received from counterparties exempted from BCBS-IOSCO margin requirements; of which:</t>
  </si>
  <si>
    <t>Of which is received from counterparties exempted from BCBS-IOSCO margin requirements</t>
  </si>
  <si>
    <t>Other variation margin received</t>
  </si>
  <si>
    <t>Initial margin posted on bank's own behalf, in the form of any collateral type, according to residual maturity of associated derivative contract(s)</t>
  </si>
  <si>
    <t>Initial margin posted on bank’s own behalf, in the form of any collateral type, to counterparties exempt from BCBS-IOSCO margin requirements; of which:</t>
  </si>
  <si>
    <t xml:space="preserve">Securities eligible for Level 2A HQLA for the LCR, of which: </t>
  </si>
  <si>
    <t>Loans to retail and small- and medium-sized entities (SME) (excluding residential mortgages reported above) with a residual maturity of less than one year;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</si>
  <si>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</si>
  <si>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</si>
  <si>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</si>
  <si>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</si>
  <si>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</si>
  <si>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</si>
  <si>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Other CET1 deductions to be made before the threshold deductions</t>
  </si>
  <si>
    <t>Retail exposures; of which:</t>
  </si>
  <si>
    <t>Corporate; of which:</t>
  </si>
  <si>
    <t>Check: securitisation exposures should be lower than or equal total other exposures</t>
  </si>
  <si>
    <t>Memo item: Trade finance exposures</t>
  </si>
  <si>
    <t>Basel III 2022 pure definition of capital minority interest calculation</t>
  </si>
  <si>
    <t>43(d)</t>
  </si>
  <si>
    <t>new row; Paragraph reference added</t>
  </si>
  <si>
    <t>Total initial margin posted; of which:</t>
  </si>
  <si>
    <t>718cxii</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</si>
  <si>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</si>
  <si>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Total initial margin received</t>
  </si>
  <si>
    <t>Of which, initial margin received in the form of cash</t>
  </si>
  <si>
    <t>Of which, initial margin received in the form of Level 1 securities</t>
  </si>
  <si>
    <t>Of which, initial margin received in the form of all other collateral</t>
  </si>
  <si>
    <t>Of which, is initial margin posted on behalf of a customer</t>
  </si>
  <si>
    <t>weight cells greyed out; INPUT CELLS MOVED</t>
  </si>
  <si>
    <t xml:space="preserve">I) Memo items related to initial margin for centrally cleared derivative transactions </t>
  </si>
  <si>
    <t>Amount (not deducted)</t>
  </si>
  <si>
    <t>RWA (for amount not deducted)</t>
  </si>
  <si>
    <t>B) Reporting discretion definition of capital</t>
  </si>
  <si>
    <t>Provide 2022 national implementation</t>
  </si>
  <si>
    <t>Provide 2022 Basel III pure</t>
  </si>
  <si>
    <t>Data to be provided in the relevant column</t>
  </si>
  <si>
    <t>Other deposits at other banks which are members of the same cooperative network of banks; of which:</t>
  </si>
  <si>
    <t>Loans to non-financial corporate clients with a residual maturity of less than one year; of which:</t>
  </si>
  <si>
    <t>Loans to central banks with a residual maturity of less than one year; of which:</t>
  </si>
  <si>
    <t xml:space="preserve">Other short-term unsecured instruments and transactions with a residual maturity of less than one year, of which: </t>
  </si>
  <si>
    <t>Derivative assets, gross of variation margin received</t>
  </si>
  <si>
    <t>Initial margin posted in the form of all other collateral</t>
  </si>
  <si>
    <t>31, 36(c), 40(c), 43(a)</t>
  </si>
  <si>
    <t>Initial margin in the form of securities that a bank receives from clients for centrally cleared derivative transactions</t>
  </si>
  <si>
    <t>Initial margin in the form of cash that a bank receives from clients for centrally cleared derivative transactions</t>
  </si>
  <si>
    <t>SA-CCR para ref</t>
  </si>
  <si>
    <t>Total on- and off-balance sheet exposures. Amounts shown should be the LR exposure measure values.</t>
  </si>
  <si>
    <t>50 (b), footnote 12</t>
  </si>
  <si>
    <t>73-84</t>
  </si>
  <si>
    <t>75-78</t>
  </si>
  <si>
    <t>F) Capital issued out of subsidiaries to third parties (paragraphs 62−65)</t>
  </si>
  <si>
    <t>SR-relevant</t>
  </si>
  <si>
    <t>6) NSFR RSF on-balance sheet items</t>
  </si>
  <si>
    <t>CCPs</t>
  </si>
  <si>
    <t>B1: Q-CCP</t>
  </si>
  <si>
    <t>B2: Non-Q-CCP</t>
  </si>
  <si>
    <t>Other</t>
  </si>
  <si>
    <t>146−187</t>
  </si>
  <si>
    <t>of which: PFE of centrally cleared client trades</t>
  </si>
  <si>
    <t>Eligible cash variation margin provided in derivatives transactions of US-GAAP banks</t>
  </si>
  <si>
    <r>
      <t>146</t>
    </r>
    <r>
      <rPr>
        <sz val="10"/>
        <rFont val="Segoe UI"/>
        <family val="2"/>
      </rPr>
      <t>−</t>
    </r>
    <r>
      <rPr>
        <sz val="10"/>
        <rFont val="Segoe UI"/>
        <family val="2"/>
      </rPr>
      <t>187</t>
    </r>
    <r>
      <rPr>
        <sz val="11"/>
        <color theme="1"/>
        <rFont val="Arial"/>
        <family val="2"/>
      </rPr>
      <t/>
    </r>
  </si>
  <si>
    <t>Check: of which: PFE of centrally cleared client trades should not be greater than potential future exposure</t>
  </si>
  <si>
    <t xml:space="preserve">Check: of which: PFE of centrally cleared client trades should not be greater than potential future exposure: with maturity factor unchanged but with multiplier set to 100% </t>
  </si>
  <si>
    <t>Use sovereign exposures data</t>
  </si>
  <si>
    <t>Use operational risk data</t>
  </si>
  <si>
    <t>Year</t>
  </si>
  <si>
    <t>A) Balance sheet and other items</t>
  </si>
  <si>
    <t>Total assets</t>
  </si>
  <si>
    <t>Assets under custody</t>
  </si>
  <si>
    <t>Assets under managment and/or administration</t>
  </si>
  <si>
    <t>B) Income statement</t>
  </si>
  <si>
    <t>Gross income</t>
  </si>
  <si>
    <t>Fee and commission income</t>
  </si>
  <si>
    <t>Fee and commission expenses</t>
  </si>
  <si>
    <t>Net profit (loss) on financial operations (trading book)</t>
  </si>
  <si>
    <t>Net profit (loss) on financial operations (non-trading book)</t>
  </si>
  <si>
    <t>Other operating income</t>
  </si>
  <si>
    <t>Dividend income</t>
  </si>
  <si>
    <t>Event type</t>
  </si>
  <si>
    <t>Whole bank</t>
  </si>
  <si>
    <t>Maximum loss (in this year)</t>
  </si>
  <si>
    <t>Sum of the five largest losses (in this year)</t>
  </si>
  <si>
    <t>Up to date sum of the five largest losses</t>
  </si>
  <si>
    <t>Threshold applied in loss data collection</t>
  </si>
  <si>
    <t>Internal fraud
(ET1)</t>
  </si>
  <si>
    <t>External fraud
(ET2)</t>
  </si>
  <si>
    <t>Employment practices and workplace safety practices
(ET3)</t>
  </si>
  <si>
    <t>Clients, products &amp; business practices 
(ET4)</t>
  </si>
  <si>
    <t>Damage to physical assets 
(ET5)</t>
  </si>
  <si>
    <t>Business disruption and system failures
(ET6)</t>
  </si>
  <si>
    <t>Execution, delivery &amp; process management
(ET7)</t>
  </si>
  <si>
    <t>Approach to operational risk (Basel II/III)</t>
  </si>
  <si>
    <t>Basic Indicator Approach (BIA)</t>
  </si>
  <si>
    <t>Standardised Approach (TSA)</t>
  </si>
  <si>
    <t>Alternative Standardised Approach (ASA)</t>
  </si>
  <si>
    <t>C) Operational risk losses by event types</t>
  </si>
  <si>
    <t>Unrated exposures</t>
  </si>
  <si>
    <t>Qualitative</t>
  </si>
  <si>
    <t>Application of the trade or settlement date accounting</t>
  </si>
  <si>
    <t>Receivables</t>
  </si>
  <si>
    <t>Payables</t>
  </si>
  <si>
    <t>K) Trade vs settlement date accounting</t>
  </si>
  <si>
    <t>Settlement date accounting</t>
  </si>
  <si>
    <t>Trade vs settlement date accounting</t>
  </si>
  <si>
    <t>Trade date accounting w/o netting: amount of cash receivables and payables that are reported on the balance sheet</t>
  </si>
  <si>
    <t>Trade date accounting with netting: amount of the net cash receivables reported on the balance sheet</t>
  </si>
  <si>
    <t>Trade date accounting with netting: amount of the cash payables that has been used to net the cash receivables on the balance sheet</t>
  </si>
  <si>
    <t>Trade date accounting with netting: amount of the cash payables in excess of cash receivables that has been reported on the balance sheet</t>
  </si>
  <si>
    <t>Settlement date accounting: amount of cash associated with securities sold or purchased to be received or paid on the settlement date</t>
  </si>
  <si>
    <t>ii. Amount of the cash initial margin that is off the bank’s balance sheet but continues to
create an off-balance sheet exposure of the bank</t>
  </si>
  <si>
    <t>b. Initial margin in the form of cash that a bank includes in its total Basel III leverage ratio exposure measure</t>
  </si>
  <si>
    <t>Grossed-up assets for derivatives collateral provided</t>
  </si>
  <si>
    <t>Exempted CCP leg of client-cleared trade exposures (initial margin)</t>
  </si>
  <si>
    <t>Securities received in a SFT that are recognised as an asset</t>
  </si>
  <si>
    <t>Adjustments for SFT sales accounting transactions</t>
  </si>
  <si>
    <t>Fiduciary assets</t>
  </si>
  <si>
    <t xml:space="preserve">Initial margin that a bank includes in its total Basel III leverage ratio exposure measure </t>
  </si>
  <si>
    <t>Deposits from members of the same cooperative network of banks subject to national discretion as defined in FN 10</t>
  </si>
  <si>
    <t>Total variation margin posted</t>
  </si>
  <si>
    <t>SA-CCR</t>
  </si>
  <si>
    <t>Reported data</t>
  </si>
  <si>
    <t>Number of trading desks</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</si>
  <si>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</si>
  <si>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</si>
  <si>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</si>
  <si>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</si>
  <si>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</si>
  <si>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</si>
  <si>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</si>
  <si>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</si>
  <si>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</si>
  <si>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</si>
  <si>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</si>
  <si>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</si>
  <si>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</si>
  <si>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</si>
  <si>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</si>
  <si>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</si>
  <si>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</si>
  <si>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</si>
  <si>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</si>
  <si>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</si>
  <si>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</si>
  <si>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</si>
  <si>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</si>
  <si>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</si>
  <si>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</si>
  <si>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</si>
  <si>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</si>
  <si>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</si>
  <si>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</si>
  <si>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</si>
  <si>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</si>
  <si>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</si>
  <si>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</si>
  <si>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</si>
  <si>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</si>
  <si>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</si>
  <si>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</si>
  <si>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</si>
  <si>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</si>
  <si>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</si>
  <si>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</si>
  <si>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</si>
  <si>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</si>
  <si>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</si>
  <si>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</si>
  <si>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</si>
  <si>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</si>
  <si>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</si>
  <si>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</si>
  <si>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</si>
  <si>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</si>
  <si>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</si>
  <si>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</si>
  <si>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</si>
  <si>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</si>
  <si>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</si>
  <si>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</si>
  <si>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</si>
  <si>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</si>
  <si>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</si>
  <si>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</si>
  <si>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</si>
  <si>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</si>
  <si>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</si>
  <si>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</si>
  <si>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</si>
  <si>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</si>
  <si>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</si>
  <si>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</si>
  <si>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</si>
  <si>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</si>
  <si>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</si>
  <si>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</si>
  <si>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</si>
  <si>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</si>
  <si>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</si>
  <si>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</si>
  <si>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</si>
  <si>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</si>
  <si>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</si>
  <si>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</si>
  <si>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</si>
  <si>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</si>
  <si>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</si>
  <si>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</si>
  <si>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</si>
  <si>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</si>
  <si>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</si>
  <si>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</si>
  <si>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</si>
  <si>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</si>
  <si>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</si>
  <si>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</si>
  <si>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</si>
  <si>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</si>
  <si>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</si>
  <si>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</si>
  <si>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</si>
  <si>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</si>
  <si>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</si>
  <si>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</si>
  <si>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</si>
  <si>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</si>
  <si>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</si>
  <si>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</si>
  <si>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</si>
  <si>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</si>
  <si>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</si>
  <si>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</si>
  <si>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</si>
  <si>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</si>
  <si>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</si>
  <si>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</si>
  <si>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</si>
  <si>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</si>
  <si>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</si>
  <si>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</si>
  <si>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</si>
  <si>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</si>
  <si>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</si>
  <si>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</si>
  <si>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</si>
  <si>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</si>
  <si>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</si>
  <si>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</si>
  <si>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</si>
  <si>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</si>
  <si>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</si>
  <si>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</si>
  <si>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Yes/No/Don't know</t>
  </si>
  <si>
    <t>Don't know</t>
  </si>
  <si>
    <t>Description 
(name internally used)</t>
  </si>
  <si>
    <t>Description 
(regulatory trading desk name)</t>
  </si>
  <si>
    <t>1) 1-day 99% VaR</t>
  </si>
  <si>
    <t>A) Risk-weighted assets according to the framework in place at the reporting date</t>
  </si>
  <si>
    <t>2) 1-day 97.5% VaR</t>
  </si>
  <si>
    <t>3) 1-day 97.5% ES</t>
  </si>
  <si>
    <t>4) P values</t>
  </si>
  <si>
    <t>1) Actual P&amp;L</t>
  </si>
  <si>
    <t>A) Risk measures</t>
  </si>
  <si>
    <t>B) P&amp;L</t>
  </si>
  <si>
    <t>Portfolio</t>
  </si>
  <si>
    <t>Method for trade exposures</t>
  </si>
  <si>
    <t>Potential future exposure: with maturity factor unchanged and without collateral</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</si>
  <si>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</si>
  <si>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</si>
  <si>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</si>
  <si>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</si>
  <si>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</si>
  <si>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</si>
  <si>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</si>
  <si>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Use TB IMA data</t>
  </si>
  <si>
    <t>Reporting dates</t>
  </si>
  <si>
    <t>Approach to CCR for non-centrally cleared OTC derivatives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</si>
  <si>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</si>
  <si>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</si>
  <si>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</si>
  <si>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</si>
  <si>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</si>
  <si>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</si>
  <si>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</si>
  <si>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</si>
  <si>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</si>
  <si>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</si>
  <si>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</si>
  <si>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</si>
  <si>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Internal models permission</t>
  </si>
  <si>
    <t>Observed/best estimates</t>
  </si>
  <si>
    <t>Observed</t>
  </si>
  <si>
    <t>Best estimates</t>
  </si>
  <si>
    <t>Extension of 50(b)</t>
  </si>
  <si>
    <t>C) Leverage ratio worksheet</t>
  </si>
  <si>
    <t>D) LCR worksheet</t>
  </si>
  <si>
    <t>E) NSFR worksheet</t>
  </si>
  <si>
    <t>H) Sovereign exposures worksheet</t>
  </si>
  <si>
    <t>Total gross provisions eligible for inclusion in the adjustment to capital in respect of the difference between expected loss and provisions (non-defaulted assets if EU rules apply, otherwise combined)</t>
  </si>
  <si>
    <t>Total expected loss eligible for inclusion in the adjustment to capital in respect of the difference between expected loss and provisions (non-defaulted assets if EU rules apply, otherwise combined)</t>
  </si>
  <si>
    <t>Own estimates haircuts + comprehensive approach</t>
  </si>
  <si>
    <t>Financial and operating lease income</t>
  </si>
  <si>
    <t>Financial and operating lease expenses</t>
  </si>
  <si>
    <t>TLAC</t>
  </si>
  <si>
    <t>A) Adjustments to regulatory capital for TLAC calculation purposes</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</si>
  <si>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</si>
  <si>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</si>
  <si>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</si>
  <si>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</si>
  <si>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</si>
  <si>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</si>
  <si>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B) Non-regulatory capital elements of TLAC and adjustments</t>
  </si>
  <si>
    <t>External TLAC instruments issued directly by the G-SIB and subordinated to Excluded Liabilities</t>
  </si>
  <si>
    <t>External TLAC instruments issued directly by the G-SIB that are not subordinated to Excluded Liabilities but meet all other TLAC term sheet requirements</t>
  </si>
  <si>
    <t>of which: amount eligible as TLAC after application of the caps</t>
  </si>
  <si>
    <t>External TLAC instruments issued by funding vehicles prior to 1 January 2022</t>
  </si>
  <si>
    <t>Eligible ex ante commitments to recapitalise a G-SIB in resolution</t>
  </si>
  <si>
    <t>Non-regulatory capital TLAC (excluding adjustments arising from regulatory capital)</t>
  </si>
  <si>
    <t>C) Total</t>
  </si>
  <si>
    <t>Total non-regulatory capital TLAC</t>
  </si>
  <si>
    <t>Capital charge</t>
  </si>
  <si>
    <t>Internal models approach</t>
  </si>
  <si>
    <t>Non-securitisations</t>
  </si>
  <si>
    <t>Total SBA</t>
  </si>
  <si>
    <r>
      <t xml:space="preserve">Trading book: </t>
    </r>
    <r>
      <rPr>
        <b/>
        <sz val="20"/>
        <color rgb="FFAA322F"/>
        <rFont val="Segoe UI"/>
        <family val="2"/>
      </rPr>
      <t>Current</t>
    </r>
    <r>
      <rPr>
        <b/>
        <sz val="20"/>
        <rFont val="Segoe UI"/>
        <family val="2"/>
      </rPr>
      <t xml:space="preserve"> standardised approach (optional at discretion of national supervisor)</t>
    </r>
  </si>
  <si>
    <r>
      <t xml:space="preserve">This worksheet gathers data on the current capital charges under the standardised approach for the trading book. The capital charge in the summary table is the market risk capital charge for the positions where the bank is using </t>
    </r>
    <r>
      <rPr>
        <b/>
        <sz val="10"/>
        <rFont val="Segoe UI"/>
        <family val="2"/>
      </rPr>
      <t xml:space="preserve">only </t>
    </r>
    <r>
      <rPr>
        <sz val="10"/>
        <rFont val="Segoe UI"/>
        <family val="2"/>
      </rPr>
      <t>the standardised approach. This worksheet may be filled in by using regulatory reporting data as indicated by the COREP data point ID/SRS reference.</t>
    </r>
  </si>
  <si>
    <t>A) Summary</t>
  </si>
  <si>
    <t>Total general interest rate risk</t>
  </si>
  <si>
    <t>Total specific interest rate risk</t>
  </si>
  <si>
    <t>CIUs debt instruments</t>
  </si>
  <si>
    <t>Non-delta options interest rate risk</t>
  </si>
  <si>
    <t>Equity risk</t>
  </si>
  <si>
    <t>CIUs equity instruments</t>
  </si>
  <si>
    <t>Non-delta options equity instruments</t>
  </si>
  <si>
    <t>Foreign exchange risk</t>
  </si>
  <si>
    <t>Non-delta FX options</t>
  </si>
  <si>
    <t>Commodity risk</t>
  </si>
  <si>
    <t>Non-delta options commodity instruments</t>
  </si>
  <si>
    <t>Total - Current standardised approach</t>
  </si>
  <si>
    <t>B) Granular data</t>
  </si>
  <si>
    <t>1) Interest rate risk</t>
  </si>
  <si>
    <t>C18.00-001 TOTAL</t>
  </si>
  <si>
    <t>COREP Data Point ID
(EU only)</t>
  </si>
  <si>
    <t>SRS reference</t>
  </si>
  <si>
    <t>C212a</t>
  </si>
  <si>
    <t>Maturity ladder approach</t>
  </si>
  <si>
    <t>–</t>
  </si>
  <si>
    <t>Duration-based approach</t>
  </si>
  <si>
    <t>Non-securitisation debt instruments</t>
  </si>
  <si>
    <t>C214</t>
  </si>
  <si>
    <t>Securitisation instruments</t>
  </si>
  <si>
    <t>C234</t>
  </si>
  <si>
    <t>Correlation trading portfolio</t>
  </si>
  <si>
    <t>C231</t>
  </si>
  <si>
    <t>Particular approach for position risk in CIUs</t>
  </si>
  <si>
    <t>C217a</t>
  </si>
  <si>
    <t>Additional requirements for options (non-delta risks)</t>
  </si>
  <si>
    <t>C217b</t>
  </si>
  <si>
    <t>Simplified method</t>
  </si>
  <si>
    <t>Delta plus approach - additional requirements for gamma risk</t>
  </si>
  <si>
    <t>Delta plus approach - additional requirements for vega risk</t>
  </si>
  <si>
    <t>Scenario matrix approach</t>
  </si>
  <si>
    <t>2) Equity position risk</t>
  </si>
  <si>
    <t>C21.00 -001 TOTAL</t>
  </si>
  <si>
    <t>General risk</t>
  </si>
  <si>
    <t>C212b</t>
  </si>
  <si>
    <t>Specific risk</t>
  </si>
  <si>
    <t>C215</t>
  </si>
  <si>
    <t>Particular Approach for position risk in CIUs</t>
  </si>
  <si>
    <t>C217c</t>
  </si>
  <si>
    <t>C217d</t>
  </si>
  <si>
    <t>3) Foreign exchange risk</t>
  </si>
  <si>
    <t>C22.00</t>
  </si>
  <si>
    <t>Foreign Exchange Risk</t>
  </si>
  <si>
    <t>C216a</t>
  </si>
  <si>
    <t>Currencies closely correlated</t>
  </si>
  <si>
    <t>All other currencies (including CIUs treated as different currencies)</t>
  </si>
  <si>
    <t>Gold</t>
  </si>
  <si>
    <t>C216b</t>
  </si>
  <si>
    <t>4) Commodity risk</t>
  </si>
  <si>
    <t>C23.00</t>
  </si>
  <si>
    <t>C216c</t>
  </si>
  <si>
    <t>C216d</t>
  </si>
  <si>
    <t>Trading book: FRTB standardised approach (optional at discretion of national supervisor)</t>
  </si>
  <si>
    <t>This worksheet gathers data on the standardised approach for the trading book. The capital charge in the summary table would be the market risks capital charge for the positions where the bank is using only the standardised approach. The scope of the positions included should be exactly the same as the one applied in the "TB SA Current" worksheet.</t>
  </si>
  <si>
    <t>Summary table</t>
  </si>
  <si>
    <t>Risk class</t>
  </si>
  <si>
    <t>A) General interest rate risk (GIRR)</t>
  </si>
  <si>
    <t>Total GIRR</t>
  </si>
  <si>
    <t>Delta</t>
  </si>
  <si>
    <t>Medium correlations</t>
  </si>
  <si>
    <t>High correlations</t>
  </si>
  <si>
    <t>Low correlations</t>
  </si>
  <si>
    <t>Vega</t>
  </si>
  <si>
    <t>Curvature</t>
  </si>
  <si>
    <t>B) Credit spread risk (CSR): non-securitisations</t>
  </si>
  <si>
    <t>Total CSR non-securitisations</t>
  </si>
  <si>
    <t>C) Credit spread risk (CSR): Correlation trading portfolio</t>
  </si>
  <si>
    <t>Total CSR Correlation trading portfolio</t>
  </si>
  <si>
    <t>D) Credit spread risk (CSR): Securitisations (non CTP)</t>
  </si>
  <si>
    <t>Total CSR Securitisations (non CTP)</t>
  </si>
  <si>
    <t>E) Equity risk</t>
  </si>
  <si>
    <t>Total Equity risk</t>
  </si>
  <si>
    <t>F) Commodity risk</t>
  </si>
  <si>
    <t>Total Commodity risk</t>
  </si>
  <si>
    <t>G) Foreign exchange risk</t>
  </si>
  <si>
    <t>Total FX</t>
  </si>
  <si>
    <t>H) Default risk non-securitisations</t>
  </si>
  <si>
    <t>Sign conventions</t>
  </si>
  <si>
    <t>Total default risk capital charge (non-securitisations)</t>
  </si>
  <si>
    <t>I) Non-correlation trading portfolio</t>
  </si>
  <si>
    <t>Securitisations (non CTP)</t>
  </si>
  <si>
    <r>
      <t xml:space="preserve">Report </t>
    </r>
    <r>
      <rPr>
        <b/>
        <sz val="10"/>
        <rFont val="Segoe UI"/>
        <family val="2"/>
      </rPr>
      <t>only positive numbers</t>
    </r>
  </si>
  <si>
    <t>Total Default risk: Securitisations (non-CTP) capital charge</t>
  </si>
  <si>
    <t>J) Correlation trading portfolio</t>
  </si>
  <si>
    <t>Total Default risk: Correlation trading portfolio capital charge</t>
  </si>
  <si>
    <t>K) Residual risks add-on</t>
  </si>
  <si>
    <t>Global trading book</t>
  </si>
  <si>
    <t>Types of instruments</t>
  </si>
  <si>
    <t>Notional</t>
  </si>
  <si>
    <t>Instruments under paragraph 58(d) - exotic underlying</t>
  </si>
  <si>
    <t>Instruments under paragraph 58(e) - Other residual risks</t>
  </si>
  <si>
    <t>Paragraph 58(e)(i)</t>
  </si>
  <si>
    <t>Paragraph 58(e)(ii)</t>
  </si>
  <si>
    <t>Residual risks add-on</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</si>
  <si>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</si>
  <si>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</si>
  <si>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</si>
  <si>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t>Check: positive VaR capital charge requires VaR which is positive but smaller than the capital charge</t>
  </si>
  <si>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</si>
  <si>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</si>
  <si>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</si>
  <si>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Total capital charge for market risk</t>
  </si>
  <si>
    <t>SES; of which:</t>
  </si>
  <si>
    <t>Interest rate non-modellable risk factors</t>
  </si>
  <si>
    <t>Credit spread non-modellable risk factors</t>
  </si>
  <si>
    <t>Equity non-modellable risk factors</t>
  </si>
  <si>
    <t>Commodity non-modellable risk factors</t>
  </si>
  <si>
    <t>Foreign exchange non-modellable risk factors</t>
  </si>
  <si>
    <t>Default risk charge</t>
  </si>
  <si>
    <t>Gap risk</t>
  </si>
  <si>
    <t>Correlation risk</t>
  </si>
  <si>
    <t>Behavioural risk</t>
  </si>
  <si>
    <t>Risk from an exotic underlying</t>
  </si>
  <si>
    <t>SBM (delta, vega, and curvature); of which:</t>
  </si>
  <si>
    <t>B) Overall minimum capital requirements (8% RWA)</t>
  </si>
  <si>
    <t>Trading book</t>
  </si>
  <si>
    <t>2) IMA Backtesting P&amp;L</t>
  </si>
  <si>
    <t>1) Minimum capital requirements</t>
  </si>
  <si>
    <t>Leverage ratio: additional data</t>
  </si>
  <si>
    <t>A) On-balance sheet exposures, treatment of provisions/loan-loss reserves for on-balance sheet exposures and prudential valuation adjustments</t>
  </si>
  <si>
    <t>LR framework CD para ref</t>
  </si>
  <si>
    <t>Gross value</t>
  </si>
  <si>
    <t>Net value</t>
  </si>
  <si>
    <t>Exposure</t>
  </si>
  <si>
    <t>Deduction of eligible general provisions and general loan loss reserves from on-balance sheet exposures</t>
  </si>
  <si>
    <t>Deduction of eligible prudential value adjustments (PVAs)</t>
  </si>
  <si>
    <t>Cash pooling transactions</t>
  </si>
  <si>
    <t>Of which: cash pooling transactions that meet the criteria of para 17</t>
  </si>
  <si>
    <t>B) Off-balance sheet items</t>
  </si>
  <si>
    <t>Annex 13</t>
  </si>
  <si>
    <t>Annex 12</t>
  </si>
  <si>
    <t>Off-balance sheet items with a 20% CCF in the LR CD</t>
  </si>
  <si>
    <t>Annex 11</t>
  </si>
  <si>
    <t>Off-balance sheet items with a 50% CCF in the LR CD</t>
  </si>
  <si>
    <t>Annex 10</t>
  </si>
  <si>
    <t>Annex 9</t>
  </si>
  <si>
    <t>Off-balance sheet items with a 100% CCF in the LR CD including Option A for unsettled financial asset purchases</t>
  </si>
  <si>
    <t>Reported unsettled financial asset purchases as OBS items with a 100% CCF?</t>
  </si>
  <si>
    <t>Off-balance sheet items with a 100% CCF in the LR CD including Option B for unsettled financial asset purchases</t>
  </si>
  <si>
    <t>Annex 15</t>
  </si>
  <si>
    <t>Off-balance sheet securitisation exposures</t>
  </si>
  <si>
    <t>Deduction of eligible specific and general provisions from off-balance sheet items</t>
  </si>
  <si>
    <t>C) Alternative methods for derivative exposures</t>
  </si>
  <si>
    <t>Annex 2</t>
  </si>
  <si>
    <t>Replacement cost (RC) without application of FX haircuts for currency mismatch on cash variation margin</t>
  </si>
  <si>
    <t>Replacement cost (RC) with application of FX haircuts for currency mismatch on cash variation margin</t>
  </si>
  <si>
    <t>D) Adjusted notional exposures for written credit derivatives</t>
  </si>
  <si>
    <t>Of which: exempted legs associated with client-cleared trades or the provision of clearing services in a multi-level client services structure</t>
  </si>
  <si>
    <t>same reference name (non exempted)</t>
  </si>
  <si>
    <t>non-exempted: meeting all criteria of para 31</t>
  </si>
  <si>
    <t>30−35</t>
  </si>
  <si>
    <t>Check: credit derivatives are consistently filled-in (see reporting instructions for more details)</t>
  </si>
  <si>
    <t>E) Derivatives clearing services within a multi-level client structure</t>
  </si>
  <si>
    <t>Check: total ≥ amounts associated with affiliated entities</t>
  </si>
  <si>
    <t>Exempted leg of derivatives for which the bank provides clearing services within a multi-level client structure: replacement cost (RC)</t>
  </si>
  <si>
    <t>Of which: associated with entities affiliated with the bank outside the scope of regulatory consolidation for which the bank acts as a clearing member</t>
  </si>
  <si>
    <t>Exempted leg of derivatives for which the bank provides clearing services within a multi-level client structure: potential future exposure (PFE)</t>
  </si>
  <si>
    <t>Exemption applied in previous reporting for the SA-CCR or modified SA-CCR?</t>
  </si>
  <si>
    <t>F) Pending settlement transactions</t>
  </si>
  <si>
    <t>16, Option A</t>
  </si>
  <si>
    <t>Trade date accounting Option A: amount of gross cash receivables without any offsetting</t>
  </si>
  <si>
    <t>Settlement date accounting Option A: amount of gross commitments to pay for unsettled purchases</t>
  </si>
  <si>
    <t>Trade date accounting Option B: amount of gross cash receivables less offsetting specified in Option B</t>
  </si>
  <si>
    <t>Annex, 9, Option B</t>
  </si>
  <si>
    <t>Banks using settlement date accounting Option B: amount of gross commitments to pay for unsettled purchases less cash to be received for unsettled sales (ie offsetting specified in Option B)</t>
  </si>
  <si>
    <t>G) Securities financing transactions</t>
  </si>
  <si>
    <t>Adjusted gross SFT assets assuming open repos were to be measured net when all other criteria of para 37 are met</t>
  </si>
  <si>
    <t>36-42</t>
  </si>
  <si>
    <t>SFTs reported on row 15 of Basel III monitoring template in the form of open repos</t>
  </si>
  <si>
    <t>H) Additional data on the Basel III leverage ratio and risk-weighted capital requirements for types of derivatives counterparties</t>
  </si>
  <si>
    <t>Initial margin required by bank from this counterparty</t>
  </si>
  <si>
    <t>Initial margin received by bank from this counterparty, of which:</t>
  </si>
  <si>
    <t>cash</t>
  </si>
  <si>
    <t>non-cash before haircut</t>
  </si>
  <si>
    <t>non-cash after haircut</t>
  </si>
  <si>
    <t>using CEM</t>
  </si>
  <si>
    <t>using SA-CCR without an IM offset to PFE</t>
  </si>
  <si>
    <t>using SA-CCR with an IM offset to PFE</t>
  </si>
  <si>
    <t>Counterparty credit risk using SA-CCR</t>
  </si>
  <si>
    <r>
      <t>Check: gross value ≥ exposure value ≥</t>
    </r>
    <r>
      <rPr>
        <sz val="7.5"/>
        <color rgb="FFAA322F"/>
        <rFont val="Segoe UI"/>
        <family val="2"/>
      </rPr>
      <t xml:space="preserve"> </t>
    </r>
    <r>
      <rPr>
        <sz val="10"/>
        <color rgb="FFAA322F"/>
        <rFont val="Segoe UI"/>
        <family val="2"/>
      </rPr>
      <t>net value</t>
    </r>
  </si>
  <si>
    <t>Check: 'No' inclusion of unsettled financial asset purchases as OBS items under trade date accounting</t>
  </si>
  <si>
    <t>Check: Option B applied consistently in panels B and F</t>
  </si>
  <si>
    <r>
      <t xml:space="preserve">Check: total RC </t>
    </r>
    <r>
      <rPr>
        <sz val="10"/>
        <color rgb="FFAA322F"/>
        <rFont val="Arial"/>
        <family val="2"/>
      </rPr>
      <t>≥</t>
    </r>
    <r>
      <rPr>
        <sz val="10"/>
        <color rgb="FFAA322F"/>
        <rFont val="Segoe UI"/>
        <family val="2"/>
      </rPr>
      <t xml:space="preserve"> exempted leg not applied yet</t>
    </r>
  </si>
  <si>
    <t>Check: total PFE ≥ exempted leg not applied yet</t>
  </si>
  <si>
    <t>Check: exemption consistently applied</t>
  </si>
  <si>
    <r>
      <t xml:space="preserve">Check: total SFTs </t>
    </r>
    <r>
      <rPr>
        <sz val="10"/>
        <color rgb="FFAA322F"/>
        <rFont val="Arial"/>
        <family val="2"/>
      </rPr>
      <t>≥</t>
    </r>
    <r>
      <rPr>
        <sz val="10"/>
        <color rgb="FFAA322F"/>
        <rFont val="Segoe UI"/>
        <family val="2"/>
      </rPr>
      <t xml:space="preserve"> SFTs in the form of open repos</t>
    </r>
  </si>
  <si>
    <r>
      <t xml:space="preserve">Check: adjusted gross </t>
    </r>
    <r>
      <rPr>
        <sz val="10"/>
        <color rgb="FFAA322F"/>
        <rFont val="Arial"/>
        <family val="2"/>
      </rPr>
      <t>≥</t>
    </r>
    <r>
      <rPr>
        <sz val="7.5"/>
        <color rgb="FFAA322F"/>
        <rFont val="Segoe UI"/>
        <family val="2"/>
      </rPr>
      <t xml:space="preserve"> </t>
    </r>
    <r>
      <rPr>
        <sz val="10"/>
        <color rgb="FFAA322F"/>
        <rFont val="Segoe UI"/>
        <family val="2"/>
      </rPr>
      <t>adjusted gross with netting for open repos</t>
    </r>
  </si>
  <si>
    <r>
      <t xml:space="preserve">Check: gross value </t>
    </r>
    <r>
      <rPr>
        <sz val="10"/>
        <color rgb="FFAA322F"/>
        <rFont val="Arial"/>
        <family val="2"/>
      </rPr>
      <t>≥</t>
    </r>
    <r>
      <rPr>
        <sz val="7.5"/>
        <color rgb="FFAA322F"/>
        <rFont val="Segoe UI"/>
        <family val="2"/>
      </rPr>
      <t xml:space="preserve"> </t>
    </r>
    <r>
      <rPr>
        <sz val="10"/>
        <color rgb="FFAA322F"/>
        <rFont val="Segoe UI"/>
        <family val="2"/>
      </rPr>
      <t>adjusted gross</t>
    </r>
  </si>
  <si>
    <t>Use TLAC data</t>
  </si>
  <si>
    <t>Use leverage ratio additional data</t>
  </si>
  <si>
    <t>Use TB data</t>
  </si>
  <si>
    <t>Standardised measurement method</t>
  </si>
  <si>
    <t>3) Approaches to market risk</t>
  </si>
  <si>
    <t>4) Accounting information</t>
  </si>
  <si>
    <t>8) NSFR exceptional central bank liquidity operations</t>
  </si>
  <si>
    <r>
      <t xml:space="preserve">a) IMA for modelled desks </t>
    </r>
    <r>
      <rPr>
        <b/>
        <sz val="10"/>
        <rFont val="Arial"/>
        <family val="2"/>
      </rPr>
      <t>–</t>
    </r>
    <r>
      <rPr>
        <b/>
        <sz val="10"/>
        <rFont val="Segoe UI"/>
        <family val="2"/>
      </rPr>
      <t xml:space="preserve"> applicable to IMA banks only</t>
    </r>
  </si>
  <si>
    <r>
      <t>Off-balance sheet items with a [50</t>
    </r>
    <r>
      <rPr>
        <sz val="10"/>
        <rFont val="Arial"/>
        <family val="2"/>
      </rPr>
      <t>–</t>
    </r>
    <r>
      <rPr>
        <sz val="10"/>
        <rFont val="Segoe UI"/>
        <family val="2"/>
      </rPr>
      <t>75]% CCF in the LR CD</t>
    </r>
  </si>
  <si>
    <t>Off-balance sheet items with a [10–20]% CCF in the LR CD</t>
  </si>
  <si>
    <r>
      <t xml:space="preserve">Check: non-cash IM received before haircut </t>
    </r>
    <r>
      <rPr>
        <sz val="10"/>
        <color rgb="FFAA322F"/>
        <rFont val="Arial"/>
        <family val="2"/>
      </rPr>
      <t>≥</t>
    </r>
    <r>
      <rPr>
        <sz val="10"/>
        <color rgb="FFAA322F"/>
        <rFont val="Segoe UI"/>
        <family val="2"/>
      </rPr>
      <t xml:space="preserve"> non-cash IM received after haircut</t>
    </r>
  </si>
  <si>
    <t>E) Distribution of certain type of HQLAs according to accounting classification</t>
  </si>
  <si>
    <t>unweighted amount / market value</t>
  </si>
  <si>
    <t>Available for sale</t>
  </si>
  <si>
    <t xml:space="preserve">Total stock of HQLAs </t>
  </si>
  <si>
    <t>of which Level 1 securities issued or guaranteed by sovereigns, central banks, PSEs, MDBs</t>
  </si>
  <si>
    <t>of which Level 2 securities issued or guaranteed by sovereigns, central banks, PSEs, MDBs</t>
  </si>
  <si>
    <t>of which HQLA securities not issued or guaranteed by sovereigns, central banks, PSEs, MDBs</t>
  </si>
  <si>
    <t>Held to maturity</t>
  </si>
  <si>
    <t>Held for trading</t>
  </si>
  <si>
    <t>Check: columns D to F should add up to column C</t>
  </si>
  <si>
    <t>Advanced Measurement Approach (AMA)</t>
  </si>
  <si>
    <t>Current framework</t>
  </si>
  <si>
    <t>2) Hypothetical P&amp;L</t>
  </si>
  <si>
    <t>3) Risk-theoretical P&amp;L</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</si>
  <si>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</si>
  <si>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</si>
  <si>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 xml:space="preserve"> -20% to -10%</t>
  </si>
  <si>
    <t xml:space="preserve"> -10% to 0%</t>
  </si>
  <si>
    <t>0% to 10%</t>
  </si>
  <si>
    <t>10% to 20%</t>
  </si>
  <si>
    <t>20% to 30%</t>
  </si>
  <si>
    <t>30% to 40%</t>
  </si>
  <si>
    <t>40% to 50%</t>
  </si>
  <si>
    <t>50% to 60%</t>
  </si>
  <si>
    <t>60% to 70%</t>
  </si>
  <si>
    <t>70% to 80%</t>
  </si>
  <si>
    <t>80% to 90%</t>
  </si>
  <si>
    <t>90% to 100%</t>
  </si>
  <si>
    <t>100% to 125%</t>
  </si>
  <si>
    <t>125% to 150%</t>
  </si>
  <si>
    <t>150% to 175%</t>
  </si>
  <si>
    <t>175% to 200%</t>
  </si>
  <si>
    <t>200% to 250%</t>
  </si>
  <si>
    <t>250% to 300%</t>
  </si>
  <si>
    <t>300% to 400%</t>
  </si>
  <si>
    <t>more than 400%</t>
  </si>
  <si>
    <t>EL provisioning</t>
  </si>
  <si>
    <t>less than -20%</t>
  </si>
  <si>
    <t>D) Risk-weighted assets</t>
  </si>
  <si>
    <t>1) Exchange traded derivatives (ETD) – client leg of QCCP cleared derivatives</t>
  </si>
  <si>
    <t>Enforceability of netting and collateral agreements (select from list)</t>
  </si>
  <si>
    <r>
      <t xml:space="preserve">Check: LR exposure measure using SA-CCR without an IM offset to PFE </t>
    </r>
    <r>
      <rPr>
        <sz val="10"/>
        <color rgb="FFAA322F"/>
        <rFont val="Arial"/>
        <family val="2"/>
      </rPr>
      <t>≥</t>
    </r>
    <r>
      <rPr>
        <sz val="10"/>
        <color rgb="FFAA322F"/>
        <rFont val="Segoe UI"/>
        <family val="2"/>
      </rPr>
      <t xml:space="preserve"> LR exposure measure using SA-CCR with an IM offset to PFE</t>
    </r>
  </si>
  <si>
    <r>
      <t xml:space="preserve">Check: portfolio totals </t>
    </r>
    <r>
      <rPr>
        <sz val="10"/>
        <color rgb="FFAA322F"/>
        <rFont val="Arial"/>
        <family val="2"/>
      </rPr>
      <t>≥</t>
    </r>
    <r>
      <rPr>
        <sz val="10"/>
        <color rgb="FFAA322F"/>
        <rFont val="Segoe UI"/>
        <family val="2"/>
      </rPr>
      <t xml:space="preserve"> sum of values per client</t>
    </r>
  </si>
  <si>
    <r>
      <t xml:space="preserve">Check: cash IM received and reported in panel I </t>
    </r>
    <r>
      <rPr>
        <sz val="10"/>
        <color rgb="FFAA322F"/>
        <rFont val="Arial"/>
        <family val="2"/>
      </rPr>
      <t>≥</t>
    </r>
    <r>
      <rPr>
        <sz val="10"/>
        <color rgb="FFAA322F"/>
        <rFont val="Segoe UI"/>
        <family val="2"/>
      </rPr>
      <t xml:space="preserve"> cash IM received in the client leg of QCCP cleared derivatives (panel H1 + H2)</t>
    </r>
  </si>
  <si>
    <t>Check: non-cash IM received and reported in panel I ≥ non-cash IM received in the client leg of QCCP cleared derivatives (panel H1 + H2)</t>
  </si>
  <si>
    <r>
      <t xml:space="preserve">Check: LR exposure measure using CEM </t>
    </r>
    <r>
      <rPr>
        <sz val="10"/>
        <color rgb="FFAA322F"/>
        <rFont val="Arial"/>
        <family val="2"/>
      </rPr>
      <t>≥</t>
    </r>
    <r>
      <rPr>
        <sz val="10"/>
        <color rgb="FFAA322F"/>
        <rFont val="Segoe UI"/>
        <family val="2"/>
      </rPr>
      <t xml:space="preserve"> portfolio total LR exposure measure using CEM (panel H1 + H2 + H3)</t>
    </r>
  </si>
  <si>
    <t>Check: LR exposure measure using modified SA-CCR * 1.4 ≥ portfolio total LR exposure measure using SA-CCR without an IM offset to PFE (panel H1 + H2 + H3)</t>
  </si>
  <si>
    <t>Check: LR exposure measure using modified SA-CCR * 1.4 ≥ portfolio total exposure using SA-CCR without IM offset to PFE in the client leg of QCCP cleared derivatives (panel H1 + H2)</t>
  </si>
  <si>
    <t>Check: LR exposure measure using unmodified SA-CCR * 1.4 ≥ portfolio total LR exposure measure using SA-CCR with an IM offset to PFE (panel H1 + H2 + H3)</t>
  </si>
  <si>
    <t>Check: LR exposure measure using unmodified SA-CCR * 1.4 ≥ portfolio total exposure using SA-CCR with IM offset to PFE in the client leg of QCCP cleared derivatives (panel H1 + H2)</t>
  </si>
  <si>
    <t>ETD derivatives - portfolio total across all clients (client leg only)</t>
  </si>
  <si>
    <t>2) Over the counter derivatives (OTC) – client leg of QCCP cleared derivatives</t>
  </si>
  <si>
    <t>OTC derivatives - portfolio total across all clients (client leg only)</t>
  </si>
  <si>
    <t>3) Bilateral derivatives with counterparties</t>
  </si>
  <si>
    <t>I) Calculation of the leverage ratio per the consultative document</t>
  </si>
  <si>
    <t>Amount (Option A)</t>
  </si>
  <si>
    <t>Amount (Option B)</t>
  </si>
  <si>
    <t>Total exposures for the calculation of the proposed leverage ratio</t>
  </si>
  <si>
    <t>Proposed Basel III leverage ratio</t>
  </si>
  <si>
    <t>D) Leverage ratio additional worksheet</t>
  </si>
  <si>
    <t>H1</t>
  </si>
  <si>
    <t>H2</t>
  </si>
  <si>
    <t>H3</t>
  </si>
  <si>
    <t>Survey</t>
  </si>
  <si>
    <t>Litigation risk</t>
  </si>
  <si>
    <t>Financial market conditions</t>
  </si>
  <si>
    <t>Debt issuance prices</t>
  </si>
  <si>
    <t>Perceived systemic risk</t>
  </si>
  <si>
    <t>Model error risk</t>
  </si>
  <si>
    <t>Stay the same</t>
  </si>
  <si>
    <t>If yes, was the change</t>
  </si>
  <si>
    <t>Increase required collateral</t>
  </si>
  <si>
    <t>Increase haircuts for securities lending transactions</t>
  </si>
  <si>
    <t>Increase lending rates</t>
  </si>
  <si>
    <t>Deny more credit requests</t>
  </si>
  <si>
    <t>Curtail lending to specific borrowers</t>
  </si>
  <si>
    <t>Complexity of the framework</t>
  </si>
  <si>
    <t>Difficulty in achieving multiple constraints simultaneously</t>
  </si>
  <si>
    <t>Uncertainty with respect to implementation and/or changes in regulation</t>
  </si>
  <si>
    <t>Effects of market discipline imposed by investors and other stakeholders</t>
  </si>
  <si>
    <t>Changes made by peers that affect your relative market dominance</t>
  </si>
  <si>
    <t>Other business lending</t>
  </si>
  <si>
    <t>Residential real estate lending</t>
  </si>
  <si>
    <t>Commercial real estate lending</t>
  </si>
  <si>
    <t>Securitisation</t>
  </si>
  <si>
    <t>Systemic risks (eg inability to dispose of assets at fair prices)</t>
  </si>
  <si>
    <t>0 basis points</t>
  </si>
  <si>
    <t>1 to 50 basis points</t>
  </si>
  <si>
    <t>51 to 100 basis points</t>
  </si>
  <si>
    <t>101 to 150 basis points</t>
  </si>
  <si>
    <t>151 to 200 basis points</t>
  </si>
  <si>
    <t>201 to 250 basis points</t>
  </si>
  <si>
    <t>251 to 300 basis points</t>
  </si>
  <si>
    <t>301 to 350 basis points</t>
  </si>
  <si>
    <t>351 to 400 basis points</t>
  </si>
  <si>
    <t>401 to 450 basis points</t>
  </si>
  <si>
    <t>451 to 500 basis points</t>
  </si>
  <si>
    <t>Greater than 501 basis points</t>
  </si>
  <si>
    <t>Survey question 5</t>
  </si>
  <si>
    <t>Survey question 7</t>
  </si>
  <si>
    <t>Other (provide brief text below)</t>
  </si>
  <si>
    <t>0 percent</t>
  </si>
  <si>
    <t>1 to 5 percent</t>
  </si>
  <si>
    <t>6 to 10 percent</t>
  </si>
  <si>
    <t>11 to 20 percent</t>
  </si>
  <si>
    <t>21 to 30 percent</t>
  </si>
  <si>
    <t>31 to 40 percent</t>
  </si>
  <si>
    <t>41 to 50 percent</t>
  </si>
  <si>
    <t>51 to 60 percent</t>
  </si>
  <si>
    <t>61 to 70 percent</t>
  </si>
  <si>
    <t>Higher</t>
  </si>
  <si>
    <t>Not at all</t>
  </si>
  <si>
    <t>To a considerable extent</t>
  </si>
  <si>
    <t>To some extent</t>
  </si>
  <si>
    <t>To a minimal extent</t>
  </si>
  <si>
    <t>At the consolidated entity</t>
  </si>
  <si>
    <t>At specific entities</t>
  </si>
  <si>
    <t>By business lines (provide your most important business line below)</t>
  </si>
  <si>
    <t>By products (provide your most important product below)</t>
  </si>
  <si>
    <t>By risk metrics (provide your most important risk metric below)</t>
  </si>
  <si>
    <t xml:space="preserve">With respect to the overall consolidated balance sheet </t>
  </si>
  <si>
    <t>With respect to specific lending types</t>
  </si>
  <si>
    <t>With respect to all lending types</t>
  </si>
  <si>
    <t>With respect to specific funding types</t>
  </si>
  <si>
    <t>With respect to all funding types</t>
  </si>
  <si>
    <t>With respect to specific business lines</t>
  </si>
  <si>
    <t>With respect to all business lines</t>
  </si>
  <si>
    <t>With respect to specific products</t>
  </si>
  <si>
    <t>With respect to all products</t>
  </si>
  <si>
    <t>With respect to specific risk metrics</t>
  </si>
  <si>
    <t>With respect to all risk metrics</t>
  </si>
  <si>
    <t>Very confident</t>
  </si>
  <si>
    <t>Somewhat confident</t>
  </si>
  <si>
    <t>Minimally confident</t>
  </si>
  <si>
    <t>Not at all confident</t>
  </si>
  <si>
    <t>Enforceability of netting and collateral agreements</t>
  </si>
  <si>
    <t>Netting</t>
  </si>
  <si>
    <t>Collateral</t>
  </si>
  <si>
    <t>Both</t>
  </si>
  <si>
    <t>Neither</t>
  </si>
  <si>
    <t>funded</t>
  </si>
  <si>
    <t>unfunded</t>
  </si>
  <si>
    <t>Default fund exposures; of which:</t>
  </si>
  <si>
    <r>
      <t xml:space="preserve">Total risk-weighted assets </t>
    </r>
    <r>
      <rPr>
        <b/>
        <sz val="10"/>
        <rFont val="Segoe UI"/>
        <family val="2"/>
      </rPr>
      <t>after</t>
    </r>
    <r>
      <rPr>
        <sz val="10"/>
        <rFont val="Segoe UI"/>
        <family val="2"/>
      </rPr>
      <t xml:space="preserve"> application of floors </t>
    </r>
    <r>
      <rPr>
        <b/>
        <sz val="10"/>
        <rFont val="Segoe UI"/>
        <family val="2"/>
      </rPr>
      <t>(national implementation)</t>
    </r>
  </si>
  <si>
    <r>
      <t xml:space="preserve">Total risk-weighted assets </t>
    </r>
    <r>
      <rPr>
        <b/>
        <sz val="10"/>
        <rFont val="Segoe UI"/>
        <family val="2"/>
      </rPr>
      <t>before</t>
    </r>
    <r>
      <rPr>
        <sz val="10"/>
        <rFont val="Segoe UI"/>
        <family val="2"/>
      </rPr>
      <t xml:space="preserve"> application of the transitional floors</t>
    </r>
  </si>
  <si>
    <t>Total RWA at the reporting date before application of the transitional floors</t>
  </si>
  <si>
    <t>Data to be provided</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</si>
  <si>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</si>
  <si>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</si>
  <si>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</si>
  <si>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</si>
  <si>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80, 80c-83</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</si>
  <si>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5 working days or less and excluding amounts previously designated under paragraph 80a)</t>
  </si>
  <si>
    <t>80a-80b</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</si>
  <si>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paragraph 80a</t>
  </si>
  <si>
    <t>84-86</t>
  </si>
  <si>
    <t>Deduction for significant investments in the other TLAC liabilities of banking, financial and insurance entities that are outside the scope of regulatory consolidation (ie where the bank owns more than 10% of the issued common share capital or where the entity is an affliate), excluding amounts held for underwriting purposes only if held for 5 working days or less</t>
  </si>
  <si>
    <t>Holdings of other TLAC liabilities subject to risk weighting treatment</t>
  </si>
  <si>
    <t>Increased liquidity needs related to downgrade triggers in derivatives and other financing transactions</t>
  </si>
  <si>
    <t>5 notches</t>
  </si>
  <si>
    <t>4 notches</t>
  </si>
  <si>
    <t>3 notches</t>
  </si>
  <si>
    <t>2 notches</t>
  </si>
  <si>
    <t>Up to 1 notch downgrade</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</si>
  <si>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</si>
  <si>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</si>
  <si>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</si>
  <si>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</si>
  <si>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</si>
  <si>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</si>
  <si>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</si>
  <si>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</si>
  <si>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</si>
  <si>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</si>
  <si>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</si>
  <si>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</si>
  <si>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</si>
  <si>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</si>
  <si>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</si>
  <si>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</si>
  <si>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</si>
  <si>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</si>
  <si>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</si>
  <si>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</si>
  <si>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</si>
  <si>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</si>
  <si>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</si>
  <si>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</si>
  <si>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Variation margin posted, of which:</t>
  </si>
  <si>
    <t>Quarter</t>
  </si>
  <si>
    <t>Commodities</t>
  </si>
  <si>
    <t>Equity</t>
  </si>
  <si>
    <t>Credit</t>
  </si>
  <si>
    <t>Forex</t>
  </si>
  <si>
    <t>B) Modified PFE add-ons calculated from single netting sets</t>
  </si>
  <si>
    <t>Negative</t>
  </si>
  <si>
    <t>Positive</t>
  </si>
  <si>
    <t>Netting sets
(NS)</t>
  </si>
  <si>
    <t>A) Breakdown of gross derivative assets and liabilities, margin posted and received and SA-CCR modified PFE add-on</t>
  </si>
  <si>
    <r>
      <rPr>
        <vertAlign val="superscript"/>
        <sz val="10"/>
        <color theme="1"/>
        <rFont val="Segoe UI"/>
        <family val="2"/>
      </rPr>
      <t>1</t>
    </r>
    <r>
      <rPr>
        <sz val="10"/>
        <color theme="1"/>
        <rFont val="Segoe UI"/>
        <family val="2"/>
      </rPr>
      <t xml:space="preserve"> For all netting sets, the PFE multiplier should be set at 1. For all margined netting set, the maturity factor for unmargined transactions provided in the SA-CCR document (see paragraphs 154, 155 and 164) should be applied </t>
    </r>
  </si>
  <si>
    <t>of which: interest-earning assets (including lease assets)</t>
  </si>
  <si>
    <t>of which: fixed assets</t>
  </si>
  <si>
    <r>
      <t xml:space="preserve">Interest income </t>
    </r>
    <r>
      <rPr>
        <sz val="10"/>
        <color rgb="FFAA322F"/>
        <rFont val="Segoe UI"/>
        <family val="2"/>
      </rPr>
      <t>(except for financial and operational lease)</t>
    </r>
  </si>
  <si>
    <r>
      <t xml:space="preserve">Interest expenses </t>
    </r>
    <r>
      <rPr>
        <sz val="10"/>
        <color rgb="FFAA322F"/>
        <rFont val="Segoe UI"/>
        <family val="2"/>
      </rPr>
      <t>(except for financial and operating lease)</t>
    </r>
  </si>
  <si>
    <r>
      <t xml:space="preserve">Other operating expenses </t>
    </r>
    <r>
      <rPr>
        <sz val="10"/>
        <color rgb="FFC00000"/>
        <rFont val="Segoe UI"/>
        <family val="2"/>
      </rPr>
      <t>(except for financial and operational lease)</t>
    </r>
  </si>
  <si>
    <r>
      <t xml:space="preserve">Other </t>
    </r>
    <r>
      <rPr>
        <sz val="10"/>
        <color rgb="FFAA322F"/>
        <rFont val="Segoe UI"/>
        <family val="2"/>
      </rPr>
      <t>(non-specific to any approach)</t>
    </r>
  </si>
  <si>
    <t>SBM capital charge</t>
  </si>
  <si>
    <t>IMCC</t>
  </si>
  <si>
    <t>At the risk factor class level:</t>
  </si>
  <si>
    <t>Interest rate risk</t>
  </si>
  <si>
    <t>b) SA for modelled desks – applicable to IMA banks only</t>
  </si>
  <si>
    <t>D) Questions</t>
  </si>
  <si>
    <t>Current</t>
  </si>
  <si>
    <t>Memo Box</t>
  </si>
  <si>
    <t>of which: SA</t>
  </si>
  <si>
    <t>of which: IRB</t>
  </si>
  <si>
    <t>Deductions (for EU)</t>
  </si>
  <si>
    <t>Others (1250% RW)</t>
  </si>
  <si>
    <t>unassigned</t>
  </si>
  <si>
    <t>from Tier 1</t>
  </si>
  <si>
    <t>50/50 from 
Tier 1 and 
Tier 2</t>
  </si>
  <si>
    <t>Originator</t>
  </si>
  <si>
    <t>Investor</t>
  </si>
  <si>
    <t>Sponsor</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</si>
  <si>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</si>
  <si>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</si>
  <si>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</si>
  <si>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</si>
  <si>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</si>
  <si>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</si>
  <si>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</si>
  <si>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</si>
  <si>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Additional data for the NSFR</t>
  </si>
  <si>
    <t>Interest rate</t>
  </si>
  <si>
    <t>Increased liquidity needs-related market valuation changes on derivative or other transactions</t>
  </si>
  <si>
    <t>Largest</t>
  </si>
  <si>
    <t>Average</t>
  </si>
  <si>
    <t>Smallest</t>
  </si>
  <si>
    <t>Absolute net 30-day collateral flow realised during the preceding 24 months</t>
  </si>
  <si>
    <t>Use NSFR additional data</t>
  </si>
  <si>
    <t>2) Approaches to credit risk</t>
  </si>
  <si>
    <t>a) General</t>
  </si>
  <si>
    <t>b) Credit risk mitigation</t>
  </si>
  <si>
    <t>b) Counterparty credit risk</t>
  </si>
  <si>
    <t>List of regulatory trading desks</t>
  </si>
  <si>
    <t>≥ EUR 10,000</t>
  </si>
  <si>
    <t>≥ EUR 20,000</t>
  </si>
  <si>
    <t>≥ EUR 100,000</t>
  </si>
  <si>
    <t>≥ EUR 1,000,000</t>
  </si>
  <si>
    <t>≥ EUR 10,000,000</t>
  </si>
  <si>
    <t>≥ EUR 100,000,000</t>
  </si>
  <si>
    <t>of which: internal ratings-based approach (SEC-IRBA)</t>
  </si>
  <si>
    <t>of which: external ratings-based approach (SEC-ERBA)</t>
  </si>
  <si>
    <t>of which: overlapping exposures</t>
  </si>
  <si>
    <t>Basel II/III Slotting approach for specialised lending</t>
  </si>
  <si>
    <t>Sovereign exposures based on harmonised definitions</t>
  </si>
  <si>
    <t>A) Total</t>
  </si>
  <si>
    <t>Direct exposures in the banking book</t>
  </si>
  <si>
    <t>Indirect exposures
in the banking book</t>
  </si>
  <si>
    <t xml:space="preserve">Trading book exposures </t>
  </si>
  <si>
    <t>Indirect exposures
in the trading book</t>
  </si>
  <si>
    <t>Treated under SA (only)</t>
  </si>
  <si>
    <t>Treated under IRB (only)</t>
  </si>
  <si>
    <t>RWA
(current)</t>
  </si>
  <si>
    <t>prior to CCF/CRM</t>
  </si>
  <si>
    <t>after CCF/CRM</t>
  </si>
  <si>
    <t>If all exposure treated under the F-IRB</t>
  </si>
  <si>
    <t>protected by these entities</t>
  </si>
  <si>
    <t>collateralised by instruments issued by these entities</t>
  </si>
  <si>
    <t>not subject to zero DRC</t>
  </si>
  <si>
    <t>subject to zero DRC</t>
  </si>
  <si>
    <t>Central governments</t>
  </si>
  <si>
    <t>MDBs and eligible international organisations</t>
  </si>
  <si>
    <t>Other sovereign entities; of which:</t>
  </si>
  <si>
    <t>Autonomous subnational governments</t>
  </si>
  <si>
    <r>
      <rPr>
        <b/>
        <sz val="10"/>
        <rFont val="Segoe UI"/>
        <family val="2"/>
      </rPr>
      <t>With</t>
    </r>
    <r>
      <rPr>
        <sz val="10"/>
        <rFont val="Segoe UI"/>
        <family val="2"/>
      </rPr>
      <t xml:space="preserve"> support from a central government and/or an autonomous subnational government:</t>
    </r>
  </si>
  <si>
    <t xml:space="preserve">non-autonomous subnational governments </t>
  </si>
  <si>
    <t>non-commercial PSEs</t>
  </si>
  <si>
    <t xml:space="preserve">commercial PSEs </t>
  </si>
  <si>
    <r>
      <rPr>
        <b/>
        <sz val="10"/>
        <rFont val="Segoe UI"/>
        <family val="2"/>
      </rPr>
      <t>With no</t>
    </r>
    <r>
      <rPr>
        <sz val="10"/>
        <rFont val="Segoe UI"/>
        <family val="2"/>
      </rPr>
      <t xml:space="preserve"> support from a central government and/or an autonomous subnational government:</t>
    </r>
  </si>
  <si>
    <t>Total of categories 1 to 4</t>
  </si>
  <si>
    <t>B) Direct banking book exposure</t>
  </si>
  <si>
    <t>Exposure amount after CCF/CRM</t>
  </si>
  <si>
    <t>AAA to AA-</t>
  </si>
  <si>
    <t>A+ to A-</t>
  </si>
  <si>
    <t>BBB+ to BBB-</t>
  </si>
  <si>
    <t>BB+ to B-</t>
  </si>
  <si>
    <t>Below B-</t>
  </si>
  <si>
    <t>Unrated</t>
  </si>
  <si>
    <t>of which: denominated in the domestic currency of the issuer</t>
  </si>
  <si>
    <t>of which: funded in the domestic currency of the issuer</t>
  </si>
  <si>
    <t>of which: exposure where the legal entity (owner) has the same domesticity as the issuer</t>
  </si>
  <si>
    <t>of which:  exposure where the domesticity of the legal entity is different from the group</t>
  </si>
  <si>
    <t>Check: banking book portfolios at least as large as sub-portfolios</t>
  </si>
  <si>
    <t>Other sovereign entities</t>
  </si>
  <si>
    <t>C) Indirect exposure through collateral currently subject to zero haircut</t>
  </si>
  <si>
    <r>
      <t xml:space="preserve">Collateral currently subject to zero haircut in the </t>
    </r>
    <r>
      <rPr>
        <b/>
        <sz val="10"/>
        <color rgb="FFAA322F"/>
        <rFont val="Segoe UI"/>
        <family val="2"/>
      </rPr>
      <t>banking book</t>
    </r>
  </si>
  <si>
    <r>
      <t xml:space="preserve">Collateral currently subject to zero haircut in the </t>
    </r>
    <r>
      <rPr>
        <b/>
        <sz val="10"/>
        <color rgb="FFAA322F"/>
        <rFont val="Segoe UI"/>
        <family val="2"/>
      </rPr>
      <t>trading book</t>
    </r>
  </si>
  <si>
    <t>A+ to BBB-</t>
  </si>
  <si>
    <t>BB+ to BB-</t>
  </si>
  <si>
    <t>≤ 1 year</t>
  </si>
  <si>
    <t>&gt; 1 year, ≤ 5 years</t>
  </si>
  <si>
    <t>&gt; 5 years</t>
  </si>
  <si>
    <t>D) Trading book exposure</t>
  </si>
  <si>
    <t>Exposure amount not subject to zero DRC</t>
  </si>
  <si>
    <t>Exposure subject to zero DRC</t>
  </si>
  <si>
    <t>Weighted to short ratio (WtS)</t>
  </si>
  <si>
    <t>Net jump-to-default risk positions (net JTD)</t>
  </si>
  <si>
    <t xml:space="preserve">Other sovereign entities; of which: </t>
  </si>
  <si>
    <t>E) Direct banking book exposure after CCF/CRM and trading book expsoure for connected counterparties</t>
  </si>
  <si>
    <t>Jurisdiction (highest governmental level)</t>
  </si>
  <si>
    <t>Rating bucket (highest governmental level)</t>
  </si>
  <si>
    <t>Direct banking book exposure after CCF/CRM</t>
  </si>
  <si>
    <t>Trading book exposure</t>
  </si>
  <si>
    <t>Total exposure</t>
  </si>
  <si>
    <t>of which: exposure allocated to the group based on the support criteria</t>
  </si>
  <si>
    <t>Group of connected sovereign counterparties</t>
  </si>
  <si>
    <t>A1</t>
  </si>
  <si>
    <t>F) Securitisation worksheet</t>
  </si>
  <si>
    <t>G) OpRisk worksheet</t>
  </si>
  <si>
    <t>Exposures (post CRM post CCF post substitution and net of provisions)</t>
  </si>
  <si>
    <t>Use securitisation data</t>
  </si>
  <si>
    <t>Other TLAC adjustments</t>
  </si>
  <si>
    <t>of which: holdings designated under paragraph 80a (1)</t>
  </si>
  <si>
    <t>80a(1)</t>
  </si>
  <si>
    <t>Use survey data</t>
  </si>
  <si>
    <t>B) DefCap</t>
  </si>
  <si>
    <t>FRTB market risk capital charge (assuming SA for the global portfolio)</t>
  </si>
  <si>
    <t>c) Other</t>
  </si>
  <si>
    <t>b) Internal models approach, of which:</t>
  </si>
  <si>
    <t>a) Standardised measurement method</t>
  </si>
  <si>
    <t>2) FRTB market risk capital charge (assuming current model approval status)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</si>
  <si>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</si>
  <si>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</si>
  <si>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a) FRTB standardised approach (inclusive of securitisations); of which:</t>
  </si>
  <si>
    <t>b) FRTB internal models approach, expected shortfall (exclusive of securitsations); of which:</t>
  </si>
  <si>
    <r>
      <t xml:space="preserve">3) FRTB </t>
    </r>
    <r>
      <rPr>
        <b/>
        <sz val="13"/>
        <rFont val="Arial"/>
        <family val="2"/>
      </rPr>
      <t>–</t>
    </r>
    <r>
      <rPr>
        <b/>
        <sz val="13"/>
        <rFont val="Segoe UI"/>
        <family val="2"/>
      </rPr>
      <t xml:space="preserve"> modelled desks analysis</t>
    </r>
  </si>
  <si>
    <t>4) CVA</t>
  </si>
  <si>
    <t>Are CVA hedges considered to be covered positions for purposes of calculating current market risk capital?</t>
  </si>
  <si>
    <t>Total capital charge for CVA hedges under the FRTB framework</t>
  </si>
  <si>
    <t>5) Securitisations (exclusive of hedges which, themselves, are not securitisations)</t>
  </si>
  <si>
    <t>a) Non-CTP, non-STC</t>
  </si>
  <si>
    <t>Total current market risk capital charge</t>
  </si>
  <si>
    <t>Total FRTB market risk capital charge; of which:</t>
  </si>
  <si>
    <t>SBM (delta, vega, and curvature) charge</t>
  </si>
  <si>
    <t>b) Non-CTP, STC</t>
  </si>
  <si>
    <t xml:space="preserve"> c) CTP</t>
  </si>
  <si>
    <t>of which: standardised approach (SEC-SA)</t>
  </si>
  <si>
    <t>Deduction for securitisation gain on sale</t>
  </si>
  <si>
    <t>for securitisation gain on sale</t>
  </si>
  <si>
    <t xml:space="preserve">Securitisation exposures currently deducted: </t>
  </si>
  <si>
    <t>Total amount of losses (gross)</t>
  </si>
  <si>
    <t xml:space="preserve">Number of gross loss events </t>
  </si>
  <si>
    <t>Total amount of gross losses</t>
  </si>
  <si>
    <t>Number of gross loss events</t>
  </si>
  <si>
    <t>Total amount of losses (accounting impact)</t>
  </si>
  <si>
    <t>Check to panel A</t>
  </si>
  <si>
    <t>Sovereign entity (highest governmental level)</t>
  </si>
  <si>
    <t xml:space="preserve">With no support from a central government or an antonomous subnational government: non-autonomous subnational governments </t>
  </si>
  <si>
    <t xml:space="preserve">With no support from a central government or an antonomous subnational government: non-commercial PSEs </t>
  </si>
  <si>
    <t xml:space="preserve">With no support from a central government or an antonomous subnational government: commercial PSEs </t>
  </si>
  <si>
    <t>Argentina</t>
  </si>
  <si>
    <t>Australia</t>
  </si>
  <si>
    <t>Belgium</t>
  </si>
  <si>
    <t>Brazil</t>
  </si>
  <si>
    <t>Canada</t>
  </si>
  <si>
    <t>Chile</t>
  </si>
  <si>
    <t>China</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</si>
  <si>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</si>
  <si>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</si>
  <si>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</si>
  <si>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</si>
  <si>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</si>
  <si>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</si>
  <si>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</si>
  <si>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</si>
  <si>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</si>
  <si>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</si>
  <si>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</si>
  <si>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</si>
  <si>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</si>
  <si>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</si>
  <si>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</si>
  <si>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</si>
  <si>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</si>
  <si>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</si>
  <si>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</si>
  <si>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</si>
  <si>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</si>
  <si>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</si>
  <si>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</si>
  <si>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of which: resecuritisation exposures</t>
  </si>
  <si>
    <t>Final standards</t>
  </si>
  <si>
    <t>Revised market risk framework definition of TB-BB boundary</t>
  </si>
  <si>
    <t>Change</t>
  </si>
  <si>
    <t>Rank</t>
  </si>
  <si>
    <t>Regulatory uncertainty</t>
  </si>
  <si>
    <t>Survey question 3</t>
  </si>
  <si>
    <t>Increase</t>
  </si>
  <si>
    <t>Decrease</t>
  </si>
  <si>
    <t>Return on equity (RoE) maximisation</t>
  </si>
  <si>
    <t>Reduce interbank lending</t>
  </si>
  <si>
    <t>Reduce trading book</t>
  </si>
  <si>
    <t>Reduce participations and/or subsidiaries</t>
  </si>
  <si>
    <t>Reduce non-financial corporate bonds</t>
  </si>
  <si>
    <t>Reduce financial corporate bonds</t>
  </si>
  <si>
    <t>Reduce sovereign bonds</t>
  </si>
  <si>
    <t>Reduce other business lending</t>
  </si>
  <si>
    <t>Reduce residential real estate lending</t>
  </si>
  <si>
    <t>Reduce commercial real estate lending</t>
  </si>
  <si>
    <r>
      <t xml:space="preserve">Reduce non-core assets </t>
    </r>
    <r>
      <rPr>
        <i/>
        <sz val="10"/>
        <rFont val="Segoe UI"/>
        <family val="2"/>
      </rPr>
      <t xml:space="preserve">(provide brief example below) </t>
    </r>
  </si>
  <si>
    <t>Reduce NPLs (eg through sales)</t>
  </si>
  <si>
    <t>Sum</t>
  </si>
  <si>
    <t>Check: Sum should equal 100%</t>
  </si>
  <si>
    <t>Interbank lending</t>
  </si>
  <si>
    <t>Non-financial corporate bonds</t>
  </si>
  <si>
    <t>Financial corporate bonds</t>
  </si>
  <si>
    <t>Sovereign bonds</t>
  </si>
  <si>
    <t>Small and medium-enterprise business lending</t>
  </si>
  <si>
    <r>
      <t xml:space="preserve">Other </t>
    </r>
    <r>
      <rPr>
        <i/>
        <sz val="10"/>
        <rFont val="Segoe UI"/>
        <family val="2"/>
      </rPr>
      <t>(provide brief text below)</t>
    </r>
  </si>
  <si>
    <t>To what extent are you making funding and lending decisions based on the probabilities you provided in question 7? If not at all, please skip to question 13</t>
  </si>
  <si>
    <t>If dynamic balance sheet optimisation decisions are based on the probabilities you provided in question 7, are such decisions implemented [check option most relevant]</t>
  </si>
  <si>
    <r>
      <t xml:space="preserve">To what extent are funding and lending decisions based on the probabilities you provided in question 7, affected by the </t>
    </r>
    <r>
      <rPr>
        <b/>
        <sz val="10"/>
        <rFont val="Segoe UI"/>
        <family val="2"/>
      </rPr>
      <t>Liquidity Coverage Ratio</t>
    </r>
    <r>
      <rPr>
        <sz val="10"/>
        <rFont val="Segoe UI"/>
        <family val="2"/>
      </rPr>
      <t>?</t>
    </r>
  </si>
  <si>
    <r>
      <t xml:space="preserve">To what extent are funding and lending decisions based on the probabilities you provided in question 7, affected by the </t>
    </r>
    <r>
      <rPr>
        <b/>
        <sz val="10"/>
        <rFont val="Segoe UI"/>
        <family val="2"/>
      </rPr>
      <t>Net Stable Funding Ratio</t>
    </r>
    <r>
      <rPr>
        <sz val="10"/>
        <rFont val="Segoe UI"/>
        <family val="2"/>
      </rPr>
      <t xml:space="preserve">? </t>
    </r>
  </si>
  <si>
    <t>Reduce operating costs</t>
  </si>
  <si>
    <r>
      <t>Reduce non-core assets</t>
    </r>
    <r>
      <rPr>
        <i/>
        <sz val="10"/>
        <rFont val="Segoe UI"/>
        <family val="2"/>
      </rPr>
      <t xml:space="preserve"> (provide brief example below)</t>
    </r>
  </si>
  <si>
    <t>Increase capital (incl retain earnings)</t>
  </si>
  <si>
    <r>
      <t>Other</t>
    </r>
    <r>
      <rPr>
        <i/>
        <sz val="10"/>
        <rFont val="Segoe UI"/>
        <family val="2"/>
      </rPr>
      <t xml:space="preserve"> (provide brief text below)</t>
    </r>
  </si>
  <si>
    <t>Reduce loans to private non-financial corporates (PNCs)</t>
  </si>
  <si>
    <t>Reduce loans to households</t>
  </si>
  <si>
    <t>Reduce committed liquidity facilities to banks and other financial institutions</t>
  </si>
  <si>
    <t>Reduce committed credit facilities to non-financial corporates</t>
  </si>
  <si>
    <t>Shorten the average maturity of assets</t>
  </si>
  <si>
    <t>Deleverage</t>
  </si>
  <si>
    <t>Increase retail deposits</t>
  </si>
  <si>
    <t>Increase long-term issuance</t>
  </si>
  <si>
    <t>Increase leverage</t>
  </si>
  <si>
    <r>
      <t>The most important</t>
    </r>
    <r>
      <rPr>
        <b/>
        <sz val="10"/>
        <rFont val="Segoe UI"/>
        <family val="2"/>
      </rPr>
      <t xml:space="preserve"> challenges associated with meeting regulatory requirements</t>
    </r>
    <r>
      <rPr>
        <sz val="10"/>
        <rFont val="Segoe UI"/>
        <family val="2"/>
      </rPr>
      <t xml:space="preserve"> are in rank order, with 1 being most important</t>
    </r>
  </si>
  <si>
    <t>Survey question 9</t>
  </si>
  <si>
    <t>Survey question 10</t>
  </si>
  <si>
    <t>Survey question 13</t>
  </si>
  <si>
    <t>An increase in the target management T1 capital buffer</t>
  </si>
  <si>
    <t>A decrease in the target management T1 capital buffer</t>
  </si>
  <si>
    <t>Survey question 17</t>
  </si>
  <si>
    <t>Exposure
above 25% 
of Tier 1 Capital</t>
  </si>
  <si>
    <t>Non-STC securitisations</t>
  </si>
  <si>
    <t>STC securitisations</t>
  </si>
  <si>
    <t>Check: trading book portfolios at least as large as sub-portfolios</t>
  </si>
  <si>
    <r>
      <t xml:space="preserve">Target management </t>
    </r>
    <r>
      <rPr>
        <b/>
        <sz val="10"/>
        <rFont val="Segoe UI"/>
        <family val="2"/>
      </rPr>
      <t>leverage</t>
    </r>
    <r>
      <rPr>
        <sz val="10"/>
        <rFont val="Segoe UI"/>
        <family val="2"/>
      </rPr>
      <t xml:space="preserve"> ratio shortfall</t>
    </r>
  </si>
  <si>
    <t>Changes in the credit cycle</t>
  </si>
  <si>
    <t>Reduce small and medium-sized enterprise business lending</t>
  </si>
  <si>
    <t>Reduce credit exposures through originating securitisations</t>
  </si>
  <si>
    <t>Trading book activities</t>
  </si>
  <si>
    <t>Reduce trading book activities</t>
  </si>
  <si>
    <t>Reduce securitisations and other fixed income securities</t>
  </si>
  <si>
    <t>Reduce small and medium-size enterprise business lending</t>
  </si>
  <si>
    <r>
      <t xml:space="preserve">Close lines of business </t>
    </r>
    <r>
      <rPr>
        <i/>
        <sz val="10"/>
        <rFont val="Segoe UI"/>
        <family val="2"/>
      </rPr>
      <t>(provide brief example below)</t>
    </r>
  </si>
  <si>
    <t>Increase holdings of high-quality liquid assets (HQLA)</t>
  </si>
  <si>
    <t>Cyclical variation in capital requirements</t>
  </si>
  <si>
    <t>Geographical differences in capital requirements</t>
  </si>
  <si>
    <t>Contracts designed under different regulatory regimes</t>
  </si>
  <si>
    <t>Competition from entities not subject to capital requirements</t>
  </si>
  <si>
    <t>Q</t>
  </si>
  <si>
    <r>
      <t xml:space="preserve">A1) Securitisation exposures </t>
    </r>
    <r>
      <rPr>
        <b/>
        <sz val="13"/>
        <rFont val="Arial"/>
        <family val="2"/>
      </rPr>
      <t>–</t>
    </r>
    <r>
      <rPr>
        <b/>
        <sz val="13"/>
        <rFont val="Segoe UI"/>
        <family val="2"/>
      </rPr>
      <t xml:space="preserve"> information on approaches</t>
    </r>
  </si>
  <si>
    <r>
      <t xml:space="preserve">B) Securitisation exposures </t>
    </r>
    <r>
      <rPr>
        <b/>
        <sz val="13"/>
        <rFont val="Arial"/>
        <family val="2"/>
      </rPr>
      <t>–</t>
    </r>
    <r>
      <rPr>
        <b/>
        <sz val="13"/>
        <rFont val="Segoe UI"/>
        <family val="2"/>
      </rPr>
      <t xml:space="preserve"> bank role</t>
    </r>
  </si>
  <si>
    <t>Exposure post-CCF and post-CRM and net of provisions; of which:</t>
  </si>
  <si>
    <t>risk-weighted 1250%</t>
  </si>
  <si>
    <t>SEC-IRBA</t>
  </si>
  <si>
    <t>IAA</t>
  </si>
  <si>
    <t>SEC-SA</t>
  </si>
  <si>
    <t>Total deductions</t>
  </si>
  <si>
    <t xml:space="preserve">SEC-ERBA
</t>
  </si>
  <si>
    <t>of which: internal assessment approach (IAA)</t>
  </si>
  <si>
    <t>of which: Others (risk-weighted 1250%)</t>
  </si>
  <si>
    <t>Exposure amounts</t>
  </si>
  <si>
    <t>Deductions</t>
  </si>
  <si>
    <t>I) Survey</t>
  </si>
  <si>
    <t>C) National discretion items liquidity</t>
  </si>
  <si>
    <t>C) Historical series of derivative exposures</t>
  </si>
  <si>
    <r>
      <t>Modified</t>
    </r>
    <r>
      <rPr>
        <b/>
        <vertAlign val="superscript"/>
        <sz val="10"/>
        <color theme="1"/>
        <rFont val="Segoe UI"/>
        <family val="2"/>
      </rPr>
      <t>1</t>
    </r>
    <r>
      <rPr>
        <b/>
        <sz val="10"/>
        <color theme="1"/>
        <rFont val="Segoe UI"/>
        <family val="2"/>
      </rPr>
      <t xml:space="preserve"> addOns(Class)
with a single NS
</t>
    </r>
    <r>
      <rPr>
        <sz val="10"/>
        <color theme="1"/>
        <rFont val="Segoe UI"/>
        <family val="2"/>
      </rPr>
      <t>All derivatives currently included in collateralised NSs (currently fully or partially collateralised)</t>
    </r>
  </si>
  <si>
    <t>25th percentile</t>
  </si>
  <si>
    <t>Median</t>
  </si>
  <si>
    <t>75th percentile</t>
  </si>
  <si>
    <t>Standard deviation</t>
  </si>
  <si>
    <t>Check: increased liquidity need related to a 3 notches downgrade</t>
  </si>
  <si>
    <t>Check: largest absolute net 30-day collateral flow</t>
  </si>
  <si>
    <t>E) Additional data on outflows linked to derivative activities</t>
  </si>
  <si>
    <t>D) Statistical information on margin flows</t>
  </si>
  <si>
    <r>
      <t xml:space="preserve">Summary statistics using </t>
    </r>
    <r>
      <rPr>
        <b/>
        <sz val="10"/>
        <color rgb="FFAA322F"/>
        <rFont val="Segoe UI"/>
        <family val="2"/>
      </rPr>
      <t>daily observations</t>
    </r>
    <r>
      <rPr>
        <b/>
        <sz val="10"/>
        <color theme="1"/>
        <rFont val="Segoe UI"/>
        <family val="2"/>
      </rPr>
      <t xml:space="preserve"> for the calendar year</t>
    </r>
  </si>
  <si>
    <r>
      <rPr>
        <b/>
        <sz val="10"/>
        <color indexed="8"/>
        <rFont val="Segoe UI"/>
        <family val="2"/>
      </rPr>
      <t>Daily net collateral flow calculation #1</t>
    </r>
    <r>
      <rPr>
        <sz val="10"/>
        <color indexed="8"/>
        <rFont val="Segoe UI"/>
        <family val="2"/>
      </rPr>
      <t xml:space="preserve"> = [All non-segregated cash received that qualifies as variation margin under the current LR/NSFR standard in a day] </t>
    </r>
    <r>
      <rPr>
        <b/>
        <sz val="10"/>
        <color rgb="FFAA322F"/>
        <rFont val="Segoe UI"/>
        <family val="2"/>
      </rPr>
      <t>minus</t>
    </r>
    <r>
      <rPr>
        <sz val="10"/>
        <color indexed="8"/>
        <rFont val="Segoe UI"/>
        <family val="2"/>
      </rPr>
      <t xml:space="preserve"> [all VM posted in the same day] </t>
    </r>
  </si>
  <si>
    <t xml:space="preserve">NS market value </t>
  </si>
  <si>
    <t>Unmargined NSs</t>
  </si>
  <si>
    <t>VM posted in the form of cash</t>
  </si>
  <si>
    <t>VM posted in the form of securities</t>
  </si>
  <si>
    <r>
      <rPr>
        <b/>
        <sz val="10"/>
        <color theme="1"/>
        <rFont val="Segoe UI"/>
        <family val="2"/>
      </rPr>
      <t xml:space="preserve">Fully margined NSs </t>
    </r>
    <r>
      <rPr>
        <sz val="10"/>
        <color theme="1"/>
        <rFont val="Segoe UI"/>
        <family val="2"/>
      </rPr>
      <t>(ie variation margin received/posted "matches" or is higher than the market value of the corresponding derivative assets/liabilities)</t>
    </r>
  </si>
  <si>
    <r>
      <rPr>
        <b/>
        <sz val="10"/>
        <color theme="1"/>
        <rFont val="Segoe UI"/>
        <family val="2"/>
      </rPr>
      <t xml:space="preserve">Partially margined NSs </t>
    </r>
    <r>
      <rPr>
        <sz val="10"/>
        <color theme="1"/>
        <rFont val="Segoe UI"/>
        <family val="2"/>
      </rPr>
      <t>(ie variation margin received/posted is lower than the market value of the corresponding derivative assets/liabilities)</t>
    </r>
  </si>
  <si>
    <r>
      <t xml:space="preserve">All other </t>
    </r>
    <r>
      <rPr>
        <b/>
        <sz val="10"/>
        <color theme="1"/>
        <rFont val="Segoe UI"/>
        <family val="2"/>
      </rPr>
      <t>cash and securities</t>
    </r>
    <r>
      <rPr>
        <sz val="10"/>
        <color theme="1"/>
        <rFont val="Segoe UI"/>
        <family val="2"/>
      </rPr>
      <t xml:space="preserve"> received</t>
    </r>
  </si>
  <si>
    <t>Meeting conditions as specified in paragraph 25 of the Basel III leverage ratio framework?</t>
  </si>
  <si>
    <t>Received in the form of cash</t>
  </si>
  <si>
    <t>Check versus NSFR (+/-) 10%</t>
  </si>
  <si>
    <t>Unmargined derivative…</t>
  </si>
  <si>
    <r>
      <t>Sum of modified</t>
    </r>
    <r>
      <rPr>
        <b/>
        <vertAlign val="superscript"/>
        <sz val="10"/>
        <color theme="1"/>
        <rFont val="Segoe UI"/>
        <family val="2"/>
      </rPr>
      <t>1</t>
    </r>
    <r>
      <rPr>
        <b/>
        <sz val="10"/>
        <color theme="1"/>
        <rFont val="Segoe UI"/>
        <family val="2"/>
      </rPr>
      <t xml:space="preserve"> addOns
(aggregate) of all the netting sets</t>
    </r>
  </si>
  <si>
    <t>Annualised net income from derivatives trades with this counterparty</t>
  </si>
  <si>
    <t>Counterparty type as defined for risk-based capital purposes
(top 5 counterparties within each category below by IM received, where the number of top counterparties by IM received is less than 5 remaining rows should be completed for top counterparties by the leverage exposure measure calculated using the current Basel III leverage ratio framework, as well as the median counterparty by IM received and the total for all counterparties by type)</t>
  </si>
  <si>
    <t>Leverage exposure measure (including exposures captured under paragraph 32)</t>
  </si>
  <si>
    <t>Investment fund – 1</t>
  </si>
  <si>
    <t>Investment fund – 2</t>
  </si>
  <si>
    <t>Investment fund – 3</t>
  </si>
  <si>
    <t>Investment fund – 4</t>
  </si>
  <si>
    <t>Investment fund – 5</t>
  </si>
  <si>
    <t>Investment fund – median counterparty</t>
  </si>
  <si>
    <t>Investment fund – total</t>
  </si>
  <si>
    <t>Asset manager – 1</t>
  </si>
  <si>
    <t>Asset manager – 2</t>
  </si>
  <si>
    <t>Asset manager – 3</t>
  </si>
  <si>
    <t>Asset manager – 4</t>
  </si>
  <si>
    <t>Asset manager – 5</t>
  </si>
  <si>
    <t>Asset manager – median counterparty</t>
  </si>
  <si>
    <t>Asset manager – total</t>
  </si>
  <si>
    <t>Bank – 1</t>
  </si>
  <si>
    <t>Bank – 2</t>
  </si>
  <si>
    <t>Bank – 3</t>
  </si>
  <si>
    <t>Bank – 4</t>
  </si>
  <si>
    <t>Bank – 5</t>
  </si>
  <si>
    <t>Bank – median counterparty</t>
  </si>
  <si>
    <t>Bank – total</t>
  </si>
  <si>
    <t>Corporate – 1</t>
  </si>
  <si>
    <t>Corporate – 2</t>
  </si>
  <si>
    <t>Corporate – 3</t>
  </si>
  <si>
    <t>Corporate – 4</t>
  </si>
  <si>
    <t>Corporate – 5</t>
  </si>
  <si>
    <t>Corporate – median counterparty</t>
  </si>
  <si>
    <t>Corporate – total</t>
  </si>
  <si>
    <t>Insurance – 1</t>
  </si>
  <si>
    <t>Insurance – 2</t>
  </si>
  <si>
    <t>Insurance – 3</t>
  </si>
  <si>
    <t>Insurance – 4</t>
  </si>
  <si>
    <t>Insurance – 5</t>
  </si>
  <si>
    <t>Insurance – median counterparty</t>
  </si>
  <si>
    <t>Insurance – total</t>
  </si>
  <si>
    <t>Pension fund – 1</t>
  </si>
  <si>
    <t>Pension fund – 2</t>
  </si>
  <si>
    <t>Pension fund – 3</t>
  </si>
  <si>
    <t>Pension fund – 4</t>
  </si>
  <si>
    <t>Pension fund – 5</t>
  </si>
  <si>
    <t>Pension fund – median counterparty</t>
  </si>
  <si>
    <t>Pension fund – total</t>
  </si>
  <si>
    <t>Retail (individual client or group of sub–accounts) – 1</t>
  </si>
  <si>
    <t>Retail (individual client or group of sub–accounts) – 2</t>
  </si>
  <si>
    <t>Retail (individual client or group of sub–accounts) – 3</t>
  </si>
  <si>
    <t>Retail (individual client or group of sub–accounts) – 4</t>
  </si>
  <si>
    <t>Retail (individual client or group of sub–accounts) – 5</t>
  </si>
  <si>
    <t>Retail (individual client or group of sub–accounts) – median counterparty</t>
  </si>
  <si>
    <t>Retail (individual client or group of sub–accounts) – total</t>
  </si>
  <si>
    <t>Sovereign supranational or sovereign guaranteed – 1</t>
  </si>
  <si>
    <t>Sovereign supranational or sovereign guaranteed – 2</t>
  </si>
  <si>
    <t>Sovereign supranational or sovereign guaranteed – 3</t>
  </si>
  <si>
    <t>Sovereign supranational or sovereign guaranteed – 4</t>
  </si>
  <si>
    <t>Sovereign supranational or sovereign guaranteed – 5</t>
  </si>
  <si>
    <t>Sovereign supranational or sovereign guaranteed – median counterparty</t>
  </si>
  <si>
    <t>Sovereign supranational or sovereign guaranteed – total</t>
  </si>
  <si>
    <t>Risk-weighted capital requirements 
(8% * RWA) applied</t>
  </si>
  <si>
    <t>Counterparty credit risk under current framework</t>
  </si>
  <si>
    <t>CVA under current framework</t>
  </si>
  <si>
    <t>Services (select from list)</t>
  </si>
  <si>
    <t>Pricing (select from list)</t>
  </si>
  <si>
    <t>Positions outstanding (notional amounts)</t>
  </si>
  <si>
    <t>Number of trades cleared over the quarter</t>
  </si>
  <si>
    <t>Number of counterparties with outstanding positions</t>
  </si>
  <si>
    <t>Clearing only</t>
  </si>
  <si>
    <t>Clearing and other products/services</t>
  </si>
  <si>
    <t>Internal model/advanced</t>
  </si>
  <si>
    <t>Independent of other services/products provided</t>
  </si>
  <si>
    <t>Part of a package</t>
  </si>
  <si>
    <t>Services</t>
  </si>
  <si>
    <t>Methods panel H LR additional</t>
  </si>
  <si>
    <t>Pricing</t>
  </si>
  <si>
    <t>4) Methods used for calculating risk-weighted capital requirements in the above subpanels</t>
  </si>
  <si>
    <t>5) Total number of counterparties</t>
  </si>
  <si>
    <r>
      <t xml:space="preserve">1) Current market risk capital charge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</si>
  <si>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Total capital charge for CVA hedges under the current market risk framework</t>
  </si>
  <si>
    <t>SFTs</t>
  </si>
  <si>
    <t>Derivatives</t>
  </si>
  <si>
    <t>Memo item: Client clearing derivative exposures</t>
  </si>
  <si>
    <t>Memo item: Client clearing SFT exposures</t>
  </si>
  <si>
    <t>Survey questions 1 and 2</t>
  </si>
  <si>
    <t>Survey questions 8, 11, 12 and 15</t>
  </si>
  <si>
    <r>
      <t xml:space="preserve">Target management </t>
    </r>
    <r>
      <rPr>
        <b/>
        <sz val="10"/>
        <rFont val="Segoe UI"/>
        <family val="2"/>
      </rPr>
      <t>Tier 1 capital</t>
    </r>
    <r>
      <rPr>
        <sz val="10"/>
        <rFont val="Segoe UI"/>
        <family val="2"/>
      </rPr>
      <t xml:space="preserve"> shortfall</t>
    </r>
  </si>
  <si>
    <r>
      <t xml:space="preserve">Target management </t>
    </r>
    <r>
      <rPr>
        <b/>
        <sz val="10"/>
        <rFont val="Segoe UI"/>
        <family val="2"/>
      </rPr>
      <t>leverage ratio</t>
    </r>
    <r>
      <rPr>
        <sz val="10"/>
        <rFont val="Segoe UI"/>
        <family val="2"/>
      </rPr>
      <t xml:space="preserve"> shortfall and target mgmt </t>
    </r>
    <r>
      <rPr>
        <b/>
        <sz val="10"/>
        <rFont val="Segoe UI"/>
        <family val="2"/>
      </rPr>
      <t>Tier 1 capital</t>
    </r>
    <r>
      <rPr>
        <sz val="10"/>
        <rFont val="Segoe UI"/>
        <family val="2"/>
      </rPr>
      <t xml:space="preserve"> shortfall</t>
    </r>
  </si>
  <si>
    <t xml:space="preserve">To what extent did the introduction of a target leverage ratio requirement change the relative importance of your target Tier 1 capital requirement? </t>
  </si>
  <si>
    <r>
      <t>If you had a target management Tier 1 capital shortfall, would you tighten lending standards?</t>
    </r>
    <r>
      <rPr>
        <sz val="10"/>
        <color rgb="FFAA322F"/>
        <rFont val="Segoe UI"/>
        <family val="2"/>
      </rPr>
      <t xml:space="preserve"> If no, please skip to question 22.</t>
    </r>
  </si>
  <si>
    <t>If you were to tighten lending standards because you had a target management Tier 1 capital shortfall, then you would do the following in rank order [with 1 representing the most important rank]</t>
  </si>
  <si>
    <t>In questions 1 through 4, target management Tier 1 capital buffer is defined as the level of Tier 1 capital internally targeted by senior bank management above the target Tier 1 capital requirement level and possible Pillar 2 capital add-ons under normal financial market conditions. Target management Tier 1 capital surplus is defined as Max [Tier 1 capital held – target management Tier 1 buffer - target Tier 1 capital requirement ; 0]. Target management Tier 1 capital shortfall is defined as Max [Target management Tier 1 buffer + target Tier 1 capital requirement – Tier 1 capital held ; 0]. Target Tier 1 capital requirement is defined as 6% of risk-weighted asset (RWA) plus 2.5% capital conservation buffer and G-SIB surcharges, where applicable.</t>
  </si>
  <si>
    <r>
      <rPr>
        <b/>
        <sz val="10"/>
        <rFont val="Segoe UI"/>
        <family val="2"/>
      </rPr>
      <t xml:space="preserve"> In the absence of a leverage ratio constraint</t>
    </r>
    <r>
      <rPr>
        <sz val="10"/>
        <rFont val="Segoe UI"/>
        <family val="2"/>
      </rPr>
      <t>, your target management Tier 1 capital buffer at the consolidated level would be in the range of</t>
    </r>
  </si>
  <si>
    <t>What factors affect your target management Tier 1 capital buffer? Rank the factors that apply to you with 1 representing the most important change in incentives.</t>
  </si>
  <si>
    <t>Do you also set a target management Tier 1 capital buffer at the entity level?</t>
  </si>
  <si>
    <t>Change in basis points</t>
  </si>
  <si>
    <t>Given the limitations of your firm's IT and capital planning systems to capture the consolidated effects of various different stress tests, capital requirements, and liquidity requirements in combination with each other, how confident do you feel about your ability to efficiently allocate risk exposures to your various lines of business?</t>
  </si>
  <si>
    <r>
      <t>What is the average planning period (</t>
    </r>
    <r>
      <rPr>
        <b/>
        <sz val="10"/>
        <rFont val="Segoe UI"/>
        <family val="2"/>
      </rPr>
      <t>number of months</t>
    </r>
    <r>
      <rPr>
        <sz val="10"/>
        <rFont val="Segoe UI"/>
        <family val="2"/>
      </rPr>
      <t>) you require to efficiently allocate risk exposures to your various lines of business?</t>
    </r>
  </si>
  <si>
    <r>
      <t xml:space="preserve">Do your </t>
    </r>
    <r>
      <rPr>
        <b/>
        <sz val="10"/>
        <rFont val="Segoe UI"/>
        <family val="2"/>
      </rPr>
      <t>stress test results</t>
    </r>
    <r>
      <rPr>
        <sz val="10"/>
        <rFont val="Segoe UI"/>
        <family val="2"/>
      </rPr>
      <t xml:space="preserve"> (EBA EU stress test, Pillar 2 stress test, or other) </t>
    </r>
    <r>
      <rPr>
        <b/>
        <sz val="10"/>
        <rFont val="Segoe UI"/>
        <family val="2"/>
      </rPr>
      <t>change your target management Tier 1 capital buffer</t>
    </r>
    <r>
      <rPr>
        <sz val="10"/>
        <rFont val="Segoe UI"/>
        <family val="2"/>
      </rPr>
      <t xml:space="preserve">?  </t>
    </r>
    <r>
      <rPr>
        <sz val="10"/>
        <color rgb="FFAA322F"/>
        <rFont val="Segoe UI"/>
        <family val="2"/>
      </rPr>
      <t>If yes, provide brief text below to specify which stress test results are most important to you and answer questions 17, 18 and 19. If no, please skip to question 20.</t>
    </r>
  </si>
  <si>
    <t>Exposure value</t>
  </si>
  <si>
    <t>L1) On-balance sheet exposure</t>
  </si>
  <si>
    <t>On-balance sheet specific provisions and valuation adjustments</t>
  </si>
  <si>
    <t>Of which: cash pooling transactions that meet the criteria of LR framework CD para 17</t>
  </si>
  <si>
    <t>Securitised assets meeting SRT criteria</t>
  </si>
  <si>
    <t>L2) Off-balance sheet exposure</t>
  </si>
  <si>
    <t>Off-balance sheet securitisation exposures under the 2014 LR framework</t>
  </si>
  <si>
    <t>L3) Regulatory adjustments related to the asset side</t>
  </si>
  <si>
    <t>Cash flow hedge reserve to be deducted from (or added to if negative) Common Equity Tier 1 capital related to the asset side</t>
  </si>
  <si>
    <t>Deductions for prudent valuation related to the asset side</t>
  </si>
  <si>
    <t>L) Additional information</t>
  </si>
  <si>
    <t>Optimise risk weights by internal models (eg by increasing the revaluation frequency of collateral, recalibrating models, etc)</t>
  </si>
  <si>
    <t>Small and medium-sized enterprise business lending</t>
  </si>
  <si>
    <r>
      <t xml:space="preserve">In these circumstances, by how much would your </t>
    </r>
    <r>
      <rPr>
        <b/>
        <sz val="10"/>
        <rFont val="Segoe UI"/>
        <family val="2"/>
      </rPr>
      <t>internal transfer price</t>
    </r>
    <r>
      <rPr>
        <sz val="10"/>
        <rFont val="Segoe UI"/>
        <family val="2"/>
      </rPr>
      <t xml:space="preserve"> (including the direct and indirect costs of debt funding as well as the overall cost of capital) allocated to the asset categories below have to </t>
    </r>
    <r>
      <rPr>
        <b/>
        <sz val="10"/>
        <rFont val="Segoe UI"/>
        <family val="2"/>
      </rPr>
      <t xml:space="preserve">increase </t>
    </r>
    <r>
      <rPr>
        <sz val="10"/>
        <rFont val="Segoe UI"/>
        <family val="2"/>
      </rPr>
      <t>(positive sign, in basis points),</t>
    </r>
    <r>
      <rPr>
        <b/>
        <sz val="10"/>
        <rFont val="Segoe UI"/>
        <family val="2"/>
      </rPr>
      <t xml:space="preserve"> decrease</t>
    </r>
    <r>
      <rPr>
        <sz val="10"/>
        <rFont val="Segoe UI"/>
        <family val="2"/>
      </rPr>
      <t xml:space="preserve"> (negative sign, in basis points) or </t>
    </r>
    <r>
      <rPr>
        <b/>
        <sz val="10"/>
        <rFont val="Segoe UI"/>
        <family val="2"/>
      </rPr>
      <t xml:space="preserve">stay the same </t>
    </r>
    <r>
      <rPr>
        <sz val="10"/>
        <rFont val="Segoe UI"/>
        <family val="2"/>
      </rPr>
      <t>(zero) to keep your RoE constant?</t>
    </r>
  </si>
  <si>
    <t>Decrease short-term unstable funding (eg unsecured interbank borrowing)</t>
  </si>
  <si>
    <t>Check: "Total" panel A = "Total" panel B</t>
  </si>
  <si>
    <t>Check: "Deductions" in "DefCap" worksheet = "Deductions" panel B</t>
  </si>
  <si>
    <t>Check: "Deduction for securitisation gain on sale"</t>
  </si>
  <si>
    <t>Check: Sum RWA in panel A within tolerance bounds of RWA for securitisations in "Requirements" worksheet</t>
  </si>
  <si>
    <t>Margined derivative…</t>
  </si>
  <si>
    <r>
      <t xml:space="preserve">B) 1) Current market risk capital charge (assuming </t>
    </r>
    <r>
      <rPr>
        <sz val="10"/>
        <color rgb="FFAA322F"/>
        <rFont val="Segoe UI"/>
        <family val="2"/>
      </rPr>
      <t>current</t>
    </r>
    <r>
      <rPr>
        <sz val="10"/>
        <rFont val="Segoe UI"/>
        <family val="2"/>
      </rPr>
      <t xml:space="preserve"> model approval status)</t>
    </r>
  </si>
  <si>
    <r>
      <t xml:space="preserve">B) 2) FRTB market risk capital charge (assuming </t>
    </r>
    <r>
      <rPr>
        <sz val="10"/>
        <color rgb="FFAA322F"/>
        <rFont val="Segoe UI"/>
        <family val="2"/>
      </rPr>
      <t>current</t>
    </r>
    <r>
      <rPr>
        <sz val="10"/>
        <rFont val="Segoe UI"/>
        <family val="2"/>
      </rPr>
      <t xml:space="preserve"> model approval status)</t>
    </r>
  </si>
  <si>
    <r>
      <t>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C79 of the "General Info" worksheet (ie ‘Yes’ if the revised boundary definition is used and ‘No’ otherwise).
Generally speaking,</t>
    </r>
    <r>
      <rPr>
        <sz val="10"/>
        <color rgb="FFAA322F"/>
        <rFont val="Segoe UI"/>
        <family val="2"/>
      </rPr>
      <t xml:space="preserve"> 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t>
    </r>
    <r>
      <rPr>
        <b/>
        <sz val="10"/>
        <rFont val="Segoe UI"/>
        <family val="2"/>
      </rPr>
      <t>Only positive numbers should be reported in panel B.</t>
    </r>
  </si>
  <si>
    <r>
      <t xml:space="preserve">Internal models approach (VaR and SVaR-based measures), </t>
    </r>
    <r>
      <rPr>
        <b/>
        <sz val="10"/>
        <color theme="1"/>
        <rFont val="Segoe UI"/>
        <family val="2"/>
      </rPr>
      <t>actual capital charge</t>
    </r>
  </si>
  <si>
    <t>Incremental risk charge</t>
  </si>
  <si>
    <t xml:space="preserve">Comprehensive risk measure </t>
  </si>
  <si>
    <r>
      <rPr>
        <b/>
        <sz val="10"/>
        <color rgb="FFAA322F"/>
        <rFont val="Segoe UI"/>
        <family val="2"/>
      </rPr>
      <t>No multiplier should be applied.</t>
    </r>
    <r>
      <rPr>
        <b/>
        <sz val="10"/>
        <rFont val="Segoe UI"/>
        <family val="2"/>
      </rPr>
      <t xml:space="preserve"> Cells may be left </t>
    </r>
    <r>
      <rPr>
        <sz val="10"/>
        <rFont val="Segoe UI"/>
        <family val="2"/>
      </rPr>
      <t>blank only if</t>
    </r>
    <r>
      <rPr>
        <b/>
        <sz val="10"/>
        <rFont val="Segoe UI"/>
        <family val="2"/>
      </rPr>
      <t xml:space="preserve"> you are unable to provide/calculate a measure. A </t>
    </r>
    <r>
      <rPr>
        <b/>
        <sz val="10"/>
        <color rgb="FFAA322F"/>
        <rFont val="Segoe UI"/>
        <family val="2"/>
      </rPr>
      <t>zero</t>
    </r>
    <r>
      <rPr>
        <b/>
        <sz val="10"/>
        <rFont val="Segoe UI"/>
        <family val="2"/>
      </rPr>
      <t xml:space="preserve"> should only be used if the calculation results in a null exposure.
</t>
    </r>
  </si>
  <si>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t>
    </r>
  </si>
  <si>
    <r>
      <t>Residual risk add-on (</t>
    </r>
    <r>
      <rPr>
        <b/>
        <sz val="10"/>
        <rFont val="Segoe UI"/>
        <family val="2"/>
      </rPr>
      <t>excluding prepayment</t>
    </r>
    <r>
      <rPr>
        <sz val="10"/>
        <rFont val="Segoe UI"/>
        <family val="2"/>
      </rPr>
      <t>)</t>
    </r>
  </si>
  <si>
    <r>
      <rPr>
        <b/>
        <sz val="10"/>
        <color rgb="FFAA322F"/>
        <rFont val="Segoe UI"/>
        <family val="2"/>
      </rPr>
      <t>Applicable to IMA banks only. No multiplier should be applied</t>
    </r>
    <r>
      <rPr>
        <b/>
        <sz val="10"/>
        <color rgb="FFC00000"/>
        <rFont val="Segoe UI"/>
        <family val="2"/>
      </rPr>
      <t>.</t>
    </r>
    <r>
      <rPr>
        <b/>
        <sz val="10"/>
        <rFont val="Segoe UI"/>
        <family val="2"/>
      </rPr>
      <t xml:space="preserve"> Cells may be left </t>
    </r>
    <r>
      <rPr>
        <b/>
        <sz val="10"/>
        <color theme="1"/>
        <rFont val="Segoe UI"/>
        <family val="2"/>
      </rPr>
      <t>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a null exposure.</t>
    </r>
  </si>
  <si>
    <r>
      <rPr>
        <b/>
        <sz val="10"/>
        <color theme="1"/>
        <rFont val="Segoe UI"/>
        <family val="2"/>
      </rPr>
      <t>Cells may be left blank only if you are not able to provide/calculate a measure</t>
    </r>
    <r>
      <rPr>
        <b/>
        <sz val="10"/>
        <rFont val="Segoe UI"/>
        <family val="2"/>
      </rPr>
      <t xml:space="preserve">. A </t>
    </r>
    <r>
      <rPr>
        <b/>
        <sz val="10"/>
        <color rgb="FFAA322F"/>
        <rFont val="Segoe UI"/>
        <family val="2"/>
      </rPr>
      <t>zero</t>
    </r>
    <r>
      <rPr>
        <b/>
        <sz val="10"/>
        <rFont val="Segoe UI"/>
        <family val="2"/>
      </rPr>
      <t xml:space="preserve"> should only be used if the calculation results in a null exposure.</t>
    </r>
  </si>
  <si>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exposure.</t>
    </r>
  </si>
  <si>
    <t>Residual risk add-on</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</si>
  <si>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collumn E must be a selection from the drop down menu and each trading desk reported must have a </t>
    </r>
    <r>
      <rPr>
        <b/>
        <sz val="10"/>
        <color rgb="FFC00000"/>
        <rFont val="Segoe UI"/>
        <family val="2"/>
      </rPr>
      <t>current internal models permission status</t>
    </r>
    <r>
      <rPr>
        <b/>
        <sz val="10"/>
        <rFont val="Segoe UI"/>
        <family val="2"/>
      </rPr>
      <t xml:space="preserve"> selected from the </t>
    </r>
    <r>
      <rPr>
        <b/>
        <sz val="10"/>
        <color rgb="FFC00000"/>
        <rFont val="Segoe UI"/>
        <family val="2"/>
      </rPr>
      <t>drop down menu</t>
    </r>
    <r>
      <rPr>
        <b/>
        <sz val="10"/>
        <rFont val="Segoe UI"/>
        <family val="2"/>
      </rPr>
      <t xml:space="preserve"> in column F.</t>
    </r>
  </si>
  <si>
    <t>A2) EU: Securitisation exposures – information on deductions</t>
  </si>
  <si>
    <r>
      <t xml:space="preserve">No, </t>
    </r>
    <r>
      <rPr>
        <b/>
        <sz val="10"/>
        <color theme="1"/>
        <rFont val="Segoe UI"/>
        <family val="2"/>
      </rPr>
      <t>non-segregated</t>
    </r>
  </si>
  <si>
    <t>Level 1 rehypothecable securities received</t>
  </si>
  <si>
    <r>
      <rPr>
        <b/>
        <sz val="10"/>
        <color indexed="8"/>
        <rFont val="Segoe UI"/>
        <family val="2"/>
      </rPr>
      <t>Daily net collateral flow calculation #2</t>
    </r>
    <r>
      <rPr>
        <sz val="10"/>
        <color indexed="8"/>
        <rFont val="Segoe UI"/>
        <family val="2"/>
      </rPr>
      <t xml:space="preserve"> = [All non-segregated cash received that qualifies as variation margin under the current LR/NSFR standard] </t>
    </r>
    <r>
      <rPr>
        <b/>
        <sz val="10"/>
        <color rgb="FFAA322F"/>
        <rFont val="Segoe UI"/>
        <family val="2"/>
      </rPr>
      <t>plus</t>
    </r>
    <r>
      <rPr>
        <sz val="10"/>
        <color indexed="8"/>
        <rFont val="Segoe UI"/>
        <family val="2"/>
      </rPr>
      <t xml:space="preserve"> [all rehypothecable securities received as variation margin in a day] </t>
    </r>
    <r>
      <rPr>
        <b/>
        <sz val="10"/>
        <color rgb="FFAA322F"/>
        <rFont val="Segoe UI"/>
        <family val="2"/>
      </rPr>
      <t>minus</t>
    </r>
    <r>
      <rPr>
        <sz val="10"/>
        <color indexed="8"/>
        <rFont val="Segoe UI"/>
        <family val="2"/>
      </rPr>
      <t xml:space="preserve"> [all VM posted in the same day] </t>
    </r>
  </si>
  <si>
    <t>… assets</t>
  </si>
  <si>
    <t>…liabilities</t>
  </si>
  <si>
    <r>
      <t xml:space="preserve">… assets 
</t>
    </r>
    <r>
      <rPr>
        <sz val="10"/>
        <color theme="1"/>
        <rFont val="Segoe UI"/>
        <family val="2"/>
      </rPr>
      <t>(gross of variation margin received at end of period)</t>
    </r>
  </si>
  <si>
    <r>
      <t>… liabilities</t>
    </r>
    <r>
      <rPr>
        <sz val="10"/>
        <color theme="1"/>
        <rFont val="Segoe UI"/>
        <family val="2"/>
      </rPr>
      <t xml:space="preserve"> (gross of variation margin received at end of period)</t>
    </r>
  </si>
  <si>
    <t>(a) Do you have a target management Tier 1 capital surplus or shortfall at the consolidated level?</t>
  </si>
  <si>
    <t>(b) Your target management Tier 1 capital surplus or shortfall at the consolidated level is in the range of</t>
  </si>
  <si>
    <t>Survey question 2</t>
  </si>
  <si>
    <t>Excess</t>
  </si>
  <si>
    <t>Shortfall</t>
  </si>
  <si>
    <r>
      <t>In these circumstances, by how much would your</t>
    </r>
    <r>
      <rPr>
        <b/>
        <sz val="10"/>
        <rFont val="Segoe UI"/>
        <family val="2"/>
      </rPr>
      <t xml:space="preserve"> internal transfer price</t>
    </r>
    <r>
      <rPr>
        <sz val="10"/>
        <color rgb="FFAA322F"/>
        <rFont val="Segoe UI"/>
        <family val="2"/>
      </rPr>
      <t xml:space="preserve"> (including the direct and indirect costs of debt funding as well as the overall cost of capital)</t>
    </r>
    <r>
      <rPr>
        <sz val="10"/>
        <rFont val="Segoe UI"/>
        <family val="2"/>
      </rPr>
      <t xml:space="preserve"> allocated to the asset categories below have to </t>
    </r>
    <r>
      <rPr>
        <b/>
        <sz val="10"/>
        <rFont val="Segoe UI"/>
        <family val="2"/>
      </rPr>
      <t>increase</t>
    </r>
    <r>
      <rPr>
        <sz val="10"/>
        <rFont val="Segoe UI"/>
        <family val="2"/>
      </rPr>
      <t xml:space="preserve"> (positive sign, in basis points), </t>
    </r>
    <r>
      <rPr>
        <b/>
        <sz val="10"/>
        <rFont val="Segoe UI"/>
        <family val="2"/>
      </rPr>
      <t>decrease</t>
    </r>
    <r>
      <rPr>
        <sz val="10"/>
        <rFont val="Segoe UI"/>
        <family val="2"/>
      </rPr>
      <t xml:space="preserve"> (negative sign, in basis points) or </t>
    </r>
    <r>
      <rPr>
        <b/>
        <sz val="10"/>
        <rFont val="Segoe UI"/>
        <family val="2"/>
      </rPr>
      <t>stay the same</t>
    </r>
    <r>
      <rPr>
        <sz val="10"/>
        <rFont val="Segoe UI"/>
        <family val="2"/>
      </rPr>
      <t xml:space="preserve"> (zero) to keep your RoE constant?</t>
    </r>
  </si>
  <si>
    <r>
      <t xml:space="preserve">In these circumstances, would you reduce assets or increase capital to reach your new target leverage ratio requirement? </t>
    </r>
    <r>
      <rPr>
        <b/>
        <sz val="10"/>
        <rFont val="Segoe UI"/>
        <family val="2"/>
      </rPr>
      <t>Allocate contributions to reaching the new target in per cent adding up to 100%.</t>
    </r>
    <r>
      <rPr>
        <sz val="10"/>
        <rFont val="Segoe UI"/>
        <family val="2"/>
      </rPr>
      <t xml:space="preserve"> [Example: You are 0.5 ppts short of your new target leverage ratio requirement. If you closed the gap by retaining earnings (thereby decreasing your shortfall to 0.1 ppts) and by reducing interbank lending (thereby erasing your shortfall), then you would allocate 80% to "Increase capital (incl. retain earnings)" and 20% to "Reduce interbank lending".]</t>
    </r>
  </si>
  <si>
    <t>Contribution in per cent</t>
  </si>
  <si>
    <r>
      <t xml:space="preserve">How would you increase your target management Tier 1 capital buffer as a consequence of stress test results? </t>
    </r>
    <r>
      <rPr>
        <b/>
        <sz val="10"/>
        <rFont val="Segoe UI"/>
        <family val="2"/>
      </rPr>
      <t>Allocate contributions to reaching the new target in per cent adding up to 100%.</t>
    </r>
    <r>
      <rPr>
        <sz val="10"/>
        <rFont val="Segoe UI"/>
        <family val="2"/>
      </rPr>
      <t xml:space="preserve"> [Example: You are 0.5 percentage points short of your new target management Tier 1 capital buffer. If you closed the gap by retaining earnings (thereby decreasing your shortfall to 0.1 percentage points) and by reducing interbank lending (thereby erasing your shortfall), then you would allocate 80% to "Increase capital (incl retain earnings)" and 20% to "Reduce interbank lending".]</t>
    </r>
  </si>
  <si>
    <t>How would you reach your target management liquidity buffer? Assign weights (in per cent, adding up to 100%) to the following options.</t>
  </si>
  <si>
    <r>
      <t>Assume that (1) you would not raise new equity capital; and (2) you would hold constant your portfolio of assets. In these circumstances, what were the probabilities at the reporting date of a</t>
    </r>
    <r>
      <rPr>
        <b/>
        <sz val="10"/>
        <rFont val="Segoe UI"/>
        <family val="2"/>
      </rPr>
      <t xml:space="preserve"> target management leverage ratio shortfall</t>
    </r>
    <r>
      <rPr>
        <sz val="10"/>
        <rFont val="Segoe UI"/>
        <family val="2"/>
      </rPr>
      <t xml:space="preserve">, a </t>
    </r>
    <r>
      <rPr>
        <b/>
        <sz val="10"/>
        <rFont val="Segoe UI"/>
        <family val="2"/>
      </rPr>
      <t>target management Tier 1 capital shortfall</t>
    </r>
    <r>
      <rPr>
        <sz val="10"/>
        <rFont val="Segoe UI"/>
        <family val="2"/>
      </rPr>
      <t xml:space="preserve">, and </t>
    </r>
    <r>
      <rPr>
        <b/>
        <sz val="10"/>
        <rFont val="Segoe UI"/>
        <family val="2"/>
      </rPr>
      <t>both a target management leverage ratio shortfall and a target management Tier 1 capital shortfall</t>
    </r>
    <r>
      <rPr>
        <sz val="10"/>
        <rFont val="Segoe UI"/>
        <family val="2"/>
      </rPr>
      <t xml:space="preserve"> over the next quarter?</t>
    </r>
  </si>
  <si>
    <r>
      <t xml:space="preserve">Do you have a </t>
    </r>
    <r>
      <rPr>
        <b/>
        <sz val="10"/>
        <rFont val="Segoe UI"/>
        <family val="2"/>
      </rPr>
      <t>target management liquidity buffer</t>
    </r>
    <r>
      <rPr>
        <sz val="10"/>
        <rFont val="Segoe UI"/>
        <family val="2"/>
      </rPr>
      <t>? If no, please skip to question 25.</t>
    </r>
  </si>
  <si>
    <t>C) Trading desks</t>
  </si>
  <si>
    <t>Use of cross-product netting</t>
  </si>
  <si>
    <t>Counterparty credit risk - risk-weight (select from list)</t>
  </si>
  <si>
    <t>Counterparty credit risk - exposure (select from list)</t>
  </si>
  <si>
    <t>CVA (select from list)</t>
  </si>
  <si>
    <t>Internal models approach, default risk charge</t>
  </si>
  <si>
    <r>
      <t xml:space="preserve">Residual risk add-on Total (inclusive of </t>
    </r>
    <r>
      <rPr>
        <b/>
        <sz val="10"/>
        <color theme="1"/>
        <rFont val="Segoe UI"/>
        <family val="2"/>
      </rPr>
      <t>prepayment and other risks</t>
    </r>
    <r>
      <rPr>
        <sz val="10"/>
        <color theme="1"/>
        <rFont val="Segoe UI"/>
        <family val="2"/>
      </rPr>
      <t>)</t>
    </r>
  </si>
  <si>
    <r>
      <t xml:space="preserve">Total current market risk capital charge (inclusive of </t>
    </r>
    <r>
      <rPr>
        <b/>
        <sz val="10"/>
        <rFont val="Segoe UI"/>
        <family val="2"/>
      </rPr>
      <t>CRM</t>
    </r>
    <r>
      <rPr>
        <sz val="10"/>
        <rFont val="Segoe UI"/>
        <family val="2"/>
      </rPr>
      <t>)</t>
    </r>
  </si>
  <si>
    <r>
      <t>This worksheet gathers desk-level and firm-wide (ie top of the house) risk measures and backtesting data. Please note that trading desk information reflected in all panels are pulled from panel C in the ‘TB’ worksheet. As such it captures all desks regardless of modellabilty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</si>
  <si>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J) Qualitative questions (to be provided later)</t>
  </si>
  <si>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</si>
  <si>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t>
  </si>
  <si>
    <r>
      <t xml:space="preserve">In questions 5 through 12, assume that (1) the target leverage ratio requirement will be </t>
    </r>
    <r>
      <rPr>
        <b/>
        <sz val="10"/>
        <color rgb="FFAA322F"/>
        <rFont val="Segoe UI"/>
        <family val="2"/>
      </rPr>
      <t>calibrated at 3% with an additional 1% G-SIB add-on</t>
    </r>
    <r>
      <rPr>
        <b/>
        <sz val="10"/>
        <rFont val="Segoe UI"/>
        <family val="2"/>
      </rPr>
      <t>; (2) the finalisation of Basel III will keep the overall risk weights broadly constant in comparison with current levels; and (3) Pillar 2 capital requirements set by your supervisor will also remain unchanged in comparison with current levels.</t>
    </r>
  </si>
  <si>
    <t>Do you have a target management liquidity surplus or shortfall at the consolidated level?</t>
  </si>
  <si>
    <t>E) Drop-down menus</t>
  </si>
  <si>
    <t>S3</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</si>
</sst>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quot;Sfr.&quot;* #,##0_);_(&quot;Sfr.&quot;* \(#,##0\);_(&quot;Sfr.&quot;* &quot;-&quot;_);_(@_)"/>
    <numFmt numFmtId="165" formatCode="_(* #,##0_);_(* \(#,##0\);_(* &quot;-&quot;_);_(@_)"/>
    <numFmt numFmtId="166" formatCode="_(&quot;Sfr.&quot;* #,##0.00_);_(&quot;Sfr.&quot;* \(#,##0.00\);_(&quot;Sfr.&quot;* &quot;-&quot;??_);_(@_)"/>
    <numFmt numFmtId="167" formatCode="_(* #,##0.00_);_(* \(#,##0.00\);_(* &quot;-&quot;??_);_(@_)"/>
    <numFmt numFmtId="168" formatCode="0.0"/>
    <numFmt numFmtId="169" formatCode="0.00000"/>
    <numFmt numFmtId="170" formatCode="0.0000"/>
    <numFmt numFmtId="171" formatCode="0.0000%"/>
    <numFmt numFmtId="172" formatCode="yyyy\-mm\-dd;@"/>
    <numFmt numFmtId="173" formatCode="[&gt;0]General"/>
    <numFmt numFmtId="174" formatCode="&quot;Yes&quot;;[Red]&quot;No&quot;"/>
    <numFmt numFmtId="175" formatCode="0.0%"/>
  </numFmts>
  <fonts count="71" x14ac:knownFonts="1">
    <font>
      <sz val="10"/>
      <name val="Segoe UI"/>
      <family val="2"/>
    </font>
    <font>
      <sz val="11"/>
      <color theme="1"/>
      <name val="Arial"/>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sz val="10"/>
      <color rgb="FF008000"/>
      <name val="Segoe UI"/>
      <family val="2"/>
    </font>
    <font>
      <b/>
      <sz val="10"/>
      <color rgb="FFAA322F"/>
      <name val="Segoe UI"/>
      <family val="2"/>
    </font>
    <font>
      <b/>
      <sz val="10"/>
      <color indexed="8"/>
      <name val="Segoe UI"/>
      <family val="2"/>
    </font>
    <font>
      <b/>
      <i/>
      <u/>
      <sz val="10"/>
      <color indexed="8"/>
      <name val="Segoe UI"/>
      <family val="2"/>
    </font>
    <font>
      <sz val="10"/>
      <color indexed="8"/>
      <name val="Segoe UI"/>
      <family val="2"/>
    </font>
    <font>
      <b/>
      <sz val="11"/>
      <color rgb="FFAA322F"/>
      <name val="Segoe UI"/>
      <family val="2"/>
    </font>
    <font>
      <b/>
      <i/>
      <sz val="10"/>
      <color indexed="8"/>
      <name val="Segoe UI"/>
      <family val="2"/>
    </font>
    <font>
      <b/>
      <sz val="12"/>
      <color indexed="8"/>
      <name val="Segoe UI"/>
      <family val="2"/>
    </font>
    <font>
      <b/>
      <sz val="13"/>
      <name val="Segoe UI"/>
      <family val="2"/>
    </font>
    <font>
      <sz val="10"/>
      <color indexed="9"/>
      <name val="Segoe UI"/>
      <family val="2"/>
    </font>
    <font>
      <b/>
      <sz val="13"/>
      <color theme="3"/>
      <name val="Arial"/>
      <family val="2"/>
    </font>
    <font>
      <sz val="13"/>
      <name val="Segoe UI"/>
      <family val="2"/>
    </font>
    <font>
      <b/>
      <sz val="10"/>
      <color rgb="FFAA322F"/>
      <name val="Cambria"/>
      <family val="1"/>
    </font>
    <font>
      <sz val="11"/>
      <color theme="0"/>
      <name val="Calibri"/>
      <family val="2"/>
      <scheme val="minor"/>
    </font>
    <font>
      <b/>
      <sz val="13"/>
      <color rgb="FFC00000"/>
      <name val="Segoe UI"/>
      <family val="2"/>
    </font>
    <font>
      <b/>
      <sz val="10"/>
      <name val="Segoe UI Semibold"/>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b/>
      <sz val="20"/>
      <color rgb="FFAA322F"/>
      <name val="Segoe UI"/>
      <family val="2"/>
    </font>
    <font>
      <i/>
      <sz val="10"/>
      <name val="Segoe UI"/>
      <family val="2"/>
    </font>
    <font>
      <sz val="11"/>
      <color theme="1"/>
      <name val="Segoe UI"/>
      <family val="2"/>
    </font>
    <font>
      <b/>
      <sz val="10"/>
      <color rgb="FFFF0000"/>
      <name val="Segoe UI"/>
      <family val="2"/>
    </font>
    <font>
      <b/>
      <sz val="13"/>
      <name val="Arial"/>
      <family val="2"/>
    </font>
    <font>
      <sz val="7.5"/>
      <color rgb="FFAA322F"/>
      <name val="Segoe UI"/>
      <family val="2"/>
    </font>
    <font>
      <sz val="11"/>
      <color theme="1"/>
      <name val="Calibri"/>
      <family val="2"/>
      <scheme val="minor"/>
    </font>
    <font>
      <b/>
      <sz val="11"/>
      <color rgb="FFFA7D00"/>
      <name val="Calibri"/>
      <family val="2"/>
      <scheme val="minor"/>
    </font>
    <font>
      <b/>
      <vertAlign val="superscript"/>
      <sz val="10"/>
      <color theme="1"/>
      <name val="Segoe UI"/>
      <family val="2"/>
    </font>
    <font>
      <sz val="12"/>
      <color theme="5"/>
      <name val="Segoe UI"/>
      <family val="2"/>
    </font>
    <font>
      <b/>
      <sz val="11"/>
      <name val="Segoe UI"/>
      <family val="2"/>
    </font>
    <font>
      <vertAlign val="superscript"/>
      <sz val="10"/>
      <color theme="1"/>
      <name val="Segoe UI"/>
      <family val="2"/>
    </font>
    <font>
      <sz val="10"/>
      <color theme="3" tint="0.39997558519241921"/>
      <name val="Segoe UI"/>
      <family val="2"/>
    </font>
    <font>
      <sz val="10"/>
      <color theme="0" tint="-0.14999847407452621"/>
      <name val="Segoe UI"/>
      <family val="2"/>
    </font>
    <font>
      <b/>
      <sz val="14"/>
      <color theme="1"/>
      <name val="Calibri"/>
      <family val="2"/>
      <scheme val="minor"/>
    </font>
    <font>
      <i/>
      <sz val="10"/>
      <color theme="1"/>
      <name val="Segoe UI"/>
      <family val="2"/>
    </font>
    <font>
      <b/>
      <i/>
      <sz val="10"/>
      <name val="Segoe UI"/>
      <family val="2"/>
    </font>
    <font>
      <b/>
      <sz val="20"/>
      <color rgb="FFFF0000"/>
      <name val="Segoe UI"/>
      <family val="2"/>
    </font>
    <font>
      <b/>
      <sz val="13"/>
      <color rgb="FFFF0000"/>
      <name val="Segoe UI"/>
      <family val="2"/>
    </font>
    <font>
      <sz val="8"/>
      <name val="Segoe UI"/>
      <family val="2"/>
    </font>
    <font>
      <b/>
      <sz val="13"/>
      <color rgb="FFAA322F"/>
      <name val="Segoe UI"/>
      <family val="2"/>
    </font>
    <font>
      <b/>
      <sz val="16"/>
      <name val="Arial"/>
      <family val="2"/>
    </font>
    <font>
      <sz val="10"/>
      <color theme="0"/>
      <name val="Segoe UI"/>
      <family val="2"/>
    </font>
  </fonts>
  <fills count="55">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BCBDBC"/>
        <bgColor indexed="64"/>
      </patternFill>
    </fill>
    <fill>
      <patternFill patternType="solid">
        <fgColor rgb="FF6CADE1"/>
        <bgColor indexed="64"/>
      </patternFill>
    </fill>
    <fill>
      <patternFill patternType="solid">
        <fgColor indexed="47"/>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rgb="FFBCBDBC"/>
      </left>
      <right style="thin">
        <color indexed="64"/>
      </right>
      <top style="thin">
        <color indexed="64"/>
      </top>
      <bottom style="thin">
        <color indexed="64"/>
      </bottom>
      <diagonal/>
    </border>
    <border>
      <left style="thin">
        <color rgb="FFBCBDBC"/>
      </left>
      <right/>
      <top style="thin">
        <color rgb="FFBCBDBC"/>
      </top>
      <bottom style="thin">
        <color theme="0" tint="-0.249977111117893"/>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style="thin">
        <color rgb="FFBCBDBC"/>
      </left>
      <right style="thin">
        <color indexed="64"/>
      </right>
      <top style="thin">
        <color rgb="FFBCBDBC"/>
      </top>
      <bottom/>
      <diagonal/>
    </border>
    <border>
      <left/>
      <right/>
      <top/>
      <bottom style="thin">
        <color auto="1"/>
      </bottom>
      <diagonal/>
    </border>
    <border>
      <left style="thin">
        <color rgb="FFBCBDBC"/>
      </left>
      <right/>
      <top style="thin">
        <color auto="1"/>
      </top>
      <bottom style="thin">
        <color indexed="64"/>
      </bottom>
      <diagonal/>
    </border>
    <border>
      <left/>
      <right/>
      <top style="thin">
        <color auto="1"/>
      </top>
      <bottom/>
      <diagonal/>
    </border>
    <border>
      <left/>
      <right style="thin">
        <color auto="1"/>
      </right>
      <top/>
      <bottom style="thin">
        <color auto="1"/>
      </bottom>
      <diagonal/>
    </border>
    <border>
      <left style="thin">
        <color rgb="FFBCBDBC"/>
      </left>
      <right/>
      <top style="thin">
        <color rgb="FFBCBDBC"/>
      </top>
      <bottom style="thin">
        <color theme="1"/>
      </bottom>
      <diagonal/>
    </border>
    <border>
      <left/>
      <right/>
      <top style="thin">
        <color indexed="64"/>
      </top>
      <bottom style="thin">
        <color indexed="64"/>
      </bottom>
      <diagonal/>
    </border>
    <border>
      <left style="thin">
        <color indexed="64"/>
      </left>
      <right/>
      <top/>
      <bottom style="thin">
        <color indexed="64"/>
      </bottom>
      <diagonal/>
    </border>
    <border>
      <left/>
      <right style="thin">
        <color rgb="FFD5D6D2"/>
      </right>
      <top style="thin">
        <color auto="1"/>
      </top>
      <bottom/>
      <diagonal/>
    </border>
    <border>
      <left style="thin">
        <color rgb="FFD5D6D2"/>
      </left>
      <right style="thin">
        <color rgb="FFBCBDBC"/>
      </right>
      <top style="thin">
        <color auto="1"/>
      </top>
      <bottom/>
      <diagonal/>
    </border>
    <border>
      <left/>
      <right style="thin">
        <color rgb="FFD5D6D2"/>
      </right>
      <top/>
      <bottom style="thin">
        <color auto="1"/>
      </bottom>
      <diagonal/>
    </border>
    <border>
      <left style="thin">
        <color rgb="FFD5D6D2"/>
      </left>
      <right style="thin">
        <color rgb="FFBCBDBC"/>
      </right>
      <top/>
      <bottom style="thin">
        <color auto="1"/>
      </bottom>
      <diagonal/>
    </border>
    <border>
      <left style="thin">
        <color indexed="64"/>
      </left>
      <right style="thin">
        <color rgb="FFBCBDBC"/>
      </right>
      <top style="thin">
        <color indexed="64"/>
      </top>
      <bottom style="thin">
        <color indexed="64"/>
      </bottom>
      <diagonal/>
    </border>
    <border>
      <left style="thin">
        <color rgb="FFBCBDBC"/>
      </left>
      <right style="thin">
        <color rgb="FFBCBDBC"/>
      </right>
      <top style="thin">
        <color auto="1"/>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auto="1"/>
      </top>
      <bottom style="thin">
        <color indexed="64"/>
      </bottom>
      <diagonal/>
    </border>
    <border>
      <left/>
      <right style="thin">
        <color rgb="FFBCBDBC"/>
      </right>
      <top style="thin">
        <color auto="1"/>
      </top>
      <bottom style="thin">
        <color auto="1"/>
      </bottom>
      <diagonal/>
    </border>
    <border>
      <left style="thin">
        <color rgb="FFBCBDBC"/>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BCBDBC"/>
      </right>
      <top/>
      <bottom style="thin">
        <color auto="1"/>
      </bottom>
      <diagonal/>
    </border>
    <border>
      <left style="thin">
        <color rgb="FFBCBDBC"/>
      </left>
      <right/>
      <top style="thin">
        <color indexed="64"/>
      </top>
      <bottom style="thin">
        <color rgb="FFBCBDBC"/>
      </bottom>
      <diagonal/>
    </border>
    <border>
      <left style="thin">
        <color rgb="FFBCBDBC"/>
      </left>
      <right/>
      <top/>
      <bottom style="thin">
        <color auto="1"/>
      </bottom>
      <diagonal/>
    </border>
    <border>
      <left/>
      <right/>
      <top style="thin">
        <color indexed="64"/>
      </top>
      <bottom style="thin">
        <color auto="1"/>
      </bottom>
      <diagonal/>
    </border>
    <border>
      <left/>
      <right/>
      <top style="thin">
        <color indexed="64"/>
      </top>
      <bottom style="thin">
        <color rgb="FFBCBDBC"/>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bottom style="thin">
        <color auto="1"/>
      </bottom>
      <diagonal/>
    </border>
    <border>
      <left/>
      <right style="thin">
        <color rgb="FFBCBDBC"/>
      </right>
      <top style="thin">
        <color auto="1"/>
      </top>
      <bottom style="thin">
        <color rgb="FFBCBDBC"/>
      </bottom>
      <diagonal/>
    </border>
    <border>
      <left/>
      <right style="thin">
        <color rgb="FFBCBDBC"/>
      </right>
      <top style="thin">
        <color indexed="64"/>
      </top>
      <bottom/>
      <diagonal/>
    </border>
    <border>
      <left style="thin">
        <color rgb="FFBCBDBC"/>
      </left>
      <right style="thin">
        <color rgb="FFBCBDBC"/>
      </right>
      <top style="thin">
        <color auto="1"/>
      </top>
      <bottom/>
      <diagonal/>
    </border>
    <border>
      <left/>
      <right style="thin">
        <color rgb="FFBCBDBC"/>
      </right>
      <top style="thin">
        <color auto="1"/>
      </top>
      <bottom style="thin">
        <color indexed="64"/>
      </bottom>
      <diagonal/>
    </border>
    <border>
      <left style="thin">
        <color rgb="FFBCBDBC"/>
      </left>
      <right/>
      <top style="thin">
        <color auto="1"/>
      </top>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indexed="64"/>
      </bottom>
      <diagonal/>
    </border>
    <border>
      <left style="thin">
        <color auto="1"/>
      </left>
      <right/>
      <top/>
      <bottom/>
      <diagonal/>
    </border>
    <border>
      <left style="thin">
        <color auto="1"/>
      </left>
      <right/>
      <top style="thin">
        <color indexed="64"/>
      </top>
      <bottom/>
      <diagonal/>
    </border>
    <border>
      <left/>
      <right style="thin">
        <color auto="1"/>
      </right>
      <top style="thin">
        <color indexed="64"/>
      </top>
      <bottom/>
      <diagonal/>
    </border>
    <border>
      <left style="thin">
        <color rgb="FFBCBDBC"/>
      </left>
      <right/>
      <top style="thin">
        <color auto="1"/>
      </top>
      <bottom style="thin">
        <color theme="1"/>
      </bottom>
      <diagonal/>
    </border>
    <border>
      <left/>
      <right/>
      <top style="thin">
        <color theme="0" tint="-0.499984740745262"/>
      </top>
      <bottom/>
      <diagonal/>
    </border>
    <border>
      <left/>
      <right/>
      <top style="thin">
        <color theme="0" tint="-0.2499465926084170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right/>
      <top style="thin">
        <color indexed="64"/>
      </top>
      <bottom style="thin">
        <color theme="0" tint="-0.499984740745262"/>
      </bottom>
      <diagonal/>
    </border>
    <border>
      <left style="thin">
        <color rgb="FFBCBDBC"/>
      </left>
      <right style="thin">
        <color rgb="FFBCBDBC"/>
      </right>
      <top/>
      <bottom style="hair">
        <color rgb="FFBCBDBC"/>
      </bottom>
      <diagonal/>
    </border>
    <border>
      <left style="thin">
        <color rgb="FFBCBDBC"/>
      </left>
      <right/>
      <top/>
      <bottom style="hair">
        <color rgb="FFBCBDBC"/>
      </bottom>
      <diagonal/>
    </border>
    <border>
      <left style="thin">
        <color rgb="FFBCBDBC"/>
      </left>
      <right style="thin">
        <color rgb="FFBCBDBC"/>
      </right>
      <top style="hair">
        <color rgb="FFBCBDBC"/>
      </top>
      <bottom style="hair">
        <color rgb="FFBCBDBC"/>
      </bottom>
      <diagonal/>
    </border>
    <border>
      <left style="thin">
        <color rgb="FFBCBDBC"/>
      </left>
      <right/>
      <top style="hair">
        <color rgb="FFBCBDBC"/>
      </top>
      <bottom style="hair">
        <color rgb="FFBCBDBC"/>
      </bottom>
      <diagonal/>
    </border>
    <border>
      <left style="thin">
        <color rgb="FFBCBDBC"/>
      </left>
      <right style="thin">
        <color rgb="FFBCBDBC"/>
      </right>
      <top style="hair">
        <color rgb="FFBCBDBC"/>
      </top>
      <bottom/>
      <diagonal/>
    </border>
    <border>
      <left/>
      <right style="thin">
        <color rgb="FFBCBDBC"/>
      </right>
      <top style="thin">
        <color auto="1"/>
      </top>
      <bottom style="hair">
        <color rgb="FFBCBDBC"/>
      </bottom>
      <diagonal/>
    </border>
    <border>
      <left style="thin">
        <color rgb="FFBCBDBC"/>
      </left>
      <right style="thin">
        <color rgb="FFBCBDBC"/>
      </right>
      <top style="thin">
        <color auto="1"/>
      </top>
      <bottom style="hair">
        <color rgb="FFBCBDBC"/>
      </bottom>
      <diagonal/>
    </border>
    <border>
      <left/>
      <right style="thin">
        <color rgb="FFBCBDBC"/>
      </right>
      <top style="hair">
        <color rgb="FFBCBDBC"/>
      </top>
      <bottom style="hair">
        <color rgb="FFBCBDBC"/>
      </bottom>
      <diagonal/>
    </border>
    <border>
      <left/>
      <right style="thin">
        <color rgb="FFBCBDBC"/>
      </right>
      <top style="hair">
        <color rgb="FFBCBDBC"/>
      </top>
      <bottom style="thin">
        <color auto="1"/>
      </bottom>
      <diagonal/>
    </border>
    <border>
      <left style="thin">
        <color rgb="FFBCBDBC"/>
      </left>
      <right style="thin">
        <color rgb="FFBCBDBC"/>
      </right>
      <top style="hair">
        <color rgb="FFBCBDBC"/>
      </top>
      <bottom style="thin">
        <color auto="1"/>
      </bottom>
      <diagonal/>
    </border>
    <border>
      <left style="thin">
        <color rgb="FFBCBDBC"/>
      </left>
      <right/>
      <top style="thin">
        <color auto="1"/>
      </top>
      <bottom style="hair">
        <color rgb="FFBCBDBC"/>
      </bottom>
      <diagonal/>
    </border>
    <border>
      <left style="thin">
        <color rgb="FFBCBDBC"/>
      </left>
      <right/>
      <top style="hair">
        <color rgb="FFBCBDBC"/>
      </top>
      <bottom style="thin">
        <color auto="1"/>
      </bottom>
      <diagonal/>
    </border>
    <border>
      <left/>
      <right style="thin">
        <color rgb="FFBCBDBC"/>
      </right>
      <top style="hair">
        <color rgb="FFBCBDBC"/>
      </top>
      <bottom/>
      <diagonal/>
    </border>
    <border>
      <left style="thin">
        <color rgb="FFBCBDBC"/>
      </left>
      <right/>
      <top style="hair">
        <color rgb="FFBCBDBC"/>
      </top>
      <bottom/>
      <diagonal/>
    </border>
    <border>
      <left/>
      <right style="thin">
        <color rgb="FFBCBDBC"/>
      </right>
      <top/>
      <bottom style="hair">
        <color rgb="FFBCBDBC"/>
      </bottom>
      <diagonal/>
    </border>
    <border>
      <left style="thin">
        <color auto="1"/>
      </left>
      <right/>
      <top style="thin">
        <color auto="1"/>
      </top>
      <bottom style="thin">
        <color auto="1"/>
      </bottom>
      <diagonal/>
    </border>
    <border>
      <left style="medium">
        <color indexed="64"/>
      </left>
      <right style="thin">
        <color rgb="FFBCBDBC"/>
      </right>
      <top style="thin">
        <color auto="1"/>
      </top>
      <bottom style="thin">
        <color rgb="FFBCBDBC"/>
      </bottom>
      <diagonal/>
    </border>
    <border>
      <left style="medium">
        <color indexed="64"/>
      </left>
      <right style="thin">
        <color rgb="FFBCBDBC"/>
      </right>
      <top style="thin">
        <color rgb="FFBCBDBC"/>
      </top>
      <bottom style="thin">
        <color rgb="FFBCBDBC"/>
      </bottom>
      <diagonal/>
    </border>
    <border>
      <left style="medium">
        <color indexed="64"/>
      </left>
      <right style="thin">
        <color rgb="FFBCBDBC"/>
      </right>
      <top style="thin">
        <color rgb="FFBCBDBC"/>
      </top>
      <bottom style="thin">
        <color auto="1"/>
      </bottom>
      <diagonal/>
    </border>
    <border>
      <left style="thin">
        <color rgb="FFBCBDBC"/>
      </left>
      <right/>
      <top style="thin">
        <color theme="0" tint="-0.24994659260841701"/>
      </top>
      <bottom style="thin">
        <color theme="1"/>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diagonal/>
    </border>
    <border>
      <left style="thin">
        <color theme="0"/>
      </left>
      <right/>
      <top style="thin">
        <color auto="1"/>
      </top>
      <bottom/>
      <diagonal/>
    </border>
    <border>
      <left style="thin">
        <color rgb="FFBCBDBC"/>
      </left>
      <right style="thin">
        <color indexed="64"/>
      </right>
      <top style="thin">
        <color indexed="64"/>
      </top>
      <bottom/>
      <diagonal/>
    </border>
    <border>
      <left style="thin">
        <color indexed="64"/>
      </left>
      <right style="thin">
        <color rgb="FFBCBDBC"/>
      </right>
      <top style="thin">
        <color indexed="64"/>
      </top>
      <bottom/>
      <diagonal/>
    </border>
    <border>
      <left style="thin">
        <color rgb="FFBCBDBC"/>
      </left>
      <right style="thin">
        <color indexed="64"/>
      </right>
      <top/>
      <bottom style="thin">
        <color indexed="64"/>
      </bottom>
      <diagonal/>
    </border>
    <border>
      <left style="thin">
        <color indexed="64"/>
      </left>
      <right style="thin">
        <color rgb="FFBCBDBC"/>
      </right>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theme="0"/>
      </left>
      <right/>
      <top style="thin">
        <color rgb="FFBCBDBC"/>
      </top>
      <bottom style="thin">
        <color rgb="FFBCBDBC"/>
      </bottom>
      <diagonal/>
    </border>
    <border>
      <left style="thin">
        <color rgb="FFBCBDBC"/>
      </left>
      <right style="thin">
        <color theme="0"/>
      </right>
      <top style="thin">
        <color auto="1"/>
      </top>
      <bottom/>
      <diagonal/>
    </border>
    <border>
      <left style="thin">
        <color rgb="FFBCBDBC"/>
      </left>
      <right style="thin">
        <color theme="0"/>
      </right>
      <top/>
      <bottom/>
      <diagonal/>
    </border>
    <border>
      <left style="thin">
        <color rgb="FFBCBDBC"/>
      </left>
      <right style="thin">
        <color theme="0"/>
      </right>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style="thin">
        <color rgb="FFBCBDBC"/>
      </left>
      <right style="thin">
        <color theme="0"/>
      </right>
      <top style="thin">
        <color indexed="64"/>
      </top>
      <bottom style="thin">
        <color indexed="64"/>
      </bottom>
      <diagonal/>
    </border>
    <border>
      <left style="thin">
        <color theme="0"/>
      </left>
      <right/>
      <top style="thin">
        <color rgb="FFBCBDBC"/>
      </top>
      <bottom style="thin">
        <color indexed="64"/>
      </bottom>
      <diagonal/>
    </border>
    <border>
      <left style="thin">
        <color indexed="64"/>
      </left>
      <right style="thin">
        <color rgb="FFBCBDBC"/>
      </right>
      <top/>
      <bottom/>
      <diagonal/>
    </border>
    <border>
      <left style="medium">
        <color indexed="64"/>
      </left>
      <right style="thin">
        <color rgb="FFBCBDBC"/>
      </right>
      <top style="thin">
        <color rgb="FFBCBDBC"/>
      </top>
      <bottom/>
      <diagonal/>
    </border>
    <border>
      <left/>
      <right style="thin">
        <color indexed="64"/>
      </right>
      <top style="thin">
        <color rgb="FFBCBDBC"/>
      </top>
      <bottom style="thin">
        <color indexed="64"/>
      </bottom>
      <diagonal/>
    </border>
    <border>
      <left style="thin">
        <color auto="1"/>
      </left>
      <right/>
      <top style="thin">
        <color rgb="FFBCBDBC"/>
      </top>
      <bottom style="thin">
        <color auto="1"/>
      </bottom>
      <diagonal/>
    </border>
    <border>
      <left style="thin">
        <color indexed="64"/>
      </left>
      <right/>
      <top style="thin">
        <color auto="1"/>
      </top>
      <bottom style="thin">
        <color rgb="FFBCBDBC"/>
      </bottom>
      <diagonal/>
    </border>
    <border>
      <left style="thin">
        <color indexed="64"/>
      </left>
      <right/>
      <top style="thin">
        <color rgb="FFBCBDBC"/>
      </top>
      <bottom style="thin">
        <color rgb="FFBCBDBC"/>
      </bottom>
      <diagonal/>
    </border>
    <border>
      <left style="thin">
        <color theme="0" tint="-0.24994659260841701"/>
      </left>
      <right/>
      <top style="thin">
        <color indexed="64"/>
      </top>
      <bottom style="thin">
        <color rgb="FFBCBDBC"/>
      </bottom>
      <diagonal/>
    </border>
  </borders>
  <cellStyleXfs count="131">
    <xf numFmtId="0" fontId="0" fillId="6" borderId="0">
      <alignment vertical="center"/>
    </xf>
    <xf numFmtId="3" fontId="18" fillId="6" borderId="1" applyProtection="0">
      <alignment horizontal="right" vertical="center"/>
    </xf>
    <xf numFmtId="0" fontId="3" fillId="6" borderId="1">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4" fillId="6" borderId="3" applyFont="0" applyBorder="0">
      <alignment horizontal="center" wrapText="1"/>
    </xf>
    <xf numFmtId="3" fontId="3" fillId="43" borderId="21" applyFont="0" applyProtection="0">
      <alignment horizontal="right" vertical="center"/>
    </xf>
    <xf numFmtId="10" fontId="3" fillId="43" borderId="21" applyFont="0" applyProtection="0">
      <alignment horizontal="right" vertical="center"/>
    </xf>
    <xf numFmtId="9" fontId="3" fillId="43" borderId="21" applyFont="0" applyProtection="0">
      <alignment horizontal="right" vertical="center"/>
    </xf>
    <xf numFmtId="0" fontId="3" fillId="43" borderId="21" applyNumberFormat="0" applyFont="0" applyProtection="0">
      <alignment horizontal="left" vertical="center"/>
    </xf>
    <xf numFmtId="172" fontId="3" fillId="41" borderId="21" applyFont="0">
      <alignment vertical="center"/>
      <protection locked="0"/>
    </xf>
    <xf numFmtId="3" fontId="3" fillId="41" borderId="21" applyFont="0">
      <alignment horizontal="right" vertical="center"/>
      <protection locked="0"/>
    </xf>
    <xf numFmtId="168" fontId="3" fillId="41" borderId="21" applyFont="0">
      <alignment horizontal="right" vertical="center"/>
      <protection locked="0"/>
    </xf>
    <xf numFmtId="170" fontId="3" fillId="42" borderId="21" applyFont="0">
      <alignment vertical="center"/>
      <protection locked="0"/>
    </xf>
    <xf numFmtId="10" fontId="3" fillId="41" borderId="21" applyFont="0">
      <alignment horizontal="right" vertical="center"/>
      <protection locked="0"/>
    </xf>
    <xf numFmtId="9" fontId="3" fillId="41" borderId="21" applyFont="0">
      <alignment horizontal="right" vertical="center"/>
      <protection locked="0"/>
    </xf>
    <xf numFmtId="171" fontId="3" fillId="41" borderId="21" applyFont="0">
      <alignment horizontal="right" vertical="center"/>
      <protection locked="0"/>
    </xf>
    <xf numFmtId="175" fontId="3" fillId="41" borderId="21" applyFont="0">
      <alignment horizontal="right" vertical="center"/>
      <protection locked="0"/>
    </xf>
    <xf numFmtId="0" fontId="3" fillId="41" borderId="21" applyFont="0">
      <alignment horizontal="center" vertical="center" wrapText="1"/>
      <protection locked="0"/>
    </xf>
    <xf numFmtId="49" fontId="3" fillId="41" borderId="21" applyFont="0">
      <alignment vertical="center"/>
      <protection locked="0"/>
    </xf>
    <xf numFmtId="3" fontId="3" fillId="14" borderId="21" applyFont="0">
      <alignment horizontal="right" vertical="center"/>
      <protection locked="0"/>
    </xf>
    <xf numFmtId="168" fontId="3" fillId="14" borderId="21" applyFont="0">
      <alignment horizontal="right" vertical="center"/>
      <protection locked="0"/>
    </xf>
    <xf numFmtId="10" fontId="3" fillId="14" borderId="21" applyFont="0">
      <alignment horizontal="right" vertical="center"/>
      <protection locked="0"/>
    </xf>
    <xf numFmtId="9" fontId="3" fillId="14" borderId="21" applyFont="0">
      <alignment horizontal="right" vertical="center"/>
      <protection locked="0"/>
    </xf>
    <xf numFmtId="171" fontId="3" fillId="14" borderId="21" applyFont="0">
      <alignment horizontal="right" vertical="center"/>
      <protection locked="0"/>
    </xf>
    <xf numFmtId="175" fontId="3" fillId="14" borderId="21" applyFont="0">
      <alignment horizontal="right" vertical="center"/>
      <protection locked="0"/>
    </xf>
    <xf numFmtId="0" fontId="3" fillId="14" borderId="21" applyFont="0">
      <alignment horizontal="center" vertical="center" wrapText="1"/>
      <protection locked="0"/>
    </xf>
    <xf numFmtId="0" fontId="3" fillId="14" borderId="21" applyNumberFormat="0" applyFont="0">
      <alignment horizontal="center" vertical="center" wrapText="1"/>
      <protection locked="0"/>
    </xf>
    <xf numFmtId="3" fontId="3" fillId="3" borderId="1" applyFont="0">
      <alignment horizontal="right" vertical="center"/>
      <protection locked="0"/>
    </xf>
    <xf numFmtId="174" fontId="3" fillId="6" borderId="1" applyFont="0">
      <alignment horizontal="center" vertical="center"/>
    </xf>
    <xf numFmtId="3" fontId="3" fillId="6" borderId="1" applyFont="0">
      <alignment horizontal="right" vertical="center"/>
    </xf>
    <xf numFmtId="169" fontId="3" fillId="6" borderId="1" applyFont="0">
      <alignment horizontal="right" vertical="center"/>
    </xf>
    <xf numFmtId="168"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73" fontId="3" fillId="6" borderId="1" applyFont="0">
      <alignment horizontal="center" vertical="center" wrapText="1"/>
    </xf>
    <xf numFmtId="172" fontId="3" fillId="4" borderId="1" applyFont="0">
      <alignment vertical="center"/>
    </xf>
    <xf numFmtId="1" fontId="3" fillId="4" borderId="1" applyFont="0">
      <alignment horizontal="right" vertical="center"/>
    </xf>
    <xf numFmtId="170" fontId="3" fillId="4" borderId="1" applyFont="0">
      <alignment vertical="center"/>
    </xf>
    <xf numFmtId="9" fontId="3" fillId="4" borderId="1" applyFont="0">
      <alignment horizontal="right" vertical="center"/>
    </xf>
    <xf numFmtId="171"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70" fontId="3" fillId="5" borderId="1" applyFont="0">
      <alignment vertical="center"/>
    </xf>
    <xf numFmtId="9" fontId="3" fillId="5" borderId="1" applyFont="0">
      <alignment horizontal="right" vertical="center"/>
    </xf>
    <xf numFmtId="172" fontId="3" fillId="16" borderId="1">
      <alignment vertical="center"/>
    </xf>
    <xf numFmtId="170" fontId="3" fillId="15" borderId="1" applyFont="0">
      <alignment horizontal="right" vertical="center"/>
    </xf>
    <xf numFmtId="1" fontId="3" fillId="15" borderId="1" applyFont="0">
      <alignment horizontal="right" vertical="center"/>
    </xf>
    <xf numFmtId="170" fontId="3" fillId="15" borderId="1" applyFont="0">
      <alignment vertical="center"/>
    </xf>
    <xf numFmtId="168" fontId="3" fillId="15" borderId="1" applyFont="0">
      <alignment vertical="center"/>
    </xf>
    <xf numFmtId="10" fontId="3" fillId="15" borderId="1" applyFont="0">
      <alignment horizontal="right" vertical="center"/>
    </xf>
    <xf numFmtId="9" fontId="3" fillId="15" borderId="1" applyFont="0">
      <alignment horizontal="right" vertical="center"/>
    </xf>
    <xf numFmtId="171"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172" fontId="3" fillId="44" borderId="19">
      <alignment vertical="center"/>
      <protection locked="0"/>
    </xf>
    <xf numFmtId="167"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6" fillId="0" borderId="54" applyNumberFormat="0" applyFill="0" applyAlignment="0" applyProtection="0"/>
    <xf numFmtId="0" fontId="39" fillId="17" borderId="0" applyNumberFormat="0" applyBorder="0" applyAlignment="0" applyProtection="0"/>
    <xf numFmtId="0" fontId="34" fillId="6" borderId="0" applyNumberFormat="0" applyFill="0" applyBorder="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36" fillId="0" borderId="54" applyNumberFormat="0" applyFill="0" applyAlignment="0" applyProtection="0"/>
    <xf numFmtId="0" fontId="55" fillId="11" borderId="14" applyNumberFormat="0" applyAlignment="0" applyProtection="0"/>
  </cellStyleXfs>
  <cellXfs count="2762">
    <xf numFmtId="0" fontId="0" fillId="2" borderId="0" xfId="0" applyFill="1">
      <alignment vertical="center"/>
    </xf>
    <xf numFmtId="0" fontId="0" fillId="13" borderId="95" xfId="3" applyFont="1" applyBorder="1">
      <alignment horizontal="center" vertical="center"/>
    </xf>
    <xf numFmtId="0" fontId="22" fillId="2" borderId="26" xfId="0" applyFont="1" applyFill="1" applyBorder="1" applyAlignment="1" applyProtection="1">
      <alignment horizontal="left" vertical="center" wrapText="1" indent="4"/>
    </xf>
    <xf numFmtId="0" fontId="22" fillId="2" borderId="0" xfId="0" applyFont="1" applyFill="1" applyBorder="1" applyAlignment="1" applyProtection="1">
      <alignment vertical="center"/>
    </xf>
    <xf numFmtId="0" fontId="22" fillId="2" borderId="0" xfId="0" applyFont="1" applyFill="1" applyBorder="1" applyAlignment="1">
      <alignment vertical="center"/>
    </xf>
    <xf numFmtId="1" fontId="22" fillId="15" borderId="36" xfId="48" applyFont="1" applyBorder="1" applyAlignment="1">
      <alignment horizontal="center" vertical="center"/>
    </xf>
    <xf numFmtId="0" fontId="22" fillId="13" borderId="48" xfId="0" applyFont="1" applyFill="1" applyBorder="1" applyAlignment="1">
      <alignment vertical="center"/>
    </xf>
    <xf numFmtId="0" fontId="22" fillId="15" borderId="36" xfId="55" applyFont="1" applyBorder="1">
      <alignment horizontal="center" vertical="center" wrapText="1"/>
    </xf>
    <xf numFmtId="1" fontId="22" fillId="15" borderId="36" xfId="48" applyFont="1" applyBorder="1">
      <alignment horizontal="right" vertical="center"/>
    </xf>
    <xf numFmtId="10" fontId="22" fillId="15" borderId="36" xfId="54" applyFont="1" applyBorder="1">
      <alignment horizontal="right" vertical="center"/>
    </xf>
    <xf numFmtId="170" fontId="22" fillId="15" borderId="36" xfId="49" applyFont="1" applyBorder="1">
      <alignment vertical="center"/>
    </xf>
    <xf numFmtId="172" fontId="22" fillId="16" borderId="36" xfId="46" applyFont="1" applyBorder="1">
      <alignment vertical="center"/>
    </xf>
    <xf numFmtId="3" fontId="22" fillId="13" borderId="36" xfId="3" applyNumberFormat="1" applyFont="1" applyBorder="1" applyAlignment="1" applyProtection="1">
      <alignment horizontal="center" vertical="center"/>
    </xf>
    <xf numFmtId="172" fontId="22" fillId="41" borderId="36" xfId="10" applyFont="1" applyBorder="1" applyAlignment="1" applyProtection="1">
      <alignment vertical="center"/>
      <protection locked="0"/>
    </xf>
    <xf numFmtId="0" fontId="22" fillId="13" borderId="37" xfId="0" applyFont="1" applyFill="1" applyBorder="1" applyAlignment="1">
      <alignment vertical="center"/>
    </xf>
    <xf numFmtId="3" fontId="22" fillId="41" borderId="36" xfId="18" applyNumberFormat="1" applyFont="1" applyBorder="1">
      <alignment horizontal="center" vertical="center" wrapText="1"/>
      <protection locked="0"/>
    </xf>
    <xf numFmtId="3" fontId="22" fillId="6" borderId="36" xfId="30" applyFont="1" applyBorder="1">
      <alignment horizontal="right" vertical="center"/>
    </xf>
    <xf numFmtId="0" fontId="22" fillId="41" borderId="33" xfId="18" applyFont="1" applyBorder="1" applyAlignment="1" applyProtection="1">
      <alignment horizontal="center" vertical="center" wrapText="1"/>
      <protection locked="0"/>
    </xf>
    <xf numFmtId="0" fontId="22" fillId="13" borderId="33" xfId="0" applyFont="1" applyFill="1" applyBorder="1" applyAlignment="1">
      <alignment vertical="center"/>
    </xf>
    <xf numFmtId="0" fontId="22" fillId="41" borderId="36" xfId="18" applyFont="1" applyBorder="1" applyAlignment="1" applyProtection="1">
      <alignment horizontal="center" vertical="center" wrapText="1"/>
      <protection locked="0"/>
    </xf>
    <xf numFmtId="0" fontId="22" fillId="2" borderId="8" xfId="0" applyFont="1" applyFill="1" applyBorder="1" applyAlignment="1">
      <alignment vertical="center"/>
    </xf>
    <xf numFmtId="3" fontId="22" fillId="41" borderId="21" xfId="11" applyFont="1" applyBorder="1" applyAlignment="1" applyProtection="1">
      <alignment horizontal="right" vertical="center"/>
      <protection locked="0"/>
    </xf>
    <xf numFmtId="3" fontId="22" fillId="6" borderId="21" xfId="1" applyFont="1" applyBorder="1" applyAlignment="1" applyProtection="1">
      <alignment horizontal="center" vertical="center"/>
    </xf>
    <xf numFmtId="0" fontId="22" fillId="2" borderId="5" xfId="0" applyFont="1" applyFill="1" applyBorder="1" applyAlignment="1">
      <alignment vertical="center"/>
    </xf>
    <xf numFmtId="3" fontId="22" fillId="13" borderId="37" xfId="3" applyNumberFormat="1" applyFont="1" applyBorder="1" applyProtection="1">
      <alignment horizontal="center" vertical="center"/>
    </xf>
    <xf numFmtId="3" fontId="22" fillId="41" borderId="36" xfId="11" applyFont="1" applyBorder="1" applyAlignment="1" applyProtection="1">
      <alignment horizontal="right" vertical="center"/>
      <protection locked="0"/>
    </xf>
    <xf numFmtId="3" fontId="22" fillId="41" borderId="33" xfId="11" applyFont="1" applyBorder="1" applyAlignment="1" applyProtection="1">
      <alignment horizontal="right" vertical="center"/>
      <protection locked="0"/>
    </xf>
    <xf numFmtId="0" fontId="22" fillId="2" borderId="0" xfId="0" applyFont="1" applyFill="1" applyProtection="1">
      <alignment vertical="center"/>
    </xf>
    <xf numFmtId="0" fontId="22" fillId="2" borderId="20" xfId="0" applyFont="1" applyFill="1" applyBorder="1" applyAlignment="1">
      <alignment vertical="center"/>
    </xf>
    <xf numFmtId="3" fontId="22" fillId="6" borderId="20" xfId="30" applyFont="1" applyBorder="1">
      <alignment horizontal="right" vertical="center"/>
    </xf>
    <xf numFmtId="0" fontId="22" fillId="13" borderId="20" xfId="3" applyFont="1" applyBorder="1">
      <alignment horizontal="center" vertical="center"/>
    </xf>
    <xf numFmtId="0" fontId="22" fillId="13" borderId="32" xfId="3" applyFont="1" applyBorder="1">
      <alignment horizontal="center" vertical="center"/>
    </xf>
    <xf numFmtId="3" fontId="22" fillId="6" borderId="25" xfId="30" applyFont="1" applyBorder="1">
      <alignment horizontal="right" vertical="center"/>
    </xf>
    <xf numFmtId="0" fontId="22" fillId="2" borderId="21" xfId="0" applyFont="1" applyFill="1" applyBorder="1" applyAlignment="1">
      <alignment horizontal="left" vertical="center" indent="1"/>
    </xf>
    <xf numFmtId="3" fontId="22" fillId="13" borderId="23" xfId="3" applyNumberFormat="1" applyFont="1" applyBorder="1">
      <alignment horizontal="center" vertical="center"/>
    </xf>
    <xf numFmtId="3" fontId="22" fillId="41" borderId="23" xfId="11" applyFont="1" applyBorder="1">
      <alignment horizontal="right" vertical="center"/>
      <protection locked="0"/>
    </xf>
    <xf numFmtId="0" fontId="22" fillId="13" borderId="23" xfId="3" applyFont="1" applyBorder="1">
      <alignment horizontal="center" vertical="center"/>
    </xf>
    <xf numFmtId="0" fontId="22" fillId="13" borderId="37" xfId="3" applyFont="1" applyBorder="1">
      <alignment horizontal="center" vertical="center"/>
    </xf>
    <xf numFmtId="3" fontId="22" fillId="13" borderId="38" xfId="3" applyNumberFormat="1" applyFont="1" applyBorder="1">
      <alignment horizontal="center" vertical="center"/>
    </xf>
    <xf numFmtId="0" fontId="22" fillId="13" borderId="26" xfId="3" applyFont="1" applyBorder="1" applyAlignment="1" applyProtection="1">
      <alignment vertical="center" wrapText="1"/>
    </xf>
    <xf numFmtId="3" fontId="22" fillId="14" borderId="21" xfId="20" applyFont="1" applyBorder="1">
      <alignment horizontal="right" vertical="center"/>
      <protection locked="0"/>
    </xf>
    <xf numFmtId="0" fontId="22" fillId="13" borderId="21" xfId="3" applyFont="1" applyBorder="1">
      <alignment horizontal="center" vertical="center"/>
    </xf>
    <xf numFmtId="3" fontId="22" fillId="6" borderId="36" xfId="1" applyFont="1" applyBorder="1" applyAlignment="1" applyProtection="1">
      <alignment horizontal="center" vertical="center"/>
    </xf>
    <xf numFmtId="3" fontId="22" fillId="14" borderId="26" xfId="20" applyFont="1" applyBorder="1">
      <alignment horizontal="right" vertical="center"/>
      <protection locked="0"/>
    </xf>
    <xf numFmtId="3" fontId="22" fillId="13" borderId="21" xfId="3" applyNumberFormat="1" applyFont="1" applyBorder="1">
      <alignment horizontal="center" vertical="center"/>
    </xf>
    <xf numFmtId="3" fontId="22" fillId="13" borderId="37" xfId="3" applyNumberFormat="1" applyFont="1" applyBorder="1">
      <alignment horizontal="center" vertical="center"/>
    </xf>
    <xf numFmtId="3" fontId="22" fillId="13" borderId="22" xfId="3" applyNumberFormat="1" applyFont="1" applyBorder="1">
      <alignment horizontal="center" vertical="center"/>
    </xf>
    <xf numFmtId="3" fontId="22" fillId="41" borderId="22" xfId="11" applyFont="1" applyBorder="1">
      <alignment horizontal="right" vertical="center"/>
      <protection locked="0"/>
    </xf>
    <xf numFmtId="0" fontId="22" fillId="13" borderId="22" xfId="3" applyFont="1" applyBorder="1">
      <alignment horizontal="center" vertical="center"/>
    </xf>
    <xf numFmtId="0" fontId="22" fillId="13" borderId="33" xfId="3" applyFont="1" applyBorder="1">
      <alignment horizontal="center" vertical="center"/>
    </xf>
    <xf numFmtId="3" fontId="22" fillId="13" borderId="27" xfId="3" applyNumberFormat="1" applyFont="1" applyBorder="1">
      <alignment horizontal="center" vertical="center"/>
    </xf>
    <xf numFmtId="0" fontId="22" fillId="13" borderId="48" xfId="3" applyFont="1" applyBorder="1">
      <alignment horizontal="center" vertical="center"/>
    </xf>
    <xf numFmtId="3" fontId="22" fillId="41" borderId="21" xfId="11" applyFont="1" applyBorder="1">
      <alignment horizontal="right" vertical="center"/>
      <protection locked="0"/>
    </xf>
    <xf numFmtId="3" fontId="22" fillId="14" borderId="22" xfId="20" applyFont="1" applyBorder="1">
      <alignment horizontal="right" vertical="center"/>
      <protection locked="0"/>
    </xf>
    <xf numFmtId="3" fontId="22" fillId="6" borderId="33" xfId="1" applyFont="1" applyBorder="1" applyAlignment="1" applyProtection="1">
      <alignment horizontal="center" vertical="center"/>
    </xf>
    <xf numFmtId="3" fontId="22" fillId="14" borderId="27" xfId="20" applyFont="1" applyBorder="1">
      <alignment horizontal="right" vertical="center"/>
      <protection locked="0"/>
    </xf>
    <xf numFmtId="0" fontId="22" fillId="13" borderId="38" xfId="3" applyFont="1" applyBorder="1">
      <alignment horizontal="center" vertical="center"/>
    </xf>
    <xf numFmtId="0" fontId="22" fillId="13" borderId="26" xfId="3" applyFont="1" applyBorder="1">
      <alignment horizontal="center" vertical="center"/>
    </xf>
    <xf numFmtId="0" fontId="22" fillId="13" borderId="36" xfId="3" applyFont="1" applyBorder="1">
      <alignment horizontal="center" vertical="center"/>
    </xf>
    <xf numFmtId="0" fontId="22" fillId="13" borderId="40" xfId="3" applyFont="1" applyBorder="1">
      <alignment horizontal="center" vertical="center"/>
    </xf>
    <xf numFmtId="0" fontId="22" fillId="13" borderId="42" xfId="3" applyFont="1" applyBorder="1">
      <alignment horizontal="center" vertical="center"/>
    </xf>
    <xf numFmtId="0" fontId="22" fillId="13" borderId="41" xfId="3" applyFont="1" applyBorder="1">
      <alignment horizontal="center" vertical="center"/>
    </xf>
    <xf numFmtId="3" fontId="22" fillId="41" borderId="40" xfId="11" applyFont="1" applyBorder="1">
      <alignment horizontal="right" vertical="center"/>
      <protection locked="0"/>
    </xf>
    <xf numFmtId="0" fontId="22" fillId="13" borderId="24" xfId="3" applyFont="1" applyBorder="1" applyAlignment="1" applyProtection="1">
      <alignment vertical="center" wrapText="1"/>
    </xf>
    <xf numFmtId="0" fontId="22" fillId="43" borderId="19" xfId="9" applyFont="1" applyBorder="1">
      <alignment horizontal="left" vertical="center"/>
    </xf>
    <xf numFmtId="3" fontId="22" fillId="43" borderId="19" xfId="6" applyFont="1" applyBorder="1">
      <alignment horizontal="right" vertical="center"/>
    </xf>
    <xf numFmtId="0" fontId="22" fillId="13" borderId="31" xfId="3" applyFont="1" applyBorder="1">
      <alignment horizontal="center" vertical="center"/>
    </xf>
    <xf numFmtId="3" fontId="22" fillId="43" borderId="24" xfId="6" applyFont="1" applyBorder="1">
      <alignment horizontal="right" vertical="center"/>
    </xf>
    <xf numFmtId="0" fontId="22" fillId="13" borderId="19" xfId="3" applyFont="1" applyBorder="1">
      <alignment horizontal="center" vertical="center"/>
    </xf>
    <xf numFmtId="3" fontId="22" fillId="14" borderId="19" xfId="20" applyFont="1" applyBorder="1">
      <alignment horizontal="right" vertical="center"/>
      <protection locked="0"/>
    </xf>
    <xf numFmtId="3" fontId="22" fillId="14" borderId="31" xfId="20" applyFont="1" applyBorder="1">
      <alignment horizontal="right" vertical="center"/>
      <protection locked="0"/>
    </xf>
    <xf numFmtId="0" fontId="22" fillId="13" borderId="24" xfId="3" applyFont="1" applyBorder="1">
      <alignment horizontal="center" vertical="center"/>
    </xf>
    <xf numFmtId="0" fontId="22" fillId="2" borderId="9" xfId="0" applyFont="1" applyFill="1" applyBorder="1" applyAlignment="1">
      <alignment vertical="center"/>
    </xf>
    <xf numFmtId="0" fontId="22" fillId="2" borderId="5" xfId="0" applyFont="1" applyFill="1" applyBorder="1" applyAlignment="1" applyProtection="1">
      <alignment vertical="center"/>
    </xf>
    <xf numFmtId="0" fontId="22" fillId="13" borderId="25" xfId="3" applyFont="1" applyBorder="1">
      <alignment horizontal="center" vertical="center"/>
    </xf>
    <xf numFmtId="0" fontId="22" fillId="2" borderId="23" xfId="0" applyFont="1" applyFill="1" applyBorder="1" applyAlignment="1">
      <alignment vertical="center"/>
    </xf>
    <xf numFmtId="3" fontId="22" fillId="6" borderId="21" xfId="30" applyFont="1" applyBorder="1">
      <alignment horizontal="right" vertical="center"/>
    </xf>
    <xf numFmtId="0" fontId="22" fillId="13" borderId="41" xfId="3" applyFont="1" applyBorder="1" applyAlignment="1" applyProtection="1">
      <alignment vertical="center" wrapText="1"/>
    </xf>
    <xf numFmtId="0" fontId="22" fillId="2" borderId="40" xfId="0" applyFont="1" applyFill="1" applyBorder="1" applyAlignment="1">
      <alignment vertical="center"/>
    </xf>
    <xf numFmtId="0" fontId="24" fillId="2" borderId="44" xfId="5" applyFont="1" applyFill="1" applyBorder="1" applyAlignment="1">
      <alignment horizontal="center" vertical="center" wrapText="1"/>
    </xf>
    <xf numFmtId="0" fontId="24" fillId="2" borderId="46" xfId="5" applyFont="1" applyFill="1" applyBorder="1" applyAlignment="1">
      <alignment horizontal="center" vertical="center" wrapText="1"/>
    </xf>
    <xf numFmtId="0" fontId="22" fillId="2" borderId="38" xfId="0" applyFont="1" applyFill="1" applyBorder="1" applyAlignment="1">
      <alignment horizontal="center" vertical="center"/>
    </xf>
    <xf numFmtId="3" fontId="22" fillId="6" borderId="37" xfId="30" applyFont="1" applyBorder="1">
      <alignment horizontal="right" vertical="center"/>
    </xf>
    <xf numFmtId="3" fontId="22" fillId="14" borderId="36" xfId="20" applyFont="1" applyBorder="1">
      <alignment horizontal="right" vertical="center"/>
      <protection locked="0"/>
    </xf>
    <xf numFmtId="0" fontId="22" fillId="13" borderId="27" xfId="3" applyFont="1" applyBorder="1" applyAlignment="1" applyProtection="1">
      <alignment vertical="center" wrapText="1"/>
    </xf>
    <xf numFmtId="3" fontId="22" fillId="14" borderId="33" xfId="20" applyFont="1" applyBorder="1">
      <alignment horizontal="right" vertical="center"/>
      <protection locked="0"/>
    </xf>
    <xf numFmtId="0" fontId="22" fillId="13" borderId="38" xfId="3" applyFont="1" applyBorder="1" applyAlignment="1" applyProtection="1">
      <alignment vertical="center" wrapText="1"/>
    </xf>
    <xf numFmtId="3" fontId="22" fillId="14" borderId="37" xfId="20" applyFont="1" applyBorder="1">
      <alignment horizontal="right" vertical="center"/>
      <protection locked="0"/>
    </xf>
    <xf numFmtId="3" fontId="22" fillId="14" borderId="49" xfId="20" applyFont="1" applyBorder="1">
      <alignment horizontal="right" vertical="center"/>
      <protection locked="0"/>
    </xf>
    <xf numFmtId="3" fontId="22" fillId="14" borderId="42" xfId="20" applyFont="1" applyBorder="1">
      <alignment horizontal="right" vertical="center"/>
      <protection locked="0"/>
    </xf>
    <xf numFmtId="0" fontId="22" fillId="13" borderId="25" xfId="3" applyFont="1" applyBorder="1" applyAlignment="1" applyProtection="1">
      <alignment vertical="center" wrapText="1"/>
    </xf>
    <xf numFmtId="0" fontId="22" fillId="43" borderId="20" xfId="9" applyFont="1" applyBorder="1">
      <alignment horizontal="left" vertical="center"/>
    </xf>
    <xf numFmtId="3" fontId="22" fillId="43" borderId="32" xfId="6" applyFont="1" applyBorder="1">
      <alignment horizontal="right" vertical="center"/>
    </xf>
    <xf numFmtId="3" fontId="22" fillId="43" borderId="28" xfId="6" applyFont="1" applyBorder="1">
      <alignment horizontal="right" vertical="center"/>
    </xf>
    <xf numFmtId="3" fontId="22" fillId="41" borderId="26" xfId="11" applyFont="1" applyBorder="1">
      <alignment horizontal="right" vertical="center"/>
      <protection locked="0"/>
    </xf>
    <xf numFmtId="3" fontId="22" fillId="41" borderId="36" xfId="11" applyFont="1" applyBorder="1">
      <alignment horizontal="right" vertical="center"/>
      <protection locked="0"/>
    </xf>
    <xf numFmtId="0" fontId="22" fillId="2" borderId="22" xfId="0" applyFont="1" applyFill="1" applyBorder="1" applyAlignment="1">
      <alignment horizontal="left" vertical="center" indent="1"/>
    </xf>
    <xf numFmtId="3" fontId="22" fillId="6" borderId="33" xfId="30" applyFont="1" applyBorder="1">
      <alignment horizontal="right" vertical="center"/>
    </xf>
    <xf numFmtId="0" fontId="22" fillId="13" borderId="27" xfId="3" applyFont="1" applyBorder="1">
      <alignment horizontal="center" vertical="center"/>
    </xf>
    <xf numFmtId="0" fontId="25" fillId="2" borderId="20" xfId="83" applyFont="1" applyFill="1" applyBorder="1" applyAlignment="1">
      <alignment vertical="center" wrapText="1"/>
    </xf>
    <xf numFmtId="3" fontId="22" fillId="6" borderId="32" xfId="1" applyFont="1" applyBorder="1" applyAlignment="1" applyProtection="1">
      <alignment horizontal="center" vertical="center"/>
    </xf>
    <xf numFmtId="3" fontId="22" fillId="6" borderId="25" xfId="1" applyFont="1" applyBorder="1" applyAlignment="1" applyProtection="1">
      <alignment horizontal="center" vertical="center"/>
    </xf>
    <xf numFmtId="0" fontId="25" fillId="2" borderId="21" xfId="83" applyFont="1" applyFill="1" applyBorder="1" applyAlignment="1">
      <alignment vertical="center" wrapText="1"/>
    </xf>
    <xf numFmtId="3" fontId="22" fillId="6" borderId="26" xfId="1" applyFont="1" applyBorder="1" applyAlignment="1" applyProtection="1">
      <alignment horizontal="center" vertical="center"/>
    </xf>
    <xf numFmtId="0" fontId="25" fillId="2" borderId="22" xfId="83" applyFont="1" applyFill="1" applyBorder="1" applyAlignment="1">
      <alignment vertical="center" wrapText="1"/>
    </xf>
    <xf numFmtId="3" fontId="22" fillId="6" borderId="27" xfId="1" applyFont="1" applyBorder="1" applyAlignment="1" applyProtection="1">
      <alignment horizontal="center" vertical="center"/>
    </xf>
    <xf numFmtId="3" fontId="22" fillId="6" borderId="23" xfId="30" quotePrefix="1" applyFont="1" applyBorder="1">
      <alignment horizontal="right" vertical="center"/>
    </xf>
    <xf numFmtId="3" fontId="22" fillId="6" borderId="21" xfId="30" quotePrefix="1" applyFont="1" applyBorder="1">
      <alignment horizontal="right" vertical="center"/>
    </xf>
    <xf numFmtId="3" fontId="22" fillId="6" borderId="26" xfId="30" quotePrefix="1" applyFont="1" applyBorder="1">
      <alignment horizontal="right" vertical="center"/>
    </xf>
    <xf numFmtId="3" fontId="22" fillId="6" borderId="40" xfId="30" quotePrefix="1" applyFont="1" applyBorder="1">
      <alignment horizontal="right" vertical="center"/>
    </xf>
    <xf numFmtId="3" fontId="22" fillId="6" borderId="41" xfId="30" quotePrefix="1" applyFont="1" applyBorder="1">
      <alignment horizontal="right" vertical="center"/>
    </xf>
    <xf numFmtId="0" fontId="22" fillId="2" borderId="24" xfId="0" applyFont="1" applyFill="1" applyBorder="1" applyAlignment="1">
      <alignment horizontal="center" vertical="center"/>
    </xf>
    <xf numFmtId="10" fontId="22" fillId="43" borderId="19" xfId="7" applyFont="1" applyBorder="1">
      <alignment horizontal="right" vertical="center"/>
    </xf>
    <xf numFmtId="10" fontId="22" fillId="43" borderId="24" xfId="7" applyFont="1" applyBorder="1">
      <alignment horizontal="right" vertical="center"/>
    </xf>
    <xf numFmtId="0" fontId="22" fillId="6" borderId="32" xfId="0" applyFont="1" applyBorder="1" applyAlignment="1">
      <alignment vertical="center"/>
    </xf>
    <xf numFmtId="0" fontId="22" fillId="2" borderId="28" xfId="0" applyFont="1" applyFill="1" applyBorder="1" applyAlignment="1">
      <alignment vertical="center"/>
    </xf>
    <xf numFmtId="0" fontId="22" fillId="2" borderId="25" xfId="0" applyFont="1" applyFill="1" applyBorder="1" applyAlignment="1">
      <alignment vertical="center"/>
    </xf>
    <xf numFmtId="3" fontId="22" fillId="6" borderId="32" xfId="30" applyFont="1" applyBorder="1">
      <alignment horizontal="right" vertical="center"/>
    </xf>
    <xf numFmtId="0" fontId="22" fillId="6" borderId="36" xfId="0" applyFont="1" applyBorder="1" applyAlignment="1">
      <alignment horizontal="left" vertical="top" wrapText="1" indent="1"/>
    </xf>
    <xf numFmtId="0" fontId="22" fillId="2" borderId="29" xfId="0" applyFont="1" applyFill="1" applyBorder="1">
      <alignment vertical="center"/>
    </xf>
    <xf numFmtId="0" fontId="22" fillId="2" borderId="26" xfId="0" applyFont="1" applyFill="1" applyBorder="1">
      <alignment vertical="center"/>
    </xf>
    <xf numFmtId="0" fontId="22" fillId="6" borderId="36" xfId="0" applyFont="1" applyBorder="1" applyAlignment="1">
      <alignment horizontal="left" vertical="top" wrapText="1" indent="2"/>
    </xf>
    <xf numFmtId="0" fontId="22" fillId="6" borderId="36" xfId="0" applyFont="1" applyBorder="1" applyAlignment="1">
      <alignment horizontal="left" vertical="top" wrapText="1" indent="3"/>
    </xf>
    <xf numFmtId="0" fontId="22" fillId="6" borderId="36" xfId="0" applyFont="1" applyBorder="1" applyAlignment="1">
      <alignment horizontal="left" vertical="top" wrapText="1" indent="4"/>
    </xf>
    <xf numFmtId="0" fontId="25" fillId="0" borderId="36" xfId="83" applyFont="1" applyBorder="1" applyAlignment="1">
      <alignment horizontal="left" vertical="top" indent="5"/>
    </xf>
    <xf numFmtId="0" fontId="22" fillId="0" borderId="36" xfId="0" applyFont="1" applyFill="1" applyBorder="1" applyAlignment="1">
      <alignment horizontal="left" vertical="top" wrapText="1" indent="4"/>
    </xf>
    <xf numFmtId="0" fontId="22" fillId="0" borderId="36" xfId="0" applyFont="1" applyFill="1" applyBorder="1" applyAlignment="1">
      <alignment horizontal="left" vertical="top" wrapText="1" indent="3"/>
    </xf>
    <xf numFmtId="0" fontId="25" fillId="0" borderId="36" xfId="83" applyFont="1" applyBorder="1" applyAlignment="1">
      <alignment horizontal="left" vertical="top" indent="4"/>
    </xf>
    <xf numFmtId="0" fontId="25" fillId="0" borderId="33" xfId="83" applyFont="1" applyBorder="1" applyAlignment="1">
      <alignment vertical="top"/>
    </xf>
    <xf numFmtId="0" fontId="22" fillId="2" borderId="30" xfId="0" applyFont="1" applyFill="1" applyBorder="1">
      <alignment vertical="center"/>
    </xf>
    <xf numFmtId="0" fontId="22" fillId="2" borderId="27" xfId="0" applyFont="1" applyFill="1" applyBorder="1">
      <alignment vertical="center"/>
    </xf>
    <xf numFmtId="0" fontId="20" fillId="2" borderId="12" xfId="4" applyFont="1" applyFill="1" applyBorder="1" applyAlignment="1" applyProtection="1"/>
    <xf numFmtId="0" fontId="20" fillId="2" borderId="5" xfId="4" applyFont="1" applyFill="1" applyBorder="1" applyAlignment="1" applyProtection="1"/>
    <xf numFmtId="0" fontId="22" fillId="2" borderId="9" xfId="0" applyFont="1" applyFill="1" applyBorder="1" applyProtection="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0" fontId="24" fillId="2" borderId="19" xfId="5" applyFont="1" applyFill="1" applyBorder="1" applyAlignment="1" applyProtection="1">
      <alignment horizontal="center" vertical="center" wrapText="1"/>
    </xf>
    <xf numFmtId="0" fontId="22" fillId="13" borderId="19" xfId="3" applyFont="1" applyBorder="1" applyProtection="1">
      <alignment horizontal="center" vertical="center"/>
    </xf>
    <xf numFmtId="0" fontId="24" fillId="2" borderId="31" xfId="5" applyFont="1" applyFill="1" applyBorder="1" applyAlignment="1" applyProtection="1">
      <alignment horizontal="center" vertical="center" wrapText="1"/>
    </xf>
    <xf numFmtId="3" fontId="30" fillId="41" borderId="20" xfId="11" applyFont="1" applyBorder="1" applyProtection="1">
      <alignment horizontal="right" vertical="center"/>
      <protection locked="0"/>
    </xf>
    <xf numFmtId="0" fontId="22" fillId="13" borderId="20" xfId="3" applyFont="1" applyBorder="1" applyProtection="1">
      <alignment horizontal="center" vertical="center"/>
    </xf>
    <xf numFmtId="3" fontId="30" fillId="41" borderId="21" xfId="11" applyFont="1" applyBorder="1" applyProtection="1">
      <alignment horizontal="right" vertical="center"/>
      <protection locked="0"/>
    </xf>
    <xf numFmtId="2" fontId="30" fillId="6" borderId="21" xfId="31" applyNumberFormat="1" applyFont="1" applyBorder="1" applyProtection="1">
      <alignment horizontal="right" vertical="center"/>
    </xf>
    <xf numFmtId="3" fontId="30" fillId="6" borderId="36" xfId="30" applyFont="1" applyBorder="1" applyProtection="1">
      <alignment horizontal="right" vertical="center"/>
    </xf>
    <xf numFmtId="0" fontId="22" fillId="6" borderId="21" xfId="2" applyFont="1" applyBorder="1">
      <alignment horizontal="center" vertical="center"/>
    </xf>
    <xf numFmtId="2" fontId="28" fillId="13" borderId="21" xfId="3" applyNumberFormat="1" applyFont="1" applyBorder="1" applyAlignment="1" applyProtection="1">
      <alignment horizontal="center" wrapText="1"/>
    </xf>
    <xf numFmtId="0" fontId="30" fillId="2" borderId="40" xfId="0" applyFont="1" applyFill="1" applyBorder="1" applyAlignment="1" applyProtection="1">
      <alignment horizontal="center" vertical="center" wrapText="1"/>
    </xf>
    <xf numFmtId="3" fontId="30" fillId="41" borderId="40" xfId="11" applyFont="1" applyBorder="1" applyProtection="1">
      <alignment horizontal="right" vertical="center"/>
      <protection locked="0"/>
    </xf>
    <xf numFmtId="0" fontId="22" fillId="13" borderId="40" xfId="3" applyFont="1" applyBorder="1" applyProtection="1">
      <alignment horizontal="center" vertical="center"/>
    </xf>
    <xf numFmtId="0" fontId="30" fillId="2" borderId="22" xfId="0" applyFont="1" applyFill="1" applyBorder="1" applyAlignment="1" applyProtection="1">
      <alignment horizontal="center" vertical="center" wrapText="1"/>
    </xf>
    <xf numFmtId="2" fontId="28" fillId="13" borderId="20" xfId="3" applyNumberFormat="1" applyFont="1" applyBorder="1" applyAlignment="1" applyProtection="1">
      <alignment horizontal="center" wrapText="1"/>
    </xf>
    <xf numFmtId="3" fontId="28" fillId="13" borderId="32" xfId="3" applyNumberFormat="1" applyFont="1" applyBorder="1" applyAlignment="1" applyProtection="1">
      <alignment horizontal="center" wrapText="1"/>
    </xf>
    <xf numFmtId="3" fontId="30" fillId="41" borderId="21" xfId="11" applyNumberFormat="1" applyFont="1" applyBorder="1" applyAlignment="1" applyProtection="1">
      <alignment horizontal="right" vertical="center"/>
      <protection locked="0"/>
    </xf>
    <xf numFmtId="3" fontId="30" fillId="41" borderId="22" xfId="11" applyNumberFormat="1" applyFont="1" applyBorder="1" applyAlignment="1" applyProtection="1">
      <alignment horizontal="right" vertical="center"/>
      <protection locked="0"/>
    </xf>
    <xf numFmtId="2" fontId="30" fillId="13" borderId="20" xfId="3" applyNumberFormat="1" applyFont="1" applyBorder="1">
      <alignment horizontal="center" vertical="center"/>
    </xf>
    <xf numFmtId="2" fontId="30" fillId="13" borderId="21" xfId="3" applyNumberFormat="1" applyFont="1" applyBorder="1">
      <alignment horizontal="center" vertical="center"/>
    </xf>
    <xf numFmtId="2" fontId="30" fillId="13" borderId="36" xfId="3" applyNumberFormat="1" applyFont="1" applyBorder="1">
      <alignment horizontal="center" vertical="center"/>
    </xf>
    <xf numFmtId="3" fontId="30" fillId="14" borderId="20" xfId="20" applyFont="1" applyBorder="1">
      <alignment horizontal="right" vertical="center"/>
      <protection locked="0"/>
    </xf>
    <xf numFmtId="3" fontId="30" fillId="14" borderId="21" xfId="20" applyFont="1" applyBorder="1">
      <alignment horizontal="right" vertical="center"/>
      <protection locked="0"/>
    </xf>
    <xf numFmtId="3" fontId="30" fillId="6" borderId="36" xfId="30" applyFont="1" applyBorder="1" applyAlignment="1" applyProtection="1">
      <alignment horizontal="right" vertical="center"/>
    </xf>
    <xf numFmtId="3" fontId="28" fillId="6" borderId="36" xfId="11" applyNumberFormat="1" applyFont="1" applyFill="1" applyBorder="1" applyAlignment="1" applyProtection="1">
      <alignment horizontal="right" vertical="center"/>
    </xf>
    <xf numFmtId="3" fontId="30" fillId="6" borderId="21" xfId="30" applyFont="1" applyBorder="1">
      <alignment horizontal="right" vertical="center"/>
    </xf>
    <xf numFmtId="2" fontId="30" fillId="6" borderId="21" xfId="31" applyNumberFormat="1" applyFont="1" applyFill="1" applyBorder="1" applyProtection="1">
      <alignment horizontal="right" vertical="center"/>
    </xf>
    <xf numFmtId="3" fontId="30" fillId="6" borderId="36" xfId="30" applyFont="1" applyFill="1" applyBorder="1" applyProtection="1">
      <alignment horizontal="right" vertical="center"/>
    </xf>
    <xf numFmtId="3" fontId="30" fillId="6" borderId="36" xfId="30" applyFont="1" applyFill="1" applyBorder="1" applyAlignment="1" applyProtection="1">
      <alignment horizontal="right" vertical="center"/>
    </xf>
    <xf numFmtId="2" fontId="30" fillId="13" borderId="22" xfId="3" applyNumberFormat="1" applyFont="1" applyBorder="1">
      <alignment horizontal="center" vertical="center"/>
    </xf>
    <xf numFmtId="3" fontId="30" fillId="6" borderId="33" xfId="11" applyNumberFormat="1" applyFont="1" applyFill="1" applyBorder="1" applyAlignment="1" applyProtection="1">
      <alignment horizontal="right" vertical="center"/>
    </xf>
    <xf numFmtId="0" fontId="22" fillId="2" borderId="2" xfId="0" applyFont="1" applyFill="1" applyBorder="1" applyProtection="1">
      <alignment vertical="center"/>
    </xf>
    <xf numFmtId="3" fontId="30" fillId="6" borderId="32" xfId="30" applyFont="1" applyFill="1" applyBorder="1" applyProtection="1">
      <alignment horizontal="right" vertical="center"/>
    </xf>
    <xf numFmtId="3" fontId="30" fillId="6" borderId="33" xfId="30" applyFont="1" applyFill="1" applyBorder="1" applyProtection="1">
      <alignment horizontal="right" vertical="center"/>
    </xf>
    <xf numFmtId="2" fontId="30" fillId="13" borderId="19" xfId="3" applyNumberFormat="1" applyFont="1" applyBorder="1">
      <alignment horizontal="center" vertical="center"/>
    </xf>
    <xf numFmtId="2" fontId="30" fillId="13" borderId="31" xfId="3" applyNumberFormat="1" applyFont="1" applyBorder="1">
      <alignment horizontal="center" vertical="center"/>
    </xf>
    <xf numFmtId="3" fontId="30" fillId="41" borderId="20" xfId="11" applyNumberFormat="1" applyFont="1" applyBorder="1" applyAlignment="1" applyProtection="1">
      <alignment horizontal="right" vertical="center"/>
      <protection locked="0"/>
    </xf>
    <xf numFmtId="3" fontId="30" fillId="14" borderId="20" xfId="20" applyFont="1" applyBorder="1" applyAlignment="1">
      <alignment horizontal="right" vertical="center"/>
      <protection locked="0"/>
    </xf>
    <xf numFmtId="2" fontId="30" fillId="13" borderId="32" xfId="3" applyNumberFormat="1" applyFont="1" applyBorder="1">
      <alignment horizontal="center" vertical="center"/>
    </xf>
    <xf numFmtId="3" fontId="30" fillId="14" borderId="21" xfId="20" applyFont="1" applyBorder="1" applyAlignment="1">
      <alignment horizontal="right" vertical="center"/>
      <protection locked="0"/>
    </xf>
    <xf numFmtId="0" fontId="22" fillId="6" borderId="22" xfId="2" applyFont="1" applyBorder="1">
      <alignment horizontal="center" vertical="center"/>
    </xf>
    <xf numFmtId="2" fontId="30" fillId="13" borderId="33" xfId="3" applyNumberFormat="1" applyFont="1" applyBorder="1">
      <alignment horizontal="center" vertical="center"/>
    </xf>
    <xf numFmtId="3" fontId="30" fillId="14" borderId="23" xfId="20" applyFont="1" applyBorder="1">
      <alignment horizontal="right" vertical="center"/>
      <protection locked="0"/>
    </xf>
    <xf numFmtId="2" fontId="28" fillId="13" borderId="21" xfId="3" applyNumberFormat="1" applyFont="1" applyBorder="1">
      <alignment horizontal="center" vertical="center"/>
    </xf>
    <xf numFmtId="3" fontId="30" fillId="14" borderId="36" xfId="20" applyFont="1" applyBorder="1">
      <alignment horizontal="right" vertical="center"/>
      <protection locked="0"/>
    </xf>
    <xf numFmtId="2" fontId="28" fillId="13" borderId="22" xfId="3" applyNumberFormat="1" applyFont="1" applyBorder="1">
      <alignment horizontal="center" vertical="center"/>
    </xf>
    <xf numFmtId="0" fontId="30" fillId="43" borderId="9" xfId="9" applyFont="1" applyBorder="1" applyProtection="1">
      <alignment horizontal="left" vertical="center"/>
    </xf>
    <xf numFmtId="2" fontId="30" fillId="43" borderId="9" xfId="9" applyNumberFormat="1" applyFont="1" applyBorder="1" applyProtection="1">
      <alignment horizontal="left" vertical="center"/>
    </xf>
    <xf numFmtId="3" fontId="30" fillId="43" borderId="31" xfId="6" applyFont="1" applyBorder="1" applyProtection="1">
      <alignment horizontal="right" vertical="center"/>
    </xf>
    <xf numFmtId="3" fontId="30" fillId="13" borderId="20" xfId="3" applyNumberFormat="1" applyFont="1" applyBorder="1">
      <alignment horizontal="center" vertical="center"/>
    </xf>
    <xf numFmtId="3" fontId="30" fillId="13" borderId="20" xfId="3" applyNumberFormat="1" applyFont="1" applyBorder="1" applyAlignment="1">
      <alignment horizontal="right" vertical="center"/>
    </xf>
    <xf numFmtId="0" fontId="22" fillId="13" borderId="20" xfId="3" applyFont="1" applyBorder="1" applyAlignment="1">
      <alignment horizontal="right" vertical="center"/>
    </xf>
    <xf numFmtId="0" fontId="30" fillId="13" borderId="20" xfId="3" applyFont="1" applyBorder="1" applyAlignment="1">
      <alignment horizontal="right" vertical="center"/>
    </xf>
    <xf numFmtId="0" fontId="30" fillId="13" borderId="32" xfId="3" applyFont="1" applyBorder="1" applyAlignment="1">
      <alignment horizontal="right" vertical="center"/>
    </xf>
    <xf numFmtId="3" fontId="30" fillId="13" borderId="21" xfId="3" applyNumberFormat="1" applyFont="1" applyBorder="1">
      <alignment horizontal="center" vertical="center"/>
    </xf>
    <xf numFmtId="3" fontId="30" fillId="13" borderId="21" xfId="3" applyNumberFormat="1" applyFont="1" applyBorder="1" applyAlignment="1">
      <alignment horizontal="right" vertical="center"/>
    </xf>
    <xf numFmtId="0" fontId="22" fillId="13" borderId="21" xfId="3" applyFont="1" applyBorder="1" applyAlignment="1">
      <alignment horizontal="right" vertical="center"/>
    </xf>
    <xf numFmtId="0" fontId="30" fillId="13" borderId="21" xfId="3" applyFont="1" applyBorder="1" applyAlignment="1">
      <alignment horizontal="right" vertical="center"/>
    </xf>
    <xf numFmtId="0" fontId="30" fillId="13" borderId="36" xfId="3" applyFont="1" applyBorder="1" applyAlignment="1">
      <alignment horizontal="right" vertical="center"/>
    </xf>
    <xf numFmtId="0" fontId="22" fillId="2" borderId="26" xfId="0" applyFont="1" applyFill="1" applyBorder="1" applyAlignment="1" applyProtection="1">
      <alignment horizontal="left" vertical="center" wrapText="1" indent="3"/>
    </xf>
    <xf numFmtId="3" fontId="28" fillId="13" borderId="21" xfId="3" applyNumberFormat="1" applyFont="1" applyBorder="1" applyAlignment="1">
      <alignment horizontal="right" vertical="center"/>
    </xf>
    <xf numFmtId="0" fontId="28" fillId="13" borderId="21" xfId="3" applyFont="1" applyBorder="1" applyAlignment="1">
      <alignment horizontal="right" vertical="center"/>
    </xf>
    <xf numFmtId="0" fontId="22" fillId="13" borderId="21" xfId="3" applyFont="1" applyBorder="1" applyAlignment="1" applyProtection="1">
      <alignment horizontal="right" vertical="center"/>
    </xf>
    <xf numFmtId="2" fontId="30" fillId="6" borderId="21" xfId="31" applyNumberFormat="1" applyFont="1" applyBorder="1" applyAlignment="1" applyProtection="1">
      <alignment horizontal="right" vertical="center"/>
    </xf>
    <xf numFmtId="3" fontId="30" fillId="6" borderId="36" xfId="30" applyFont="1" applyBorder="1" applyAlignment="1">
      <alignment horizontal="right" vertical="center"/>
    </xf>
    <xf numFmtId="3" fontId="28" fillId="13" borderId="21" xfId="3" applyNumberFormat="1" applyFont="1" applyBorder="1" applyAlignment="1" applyProtection="1">
      <alignment horizontal="right" vertical="center" wrapText="1"/>
    </xf>
    <xf numFmtId="0" fontId="28" fillId="13" borderId="21" xfId="3" applyFont="1" applyBorder="1" applyAlignment="1" applyProtection="1">
      <alignment horizontal="right" vertical="center" wrapText="1"/>
    </xf>
    <xf numFmtId="3" fontId="30" fillId="13" borderId="21" xfId="3" applyNumberFormat="1" applyFont="1" applyBorder="1" applyAlignment="1" applyProtection="1">
      <alignment horizontal="right" vertical="center" wrapText="1"/>
    </xf>
    <xf numFmtId="3" fontId="28" fillId="13" borderId="21" xfId="3" applyNumberFormat="1" applyFont="1" applyBorder="1" applyAlignment="1" applyProtection="1">
      <alignment horizontal="right" wrapText="1"/>
    </xf>
    <xf numFmtId="2" fontId="30" fillId="13" borderId="21" xfId="3" applyNumberFormat="1" applyFont="1" applyBorder="1" applyAlignment="1">
      <alignment horizontal="right" vertical="center"/>
    </xf>
    <xf numFmtId="2" fontId="30" fillId="13" borderId="36" xfId="3" applyNumberFormat="1" applyFont="1" applyBorder="1" applyAlignment="1">
      <alignment horizontal="right" vertical="center"/>
    </xf>
    <xf numFmtId="3" fontId="28" fillId="13" borderId="21" xfId="3" applyNumberFormat="1" applyFont="1" applyBorder="1" applyProtection="1">
      <alignment horizontal="center" vertical="center"/>
    </xf>
    <xf numFmtId="0" fontId="22" fillId="13" borderId="22" xfId="3" applyFont="1" applyBorder="1" applyAlignment="1" applyProtection="1">
      <alignment horizontal="right" vertical="center"/>
    </xf>
    <xf numFmtId="2" fontId="30" fillId="6" borderId="22" xfId="31" applyNumberFormat="1" applyFont="1" applyBorder="1" applyAlignment="1" applyProtection="1">
      <alignment horizontal="right" vertical="center"/>
    </xf>
    <xf numFmtId="3" fontId="30" fillId="6" borderId="33" xfId="30" applyFont="1" applyBorder="1" applyAlignment="1">
      <alignment horizontal="right" vertical="center"/>
    </xf>
    <xf numFmtId="3" fontId="28" fillId="13" borderId="19" xfId="3" applyNumberFormat="1" applyFont="1" applyBorder="1" applyProtection="1">
      <alignment horizontal="center" vertical="center"/>
    </xf>
    <xf numFmtId="3" fontId="28" fillId="13" borderId="19" xfId="3" applyNumberFormat="1" applyFont="1" applyBorder="1" applyAlignment="1" applyProtection="1">
      <alignment horizontal="right" vertical="center" wrapText="1"/>
    </xf>
    <xf numFmtId="0" fontId="22" fillId="13" borderId="19" xfId="3" applyFont="1" applyBorder="1" applyAlignment="1" applyProtection="1">
      <alignment horizontal="right" vertical="center"/>
    </xf>
    <xf numFmtId="0" fontId="28" fillId="13" borderId="19" xfId="3" applyFont="1" applyBorder="1" applyAlignment="1" applyProtection="1">
      <alignment horizontal="right" vertical="center" wrapText="1"/>
    </xf>
    <xf numFmtId="3" fontId="28" fillId="13" borderId="20" xfId="3" applyNumberFormat="1" applyFont="1" applyBorder="1" applyAlignment="1" applyProtection="1">
      <alignment horizontal="right" vertical="center"/>
    </xf>
    <xf numFmtId="0" fontId="22" fillId="13" borderId="20" xfId="3" applyFont="1" applyBorder="1" applyAlignment="1" applyProtection="1">
      <alignment horizontal="right" vertical="center"/>
    </xf>
    <xf numFmtId="3" fontId="28" fillId="13" borderId="32" xfId="3" applyNumberFormat="1" applyFont="1" applyBorder="1" applyAlignment="1" applyProtection="1">
      <alignment horizontal="right" vertical="center"/>
    </xf>
    <xf numFmtId="3" fontId="30" fillId="6" borderId="21" xfId="3" applyNumberFormat="1" applyFont="1" applyFill="1" applyBorder="1" applyProtection="1">
      <alignment horizontal="center" vertical="center"/>
    </xf>
    <xf numFmtId="3" fontId="28" fillId="13" borderId="21" xfId="3" applyNumberFormat="1" applyFont="1" applyBorder="1" applyAlignment="1" applyProtection="1">
      <alignment horizontal="right" vertical="center"/>
    </xf>
    <xf numFmtId="3" fontId="28" fillId="13" borderId="36" xfId="3" applyNumberFormat="1" applyFont="1" applyBorder="1" applyAlignment="1" applyProtection="1">
      <alignment horizontal="right" vertical="center"/>
    </xf>
    <xf numFmtId="3" fontId="30" fillId="41" borderId="21" xfId="11" applyFont="1" applyBorder="1" applyAlignment="1" applyProtection="1">
      <alignment horizontal="right" vertical="center"/>
      <protection locked="0"/>
    </xf>
    <xf numFmtId="3" fontId="28" fillId="13" borderId="36" xfId="3" applyNumberFormat="1" applyFont="1" applyBorder="1" applyAlignment="1">
      <alignment horizontal="right" vertical="center"/>
    </xf>
    <xf numFmtId="3" fontId="28" fillId="13" borderId="22" xfId="3" applyNumberFormat="1" applyFont="1" applyBorder="1">
      <alignment horizontal="center" vertical="center"/>
    </xf>
    <xf numFmtId="3" fontId="30" fillId="41" borderId="22" xfId="11" applyFont="1" applyBorder="1" applyAlignment="1" applyProtection="1">
      <alignment horizontal="right" vertical="center"/>
      <protection locked="0"/>
    </xf>
    <xf numFmtId="3" fontId="28" fillId="13" borderId="19" xfId="3" applyNumberFormat="1" applyFont="1" applyBorder="1">
      <alignment horizontal="center" vertical="center"/>
    </xf>
    <xf numFmtId="3" fontId="30" fillId="13" borderId="19" xfId="3" applyNumberFormat="1" applyFont="1" applyBorder="1" applyAlignment="1">
      <alignment horizontal="right" vertical="center"/>
    </xf>
    <xf numFmtId="2" fontId="30" fillId="13" borderId="19" xfId="3" applyNumberFormat="1" applyFont="1" applyBorder="1" applyAlignment="1">
      <alignment horizontal="right" vertical="center"/>
    </xf>
    <xf numFmtId="3" fontId="28" fillId="13" borderId="20" xfId="3" applyNumberFormat="1" applyFont="1" applyBorder="1" applyProtection="1">
      <alignment horizontal="center" vertical="center"/>
    </xf>
    <xf numFmtId="3" fontId="28" fillId="13" borderId="22" xfId="3" applyNumberFormat="1" applyFont="1" applyBorder="1" applyProtection="1">
      <alignment horizontal="center" vertical="center"/>
    </xf>
    <xf numFmtId="3" fontId="30" fillId="13" borderId="19" xfId="3" applyNumberFormat="1" applyFont="1" applyBorder="1">
      <alignment horizontal="center" vertical="center"/>
    </xf>
    <xf numFmtId="3" fontId="28" fillId="13" borderId="20" xfId="3" applyNumberFormat="1" applyFont="1" applyBorder="1" applyAlignment="1">
      <alignment horizontal="right" vertical="center"/>
    </xf>
    <xf numFmtId="2" fontId="30" fillId="13" borderId="32" xfId="3" applyNumberFormat="1" applyFont="1" applyBorder="1" applyAlignment="1">
      <alignment horizontal="right" vertical="center"/>
    </xf>
    <xf numFmtId="3" fontId="30" fillId="41" borderId="22" xfId="11" applyNumberFormat="1" applyFont="1" applyBorder="1" applyAlignment="1" applyProtection="1">
      <alignment horizontal="right"/>
      <protection locked="0"/>
    </xf>
    <xf numFmtId="3" fontId="30" fillId="13" borderId="22" xfId="3" applyNumberFormat="1" applyFont="1" applyBorder="1" applyAlignment="1">
      <alignment horizontal="right" vertical="center"/>
    </xf>
    <xf numFmtId="3" fontId="28" fillId="13" borderId="19" xfId="3" applyNumberFormat="1" applyFont="1" applyBorder="1" applyAlignment="1" applyProtection="1">
      <alignment horizontal="right" vertical="center"/>
    </xf>
    <xf numFmtId="3" fontId="30" fillId="41" borderId="23" xfId="11" applyFont="1" applyBorder="1" applyAlignment="1" applyProtection="1">
      <alignment horizontal="right" vertical="center"/>
      <protection locked="0"/>
    </xf>
    <xf numFmtId="0" fontId="22" fillId="13" borderId="23" xfId="3" applyFont="1" applyBorder="1" applyAlignment="1">
      <alignment horizontal="right" vertical="center"/>
    </xf>
    <xf numFmtId="2" fontId="28" fillId="13" borderId="21" xfId="3" applyNumberFormat="1" applyFont="1" applyBorder="1" applyAlignment="1" applyProtection="1">
      <alignment horizontal="right" vertical="center" wrapText="1"/>
    </xf>
    <xf numFmtId="2" fontId="28" fillId="13" borderId="36" xfId="3" applyNumberFormat="1" applyFont="1" applyBorder="1" applyAlignment="1" applyProtection="1">
      <alignment horizontal="right" vertical="center" wrapText="1"/>
    </xf>
    <xf numFmtId="0" fontId="22" fillId="13" borderId="22" xfId="3" applyFont="1" applyBorder="1" applyAlignment="1">
      <alignment horizontal="right" vertical="center"/>
    </xf>
    <xf numFmtId="3" fontId="30" fillId="41" borderId="20" xfId="11" applyFont="1" applyBorder="1" applyAlignment="1" applyProtection="1">
      <alignment horizontal="right" vertical="center"/>
      <protection locked="0"/>
    </xf>
    <xf numFmtId="3" fontId="22" fillId="13" borderId="20" xfId="3" applyNumberFormat="1" applyFont="1" applyBorder="1" applyAlignment="1" applyProtection="1">
      <alignment horizontal="right" vertical="center"/>
    </xf>
    <xf numFmtId="3" fontId="30" fillId="6" borderId="21" xfId="30" applyFont="1" applyBorder="1" applyAlignment="1">
      <alignment horizontal="right" vertical="center"/>
    </xf>
    <xf numFmtId="3" fontId="22" fillId="13" borderId="21" xfId="3" applyNumberFormat="1" applyFont="1" applyBorder="1" applyAlignment="1" applyProtection="1">
      <alignment horizontal="right" vertical="center"/>
    </xf>
    <xf numFmtId="2" fontId="30" fillId="13" borderId="21" xfId="3" applyNumberFormat="1" applyFont="1" applyBorder="1" applyAlignment="1" applyProtection="1">
      <alignment horizontal="right" vertical="center"/>
    </xf>
    <xf numFmtId="0" fontId="30" fillId="13" borderId="36" xfId="3" applyFont="1" applyBorder="1" applyAlignment="1" applyProtection="1">
      <alignment horizontal="right" vertical="center"/>
    </xf>
    <xf numFmtId="2" fontId="28" fillId="13" borderId="29" xfId="3" applyNumberFormat="1" applyFont="1" applyBorder="1" applyAlignment="1" applyProtection="1">
      <alignment horizontal="right" vertical="center" wrapText="1"/>
    </xf>
    <xf numFmtId="2" fontId="28" fillId="13" borderId="19" xfId="3" applyNumberFormat="1" applyFont="1" applyBorder="1" applyAlignment="1" applyProtection="1">
      <alignment horizontal="right" vertical="center" wrapText="1"/>
    </xf>
    <xf numFmtId="0" fontId="30" fillId="43" borderId="24" xfId="9" applyFont="1" applyBorder="1" applyProtection="1">
      <alignment horizontal="left" vertical="center"/>
    </xf>
    <xf numFmtId="3" fontId="22" fillId="13" borderId="19" xfId="3" applyNumberFormat="1" applyFont="1" applyBorder="1" applyProtection="1">
      <alignment horizontal="center" vertical="center"/>
    </xf>
    <xf numFmtId="3" fontId="28" fillId="13" borderId="23" xfId="3" applyNumberFormat="1" applyFont="1" applyBorder="1" applyAlignment="1" applyProtection="1">
      <alignment horizontal="right" vertical="center" wrapText="1"/>
    </xf>
    <xf numFmtId="3" fontId="22" fillId="13" borderId="23" xfId="3" applyNumberFormat="1" applyFont="1" applyBorder="1" applyAlignment="1" applyProtection="1">
      <alignment horizontal="right" vertical="center"/>
    </xf>
    <xf numFmtId="3" fontId="28" fillId="13" borderId="37" xfId="3" applyNumberFormat="1" applyFont="1" applyBorder="1" applyAlignment="1" applyProtection="1">
      <alignment horizontal="right" vertical="center" wrapText="1"/>
    </xf>
    <xf numFmtId="3" fontId="28" fillId="13" borderId="36" xfId="3" applyNumberFormat="1" applyFont="1" applyBorder="1" applyAlignment="1" applyProtection="1">
      <alignment horizontal="right" vertical="center" wrapText="1"/>
    </xf>
    <xf numFmtId="3" fontId="22" fillId="13" borderId="21" xfId="3" applyNumberFormat="1" applyFont="1" applyBorder="1" applyProtection="1">
      <alignment horizontal="center" vertical="center"/>
    </xf>
    <xf numFmtId="3" fontId="28" fillId="13" borderId="36" xfId="3" applyNumberFormat="1" applyFont="1" applyBorder="1" applyAlignment="1" applyProtection="1">
      <alignment horizontal="right" wrapText="1"/>
    </xf>
    <xf numFmtId="3" fontId="22" fillId="13" borderId="21" xfId="3" applyNumberFormat="1" applyFont="1" applyBorder="1" applyAlignment="1" applyProtection="1">
      <alignment horizontal="center" vertical="center"/>
    </xf>
    <xf numFmtId="3" fontId="28" fillId="13" borderId="21" xfId="3" applyNumberFormat="1" applyFont="1" applyBorder="1" applyAlignment="1" applyProtection="1">
      <alignment horizontal="left" vertical="center"/>
    </xf>
    <xf numFmtId="3" fontId="30" fillId="41" borderId="40" xfId="11" applyNumberFormat="1" applyFont="1" applyBorder="1" applyAlignment="1" applyProtection="1">
      <alignment horizontal="right" vertical="center"/>
      <protection locked="0"/>
    </xf>
    <xf numFmtId="3" fontId="22" fillId="13" borderId="40" xfId="3" applyNumberFormat="1" applyFont="1" applyBorder="1" applyAlignment="1" applyProtection="1">
      <alignment horizontal="center" vertical="center"/>
    </xf>
    <xf numFmtId="2" fontId="30" fillId="6" borderId="40" xfId="31" applyNumberFormat="1" applyFont="1" applyBorder="1" applyAlignment="1" applyProtection="1">
      <alignment horizontal="right" vertical="center"/>
    </xf>
    <xf numFmtId="3" fontId="30" fillId="6" borderId="42" xfId="30" applyFont="1" applyBorder="1" applyAlignment="1" applyProtection="1">
      <alignment horizontal="right" vertical="center"/>
    </xf>
    <xf numFmtId="3" fontId="28" fillId="13" borderId="19" xfId="3" applyNumberFormat="1" applyFont="1" applyBorder="1" applyAlignment="1" applyProtection="1">
      <alignment horizontal="left" vertical="center"/>
    </xf>
    <xf numFmtId="3" fontId="22" fillId="13" borderId="19" xfId="3" applyNumberFormat="1" applyFont="1" applyBorder="1" applyAlignment="1" applyProtection="1">
      <alignment horizontal="center" vertical="center"/>
    </xf>
    <xf numFmtId="3" fontId="28" fillId="6" borderId="31" xfId="30" applyFont="1" applyBorder="1" applyAlignment="1" applyProtection="1">
      <alignment horizontal="right" vertical="center"/>
    </xf>
    <xf numFmtId="3" fontId="28" fillId="13" borderId="20" xfId="3" applyNumberFormat="1" applyFont="1" applyBorder="1" applyAlignment="1" applyProtection="1">
      <alignment horizontal="right" vertical="center" wrapText="1"/>
    </xf>
    <xf numFmtId="0" fontId="22" fillId="13" borderId="20" xfId="3" applyFont="1" applyBorder="1" applyAlignment="1" applyProtection="1">
      <alignment horizontal="center" vertical="center"/>
    </xf>
    <xf numFmtId="3" fontId="28" fillId="13" borderId="32" xfId="3" applyNumberFormat="1" applyFont="1" applyBorder="1" applyAlignment="1" applyProtection="1">
      <alignment horizontal="right" vertical="center" wrapText="1"/>
    </xf>
    <xf numFmtId="0" fontId="22" fillId="13" borderId="21" xfId="3" applyFont="1" applyBorder="1" applyAlignment="1" applyProtection="1">
      <alignment horizontal="center" vertical="center"/>
    </xf>
    <xf numFmtId="0" fontId="22" fillId="13" borderId="22" xfId="3" applyFont="1" applyBorder="1" applyAlignment="1" applyProtection="1">
      <alignment horizontal="center" vertical="center"/>
    </xf>
    <xf numFmtId="0" fontId="22" fillId="13" borderId="19" xfId="3" applyFont="1" applyBorder="1" applyAlignment="1" applyProtection="1">
      <alignment horizontal="center" vertical="center"/>
    </xf>
    <xf numFmtId="0" fontId="30" fillId="43" borderId="19" xfId="9" applyFont="1" applyBorder="1" applyAlignment="1" applyProtection="1">
      <alignment horizontal="center" vertical="center"/>
    </xf>
    <xf numFmtId="0" fontId="30" fillId="43" borderId="19" xfId="9" applyFont="1" applyBorder="1" applyAlignment="1" applyProtection="1">
      <alignment horizontal="left" vertical="center"/>
    </xf>
    <xf numFmtId="3" fontId="30" fillId="43" borderId="31" xfId="6" applyFont="1" applyBorder="1" applyAlignment="1" applyProtection="1">
      <alignment horizontal="right" vertical="center"/>
    </xf>
    <xf numFmtId="3" fontId="30" fillId="13" borderId="23" xfId="3" applyNumberFormat="1" applyFont="1" applyBorder="1">
      <alignment horizontal="center" vertical="center"/>
    </xf>
    <xf numFmtId="4" fontId="30" fillId="13" borderId="23" xfId="3" applyNumberFormat="1" applyFont="1" applyBorder="1">
      <alignment horizontal="center" vertical="center"/>
    </xf>
    <xf numFmtId="3" fontId="30" fillId="13" borderId="37" xfId="3" applyNumberFormat="1" applyFont="1" applyBorder="1">
      <alignment horizontal="center" vertical="center"/>
    </xf>
    <xf numFmtId="3" fontId="28" fillId="13" borderId="21" xfId="3" applyNumberFormat="1" applyFont="1" applyBorder="1">
      <alignment horizontal="center" vertical="center"/>
    </xf>
    <xf numFmtId="4" fontId="30" fillId="13" borderId="21" xfId="3" applyNumberFormat="1" applyFont="1" applyBorder="1">
      <alignment horizontal="center" vertical="center"/>
    </xf>
    <xf numFmtId="3" fontId="30" fillId="13" borderId="36" xfId="3" applyNumberFormat="1" applyFont="1" applyBorder="1">
      <alignment horizontal="center" vertical="center"/>
    </xf>
    <xf numFmtId="3" fontId="30" fillId="13" borderId="21" xfId="3" applyNumberFormat="1" applyFont="1" applyBorder="1" applyAlignment="1">
      <alignment horizontal="center" vertical="center"/>
    </xf>
    <xf numFmtId="4" fontId="30" fillId="6" borderId="21" xfId="31" applyNumberFormat="1" applyFont="1" applyBorder="1" applyAlignment="1" applyProtection="1">
      <alignment horizontal="right" vertical="center"/>
    </xf>
    <xf numFmtId="3" fontId="22" fillId="13" borderId="21" xfId="3" applyNumberFormat="1" applyFont="1" applyBorder="1" applyAlignment="1">
      <alignment horizontal="center" vertical="center"/>
    </xf>
    <xf numFmtId="2" fontId="30" fillId="13" borderId="21" xfId="3" applyNumberFormat="1" applyFont="1" applyBorder="1" applyAlignment="1">
      <alignment horizontal="center" vertical="center"/>
    </xf>
    <xf numFmtId="4" fontId="30" fillId="13" borderId="21" xfId="3" applyNumberFormat="1" applyFont="1" applyBorder="1" applyAlignment="1">
      <alignment horizontal="center" vertical="center"/>
    </xf>
    <xf numFmtId="3" fontId="30" fillId="13" borderId="36" xfId="3" applyNumberFormat="1" applyFont="1" applyBorder="1" applyAlignment="1">
      <alignment horizontal="center" vertical="center"/>
    </xf>
    <xf numFmtId="1" fontId="30" fillId="13" borderId="21" xfId="3" applyNumberFormat="1" applyFont="1" applyBorder="1">
      <alignment horizontal="center" vertical="center"/>
    </xf>
    <xf numFmtId="3" fontId="30" fillId="6" borderId="36" xfId="30" applyFont="1" applyBorder="1">
      <alignment horizontal="right" vertical="center"/>
    </xf>
    <xf numFmtId="4" fontId="30" fillId="13" borderId="21" xfId="3" applyNumberFormat="1" applyFont="1" applyBorder="1" applyAlignment="1" applyProtection="1">
      <alignment horizontal="right" vertical="center" wrapText="1"/>
    </xf>
    <xf numFmtId="3" fontId="30" fillId="13" borderId="36" xfId="3" applyNumberFormat="1" applyFont="1" applyBorder="1" applyAlignment="1" applyProtection="1">
      <alignment horizontal="right" wrapText="1"/>
    </xf>
    <xf numFmtId="1" fontId="30" fillId="13" borderId="36" xfId="3" applyNumberFormat="1" applyFont="1" applyBorder="1">
      <alignment horizontal="center" vertical="center"/>
    </xf>
    <xf numFmtId="4" fontId="30" fillId="6" borderId="21" xfId="31" applyNumberFormat="1" applyFont="1" applyFill="1" applyBorder="1" applyAlignment="1" applyProtection="1">
      <alignment horizontal="right" vertical="center"/>
    </xf>
    <xf numFmtId="2" fontId="30" fillId="6" borderId="21" xfId="3" applyNumberFormat="1" applyFont="1" applyFill="1" applyBorder="1" applyAlignment="1" applyProtection="1">
      <alignment horizontal="right" vertical="center" wrapText="1"/>
    </xf>
    <xf numFmtId="4" fontId="30" fillId="6" borderId="21" xfId="3" applyNumberFormat="1" applyFont="1" applyFill="1" applyBorder="1" applyAlignment="1" applyProtection="1">
      <alignment horizontal="right" vertical="center" wrapText="1"/>
    </xf>
    <xf numFmtId="3" fontId="22" fillId="13" borderId="21" xfId="3" applyNumberFormat="1" applyFont="1" applyBorder="1" applyAlignment="1">
      <alignment horizontal="right" vertical="center"/>
    </xf>
    <xf numFmtId="1" fontId="30" fillId="13" borderId="21" xfId="3" applyNumberFormat="1" applyFont="1" applyBorder="1" applyAlignment="1">
      <alignment horizontal="right" vertical="center"/>
    </xf>
    <xf numFmtId="4" fontId="30" fillId="13" borderId="21" xfId="3" applyNumberFormat="1" applyFont="1" applyBorder="1" applyAlignment="1">
      <alignment horizontal="right" vertical="center"/>
    </xf>
    <xf numFmtId="1" fontId="30" fillId="13" borderId="36" xfId="3" applyNumberFormat="1" applyFont="1" applyBorder="1" applyAlignment="1">
      <alignment horizontal="right" vertical="center"/>
    </xf>
    <xf numFmtId="2" fontId="30" fillId="6" borderId="21" xfId="31" applyNumberFormat="1" applyFont="1" applyFill="1" applyBorder="1" applyAlignment="1" applyProtection="1">
      <alignment horizontal="right" vertical="center"/>
    </xf>
    <xf numFmtId="3" fontId="30" fillId="41" borderId="40" xfId="11" applyFont="1" applyBorder="1" applyAlignment="1" applyProtection="1">
      <alignment horizontal="right" vertical="center"/>
      <protection locked="0"/>
    </xf>
    <xf numFmtId="3" fontId="30" fillId="13" borderId="40" xfId="3" applyNumberFormat="1" applyFont="1" applyBorder="1" applyAlignment="1">
      <alignment horizontal="right" vertical="center"/>
    </xf>
    <xf numFmtId="3" fontId="30" fillId="6" borderId="40" xfId="30" applyFont="1" applyBorder="1" applyAlignment="1">
      <alignment horizontal="right" vertical="center"/>
    </xf>
    <xf numFmtId="4" fontId="30" fillId="6" borderId="40" xfId="31" applyNumberFormat="1" applyFont="1" applyBorder="1" applyAlignment="1" applyProtection="1">
      <alignment horizontal="right" vertical="center"/>
    </xf>
    <xf numFmtId="3" fontId="30" fillId="6" borderId="42" xfId="30" applyFont="1" applyBorder="1" applyAlignment="1">
      <alignment horizontal="right" vertical="center"/>
    </xf>
    <xf numFmtId="3" fontId="28" fillId="13" borderId="19" xfId="3" applyNumberFormat="1" applyFont="1" applyBorder="1" applyAlignment="1" applyProtection="1">
      <alignment horizontal="right" wrapText="1"/>
    </xf>
    <xf numFmtId="3" fontId="22" fillId="13" borderId="19" xfId="3" applyNumberFormat="1" applyFont="1" applyBorder="1" applyAlignment="1">
      <alignment horizontal="right" vertical="center"/>
    </xf>
    <xf numFmtId="3" fontId="28" fillId="6" borderId="19" xfId="30" applyFont="1" applyBorder="1">
      <alignment horizontal="right" vertical="center"/>
    </xf>
    <xf numFmtId="3" fontId="28" fillId="6" borderId="31" xfId="30" applyFont="1" applyBorder="1">
      <alignment horizontal="right" vertical="center"/>
    </xf>
    <xf numFmtId="0" fontId="30" fillId="6" borderId="25" xfId="0" applyFont="1" applyFill="1" applyBorder="1" applyAlignment="1" applyProtection="1">
      <alignment horizontal="left" vertical="center" wrapText="1"/>
    </xf>
    <xf numFmtId="3" fontId="28" fillId="13" borderId="20" xfId="3" applyNumberFormat="1" applyFont="1" applyBorder="1">
      <alignment horizontal="center" vertical="center"/>
    </xf>
    <xf numFmtId="3" fontId="30" fillId="6" borderId="20" xfId="30" applyFont="1" applyFill="1" applyBorder="1">
      <alignment horizontal="right" vertical="center"/>
    </xf>
    <xf numFmtId="3" fontId="30" fillId="13" borderId="32" xfId="3" applyNumberFormat="1" applyFont="1" applyBorder="1">
      <alignment horizontal="center" vertical="center"/>
    </xf>
    <xf numFmtId="0" fontId="30" fillId="6" borderId="26" xfId="0" applyFont="1" applyFill="1" applyBorder="1" applyAlignment="1" applyProtection="1">
      <alignment horizontal="left" vertical="center" wrapText="1"/>
    </xf>
    <xf numFmtId="3" fontId="30" fillId="6" borderId="21" xfId="30" applyFont="1" applyFill="1" applyBorder="1">
      <alignment horizontal="right" vertical="center"/>
    </xf>
    <xf numFmtId="0" fontId="30" fillId="6" borderId="27" xfId="0" applyFont="1" applyFill="1" applyBorder="1" applyAlignment="1" applyProtection="1">
      <alignment horizontal="left" vertical="center" wrapText="1"/>
    </xf>
    <xf numFmtId="3" fontId="30" fillId="6" borderId="22" xfId="30" applyFont="1" applyFill="1" applyBorder="1">
      <alignment horizontal="right" vertical="center"/>
    </xf>
    <xf numFmtId="3" fontId="30" fillId="13" borderId="22" xfId="3" applyNumberFormat="1" applyFont="1" applyBorder="1">
      <alignment horizontal="center" vertical="center"/>
    </xf>
    <xf numFmtId="3" fontId="30" fillId="13" borderId="33" xfId="3" applyNumberFormat="1" applyFont="1" applyBorder="1">
      <alignment horizontal="center" vertical="center"/>
    </xf>
    <xf numFmtId="0" fontId="22" fillId="2" borderId="5" xfId="0" applyFont="1" applyFill="1" applyBorder="1" applyProtection="1">
      <alignment vertical="center"/>
    </xf>
    <xf numFmtId="0" fontId="30" fillId="43" borderId="19" xfId="9" applyFont="1" applyBorder="1" applyProtection="1">
      <alignment horizontal="left" vertical="center"/>
    </xf>
    <xf numFmtId="9" fontId="30" fillId="43" borderId="31" xfId="8" applyFont="1" applyBorder="1" applyProtection="1">
      <alignment horizontal="right" vertical="center"/>
    </xf>
    <xf numFmtId="0" fontId="22" fillId="2" borderId="10" xfId="0" applyFont="1" applyFill="1" applyBorder="1" applyProtection="1">
      <alignment vertical="center"/>
    </xf>
    <xf numFmtId="0" fontId="22" fillId="2" borderId="8" xfId="0" applyFont="1" applyFill="1" applyBorder="1" applyProtection="1">
      <alignment vertical="center"/>
    </xf>
    <xf numFmtId="0" fontId="22" fillId="6" borderId="24" xfId="5" applyFont="1" applyBorder="1">
      <alignment horizontal="center" wrapText="1"/>
    </xf>
    <xf numFmtId="0" fontId="22" fillId="6" borderId="19" xfId="5" applyFont="1" applyBorder="1">
      <alignment horizontal="center" wrapText="1"/>
    </xf>
    <xf numFmtId="0" fontId="22" fillId="6" borderId="31" xfId="5" applyFont="1" applyBorder="1">
      <alignment horizontal="center" wrapText="1"/>
    </xf>
    <xf numFmtId="0" fontId="22" fillId="2" borderId="38" xfId="0" applyFont="1" applyFill="1" applyBorder="1" applyAlignment="1" applyProtection="1">
      <alignment vertical="center" wrapText="1"/>
    </xf>
    <xf numFmtId="3" fontId="30" fillId="41" borderId="32" xfId="11" applyFont="1" applyBorder="1" applyProtection="1">
      <alignment horizontal="right" vertical="center"/>
      <protection locked="0"/>
    </xf>
    <xf numFmtId="0" fontId="22" fillId="13" borderId="25" xfId="3" applyFont="1" applyBorder="1" applyProtection="1">
      <alignment horizontal="center" vertical="center"/>
    </xf>
    <xf numFmtId="2" fontId="22" fillId="6" borderId="32" xfId="32" applyNumberFormat="1" applyFont="1" applyBorder="1">
      <alignment horizontal="right" vertical="center"/>
    </xf>
    <xf numFmtId="0" fontId="25" fillId="2" borderId="26" xfId="83" applyFont="1" applyFill="1" applyBorder="1" applyAlignment="1" applyProtection="1">
      <alignment horizontal="left" vertical="center" wrapText="1" indent="1"/>
    </xf>
    <xf numFmtId="0" fontId="22" fillId="6" borderId="36" xfId="2" applyFont="1" applyBorder="1">
      <alignment horizontal="center" vertical="center"/>
    </xf>
    <xf numFmtId="0" fontId="22" fillId="13" borderId="26" xfId="3" applyFont="1" applyBorder="1" applyProtection="1">
      <alignment horizontal="center" vertical="center"/>
    </xf>
    <xf numFmtId="0" fontId="22" fillId="2" borderId="26" xfId="0" applyFont="1" applyFill="1" applyBorder="1" applyAlignment="1" applyProtection="1">
      <alignment vertical="center" wrapText="1"/>
    </xf>
    <xf numFmtId="2" fontId="22" fillId="6" borderId="36" xfId="32" applyNumberFormat="1" applyFont="1" applyBorder="1">
      <alignment horizontal="right" vertical="center"/>
    </xf>
    <xf numFmtId="2" fontId="22" fillId="6" borderId="21" xfId="32" applyNumberFormat="1" applyFont="1" applyBorder="1">
      <alignment horizontal="right" vertical="center"/>
    </xf>
    <xf numFmtId="0" fontId="22" fillId="0" borderId="26" xfId="0" applyFont="1" applyFill="1" applyBorder="1" applyAlignment="1" applyProtection="1">
      <alignment vertical="center" wrapText="1"/>
    </xf>
    <xf numFmtId="2" fontId="22" fillId="0" borderId="26" xfId="32" applyNumberFormat="1" applyFont="1" applyFill="1" applyBorder="1">
      <alignment horizontal="right" vertical="center"/>
    </xf>
    <xf numFmtId="0" fontId="22" fillId="13" borderId="38" xfId="3" applyFont="1" applyBorder="1" applyProtection="1">
      <alignment horizontal="center" vertical="center"/>
    </xf>
    <xf numFmtId="0" fontId="22" fillId="13" borderId="23" xfId="3" applyFont="1" applyBorder="1" applyProtection="1">
      <alignment horizontal="center" vertical="center"/>
    </xf>
    <xf numFmtId="0" fontId="22" fillId="13" borderId="33" xfId="3" applyFont="1" applyBorder="1" applyProtection="1">
      <alignment horizontal="center" vertical="center"/>
    </xf>
    <xf numFmtId="0" fontId="22" fillId="13" borderId="30" xfId="3" applyFont="1" applyBorder="1" applyProtection="1">
      <alignment horizontal="center" vertical="center"/>
    </xf>
    <xf numFmtId="0" fontId="22" fillId="13" borderId="8" xfId="3" applyFont="1" applyBorder="1" applyProtection="1">
      <alignment horizontal="center" vertical="center"/>
    </xf>
    <xf numFmtId="0" fontId="22" fillId="43" borderId="9" xfId="9" applyFont="1" applyBorder="1" applyProtection="1">
      <alignment horizontal="left" vertical="center"/>
    </xf>
    <xf numFmtId="3" fontId="22" fillId="43" borderId="46" xfId="6" applyFont="1" applyBorder="1">
      <alignment horizontal="right" vertical="center"/>
    </xf>
    <xf numFmtId="0" fontId="22" fillId="2" borderId="29" xfId="0" applyFont="1" applyFill="1" applyBorder="1" applyAlignment="1" applyProtection="1">
      <alignment vertical="center" wrapText="1"/>
    </xf>
    <xf numFmtId="3" fontId="30" fillId="41" borderId="50" xfId="11" applyFont="1" applyBorder="1" applyProtection="1">
      <alignment horizontal="right" vertical="center"/>
      <protection locked="0"/>
    </xf>
    <xf numFmtId="2" fontId="22" fillId="13" borderId="23" xfId="3" applyNumberFormat="1" applyFont="1" applyBorder="1" applyProtection="1">
      <alignment horizontal="center" vertical="center"/>
    </xf>
    <xf numFmtId="2" fontId="22" fillId="13" borderId="37" xfId="3" applyNumberFormat="1" applyFont="1" applyBorder="1" applyProtection="1">
      <alignment horizontal="center" vertical="center"/>
    </xf>
    <xf numFmtId="0" fontId="22" fillId="13" borderId="37" xfId="3" applyFont="1" applyBorder="1" applyProtection="1">
      <alignment horizontal="center" vertical="center"/>
    </xf>
    <xf numFmtId="3" fontId="30" fillId="41" borderId="51" xfId="11" applyFont="1" applyBorder="1" applyProtection="1">
      <alignment horizontal="right" vertical="center"/>
      <protection locked="0"/>
    </xf>
    <xf numFmtId="0" fontId="25" fillId="2" borderId="29" xfId="83" applyFont="1" applyFill="1" applyBorder="1" applyAlignment="1" applyProtection="1">
      <alignment horizontal="left" vertical="center" wrapText="1" indent="1"/>
    </xf>
    <xf numFmtId="0" fontId="22" fillId="6" borderId="51" xfId="2" applyFont="1" applyBorder="1">
      <alignment horizontal="center" vertical="center"/>
    </xf>
    <xf numFmtId="0" fontId="22" fillId="13" borderId="51" xfId="3" applyFont="1" applyBorder="1" applyProtection="1">
      <alignment horizontal="center" vertical="center"/>
    </xf>
    <xf numFmtId="2" fontId="22" fillId="2" borderId="36" xfId="0" applyNumberFormat="1" applyFont="1" applyFill="1" applyBorder="1" applyProtection="1">
      <alignment vertical="center"/>
    </xf>
    <xf numFmtId="2" fontId="22" fillId="2" borderId="26" xfId="0" applyNumberFormat="1" applyFont="1" applyFill="1" applyBorder="1" applyProtection="1">
      <alignment vertical="center"/>
    </xf>
    <xf numFmtId="2" fontId="22" fillId="2" borderId="21" xfId="0" applyNumberFormat="1" applyFont="1" applyFill="1" applyBorder="1" applyProtection="1">
      <alignment vertical="center"/>
    </xf>
    <xf numFmtId="0" fontId="22" fillId="13" borderId="27" xfId="3" applyFont="1" applyBorder="1" applyProtection="1">
      <alignment horizontal="center" vertical="center"/>
    </xf>
    <xf numFmtId="0" fontId="24" fillId="6" borderId="9" xfId="5" applyFont="1" applyBorder="1">
      <alignment horizontal="center" wrapText="1"/>
    </xf>
    <xf numFmtId="3" fontId="30" fillId="41" borderId="37" xfId="11" applyFont="1" applyBorder="1" applyProtection="1">
      <alignment horizontal="right" vertical="center"/>
      <protection locked="0"/>
    </xf>
    <xf numFmtId="2" fontId="22" fillId="6" borderId="49" xfId="32" applyNumberFormat="1" applyFont="1" applyBorder="1">
      <alignment horizontal="right" vertical="center"/>
    </xf>
    <xf numFmtId="2" fontId="22" fillId="6" borderId="29" xfId="32" applyNumberFormat="1" applyFont="1" applyBorder="1">
      <alignment horizontal="right" vertical="center"/>
    </xf>
    <xf numFmtId="0" fontId="22" fillId="2" borderId="0" xfId="0" applyFont="1" applyFill="1" applyBorder="1" applyAlignment="1" applyProtection="1">
      <alignment horizontal="left" vertical="center" indent="1"/>
    </xf>
    <xf numFmtId="3" fontId="30" fillId="41" borderId="33" xfId="11" applyFont="1" applyBorder="1" applyProtection="1">
      <alignment horizontal="right" vertical="center"/>
      <protection locked="0"/>
    </xf>
    <xf numFmtId="2" fontId="22" fillId="6" borderId="30" xfId="32" applyNumberFormat="1" applyFont="1" applyBorder="1">
      <alignment horizontal="right" vertical="center"/>
    </xf>
    <xf numFmtId="0" fontId="22" fillId="13" borderId="46" xfId="3" applyFont="1" applyBorder="1" applyProtection="1">
      <alignment horizontal="center" vertical="center"/>
    </xf>
    <xf numFmtId="0" fontId="22" fillId="13" borderId="35" xfId="3" applyFont="1" applyBorder="1" applyProtection="1">
      <alignment horizontal="center" vertical="center"/>
    </xf>
    <xf numFmtId="0" fontId="22" fillId="43" borderId="8" xfId="9" applyFont="1" applyBorder="1" applyProtection="1">
      <alignment horizontal="left" vertical="center"/>
    </xf>
    <xf numFmtId="0" fontId="22" fillId="43" borderId="35" xfId="9" applyFont="1" applyBorder="1" applyProtection="1">
      <alignment horizontal="left" vertical="center"/>
    </xf>
    <xf numFmtId="0" fontId="22" fillId="43" borderId="24" xfId="9" applyFont="1" applyBorder="1" applyProtection="1">
      <alignment horizontal="left" vertical="center"/>
    </xf>
    <xf numFmtId="9" fontId="22" fillId="43" borderId="31" xfId="8" applyFont="1" applyBorder="1">
      <alignment horizontal="right" vertical="center"/>
    </xf>
    <xf numFmtId="0" fontId="22" fillId="2" borderId="28" xfId="0" applyFont="1" applyFill="1" applyBorder="1" applyAlignment="1" applyProtection="1">
      <alignment vertical="center" wrapText="1"/>
    </xf>
    <xf numFmtId="0" fontId="25" fillId="2" borderId="30" xfId="83" applyFont="1" applyFill="1" applyBorder="1" applyAlignment="1" applyProtection="1">
      <alignment horizontal="left" vertical="center" wrapText="1"/>
    </xf>
    <xf numFmtId="0" fontId="22" fillId="6" borderId="33" xfId="2" applyFont="1" applyBorder="1">
      <alignment horizontal="center" vertical="center"/>
    </xf>
    <xf numFmtId="0" fontId="22" fillId="13" borderId="44" xfId="3" applyFont="1" applyBorder="1" applyProtection="1">
      <alignment horizontal="center" vertical="center"/>
    </xf>
    <xf numFmtId="0" fontId="22" fillId="13" borderId="32" xfId="3" applyFont="1" applyBorder="1" applyProtection="1">
      <alignment horizontal="center" vertical="center"/>
    </xf>
    <xf numFmtId="0" fontId="20" fillId="6" borderId="5" xfId="0" applyFont="1" applyFill="1" applyBorder="1" applyAlignment="1">
      <alignment vertical="center"/>
    </xf>
    <xf numFmtId="0" fontId="20" fillId="6" borderId="11" xfId="0" applyFont="1" applyFill="1" applyBorder="1" applyAlignment="1">
      <alignment vertical="center"/>
    </xf>
    <xf numFmtId="0" fontId="20" fillId="6" borderId="0" xfId="0" applyFont="1" applyFill="1" applyBorder="1" applyAlignment="1" applyProtection="1">
      <alignment vertical="center"/>
    </xf>
    <xf numFmtId="0" fontId="34" fillId="13" borderId="26" xfId="3" applyFont="1" applyBorder="1">
      <alignment horizontal="center" vertical="center"/>
    </xf>
    <xf numFmtId="3" fontId="22" fillId="41" borderId="42" xfId="11" applyFont="1" applyBorder="1">
      <alignment horizontal="right" vertical="center"/>
      <protection locked="0"/>
    </xf>
    <xf numFmtId="0" fontId="34" fillId="13" borderId="24" xfId="3" applyFont="1" applyBorder="1">
      <alignment horizontal="center" vertical="center"/>
    </xf>
    <xf numFmtId="0" fontId="0" fillId="43" borderId="19" xfId="9" applyFont="1" applyBorder="1" applyProtection="1">
      <alignment horizontal="left" vertical="center"/>
    </xf>
    <xf numFmtId="0" fontId="22" fillId="6" borderId="2" xfId="0" applyFont="1" applyFill="1" applyBorder="1" applyAlignment="1">
      <alignment vertical="center"/>
    </xf>
    <xf numFmtId="0" fontId="22" fillId="6" borderId="0" xfId="0" applyFont="1" applyFill="1" applyBorder="1" applyAlignment="1" applyProtection="1">
      <alignment horizontal="center" vertical="center" wrapText="1"/>
    </xf>
    <xf numFmtId="0" fontId="22" fillId="6" borderId="0" xfId="0" applyFont="1" applyFill="1" applyBorder="1" applyAlignment="1" applyProtection="1">
      <alignment horizontal="left" vertical="center" indent="1"/>
    </xf>
    <xf numFmtId="0" fontId="22" fillId="6" borderId="0" xfId="0" applyFont="1" applyFill="1" applyBorder="1" applyAlignment="1">
      <alignment horizontal="right" vertical="center"/>
    </xf>
    <xf numFmtId="0" fontId="22" fillId="6" borderId="6" xfId="0" applyFont="1" applyFill="1" applyBorder="1" applyAlignment="1">
      <alignment vertical="center"/>
    </xf>
    <xf numFmtId="0" fontId="22" fillId="6" borderId="0" xfId="0" applyFont="1" applyFill="1" applyAlignment="1">
      <alignment vertical="center"/>
    </xf>
    <xf numFmtId="0" fontId="34" fillId="6" borderId="2" xfId="114" applyFont="1" applyFill="1" applyBorder="1" applyAlignment="1">
      <alignment vertical="center"/>
    </xf>
    <xf numFmtId="0" fontId="20" fillId="6" borderId="0" xfId="0" applyFont="1" applyFill="1" applyBorder="1" applyAlignment="1">
      <alignment vertical="center"/>
    </xf>
    <xf numFmtId="0" fontId="20" fillId="6" borderId="6" xfId="0" applyFont="1" applyFill="1" applyBorder="1" applyAlignment="1">
      <alignment vertical="center"/>
    </xf>
    <xf numFmtId="0" fontId="24" fillId="2" borderId="34" xfId="0" applyFont="1" applyFill="1" applyBorder="1" applyAlignment="1">
      <alignment horizontal="center" wrapText="1"/>
    </xf>
    <xf numFmtId="0" fontId="24" fillId="2" borderId="43" xfId="0" applyFont="1" applyFill="1" applyBorder="1" applyAlignment="1">
      <alignment horizontal="center" wrapText="1"/>
    </xf>
    <xf numFmtId="0" fontId="24" fillId="2" borderId="43" xfId="0" applyFont="1" applyFill="1" applyBorder="1" applyAlignment="1" applyProtection="1">
      <alignment horizontal="center" wrapText="1"/>
    </xf>
    <xf numFmtId="0" fontId="22" fillId="2" borderId="25" xfId="0" applyFont="1" applyFill="1" applyBorder="1" applyAlignment="1">
      <alignment horizontal="center" vertical="center"/>
    </xf>
    <xf numFmtId="3" fontId="22" fillId="41" borderId="20" xfId="11" applyFont="1" applyBorder="1">
      <alignment horizontal="right" vertical="center"/>
      <protection locked="0"/>
    </xf>
    <xf numFmtId="3" fontId="22" fillId="41" borderId="32" xfId="11" applyFont="1" applyBorder="1">
      <alignment horizontal="right" vertical="center"/>
      <protection locked="0"/>
    </xf>
    <xf numFmtId="0" fontId="22" fillId="2" borderId="26" xfId="0" applyFont="1" applyFill="1" applyBorder="1" applyAlignment="1">
      <alignment horizontal="center" vertical="center"/>
    </xf>
    <xf numFmtId="0" fontId="22" fillId="2" borderId="41" xfId="0" applyFont="1" applyFill="1" applyBorder="1" applyAlignment="1">
      <alignment horizontal="center" vertical="center"/>
    </xf>
    <xf numFmtId="0" fontId="22" fillId="43" borderId="19" xfId="9" applyFont="1" applyBorder="1" applyProtection="1">
      <alignment horizontal="left" vertical="center"/>
    </xf>
    <xf numFmtId="0" fontId="22" fillId="2" borderId="21" xfId="0" applyFont="1" applyFill="1" applyBorder="1" applyAlignment="1" applyProtection="1">
      <alignment vertical="center" wrapText="1"/>
    </xf>
    <xf numFmtId="0" fontId="22" fillId="2" borderId="21" xfId="0" applyFont="1" applyFill="1" applyBorder="1" applyAlignment="1" applyProtection="1">
      <alignment vertical="center"/>
    </xf>
    <xf numFmtId="0" fontId="22" fillId="2" borderId="21" xfId="0" applyFont="1" applyFill="1" applyBorder="1" applyAlignment="1">
      <alignment vertical="center"/>
    </xf>
    <xf numFmtId="3" fontId="22" fillId="14" borderId="21" xfId="20" applyFont="1">
      <alignment horizontal="right" vertical="center"/>
      <protection locked="0"/>
    </xf>
    <xf numFmtId="0" fontId="34" fillId="13" borderId="41" xfId="3" applyFont="1" applyBorder="1">
      <alignment horizontal="center" vertical="center"/>
    </xf>
    <xf numFmtId="3" fontId="22" fillId="14" borderId="40" xfId="20" applyFont="1" applyBorder="1">
      <alignment horizontal="right" vertical="center"/>
      <protection locked="0"/>
    </xf>
    <xf numFmtId="0" fontId="34" fillId="13" borderId="27" xfId="3" applyFont="1" applyBorder="1">
      <alignment horizontal="center" vertical="center"/>
    </xf>
    <xf numFmtId="0" fontId="22" fillId="6" borderId="0" xfId="0" applyFont="1" applyFill="1" applyBorder="1" applyAlignment="1" applyProtection="1">
      <alignment vertical="center" wrapText="1"/>
    </xf>
    <xf numFmtId="0" fontId="24" fillId="6" borderId="0" xfId="0" applyFont="1" applyFill="1" applyBorder="1" applyAlignment="1" applyProtection="1">
      <alignment horizontal="left" vertical="center" wrapText="1"/>
    </xf>
    <xf numFmtId="3" fontId="22" fillId="41" borderId="43" xfId="11" applyFont="1" applyBorder="1">
      <alignment horizontal="right" vertical="center"/>
      <protection locked="0"/>
    </xf>
    <xf numFmtId="3" fontId="22" fillId="41" borderId="45" xfId="11" applyFont="1" applyBorder="1">
      <alignment horizontal="right" vertical="center"/>
      <protection locked="0"/>
    </xf>
    <xf numFmtId="0" fontId="22" fillId="2" borderId="20" xfId="0" applyFont="1" applyFill="1" applyBorder="1" applyAlignment="1" applyProtection="1">
      <alignment vertical="center"/>
    </xf>
    <xf numFmtId="0" fontId="34" fillId="13" borderId="34" xfId="3" applyFont="1" applyBorder="1">
      <alignment horizontal="center" vertical="center"/>
    </xf>
    <xf numFmtId="0" fontId="0" fillId="43" borderId="20" xfId="9" applyFont="1" applyBorder="1" applyProtection="1">
      <alignment horizontal="left" vertical="center"/>
    </xf>
    <xf numFmtId="0" fontId="22" fillId="6" borderId="10" xfId="0" applyFont="1" applyFill="1" applyBorder="1" applyAlignment="1">
      <alignment vertical="center"/>
    </xf>
    <xf numFmtId="0" fontId="22" fillId="6" borderId="8" xfId="0" applyFont="1" applyFill="1" applyBorder="1" applyAlignment="1" applyProtection="1">
      <alignment vertical="center" wrapText="1"/>
    </xf>
    <xf numFmtId="0" fontId="24" fillId="6" borderId="8" xfId="0" applyFont="1" applyFill="1" applyBorder="1" applyAlignment="1" applyProtection="1">
      <alignment horizontal="left" vertical="center" wrapText="1"/>
    </xf>
    <xf numFmtId="0" fontId="22" fillId="6" borderId="7" xfId="0" applyFont="1" applyFill="1" applyBorder="1" applyAlignment="1">
      <alignment vertical="center"/>
    </xf>
    <xf numFmtId="3" fontId="22" fillId="13" borderId="32" xfId="3" applyNumberFormat="1" applyFont="1" applyBorder="1" applyAlignment="1" applyProtection="1">
      <alignment horizontal="center" vertical="center"/>
    </xf>
    <xf numFmtId="3" fontId="22" fillId="13" borderId="42" xfId="3" applyNumberFormat="1" applyFont="1" applyBorder="1" applyAlignment="1" applyProtection="1">
      <alignment horizontal="center" vertical="center"/>
    </xf>
    <xf numFmtId="3" fontId="22" fillId="13" borderId="31" xfId="3" applyNumberFormat="1" applyFont="1" applyBorder="1" applyAlignment="1" applyProtection="1">
      <alignment horizontal="center" vertical="center"/>
    </xf>
    <xf numFmtId="3" fontId="22" fillId="41" borderId="40" xfId="11" applyFont="1" applyBorder="1" applyAlignment="1" applyProtection="1">
      <alignment horizontal="right" vertical="center"/>
      <protection locked="0"/>
    </xf>
    <xf numFmtId="3" fontId="22" fillId="13" borderId="36" xfId="3" applyNumberFormat="1" applyFont="1" applyBorder="1">
      <alignment horizontal="center" vertical="center"/>
    </xf>
    <xf numFmtId="10" fontId="22" fillId="43" borderId="23" xfId="7" applyFont="1" applyBorder="1">
      <alignment horizontal="right" vertical="center"/>
    </xf>
    <xf numFmtId="10" fontId="22" fillId="43" borderId="37" xfId="7" applyFont="1" applyBorder="1">
      <alignment horizontal="right" vertical="center"/>
    </xf>
    <xf numFmtId="10" fontId="22" fillId="43" borderId="21" xfId="7" applyFont="1" applyBorder="1">
      <alignment horizontal="right" vertical="center"/>
    </xf>
    <xf numFmtId="10" fontId="22" fillId="43" borderId="36" xfId="7" applyFont="1" applyBorder="1">
      <alignment horizontal="right" vertical="center"/>
    </xf>
    <xf numFmtId="10" fontId="22" fillId="43" borderId="22" xfId="7" applyFont="1" applyBorder="1">
      <alignment horizontal="right" vertical="center"/>
    </xf>
    <xf numFmtId="10" fontId="22" fillId="43" borderId="33" xfId="7" applyFont="1" applyBorder="1">
      <alignment horizontal="right" vertical="center"/>
    </xf>
    <xf numFmtId="3" fontId="22" fillId="43" borderId="19" xfId="6" applyFont="1" applyBorder="1" applyAlignment="1">
      <alignment horizontal="center"/>
    </xf>
    <xf numFmtId="3" fontId="22" fillId="43" borderId="31" xfId="6" applyFont="1" applyBorder="1" applyAlignment="1">
      <alignment horizontal="center"/>
    </xf>
    <xf numFmtId="0" fontId="22" fillId="13" borderId="20" xfId="3" applyFont="1" applyBorder="1" applyAlignment="1" applyProtection="1">
      <alignment vertical="center" wrapText="1"/>
    </xf>
    <xf numFmtId="0" fontId="22" fillId="13" borderId="21" xfId="3" applyFont="1" applyBorder="1" applyAlignment="1" applyProtection="1">
      <alignment vertical="center" wrapText="1"/>
    </xf>
    <xf numFmtId="0" fontId="22" fillId="13" borderId="26" xfId="3" applyFont="1" applyBorder="1" applyAlignment="1" applyProtection="1">
      <alignment horizontal="center" vertical="center" wrapText="1"/>
    </xf>
    <xf numFmtId="0" fontId="22" fillId="13" borderId="36" xfId="3" applyFont="1" applyBorder="1" applyAlignment="1" applyProtection="1">
      <alignment vertical="center" wrapText="1"/>
    </xf>
    <xf numFmtId="0" fontId="22" fillId="13" borderId="27" xfId="3" applyFont="1" applyBorder="1" applyAlignment="1" applyProtection="1">
      <alignment horizontal="center" vertical="center" wrapText="1"/>
    </xf>
    <xf numFmtId="0" fontId="22" fillId="13" borderId="25" xfId="3" applyFont="1" applyBorder="1" applyAlignment="1" applyProtection="1">
      <alignment horizontal="center" vertical="center" wrapText="1"/>
    </xf>
    <xf numFmtId="3" fontId="22" fillId="43" borderId="20" xfId="6" applyFont="1" applyBorder="1" applyProtection="1">
      <alignment horizontal="right" vertical="center"/>
    </xf>
    <xf numFmtId="3" fontId="22" fillId="43" borderId="32" xfId="6" applyFont="1" applyBorder="1" applyProtection="1">
      <alignment horizontal="right" vertical="center"/>
    </xf>
    <xf numFmtId="3" fontId="22" fillId="43" borderId="22" xfId="6" applyFont="1" applyBorder="1" applyProtection="1">
      <alignment horizontal="right" vertical="center"/>
    </xf>
    <xf numFmtId="3" fontId="22" fillId="43" borderId="33" xfId="6" applyFont="1" applyBorder="1" applyProtection="1">
      <alignment horizontal="right" vertical="center"/>
    </xf>
    <xf numFmtId="3" fontId="22" fillId="43" borderId="19" xfId="6" applyFont="1" applyBorder="1" applyProtection="1">
      <alignment horizontal="right" vertical="center"/>
    </xf>
    <xf numFmtId="3" fontId="22" fillId="43" borderId="31" xfId="6" applyFont="1" applyBorder="1" applyProtection="1">
      <alignment horizontal="right" vertical="center"/>
    </xf>
    <xf numFmtId="0" fontId="22" fillId="2" borderId="36" xfId="0" applyFont="1" applyFill="1" applyBorder="1" applyAlignment="1" applyProtection="1">
      <alignment horizontal="left" vertical="center" wrapText="1"/>
    </xf>
    <xf numFmtId="3" fontId="22" fillId="41" borderId="47" xfId="11" applyFont="1" applyBorder="1">
      <alignment horizontal="right" vertical="center"/>
      <protection locked="0"/>
    </xf>
    <xf numFmtId="3" fontId="22" fillId="41" borderId="48" xfId="11" applyFont="1" applyBorder="1">
      <alignment horizontal="right" vertical="center"/>
      <protection locked="0"/>
    </xf>
    <xf numFmtId="0" fontId="24" fillId="2" borderId="45" xfId="0" applyFont="1" applyFill="1" applyBorder="1" applyAlignment="1" applyProtection="1">
      <alignment horizontal="center" wrapText="1"/>
    </xf>
    <xf numFmtId="0" fontId="22" fillId="2" borderId="42" xfId="0" applyFont="1" applyFill="1" applyBorder="1" applyAlignment="1" applyProtection="1">
      <alignment horizontal="left" vertical="center" wrapText="1"/>
    </xf>
    <xf numFmtId="3" fontId="22" fillId="6" borderId="36" xfId="30" applyFont="1" applyBorder="1" applyProtection="1">
      <alignment horizontal="right" vertical="center"/>
    </xf>
    <xf numFmtId="3" fontId="22" fillId="43" borderId="21" xfId="6" applyFont="1" applyBorder="1" applyProtection="1">
      <alignment horizontal="right" vertical="center"/>
    </xf>
    <xf numFmtId="3" fontId="22" fillId="43" borderId="36" xfId="6" applyFont="1" applyBorder="1" applyProtection="1">
      <alignment horizontal="right" vertical="center"/>
    </xf>
    <xf numFmtId="3" fontId="22" fillId="13" borderId="30" xfId="3" applyNumberFormat="1" applyFont="1" applyBorder="1" applyAlignment="1" applyProtection="1">
      <alignment horizontal="center" vertical="center"/>
    </xf>
    <xf numFmtId="0" fontId="24" fillId="6" borderId="5" xfId="0" applyFont="1" applyFill="1" applyBorder="1" applyAlignment="1">
      <alignment vertical="center"/>
    </xf>
    <xf numFmtId="0" fontId="24" fillId="6" borderId="0" xfId="0" applyFont="1" applyFill="1" applyBorder="1" applyAlignment="1">
      <alignment vertical="center"/>
    </xf>
    <xf numFmtId="3" fontId="22" fillId="41" borderId="33" xfId="11" applyFont="1" applyBorder="1">
      <alignment horizontal="right" vertical="center"/>
      <protection locked="0"/>
    </xf>
    <xf numFmtId="0" fontId="22" fillId="13" borderId="9" xfId="3" applyFont="1" applyBorder="1" applyProtection="1">
      <alignment horizontal="center" vertical="center"/>
    </xf>
    <xf numFmtId="3" fontId="22" fillId="41" borderId="37" xfId="11" applyFont="1" applyBorder="1">
      <alignment horizontal="right" vertical="center"/>
      <protection locked="0"/>
    </xf>
    <xf numFmtId="3" fontId="22" fillId="14" borderId="20" xfId="20" applyFont="1" applyBorder="1">
      <alignment horizontal="right" vertical="center"/>
      <protection locked="0"/>
    </xf>
    <xf numFmtId="0" fontId="22" fillId="13" borderId="36" xfId="3" applyFont="1" applyBorder="1" applyAlignment="1" applyProtection="1">
      <alignment horizontal="center" vertical="center"/>
    </xf>
    <xf numFmtId="0" fontId="22" fillId="13" borderId="23" xfId="3" applyFont="1" applyBorder="1" applyAlignment="1" applyProtection="1">
      <alignment horizontal="center" vertical="center"/>
    </xf>
    <xf numFmtId="3" fontId="22" fillId="6" borderId="23" xfId="1" applyFont="1" applyBorder="1" applyAlignment="1" applyProtection="1">
      <alignment horizontal="center" vertical="center"/>
    </xf>
    <xf numFmtId="174" fontId="22" fillId="6" borderId="37" xfId="29" applyFont="1" applyBorder="1">
      <alignment horizontal="center" vertical="center"/>
    </xf>
    <xf numFmtId="174" fontId="22" fillId="6" borderId="36" xfId="29" applyFont="1" applyBorder="1">
      <alignment horizontal="center" vertical="center"/>
    </xf>
    <xf numFmtId="3" fontId="22" fillId="6" borderId="22" xfId="1" applyFont="1" applyBorder="1" applyAlignment="1" applyProtection="1">
      <alignment horizontal="center" vertical="center"/>
    </xf>
    <xf numFmtId="0" fontId="22" fillId="6" borderId="23" xfId="2" applyFont="1" applyBorder="1">
      <alignment horizontal="center" vertical="center"/>
    </xf>
    <xf numFmtId="0" fontId="22" fillId="13" borderId="37" xfId="3" applyFont="1" applyBorder="1" applyAlignment="1" applyProtection="1">
      <alignment horizontal="center" vertical="center"/>
    </xf>
    <xf numFmtId="0" fontId="22" fillId="6" borderId="37" xfId="2" applyFont="1" applyBorder="1">
      <alignment horizontal="center" vertical="center"/>
    </xf>
    <xf numFmtId="2" fontId="22" fillId="15" borderId="36" xfId="49" applyNumberFormat="1" applyFont="1" applyBorder="1" applyAlignment="1">
      <alignment vertical="center"/>
    </xf>
    <xf numFmtId="2" fontId="22" fillId="15" borderId="33" xfId="49" applyNumberFormat="1" applyFont="1" applyBorder="1" applyAlignment="1">
      <alignment vertical="center"/>
    </xf>
    <xf numFmtId="2" fontId="22" fillId="15" borderId="36" xfId="49" applyNumberFormat="1" applyFont="1" applyBorder="1">
      <alignment vertical="center"/>
    </xf>
    <xf numFmtId="2" fontId="22" fillId="15" borderId="33" xfId="49" applyNumberFormat="1" applyFont="1" applyBorder="1">
      <alignment vertical="center"/>
    </xf>
    <xf numFmtId="49" fontId="22" fillId="15" borderId="29" xfId="56" applyFont="1" applyBorder="1">
      <alignment vertical="center"/>
    </xf>
    <xf numFmtId="0" fontId="22" fillId="13" borderId="29" xfId="3" applyFont="1" applyBorder="1">
      <alignment horizontal="center" vertical="center"/>
    </xf>
    <xf numFmtId="2" fontId="22" fillId="15" borderId="21" xfId="49" applyNumberFormat="1" applyFont="1" applyBorder="1">
      <alignment vertical="center"/>
    </xf>
    <xf numFmtId="2" fontId="22" fillId="15" borderId="22" xfId="49" applyNumberFormat="1" applyFont="1" applyBorder="1">
      <alignment vertical="center"/>
    </xf>
    <xf numFmtId="0" fontId="22" fillId="2" borderId="35" xfId="0" applyFont="1" applyFill="1" applyBorder="1" applyProtection="1">
      <alignment vertical="center"/>
    </xf>
    <xf numFmtId="3" fontId="22" fillId="43" borderId="44" xfId="6" applyFont="1" applyBorder="1" applyProtection="1">
      <alignment horizontal="right" vertical="center"/>
    </xf>
    <xf numFmtId="3" fontId="22" fillId="43" borderId="46" xfId="6" applyFont="1" applyBorder="1" applyProtection="1">
      <alignment horizontal="right" vertical="center"/>
    </xf>
    <xf numFmtId="0" fontId="22" fillId="13" borderId="53" xfId="3" applyFont="1" applyBorder="1">
      <alignment horizontal="center" vertical="center"/>
    </xf>
    <xf numFmtId="0" fontId="0" fillId="2" borderId="48" xfId="0" applyFont="1" applyFill="1" applyBorder="1" applyAlignment="1" applyProtection="1">
      <alignment horizontal="left" vertical="center" wrapText="1"/>
    </xf>
    <xf numFmtId="0" fontId="34" fillId="13" borderId="25" xfId="3" applyFont="1" applyBorder="1">
      <alignment horizontal="center" vertical="center"/>
    </xf>
    <xf numFmtId="0" fontId="22" fillId="43" borderId="20" xfId="9" applyFont="1" applyBorder="1" applyProtection="1">
      <alignment horizontal="left" vertical="center"/>
    </xf>
    <xf numFmtId="0" fontId="22" fillId="43" borderId="22" xfId="9" applyFont="1" applyBorder="1" applyProtection="1">
      <alignment horizontal="left" vertical="center"/>
    </xf>
    <xf numFmtId="0" fontId="22" fillId="43" borderId="40" xfId="9" applyFont="1" applyBorder="1" applyAlignment="1" applyProtection="1">
      <alignment horizontal="left" vertical="center" indent="1"/>
    </xf>
    <xf numFmtId="3" fontId="22" fillId="43" borderId="40" xfId="6" applyFont="1" applyBorder="1" applyProtection="1">
      <alignment horizontal="right" vertical="center"/>
    </xf>
    <xf numFmtId="3" fontId="22" fillId="43" borderId="42" xfId="6" applyFont="1" applyBorder="1" applyProtection="1">
      <alignment horizontal="right" vertical="center"/>
    </xf>
    <xf numFmtId="0" fontId="0" fillId="43" borderId="40" xfId="9" applyFont="1" applyBorder="1" applyAlignment="1" applyProtection="1">
      <alignment horizontal="left" vertical="center" indent="1"/>
    </xf>
    <xf numFmtId="0" fontId="0" fillId="43" borderId="22" xfId="9" applyFont="1" applyBorder="1" applyProtection="1">
      <alignment horizontal="left" vertical="center"/>
    </xf>
    <xf numFmtId="3" fontId="22" fillId="13" borderId="39" xfId="3" applyNumberFormat="1" applyFont="1" applyBorder="1" applyAlignment="1" applyProtection="1">
      <alignment horizontal="center" vertical="center"/>
    </xf>
    <xf numFmtId="3" fontId="22" fillId="13" borderId="29" xfId="3" applyNumberFormat="1" applyFont="1" applyBorder="1" applyAlignment="1" applyProtection="1">
      <alignment horizontal="center" vertical="center"/>
    </xf>
    <xf numFmtId="3" fontId="22" fillId="13" borderId="25" xfId="3" applyNumberFormat="1" applyFont="1" applyBorder="1" applyAlignment="1" applyProtection="1">
      <alignment horizontal="center" vertical="center"/>
    </xf>
    <xf numFmtId="3" fontId="22" fillId="13" borderId="24" xfId="3" applyNumberFormat="1" applyFont="1" applyBorder="1" applyAlignment="1" applyProtection="1">
      <alignment horizontal="center" vertical="center"/>
    </xf>
    <xf numFmtId="3" fontId="22" fillId="13" borderId="26" xfId="3" applyNumberFormat="1" applyFont="1" applyBorder="1" applyAlignment="1" applyProtection="1">
      <alignment horizontal="center" vertical="center"/>
    </xf>
    <xf numFmtId="3" fontId="22" fillId="13" borderId="41" xfId="3" applyNumberFormat="1" applyFont="1" applyBorder="1" applyAlignment="1" applyProtection="1">
      <alignment horizontal="center" vertical="center"/>
    </xf>
    <xf numFmtId="3" fontId="22" fillId="13" borderId="22" xfId="3" applyNumberFormat="1" applyFont="1" applyBorder="1" applyAlignment="1" applyProtection="1">
      <alignment horizontal="center" vertical="center"/>
    </xf>
    <xf numFmtId="3" fontId="22" fillId="13" borderId="20" xfId="3" applyNumberFormat="1" applyFont="1" applyBorder="1" applyAlignment="1" applyProtection="1">
      <alignment horizontal="center" vertical="center"/>
    </xf>
    <xf numFmtId="0" fontId="24" fillId="2" borderId="9" xfId="5" applyFont="1" applyFill="1" applyBorder="1" applyAlignment="1">
      <alignment horizontal="center" vertical="center" wrapText="1"/>
    </xf>
    <xf numFmtId="0" fontId="24" fillId="6" borderId="31" xfId="5" applyFont="1" applyBorder="1">
      <alignment horizontal="center" wrapText="1"/>
    </xf>
    <xf numFmtId="0" fontId="22" fillId="2" borderId="29" xfId="0" applyFont="1" applyFill="1" applyBorder="1" applyAlignment="1" applyProtection="1">
      <alignment horizontal="left" vertical="center" wrapText="1"/>
    </xf>
    <xf numFmtId="0" fontId="22" fillId="2" borderId="30" xfId="0" applyFont="1" applyFill="1" applyBorder="1" applyAlignment="1" applyProtection="1">
      <alignment horizontal="left" vertical="center" wrapText="1"/>
    </xf>
    <xf numFmtId="0" fontId="22" fillId="45" borderId="0" xfId="0" applyFont="1" applyFill="1" applyAlignment="1" applyProtection="1">
      <alignment vertical="center"/>
    </xf>
    <xf numFmtId="0" fontId="25" fillId="2" borderId="21" xfId="83" applyFont="1" applyFill="1" applyBorder="1" applyAlignment="1">
      <alignment horizontal="left" vertical="center" wrapText="1" indent="1"/>
    </xf>
    <xf numFmtId="0" fontId="22" fillId="13" borderId="40" xfId="3" applyFont="1" applyBorder="1" applyAlignment="1" applyProtection="1">
      <alignment horizontal="center" vertical="center"/>
    </xf>
    <xf numFmtId="0" fontId="25" fillId="2" borderId="29" xfId="83" applyFont="1" applyFill="1" applyBorder="1" applyAlignment="1" applyProtection="1">
      <alignment horizontal="left" vertical="center" wrapText="1"/>
    </xf>
    <xf numFmtId="0" fontId="22" fillId="13" borderId="41" xfId="3" applyFont="1" applyBorder="1" applyProtection="1">
      <alignment horizontal="center" vertical="center"/>
    </xf>
    <xf numFmtId="0" fontId="22" fillId="13" borderId="29" xfId="3" applyFont="1" applyBorder="1" applyProtection="1">
      <alignment horizontal="center" vertical="center"/>
    </xf>
    <xf numFmtId="0" fontId="22" fillId="46" borderId="0" xfId="0" applyFont="1" applyFill="1" applyProtection="1">
      <alignment vertical="center"/>
    </xf>
    <xf numFmtId="0" fontId="22" fillId="45" borderId="0" xfId="0" applyFont="1" applyFill="1" applyAlignment="1" applyProtection="1">
      <alignment horizontal="left" vertical="center" indent="2"/>
    </xf>
    <xf numFmtId="0" fontId="22" fillId="45" borderId="0" xfId="0" applyFont="1" applyFill="1" applyProtection="1">
      <alignment vertical="center"/>
    </xf>
    <xf numFmtId="0" fontId="22" fillId="13" borderId="26" xfId="3" applyFont="1" applyBorder="1" applyAlignment="1" applyProtection="1">
      <alignment horizontal="left" vertical="center" indent="2"/>
    </xf>
    <xf numFmtId="0" fontId="22" fillId="2" borderId="0" xfId="0" applyFont="1" applyFill="1" applyBorder="1" applyAlignment="1" applyProtection="1">
      <alignment horizontal="left" vertical="center" indent="2"/>
    </xf>
    <xf numFmtId="0" fontId="22" fillId="13" borderId="21" xfId="3" applyFont="1" applyBorder="1" applyAlignment="1" applyProtection="1">
      <alignment horizontal="left" vertical="center" indent="2"/>
    </xf>
    <xf numFmtId="0" fontId="22" fillId="2" borderId="2" xfId="0" applyFont="1" applyFill="1" applyBorder="1" applyAlignment="1" applyProtection="1">
      <alignment horizontal="left" vertical="center" indent="2"/>
    </xf>
    <xf numFmtId="3" fontId="22" fillId="14" borderId="25" xfId="20" applyFont="1" applyBorder="1">
      <alignment horizontal="right" vertical="center"/>
      <protection locked="0"/>
    </xf>
    <xf numFmtId="3" fontId="22" fillId="6" borderId="32" xfId="30" applyFont="1" applyBorder="1" applyProtection="1">
      <alignment horizontal="right" vertical="center"/>
    </xf>
    <xf numFmtId="3" fontId="22" fillId="6" borderId="29" xfId="30" applyFont="1" applyBorder="1">
      <alignment horizontal="right" vertical="center"/>
    </xf>
    <xf numFmtId="0" fontId="22" fillId="2" borderId="29" xfId="0" applyFont="1" applyFill="1" applyBorder="1" applyAlignment="1" applyProtection="1">
      <alignment horizontal="left" vertical="center" wrapText="1" indent="4"/>
    </xf>
    <xf numFmtId="0" fontId="22" fillId="2" borderId="0" xfId="0" applyFont="1" applyFill="1" applyBorder="1" applyAlignment="1" applyProtection="1">
      <alignment horizontal="left" vertical="center" indent="3"/>
    </xf>
    <xf numFmtId="0" fontId="22" fillId="2" borderId="2" xfId="0" applyFont="1" applyFill="1" applyBorder="1" applyAlignment="1" applyProtection="1">
      <alignment horizontal="left" vertical="center" indent="3"/>
    </xf>
    <xf numFmtId="2" fontId="22" fillId="2" borderId="33" xfId="0" applyNumberFormat="1" applyFont="1" applyFill="1" applyBorder="1" applyProtection="1">
      <alignment vertical="center"/>
    </xf>
    <xf numFmtId="2" fontId="22" fillId="2" borderId="22" xfId="0" applyNumberFormat="1" applyFont="1" applyFill="1" applyBorder="1" applyProtection="1">
      <alignment vertical="center"/>
    </xf>
    <xf numFmtId="2" fontId="22" fillId="2" borderId="27" xfId="0" applyNumberFormat="1" applyFont="1" applyFill="1" applyBorder="1" applyProtection="1">
      <alignment vertical="center"/>
    </xf>
    <xf numFmtId="3" fontId="30" fillId="41" borderId="52" xfId="11" applyFont="1" applyBorder="1" applyProtection="1">
      <alignment horizontal="right" vertical="center"/>
      <protection locked="0"/>
    </xf>
    <xf numFmtId="0" fontId="22" fillId="2" borderId="34" xfId="0" applyFont="1" applyFill="1" applyBorder="1" applyProtection="1">
      <alignment vertical="center"/>
    </xf>
    <xf numFmtId="0" fontId="22" fillId="13" borderId="55" xfId="3" applyFont="1" applyBorder="1" applyProtection="1">
      <alignment horizontal="center" vertical="center"/>
    </xf>
    <xf numFmtId="0" fontId="22" fillId="45" borderId="0" xfId="0" applyFont="1" applyFill="1" applyBorder="1" applyAlignment="1" applyProtection="1">
      <alignment vertical="center"/>
    </xf>
    <xf numFmtId="0" fontId="0" fillId="45" borderId="0" xfId="0" applyFont="1" applyFill="1" applyProtection="1">
      <alignment vertical="center"/>
    </xf>
    <xf numFmtId="3" fontId="22" fillId="6" borderId="30" xfId="30" applyFont="1" applyBorder="1">
      <alignment horizontal="right" vertical="center"/>
    </xf>
    <xf numFmtId="0" fontId="22" fillId="6" borderId="36" xfId="2" applyFont="1" applyBorder="1" applyProtection="1">
      <alignment horizontal="center" vertical="center"/>
    </xf>
    <xf numFmtId="0" fontId="22" fillId="13" borderId="28" xfId="3" applyFont="1" applyBorder="1" applyProtection="1">
      <alignment horizontal="center" vertical="center"/>
    </xf>
    <xf numFmtId="0" fontId="22" fillId="2" borderId="49" xfId="0" applyFont="1" applyFill="1" applyBorder="1" applyAlignment="1" applyProtection="1">
      <alignment vertical="center" wrapText="1"/>
    </xf>
    <xf numFmtId="0" fontId="20" fillId="6" borderId="3" xfId="4" applyFont="1" applyFill="1" applyBorder="1" applyAlignment="1"/>
    <xf numFmtId="0" fontId="20" fillId="6" borderId="9" xfId="4" applyFont="1" applyFill="1" applyBorder="1" applyAlignment="1"/>
    <xf numFmtId="0" fontId="22" fillId="6" borderId="11" xfId="0" applyFont="1" applyFill="1" applyBorder="1">
      <alignment vertical="center"/>
    </xf>
    <xf numFmtId="0" fontId="22" fillId="6" borderId="0" xfId="0" applyFont="1" applyFill="1" applyBorder="1">
      <alignment vertical="center"/>
    </xf>
    <xf numFmtId="3" fontId="22" fillId="13" borderId="33" xfId="3" applyNumberFormat="1" applyFont="1" applyBorder="1">
      <alignment horizontal="center" vertical="center"/>
    </xf>
    <xf numFmtId="0" fontId="22" fillId="6" borderId="0" xfId="0" applyFont="1" applyFill="1" applyBorder="1" applyAlignment="1" applyProtection="1">
      <alignment horizontal="left" vertical="center"/>
    </xf>
    <xf numFmtId="0" fontId="20" fillId="6" borderId="5" xfId="4" applyFont="1" applyFill="1" applyBorder="1" applyAlignment="1"/>
    <xf numFmtId="0" fontId="22" fillId="6" borderId="5" xfId="0" applyFont="1" applyFill="1" applyBorder="1">
      <alignment vertical="center"/>
    </xf>
    <xf numFmtId="0" fontId="22" fillId="6" borderId="6" xfId="0" applyFont="1" applyFill="1" applyBorder="1">
      <alignment vertical="center"/>
    </xf>
    <xf numFmtId="0" fontId="23" fillId="6" borderId="2" xfId="0" applyFont="1" applyFill="1" applyBorder="1" applyAlignment="1" applyProtection="1">
      <alignment horizontal="left"/>
    </xf>
    <xf numFmtId="0" fontId="23" fillId="6" borderId="0" xfId="0" applyFont="1" applyFill="1" applyBorder="1" applyAlignment="1">
      <alignment vertical="center"/>
    </xf>
    <xf numFmtId="0" fontId="24" fillId="6" borderId="2" xfId="0" applyFont="1" applyFill="1" applyBorder="1" applyAlignment="1" applyProtection="1">
      <alignment horizontal="left" vertical="center"/>
    </xf>
    <xf numFmtId="0" fontId="22" fillId="6" borderId="0" xfId="0" applyFont="1" applyFill="1" applyBorder="1" applyProtection="1">
      <alignment vertical="center"/>
    </xf>
    <xf numFmtId="0" fontId="23" fillId="6" borderId="2" xfId="0" applyFont="1" applyFill="1" applyBorder="1" applyAlignment="1" applyProtection="1">
      <alignment horizontal="left" vertical="center"/>
    </xf>
    <xf numFmtId="0" fontId="22" fillId="6" borderId="0" xfId="0" applyFont="1" applyFill="1" applyBorder="1" applyAlignment="1" applyProtection="1">
      <alignment vertical="center"/>
    </xf>
    <xf numFmtId="0" fontId="22" fillId="6" borderId="0" xfId="0" applyFont="1" applyFill="1" applyBorder="1" applyAlignment="1">
      <alignment vertical="center"/>
    </xf>
    <xf numFmtId="0" fontId="22" fillId="6" borderId="0" xfId="0" applyFont="1" applyFill="1">
      <alignment vertical="center"/>
    </xf>
    <xf numFmtId="0" fontId="22" fillId="6" borderId="41" xfId="0" applyFont="1" applyFill="1" applyBorder="1" applyAlignment="1" applyProtection="1">
      <alignment horizontal="center" vertical="center"/>
    </xf>
    <xf numFmtId="0" fontId="22" fillId="6" borderId="21" xfId="0" applyFont="1" applyFill="1" applyBorder="1" applyAlignment="1" applyProtection="1">
      <alignment horizontal="left" vertical="center"/>
    </xf>
    <xf numFmtId="0" fontId="22" fillId="6" borderId="9" xfId="0" applyFont="1" applyFill="1" applyBorder="1">
      <alignment vertical="center"/>
    </xf>
    <xf numFmtId="0" fontId="22" fillId="6" borderId="10" xfId="0" applyFont="1" applyFill="1" applyBorder="1">
      <alignment vertical="center"/>
    </xf>
    <xf numFmtId="0" fontId="22" fillId="6" borderId="7" xfId="0" applyFont="1" applyFill="1" applyBorder="1">
      <alignment vertical="center"/>
    </xf>
    <xf numFmtId="0" fontId="21" fillId="6" borderId="9" xfId="4" applyFont="1" applyFill="1" applyBorder="1" applyAlignment="1"/>
    <xf numFmtId="0" fontId="22" fillId="6" borderId="5" xfId="0" applyFont="1" applyFill="1" applyBorder="1" applyProtection="1">
      <alignment vertical="center"/>
    </xf>
    <xf numFmtId="0" fontId="22" fillId="6" borderId="0" xfId="0" applyFont="1" applyFill="1" applyProtection="1">
      <alignment vertical="center"/>
    </xf>
    <xf numFmtId="0" fontId="22" fillId="6" borderId="6" xfId="0" applyFont="1" applyFill="1" applyBorder="1" applyAlignment="1" applyProtection="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2" fillId="6" borderId="2" xfId="0" applyFont="1" applyFill="1" applyBorder="1" applyAlignment="1" applyProtection="1">
      <alignment horizontal="left" vertical="center"/>
    </xf>
    <xf numFmtId="0" fontId="22" fillId="6" borderId="4" xfId="0" applyFont="1" applyFill="1" applyBorder="1">
      <alignment vertical="center"/>
    </xf>
    <xf numFmtId="0" fontId="22" fillId="6" borderId="11" xfId="0" applyFont="1" applyFill="1" applyBorder="1" applyAlignment="1">
      <alignment vertical="center"/>
    </xf>
    <xf numFmtId="0" fontId="22" fillId="6" borderId="26" xfId="0" applyFont="1" applyFill="1" applyBorder="1" applyAlignment="1" applyProtection="1">
      <alignment vertical="center"/>
    </xf>
    <xf numFmtId="0" fontId="22" fillId="6" borderId="26" xfId="0" applyFont="1" applyFill="1" applyBorder="1" applyAlignment="1" applyProtection="1">
      <alignment horizontal="left" vertical="center"/>
    </xf>
    <xf numFmtId="0" fontId="22" fillId="6" borderId="26" xfId="0" applyFont="1" applyFill="1" applyBorder="1" applyAlignment="1" applyProtection="1">
      <alignment horizontal="left" vertical="center" indent="1"/>
    </xf>
    <xf numFmtId="0" fontId="22" fillId="6" borderId="27" xfId="0" applyFont="1" applyFill="1" applyBorder="1" applyAlignment="1">
      <alignment vertical="center"/>
    </xf>
    <xf numFmtId="3" fontId="22" fillId="6" borderId="36" xfId="30" applyFont="1" applyFill="1" applyBorder="1">
      <alignment horizontal="right" vertical="center"/>
    </xf>
    <xf numFmtId="169" fontId="22" fillId="6" borderId="36" xfId="31" applyFont="1" applyFill="1" applyBorder="1">
      <alignment horizontal="right" vertical="center"/>
    </xf>
    <xf numFmtId="0" fontId="22" fillId="6" borderId="8" xfId="0" applyFont="1" applyFill="1" applyBorder="1" applyAlignment="1">
      <alignment vertical="center"/>
    </xf>
    <xf numFmtId="0" fontId="24" fillId="6" borderId="31" xfId="0" applyFont="1" applyFill="1" applyBorder="1" applyAlignment="1" applyProtection="1">
      <alignment horizontal="center" wrapText="1"/>
    </xf>
    <xf numFmtId="0" fontId="22" fillId="6" borderId="38" xfId="0" applyFont="1" applyFill="1" applyBorder="1" applyAlignment="1" applyProtection="1">
      <alignment vertical="center" wrapText="1"/>
    </xf>
    <xf numFmtId="3" fontId="22" fillId="6" borderId="23" xfId="30" applyFont="1" applyFill="1" applyBorder="1" applyAlignment="1">
      <alignment horizontal="right" vertical="center"/>
    </xf>
    <xf numFmtId="3" fontId="22" fillId="6" borderId="21" xfId="30" applyFont="1" applyFill="1" applyBorder="1" applyAlignment="1">
      <alignment horizontal="right" vertical="center"/>
    </xf>
    <xf numFmtId="3" fontId="22" fillId="6" borderId="36" xfId="30" applyFont="1" applyFill="1" applyBorder="1" applyAlignment="1">
      <alignment horizontal="right" vertical="center"/>
    </xf>
    <xf numFmtId="0" fontId="25" fillId="6" borderId="26"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1"/>
    </xf>
    <xf numFmtId="0" fontId="22" fillId="6" borderId="8" xfId="0" applyFont="1" applyFill="1" applyBorder="1" applyAlignment="1" applyProtection="1">
      <alignment vertical="center"/>
    </xf>
    <xf numFmtId="3" fontId="22" fillId="6" borderId="21" xfId="1" applyFont="1" applyFill="1" applyBorder="1" applyAlignment="1" applyProtection="1">
      <alignment horizontal="center" vertical="center"/>
    </xf>
    <xf numFmtId="174" fontId="26" fillId="6" borderId="21" xfId="29" applyFont="1" applyFill="1" applyBorder="1">
      <alignment horizontal="center" vertical="center"/>
    </xf>
    <xf numFmtId="0" fontId="22" fillId="6" borderId="5" xfId="0" applyFont="1" applyFill="1" applyBorder="1" applyAlignment="1">
      <alignment vertical="center"/>
    </xf>
    <xf numFmtId="0" fontId="24" fillId="6" borderId="38" xfId="0" applyFont="1" applyFill="1" applyBorder="1" applyAlignment="1" applyProtection="1">
      <alignment vertical="center"/>
    </xf>
    <xf numFmtId="0" fontId="24" fillId="6" borderId="26" xfId="0" applyFont="1" applyFill="1" applyBorder="1" applyAlignment="1" applyProtection="1">
      <alignment vertical="center"/>
    </xf>
    <xf numFmtId="0" fontId="22" fillId="6" borderId="27" xfId="0" applyFont="1" applyFill="1" applyBorder="1" applyAlignment="1" applyProtection="1">
      <alignment horizontal="left" vertical="center" indent="1"/>
    </xf>
    <xf numFmtId="0" fontId="37" fillId="6" borderId="0" xfId="0" applyFont="1" applyFill="1" applyBorder="1" applyAlignment="1">
      <alignment vertical="center"/>
    </xf>
    <xf numFmtId="0" fontId="22" fillId="6" borderId="21" xfId="0" applyFont="1" applyFill="1" applyBorder="1" applyAlignment="1" applyProtection="1">
      <alignment vertical="center" wrapText="1"/>
    </xf>
    <xf numFmtId="0" fontId="22" fillId="6" borderId="21" xfId="0" applyFont="1" applyFill="1" applyBorder="1" applyAlignment="1" applyProtection="1">
      <alignment horizontal="left" vertical="center" wrapText="1"/>
    </xf>
    <xf numFmtId="3" fontId="22" fillId="6" borderId="21" xfId="30" applyFont="1" applyFill="1" applyBorder="1" applyProtection="1">
      <alignment horizontal="right" vertical="center"/>
    </xf>
    <xf numFmtId="3" fontId="22" fillId="6" borderId="36" xfId="30" applyFont="1" applyFill="1" applyBorder="1" applyProtection="1">
      <alignment horizontal="right" vertical="center"/>
    </xf>
    <xf numFmtId="0" fontId="22" fillId="6" borderId="40" xfId="0" applyFont="1" applyFill="1" applyBorder="1" applyAlignment="1" applyProtection="1">
      <alignment horizontal="left" vertical="center" wrapText="1"/>
    </xf>
    <xf numFmtId="0" fontId="22" fillId="6" borderId="2" xfId="0" applyFont="1" applyFill="1" applyBorder="1">
      <alignment vertical="center"/>
    </xf>
    <xf numFmtId="0" fontId="24" fillId="6" borderId="34" xfId="0" applyFont="1" applyFill="1" applyBorder="1" applyAlignment="1">
      <alignment horizontal="center" wrapText="1"/>
    </xf>
    <xf numFmtId="0" fontId="24" fillId="6" borderId="43" xfId="0" applyFont="1" applyFill="1" applyBorder="1" applyAlignment="1">
      <alignment horizontal="center" wrapText="1"/>
    </xf>
    <xf numFmtId="0" fontId="24" fillId="6" borderId="43" xfId="0" applyFont="1" applyFill="1" applyBorder="1" applyAlignment="1" applyProtection="1">
      <alignment horizontal="center" wrapText="1"/>
    </xf>
    <xf numFmtId="0" fontId="24" fillId="6" borderId="45" xfId="0" applyFont="1" applyFill="1" applyBorder="1" applyAlignment="1" applyProtection="1">
      <alignment horizontal="center" wrapText="1"/>
    </xf>
    <xf numFmtId="0" fontId="22" fillId="6" borderId="25" xfId="0" applyFont="1" applyFill="1" applyBorder="1" applyAlignment="1">
      <alignment horizontal="center" vertical="center"/>
    </xf>
    <xf numFmtId="0" fontId="22" fillId="6" borderId="41" xfId="0" applyFont="1" applyFill="1" applyBorder="1" applyAlignment="1">
      <alignment horizontal="center" vertical="center"/>
    </xf>
    <xf numFmtId="0" fontId="22" fillId="6" borderId="21" xfId="0" applyFont="1" applyFill="1" applyBorder="1" applyAlignment="1" applyProtection="1">
      <alignment vertical="center"/>
    </xf>
    <xf numFmtId="0" fontId="22" fillId="6" borderId="26" xfId="0" applyFont="1" applyFill="1" applyBorder="1" applyAlignment="1">
      <alignment horizontal="center" vertical="center"/>
    </xf>
    <xf numFmtId="0" fontId="22" fillId="6" borderId="36" xfId="0" applyFont="1" applyFill="1" applyBorder="1" applyAlignment="1" applyProtection="1">
      <alignment horizontal="left" vertical="center" wrapText="1"/>
    </xf>
    <xf numFmtId="3" fontId="22" fillId="6" borderId="21" xfId="30" applyFont="1" applyFill="1" applyBorder="1">
      <alignment horizontal="right" vertical="center"/>
    </xf>
    <xf numFmtId="0" fontId="37" fillId="6" borderId="6" xfId="0" applyFont="1" applyFill="1" applyBorder="1" applyAlignment="1">
      <alignment vertical="center"/>
    </xf>
    <xf numFmtId="0" fontId="37" fillId="6" borderId="11" xfId="0" applyFont="1" applyFill="1" applyBorder="1" applyAlignment="1">
      <alignment vertical="center"/>
    </xf>
    <xf numFmtId="0" fontId="24" fillId="6" borderId="2" xfId="0" applyFont="1" applyFill="1" applyBorder="1" applyAlignment="1" applyProtection="1">
      <alignment horizontal="left"/>
    </xf>
    <xf numFmtId="0" fontId="22" fillId="6" borderId="2" xfId="0" applyFont="1" applyFill="1" applyBorder="1" applyAlignment="1" applyProtection="1">
      <alignment vertical="center"/>
    </xf>
    <xf numFmtId="0" fontId="22" fillId="6" borderId="10" xfId="0" applyFont="1" applyFill="1" applyBorder="1" applyAlignment="1" applyProtection="1">
      <alignment vertical="center"/>
    </xf>
    <xf numFmtId="0" fontId="37" fillId="6" borderId="0" xfId="0" applyFont="1" applyFill="1" applyBorder="1" applyAlignment="1" applyProtection="1">
      <alignment horizontal="left" vertical="center"/>
    </xf>
    <xf numFmtId="0" fontId="37" fillId="6" borderId="0" xfId="0" applyFont="1" applyFill="1" applyBorder="1" applyAlignment="1" applyProtection="1">
      <alignment vertical="center"/>
    </xf>
    <xf numFmtId="0" fontId="22" fillId="6" borderId="28" xfId="0" applyFont="1" applyFill="1" applyBorder="1" applyAlignment="1">
      <alignment vertical="center"/>
    </xf>
    <xf numFmtId="0" fontId="22" fillId="6" borderId="29" xfId="0" applyFont="1" applyFill="1" applyBorder="1" applyAlignment="1">
      <alignment horizontal="left" vertical="center" indent="1"/>
    </xf>
    <xf numFmtId="0" fontId="22" fillId="6" borderId="30" xfId="0" applyFont="1" applyFill="1" applyBorder="1" applyAlignment="1">
      <alignment horizontal="left" vertical="center" indent="1"/>
    </xf>
    <xf numFmtId="0" fontId="22" fillId="6" borderId="25" xfId="0" applyFont="1" applyFill="1" applyBorder="1" applyAlignment="1">
      <alignment vertical="center"/>
    </xf>
    <xf numFmtId="0" fontId="22" fillId="6" borderId="26" xfId="0" applyFont="1" applyFill="1" applyBorder="1" applyAlignment="1">
      <alignment horizontal="left" vertical="center" indent="1"/>
    </xf>
    <xf numFmtId="0" fontId="22" fillId="6" borderId="26" xfId="0" applyFont="1" applyFill="1" applyBorder="1" applyAlignment="1">
      <alignment vertical="center"/>
    </xf>
    <xf numFmtId="0" fontId="22" fillId="6" borderId="41" xfId="0" applyFont="1" applyFill="1" applyBorder="1" applyAlignment="1">
      <alignment horizontal="left" vertical="center" indent="1"/>
    </xf>
    <xf numFmtId="0" fontId="22" fillId="6" borderId="41" xfId="0" applyFont="1" applyFill="1" applyBorder="1" applyAlignment="1">
      <alignment horizontal="left" vertical="center"/>
    </xf>
    <xf numFmtId="0" fontId="24" fillId="6" borderId="24" xfId="0" applyFont="1" applyFill="1" applyBorder="1" applyAlignment="1">
      <alignment horizontal="left" vertical="center"/>
    </xf>
    <xf numFmtId="3" fontId="22" fillId="6" borderId="32" xfId="30" applyFont="1" applyFill="1" applyBorder="1">
      <alignment horizontal="right" vertical="center"/>
    </xf>
    <xf numFmtId="3" fontId="24" fillId="6" borderId="19" xfId="30" applyFont="1" applyFill="1" applyBorder="1">
      <alignment horizontal="right" vertical="center"/>
    </xf>
    <xf numFmtId="0" fontId="24" fillId="6" borderId="0" xfId="0" applyFont="1" applyFill="1" applyBorder="1" applyAlignment="1" applyProtection="1">
      <alignment horizontal="left" vertical="center"/>
    </xf>
    <xf numFmtId="0" fontId="37" fillId="6" borderId="5" xfId="0" applyFont="1" applyFill="1" applyBorder="1" applyAlignment="1" applyProtection="1">
      <alignment horizontal="left" vertical="center"/>
    </xf>
    <xf numFmtId="0" fontId="24" fillId="6" borderId="35" xfId="0" applyFont="1" applyFill="1" applyBorder="1" applyAlignment="1">
      <alignment horizontal="left" vertical="center"/>
    </xf>
    <xf numFmtId="0" fontId="22" fillId="6" borderId="38" xfId="0" applyFont="1" applyFill="1" applyBorder="1" applyAlignment="1">
      <alignment horizontal="left" vertical="center"/>
    </xf>
    <xf numFmtId="0" fontId="22" fillId="6" borderId="26" xfId="0" applyFont="1" applyFill="1" applyBorder="1" applyAlignment="1">
      <alignment horizontal="left" vertical="center"/>
    </xf>
    <xf numFmtId="0" fontId="22" fillId="6" borderId="27" xfId="0" applyFont="1" applyFill="1" applyBorder="1" applyAlignment="1">
      <alignment horizontal="left" vertical="center"/>
    </xf>
    <xf numFmtId="3" fontId="22" fillId="6" borderId="42" xfId="30" applyFont="1" applyFill="1" applyBorder="1" applyAlignment="1" applyProtection="1">
      <alignment horizontal="right" vertical="center"/>
    </xf>
    <xf numFmtId="0" fontId="37" fillId="6" borderId="5" xfId="0" applyFont="1" applyFill="1" applyBorder="1" applyAlignment="1" applyProtection="1">
      <alignment vertical="center"/>
    </xf>
    <xf numFmtId="0" fontId="37" fillId="6" borderId="5" xfId="0" applyFont="1" applyFill="1" applyBorder="1" applyAlignment="1">
      <alignment vertical="center"/>
    </xf>
    <xf numFmtId="0" fontId="20" fillId="6" borderId="3" xfId="0" applyFont="1" applyFill="1" applyBorder="1" applyAlignment="1"/>
    <xf numFmtId="0" fontId="20" fillId="6" borderId="9" xfId="0" applyFont="1" applyFill="1" applyBorder="1" applyAlignment="1"/>
    <xf numFmtId="15" fontId="21" fillId="6" borderId="9" xfId="0" applyNumberFormat="1" applyFont="1" applyFill="1" applyBorder="1" applyAlignment="1"/>
    <xf numFmtId="0" fontId="24" fillId="6" borderId="24" xfId="0" applyFont="1" applyFill="1" applyBorder="1" applyAlignment="1">
      <alignment horizontal="center" wrapText="1"/>
    </xf>
    <xf numFmtId="0" fontId="24" fillId="6" borderId="19" xfId="0" applyFont="1" applyFill="1" applyBorder="1" applyAlignment="1">
      <alignment horizontal="center" wrapText="1"/>
    </xf>
    <xf numFmtId="0" fontId="24" fillId="6" borderId="21" xfId="0" applyFont="1" applyFill="1" applyBorder="1" applyAlignment="1" applyProtection="1">
      <alignment vertical="center"/>
    </xf>
    <xf numFmtId="0" fontId="24" fillId="6" borderId="20" xfId="0" applyFont="1" applyFill="1" applyBorder="1" applyAlignment="1" applyProtection="1">
      <alignment horizontal="left" vertical="center" wrapText="1"/>
    </xf>
    <xf numFmtId="0" fontId="22" fillId="6" borderId="20" xfId="0" applyFont="1" applyFill="1" applyBorder="1" applyAlignment="1" applyProtection="1">
      <alignment vertical="center" wrapText="1"/>
    </xf>
    <xf numFmtId="0" fontId="22" fillId="6" borderId="26" xfId="0" applyFont="1" applyFill="1" applyBorder="1" applyAlignment="1" applyProtection="1">
      <alignment horizontal="center" vertical="center" wrapText="1"/>
    </xf>
    <xf numFmtId="0" fontId="22" fillId="6" borderId="21" xfId="0" applyFont="1" applyFill="1" applyBorder="1" applyAlignment="1">
      <alignment vertical="center" wrapText="1"/>
    </xf>
    <xf numFmtId="0" fontId="22" fillId="6" borderId="21" xfId="0" applyFont="1" applyFill="1" applyBorder="1" applyAlignment="1">
      <alignment vertical="center"/>
    </xf>
    <xf numFmtId="0" fontId="23" fillId="6" borderId="5" xfId="0" applyFont="1" applyFill="1" applyBorder="1">
      <alignment vertical="center"/>
    </xf>
    <xf numFmtId="0" fontId="27" fillId="6" borderId="31" xfId="0" applyFont="1" applyFill="1" applyBorder="1" applyAlignment="1" applyProtection="1">
      <alignment horizontal="center" vertical="center" wrapText="1"/>
    </xf>
    <xf numFmtId="0" fontId="22" fillId="6" borderId="20" xfId="0" applyFont="1" applyFill="1" applyBorder="1" applyAlignment="1">
      <alignment vertical="center"/>
    </xf>
    <xf numFmtId="0" fontId="22" fillId="6" borderId="21" xfId="0" applyFont="1" applyFill="1" applyBorder="1" applyAlignment="1">
      <alignment horizontal="left" vertical="center" indent="1"/>
    </xf>
    <xf numFmtId="0" fontId="22" fillId="6" borderId="40" xfId="0" applyFont="1" applyFill="1" applyBorder="1" applyAlignment="1">
      <alignment horizontal="left" vertical="center" indent="1"/>
    </xf>
    <xf numFmtId="0" fontId="22" fillId="6" borderId="32" xfId="0" applyFont="1" applyFill="1" applyBorder="1" applyAlignment="1">
      <alignment vertical="center"/>
    </xf>
    <xf numFmtId="0" fontId="22" fillId="6" borderId="27" xfId="0" applyFont="1" applyFill="1" applyBorder="1" applyAlignment="1">
      <alignment horizontal="center" vertical="center"/>
    </xf>
    <xf numFmtId="0" fontId="22" fillId="6" borderId="9" xfId="0" applyFont="1" applyFill="1" applyBorder="1" applyAlignment="1">
      <alignment vertical="center"/>
    </xf>
    <xf numFmtId="3" fontId="22" fillId="6" borderId="20" xfId="30" applyFont="1" applyFill="1" applyBorder="1">
      <alignment horizontal="right" vertical="center"/>
    </xf>
    <xf numFmtId="3" fontId="22" fillId="6" borderId="36" xfId="1" applyFont="1" applyFill="1" applyBorder="1" applyAlignment="1" applyProtection="1">
      <alignment horizontal="center" vertical="center"/>
    </xf>
    <xf numFmtId="3" fontId="22" fillId="6" borderId="23" xfId="30" applyFont="1" applyFill="1" applyBorder="1">
      <alignment horizontal="right" vertical="center"/>
    </xf>
    <xf numFmtId="3" fontId="22" fillId="6" borderId="42" xfId="1" applyFont="1" applyFill="1" applyBorder="1" applyAlignment="1" applyProtection="1">
      <alignment horizontal="center" vertical="center"/>
    </xf>
    <xf numFmtId="3" fontId="22" fillId="6" borderId="33" xfId="1" applyFont="1" applyFill="1" applyBorder="1" applyAlignment="1" applyProtection="1">
      <alignment horizontal="center" vertical="center"/>
    </xf>
    <xf numFmtId="0" fontId="22" fillId="6" borderId="31" xfId="0" applyFont="1" applyFill="1" applyBorder="1" applyAlignment="1">
      <alignment horizontal="left" vertical="center"/>
    </xf>
    <xf numFmtId="0" fontId="25" fillId="6" borderId="19" xfId="83" applyFont="1" applyFill="1" applyBorder="1" applyAlignment="1">
      <alignment horizontal="left" vertical="center" wrapText="1"/>
    </xf>
    <xf numFmtId="3" fontId="22" fillId="6" borderId="9" xfId="1" applyFont="1" applyFill="1" applyBorder="1" applyAlignment="1" applyProtection="1">
      <alignment horizontal="center" vertical="center"/>
    </xf>
    <xf numFmtId="3" fontId="22" fillId="6" borderId="25" xfId="30" applyFont="1" applyFill="1" applyBorder="1">
      <alignment horizontal="right" vertical="center"/>
    </xf>
    <xf numFmtId="0" fontId="24" fillId="6" borderId="43" xfId="5" applyFont="1" applyFill="1" applyBorder="1" applyAlignment="1">
      <alignment horizontal="center" vertical="center" wrapText="1"/>
    </xf>
    <xf numFmtId="0" fontId="27" fillId="6" borderId="45" xfId="0" applyFont="1" applyFill="1" applyBorder="1" applyAlignment="1" applyProtection="1">
      <alignment horizontal="center" vertical="center" wrapText="1"/>
    </xf>
    <xf numFmtId="0" fontId="24" fillId="6" borderId="34" xfId="5" applyFont="1" applyFill="1" applyBorder="1" applyAlignment="1">
      <alignment horizontal="center" vertical="center" wrapText="1"/>
    </xf>
    <xf numFmtId="0" fontId="22" fillId="6" borderId="9" xfId="0" applyFont="1" applyFill="1" applyBorder="1" applyAlignment="1" applyProtection="1">
      <alignment vertical="center"/>
    </xf>
    <xf numFmtId="0" fontId="24" fillId="6" borderId="44" xfId="5" applyFont="1" applyFill="1" applyBorder="1" applyAlignment="1">
      <alignment horizontal="center" vertical="center" wrapText="1"/>
    </xf>
    <xf numFmtId="0" fontId="24" fillId="6" borderId="46" xfId="5" applyFont="1" applyFill="1" applyBorder="1" applyAlignment="1">
      <alignment horizontal="center" vertical="center" wrapText="1"/>
    </xf>
    <xf numFmtId="0" fontId="24" fillId="6" borderId="35" xfId="5" applyFont="1" applyFill="1" applyBorder="1" applyAlignment="1">
      <alignment horizontal="center" vertical="center" wrapText="1"/>
    </xf>
    <xf numFmtId="0" fontId="22" fillId="6" borderId="38" xfId="0" applyFont="1" applyFill="1" applyBorder="1" applyAlignment="1">
      <alignment horizontal="center" vertical="center"/>
    </xf>
    <xf numFmtId="0" fontId="22" fillId="6" borderId="23" xfId="0" applyFont="1" applyFill="1" applyBorder="1" applyAlignment="1">
      <alignment vertical="center" wrapText="1"/>
    </xf>
    <xf numFmtId="3" fontId="22" fillId="6" borderId="37" xfId="30" applyFont="1" applyFill="1" applyBorder="1">
      <alignment horizontal="right" vertical="center"/>
    </xf>
    <xf numFmtId="3" fontId="22" fillId="6" borderId="38" xfId="30" applyFont="1" applyFill="1" applyBorder="1">
      <alignment horizontal="right" vertical="center"/>
    </xf>
    <xf numFmtId="0" fontId="24" fillId="6" borderId="21" xfId="0" applyFont="1" applyFill="1" applyBorder="1" applyAlignment="1">
      <alignment vertical="center"/>
    </xf>
    <xf numFmtId="0" fontId="24" fillId="6" borderId="20" xfId="0" applyFont="1" applyFill="1" applyBorder="1" applyAlignment="1">
      <alignment vertical="center"/>
    </xf>
    <xf numFmtId="0" fontId="22" fillId="6" borderId="23" xfId="0" applyFont="1" applyFill="1" applyBorder="1" applyAlignment="1">
      <alignment vertical="center"/>
    </xf>
    <xf numFmtId="0" fontId="22" fillId="6" borderId="40" xfId="0" applyFont="1" applyFill="1" applyBorder="1" applyAlignment="1">
      <alignment vertical="center"/>
    </xf>
    <xf numFmtId="3" fontId="22" fillId="6" borderId="26" xfId="30" applyFont="1" applyFill="1" applyBorder="1">
      <alignment horizontal="right" vertical="center"/>
    </xf>
    <xf numFmtId="49" fontId="22" fillId="6" borderId="21" xfId="0" applyNumberFormat="1" applyFont="1" applyFill="1" applyBorder="1" applyAlignment="1">
      <alignment horizontal="left" vertical="center"/>
    </xf>
    <xf numFmtId="0" fontId="22" fillId="6" borderId="22" xfId="0" applyFont="1" applyFill="1" applyBorder="1" applyAlignment="1">
      <alignment vertical="center"/>
    </xf>
    <xf numFmtId="3" fontId="22" fillId="6" borderId="0" xfId="0" applyNumberFormat="1" applyFont="1" applyFill="1" applyBorder="1" applyAlignment="1" applyProtection="1">
      <alignment horizontal="right" vertical="center"/>
    </xf>
    <xf numFmtId="0" fontId="25" fillId="6" borderId="21" xfId="83" applyFont="1" applyFill="1" applyBorder="1" applyAlignment="1">
      <alignment vertical="center"/>
    </xf>
    <xf numFmtId="0" fontId="25" fillId="6" borderId="22" xfId="83" applyFont="1" applyFill="1" applyBorder="1" applyAlignment="1">
      <alignment vertical="center"/>
    </xf>
    <xf numFmtId="3" fontId="22" fillId="6" borderId="28" xfId="30" applyFont="1" applyFill="1" applyBorder="1">
      <alignment horizontal="right" vertical="center"/>
    </xf>
    <xf numFmtId="3" fontId="22" fillId="6" borderId="29" xfId="1" applyFont="1" applyFill="1" applyBorder="1" applyAlignment="1" applyProtection="1">
      <alignment horizontal="center" vertical="center"/>
    </xf>
    <xf numFmtId="3" fontId="22" fillId="6" borderId="30" xfId="1" applyFont="1" applyFill="1" applyBorder="1" applyAlignment="1" applyProtection="1">
      <alignment horizontal="center" vertical="center"/>
    </xf>
    <xf numFmtId="0" fontId="0" fillId="6" borderId="0" xfId="0">
      <alignment vertical="center"/>
    </xf>
    <xf numFmtId="0" fontId="0" fillId="6" borderId="0" xfId="0" applyFill="1">
      <alignment vertical="center"/>
    </xf>
    <xf numFmtId="0" fontId="22" fillId="6" borderId="29" xfId="0" applyFont="1" applyFill="1" applyBorder="1" applyAlignment="1" applyProtection="1">
      <alignment horizontal="left" vertical="center" indent="2"/>
    </xf>
    <xf numFmtId="0" fontId="22" fillId="6" borderId="29" xfId="0" applyFont="1" applyFill="1" applyBorder="1" applyAlignment="1" applyProtection="1">
      <alignment horizontal="left" vertical="center" indent="1"/>
    </xf>
    <xf numFmtId="0" fontId="22" fillId="6" borderId="30" xfId="0" applyFont="1" applyFill="1" applyBorder="1" applyAlignment="1" applyProtection="1">
      <alignment horizontal="left" vertical="center"/>
    </xf>
    <xf numFmtId="0" fontId="22" fillId="6" borderId="49" xfId="0" applyFont="1" applyFill="1" applyBorder="1" applyAlignment="1" applyProtection="1">
      <alignment horizontal="left" vertical="center"/>
    </xf>
    <xf numFmtId="0" fontId="23" fillId="6" borderId="0" xfId="0" applyFont="1" applyFill="1" applyBorder="1" applyAlignment="1" applyProtection="1">
      <alignment horizontal="left"/>
    </xf>
    <xf numFmtId="0" fontId="35" fillId="6" borderId="6" xfId="0" applyFont="1" applyFill="1" applyBorder="1" applyAlignment="1" applyProtection="1">
      <alignment horizontal="center" vertical="center"/>
    </xf>
    <xf numFmtId="0" fontId="22" fillId="6" borderId="6" xfId="0" applyFont="1" applyFill="1" applyBorder="1" applyProtection="1">
      <alignment vertical="center"/>
    </xf>
    <xf numFmtId="0" fontId="22" fillId="6" borderId="7" xfId="0" applyFont="1" applyFill="1" applyBorder="1" applyProtection="1">
      <alignment vertical="center"/>
    </xf>
    <xf numFmtId="0" fontId="22" fillId="6" borderId="9" xfId="0" applyFont="1" applyFill="1" applyBorder="1" applyProtection="1">
      <alignment vertical="center"/>
    </xf>
    <xf numFmtId="0" fontId="24" fillId="6" borderId="24" xfId="0" applyFont="1" applyFill="1" applyBorder="1" applyAlignment="1" applyProtection="1">
      <alignment vertical="center"/>
    </xf>
    <xf numFmtId="0" fontId="22" fillId="6" borderId="29" xfId="0" applyFont="1" applyFill="1" applyBorder="1" applyAlignment="1" applyProtection="1">
      <alignment vertical="center"/>
    </xf>
    <xf numFmtId="0" fontId="24" fillId="6" borderId="29" xfId="0" applyFont="1" applyFill="1" applyBorder="1" applyAlignment="1" applyProtection="1">
      <alignment vertical="center"/>
    </xf>
    <xf numFmtId="0" fontId="30" fillId="6" borderId="29" xfId="0" applyFont="1" applyFill="1" applyBorder="1" applyAlignment="1" applyProtection="1">
      <alignment horizontal="left" vertical="center" indent="1"/>
    </xf>
    <xf numFmtId="0" fontId="22" fillId="6" borderId="30" xfId="0" applyFont="1" applyFill="1" applyBorder="1" applyAlignment="1" applyProtection="1">
      <alignment horizontal="left" vertical="center" indent="1"/>
    </xf>
    <xf numFmtId="0" fontId="22" fillId="6" borderId="30" xfId="0" applyFont="1" applyFill="1" applyBorder="1" applyAlignment="1" applyProtection="1">
      <alignment vertical="center"/>
    </xf>
    <xf numFmtId="0" fontId="22" fillId="6" borderId="30" xfId="0" applyFont="1" applyFill="1" applyBorder="1" applyAlignment="1">
      <alignment vertical="center"/>
    </xf>
    <xf numFmtId="0" fontId="30" fillId="6" borderId="29" xfId="0" applyFont="1" applyFill="1" applyBorder="1" applyAlignment="1" applyProtection="1">
      <alignment horizontal="left" vertical="center" wrapText="1"/>
    </xf>
    <xf numFmtId="0" fontId="30" fillId="6" borderId="29" xfId="0" applyFont="1" applyFill="1" applyBorder="1" applyAlignment="1" applyProtection="1">
      <alignment vertical="center"/>
    </xf>
    <xf numFmtId="0" fontId="30" fillId="6" borderId="29" xfId="0" applyFont="1" applyFill="1" applyBorder="1" applyAlignment="1" applyProtection="1">
      <alignment horizontal="left" vertical="center" wrapText="1" indent="1"/>
    </xf>
    <xf numFmtId="0" fontId="30" fillId="6" borderId="30" xfId="0" applyFont="1" applyFill="1" applyBorder="1" applyAlignment="1" applyProtection="1">
      <alignment horizontal="left" vertical="center"/>
    </xf>
    <xf numFmtId="0" fontId="24" fillId="6" borderId="9" xfId="0" applyFont="1" applyFill="1" applyBorder="1" applyAlignment="1" applyProtection="1">
      <alignment vertical="center"/>
    </xf>
    <xf numFmtId="0" fontId="22" fillId="6" borderId="39"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21" xfId="0" applyFont="1" applyFill="1" applyBorder="1" applyAlignment="1" applyProtection="1">
      <alignment horizontal="center" vertical="center"/>
    </xf>
    <xf numFmtId="0" fontId="22" fillId="6" borderId="40" xfId="0" applyFont="1" applyFill="1" applyBorder="1" applyAlignment="1" applyProtection="1">
      <alignment horizontal="center" vertical="center"/>
    </xf>
    <xf numFmtId="0" fontId="23" fillId="6" borderId="0" xfId="0" applyFont="1" applyFill="1" applyBorder="1" applyAlignment="1" applyProtection="1">
      <alignment horizontal="left" vertical="center"/>
    </xf>
    <xf numFmtId="3" fontId="22" fillId="6" borderId="0" xfId="30" applyFont="1" applyFill="1" applyBorder="1" applyAlignment="1">
      <alignment horizontal="right" vertical="center"/>
    </xf>
    <xf numFmtId="0" fontId="20" fillId="6" borderId="12" xfId="4" applyFont="1" applyFill="1" applyBorder="1" applyAlignment="1" applyProtection="1"/>
    <xf numFmtId="0" fontId="20" fillId="6" borderId="5" xfId="4" applyFont="1" applyFill="1" applyBorder="1" applyAlignment="1" applyProtection="1"/>
    <xf numFmtId="0" fontId="22" fillId="6" borderId="11" xfId="0" applyFont="1" applyFill="1" applyBorder="1" applyProtection="1">
      <alignment vertical="center"/>
    </xf>
    <xf numFmtId="0" fontId="20" fillId="6" borderId="0" xfId="0" applyFont="1" applyFill="1" applyBorder="1" applyProtection="1">
      <alignment vertical="center"/>
    </xf>
    <xf numFmtId="3" fontId="22" fillId="6" borderId="0" xfId="30" applyFont="1" applyFill="1" applyBorder="1" applyProtection="1">
      <alignment horizontal="right" vertical="center"/>
    </xf>
    <xf numFmtId="0" fontId="28" fillId="6" borderId="2" xfId="0" applyFont="1" applyFill="1" applyBorder="1" applyAlignment="1" applyProtection="1">
      <alignment horizontal="left"/>
    </xf>
    <xf numFmtId="0" fontId="29" fillId="6" borderId="0" xfId="0" applyFont="1" applyFill="1" applyBorder="1" applyProtection="1">
      <alignment vertical="center"/>
    </xf>
    <xf numFmtId="0" fontId="29" fillId="6" borderId="0" xfId="0" applyFont="1" applyFill="1" applyBorder="1" applyAlignment="1" applyProtection="1">
      <alignment horizontal="center"/>
    </xf>
    <xf numFmtId="3" fontId="30" fillId="6" borderId="0" xfId="0" applyNumberFormat="1" applyFont="1" applyFill="1" applyBorder="1" applyAlignment="1" applyProtection="1">
      <alignment horizontal="right"/>
    </xf>
    <xf numFmtId="0" fontId="30" fillId="6" borderId="0" xfId="0" applyFont="1" applyFill="1" applyBorder="1" applyProtection="1">
      <alignment vertical="center"/>
    </xf>
    <xf numFmtId="0" fontId="30" fillId="6" borderId="2" xfId="0" applyFont="1" applyFill="1" applyBorder="1" applyAlignment="1" applyProtection="1">
      <alignment horizontal="center"/>
    </xf>
    <xf numFmtId="0" fontId="22" fillId="6" borderId="19" xfId="3" applyFont="1" applyFill="1" applyBorder="1" applyProtection="1">
      <alignment horizontal="center" vertical="center"/>
    </xf>
    <xf numFmtId="0" fontId="24" fillId="6" borderId="31" xfId="5" applyFont="1" applyFill="1" applyBorder="1" applyAlignment="1" applyProtection="1">
      <alignment horizontal="center" vertical="center" wrapText="1"/>
    </xf>
    <xf numFmtId="0" fontId="30" fillId="6" borderId="25" xfId="0" applyFont="1" applyFill="1" applyBorder="1" applyAlignment="1" applyProtection="1">
      <alignment vertical="center" wrapText="1"/>
    </xf>
    <xf numFmtId="0" fontId="30" fillId="6" borderId="26" xfId="0" applyFont="1" applyFill="1" applyBorder="1" applyAlignment="1" applyProtection="1">
      <alignment vertical="center" wrapText="1"/>
    </xf>
    <xf numFmtId="0" fontId="30" fillId="6" borderId="26" xfId="0" applyFont="1" applyFill="1" applyBorder="1" applyAlignment="1" applyProtection="1">
      <alignment horizontal="left" vertical="center" wrapText="1" indent="1"/>
    </xf>
    <xf numFmtId="0" fontId="25" fillId="6" borderId="26" xfId="83" applyFont="1" applyFill="1" applyBorder="1" applyAlignment="1" applyProtection="1">
      <alignment horizontal="left" vertical="center" wrapText="1" indent="1"/>
    </xf>
    <xf numFmtId="0" fontId="30" fillId="6" borderId="41" xfId="0" applyFont="1" applyFill="1" applyBorder="1" applyAlignment="1" applyProtection="1">
      <alignment horizontal="left" vertical="center" wrapText="1" indent="1"/>
    </xf>
    <xf numFmtId="0" fontId="28" fillId="6" borderId="25" xfId="0" applyFont="1" applyFill="1" applyBorder="1" applyAlignment="1" applyProtection="1">
      <alignment vertical="center" wrapText="1"/>
    </xf>
    <xf numFmtId="0" fontId="30" fillId="6" borderId="27" xfId="0" applyFont="1" applyFill="1" applyBorder="1" applyAlignment="1" applyProtection="1">
      <alignment vertical="center" wrapText="1"/>
    </xf>
    <xf numFmtId="0" fontId="30" fillId="6" borderId="20" xfId="0" applyFont="1" applyFill="1" applyBorder="1" applyAlignment="1" applyProtection="1">
      <alignment horizontal="center" vertical="center" wrapText="1"/>
    </xf>
    <xf numFmtId="0" fontId="30" fillId="6" borderId="21" xfId="0" applyFont="1" applyFill="1" applyBorder="1" applyAlignment="1" applyProtection="1">
      <alignment horizontal="center" vertical="center" wrapText="1"/>
    </xf>
    <xf numFmtId="0" fontId="30" fillId="6" borderId="40" xfId="0" applyFont="1" applyFill="1" applyBorder="1" applyAlignment="1" applyProtection="1">
      <alignment horizontal="center" vertical="center" wrapText="1"/>
    </xf>
    <xf numFmtId="0" fontId="28" fillId="6" borderId="20" xfId="0" applyFont="1" applyFill="1" applyBorder="1" applyAlignment="1" applyProtection="1">
      <alignment horizontal="center" vertical="center" wrapText="1"/>
    </xf>
    <xf numFmtId="0" fontId="30" fillId="6" borderId="22" xfId="0" applyFont="1" applyFill="1" applyBorder="1" applyAlignment="1" applyProtection="1">
      <alignment horizontal="center" vertical="center" wrapText="1"/>
    </xf>
    <xf numFmtId="0" fontId="22" fillId="6" borderId="21" xfId="2" applyFont="1" applyFill="1" applyBorder="1">
      <alignment horizontal="center" vertical="center"/>
    </xf>
    <xf numFmtId="3" fontId="30" fillId="6" borderId="21" xfId="30" applyFont="1" applyFill="1" applyBorder="1" applyProtection="1">
      <alignment horizontal="right" vertical="center"/>
    </xf>
    <xf numFmtId="2" fontId="30" fillId="6" borderId="20" xfId="31" applyNumberFormat="1" applyFont="1" applyFill="1" applyBorder="1" applyProtection="1">
      <alignment horizontal="right" vertical="center"/>
    </xf>
    <xf numFmtId="2" fontId="30" fillId="6" borderId="40" xfId="31" applyNumberFormat="1" applyFont="1" applyFill="1" applyBorder="1" applyProtection="1">
      <alignment horizontal="right" vertical="center"/>
    </xf>
    <xf numFmtId="3" fontId="30" fillId="6" borderId="42" xfId="30" applyFont="1" applyFill="1" applyBorder="1" applyProtection="1">
      <alignment horizontal="right" vertical="center"/>
    </xf>
    <xf numFmtId="3" fontId="28" fillId="6" borderId="32" xfId="30" applyFont="1" applyFill="1" applyBorder="1" applyProtection="1">
      <alignment horizontal="right" vertical="center"/>
    </xf>
    <xf numFmtId="0" fontId="30" fillId="6" borderId="2" xfId="0" applyFont="1" applyFill="1" applyBorder="1" applyAlignment="1" applyProtection="1">
      <alignment horizontal="left"/>
    </xf>
    <xf numFmtId="0" fontId="30" fillId="6" borderId="2" xfId="0" applyFont="1" applyFill="1" applyBorder="1" applyProtection="1">
      <alignment vertical="center"/>
    </xf>
    <xf numFmtId="0" fontId="30" fillId="6" borderId="2" xfId="0" applyFont="1" applyFill="1" applyBorder="1" applyAlignment="1" applyProtection="1">
      <alignment horizontal="left" wrapText="1"/>
    </xf>
    <xf numFmtId="0" fontId="23" fillId="6" borderId="2" xfId="0" applyFont="1" applyFill="1" applyBorder="1" applyProtection="1">
      <alignment vertical="center"/>
    </xf>
    <xf numFmtId="0" fontId="22" fillId="6" borderId="6" xfId="0" applyFont="1" applyFill="1" applyBorder="1" applyAlignment="1" applyProtection="1">
      <alignment horizontal="left" vertical="center"/>
    </xf>
    <xf numFmtId="3" fontId="28" fillId="6" borderId="20" xfId="30" applyFont="1" applyFill="1" applyBorder="1" applyAlignment="1" applyProtection="1">
      <alignment horizontal="right" vertical="center"/>
    </xf>
    <xf numFmtId="3" fontId="30" fillId="6" borderId="21" xfId="30" applyFont="1" applyFill="1" applyBorder="1" applyAlignment="1" applyProtection="1">
      <alignment horizontal="right" vertical="center"/>
    </xf>
    <xf numFmtId="3" fontId="30" fillId="6" borderId="22" xfId="30" applyFont="1" applyFill="1" applyBorder="1" applyAlignment="1" applyProtection="1">
      <alignment horizontal="right" vertical="center"/>
    </xf>
    <xf numFmtId="2" fontId="30" fillId="6" borderId="22" xfId="31" applyNumberFormat="1" applyFont="1" applyFill="1" applyBorder="1" applyProtection="1">
      <alignment horizontal="right" vertical="center"/>
    </xf>
    <xf numFmtId="0" fontId="28" fillId="6" borderId="26" xfId="0" applyFont="1" applyFill="1" applyBorder="1" applyAlignment="1" applyProtection="1">
      <alignment vertical="center" wrapText="1"/>
    </xf>
    <xf numFmtId="49" fontId="30" fillId="6" borderId="21" xfId="0" applyNumberFormat="1" applyFont="1" applyFill="1" applyBorder="1" applyAlignment="1" applyProtection="1">
      <alignment horizontal="center" vertical="center" wrapText="1"/>
    </xf>
    <xf numFmtId="0" fontId="28" fillId="6" borderId="21" xfId="0" applyFont="1" applyFill="1" applyBorder="1" applyAlignment="1" applyProtection="1">
      <alignment horizontal="center" vertical="center" wrapText="1"/>
    </xf>
    <xf numFmtId="3" fontId="28" fillId="6" borderId="21" xfId="30" applyFont="1" applyFill="1" applyBorder="1">
      <alignment horizontal="right" vertical="center"/>
    </xf>
    <xf numFmtId="3" fontId="30" fillId="6" borderId="32" xfId="30" applyFont="1" applyFill="1" applyBorder="1" applyAlignment="1" applyProtection="1">
      <alignment horizontal="right" vertical="center"/>
    </xf>
    <xf numFmtId="3" fontId="28" fillId="6" borderId="36" xfId="30" applyFont="1" applyFill="1" applyBorder="1" applyProtection="1">
      <alignment horizontal="right" vertical="center"/>
    </xf>
    <xf numFmtId="0" fontId="28" fillId="6" borderId="24" xfId="0" applyFont="1" applyFill="1" applyBorder="1" applyAlignment="1" applyProtection="1">
      <alignment vertical="center" wrapText="1"/>
    </xf>
    <xf numFmtId="3" fontId="28" fillId="6" borderId="31" xfId="30" applyFont="1" applyFill="1" applyBorder="1" applyProtection="1">
      <alignment horizontal="right" vertical="center"/>
    </xf>
    <xf numFmtId="0" fontId="25" fillId="6" borderId="27" xfId="83" applyFont="1" applyFill="1" applyBorder="1" applyAlignment="1" applyProtection="1">
      <alignment horizontal="left" vertical="center" wrapText="1" indent="1"/>
    </xf>
    <xf numFmtId="0" fontId="22" fillId="6" borderId="22" xfId="2" applyFont="1" applyFill="1" applyBorder="1">
      <alignment horizontal="center" vertical="center"/>
    </xf>
    <xf numFmtId="0" fontId="31" fillId="6" borderId="24" xfId="83" applyFont="1" applyFill="1" applyBorder="1" applyAlignment="1" applyProtection="1">
      <alignment horizontal="left" vertical="center" wrapText="1"/>
    </xf>
    <xf numFmtId="0" fontId="30" fillId="6" borderId="38" xfId="0" applyFont="1" applyFill="1" applyBorder="1" applyAlignment="1" applyProtection="1">
      <alignment horizontal="left" vertical="center" wrapText="1"/>
    </xf>
    <xf numFmtId="0" fontId="30" fillId="6" borderId="23" xfId="0" applyFont="1" applyFill="1" applyBorder="1" applyAlignment="1" applyProtection="1">
      <alignment horizontal="center" vertical="center" wrapText="1"/>
    </xf>
    <xf numFmtId="2" fontId="30" fillId="6" borderId="23" xfId="31" applyNumberFormat="1" applyFont="1" applyFill="1" applyBorder="1" applyProtection="1">
      <alignment horizontal="right" vertical="center"/>
    </xf>
    <xf numFmtId="3" fontId="30" fillId="6" borderId="37" xfId="30" applyFont="1" applyFill="1" applyBorder="1" applyProtection="1">
      <alignment horizontal="right" vertical="center"/>
    </xf>
    <xf numFmtId="0" fontId="30" fillId="6" borderId="0" xfId="0" applyFont="1" applyFill="1" applyBorder="1" applyAlignment="1" applyProtection="1">
      <alignment vertical="center" wrapText="1"/>
    </xf>
    <xf numFmtId="0" fontId="30" fillId="6" borderId="0" xfId="0" applyFont="1" applyFill="1" applyBorder="1" applyAlignment="1" applyProtection="1">
      <alignment horizontal="center" vertical="center" wrapText="1"/>
    </xf>
    <xf numFmtId="3" fontId="30" fillId="6" borderId="0" xfId="11" applyNumberFormat="1" applyFont="1" applyFill="1" applyBorder="1" applyAlignment="1" applyProtection="1">
      <alignment horizontal="right"/>
    </xf>
    <xf numFmtId="3" fontId="30" fillId="6" borderId="0" xfId="11" applyFont="1" applyFill="1" applyBorder="1" applyProtection="1">
      <alignment horizontal="right" vertical="center"/>
    </xf>
    <xf numFmtId="3" fontId="30" fillId="6" borderId="0" xfId="11" applyNumberFormat="1" applyFont="1" applyFill="1" applyBorder="1" applyProtection="1">
      <alignment horizontal="right" vertical="center"/>
    </xf>
    <xf numFmtId="0" fontId="30" fillId="6" borderId="0" xfId="0" applyNumberFormat="1" applyFont="1" applyFill="1" applyBorder="1" applyAlignment="1" applyProtection="1"/>
    <xf numFmtId="0" fontId="30" fillId="6" borderId="26"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4"/>
    </xf>
    <xf numFmtId="49" fontId="30" fillId="6" borderId="26" xfId="0" applyNumberFormat="1" applyFont="1" applyFill="1" applyBorder="1" applyAlignment="1" applyProtection="1">
      <alignment horizontal="left" vertical="center" wrapText="1" indent="2"/>
    </xf>
    <xf numFmtId="0" fontId="30" fillId="6" borderId="27" xfId="0" applyFont="1" applyFill="1" applyBorder="1" applyAlignment="1" applyProtection="1">
      <alignment horizontal="left" vertical="center" wrapText="1" indent="2"/>
    </xf>
    <xf numFmtId="3" fontId="30" fillId="6" borderId="36" xfId="30" applyFont="1" applyFill="1" applyBorder="1" applyAlignment="1">
      <alignment horizontal="right" vertical="center"/>
    </xf>
    <xf numFmtId="2" fontId="30" fillId="6" borderId="22" xfId="31" applyNumberFormat="1" applyFont="1" applyFill="1" applyBorder="1" applyAlignment="1" applyProtection="1">
      <alignment horizontal="right" vertical="center"/>
    </xf>
    <xf numFmtId="3" fontId="30" fillId="6" borderId="33" xfId="30" applyFont="1" applyFill="1" applyBorder="1" applyAlignment="1">
      <alignment horizontal="right" vertical="center"/>
    </xf>
    <xf numFmtId="3" fontId="28" fillId="6" borderId="31" xfId="30" applyFont="1" applyFill="1" applyBorder="1" applyAlignment="1">
      <alignment horizontal="right" vertical="center"/>
    </xf>
    <xf numFmtId="0" fontId="30" fillId="6" borderId="26" xfId="0" applyFont="1" applyFill="1" applyBorder="1" applyAlignment="1" applyProtection="1">
      <alignment horizontal="left" vertical="center" wrapText="1" indent="3"/>
    </xf>
    <xf numFmtId="0" fontId="22" fillId="6" borderId="26" xfId="0" applyFont="1" applyFill="1" applyBorder="1" applyAlignment="1" applyProtection="1">
      <alignment horizontal="left" vertical="center" wrapText="1" indent="5"/>
    </xf>
    <xf numFmtId="49" fontId="30" fillId="6" borderId="26" xfId="0" applyNumberFormat="1" applyFont="1" applyFill="1" applyBorder="1" applyAlignment="1" applyProtection="1">
      <alignment horizontal="left" vertical="center" wrapText="1" indent="3"/>
    </xf>
    <xf numFmtId="0" fontId="30" fillId="6" borderId="27" xfId="0" applyFont="1" applyFill="1" applyBorder="1" applyAlignment="1" applyProtection="1">
      <alignment horizontal="left" vertical="center" wrapText="1" indent="1"/>
    </xf>
    <xf numFmtId="0" fontId="28" fillId="6" borderId="24" xfId="0" applyFont="1" applyFill="1" applyBorder="1" applyAlignment="1" applyProtection="1">
      <alignment horizontal="left" vertical="center" wrapText="1"/>
    </xf>
    <xf numFmtId="0" fontId="28" fillId="6" borderId="0" xfId="0" applyFont="1" applyFill="1" applyBorder="1" applyAlignment="1" applyProtection="1">
      <alignment horizontal="left" vertical="center" wrapText="1"/>
    </xf>
    <xf numFmtId="0" fontId="32" fillId="6" borderId="24" xfId="0" applyFont="1" applyFill="1" applyBorder="1" applyAlignment="1" applyProtection="1">
      <alignment horizontal="left"/>
    </xf>
    <xf numFmtId="0" fontId="30" fillId="6" borderId="25" xfId="0" applyFont="1" applyFill="1" applyBorder="1" applyAlignment="1" applyProtection="1">
      <alignment horizontal="left" vertical="center"/>
    </xf>
    <xf numFmtId="0" fontId="30" fillId="6" borderId="26" xfId="0" applyFont="1" applyFill="1" applyBorder="1" applyAlignment="1" applyProtection="1">
      <alignment horizontal="left" vertical="center" indent="1"/>
    </xf>
    <xf numFmtId="0" fontId="30" fillId="6" borderId="26" xfId="0" applyFont="1" applyFill="1" applyBorder="1" applyAlignment="1" applyProtection="1">
      <alignment horizontal="left" vertical="center" indent="2"/>
    </xf>
    <xf numFmtId="0" fontId="25" fillId="6" borderId="26" xfId="83" applyFont="1" applyFill="1" applyBorder="1" applyAlignment="1" applyProtection="1">
      <alignment horizontal="left" vertical="center" wrapText="1" indent="2"/>
    </xf>
    <xf numFmtId="0" fontId="30" fillId="6" borderId="26" xfId="0" applyFont="1" applyFill="1" applyBorder="1" applyAlignment="1" applyProtection="1">
      <alignment horizontal="left" vertical="center"/>
    </xf>
    <xf numFmtId="2" fontId="30" fillId="6" borderId="23" xfId="31" applyNumberFormat="1" applyFont="1" applyFill="1" applyBorder="1" applyAlignment="1" applyProtection="1">
      <alignment horizontal="right" vertical="center"/>
    </xf>
    <xf numFmtId="3" fontId="30" fillId="6" borderId="37" xfId="30" applyFont="1" applyFill="1" applyBorder="1" applyAlignment="1">
      <alignment horizontal="right" vertical="center"/>
    </xf>
    <xf numFmtId="0" fontId="30" fillId="6" borderId="5" xfId="0" applyFont="1" applyFill="1" applyBorder="1" applyAlignment="1" applyProtection="1">
      <alignment horizontal="left" wrapText="1"/>
    </xf>
    <xf numFmtId="0" fontId="30" fillId="6" borderId="5" xfId="0" applyFont="1" applyFill="1" applyBorder="1" applyAlignment="1" applyProtection="1">
      <alignment horizontal="center" wrapText="1"/>
    </xf>
    <xf numFmtId="2" fontId="30" fillId="6" borderId="0" xfId="11" applyNumberFormat="1" applyFont="1" applyFill="1" applyBorder="1" applyProtection="1">
      <alignment horizontal="right" vertical="center"/>
    </xf>
    <xf numFmtId="0" fontId="28" fillId="6" borderId="34" xfId="0" applyFont="1" applyFill="1" applyBorder="1" applyAlignment="1" applyProtection="1">
      <alignment horizontal="left" wrapText="1"/>
    </xf>
    <xf numFmtId="0" fontId="24" fillId="6" borderId="45" xfId="5" applyFont="1" applyFill="1" applyBorder="1" applyAlignment="1" applyProtection="1">
      <alignment horizontal="center" vertical="center" wrapText="1"/>
    </xf>
    <xf numFmtId="0" fontId="30" fillId="6" borderId="25" xfId="0" applyFont="1" applyFill="1" applyBorder="1" applyAlignment="1" applyProtection="1">
      <alignment horizontal="left" vertical="center" wrapText="1" indent="1"/>
    </xf>
    <xf numFmtId="0" fontId="28" fillId="6" borderId="35" xfId="0" applyFont="1" applyFill="1" applyBorder="1" applyAlignment="1" applyProtection="1">
      <alignment horizontal="left" vertical="center" wrapText="1"/>
    </xf>
    <xf numFmtId="3" fontId="30" fillId="6" borderId="33" xfId="30" applyFont="1" applyFill="1" applyBorder="1" applyAlignment="1" applyProtection="1">
      <alignment horizontal="right" vertical="center"/>
    </xf>
    <xf numFmtId="2" fontId="30" fillId="6" borderId="20" xfId="31" applyNumberFormat="1" applyFont="1" applyFill="1" applyBorder="1" applyAlignment="1" applyProtection="1">
      <alignment horizontal="right" vertical="center"/>
    </xf>
    <xf numFmtId="3" fontId="30" fillId="6" borderId="21" xfId="30" applyFont="1" applyFill="1" applyBorder="1" applyAlignment="1">
      <alignment horizontal="right" vertical="center"/>
    </xf>
    <xf numFmtId="0" fontId="30" fillId="6" borderId="0" xfId="0" applyFont="1" applyFill="1" applyBorder="1" applyAlignment="1" applyProtection="1">
      <alignment horizontal="left" wrapText="1" indent="1"/>
    </xf>
    <xf numFmtId="0" fontId="30" fillId="6" borderId="0" xfId="0" applyFont="1" applyFill="1" applyBorder="1" applyAlignment="1" applyProtection="1">
      <alignment horizontal="center" wrapText="1"/>
    </xf>
    <xf numFmtId="3" fontId="30" fillId="6" borderId="0" xfId="0" applyNumberFormat="1" applyFont="1" applyFill="1" applyBorder="1" applyProtection="1">
      <alignment vertical="center"/>
    </xf>
    <xf numFmtId="0" fontId="30" fillId="6" borderId="9" xfId="0" applyFont="1" applyFill="1" applyBorder="1" applyAlignment="1" applyProtection="1">
      <alignment horizontal="left" wrapText="1" indent="1"/>
    </xf>
    <xf numFmtId="0" fontId="30" fillId="6" borderId="9" xfId="0" applyFont="1" applyFill="1" applyBorder="1" applyAlignment="1" applyProtection="1">
      <alignment horizontal="center" wrapText="1"/>
    </xf>
    <xf numFmtId="3" fontId="30" fillId="6" borderId="9" xfId="0" applyNumberFormat="1" applyFont="1" applyFill="1" applyBorder="1" applyProtection="1">
      <alignment vertical="center"/>
    </xf>
    <xf numFmtId="0" fontId="28" fillId="6" borderId="24" xfId="0" applyFont="1" applyFill="1" applyBorder="1" applyAlignment="1" applyProtection="1">
      <alignment vertical="center"/>
    </xf>
    <xf numFmtId="2" fontId="30" fillId="6" borderId="0" xfId="0" applyNumberFormat="1" applyFont="1" applyFill="1" applyBorder="1" applyProtection="1">
      <alignment vertical="center"/>
    </xf>
    <xf numFmtId="3" fontId="24" fillId="6" borderId="31" xfId="30" applyFont="1" applyFill="1" applyBorder="1">
      <alignment horizontal="right" vertical="center"/>
    </xf>
    <xf numFmtId="0" fontId="28" fillId="6" borderId="9" xfId="0" applyFont="1" applyFill="1" applyBorder="1" applyAlignment="1" applyProtection="1">
      <alignment horizontal="left" vertical="center" wrapText="1"/>
    </xf>
    <xf numFmtId="0" fontId="30" fillId="6" borderId="28" xfId="0" applyFont="1" applyFill="1" applyBorder="1" applyAlignment="1" applyProtection="1">
      <alignment horizontal="left" vertical="center" wrapText="1"/>
    </xf>
    <xf numFmtId="0" fontId="30" fillId="6" borderId="30" xfId="0" applyFont="1" applyFill="1" applyBorder="1" applyAlignment="1" applyProtection="1">
      <alignment horizontal="left" vertical="center" wrapText="1"/>
    </xf>
    <xf numFmtId="0" fontId="28" fillId="6" borderId="9" xfId="0" applyFont="1" applyFill="1" applyBorder="1" applyAlignment="1" applyProtection="1">
      <alignment vertical="center"/>
    </xf>
    <xf numFmtId="0" fontId="22" fillId="6" borderId="20" xfId="5" applyFont="1" applyFill="1" applyBorder="1" applyAlignment="1" applyProtection="1">
      <alignment horizontal="center" vertical="center" wrapText="1"/>
    </xf>
    <xf numFmtId="0" fontId="24" fillId="6" borderId="9" xfId="5" applyFont="1" applyFill="1" applyBorder="1" applyAlignment="1" applyProtection="1">
      <alignment horizontal="center" vertical="center" wrapText="1"/>
    </xf>
    <xf numFmtId="3" fontId="30" fillId="6" borderId="28" xfId="30" applyFont="1" applyFill="1" applyBorder="1" applyAlignment="1" applyProtection="1">
      <alignment horizontal="right" vertical="center"/>
    </xf>
    <xf numFmtId="3" fontId="30" fillId="6" borderId="29" xfId="30" applyFont="1" applyFill="1" applyBorder="1" applyAlignment="1" applyProtection="1">
      <alignment horizontal="right" vertical="center"/>
    </xf>
    <xf numFmtId="3" fontId="30" fillId="6" borderId="30" xfId="30" applyFont="1" applyFill="1" applyBorder="1" applyAlignment="1" applyProtection="1">
      <alignment horizontal="right" vertical="center"/>
    </xf>
    <xf numFmtId="3" fontId="28" fillId="6" borderId="9" xfId="30" applyFont="1" applyFill="1" applyBorder="1" applyAlignment="1" applyProtection="1">
      <alignment horizontal="right" vertical="center"/>
    </xf>
    <xf numFmtId="0" fontId="30" fillId="6" borderId="38" xfId="0" applyFont="1" applyFill="1" applyBorder="1" applyAlignment="1" applyProtection="1">
      <alignment vertical="center" wrapText="1"/>
    </xf>
    <xf numFmtId="0" fontId="25" fillId="6" borderId="26" xfId="0" applyFont="1" applyFill="1" applyBorder="1" applyAlignment="1" applyProtection="1">
      <alignment horizontal="left" vertical="center" wrapText="1" indent="3"/>
    </xf>
    <xf numFmtId="0" fontId="30" fillId="6" borderId="41" xfId="0" applyFont="1" applyFill="1" applyBorder="1" applyAlignment="1" applyProtection="1">
      <alignment horizontal="left" vertical="center" wrapText="1" indent="2"/>
    </xf>
    <xf numFmtId="0" fontId="33" fillId="6" borderId="0" xfId="0" applyFont="1" applyFill="1" applyBorder="1" applyAlignment="1" applyProtection="1">
      <alignment horizontal="left"/>
    </xf>
    <xf numFmtId="0" fontId="33" fillId="6" borderId="0" xfId="0" applyFont="1" applyFill="1" applyBorder="1" applyAlignment="1" applyProtection="1">
      <alignment horizontal="center"/>
    </xf>
    <xf numFmtId="3" fontId="33" fillId="6" borderId="0" xfId="0" applyNumberFormat="1" applyFont="1" applyFill="1" applyBorder="1" applyAlignment="1" applyProtection="1">
      <alignment horizontal="right"/>
    </xf>
    <xf numFmtId="2" fontId="33" fillId="6" borderId="0" xfId="0" applyNumberFormat="1" applyFont="1" applyFill="1" applyBorder="1" applyAlignment="1" applyProtection="1">
      <alignment horizontal="left"/>
    </xf>
    <xf numFmtId="3" fontId="28" fillId="6" borderId="31" xfId="30" applyFont="1" applyFill="1" applyBorder="1" applyAlignment="1" applyProtection="1">
      <alignment horizontal="right" vertical="center"/>
    </xf>
    <xf numFmtId="0" fontId="28" fillId="6" borderId="5" xfId="0" applyFont="1" applyFill="1" applyBorder="1" applyAlignment="1" applyProtection="1">
      <alignment wrapText="1"/>
    </xf>
    <xf numFmtId="3" fontId="30" fillId="6" borderId="5" xfId="11" applyNumberFormat="1" applyFont="1" applyFill="1" applyBorder="1" applyAlignment="1" applyProtection="1">
      <alignment horizontal="right"/>
    </xf>
    <xf numFmtId="2" fontId="28" fillId="6" borderId="5" xfId="3" applyNumberFormat="1" applyFont="1" applyFill="1" applyBorder="1" applyAlignment="1" applyProtection="1">
      <alignment horizontal="center" wrapText="1"/>
    </xf>
    <xf numFmtId="0" fontId="30" fillId="6" borderId="9" xfId="0" applyFont="1" applyFill="1" applyBorder="1" applyProtection="1">
      <alignment vertical="center"/>
    </xf>
    <xf numFmtId="0" fontId="28" fillId="6" borderId="0" xfId="0" applyFont="1" applyFill="1" applyBorder="1" applyAlignment="1" applyProtection="1">
      <alignment wrapText="1"/>
    </xf>
    <xf numFmtId="2" fontId="28" fillId="6" borderId="0" xfId="3" applyNumberFormat="1" applyFont="1" applyFill="1" applyBorder="1" applyAlignment="1" applyProtection="1">
      <alignment horizontal="center" wrapText="1"/>
    </xf>
    <xf numFmtId="0" fontId="30" fillId="6" borderId="8" xfId="0" applyFont="1" applyFill="1" applyBorder="1" applyProtection="1">
      <alignment vertical="center"/>
    </xf>
    <xf numFmtId="0" fontId="23" fillId="6" borderId="24" xfId="0" applyFont="1" applyFill="1" applyBorder="1" applyAlignment="1" applyProtection="1">
      <alignment horizontal="left" wrapText="1"/>
    </xf>
    <xf numFmtId="0" fontId="25" fillId="6" borderId="26" xfId="83" applyFont="1" applyFill="1" applyBorder="1" applyAlignment="1" applyProtection="1">
      <alignment horizontal="left" vertical="center" wrapText="1" indent="3"/>
    </xf>
    <xf numFmtId="0" fontId="30" fillId="6" borderId="5" xfId="0" applyFont="1" applyFill="1" applyBorder="1" applyAlignment="1" applyProtection="1">
      <alignment horizontal="left" vertical="center" wrapText="1" indent="2"/>
    </xf>
    <xf numFmtId="0" fontId="30" fillId="6" borderId="5" xfId="0" applyFont="1" applyFill="1" applyBorder="1" applyAlignment="1" applyProtection="1">
      <alignment horizontal="center" vertical="center" wrapText="1"/>
    </xf>
    <xf numFmtId="0" fontId="30" fillId="6" borderId="9" xfId="0" applyFont="1" applyFill="1" applyBorder="1" applyAlignment="1" applyProtection="1">
      <alignment horizontal="left" vertical="center" wrapText="1" indent="2"/>
    </xf>
    <xf numFmtId="0" fontId="30" fillId="6" borderId="19" xfId="0" applyFont="1" applyFill="1" applyBorder="1" applyAlignment="1" applyProtection="1">
      <alignment horizontal="center" vertical="center" wrapText="1"/>
    </xf>
    <xf numFmtId="0" fontId="30" fillId="6" borderId="31" xfId="0" applyFont="1" applyFill="1" applyBorder="1" applyAlignment="1" applyProtection="1">
      <alignment horizontal="center" vertical="center" wrapText="1"/>
    </xf>
    <xf numFmtId="2" fontId="30" fillId="6" borderId="0" xfId="31" applyNumberFormat="1" applyFont="1" applyFill="1" applyBorder="1" applyProtection="1">
      <alignment horizontal="right" vertical="center"/>
    </xf>
    <xf numFmtId="3" fontId="30" fillId="6" borderId="0" xfId="30" applyFont="1" applyFill="1" applyBorder="1" applyProtection="1">
      <alignment horizontal="right" vertical="center"/>
    </xf>
    <xf numFmtId="0" fontId="30" fillId="6" borderId="28" xfId="0" applyFont="1" applyFill="1" applyBorder="1" applyAlignment="1" applyProtection="1">
      <alignment vertical="center" wrapText="1"/>
    </xf>
    <xf numFmtId="0" fontId="30" fillId="6" borderId="28" xfId="0" applyFont="1" applyFill="1" applyBorder="1" applyAlignment="1" applyProtection="1">
      <alignment horizontal="center" vertical="center"/>
    </xf>
    <xf numFmtId="3" fontId="28" fillId="6" borderId="28" xfId="3" applyNumberFormat="1" applyFont="1" applyFill="1" applyBorder="1" applyAlignment="1" applyProtection="1">
      <alignment horizontal="right" wrapText="1"/>
    </xf>
    <xf numFmtId="0" fontId="22" fillId="6" borderId="28" xfId="0" applyFont="1" applyFill="1" applyBorder="1" applyProtection="1">
      <alignment vertical="center"/>
    </xf>
    <xf numFmtId="0" fontId="30" fillId="6" borderId="25" xfId="0" applyFont="1" applyFill="1" applyBorder="1" applyProtection="1">
      <alignment vertical="center"/>
    </xf>
    <xf numFmtId="0" fontId="30" fillId="6" borderId="39" xfId="0" applyFont="1" applyFill="1" applyBorder="1" applyAlignment="1" applyProtection="1">
      <alignment vertical="center" wrapText="1"/>
    </xf>
    <xf numFmtId="0" fontId="30" fillId="6" borderId="39" xfId="0" applyFont="1" applyFill="1" applyBorder="1" applyAlignment="1" applyProtection="1">
      <alignment horizontal="center" vertical="center"/>
    </xf>
    <xf numFmtId="3" fontId="28" fillId="6" borderId="39" xfId="3" applyNumberFormat="1" applyFont="1" applyFill="1" applyBorder="1" applyAlignment="1" applyProtection="1">
      <alignment horizontal="right" wrapText="1"/>
    </xf>
    <xf numFmtId="0" fontId="22" fillId="6" borderId="39" xfId="0" applyFont="1" applyFill="1" applyBorder="1" applyProtection="1">
      <alignment vertical="center"/>
    </xf>
    <xf numFmtId="0" fontId="30" fillId="6" borderId="41" xfId="0" applyFont="1" applyFill="1" applyBorder="1" applyProtection="1">
      <alignment vertical="center"/>
    </xf>
    <xf numFmtId="3" fontId="22" fillId="6" borderId="25" xfId="30" quotePrefix="1" applyFont="1" applyBorder="1">
      <alignment horizontal="right" vertical="center"/>
    </xf>
    <xf numFmtId="0" fontId="0" fillId="6" borderId="22" xfId="0" applyBorder="1" applyAlignment="1">
      <alignment vertical="center" wrapText="1"/>
    </xf>
    <xf numFmtId="0" fontId="0" fillId="6" borderId="21" xfId="0" applyBorder="1" applyAlignment="1">
      <alignment vertical="center" wrapText="1"/>
    </xf>
    <xf numFmtId="0" fontId="0" fillId="6" borderId="21" xfId="0" applyBorder="1" applyAlignment="1">
      <alignment horizontal="left" vertical="center" wrapText="1" indent="2"/>
    </xf>
    <xf numFmtId="0" fontId="0" fillId="6" borderId="21" xfId="0" applyBorder="1" applyAlignment="1">
      <alignment horizontal="left" vertical="center" wrapText="1" indent="1"/>
    </xf>
    <xf numFmtId="3" fontId="22" fillId="6" borderId="33" xfId="30" applyFont="1" applyBorder="1" applyProtection="1">
      <alignment horizontal="right" vertical="center"/>
    </xf>
    <xf numFmtId="3" fontId="22" fillId="14" borderId="28" xfId="20" applyFont="1" applyBorder="1">
      <alignment horizontal="right" vertical="center"/>
      <protection locked="0"/>
    </xf>
    <xf numFmtId="3" fontId="22" fillId="14" borderId="36" xfId="20" applyFont="1" applyBorder="1">
      <alignment horizontal="right" vertical="center"/>
      <protection locked="0"/>
    </xf>
    <xf numFmtId="3" fontId="22" fillId="14" borderId="29" xfId="20" applyFont="1" applyBorder="1">
      <alignment horizontal="right" vertical="center"/>
      <protection locked="0"/>
    </xf>
    <xf numFmtId="3" fontId="22" fillId="14" borderId="32" xfId="20" applyFont="1" applyBorder="1">
      <alignment horizontal="right" vertical="center"/>
      <protection locked="0"/>
    </xf>
    <xf numFmtId="2" fontId="22" fillId="6" borderId="26" xfId="32" applyNumberFormat="1" applyFont="1" applyBorder="1" applyAlignment="1">
      <alignment horizontal="center" vertical="center" wrapText="1"/>
    </xf>
    <xf numFmtId="3" fontId="30" fillId="14" borderId="32" xfId="20" applyFont="1" applyBorder="1">
      <alignment horizontal="right" vertical="center"/>
      <protection locked="0"/>
    </xf>
    <xf numFmtId="3" fontId="30" fillId="14" borderId="42" xfId="20" applyFont="1" applyBorder="1">
      <alignment horizontal="right" vertical="center"/>
      <protection locked="0"/>
    </xf>
    <xf numFmtId="3" fontId="30" fillId="14" borderId="37" xfId="20" applyFont="1" applyBorder="1">
      <alignment horizontal="right" vertical="center"/>
      <protection locked="0"/>
    </xf>
    <xf numFmtId="2" fontId="22" fillId="6" borderId="27" xfId="32" applyNumberFormat="1" applyFont="1" applyBorder="1">
      <alignment horizontal="right" vertical="center"/>
    </xf>
    <xf numFmtId="0" fontId="22" fillId="13" borderId="47" xfId="3" applyFont="1" applyBorder="1" applyProtection="1">
      <alignment horizontal="center" vertical="center"/>
    </xf>
    <xf numFmtId="3" fontId="22" fillId="6" borderId="41" xfId="30" applyFont="1" applyBorder="1">
      <alignment horizontal="right" vertical="center"/>
    </xf>
    <xf numFmtId="3" fontId="22" fillId="6" borderId="39" xfId="30" applyFont="1" applyBorder="1">
      <alignment horizontal="right" vertical="center"/>
    </xf>
    <xf numFmtId="0" fontId="24" fillId="6" borderId="10" xfId="0" applyFont="1" applyFill="1" applyBorder="1" applyAlignment="1" applyProtection="1">
      <alignment horizontal="left" vertical="center"/>
    </xf>
    <xf numFmtId="0" fontId="22" fillId="2" borderId="26" xfId="0" applyFont="1" applyFill="1" applyBorder="1" applyAlignment="1" applyProtection="1">
      <alignment horizontal="left" vertical="center" wrapText="1" indent="2"/>
    </xf>
    <xf numFmtId="3" fontId="22" fillId="6" borderId="22" xfId="30" applyFont="1" applyBorder="1">
      <alignment horizontal="right" vertical="center"/>
    </xf>
    <xf numFmtId="0" fontId="22" fillId="2" borderId="27"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1"/>
    </xf>
    <xf numFmtId="0" fontId="22" fillId="2" borderId="26" xfId="0" applyFont="1" applyFill="1" applyBorder="1" applyAlignment="1" applyProtection="1">
      <alignment horizontal="left" vertical="center" wrapText="1" indent="1"/>
    </xf>
    <xf numFmtId="0" fontId="22" fillId="45" borderId="0" xfId="0" applyFont="1" applyFill="1" applyProtection="1">
      <alignment vertical="center"/>
    </xf>
    <xf numFmtId="3" fontId="22" fillId="6" borderId="27" xfId="30" applyFont="1" applyBorder="1">
      <alignment horizontal="right" vertical="center"/>
    </xf>
    <xf numFmtId="0" fontId="22" fillId="2" borderId="29" xfId="0" applyFont="1" applyFill="1" applyBorder="1" applyAlignment="1" applyProtection="1">
      <alignment horizontal="left" vertical="center" wrapText="1" indent="3"/>
    </xf>
    <xf numFmtId="0" fontId="0" fillId="6" borderId="0" xfId="0">
      <alignment vertical="center"/>
    </xf>
    <xf numFmtId="0" fontId="0" fillId="6" borderId="0" xfId="0" applyFill="1" applyBorder="1">
      <alignment vertical="center"/>
    </xf>
    <xf numFmtId="0" fontId="0" fillId="6" borderId="0" xfId="0" applyBorder="1">
      <alignment vertical="center"/>
    </xf>
    <xf numFmtId="0" fontId="20" fillId="2" borderId="3" xfId="4" applyFont="1" applyFill="1" applyBorder="1" applyAlignment="1"/>
    <xf numFmtId="0" fontId="20" fillId="2" borderId="9" xfId="4" applyFont="1" applyFill="1" applyBorder="1" applyAlignment="1"/>
    <xf numFmtId="3" fontId="22" fillId="41" borderId="21" xfId="11" applyFont="1" applyBorder="1" applyAlignment="1" applyProtection="1">
      <alignment horizontal="right" vertical="center"/>
      <protection locked="0"/>
    </xf>
    <xf numFmtId="3" fontId="22" fillId="41" borderId="36" xfId="11" applyFont="1" applyBorder="1" applyAlignment="1" applyProtection="1">
      <alignment horizontal="right" vertical="center"/>
      <protection locked="0"/>
    </xf>
    <xf numFmtId="3" fontId="22" fillId="41" borderId="33" xfId="11" applyFont="1" applyBorder="1" applyAlignment="1" applyProtection="1">
      <alignment horizontal="right" vertical="center"/>
      <protection locked="0"/>
    </xf>
    <xf numFmtId="0" fontId="22" fillId="13" borderId="22" xfId="3" applyFont="1" applyBorder="1" applyProtection="1">
      <alignment horizontal="center" vertical="center"/>
    </xf>
    <xf numFmtId="3" fontId="22" fillId="41" borderId="22" xfId="11" applyFont="1" applyBorder="1" applyAlignment="1" applyProtection="1">
      <alignment horizontal="right" vertical="center"/>
      <protection locked="0"/>
    </xf>
    <xf numFmtId="0" fontId="0" fillId="6" borderId="41" xfId="0" applyFont="1" applyFill="1" applyBorder="1" applyAlignment="1">
      <alignment horizontal="left" vertical="center"/>
    </xf>
    <xf numFmtId="0" fontId="0" fillId="6" borderId="21" xfId="0" applyFont="1" applyFill="1" applyBorder="1" applyAlignment="1" applyProtection="1">
      <alignment vertical="center" wrapText="1"/>
    </xf>
    <xf numFmtId="0" fontId="0" fillId="6" borderId="36" xfId="0" applyFont="1" applyBorder="1" applyAlignment="1">
      <alignment horizontal="left" vertical="top" wrapText="1" indent="3"/>
    </xf>
    <xf numFmtId="0" fontId="0" fillId="6" borderId="26" xfId="0" applyFont="1" applyFill="1" applyBorder="1" applyAlignment="1" applyProtection="1">
      <alignment horizontal="center" vertical="center"/>
    </xf>
    <xf numFmtId="0" fontId="22" fillId="6" borderId="40" xfId="0" applyFont="1" applyFill="1" applyBorder="1" applyAlignment="1" applyProtection="1">
      <alignment vertical="center" wrapText="1"/>
    </xf>
    <xf numFmtId="0" fontId="24" fillId="2" borderId="31" xfId="0" applyFont="1" applyFill="1" applyBorder="1" applyAlignment="1" applyProtection="1">
      <alignment horizontal="center" wrapText="1"/>
    </xf>
    <xf numFmtId="0" fontId="22" fillId="2" borderId="9" xfId="0" applyFont="1" applyFill="1" applyBorder="1">
      <alignment vertical="center"/>
    </xf>
    <xf numFmtId="0" fontId="22" fillId="2" borderId="4" xfId="0" applyFont="1" applyFill="1" applyBorder="1">
      <alignment vertical="center"/>
    </xf>
    <xf numFmtId="0" fontId="22" fillId="2" borderId="0" xfId="0" applyFont="1" applyFill="1">
      <alignment vertical="center"/>
    </xf>
    <xf numFmtId="0" fontId="23" fillId="2" borderId="5" xfId="0" applyFont="1" applyFill="1" applyBorder="1">
      <alignment vertical="center"/>
    </xf>
    <xf numFmtId="0" fontId="20" fillId="2" borderId="5" xfId="0" applyFont="1" applyFill="1" applyBorder="1">
      <alignment vertical="center"/>
    </xf>
    <xf numFmtId="0" fontId="22" fillId="2" borderId="5" xfId="0" applyFont="1" applyFill="1" applyBorder="1">
      <alignment vertical="center"/>
    </xf>
    <xf numFmtId="0" fontId="22" fillId="2" borderId="11" xfId="0" applyFont="1" applyFill="1" applyBorder="1">
      <alignment vertical="center"/>
    </xf>
    <xf numFmtId="0" fontId="22" fillId="2" borderId="0" xfId="0" applyFont="1" applyFill="1" applyBorder="1">
      <alignment vertical="center"/>
    </xf>
    <xf numFmtId="0" fontId="22" fillId="2" borderId="2" xfId="0" applyFont="1" applyFill="1" applyBorder="1">
      <alignment vertical="center"/>
    </xf>
    <xf numFmtId="0" fontId="22" fillId="2" borderId="0" xfId="0" applyFont="1" applyFill="1" applyBorder="1" applyProtection="1">
      <alignment vertical="center"/>
    </xf>
    <xf numFmtId="0" fontId="22" fillId="2" borderId="0" xfId="0" applyFont="1" applyFill="1" applyBorder="1" applyAlignment="1" applyProtection="1">
      <alignment horizontal="left"/>
    </xf>
    <xf numFmtId="0" fontId="20" fillId="2" borderId="0" xfId="0" applyFont="1" applyFill="1" applyBorder="1">
      <alignment vertical="center"/>
    </xf>
    <xf numFmtId="0" fontId="22" fillId="2" borderId="6" xfId="0" applyFont="1" applyFill="1" applyBorder="1">
      <alignment vertical="center"/>
    </xf>
    <xf numFmtId="0" fontId="24" fillId="2" borderId="24" xfId="0" applyFont="1" applyFill="1" applyBorder="1" applyAlignment="1">
      <alignment horizontal="center" wrapText="1"/>
    </xf>
    <xf numFmtId="0" fontId="24" fillId="2" borderId="19" xfId="0" applyFont="1" applyFill="1" applyBorder="1" applyAlignment="1">
      <alignment horizontal="center" wrapText="1"/>
    </xf>
    <xf numFmtId="0" fontId="22" fillId="2" borderId="2" xfId="0" applyFont="1" applyFill="1" applyBorder="1" applyAlignment="1">
      <alignment vertical="center"/>
    </xf>
    <xf numFmtId="0" fontId="22" fillId="2" borderId="25" xfId="0" applyFont="1" applyFill="1" applyBorder="1" applyAlignment="1" applyProtection="1">
      <alignment horizontal="center" vertical="center"/>
    </xf>
    <xf numFmtId="0" fontId="22" fillId="2" borderId="25" xfId="0" applyFont="1" applyFill="1" applyBorder="1" applyAlignment="1" applyProtection="1">
      <alignment vertical="center" wrapText="1"/>
    </xf>
    <xf numFmtId="0" fontId="22" fillId="2" borderId="6" xfId="0" applyFont="1" applyFill="1" applyBorder="1" applyAlignment="1">
      <alignment vertical="center"/>
    </xf>
    <xf numFmtId="0" fontId="22" fillId="2" borderId="0" xfId="0" applyFont="1" applyFill="1" applyAlignment="1">
      <alignment vertical="center"/>
    </xf>
    <xf numFmtId="0" fontId="22" fillId="2" borderId="26" xfId="0" applyFont="1" applyFill="1" applyBorder="1" applyAlignment="1" applyProtection="1">
      <alignment horizontal="center" vertical="center"/>
    </xf>
    <xf numFmtId="0" fontId="22" fillId="0" borderId="26" xfId="0" applyFont="1" applyFill="1" applyBorder="1" applyAlignment="1" applyProtection="1">
      <alignment horizontal="left" vertical="center" indent="1"/>
    </xf>
    <xf numFmtId="0" fontId="22" fillId="0" borderId="26" xfId="0" applyFont="1" applyFill="1" applyBorder="1" applyAlignment="1" applyProtection="1">
      <alignment vertical="center"/>
    </xf>
    <xf numFmtId="0" fontId="22" fillId="2" borderId="26" xfId="0" applyFont="1" applyFill="1" applyBorder="1" applyAlignment="1" applyProtection="1">
      <alignment vertical="center"/>
    </xf>
    <xf numFmtId="0" fontId="24" fillId="2" borderId="26" xfId="0" applyFont="1" applyFill="1" applyBorder="1" applyAlignment="1" applyProtection="1">
      <alignment vertical="center"/>
    </xf>
    <xf numFmtId="0" fontId="22" fillId="2" borderId="26" xfId="0" applyFont="1" applyFill="1" applyBorder="1" applyAlignment="1" applyProtection="1">
      <alignment horizontal="left" vertical="center" indent="1"/>
    </xf>
    <xf numFmtId="0" fontId="22" fillId="2" borderId="26" xfId="0" applyFont="1" applyFill="1" applyBorder="1" applyAlignment="1" applyProtection="1">
      <alignment horizontal="left" vertical="center"/>
    </xf>
    <xf numFmtId="0" fontId="24" fillId="2" borderId="26" xfId="0" applyFont="1" applyFill="1" applyBorder="1" applyAlignment="1" applyProtection="1">
      <alignment horizontal="left" vertical="center"/>
    </xf>
    <xf numFmtId="0" fontId="22" fillId="2" borderId="27" xfId="0" applyFont="1" applyFill="1" applyBorder="1" applyAlignment="1" applyProtection="1">
      <alignment horizontal="left" vertical="center"/>
    </xf>
    <xf numFmtId="0" fontId="24" fillId="2" borderId="20" xfId="0" applyFont="1" applyFill="1" applyBorder="1" applyAlignment="1" applyProtection="1">
      <alignment horizontal="left" vertical="center"/>
    </xf>
    <xf numFmtId="0" fontId="24" fillId="2" borderId="21" xfId="0" applyFont="1" applyFill="1" applyBorder="1" applyAlignment="1" applyProtection="1">
      <alignment horizontal="left" vertical="center"/>
    </xf>
    <xf numFmtId="0" fontId="24" fillId="2" borderId="22" xfId="0" applyFont="1" applyFill="1" applyBorder="1" applyAlignment="1" applyProtection="1">
      <alignment horizontal="left" vertical="center"/>
    </xf>
    <xf numFmtId="0" fontId="22" fillId="2" borderId="10" xfId="0" applyFont="1" applyFill="1" applyBorder="1">
      <alignment vertical="center"/>
    </xf>
    <xf numFmtId="0" fontId="22" fillId="2" borderId="8" xfId="0" applyFont="1" applyFill="1" applyBorder="1">
      <alignment vertical="center"/>
    </xf>
    <xf numFmtId="0" fontId="20" fillId="2" borderId="8" xfId="0" applyFont="1" applyFill="1" applyBorder="1">
      <alignment vertical="center"/>
    </xf>
    <xf numFmtId="0" fontId="22" fillId="2" borderId="7" xfId="0" applyFont="1" applyFill="1" applyBorder="1">
      <alignment vertical="center"/>
    </xf>
    <xf numFmtId="0" fontId="0" fillId="47" borderId="0" xfId="0" applyFont="1" applyFill="1" applyProtection="1">
      <alignment vertical="center"/>
    </xf>
    <xf numFmtId="0" fontId="0" fillId="2" borderId="29" xfId="0" applyFont="1" applyFill="1" applyBorder="1" applyAlignment="1" applyProtection="1">
      <alignment horizontal="left" vertical="center" wrapText="1" indent="1"/>
    </xf>
    <xf numFmtId="0" fontId="24" fillId="6" borderId="9" xfId="4" applyFont="1" applyFill="1" applyBorder="1" applyAlignment="1">
      <alignment horizontal="left" vertical="center" wrapText="1"/>
    </xf>
    <xf numFmtId="0" fontId="22" fillId="6" borderId="34" xfId="0" applyFont="1" applyFill="1" applyBorder="1" applyAlignment="1" applyProtection="1">
      <alignment horizontal="center" vertical="center"/>
    </xf>
    <xf numFmtId="0" fontId="22" fillId="6" borderId="35" xfId="0" applyFont="1" applyFill="1" applyBorder="1" applyAlignment="1" applyProtection="1">
      <alignment horizontal="center" vertical="center"/>
    </xf>
    <xf numFmtId="0" fontId="24" fillId="6" borderId="0" xfId="0" applyFont="1" applyFill="1" applyBorder="1" applyAlignment="1" applyProtection="1">
      <alignment horizontal="center" vertical="center" wrapText="1"/>
    </xf>
    <xf numFmtId="0" fontId="24" fillId="6" borderId="8" xfId="0" applyFont="1" applyFill="1" applyBorder="1" applyAlignment="1" applyProtection="1">
      <alignment horizontal="left" vertical="center"/>
    </xf>
    <xf numFmtId="3" fontId="22" fillId="6" borderId="0" xfId="3" applyNumberFormat="1" applyFont="1" applyFill="1" applyBorder="1" applyAlignment="1" applyProtection="1">
      <alignment horizontal="center" vertical="center"/>
    </xf>
    <xf numFmtId="3" fontId="22" fillId="6" borderId="0" xfId="6" applyFont="1" applyFill="1" applyBorder="1" applyAlignment="1">
      <alignment horizontal="right" vertical="center"/>
    </xf>
    <xf numFmtId="10" fontId="22" fillId="6" borderId="0" xfId="7" applyFont="1" applyFill="1" applyBorder="1">
      <alignment horizontal="right" vertical="center"/>
    </xf>
    <xf numFmtId="3" fontId="22" fillId="13" borderId="27" xfId="3" applyNumberFormat="1" applyFont="1" applyBorder="1" applyAlignment="1" applyProtection="1">
      <alignment horizontal="center" vertical="center"/>
    </xf>
    <xf numFmtId="3" fontId="22" fillId="13" borderId="33" xfId="3" applyNumberFormat="1" applyFont="1" applyBorder="1" applyAlignment="1" applyProtection="1">
      <alignment horizontal="center" vertical="center"/>
    </xf>
    <xf numFmtId="0" fontId="22" fillId="2" borderId="0" xfId="0" applyFont="1" applyFill="1" applyBorder="1" applyProtection="1">
      <alignment vertical="center"/>
    </xf>
    <xf numFmtId="0" fontId="22" fillId="2" borderId="0" xfId="0" applyFont="1" applyFill="1" applyProtection="1">
      <alignment vertical="center"/>
    </xf>
    <xf numFmtId="3" fontId="22" fillId="6" borderId="26" xfId="30" applyFont="1" applyBorder="1">
      <alignment horizontal="right" vertical="center"/>
    </xf>
    <xf numFmtId="0" fontId="22" fillId="13" borderId="21" xfId="3" applyFont="1" applyBorder="1" applyProtection="1">
      <alignment horizontal="center" vertical="center"/>
    </xf>
    <xf numFmtId="0" fontId="22" fillId="13" borderId="36" xfId="3" applyFont="1" applyBorder="1" applyProtection="1">
      <alignment horizontal="center" vertical="center"/>
    </xf>
    <xf numFmtId="0" fontId="30" fillId="2" borderId="21" xfId="0" applyFont="1" applyFill="1" applyBorder="1" applyAlignment="1" applyProtection="1">
      <alignment horizontal="center" vertical="center" wrapText="1"/>
    </xf>
    <xf numFmtId="3" fontId="30" fillId="41" borderId="36" xfId="11" applyFont="1" applyBorder="1" applyProtection="1">
      <alignment horizontal="right" vertical="center"/>
      <protection locked="0"/>
    </xf>
    <xf numFmtId="2" fontId="22" fillId="6" borderId="26" xfId="32" applyNumberFormat="1" applyFont="1" applyBorder="1">
      <alignment horizontal="right" vertical="center"/>
    </xf>
    <xf numFmtId="0" fontId="22" fillId="45" borderId="0" xfId="0" applyFont="1" applyFill="1" applyProtection="1">
      <alignment vertical="center"/>
    </xf>
    <xf numFmtId="0" fontId="0" fillId="6" borderId="31" xfId="5" applyFont="1" applyBorder="1">
      <alignment horizontal="center" wrapText="1"/>
    </xf>
    <xf numFmtId="0" fontId="22" fillId="15" borderId="33" xfId="55" applyFont="1" applyBorder="1">
      <alignment horizontal="center" vertical="center" wrapText="1"/>
    </xf>
    <xf numFmtId="0" fontId="22" fillId="6" borderId="27" xfId="0" applyFont="1" applyFill="1" applyBorder="1" applyAlignment="1" applyProtection="1">
      <alignment vertical="center"/>
    </xf>
    <xf numFmtId="0" fontId="34" fillId="13" borderId="38" xfId="3" applyFont="1" applyBorder="1">
      <alignment horizontal="center" vertical="center"/>
    </xf>
    <xf numFmtId="0" fontId="24" fillId="6" borderId="23" xfId="0" applyFont="1" applyFill="1" applyBorder="1" applyAlignment="1" applyProtection="1">
      <alignment vertical="center"/>
    </xf>
    <xf numFmtId="0" fontId="20" fillId="6" borderId="2" xfId="0" applyFont="1" applyFill="1" applyBorder="1" applyAlignment="1">
      <alignment vertical="center"/>
    </xf>
    <xf numFmtId="0" fontId="20" fillId="6" borderId="9" xfId="0" applyFont="1" applyFill="1" applyBorder="1" applyAlignment="1">
      <alignment vertical="center"/>
    </xf>
    <xf numFmtId="15" fontId="21" fillId="6" borderId="9" xfId="0" applyNumberFormat="1" applyFont="1" applyFill="1" applyBorder="1" applyAlignment="1">
      <alignment vertical="center"/>
    </xf>
    <xf numFmtId="15" fontId="21" fillId="6" borderId="0" xfId="0" applyNumberFormat="1" applyFont="1" applyFill="1" applyBorder="1" applyAlignment="1">
      <alignment vertical="center"/>
    </xf>
    <xf numFmtId="0" fontId="24" fillId="6" borderId="24" xfId="0" applyFont="1" applyBorder="1">
      <alignment vertical="center"/>
    </xf>
    <xf numFmtId="173" fontId="24" fillId="6" borderId="19" xfId="35" applyFont="1" applyBorder="1">
      <alignment horizontal="center" vertical="center" wrapText="1"/>
    </xf>
    <xf numFmtId="173" fontId="24" fillId="6" borderId="31" xfId="35" applyFont="1" applyBorder="1">
      <alignment horizontal="center" vertical="center" wrapText="1"/>
    </xf>
    <xf numFmtId="0" fontId="24" fillId="6" borderId="9" xfId="0" applyFont="1" applyBorder="1">
      <alignment vertical="center"/>
    </xf>
    <xf numFmtId="0" fontId="24" fillId="6" borderId="9" xfId="0" applyFont="1" applyFill="1" applyBorder="1">
      <alignment vertical="center"/>
    </xf>
    <xf numFmtId="49" fontId="0" fillId="41" borderId="36" xfId="19" applyFont="1" applyBorder="1" applyAlignment="1" applyProtection="1">
      <alignment horizontal="center" vertical="center"/>
      <protection locked="0"/>
    </xf>
    <xf numFmtId="0" fontId="0" fillId="2" borderId="29" xfId="0" applyFont="1" applyFill="1" applyBorder="1" applyAlignment="1" applyProtection="1">
      <alignment vertical="center" wrapText="1"/>
    </xf>
    <xf numFmtId="0" fontId="0" fillId="2" borderId="29" xfId="0" applyFont="1" applyFill="1" applyBorder="1" applyAlignment="1" applyProtection="1">
      <alignment horizontal="left" vertical="center" wrapText="1" indent="3"/>
    </xf>
    <xf numFmtId="0" fontId="24" fillId="6" borderId="19" xfId="5" applyFont="1" applyFill="1" applyBorder="1" applyAlignment="1">
      <alignment horizontal="center" vertical="center" wrapText="1"/>
    </xf>
    <xf numFmtId="0" fontId="24" fillId="6" borderId="31" xfId="5" applyFont="1" applyFill="1" applyBorder="1" applyAlignment="1">
      <alignment horizontal="center" vertical="center" wrapText="1"/>
    </xf>
    <xf numFmtId="0" fontId="24" fillId="6" borderId="24" xfId="5" applyFont="1" applyFill="1" applyBorder="1" applyAlignment="1">
      <alignment horizontal="center" vertical="center" wrapText="1"/>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4" fillId="6" borderId="9" xfId="5" applyFont="1" applyFill="1" applyBorder="1" applyAlignment="1">
      <alignment horizontal="center" vertical="center" wrapText="1"/>
    </xf>
    <xf numFmtId="0" fontId="24" fillId="2" borderId="24" xfId="5" applyFont="1" applyFill="1" applyBorder="1" applyAlignment="1">
      <alignment horizontal="center" vertical="center" wrapText="1"/>
    </xf>
    <xf numFmtId="0" fontId="22" fillId="6" borderId="36" xfId="0" applyFont="1" applyBorder="1" applyAlignment="1">
      <alignment horizontal="left" vertical="top" wrapText="1" indent="5"/>
    </xf>
    <xf numFmtId="0" fontId="24" fillId="6" borderId="43" xfId="5" applyFont="1" applyFill="1" applyBorder="1" applyAlignment="1" applyProtection="1">
      <alignment horizontal="center" vertical="center" wrapText="1"/>
    </xf>
    <xf numFmtId="0" fontId="24" fillId="6" borderId="19" xfId="5" applyFont="1" applyFill="1" applyBorder="1" applyAlignment="1" applyProtection="1">
      <alignment horizontal="center" vertical="center" wrapText="1"/>
    </xf>
    <xf numFmtId="0" fontId="23" fillId="6" borderId="0" xfId="0" applyFont="1" applyFill="1" applyBorder="1" applyAlignment="1" applyProtection="1">
      <alignment horizontal="left" wrapText="1"/>
    </xf>
    <xf numFmtId="0" fontId="24" fillId="2" borderId="9" xfId="0" applyFont="1" applyFill="1" applyBorder="1" applyAlignment="1" applyProtection="1">
      <alignment horizontal="center" vertical="center"/>
    </xf>
    <xf numFmtId="0" fontId="25" fillId="2" borderId="29" xfId="83" applyFont="1" applyFill="1" applyBorder="1" applyAlignment="1" applyProtection="1">
      <alignment horizontal="left" vertical="center" wrapText="1" indent="2"/>
    </xf>
    <xf numFmtId="0" fontId="25" fillId="2" borderId="26" xfId="83" applyFont="1" applyFill="1" applyBorder="1" applyAlignment="1" applyProtection="1">
      <alignment horizontal="left" vertical="center" wrapText="1" indent="2"/>
    </xf>
    <xf numFmtId="0" fontId="22" fillId="6" borderId="26" xfId="0" applyFont="1" applyFill="1" applyBorder="1" applyAlignment="1" applyProtection="1">
      <alignment horizontal="center" vertical="center"/>
    </xf>
    <xf numFmtId="0" fontId="22" fillId="6" borderId="25" xfId="0" applyFont="1" applyFill="1" applyBorder="1" applyAlignment="1" applyProtection="1">
      <alignment horizontal="center" vertical="center"/>
    </xf>
    <xf numFmtId="0" fontId="22" fillId="2" borderId="26" xfId="0" applyFont="1" applyFill="1" applyBorder="1" applyAlignment="1" applyProtection="1">
      <alignment horizontal="center" vertical="center"/>
    </xf>
    <xf numFmtId="0" fontId="22" fillId="2" borderId="21" xfId="0" applyFont="1" applyFill="1" applyBorder="1" applyAlignment="1" applyProtection="1">
      <alignment horizontal="left" vertical="center" wrapText="1"/>
    </xf>
    <xf numFmtId="0" fontId="22" fillId="2" borderId="25" xfId="0" applyFont="1" applyFill="1" applyBorder="1" applyAlignment="1" applyProtection="1">
      <alignment horizontal="center" vertical="center"/>
    </xf>
    <xf numFmtId="0" fontId="22" fillId="2" borderId="20" xfId="0" applyFont="1" applyFill="1" applyBorder="1" applyAlignment="1" applyProtection="1">
      <alignment horizontal="left" vertical="center" wrapText="1"/>
    </xf>
    <xf numFmtId="0" fontId="0" fillId="2" borderId="40" xfId="0" applyFont="1" applyFill="1" applyBorder="1" applyAlignment="1" applyProtection="1">
      <alignment horizontal="left" vertical="center" wrapText="1"/>
    </xf>
    <xf numFmtId="0" fontId="22" fillId="6" borderId="26"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xf>
    <xf numFmtId="0" fontId="22" fillId="6" borderId="21"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3"/>
    </xf>
    <xf numFmtId="0" fontId="4" fillId="6" borderId="0" xfId="0" applyFont="1" applyFill="1" applyBorder="1">
      <alignment vertical="center"/>
    </xf>
    <xf numFmtId="0" fontId="22" fillId="6" borderId="0" xfId="0" applyFont="1" applyFill="1" applyBorder="1" applyAlignment="1">
      <alignment horizontal="left" vertical="center"/>
    </xf>
    <xf numFmtId="0" fontId="23" fillId="6" borderId="2" xfId="0" applyFont="1" applyFill="1" applyBorder="1" applyAlignment="1" applyProtection="1">
      <alignment horizontal="left" wrapText="1"/>
    </xf>
    <xf numFmtId="0" fontId="0" fillId="6" borderId="2" xfId="0" applyBorder="1">
      <alignment vertical="center"/>
    </xf>
    <xf numFmtId="0" fontId="0" fillId="6" borderId="26" xfId="0" applyFont="1" applyFill="1" applyBorder="1" applyAlignment="1" applyProtection="1">
      <alignment vertical="center"/>
    </xf>
    <xf numFmtId="0" fontId="22" fillId="13" borderId="33" xfId="3" applyFont="1" applyBorder="1" applyAlignment="1" applyProtection="1">
      <alignment horizontal="center" vertical="center"/>
    </xf>
    <xf numFmtId="0" fontId="0" fillId="2" borderId="0" xfId="0" applyFill="1" applyBorder="1">
      <alignment vertical="center"/>
    </xf>
    <xf numFmtId="0" fontId="22" fillId="6" borderId="36" xfId="0" applyFont="1" applyFill="1" applyBorder="1" applyAlignment="1" applyProtection="1">
      <alignment horizontal="left" vertical="center"/>
    </xf>
    <xf numFmtId="0" fontId="0" fillId="2" borderId="6" xfId="0" applyFill="1" applyBorder="1">
      <alignment vertical="center"/>
    </xf>
    <xf numFmtId="0" fontId="0" fillId="6" borderId="0" xfId="0" applyFont="1" applyFill="1" applyBorder="1" applyProtection="1">
      <alignment vertical="center"/>
    </xf>
    <xf numFmtId="0" fontId="22" fillId="6" borderId="29" xfId="0" applyFont="1" applyFill="1" applyBorder="1" applyAlignment="1" applyProtection="1">
      <alignment horizontal="center" vertical="center"/>
    </xf>
    <xf numFmtId="0" fontId="22" fillId="6" borderId="30" xfId="0" applyFont="1" applyFill="1" applyBorder="1" applyAlignment="1" applyProtection="1">
      <alignment horizontal="center" vertical="center"/>
    </xf>
    <xf numFmtId="0" fontId="22" fillId="6" borderId="36" xfId="0" applyFont="1" applyFill="1" applyBorder="1" applyAlignment="1" applyProtection="1">
      <alignment horizontal="center" vertical="center"/>
    </xf>
    <xf numFmtId="0" fontId="22" fillId="6" borderId="37" xfId="0" applyFont="1" applyFill="1" applyBorder="1" applyAlignment="1" applyProtection="1">
      <alignment horizontal="center" vertical="center"/>
    </xf>
    <xf numFmtId="0" fontId="22" fillId="6" borderId="37" xfId="0" applyFont="1" applyFill="1" applyBorder="1" applyAlignment="1" applyProtection="1">
      <alignment horizontal="left" vertical="center"/>
    </xf>
    <xf numFmtId="0" fontId="0" fillId="2" borderId="29" xfId="0" applyFill="1" applyBorder="1">
      <alignment vertical="center"/>
    </xf>
    <xf numFmtId="0" fontId="0" fillId="6" borderId="6" xfId="0" applyFill="1" applyBorder="1">
      <alignment vertical="center"/>
    </xf>
    <xf numFmtId="0" fontId="0" fillId="2" borderId="38" xfId="0" applyFont="1" applyFill="1" applyBorder="1" applyAlignment="1">
      <alignment horizontal="center" vertical="center"/>
    </xf>
    <xf numFmtId="0" fontId="0" fillId="2" borderId="30" xfId="0" applyFont="1" applyFill="1" applyBorder="1" applyAlignment="1">
      <alignment horizontal="center" vertical="center"/>
    </xf>
    <xf numFmtId="0" fontId="22" fillId="2" borderId="22" xfId="0" applyFont="1" applyFill="1" applyBorder="1" applyAlignment="1">
      <alignment horizontal="left" vertical="center"/>
    </xf>
    <xf numFmtId="3" fontId="22" fillId="14" borderId="30" xfId="20" applyFont="1" applyBorder="1">
      <alignment horizontal="right" vertical="center"/>
      <protection locked="0"/>
    </xf>
    <xf numFmtId="0" fontId="0" fillId="2" borderId="21" xfId="0" applyFont="1" applyFill="1" applyBorder="1" applyAlignment="1">
      <alignment horizontal="left" vertical="center" indent="1"/>
    </xf>
    <xf numFmtId="0" fontId="0" fillId="2" borderId="21" xfId="0" applyFont="1" applyFill="1" applyBorder="1" applyAlignment="1">
      <alignment vertical="center"/>
    </xf>
    <xf numFmtId="3" fontId="30" fillId="14" borderId="63" xfId="20" applyFont="1" applyBorder="1">
      <alignment horizontal="right" vertical="center"/>
      <protection locked="0"/>
    </xf>
    <xf numFmtId="0" fontId="22" fillId="6" borderId="6" xfId="0" applyFont="1" applyBorder="1">
      <alignment vertical="center"/>
    </xf>
    <xf numFmtId="0" fontId="0" fillId="6" borderId="0" xfId="0" applyFont="1" applyFill="1" applyBorder="1">
      <alignment vertical="center"/>
    </xf>
    <xf numFmtId="0" fontId="22" fillId="2" borderId="0" xfId="0" applyFont="1" applyFill="1" applyBorder="1">
      <alignment vertical="center"/>
    </xf>
    <xf numFmtId="0" fontId="22" fillId="2" borderId="6" xfId="0" applyFont="1" applyFill="1" applyBorder="1">
      <alignment vertical="center"/>
    </xf>
    <xf numFmtId="0" fontId="22" fillId="2" borderId="0" xfId="0" applyFont="1" applyFill="1">
      <alignment vertical="center"/>
    </xf>
    <xf numFmtId="3" fontId="22" fillId="13" borderId="40" xfId="3" applyNumberFormat="1" applyFont="1" applyBorder="1">
      <alignment horizontal="center" vertical="center"/>
    </xf>
    <xf numFmtId="0" fontId="22" fillId="6" borderId="0" xfId="0" applyFont="1" applyFill="1" applyBorder="1">
      <alignment vertical="center"/>
    </xf>
    <xf numFmtId="0" fontId="22" fillId="2" borderId="5" xfId="0" applyFont="1" applyFill="1" applyBorder="1">
      <alignment vertical="center"/>
    </xf>
    <xf numFmtId="0" fontId="0" fillId="2" borderId="26" xfId="0" applyFont="1" applyFill="1" applyBorder="1" applyAlignment="1">
      <alignment horizontal="center" vertical="center"/>
    </xf>
    <xf numFmtId="0" fontId="24" fillId="6" borderId="0" xfId="0" applyFont="1" applyFill="1" applyBorder="1" applyProtection="1">
      <alignment vertical="center"/>
    </xf>
    <xf numFmtId="0" fontId="0" fillId="2" borderId="0" xfId="0" applyFill="1" applyBorder="1" applyAlignment="1">
      <alignment horizontal="center" vertical="center"/>
    </xf>
    <xf numFmtId="174" fontId="22" fillId="6" borderId="21" xfId="29" applyFont="1" applyBorder="1">
      <alignment horizontal="center" vertical="center"/>
    </xf>
    <xf numFmtId="3" fontId="22" fillId="6" borderId="30" xfId="30" applyFont="1" applyBorder="1" applyProtection="1">
      <alignment horizontal="right" vertical="center"/>
    </xf>
    <xf numFmtId="3" fontId="22" fillId="14" borderId="36" xfId="20" applyFont="1" applyBorder="1">
      <alignment horizontal="right" vertical="center"/>
      <protection locked="0"/>
    </xf>
    <xf numFmtId="3" fontId="22" fillId="14" borderId="33" xfId="20" applyFont="1" applyBorder="1">
      <alignment horizontal="right" vertical="center"/>
      <protection locked="0"/>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2" fillId="13" borderId="9" xfId="0" applyFont="1" applyFill="1" applyBorder="1">
      <alignment vertical="center"/>
    </xf>
    <xf numFmtId="0" fontId="22" fillId="2" borderId="32" xfId="0" applyFont="1" applyFill="1" applyBorder="1">
      <alignment vertical="center"/>
    </xf>
    <xf numFmtId="0" fontId="0" fillId="2" borderId="28" xfId="0" applyFont="1" applyFill="1" applyBorder="1">
      <alignment vertical="center"/>
    </xf>
    <xf numFmtId="0" fontId="0" fillId="2" borderId="29" xfId="0" applyFont="1" applyFill="1" applyBorder="1">
      <alignment vertical="center"/>
    </xf>
    <xf numFmtId="0" fontId="0" fillId="2" borderId="30" xfId="0" applyFont="1" applyFill="1" applyBorder="1">
      <alignment vertical="center"/>
    </xf>
    <xf numFmtId="3" fontId="22" fillId="6" borderId="0" xfId="11" applyFont="1" applyFill="1" applyBorder="1" applyAlignment="1" applyProtection="1">
      <alignment horizontal="right" vertical="center"/>
    </xf>
    <xf numFmtId="3" fontId="22" fillId="6" borderId="0" xfId="11" applyFont="1" applyFill="1" applyBorder="1" applyProtection="1">
      <alignment horizontal="right" vertical="center"/>
    </xf>
    <xf numFmtId="3" fontId="22" fillId="6" borderId="8" xfId="11" applyFont="1" applyFill="1" applyBorder="1" applyProtection="1">
      <alignment horizontal="right" vertical="center"/>
    </xf>
    <xf numFmtId="0" fontId="22" fillId="13" borderId="33" xfId="3" applyFont="1" applyBorder="1" applyAlignment="1" applyProtection="1">
      <alignment vertical="center" wrapText="1"/>
    </xf>
    <xf numFmtId="3" fontId="24" fillId="43" borderId="32" xfId="6" applyFont="1" applyBorder="1" applyProtection="1">
      <alignment horizontal="right" vertical="center"/>
    </xf>
    <xf numFmtId="3" fontId="24" fillId="43" borderId="36" xfId="6" applyFont="1" applyBorder="1" applyProtection="1">
      <alignment horizontal="right" vertical="center"/>
    </xf>
    <xf numFmtId="3" fontId="24" fillId="43" borderId="33" xfId="6" applyFont="1" applyBorder="1" applyProtection="1">
      <alignment horizontal="right" vertical="center"/>
    </xf>
    <xf numFmtId="0" fontId="22" fillId="13" borderId="47" xfId="3" applyFont="1" applyBorder="1" applyAlignment="1" applyProtection="1">
      <alignment vertical="center" wrapText="1"/>
    </xf>
    <xf numFmtId="0" fontId="22" fillId="13" borderId="48" xfId="3" applyFont="1" applyBorder="1" applyAlignment="1" applyProtection="1">
      <alignment vertical="center" wrapText="1"/>
    </xf>
    <xf numFmtId="3" fontId="22" fillId="6" borderId="23" xfId="30" applyFont="1" applyBorder="1">
      <alignment horizontal="right" vertical="center"/>
    </xf>
    <xf numFmtId="2" fontId="28" fillId="13" borderId="36" xfId="3" applyNumberFormat="1" applyFont="1" applyBorder="1">
      <alignment horizontal="center" vertical="center"/>
    </xf>
    <xf numFmtId="0" fontId="23" fillId="6" borderId="6" xfId="0" applyFont="1" applyFill="1" applyBorder="1" applyAlignment="1" applyProtection="1">
      <alignment horizontal="left" wrapText="1"/>
    </xf>
    <xf numFmtId="0" fontId="22" fillId="6" borderId="4" xfId="0" applyFont="1" applyFill="1" applyBorder="1" applyProtection="1">
      <alignment vertical="center"/>
    </xf>
    <xf numFmtId="0" fontId="22" fillId="6" borderId="11" xfId="0" applyFont="1" applyFill="1" applyBorder="1" applyAlignment="1" applyProtection="1">
      <alignment vertical="center"/>
    </xf>
    <xf numFmtId="0" fontId="22" fillId="6" borderId="6" xfId="0" applyFont="1" applyFill="1" applyBorder="1" applyAlignment="1" applyProtection="1">
      <alignment horizontal="left" vertical="center" indent="2"/>
    </xf>
    <xf numFmtId="0" fontId="22" fillId="6" borderId="6" xfId="0" applyFont="1" applyFill="1" applyBorder="1" applyAlignment="1" applyProtection="1">
      <alignment horizontal="left" vertical="center" indent="3"/>
    </xf>
    <xf numFmtId="0" fontId="42" fillId="6" borderId="6" xfId="0" applyFont="1" applyFill="1" applyBorder="1" applyProtection="1">
      <alignment vertical="center"/>
    </xf>
    <xf numFmtId="0" fontId="0" fillId="6" borderId="21" xfId="0" applyFont="1" applyFill="1" applyBorder="1" applyAlignment="1" applyProtection="1">
      <alignment horizontal="left" vertical="center" wrapText="1" indent="1"/>
    </xf>
    <xf numFmtId="0" fontId="0" fillId="6" borderId="0" xfId="0" applyFont="1" applyFill="1" applyBorder="1" applyAlignment="1" applyProtection="1">
      <alignment vertical="center"/>
    </xf>
    <xf numFmtId="0" fontId="24" fillId="6" borderId="0" xfId="0" applyFont="1" applyFill="1" applyBorder="1" applyAlignment="1">
      <alignment horizontal="center" vertical="center" wrapText="1"/>
    </xf>
    <xf numFmtId="0" fontId="0" fillId="6" borderId="0" xfId="0" applyFont="1" applyFill="1" applyBorder="1" applyAlignment="1">
      <alignment vertical="center"/>
    </xf>
    <xf numFmtId="0" fontId="0" fillId="6" borderId="6" xfId="0" applyFont="1" applyFill="1" applyBorder="1" applyAlignment="1">
      <alignment vertical="center" wrapText="1"/>
    </xf>
    <xf numFmtId="0" fontId="22" fillId="6" borderId="0" xfId="0" applyFont="1" applyBorder="1">
      <alignment vertical="center"/>
    </xf>
    <xf numFmtId="0" fontId="0" fillId="6" borderId="2" xfId="0" applyFill="1" applyBorder="1">
      <alignment vertical="center"/>
    </xf>
    <xf numFmtId="0" fontId="0" fillId="6" borderId="21" xfId="0" applyFont="1" applyFill="1" applyBorder="1" applyAlignment="1">
      <alignment horizontal="left" vertical="center" indent="2"/>
    </xf>
    <xf numFmtId="0" fontId="0" fillId="6" borderId="40" xfId="0" applyFont="1" applyFill="1" applyBorder="1" applyAlignment="1">
      <alignment horizontal="left" vertical="center" indent="2"/>
    </xf>
    <xf numFmtId="0" fontId="0" fillId="2" borderId="26" xfId="0" applyFont="1" applyFill="1" applyBorder="1" applyAlignment="1" applyProtection="1">
      <alignment vertical="center" wrapText="1"/>
    </xf>
    <xf numFmtId="0" fontId="0" fillId="2" borderId="26" xfId="0" applyFont="1" applyFill="1" applyBorder="1" applyAlignment="1" applyProtection="1">
      <alignment horizontal="left" vertical="center" wrapText="1" indent="2"/>
    </xf>
    <xf numFmtId="0" fontId="22" fillId="41" borderId="21" xfId="18" applyFont="1" applyBorder="1">
      <alignment horizontal="center" vertical="center" wrapText="1"/>
      <protection locked="0"/>
    </xf>
    <xf numFmtId="0" fontId="0" fillId="2" borderId="0" xfId="0" applyFont="1" applyFill="1" applyBorder="1" applyAlignment="1">
      <alignment vertical="center"/>
    </xf>
    <xf numFmtId="0" fontId="22" fillId="6" borderId="67" xfId="0" applyFont="1" applyFill="1" applyBorder="1" applyProtection="1">
      <alignment vertical="center"/>
    </xf>
    <xf numFmtId="0" fontId="34" fillId="6" borderId="12" xfId="116" applyFill="1" applyBorder="1" applyAlignment="1">
      <alignment vertical="center"/>
    </xf>
    <xf numFmtId="0" fontId="34" fillId="6" borderId="2" xfId="116" applyFill="1" applyBorder="1" applyAlignment="1">
      <alignment vertical="top"/>
    </xf>
    <xf numFmtId="0" fontId="34" fillId="6" borderId="2" xfId="116" applyFill="1" applyBorder="1" applyAlignment="1" applyProtection="1">
      <alignment horizontal="left"/>
    </xf>
    <xf numFmtId="0" fontId="34" fillId="6" borderId="2" xfId="116" applyFill="1" applyBorder="1" applyAlignment="1" applyProtection="1">
      <alignment horizontal="left" vertical="center"/>
    </xf>
    <xf numFmtId="0" fontId="34" fillId="6" borderId="12" xfId="116" applyFill="1" applyBorder="1" applyAlignment="1" applyProtection="1">
      <alignment horizontal="left" vertical="center"/>
    </xf>
    <xf numFmtId="0" fontId="34" fillId="6" borderId="2" xfId="116" applyFill="1" applyBorder="1" applyAlignment="1">
      <alignment vertical="center"/>
    </xf>
    <xf numFmtId="0" fontId="34" fillId="2" borderId="12" xfId="116" applyFill="1" applyBorder="1" applyAlignment="1"/>
    <xf numFmtId="0" fontId="34" fillId="6" borderId="12" xfId="116" applyFill="1" applyBorder="1" applyAlignment="1"/>
    <xf numFmtId="0" fontId="34" fillId="6" borderId="12" xfId="116" applyFill="1" applyBorder="1" applyAlignment="1" applyProtection="1"/>
    <xf numFmtId="0" fontId="34" fillId="6" borderId="5" xfId="116" applyFill="1" applyBorder="1" applyAlignment="1" applyProtection="1">
      <alignment vertical="center"/>
    </xf>
    <xf numFmtId="0" fontId="34" fillId="6" borderId="11" xfId="116" applyFill="1" applyBorder="1" applyAlignment="1" applyProtection="1">
      <alignment vertical="center"/>
    </xf>
    <xf numFmtId="0" fontId="34" fillId="6" borderId="0" xfId="116" applyFill="1" applyBorder="1" applyAlignment="1" applyProtection="1">
      <alignment horizontal="left"/>
    </xf>
    <xf numFmtId="0" fontId="34" fillId="6" borderId="0" xfId="116" applyFill="1" applyBorder="1" applyAlignment="1" applyProtection="1">
      <alignment vertical="center"/>
    </xf>
    <xf numFmtId="3" fontId="34" fillId="6" borderId="0" xfId="116" applyNumberFormat="1" applyFill="1" applyBorder="1" applyAlignment="1" applyProtection="1">
      <alignment horizontal="right" vertical="center"/>
    </xf>
    <xf numFmtId="0" fontId="34" fillId="6" borderId="6" xfId="116" applyFill="1" applyBorder="1" applyAlignment="1" applyProtection="1">
      <alignment vertical="center"/>
    </xf>
    <xf numFmtId="0" fontId="34" fillId="2" borderId="12" xfId="116" applyFill="1" applyBorder="1" applyAlignment="1" applyProtection="1"/>
    <xf numFmtId="0" fontId="34" fillId="2" borderId="2" xfId="116" applyFill="1" applyBorder="1" applyAlignment="1" applyProtection="1">
      <alignment horizontal="left"/>
    </xf>
    <xf numFmtId="0" fontId="34" fillId="2" borderId="12" xfId="116" applyFill="1" applyBorder="1" applyAlignment="1" applyProtection="1">
      <alignment vertical="center"/>
    </xf>
    <xf numFmtId="0" fontId="0" fillId="6" borderId="49" xfId="0" applyFont="1" applyFill="1" applyBorder="1" applyAlignment="1" applyProtection="1">
      <alignment horizontal="left" vertical="center"/>
    </xf>
    <xf numFmtId="0" fontId="0" fillId="6" borderId="39" xfId="0" applyFont="1" applyFill="1" applyBorder="1" applyAlignment="1" applyProtection="1">
      <alignment horizontal="left" vertical="center"/>
    </xf>
    <xf numFmtId="0" fontId="24" fillId="6" borderId="49" xfId="0" applyFont="1" applyFill="1" applyBorder="1" applyAlignment="1" applyProtection="1">
      <alignment horizontal="left" vertical="center"/>
    </xf>
    <xf numFmtId="3" fontId="0" fillId="41" borderId="22" xfId="11" applyFont="1" applyBorder="1">
      <alignment horizontal="right" vertical="center"/>
      <protection locked="0"/>
    </xf>
    <xf numFmtId="0" fontId="22" fillId="6" borderId="0" xfId="0" applyFont="1" applyFill="1" applyBorder="1" applyAlignment="1">
      <alignment horizontal="center" vertical="center"/>
    </xf>
    <xf numFmtId="0" fontId="34" fillId="6" borderId="2" xfId="116" applyFont="1" applyFill="1" applyBorder="1" applyAlignment="1" applyProtection="1">
      <alignment horizontal="left" vertical="center"/>
    </xf>
    <xf numFmtId="3" fontId="0" fillId="14" borderId="36" xfId="20" applyFont="1" applyBorder="1">
      <alignment horizontal="right" vertical="center"/>
      <protection locked="0"/>
    </xf>
    <xf numFmtId="3" fontId="0" fillId="14" borderId="33" xfId="20" applyFont="1" applyBorder="1">
      <alignment horizontal="right" vertical="center"/>
      <protection locked="0"/>
    </xf>
    <xf numFmtId="3" fontId="0" fillId="6" borderId="36" xfId="30" applyFont="1" applyBorder="1">
      <alignment horizontal="right" vertical="center"/>
    </xf>
    <xf numFmtId="0" fontId="0" fillId="6" borderId="67" xfId="0" applyFill="1" applyBorder="1">
      <alignment vertical="center"/>
    </xf>
    <xf numFmtId="3" fontId="0" fillId="41" borderId="36" xfId="11" applyFont="1" applyBorder="1">
      <alignment horizontal="right" vertical="center"/>
      <protection locked="0"/>
    </xf>
    <xf numFmtId="0" fontId="0" fillId="6" borderId="26" xfId="0" applyFont="1" applyFill="1" applyBorder="1" applyAlignment="1" applyProtection="1">
      <alignment horizontal="left" vertical="center"/>
    </xf>
    <xf numFmtId="0" fontId="20" fillId="6" borderId="69" xfId="4" applyFont="1" applyFill="1" applyBorder="1" applyAlignment="1"/>
    <xf numFmtId="0" fontId="22" fillId="2" borderId="69" xfId="0" applyFont="1" applyFill="1" applyBorder="1">
      <alignment vertical="center"/>
    </xf>
    <xf numFmtId="0" fontId="22" fillId="2" borderId="67" xfId="0" applyFont="1" applyFill="1" applyBorder="1">
      <alignment vertical="center"/>
    </xf>
    <xf numFmtId="0" fontId="0" fillId="2" borderId="0" xfId="0" applyFont="1" applyFill="1" applyBorder="1">
      <alignment vertical="center"/>
    </xf>
    <xf numFmtId="3" fontId="0" fillId="13" borderId="29" xfId="3" applyNumberFormat="1" applyFont="1" applyBorder="1">
      <alignment horizontal="center" vertical="center"/>
    </xf>
    <xf numFmtId="0" fontId="0" fillId="6" borderId="0" xfId="0" applyFont="1" applyFill="1" applyBorder="1" applyAlignment="1"/>
    <xf numFmtId="0" fontId="0" fillId="2" borderId="0" xfId="0" applyFont="1" applyFill="1">
      <alignment vertical="center"/>
    </xf>
    <xf numFmtId="3" fontId="46" fillId="41" borderId="36" xfId="11" applyFont="1" applyBorder="1">
      <alignment horizontal="right" vertical="center"/>
      <protection locked="0"/>
    </xf>
    <xf numFmtId="3" fontId="46" fillId="6" borderId="36" xfId="30" applyFont="1" applyBorder="1">
      <alignment horizontal="right" vertical="center"/>
    </xf>
    <xf numFmtId="0" fontId="0" fillId="6" borderId="2" xfId="0" applyFont="1" applyFill="1" applyBorder="1">
      <alignment vertical="center"/>
    </xf>
    <xf numFmtId="3" fontId="22" fillId="6" borderId="29" xfId="0" applyNumberFormat="1" applyFont="1" applyFill="1" applyBorder="1" applyAlignment="1" applyProtection="1">
      <alignment horizontal="center" vertical="center"/>
    </xf>
    <xf numFmtId="3" fontId="22" fillId="13" borderId="49" xfId="3" applyNumberFormat="1" applyFont="1" applyBorder="1">
      <alignment horizontal="center" vertical="center"/>
    </xf>
    <xf numFmtId="4" fontId="22" fillId="6" borderId="29" xfId="0" applyNumberFormat="1" applyFont="1" applyFill="1" applyBorder="1" applyAlignment="1" applyProtection="1">
      <alignment horizontal="center" vertical="center"/>
    </xf>
    <xf numFmtId="4" fontId="22" fillId="6" borderId="30" xfId="0" applyNumberFormat="1" applyFont="1" applyFill="1" applyBorder="1" applyAlignment="1" applyProtection="1">
      <alignment horizontal="center" vertical="center"/>
    </xf>
    <xf numFmtId="0" fontId="22" fillId="2" borderId="0" xfId="0" applyFont="1" applyFill="1" applyBorder="1" applyAlignment="1">
      <alignment horizontal="center" vertical="center"/>
    </xf>
    <xf numFmtId="0" fontId="22" fillId="0" borderId="38" xfId="0" applyFont="1" applyFill="1" applyBorder="1" applyAlignment="1" applyProtection="1">
      <alignment horizontal="center" vertical="center"/>
    </xf>
    <xf numFmtId="0" fontId="22" fillId="41" borderId="23" xfId="18" applyFont="1" applyBorder="1">
      <alignment horizontal="center" vertical="center" wrapText="1"/>
      <protection locked="0"/>
    </xf>
    <xf numFmtId="49" fontId="22" fillId="41" borderId="37" xfId="19" applyFont="1" applyBorder="1" applyAlignment="1">
      <alignment vertical="center"/>
      <protection locked="0"/>
    </xf>
    <xf numFmtId="49" fontId="22" fillId="41" borderId="36" xfId="19" applyFont="1" applyBorder="1" applyAlignment="1">
      <alignment vertical="center"/>
      <protection locked="0"/>
    </xf>
    <xf numFmtId="0" fontId="22" fillId="0" borderId="27" xfId="0" applyFont="1" applyFill="1" applyBorder="1" applyAlignment="1" applyProtection="1">
      <alignment horizontal="center" vertical="center"/>
    </xf>
    <xf numFmtId="0" fontId="22" fillId="41" borderId="22" xfId="18" applyFont="1" applyBorder="1">
      <alignment horizontal="center" vertical="center" wrapText="1"/>
      <protection locked="0"/>
    </xf>
    <xf numFmtId="49" fontId="22" fillId="41" borderId="33" xfId="19" applyFont="1" applyBorder="1" applyAlignment="1">
      <alignment vertical="center"/>
      <protection locked="0"/>
    </xf>
    <xf numFmtId="3" fontId="22" fillId="6" borderId="26" xfId="30" applyFont="1" applyFill="1" applyBorder="1" applyAlignment="1">
      <alignment horizontal="center" vertical="center"/>
    </xf>
    <xf numFmtId="3" fontId="22" fillId="6" borderId="41" xfId="30" applyFont="1" applyFill="1" applyBorder="1" applyAlignment="1">
      <alignment horizontal="center" vertical="center"/>
    </xf>
    <xf numFmtId="0" fontId="22" fillId="6" borderId="21" xfId="0" applyNumberFormat="1" applyFont="1" applyBorder="1">
      <alignment vertical="center"/>
    </xf>
    <xf numFmtId="3" fontId="22" fillId="6" borderId="27" xfId="30" applyFont="1" applyFill="1" applyBorder="1" applyAlignment="1">
      <alignment horizontal="center" vertical="center"/>
    </xf>
    <xf numFmtId="0" fontId="22" fillId="6" borderId="22" xfId="0" applyNumberFormat="1" applyFont="1" applyBorder="1">
      <alignment vertical="center"/>
    </xf>
    <xf numFmtId="0" fontId="22" fillId="6" borderId="69" xfId="0" applyFont="1" applyFill="1" applyBorder="1" applyProtection="1">
      <alignment vertical="center"/>
    </xf>
    <xf numFmtId="0" fontId="22" fillId="6" borderId="69" xfId="0" applyFont="1" applyFill="1" applyBorder="1">
      <alignment vertical="center"/>
    </xf>
    <xf numFmtId="49" fontId="22" fillId="14" borderId="21" xfId="27" applyNumberFormat="1" applyFont="1" applyBorder="1">
      <alignment horizontal="center" vertical="center" wrapText="1"/>
      <protection locked="0"/>
    </xf>
    <xf numFmtId="0" fontId="0" fillId="2" borderId="36" xfId="0" applyFont="1" applyFill="1" applyBorder="1" applyAlignment="1">
      <alignment horizontal="left" vertical="center"/>
    </xf>
    <xf numFmtId="0" fontId="24" fillId="6" borderId="69" xfId="0" applyFont="1" applyFill="1" applyBorder="1" applyAlignment="1" applyProtection="1">
      <alignment vertical="center"/>
    </xf>
    <xf numFmtId="0" fontId="0" fillId="0" borderId="27" xfId="0" applyFont="1" applyFill="1" applyBorder="1" applyAlignment="1">
      <alignment vertical="center" wrapText="1"/>
    </xf>
    <xf numFmtId="0" fontId="0" fillId="6" borderId="29" xfId="0" applyFont="1" applyFill="1" applyBorder="1" applyAlignment="1" applyProtection="1">
      <alignment horizontal="left" vertical="center"/>
    </xf>
    <xf numFmtId="0" fontId="20" fillId="2" borderId="3" xfId="4" applyFont="1" applyFill="1" applyBorder="1" applyAlignment="1" applyProtection="1"/>
    <xf numFmtId="0" fontId="37" fillId="6" borderId="0" xfId="0" applyFont="1" applyFill="1" applyBorder="1" applyAlignment="1">
      <alignment horizontal="center"/>
    </xf>
    <xf numFmtId="0" fontId="37" fillId="6" borderId="0" xfId="0" applyFont="1" applyFill="1" applyBorder="1" applyAlignment="1"/>
    <xf numFmtId="0" fontId="37" fillId="6" borderId="6" xfId="0" applyFont="1" applyFill="1" applyBorder="1" applyAlignment="1"/>
    <xf numFmtId="0" fontId="44" fillId="6" borderId="9" xfId="0" applyFont="1" applyBorder="1" applyAlignment="1">
      <alignment horizontal="left" vertical="center" wrapText="1"/>
    </xf>
    <xf numFmtId="0" fontId="44" fillId="6" borderId="68" xfId="0" applyFont="1" applyBorder="1" applyAlignment="1">
      <alignment horizontal="center" vertical="center" wrapText="1"/>
    </xf>
    <xf numFmtId="0" fontId="46" fillId="6" borderId="49" xfId="0" applyFont="1" applyBorder="1" applyAlignment="1">
      <alignment horizontal="left" vertical="center" wrapText="1"/>
    </xf>
    <xf numFmtId="0" fontId="46" fillId="6" borderId="49" xfId="0" applyFont="1" applyBorder="1" applyAlignment="1">
      <alignment horizontal="left" vertical="center" wrapText="1" indent="1"/>
    </xf>
    <xf numFmtId="3" fontId="46" fillId="41" borderId="37" xfId="11" applyFont="1" applyBorder="1">
      <alignment horizontal="right" vertical="center"/>
      <protection locked="0"/>
    </xf>
    <xf numFmtId="0" fontId="44" fillId="6" borderId="67" xfId="0" applyFont="1" applyBorder="1" applyAlignment="1">
      <alignment horizontal="left" vertical="center" wrapText="1"/>
    </xf>
    <xf numFmtId="0" fontId="46" fillId="6" borderId="67" xfId="0" applyFont="1" applyBorder="1" applyAlignment="1">
      <alignment horizontal="left" vertical="center" wrapText="1" indent="1"/>
    </xf>
    <xf numFmtId="3" fontId="46" fillId="6" borderId="46" xfId="30" applyFont="1" applyBorder="1">
      <alignment horizontal="right" vertical="center"/>
    </xf>
    <xf numFmtId="0" fontId="46" fillId="6" borderId="67" xfId="0" applyFont="1" applyBorder="1" applyAlignment="1">
      <alignment horizontal="left" vertical="center" wrapText="1"/>
    </xf>
    <xf numFmtId="3" fontId="46" fillId="6" borderId="67" xfId="30" applyFont="1" applyBorder="1">
      <alignment horizontal="right" vertical="center"/>
    </xf>
    <xf numFmtId="0" fontId="46" fillId="6" borderId="29" xfId="0" applyFont="1" applyBorder="1" applyAlignment="1">
      <alignment horizontal="left" vertical="center" wrapText="1"/>
    </xf>
    <xf numFmtId="0" fontId="46" fillId="6" borderId="29" xfId="0" applyFont="1" applyBorder="1" applyAlignment="1">
      <alignment horizontal="left" vertical="center" wrapText="1" indent="1"/>
    </xf>
    <xf numFmtId="0" fontId="25" fillId="6" borderId="29" xfId="83" applyFont="1" applyFill="1" applyBorder="1" applyAlignment="1" applyProtection="1">
      <alignment horizontal="left" vertical="center" wrapText="1" indent="1"/>
    </xf>
    <xf numFmtId="3" fontId="46" fillId="6" borderId="33" xfId="30" applyFont="1" applyBorder="1">
      <alignment horizontal="right" vertical="center"/>
    </xf>
    <xf numFmtId="0" fontId="46" fillId="6" borderId="9" xfId="0" applyFont="1" applyBorder="1" applyAlignment="1">
      <alignment horizontal="left" vertical="center" wrapText="1" indent="1"/>
    </xf>
    <xf numFmtId="3" fontId="46" fillId="6" borderId="68" xfId="30" applyFont="1" applyBorder="1">
      <alignment horizontal="right" vertical="center"/>
    </xf>
    <xf numFmtId="0" fontId="0" fillId="6" borderId="6" xfId="0" applyFont="1" applyFill="1" applyBorder="1">
      <alignment vertical="center"/>
    </xf>
    <xf numFmtId="0" fontId="0" fillId="6" borderId="6" xfId="0" applyFont="1" applyFill="1" applyBorder="1" applyAlignment="1"/>
    <xf numFmtId="0" fontId="0" fillId="6" borderId="0" xfId="0" applyFont="1" applyFill="1" applyBorder="1" applyAlignment="1">
      <alignment horizontal="center"/>
    </xf>
    <xf numFmtId="0" fontId="0" fillId="2" borderId="30" xfId="0" applyFill="1" applyBorder="1">
      <alignment vertical="center"/>
    </xf>
    <xf numFmtId="0" fontId="0" fillId="2" borderId="29" xfId="0" applyFill="1" applyBorder="1" applyAlignment="1">
      <alignment horizontal="left" vertical="center" indent="1"/>
    </xf>
    <xf numFmtId="0" fontId="0" fillId="2" borderId="29" xfId="0" applyFill="1" applyBorder="1" applyAlignment="1">
      <alignment horizontal="center" vertical="center"/>
    </xf>
    <xf numFmtId="0" fontId="3" fillId="2" borderId="29" xfId="0" applyFont="1" applyFill="1" applyBorder="1" applyAlignment="1">
      <alignment horizontal="center" vertical="center"/>
    </xf>
    <xf numFmtId="0" fontId="0" fillId="2" borderId="30" xfId="0" applyFill="1" applyBorder="1" applyAlignment="1">
      <alignment horizontal="left" vertical="center" indent="1"/>
    </xf>
    <xf numFmtId="0" fontId="0" fillId="2" borderId="30" xfId="0" applyFill="1" applyBorder="1" applyAlignment="1">
      <alignment horizontal="center" vertical="center"/>
    </xf>
    <xf numFmtId="0" fontId="3" fillId="2" borderId="30" xfId="0" applyFont="1" applyFill="1" applyBorder="1" applyAlignment="1">
      <alignment horizontal="center" vertical="center"/>
    </xf>
    <xf numFmtId="0" fontId="0" fillId="2" borderId="0" xfId="0" applyFill="1" applyAlignment="1">
      <alignment horizontal="center" vertical="center"/>
    </xf>
    <xf numFmtId="0" fontId="37" fillId="6" borderId="0" xfId="0" applyFont="1" applyFill="1" applyBorder="1" applyAlignment="1" applyProtection="1">
      <alignment horizontal="left"/>
    </xf>
    <xf numFmtId="0" fontId="37" fillId="6" borderId="0" xfId="0" applyFont="1" applyFill="1" applyAlignment="1">
      <alignment vertical="center"/>
    </xf>
    <xf numFmtId="0" fontId="0" fillId="6" borderId="6" xfId="0" applyFont="1" applyFill="1" applyBorder="1" applyAlignment="1">
      <alignment vertical="center"/>
    </xf>
    <xf numFmtId="0" fontId="0" fillId="6" borderId="0" xfId="0" applyFont="1" applyFill="1" applyAlignment="1">
      <alignment vertical="center"/>
    </xf>
    <xf numFmtId="0" fontId="46" fillId="6" borderId="49" xfId="0" applyFont="1" applyFill="1" applyBorder="1" applyAlignment="1" applyProtection="1">
      <alignment horizontal="left" vertical="center"/>
    </xf>
    <xf numFmtId="0" fontId="46" fillId="6" borderId="29" xfId="0" applyFont="1" applyFill="1" applyBorder="1" applyAlignment="1" applyProtection="1">
      <alignment horizontal="left" vertical="center"/>
    </xf>
    <xf numFmtId="0" fontId="0" fillId="6" borderId="0" xfId="0" applyFont="1" applyBorder="1" applyAlignment="1">
      <alignment vertical="center"/>
    </xf>
    <xf numFmtId="0" fontId="46" fillId="6" borderId="39" xfId="0" applyFont="1" applyFill="1" applyBorder="1" applyAlignment="1" applyProtection="1">
      <alignment horizontal="left" vertical="center" indent="1"/>
    </xf>
    <xf numFmtId="0" fontId="49" fillId="6" borderId="39" xfId="0" applyFont="1" applyFill="1" applyBorder="1" applyAlignment="1" applyProtection="1">
      <alignment horizontal="left" vertical="center"/>
    </xf>
    <xf numFmtId="0" fontId="49" fillId="6" borderId="41" xfId="0" applyFont="1" applyFill="1" applyBorder="1" applyAlignment="1" applyProtection="1">
      <alignment horizontal="left" vertical="center"/>
    </xf>
    <xf numFmtId="0" fontId="46" fillId="6" borderId="39" xfId="0" applyFont="1" applyFill="1" applyBorder="1" applyAlignment="1" applyProtection="1">
      <alignment horizontal="left" vertical="center" indent="2"/>
    </xf>
    <xf numFmtId="0" fontId="46" fillId="6" borderId="39" xfId="0" applyFont="1" applyFill="1" applyBorder="1" applyAlignment="1" applyProtection="1">
      <alignment horizontal="left" vertical="center"/>
    </xf>
    <xf numFmtId="0" fontId="46" fillId="6" borderId="41" xfId="0" applyFont="1" applyFill="1" applyBorder="1" applyAlignment="1" applyProtection="1">
      <alignment horizontal="left" vertical="center"/>
    </xf>
    <xf numFmtId="3" fontId="0" fillId="41" borderId="42" xfId="11" applyNumberFormat="1" applyFont="1" applyBorder="1" applyAlignment="1" applyProtection="1">
      <alignment horizontal="right" vertical="center"/>
      <protection locked="0"/>
    </xf>
    <xf numFmtId="0" fontId="46" fillId="6" borderId="30" xfId="0" applyFont="1" applyFill="1" applyBorder="1" applyAlignment="1" applyProtection="1">
      <alignment horizontal="left" vertical="center" indent="2"/>
    </xf>
    <xf numFmtId="0" fontId="46" fillId="6" borderId="30" xfId="0" applyFont="1" applyFill="1" applyBorder="1" applyAlignment="1" applyProtection="1">
      <alignment horizontal="left" vertical="center"/>
    </xf>
    <xf numFmtId="0" fontId="46" fillId="6" borderId="27" xfId="0" applyFont="1" applyFill="1" applyBorder="1" applyAlignment="1" applyProtection="1">
      <alignment horizontal="left" vertical="center"/>
    </xf>
    <xf numFmtId="3" fontId="0" fillId="41" borderId="71" xfId="11" applyNumberFormat="1" applyFont="1" applyBorder="1" applyAlignment="1" applyProtection="1">
      <alignment horizontal="right" vertical="center"/>
      <protection locked="0"/>
    </xf>
    <xf numFmtId="0" fontId="0" fillId="6" borderId="6" xfId="0" applyFont="1" applyBorder="1" applyAlignment="1">
      <alignment vertical="center"/>
    </xf>
    <xf numFmtId="0" fontId="0" fillId="6" borderId="0" xfId="0" applyFont="1" applyAlignment="1">
      <alignment vertical="center"/>
    </xf>
    <xf numFmtId="0" fontId="0" fillId="6" borderId="0" xfId="0" applyFont="1" applyAlignment="1" applyProtection="1">
      <alignment vertical="center"/>
    </xf>
    <xf numFmtId="0" fontId="0" fillId="6" borderId="6" xfId="0" applyFont="1" applyFill="1" applyBorder="1" applyAlignment="1" applyProtection="1">
      <alignment vertical="center"/>
    </xf>
    <xf numFmtId="0" fontId="0" fillId="6" borderId="49" xfId="0" applyFont="1" applyFill="1" applyBorder="1" applyAlignment="1" applyProtection="1">
      <alignment vertical="center"/>
    </xf>
    <xf numFmtId="0" fontId="0" fillId="6" borderId="38" xfId="0" applyFont="1" applyFill="1" applyBorder="1" applyAlignment="1" applyProtection="1">
      <alignment vertical="center"/>
    </xf>
    <xf numFmtId="0" fontId="0" fillId="6" borderId="0" xfId="0" applyFont="1" applyBorder="1" applyAlignment="1" applyProtection="1">
      <alignment vertical="center"/>
    </xf>
    <xf numFmtId="0" fontId="0" fillId="2" borderId="0" xfId="0" applyFont="1" applyFill="1" applyBorder="1" applyAlignment="1" applyProtection="1">
      <alignment vertical="center"/>
    </xf>
    <xf numFmtId="0" fontId="50" fillId="2" borderId="6" xfId="0" applyFont="1" applyFill="1" applyBorder="1" applyAlignment="1" applyProtection="1">
      <alignment vertical="center"/>
    </xf>
    <xf numFmtId="0" fontId="50" fillId="2" borderId="0" xfId="0" applyFont="1" applyFill="1" applyAlignment="1" applyProtection="1">
      <alignment vertical="center"/>
    </xf>
    <xf numFmtId="0" fontId="50" fillId="2" borderId="0" xfId="0" applyFont="1" applyFill="1" applyAlignment="1">
      <alignment vertical="center"/>
    </xf>
    <xf numFmtId="0" fontId="0" fillId="6" borderId="0" xfId="9" applyFont="1" applyFill="1" applyBorder="1" applyAlignment="1" applyProtection="1">
      <alignment vertical="center"/>
    </xf>
    <xf numFmtId="3" fontId="0" fillId="6" borderId="0" xfId="3" applyNumberFormat="1" applyFont="1" applyFill="1" applyBorder="1" applyProtection="1">
      <alignment horizontal="center" vertical="center"/>
    </xf>
    <xf numFmtId="3" fontId="0" fillId="6" borderId="0" xfId="6" applyNumberFormat="1" applyFont="1" applyFill="1" applyBorder="1" applyProtection="1">
      <alignment horizontal="right" vertical="center"/>
    </xf>
    <xf numFmtId="0" fontId="50" fillId="6" borderId="6" xfId="0" applyFont="1" applyFill="1" applyBorder="1" applyAlignment="1" applyProtection="1">
      <alignment vertical="center"/>
    </xf>
    <xf numFmtId="0" fontId="50" fillId="6" borderId="0" xfId="0" applyFont="1" applyFill="1" applyAlignment="1" applyProtection="1">
      <alignment vertical="center"/>
    </xf>
    <xf numFmtId="0" fontId="0" fillId="6" borderId="0" xfId="0" applyFont="1" applyFill="1" applyAlignment="1" applyProtection="1">
      <alignment vertical="center"/>
    </xf>
    <xf numFmtId="3" fontId="23" fillId="2" borderId="0" xfId="0" applyNumberFormat="1" applyFont="1" applyFill="1" applyBorder="1" applyAlignment="1" applyProtection="1">
      <alignment vertical="center"/>
    </xf>
    <xf numFmtId="0" fontId="23" fillId="2" borderId="6" xfId="0" applyFont="1" applyFill="1" applyBorder="1" applyAlignment="1" applyProtection="1">
      <alignment vertical="center"/>
    </xf>
    <xf numFmtId="0" fontId="23" fillId="2" borderId="0" xfId="0" applyFont="1" applyFill="1" applyBorder="1" applyAlignment="1" applyProtection="1">
      <alignment vertical="center"/>
    </xf>
    <xf numFmtId="0" fontId="23" fillId="2" borderId="0" xfId="0" applyFont="1" applyFill="1" applyBorder="1" applyAlignment="1">
      <alignment vertical="center"/>
    </xf>
    <xf numFmtId="0" fontId="50" fillId="2" borderId="0" xfId="0" applyFont="1" applyFill="1" applyBorder="1" applyAlignment="1" applyProtection="1">
      <alignment horizontal="center" vertical="center"/>
    </xf>
    <xf numFmtId="0" fontId="50" fillId="2" borderId="0" xfId="0" applyFont="1" applyFill="1" applyBorder="1" applyAlignment="1" applyProtection="1">
      <alignment horizontal="left" vertical="center"/>
    </xf>
    <xf numFmtId="0" fontId="50" fillId="2" borderId="0" xfId="0" applyFont="1" applyFill="1" applyBorder="1" applyAlignment="1" applyProtection="1">
      <alignment vertical="center"/>
    </xf>
    <xf numFmtId="3" fontId="23" fillId="2" borderId="6" xfId="0" applyNumberFormat="1" applyFont="1" applyFill="1" applyBorder="1" applyAlignment="1" applyProtection="1">
      <alignment vertical="center"/>
    </xf>
    <xf numFmtId="3" fontId="50" fillId="2" borderId="0" xfId="0" applyNumberFormat="1" applyFont="1" applyFill="1" applyBorder="1" applyAlignment="1" applyProtection="1">
      <alignment vertical="center"/>
    </xf>
    <xf numFmtId="3" fontId="22" fillId="6" borderId="37" xfId="11" applyFont="1" applyFill="1" applyBorder="1" applyAlignment="1" applyProtection="1">
      <alignment horizontal="right" vertical="center"/>
    </xf>
    <xf numFmtId="0" fontId="46" fillId="6" borderId="49" xfId="0" applyFont="1" applyFill="1" applyBorder="1" applyAlignment="1" applyProtection="1">
      <alignment horizontal="left" vertical="center" indent="1"/>
    </xf>
    <xf numFmtId="0" fontId="24" fillId="6" borderId="49" xfId="0" applyFont="1" applyFill="1" applyBorder="1" applyAlignment="1" applyProtection="1">
      <alignment vertical="center"/>
    </xf>
    <xf numFmtId="3" fontId="0" fillId="41" borderId="37" xfId="11" applyFont="1" applyBorder="1" applyAlignment="1" applyProtection="1">
      <alignment horizontal="right" vertical="center"/>
      <protection locked="0"/>
    </xf>
    <xf numFmtId="0" fontId="22" fillId="6" borderId="70" xfId="0" applyFont="1" applyFill="1" applyBorder="1">
      <alignment vertical="center"/>
    </xf>
    <xf numFmtId="0" fontId="0" fillId="6" borderId="29" xfId="0" applyFont="1" applyFill="1" applyBorder="1">
      <alignment vertical="center"/>
    </xf>
    <xf numFmtId="49" fontId="22" fillId="14" borderId="22" xfId="27" applyNumberFormat="1" applyFont="1" applyBorder="1">
      <alignment horizontal="center" vertical="center" wrapText="1"/>
      <protection locked="0"/>
    </xf>
    <xf numFmtId="0" fontId="46" fillId="6" borderId="29" xfId="0" applyFont="1" applyFill="1" applyBorder="1" applyAlignment="1" applyProtection="1">
      <alignment horizontal="left" vertical="center" indent="1"/>
    </xf>
    <xf numFmtId="0" fontId="46" fillId="6" borderId="29" xfId="0" applyFont="1" applyFill="1" applyBorder="1" applyAlignment="1" applyProtection="1">
      <alignment horizontal="left" vertical="center" indent="2"/>
    </xf>
    <xf numFmtId="0" fontId="0" fillId="6" borderId="29" xfId="0" applyFont="1" applyFill="1" applyBorder="1" applyAlignment="1" applyProtection="1">
      <alignment horizontal="left" vertical="center" indent="1"/>
    </xf>
    <xf numFmtId="0" fontId="0" fillId="6" borderId="0" xfId="0" applyFont="1" applyFill="1">
      <alignment vertical="center"/>
    </xf>
    <xf numFmtId="0" fontId="0" fillId="6" borderId="29" xfId="0" applyFont="1" applyFill="1" applyBorder="1" applyProtection="1">
      <alignment vertical="center"/>
    </xf>
    <xf numFmtId="0" fontId="0" fillId="6" borderId="26" xfId="0" applyFont="1" applyFill="1" applyBorder="1">
      <alignment vertical="center"/>
    </xf>
    <xf numFmtId="0" fontId="0" fillId="6" borderId="29" xfId="0" applyFont="1" applyFill="1" applyBorder="1" applyAlignment="1" applyProtection="1">
      <alignment horizontal="left" vertical="center" indent="2"/>
    </xf>
    <xf numFmtId="0" fontId="42" fillId="6" borderId="29" xfId="0" applyFont="1" applyFill="1" applyBorder="1" applyProtection="1">
      <alignment vertical="center"/>
    </xf>
    <xf numFmtId="0" fontId="0" fillId="6" borderId="39" xfId="0" applyFont="1" applyFill="1" applyBorder="1">
      <alignment vertical="center"/>
    </xf>
    <xf numFmtId="0" fontId="0" fillId="6" borderId="41" xfId="0" applyFont="1" applyFill="1" applyBorder="1">
      <alignment vertical="center"/>
    </xf>
    <xf numFmtId="0" fontId="24" fillId="6" borderId="72" xfId="0" applyFont="1" applyFill="1" applyBorder="1">
      <alignment vertical="center"/>
    </xf>
    <xf numFmtId="0" fontId="0" fillId="2" borderId="6" xfId="0" applyFont="1" applyFill="1" applyBorder="1">
      <alignment vertical="center"/>
    </xf>
    <xf numFmtId="3" fontId="0" fillId="41" borderId="21" xfId="11" applyFont="1" applyBorder="1">
      <alignment horizontal="right" vertical="center"/>
      <protection locked="0"/>
    </xf>
    <xf numFmtId="0" fontId="0" fillId="6" borderId="69" xfId="0" applyFont="1" applyFill="1" applyBorder="1">
      <alignment vertical="center"/>
    </xf>
    <xf numFmtId="0" fontId="0" fillId="6" borderId="29" xfId="0" applyFont="1" applyFill="1" applyBorder="1" applyAlignment="1" applyProtection="1">
      <alignment horizontal="left" vertical="center" indent="3"/>
    </xf>
    <xf numFmtId="0" fontId="0" fillId="6" borderId="30" xfId="0" applyFont="1" applyFill="1" applyBorder="1">
      <alignment vertical="center"/>
    </xf>
    <xf numFmtId="0" fontId="0" fillId="6" borderId="30" xfId="0" applyFont="1" applyFill="1" applyBorder="1" applyProtection="1">
      <alignment vertical="center"/>
    </xf>
    <xf numFmtId="0" fontId="0" fillId="6" borderId="27" xfId="0" applyFont="1" applyFill="1" applyBorder="1">
      <alignment vertical="center"/>
    </xf>
    <xf numFmtId="0" fontId="0" fillId="6" borderId="0" xfId="0" applyFont="1" applyBorder="1" applyAlignment="1">
      <alignment vertical="center" wrapText="1"/>
    </xf>
    <xf numFmtId="0" fontId="0" fillId="6" borderId="6" xfId="0" applyFont="1" applyBorder="1">
      <alignment vertical="center"/>
    </xf>
    <xf numFmtId="0" fontId="0" fillId="6" borderId="0" xfId="0" applyFont="1">
      <alignment vertical="center"/>
    </xf>
    <xf numFmtId="0" fontId="23" fillId="2" borderId="0" xfId="0" applyFont="1" applyFill="1" applyBorder="1">
      <alignment vertical="center"/>
    </xf>
    <xf numFmtId="0" fontId="0" fillId="0" borderId="26" xfId="0" applyFont="1" applyFill="1" applyBorder="1" applyAlignment="1">
      <alignment horizontal="center" vertical="center"/>
    </xf>
    <xf numFmtId="0" fontId="0" fillId="0" borderId="40" xfId="0" applyFont="1" applyFill="1" applyBorder="1" applyAlignment="1">
      <alignment horizontal="left" vertical="center" wrapText="1"/>
    </xf>
    <xf numFmtId="0" fontId="0" fillId="0" borderId="26" xfId="0" applyFont="1" applyFill="1" applyBorder="1" applyAlignment="1">
      <alignment vertical="center"/>
    </xf>
    <xf numFmtId="0" fontId="0" fillId="49" borderId="0" xfId="0" applyFont="1" applyFill="1" applyBorder="1" applyAlignment="1">
      <alignment horizontal="center" vertical="center"/>
    </xf>
    <xf numFmtId="0" fontId="0" fillId="0" borderId="0" xfId="0" applyFont="1" applyFill="1" applyBorder="1" applyAlignment="1">
      <alignment vertical="center"/>
    </xf>
    <xf numFmtId="3" fontId="0" fillId="14" borderId="21" xfId="20" applyFont="1" applyBorder="1">
      <alignment horizontal="right" vertical="center"/>
      <protection locked="0"/>
    </xf>
    <xf numFmtId="3" fontId="0" fillId="14" borderId="26" xfId="20" applyFont="1" applyBorder="1">
      <alignment horizontal="right" vertical="center"/>
      <protection locked="0"/>
    </xf>
    <xf numFmtId="0" fontId="0" fillId="2" borderId="22" xfId="0" applyFont="1" applyFill="1" applyBorder="1" applyAlignment="1">
      <alignment horizontal="left" vertical="center" wrapText="1" indent="1"/>
    </xf>
    <xf numFmtId="3" fontId="0" fillId="41" borderId="33" xfId="11" applyFont="1" applyBorder="1">
      <alignment horizontal="right" vertical="center"/>
      <protection locked="0"/>
    </xf>
    <xf numFmtId="0" fontId="0" fillId="6" borderId="21" xfId="0" applyFont="1" applyFill="1" applyBorder="1" applyAlignment="1">
      <alignment vertical="center"/>
    </xf>
    <xf numFmtId="0" fontId="0" fillId="6" borderId="40" xfId="0" applyFont="1" applyFill="1" applyBorder="1" applyAlignment="1">
      <alignment vertical="center"/>
    </xf>
    <xf numFmtId="0" fontId="0" fillId="6" borderId="40" xfId="0" applyFont="1" applyFill="1" applyBorder="1" applyAlignment="1">
      <alignment vertical="center" wrapText="1"/>
    </xf>
    <xf numFmtId="0" fontId="0" fillId="6" borderId="0" xfId="0" applyFont="1" applyFill="1" applyBorder="1" applyAlignment="1">
      <alignment vertical="center" wrapText="1"/>
    </xf>
    <xf numFmtId="0" fontId="0" fillId="6" borderId="27" xfId="0" applyFont="1" applyFill="1" applyBorder="1" applyAlignment="1">
      <alignment horizontal="center" vertical="center"/>
    </xf>
    <xf numFmtId="0" fontId="0" fillId="2" borderId="22" xfId="0" applyFont="1" applyFill="1" applyBorder="1" applyAlignment="1">
      <alignment vertical="center" wrapText="1"/>
    </xf>
    <xf numFmtId="3" fontId="0" fillId="41" borderId="26" xfId="11" applyFont="1" applyBorder="1">
      <alignment horizontal="right" vertical="center"/>
      <protection locked="0"/>
    </xf>
    <xf numFmtId="0" fontId="0" fillId="2" borderId="40" xfId="0" applyFont="1" applyFill="1" applyBorder="1" applyAlignment="1">
      <alignment horizontal="left" vertical="center" indent="1"/>
    </xf>
    <xf numFmtId="0" fontId="0" fillId="6" borderId="40" xfId="0" applyFont="1" applyBorder="1">
      <alignment vertical="center"/>
    </xf>
    <xf numFmtId="0" fontId="0" fillId="6" borderId="42" xfId="0" applyFont="1" applyBorder="1">
      <alignment vertical="center"/>
    </xf>
    <xf numFmtId="0" fontId="0" fillId="2" borderId="0" xfId="0" applyFont="1" applyFill="1" applyBorder="1" applyAlignment="1">
      <alignment horizontal="left" vertical="center" indent="1"/>
    </xf>
    <xf numFmtId="0" fontId="0" fillId="6" borderId="0" xfId="0" applyFont="1" applyBorder="1">
      <alignment vertical="center"/>
    </xf>
    <xf numFmtId="0" fontId="0" fillId="2" borderId="21" xfId="0" applyFont="1" applyFill="1" applyBorder="1" applyAlignment="1">
      <alignment horizontal="left" vertical="center" wrapText="1" indent="1"/>
    </xf>
    <xf numFmtId="0" fontId="0" fillId="2" borderId="21" xfId="0" applyFont="1" applyFill="1" applyBorder="1" applyAlignment="1">
      <alignment horizontal="left" vertical="center" wrapText="1"/>
    </xf>
    <xf numFmtId="0" fontId="0" fillId="2" borderId="27" xfId="0" applyFont="1" applyFill="1" applyBorder="1" applyAlignment="1">
      <alignment vertical="center" wrapText="1"/>
    </xf>
    <xf numFmtId="0" fontId="0" fillId="2" borderId="29" xfId="0" applyFont="1" applyFill="1" applyBorder="1" applyAlignment="1">
      <alignment vertical="center" wrapText="1"/>
    </xf>
    <xf numFmtId="0" fontId="0" fillId="2" borderId="27" xfId="0" applyFont="1" applyFill="1" applyBorder="1" applyAlignment="1">
      <alignment horizontal="center" vertical="center" wrapText="1"/>
    </xf>
    <xf numFmtId="0" fontId="24" fillId="6" borderId="78" xfId="0" applyFont="1" applyFill="1" applyBorder="1" applyAlignment="1">
      <alignment horizontal="center" vertical="center" wrapText="1"/>
    </xf>
    <xf numFmtId="0" fontId="0" fillId="0" borderId="26" xfId="0" applyFont="1" applyFill="1" applyBorder="1" applyAlignment="1" applyProtection="1">
      <alignment horizontal="center" vertical="center" wrapText="1"/>
    </xf>
    <xf numFmtId="0" fontId="0" fillId="0" borderId="41" xfId="0" applyFont="1" applyFill="1" applyBorder="1" applyAlignment="1" applyProtection="1">
      <alignment horizontal="center" vertical="center" wrapText="1"/>
    </xf>
    <xf numFmtId="0" fontId="0" fillId="0" borderId="27" xfId="0" applyFont="1" applyFill="1" applyBorder="1" applyAlignment="1" applyProtection="1">
      <alignment horizontal="center" vertical="center" wrapText="1"/>
    </xf>
    <xf numFmtId="0" fontId="0" fillId="6" borderId="27" xfId="0" applyFont="1" applyBorder="1" applyAlignment="1" applyProtection="1">
      <alignment vertical="center" wrapText="1"/>
    </xf>
    <xf numFmtId="0" fontId="0" fillId="0" borderId="0" xfId="0" applyFont="1" applyFill="1" applyBorder="1" applyAlignment="1" applyProtection="1">
      <alignment vertical="center" wrapText="1"/>
    </xf>
    <xf numFmtId="0" fontId="0" fillId="0" borderId="0" xfId="0" applyFont="1" applyFill="1" applyBorder="1">
      <alignment vertical="center"/>
    </xf>
    <xf numFmtId="0" fontId="0" fillId="13" borderId="36" xfId="3" applyFont="1" applyBorder="1">
      <alignment horizontal="center" vertical="center"/>
    </xf>
    <xf numFmtId="0" fontId="3" fillId="6" borderId="36" xfId="2" applyBorder="1">
      <alignment horizontal="center" vertical="center"/>
    </xf>
    <xf numFmtId="3" fontId="0" fillId="13" borderId="22" xfId="3" applyNumberFormat="1" applyFont="1" applyBorder="1">
      <alignment horizontal="center" vertical="center"/>
    </xf>
    <xf numFmtId="3" fontId="0" fillId="13" borderId="27" xfId="3" applyNumberFormat="1" applyFont="1" applyBorder="1">
      <alignment horizontal="center" vertical="center"/>
    </xf>
    <xf numFmtId="0" fontId="3" fillId="6" borderId="22" xfId="2" applyBorder="1">
      <alignment horizontal="center" vertical="center"/>
    </xf>
    <xf numFmtId="0" fontId="3" fillId="6" borderId="33" xfId="2" applyBorder="1">
      <alignment horizontal="center" vertical="center"/>
    </xf>
    <xf numFmtId="0" fontId="3" fillId="6" borderId="61" xfId="2" applyBorder="1">
      <alignment horizontal="center" vertical="center"/>
    </xf>
    <xf numFmtId="3" fontId="0" fillId="13" borderId="40" xfId="3" applyNumberFormat="1" applyFont="1" applyBorder="1">
      <alignment horizontal="center" vertical="center"/>
    </xf>
    <xf numFmtId="0" fontId="0" fillId="13" borderId="21" xfId="3" applyFont="1" applyBorder="1">
      <alignment horizontal="center" vertical="center"/>
    </xf>
    <xf numFmtId="3" fontId="0" fillId="13" borderId="41" xfId="3" applyNumberFormat="1" applyFont="1" applyBorder="1">
      <alignment horizontal="center" vertical="center"/>
    </xf>
    <xf numFmtId="0" fontId="3" fillId="6" borderId="27" xfId="2" applyBorder="1">
      <alignment horizontal="center" vertical="center"/>
    </xf>
    <xf numFmtId="0" fontId="0" fillId="13" borderId="26" xfId="3" applyFont="1" applyBorder="1">
      <alignment horizontal="center" vertical="center"/>
    </xf>
    <xf numFmtId="0" fontId="0" fillId="13" borderId="41" xfId="3" applyFont="1" applyBorder="1">
      <alignment horizontal="center" vertical="center"/>
    </xf>
    <xf numFmtId="0" fontId="0" fillId="13" borderId="27" xfId="3" applyFont="1" applyBorder="1">
      <alignment horizontal="center" vertical="center"/>
    </xf>
    <xf numFmtId="0" fontId="0" fillId="13" borderId="29" xfId="3" applyFont="1" applyBorder="1">
      <alignment horizontal="center" vertical="center"/>
    </xf>
    <xf numFmtId="0" fontId="3" fillId="6" borderId="21" xfId="2" applyFill="1" applyBorder="1">
      <alignment horizontal="center" vertical="center"/>
    </xf>
    <xf numFmtId="0" fontId="3" fillId="6" borderId="36" xfId="2" applyFill="1" applyBorder="1">
      <alignment horizontal="center" vertical="center"/>
    </xf>
    <xf numFmtId="0" fontId="3" fillId="6" borderId="22" xfId="2" applyFill="1" applyBorder="1">
      <alignment horizontal="center" vertical="center"/>
    </xf>
    <xf numFmtId="0" fontId="3" fillId="6" borderId="33" xfId="2" applyFill="1" applyBorder="1">
      <alignment horizontal="center" vertical="center"/>
    </xf>
    <xf numFmtId="0" fontId="22" fillId="6" borderId="22" xfId="0" applyFont="1" applyFill="1" applyBorder="1" applyAlignment="1">
      <alignment vertical="center" wrapText="1"/>
    </xf>
    <xf numFmtId="0" fontId="0" fillId="6" borderId="26" xfId="0" applyFont="1" applyFill="1" applyBorder="1" applyAlignment="1">
      <alignment horizontal="center" vertical="center"/>
    </xf>
    <xf numFmtId="0" fontId="22" fillId="6" borderId="40" xfId="0" applyFont="1" applyFill="1" applyBorder="1" applyAlignment="1">
      <alignment vertical="center" wrapText="1"/>
    </xf>
    <xf numFmtId="0" fontId="0" fillId="6" borderId="38" xfId="0" applyFont="1" applyFill="1" applyBorder="1" applyAlignment="1">
      <alignment horizontal="center" vertical="center"/>
    </xf>
    <xf numFmtId="0" fontId="24" fillId="6" borderId="29" xfId="0" applyFont="1" applyFill="1" applyBorder="1" applyAlignment="1" applyProtection="1">
      <alignment horizontal="left" vertical="center"/>
    </xf>
    <xf numFmtId="0" fontId="0" fillId="6" borderId="30" xfId="0" applyFill="1" applyBorder="1">
      <alignment vertical="center"/>
    </xf>
    <xf numFmtId="0" fontId="0" fillId="6" borderId="27" xfId="0" applyFont="1" applyFill="1" applyBorder="1" applyAlignment="1" applyProtection="1">
      <alignment horizontal="left" vertical="center"/>
    </xf>
    <xf numFmtId="0" fontId="0" fillId="6" borderId="73" xfId="0" applyFill="1" applyBorder="1">
      <alignment vertical="center"/>
    </xf>
    <xf numFmtId="3" fontId="0" fillId="6" borderId="21" xfId="30" applyFont="1" applyBorder="1">
      <alignment horizontal="right" vertical="center"/>
    </xf>
    <xf numFmtId="3" fontId="46" fillId="41" borderId="48" xfId="11" applyFont="1" applyBorder="1">
      <alignment horizontal="right" vertical="center"/>
      <protection locked="0"/>
    </xf>
    <xf numFmtId="0" fontId="0" fillId="6" borderId="0" xfId="0" applyFont="1" applyFill="1" applyBorder="1">
      <alignment vertical="center"/>
    </xf>
    <xf numFmtId="0" fontId="24" fillId="6" borderId="19" xfId="5" applyFont="1" applyFill="1" applyBorder="1" applyAlignment="1" applyProtection="1">
      <alignment horizontal="center" vertical="center" wrapText="1"/>
    </xf>
    <xf numFmtId="0" fontId="0" fillId="6" borderId="49" xfId="0" applyFill="1" applyBorder="1">
      <alignment vertical="center"/>
    </xf>
    <xf numFmtId="0" fontId="0" fillId="6" borderId="49" xfId="0" applyFont="1" applyFill="1" applyBorder="1">
      <alignment vertical="center"/>
    </xf>
    <xf numFmtId="0" fontId="0" fillId="6" borderId="38" xfId="0" applyFont="1" applyFill="1" applyBorder="1">
      <alignment vertical="center"/>
    </xf>
    <xf numFmtId="3" fontId="30" fillId="6" borderId="40" xfId="30" applyFont="1" applyFill="1" applyBorder="1" applyAlignment="1" applyProtection="1">
      <alignment horizontal="right" vertical="center"/>
    </xf>
    <xf numFmtId="3" fontId="22" fillId="6" borderId="40" xfId="30" applyFont="1" applyFill="1" applyBorder="1" applyAlignment="1" applyProtection="1">
      <alignment horizontal="right" vertical="center"/>
    </xf>
    <xf numFmtId="2" fontId="30" fillId="6" borderId="40" xfId="31" applyNumberFormat="1" applyFont="1" applyFill="1" applyBorder="1" applyAlignment="1" applyProtection="1">
      <alignment horizontal="right" vertical="center"/>
    </xf>
    <xf numFmtId="3" fontId="30" fillId="6" borderId="42" xfId="30" applyFont="1" applyFill="1" applyBorder="1" applyAlignment="1" applyProtection="1">
      <alignment horizontal="right" vertical="center"/>
    </xf>
    <xf numFmtId="3" fontId="28" fillId="13" borderId="79" xfId="3" applyNumberFormat="1" applyFont="1" applyBorder="1" applyProtection="1">
      <alignment horizontal="center" vertical="center"/>
    </xf>
    <xf numFmtId="3" fontId="30" fillId="13" borderId="79" xfId="3" applyNumberFormat="1" applyFont="1" applyBorder="1" applyAlignment="1" applyProtection="1">
      <alignment horizontal="right" vertical="center"/>
    </xf>
    <xf numFmtId="3" fontId="28" fillId="6" borderId="68" xfId="30" applyFont="1" applyFill="1" applyBorder="1" applyAlignment="1" applyProtection="1">
      <alignment horizontal="right" vertical="center"/>
    </xf>
    <xf numFmtId="0" fontId="22" fillId="6" borderId="80" xfId="0" applyFont="1" applyFill="1" applyBorder="1" applyProtection="1">
      <alignment vertical="center"/>
    </xf>
    <xf numFmtId="0" fontId="0" fillId="6" borderId="69" xfId="0" applyFill="1" applyBorder="1">
      <alignment vertical="center"/>
    </xf>
    <xf numFmtId="0" fontId="0" fillId="6" borderId="67" xfId="0" applyBorder="1">
      <alignment vertical="center"/>
    </xf>
    <xf numFmtId="0" fontId="22" fillId="6" borderId="84" xfId="0" applyFont="1" applyFill="1" applyBorder="1" applyProtection="1">
      <alignment vertical="center"/>
    </xf>
    <xf numFmtId="3" fontId="30" fillId="6" borderId="20" xfId="30" applyFont="1" applyBorder="1">
      <alignment horizontal="right" vertical="center"/>
    </xf>
    <xf numFmtId="0" fontId="30" fillId="13" borderId="32" xfId="3" applyFont="1" applyBorder="1">
      <alignment horizontal="center" vertical="center"/>
    </xf>
    <xf numFmtId="3" fontId="0" fillId="6" borderId="22" xfId="30" applyFont="1" applyBorder="1">
      <alignment horizontal="right" vertical="center"/>
    </xf>
    <xf numFmtId="0" fontId="0" fillId="6" borderId="26" xfId="0" applyBorder="1" applyAlignment="1">
      <alignment horizontal="left" vertical="center" indent="1"/>
    </xf>
    <xf numFmtId="0" fontId="0" fillId="6" borderId="27" xfId="0" applyBorder="1" applyAlignment="1">
      <alignment horizontal="left" vertical="center" indent="1"/>
    </xf>
    <xf numFmtId="0" fontId="18" fillId="6" borderId="68" xfId="83" applyFill="1" applyBorder="1" applyAlignment="1" applyProtection="1">
      <alignment horizontal="center" vertical="center" wrapText="1"/>
    </xf>
    <xf numFmtId="0" fontId="22" fillId="6" borderId="40" xfId="2" applyFont="1" applyBorder="1">
      <alignment horizontal="center" vertical="center"/>
    </xf>
    <xf numFmtId="0" fontId="22" fillId="13" borderId="42" xfId="3" applyFont="1" applyBorder="1" applyAlignment="1" applyProtection="1">
      <alignment horizontal="center" vertical="center"/>
    </xf>
    <xf numFmtId="3" fontId="0" fillId="41" borderId="36" xfId="11" applyFont="1" applyFill="1" applyBorder="1">
      <alignment horizontal="right" vertical="center"/>
      <protection locked="0"/>
    </xf>
    <xf numFmtId="3" fontId="0" fillId="41" borderId="33" xfId="11" applyFont="1" applyFill="1" applyBorder="1">
      <alignment horizontal="right" vertical="center"/>
      <protection locked="0"/>
    </xf>
    <xf numFmtId="3" fontId="0" fillId="41" borderId="21" xfId="11" applyFont="1" applyFill="1" applyBorder="1">
      <alignment horizontal="right" vertical="center"/>
      <protection locked="0"/>
    </xf>
    <xf numFmtId="3" fontId="0" fillId="41" borderId="27" xfId="11" applyFont="1" applyFill="1" applyBorder="1">
      <alignment horizontal="right" vertical="center"/>
      <protection locked="0"/>
    </xf>
    <xf numFmtId="3" fontId="0" fillId="41" borderId="22" xfId="11" applyFont="1" applyFill="1" applyBorder="1">
      <alignment horizontal="right" vertical="center"/>
      <protection locked="0"/>
    </xf>
    <xf numFmtId="3" fontId="0" fillId="50" borderId="36" xfId="20" applyFont="1" applyFill="1" applyBorder="1">
      <alignment horizontal="right" vertical="center"/>
      <protection locked="0"/>
    </xf>
    <xf numFmtId="3" fontId="0" fillId="50" borderId="29" xfId="20" applyFont="1" applyFill="1" applyBorder="1">
      <alignment horizontal="right" vertical="center"/>
      <protection locked="0"/>
    </xf>
    <xf numFmtId="3" fontId="22" fillId="41" borderId="36" xfId="20" applyFont="1" applyFill="1" applyBorder="1">
      <alignment horizontal="right" vertical="center"/>
      <protection locked="0"/>
    </xf>
    <xf numFmtId="3" fontId="22" fillId="41" borderId="32" xfId="20" applyFont="1" applyFill="1" applyBorder="1">
      <alignment horizontal="right" vertical="center"/>
      <protection locked="0"/>
    </xf>
    <xf numFmtId="0" fontId="34" fillId="6" borderId="0" xfId="116" applyFont="1" applyFill="1" applyBorder="1" applyAlignment="1" applyProtection="1">
      <alignment vertical="center" wrapText="1"/>
    </xf>
    <xf numFmtId="0" fontId="24" fillId="6" borderId="53" xfId="0" applyFont="1" applyFill="1" applyBorder="1" applyProtection="1">
      <alignment vertical="center"/>
    </xf>
    <xf numFmtId="0" fontId="22" fillId="6" borderId="53" xfId="0" applyFont="1" applyFill="1" applyBorder="1" applyProtection="1">
      <alignment vertical="center"/>
    </xf>
    <xf numFmtId="0" fontId="24" fillId="6" borderId="90" xfId="0" applyFont="1" applyFill="1" applyBorder="1" applyProtection="1">
      <alignment vertical="center"/>
    </xf>
    <xf numFmtId="0" fontId="0" fillId="6" borderId="88" xfId="0" applyFont="1" applyFill="1" applyBorder="1" applyAlignment="1" applyProtection="1">
      <alignment vertical="center"/>
    </xf>
    <xf numFmtId="0" fontId="0" fillId="6" borderId="89" xfId="0" applyFont="1" applyFill="1" applyBorder="1" applyAlignment="1" applyProtection="1">
      <alignment vertical="center"/>
    </xf>
    <xf numFmtId="0" fontId="50" fillId="2" borderId="89" xfId="0" applyFont="1" applyFill="1" applyBorder="1" applyAlignment="1">
      <alignment vertical="center"/>
    </xf>
    <xf numFmtId="0" fontId="50" fillId="2" borderId="88" xfId="0" applyFont="1" applyFill="1" applyBorder="1" applyAlignment="1">
      <alignment vertical="center"/>
    </xf>
    <xf numFmtId="0" fontId="0" fillId="6" borderId="89" xfId="0" applyFont="1" applyFill="1" applyBorder="1" applyAlignment="1">
      <alignment vertical="center"/>
    </xf>
    <xf numFmtId="0" fontId="0" fillId="6" borderId="88" xfId="0" applyFont="1" applyFill="1" applyBorder="1" applyAlignment="1">
      <alignment vertical="center"/>
    </xf>
    <xf numFmtId="0" fontId="50" fillId="6" borderId="89" xfId="0" applyFont="1" applyFill="1" applyBorder="1" applyAlignment="1" applyProtection="1">
      <alignment vertical="center"/>
    </xf>
    <xf numFmtId="0" fontId="34" fillId="6" borderId="81" xfId="116" applyFill="1" applyBorder="1" applyAlignment="1" applyProtection="1">
      <alignment vertical="center"/>
    </xf>
    <xf numFmtId="0" fontId="0" fillId="13" borderId="91" xfId="3" applyFont="1" applyBorder="1">
      <alignment horizontal="center" vertical="center"/>
    </xf>
    <xf numFmtId="0" fontId="0" fillId="6" borderId="89" xfId="0" applyFont="1" applyFill="1" applyBorder="1">
      <alignment vertical="center"/>
    </xf>
    <xf numFmtId="0" fontId="0" fillId="6" borderId="42" xfId="0" applyFont="1" applyFill="1" applyBorder="1" applyAlignment="1">
      <alignment vertical="center" wrapText="1"/>
    </xf>
    <xf numFmtId="3" fontId="0" fillId="6" borderId="91" xfId="30" applyFont="1" applyBorder="1">
      <alignment horizontal="right" vertical="center"/>
    </xf>
    <xf numFmtId="3" fontId="0" fillId="6" borderId="94" xfId="30" applyFont="1" applyBorder="1">
      <alignment horizontal="right" vertical="center"/>
    </xf>
    <xf numFmtId="3" fontId="22" fillId="41" borderId="21" xfId="11" applyFont="1">
      <alignment horizontal="right" vertical="center"/>
      <protection locked="0"/>
    </xf>
    <xf numFmtId="3" fontId="0" fillId="41" borderId="97" xfId="11" applyFont="1" applyBorder="1">
      <alignment horizontal="right" vertical="center"/>
      <protection locked="0"/>
    </xf>
    <xf numFmtId="3" fontId="0" fillId="41" borderId="27" xfId="11" applyFont="1" applyBorder="1">
      <alignment horizontal="right" vertical="center"/>
      <protection locked="0"/>
    </xf>
    <xf numFmtId="3" fontId="0" fillId="41" borderId="91" xfId="11" applyFont="1" applyBorder="1">
      <alignment horizontal="right" vertical="center"/>
      <protection locked="0"/>
    </xf>
    <xf numFmtId="3" fontId="0" fillId="41" borderId="94" xfId="11" applyFont="1" applyBorder="1">
      <alignment horizontal="right" vertical="center"/>
      <protection locked="0"/>
    </xf>
    <xf numFmtId="3" fontId="0" fillId="41" borderId="29" xfId="11" applyFont="1" applyBorder="1">
      <alignment horizontal="right" vertical="center"/>
      <protection locked="0"/>
    </xf>
    <xf numFmtId="0" fontId="0" fillId="41" borderId="29" xfId="18" applyFont="1" applyBorder="1">
      <alignment horizontal="center" vertical="center" wrapText="1"/>
      <protection locked="0"/>
    </xf>
    <xf numFmtId="3" fontId="0" fillId="41" borderId="30" xfId="11" applyFont="1" applyBorder="1">
      <alignment horizontal="right" vertical="center"/>
      <protection locked="0"/>
    </xf>
    <xf numFmtId="3" fontId="0" fillId="41" borderId="49" xfId="11" applyFont="1" applyBorder="1">
      <alignment horizontal="right" vertical="center"/>
      <protection locked="0"/>
    </xf>
    <xf numFmtId="3" fontId="0" fillId="6" borderId="29" xfId="30" applyFont="1" applyBorder="1">
      <alignment horizontal="right" vertical="center"/>
    </xf>
    <xf numFmtId="0" fontId="0" fillId="14" borderId="36" xfId="26" applyFont="1" applyBorder="1">
      <alignment horizontal="center" vertical="center" wrapText="1"/>
      <protection locked="0"/>
    </xf>
    <xf numFmtId="0" fontId="24" fillId="2" borderId="100" xfId="5" applyFont="1" applyFill="1" applyBorder="1" applyAlignment="1">
      <alignment horizontal="center" vertical="center" wrapText="1"/>
    </xf>
    <xf numFmtId="3" fontId="22" fillId="6" borderId="97" xfId="30" quotePrefix="1" applyFont="1" applyBorder="1">
      <alignment horizontal="right" vertical="center"/>
    </xf>
    <xf numFmtId="0" fontId="0" fillId="2" borderId="40" xfId="0" applyFont="1" applyFill="1" applyBorder="1" applyAlignment="1">
      <alignment vertical="center"/>
    </xf>
    <xf numFmtId="0" fontId="22" fillId="2" borderId="100" xfId="0" applyFont="1" applyFill="1" applyBorder="1" applyAlignment="1">
      <alignment horizontal="center" vertical="center"/>
    </xf>
    <xf numFmtId="10" fontId="22" fillId="43" borderId="100" xfId="7" applyFont="1" applyBorder="1">
      <alignment horizontal="right" vertical="center"/>
    </xf>
    <xf numFmtId="0" fontId="3" fillId="6" borderId="91" xfId="2" applyBorder="1">
      <alignment horizontal="center" vertical="center"/>
    </xf>
    <xf numFmtId="0" fontId="25" fillId="2" borderId="22" xfId="83" applyFont="1" applyFill="1" applyBorder="1" applyAlignment="1">
      <alignment horizontal="left" vertical="center" wrapText="1" indent="1"/>
    </xf>
    <xf numFmtId="0" fontId="25" fillId="2" borderId="0" xfId="83" applyFont="1" applyFill="1" applyBorder="1" applyAlignment="1">
      <alignment vertical="center" wrapText="1"/>
    </xf>
    <xf numFmtId="0" fontId="3" fillId="6" borderId="30" xfId="2" applyBorder="1">
      <alignment horizontal="center" vertical="center"/>
    </xf>
    <xf numFmtId="0" fontId="22" fillId="6" borderId="89" xfId="0" applyFont="1" applyFill="1" applyBorder="1">
      <alignment vertical="center"/>
    </xf>
    <xf numFmtId="0" fontId="3" fillId="6" borderId="95" xfId="2" applyFill="1" applyBorder="1">
      <alignment horizontal="center" vertical="center"/>
    </xf>
    <xf numFmtId="0" fontId="3" fillId="6" borderId="91" xfId="2" applyFill="1" applyBorder="1">
      <alignment horizontal="center" vertical="center"/>
    </xf>
    <xf numFmtId="0" fontId="22" fillId="13" borderId="26" xfId="3" applyFont="1" applyBorder="1">
      <alignment horizontal="center" vertical="center"/>
    </xf>
    <xf numFmtId="0" fontId="24" fillId="6" borderId="0" xfId="0" applyFont="1" applyBorder="1" applyAlignment="1">
      <alignment horizontal="center" wrapText="1"/>
    </xf>
    <xf numFmtId="0" fontId="0" fillId="6" borderId="39" xfId="0" applyFont="1" applyFill="1" applyBorder="1" applyAlignment="1">
      <alignment horizontal="center" vertical="center"/>
    </xf>
    <xf numFmtId="0" fontId="0" fillId="6" borderId="0" xfId="0" applyFont="1" applyFill="1" applyBorder="1" applyAlignment="1">
      <alignment horizontal="center" vertical="center"/>
    </xf>
    <xf numFmtId="0" fontId="0" fillId="6" borderId="49" xfId="0" applyFont="1" applyFill="1" applyBorder="1" applyAlignment="1">
      <alignment horizontal="center" vertical="center"/>
    </xf>
    <xf numFmtId="0" fontId="0" fillId="6" borderId="30" xfId="0" applyFont="1" applyFill="1" applyBorder="1" applyAlignment="1">
      <alignment horizontal="center" vertical="center"/>
    </xf>
    <xf numFmtId="0" fontId="0" fillId="2" borderId="6" xfId="0" applyFont="1" applyFill="1" applyBorder="1" applyAlignment="1">
      <alignment vertical="center"/>
    </xf>
    <xf numFmtId="0" fontId="0" fillId="6" borderId="89" xfId="0" applyFont="1" applyFill="1" applyBorder="1" applyAlignment="1">
      <alignment horizontal="center" vertical="center"/>
    </xf>
    <xf numFmtId="0" fontId="24" fillId="6" borderId="0" xfId="0" applyFont="1" applyFill="1" applyBorder="1" applyAlignment="1" applyProtection="1">
      <alignment horizontal="left" wrapText="1"/>
    </xf>
    <xf numFmtId="0" fontId="0" fillId="6" borderId="29" xfId="0" applyFont="1" applyBorder="1" applyAlignment="1">
      <alignment horizontal="left" vertical="center"/>
    </xf>
    <xf numFmtId="0" fontId="0" fillId="2" borderId="29" xfId="0" applyFont="1" applyFill="1" applyBorder="1" applyAlignment="1">
      <alignment horizontal="left" vertical="center" indent="1"/>
    </xf>
    <xf numFmtId="0" fontId="0" fillId="6" borderId="30" xfId="0" applyFont="1" applyBorder="1" applyAlignment="1">
      <alignment horizontal="left" vertical="center"/>
    </xf>
    <xf numFmtId="0" fontId="0" fillId="41" borderId="30" xfId="18" applyFont="1" applyBorder="1">
      <alignment horizontal="center" vertical="center" wrapText="1"/>
      <protection locked="0"/>
    </xf>
    <xf numFmtId="0" fontId="0" fillId="2" borderId="29" xfId="0" applyFont="1" applyFill="1" applyBorder="1" applyAlignment="1">
      <alignment horizontal="left" vertical="center" wrapText="1" indent="1"/>
    </xf>
    <xf numFmtId="0" fontId="0" fillId="2" borderId="0" xfId="0" applyFont="1" applyFill="1" applyBorder="1" applyAlignment="1">
      <alignment horizontal="left" vertical="center" wrapText="1"/>
    </xf>
    <xf numFmtId="0" fontId="0" fillId="6" borderId="29" xfId="0" applyFont="1" applyFill="1" applyBorder="1" applyAlignment="1">
      <alignment horizontal="center" vertical="center"/>
    </xf>
    <xf numFmtId="0" fontId="0" fillId="2" borderId="29" xfId="0" applyFont="1" applyFill="1" applyBorder="1" applyAlignment="1">
      <alignment horizontal="left" vertical="center"/>
    </xf>
    <xf numFmtId="0" fontId="22" fillId="2" borderId="6" xfId="0" applyFont="1" applyFill="1" applyBorder="1" applyAlignment="1" applyProtection="1">
      <alignment vertical="center"/>
    </xf>
    <xf numFmtId="0" fontId="22" fillId="6" borderId="0" xfId="0" applyFont="1" applyAlignment="1"/>
    <xf numFmtId="0" fontId="22" fillId="2" borderId="23" xfId="0" applyFont="1" applyFill="1" applyBorder="1" applyAlignment="1" applyProtection="1">
      <alignment horizontal="center" vertical="center"/>
    </xf>
    <xf numFmtId="0" fontId="22" fillId="2" borderId="36" xfId="0" applyFont="1" applyFill="1" applyBorder="1" applyAlignment="1" applyProtection="1">
      <alignment horizontal="left" vertical="center"/>
    </xf>
    <xf numFmtId="0" fontId="22" fillId="2" borderId="29" xfId="0" applyFont="1" applyFill="1" applyBorder="1" applyAlignment="1" applyProtection="1">
      <alignment horizontal="left" vertical="center"/>
    </xf>
    <xf numFmtId="0" fontId="22" fillId="6" borderId="47" xfId="0" applyFont="1" applyFill="1" applyBorder="1" applyAlignment="1" applyProtection="1">
      <alignment horizontal="center" vertical="center"/>
    </xf>
    <xf numFmtId="0" fontId="22" fillId="6" borderId="33" xfId="0" applyFont="1" applyFill="1" applyBorder="1" applyAlignment="1" applyProtection="1">
      <alignment horizontal="left" vertical="center"/>
    </xf>
    <xf numFmtId="0" fontId="24" fillId="6" borderId="89" xfId="0" applyFont="1" applyFill="1" applyBorder="1" applyProtection="1">
      <alignment vertical="center"/>
    </xf>
    <xf numFmtId="0" fontId="22" fillId="6" borderId="89" xfId="0" applyFont="1" applyFill="1" applyBorder="1" applyAlignment="1" applyProtection="1">
      <alignment horizontal="left" vertical="center"/>
    </xf>
    <xf numFmtId="3" fontId="0" fillId="13" borderId="30" xfId="3" applyNumberFormat="1" applyFont="1" applyBorder="1">
      <alignment horizontal="center" vertical="center"/>
    </xf>
    <xf numFmtId="0" fontId="0" fillId="2" borderId="49" xfId="0" applyFont="1" applyFill="1" applyBorder="1" applyAlignment="1">
      <alignment horizontal="left" vertical="center" wrapText="1" indent="1"/>
    </xf>
    <xf numFmtId="0" fontId="0" fillId="6" borderId="69" xfId="0" applyFont="1" applyBorder="1" applyAlignment="1">
      <alignment horizontal="left" vertical="center" wrapText="1"/>
    </xf>
    <xf numFmtId="0" fontId="0" fillId="2" borderId="49" xfId="0" applyFont="1" applyFill="1" applyBorder="1" applyAlignment="1">
      <alignment horizontal="left" vertical="center" indent="1"/>
    </xf>
    <xf numFmtId="0" fontId="0" fillId="6" borderId="39" xfId="0" applyFont="1" applyBorder="1" applyAlignment="1">
      <alignment horizontal="left" vertical="center"/>
    </xf>
    <xf numFmtId="0" fontId="0" fillId="41" borderId="102" xfId="18" applyFont="1" applyBorder="1">
      <alignment horizontal="center" vertical="center" wrapText="1"/>
      <protection locked="0"/>
    </xf>
    <xf numFmtId="0" fontId="0" fillId="41" borderId="103" xfId="18" applyFont="1" applyBorder="1">
      <alignment horizontal="center" vertical="center" wrapText="1"/>
      <protection locked="0"/>
    </xf>
    <xf numFmtId="0" fontId="20" fillId="6" borderId="104" xfId="0" applyFont="1" applyFill="1" applyBorder="1" applyAlignment="1"/>
    <xf numFmtId="0" fontId="20" fillId="2" borderId="83" xfId="0" applyFont="1" applyFill="1" applyBorder="1" applyAlignment="1"/>
    <xf numFmtId="0" fontId="0" fillId="2" borderId="82" xfId="0" applyFont="1" applyFill="1" applyBorder="1">
      <alignment vertical="center"/>
    </xf>
    <xf numFmtId="0" fontId="0" fillId="6" borderId="28" xfId="0" applyFont="1" applyFill="1" applyBorder="1" applyAlignment="1">
      <alignment horizontal="center" vertical="center"/>
    </xf>
    <xf numFmtId="0" fontId="0" fillId="6" borderId="28" xfId="0" applyFont="1" applyBorder="1" applyAlignment="1">
      <alignment horizontal="left" vertical="center"/>
    </xf>
    <xf numFmtId="0" fontId="24" fillId="6" borderId="6" xfId="0" applyFont="1" applyFill="1" applyBorder="1" applyAlignment="1" applyProtection="1">
      <alignment horizontal="left" vertical="center" wrapText="1"/>
    </xf>
    <xf numFmtId="0" fontId="0" fillId="2" borderId="28" xfId="0" applyFont="1" applyFill="1" applyBorder="1" applyAlignment="1">
      <alignment vertical="center" wrapText="1"/>
    </xf>
    <xf numFmtId="0" fontId="0" fillId="6" borderId="87" xfId="0" applyFont="1" applyFill="1" applyBorder="1">
      <alignment vertical="center"/>
    </xf>
    <xf numFmtId="0" fontId="0" fillId="2" borderId="89" xfId="0" applyFont="1" applyFill="1" applyBorder="1">
      <alignment vertical="center"/>
    </xf>
    <xf numFmtId="0" fontId="0" fillId="2" borderId="88" xfId="0" applyFont="1" applyFill="1" applyBorder="1">
      <alignment vertical="center"/>
    </xf>
    <xf numFmtId="0" fontId="22" fillId="6" borderId="89" xfId="0" applyFont="1" applyFill="1" applyBorder="1" applyProtection="1">
      <alignment vertical="center"/>
    </xf>
    <xf numFmtId="3" fontId="0" fillId="41" borderId="21" xfId="11" applyFont="1" applyBorder="1" applyProtection="1">
      <alignment horizontal="right" vertical="center"/>
      <protection locked="0"/>
    </xf>
    <xf numFmtId="0" fontId="20" fillId="6" borderId="93" xfId="4" applyFont="1" applyFill="1" applyBorder="1" applyAlignment="1"/>
    <xf numFmtId="0" fontId="20" fillId="6" borderId="105" xfId="4" applyFont="1" applyFill="1" applyBorder="1" applyAlignment="1"/>
    <xf numFmtId="0" fontId="23" fillId="6" borderId="106" xfId="0" applyFont="1" applyFill="1" applyBorder="1" applyAlignment="1" applyProtection="1"/>
    <xf numFmtId="0" fontId="22" fillId="6" borderId="106" xfId="0" applyFont="1" applyFill="1" applyBorder="1" applyAlignment="1" applyProtection="1">
      <alignment vertical="center"/>
    </xf>
    <xf numFmtId="0" fontId="24" fillId="6" borderId="100" xfId="0" applyFont="1" applyFill="1" applyBorder="1" applyAlignment="1" applyProtection="1">
      <alignment vertical="center"/>
    </xf>
    <xf numFmtId="1" fontId="22" fillId="4" borderId="102" xfId="37" applyFont="1" applyBorder="1" applyAlignment="1">
      <alignment horizontal="center" vertical="center"/>
    </xf>
    <xf numFmtId="1" fontId="0" fillId="4" borderId="102" xfId="37" applyFont="1" applyBorder="1" applyAlignment="1">
      <alignment horizontal="center" vertical="center"/>
    </xf>
    <xf numFmtId="1" fontId="22" fillId="15" borderId="103" xfId="48" applyFont="1" applyBorder="1" applyAlignment="1">
      <alignment horizontal="center" vertical="center"/>
    </xf>
    <xf numFmtId="0" fontId="22" fillId="6" borderId="89" xfId="0" applyFont="1" applyFill="1" applyBorder="1" applyAlignment="1" applyProtection="1">
      <alignment vertical="center"/>
    </xf>
    <xf numFmtId="0" fontId="22" fillId="6" borderId="88" xfId="0" applyFont="1" applyFill="1" applyBorder="1" applyAlignment="1" applyProtection="1">
      <alignment vertical="center"/>
    </xf>
    <xf numFmtId="0" fontId="23" fillId="6" borderId="107" xfId="0" applyFont="1" applyFill="1" applyBorder="1" applyAlignment="1" applyProtection="1">
      <alignment horizontal="left" vertical="center"/>
    </xf>
    <xf numFmtId="0" fontId="22" fillId="6" borderId="108" xfId="0" applyFont="1" applyFill="1" applyBorder="1" applyAlignment="1">
      <alignment vertical="center"/>
    </xf>
    <xf numFmtId="0" fontId="22" fillId="6" borderId="106" xfId="0" applyFont="1" applyFill="1" applyBorder="1" applyProtection="1">
      <alignment vertical="center"/>
    </xf>
    <xf numFmtId="0" fontId="22" fillId="6" borderId="94" xfId="0" applyFont="1" applyFill="1" applyBorder="1" applyAlignment="1" applyProtection="1">
      <alignment horizontal="left" vertical="center"/>
    </xf>
    <xf numFmtId="0" fontId="22" fillId="6" borderId="94" xfId="0" applyFont="1" applyFill="1" applyBorder="1" applyAlignment="1" applyProtection="1">
      <alignment vertical="center"/>
    </xf>
    <xf numFmtId="0" fontId="22" fillId="6" borderId="97" xfId="0" applyFont="1" applyFill="1" applyBorder="1" applyAlignment="1" applyProtection="1">
      <alignment vertical="center"/>
    </xf>
    <xf numFmtId="0" fontId="22" fillId="15" borderId="91" xfId="55" applyFont="1" applyBorder="1">
      <alignment horizontal="center" vertical="center" wrapText="1"/>
    </xf>
    <xf numFmtId="0" fontId="22" fillId="6" borderId="108" xfId="0" applyFont="1" applyFill="1" applyBorder="1" applyAlignment="1" applyProtection="1"/>
    <xf numFmtId="0" fontId="23" fillId="6" borderId="106" xfId="0" applyFont="1" applyFill="1" applyBorder="1" applyAlignment="1" applyProtection="1">
      <alignment horizontal="left" vertical="center"/>
    </xf>
    <xf numFmtId="0" fontId="23" fillId="6" borderId="93" xfId="0" applyFont="1" applyFill="1" applyBorder="1" applyProtection="1">
      <alignment vertical="center"/>
    </xf>
    <xf numFmtId="0" fontId="22" fillId="6" borderId="93" xfId="0" applyFont="1" applyFill="1" applyBorder="1" applyProtection="1">
      <alignment vertical="center"/>
    </xf>
    <xf numFmtId="0" fontId="24" fillId="6" borderId="94" xfId="0" applyFont="1" applyFill="1" applyBorder="1" applyAlignment="1" applyProtection="1">
      <alignment vertical="center"/>
    </xf>
    <xf numFmtId="0" fontId="22" fillId="13" borderId="91" xfId="3" applyFont="1" applyBorder="1" applyAlignment="1" applyProtection="1">
      <alignment horizontal="center" vertical="center"/>
    </xf>
    <xf numFmtId="0" fontId="22" fillId="6" borderId="93" xfId="0" applyFont="1" applyFill="1" applyBorder="1" applyAlignment="1" applyProtection="1">
      <alignment vertical="center"/>
    </xf>
    <xf numFmtId="0" fontId="22" fillId="15" borderId="103" xfId="55" applyFont="1" applyBorder="1">
      <alignment horizontal="center" vertical="center" wrapText="1"/>
    </xf>
    <xf numFmtId="2" fontId="22" fillId="15" borderId="91" xfId="49" applyNumberFormat="1" applyFont="1" applyBorder="1">
      <alignment vertical="center"/>
    </xf>
    <xf numFmtId="0" fontId="24" fillId="6" borderId="102" xfId="5" applyFont="1" applyFill="1" applyBorder="1" applyAlignment="1">
      <alignment horizontal="center" vertical="center" wrapText="1"/>
    </xf>
    <xf numFmtId="49" fontId="22" fillId="15" borderId="94" xfId="56" applyFont="1" applyBorder="1">
      <alignment vertical="center"/>
    </xf>
    <xf numFmtId="0" fontId="22" fillId="13" borderId="91" xfId="3" applyFont="1" applyBorder="1">
      <alignment horizontal="center" vertical="center"/>
    </xf>
    <xf numFmtId="0" fontId="22" fillId="13" borderId="94" xfId="3" applyFont="1" applyBorder="1">
      <alignment horizontal="center" vertical="center"/>
    </xf>
    <xf numFmtId="2" fontId="22" fillId="15" borderId="95" xfId="49" applyNumberFormat="1" applyFont="1" applyBorder="1">
      <alignment vertical="center"/>
    </xf>
    <xf numFmtId="0" fontId="30" fillId="6" borderId="94" xfId="0" applyFont="1" applyFill="1" applyBorder="1" applyAlignment="1" applyProtection="1">
      <alignment vertical="center"/>
    </xf>
    <xf numFmtId="0" fontId="30" fillId="6" borderId="93" xfId="0" applyFont="1" applyFill="1" applyBorder="1" applyAlignment="1" applyProtection="1">
      <alignment horizontal="left" vertical="center" wrapText="1"/>
    </xf>
    <xf numFmtId="2" fontId="22" fillId="15" borderId="103" xfId="49" applyNumberFormat="1" applyFont="1" applyBorder="1">
      <alignment vertical="center"/>
    </xf>
    <xf numFmtId="0" fontId="22" fillId="6" borderId="102" xfId="5" applyFont="1" applyBorder="1">
      <alignment horizontal="center" wrapText="1"/>
    </xf>
    <xf numFmtId="0" fontId="22" fillId="6" borderId="103" xfId="5" applyFont="1" applyBorder="1">
      <alignment horizontal="center" wrapText="1"/>
    </xf>
    <xf numFmtId="2" fontId="22" fillId="15" borderId="102" xfId="49" applyNumberFormat="1" applyFont="1" applyBorder="1">
      <alignment vertical="center"/>
    </xf>
    <xf numFmtId="0" fontId="22" fillId="13" borderId="95" xfId="3" applyFont="1" applyBorder="1">
      <alignment horizontal="center" vertical="center"/>
    </xf>
    <xf numFmtId="0" fontId="24" fillId="6" borderId="93" xfId="0" applyFont="1" applyFill="1" applyBorder="1" applyAlignment="1" applyProtection="1">
      <alignment vertical="center"/>
    </xf>
    <xf numFmtId="0" fontId="22" fillId="6" borderId="102" xfId="0" applyFont="1" applyFill="1" applyBorder="1" applyAlignment="1" applyProtection="1">
      <alignment horizontal="center" vertical="center"/>
    </xf>
    <xf numFmtId="0" fontId="22" fillId="6" borderId="93" xfId="0" applyFont="1" applyFill="1" applyBorder="1" applyAlignment="1" applyProtection="1">
      <alignment horizontal="left" vertical="center"/>
    </xf>
    <xf numFmtId="0" fontId="22" fillId="6" borderId="95" xfId="0" applyFont="1" applyFill="1" applyBorder="1" applyAlignment="1" applyProtection="1">
      <alignment horizontal="center" vertical="center"/>
    </xf>
    <xf numFmtId="0" fontId="22" fillId="6" borderId="94" xfId="0" applyFont="1" applyFill="1" applyBorder="1" applyAlignment="1" applyProtection="1">
      <alignment horizontal="center" vertical="center"/>
    </xf>
    <xf numFmtId="0" fontId="24" fillId="6" borderId="98" xfId="0" applyFont="1" applyFill="1" applyBorder="1" applyAlignment="1" applyProtection="1">
      <alignment vertical="center"/>
    </xf>
    <xf numFmtId="0" fontId="22" fillId="6" borderId="106" xfId="0" applyFont="1" applyFill="1" applyBorder="1">
      <alignment vertical="center"/>
    </xf>
    <xf numFmtId="0" fontId="22" fillId="6" borderId="91" xfId="0" applyFont="1" applyFill="1" applyBorder="1" applyAlignment="1" applyProtection="1">
      <alignment horizontal="left" vertical="center"/>
    </xf>
    <xf numFmtId="0" fontId="22" fillId="2" borderId="94" xfId="0" applyFont="1" applyFill="1" applyBorder="1">
      <alignment vertical="center"/>
    </xf>
    <xf numFmtId="0" fontId="22" fillId="6" borderId="99" xfId="0" applyFont="1" applyFill="1" applyBorder="1" applyAlignment="1" applyProtection="1">
      <alignment horizontal="center" vertical="center"/>
    </xf>
    <xf numFmtId="0" fontId="22" fillId="6" borderId="90" xfId="0" applyFont="1" applyFill="1" applyBorder="1" applyProtection="1">
      <alignment vertical="center"/>
    </xf>
    <xf numFmtId="0" fontId="22" fillId="6" borderId="96" xfId="0" applyFont="1" applyFill="1" applyBorder="1" applyAlignment="1" applyProtection="1">
      <alignment horizontal="center" vertical="center"/>
    </xf>
    <xf numFmtId="0" fontId="24" fillId="6" borderId="98" xfId="0" applyFont="1" applyFill="1" applyBorder="1" applyProtection="1">
      <alignment vertical="center"/>
    </xf>
    <xf numFmtId="0" fontId="0" fillId="51" borderId="93" xfId="0" applyFont="1" applyFill="1" applyBorder="1">
      <alignment vertical="center"/>
    </xf>
    <xf numFmtId="0" fontId="20" fillId="51" borderId="93" xfId="0" applyFont="1" applyFill="1" applyBorder="1" applyAlignment="1"/>
    <xf numFmtId="0" fontId="0" fillId="51" borderId="93" xfId="0" applyFont="1" applyFill="1" applyBorder="1" applyAlignment="1">
      <alignment horizontal="center" vertical="center"/>
    </xf>
    <xf numFmtId="0" fontId="0" fillId="51" borderId="105" xfId="0" applyFont="1" applyFill="1" applyBorder="1">
      <alignment vertical="center"/>
    </xf>
    <xf numFmtId="0" fontId="24" fillId="51" borderId="93" xfId="0" applyFont="1" applyFill="1" applyBorder="1">
      <alignment vertical="center"/>
    </xf>
    <xf numFmtId="0" fontId="20" fillId="6" borderId="106" xfId="0" applyFont="1" applyFill="1" applyBorder="1" applyAlignment="1" applyProtection="1"/>
    <xf numFmtId="0" fontId="0" fillId="6" borderId="106" xfId="0" applyFont="1" applyFill="1" applyBorder="1" applyAlignment="1">
      <alignment vertical="center"/>
    </xf>
    <xf numFmtId="0" fontId="24" fillId="6" borderId="93" xfId="0" applyFont="1" applyFill="1" applyBorder="1" applyAlignment="1" applyProtection="1">
      <alignment horizontal="left" vertical="center"/>
    </xf>
    <xf numFmtId="0" fontId="0" fillId="6" borderId="93" xfId="0" applyFont="1" applyFill="1" applyBorder="1" applyAlignment="1" applyProtection="1">
      <alignment horizontal="left" vertical="center"/>
    </xf>
    <xf numFmtId="0" fontId="44" fillId="6" borderId="103" xfId="0" applyFont="1" applyFill="1" applyBorder="1" applyAlignment="1" applyProtection="1">
      <alignment horizontal="left" vertical="center"/>
    </xf>
    <xf numFmtId="3" fontId="46" fillId="6" borderId="101" xfId="30" applyFont="1" applyBorder="1">
      <alignment horizontal="right" vertical="center"/>
    </xf>
    <xf numFmtId="3" fontId="46" fillId="6" borderId="103" xfId="30" applyFont="1" applyBorder="1">
      <alignment horizontal="right" vertical="center"/>
    </xf>
    <xf numFmtId="0" fontId="34" fillId="6" borderId="107" xfId="0" applyFont="1" applyFill="1" applyBorder="1" applyAlignment="1" applyProtection="1">
      <alignment horizontal="left" vertical="center"/>
    </xf>
    <xf numFmtId="0" fontId="37" fillId="6" borderId="108" xfId="0" applyFont="1" applyFill="1" applyBorder="1" applyAlignment="1">
      <alignment vertical="center"/>
    </xf>
    <xf numFmtId="0" fontId="24" fillId="6" borderId="106" xfId="0" applyFont="1" applyFill="1" applyBorder="1" applyAlignment="1" applyProtection="1">
      <alignment horizontal="left" vertical="center"/>
    </xf>
    <xf numFmtId="0" fontId="24" fillId="6" borderId="103" xfId="0" applyFont="1" applyFill="1" applyBorder="1" applyAlignment="1" applyProtection="1">
      <alignment horizontal="center" vertical="center" wrapText="1"/>
    </xf>
    <xf numFmtId="0" fontId="22" fillId="43" borderId="93" xfId="9" applyFont="1" applyBorder="1" applyAlignment="1">
      <alignment vertical="center"/>
    </xf>
    <xf numFmtId="3" fontId="0" fillId="43" borderId="93" xfId="9" applyNumberFormat="1" applyFont="1" applyBorder="1" applyAlignment="1" applyProtection="1">
      <alignment vertical="center"/>
    </xf>
    <xf numFmtId="0" fontId="0" fillId="6" borderId="108" xfId="0" applyFont="1" applyFill="1" applyBorder="1" applyAlignment="1">
      <alignment vertical="center"/>
    </xf>
    <xf numFmtId="0" fontId="0" fillId="6" borderId="106" xfId="0" applyFont="1" applyBorder="1" applyAlignment="1" applyProtection="1">
      <alignment vertical="center"/>
    </xf>
    <xf numFmtId="0" fontId="0" fillId="6" borderId="106" xfId="0" applyFont="1" applyFill="1" applyBorder="1" applyAlignment="1" applyProtection="1">
      <alignment vertical="center"/>
    </xf>
    <xf numFmtId="0" fontId="0" fillId="43" borderId="93" xfId="9" applyFont="1" applyBorder="1" applyAlignment="1" applyProtection="1">
      <alignment vertical="center"/>
    </xf>
    <xf numFmtId="3" fontId="0" fillId="41" borderId="103" xfId="11" applyNumberFormat="1" applyFont="1" applyBorder="1" applyAlignment="1" applyProtection="1">
      <alignment horizontal="right" vertical="center"/>
      <protection locked="0"/>
    </xf>
    <xf numFmtId="3" fontId="0" fillId="41" borderId="109" xfId="11" applyNumberFormat="1" applyFont="1" applyBorder="1" applyAlignment="1" applyProtection="1">
      <alignment horizontal="right" vertical="center"/>
      <protection locked="0"/>
    </xf>
    <xf numFmtId="0" fontId="0" fillId="2" borderId="106" xfId="0" applyFont="1" applyFill="1" applyBorder="1" applyAlignment="1" applyProtection="1">
      <alignment vertical="center"/>
    </xf>
    <xf numFmtId="0" fontId="24" fillId="6" borderId="93" xfId="0" applyFont="1" applyFill="1" applyBorder="1" applyAlignment="1" applyProtection="1">
      <alignment horizontal="center" vertical="center"/>
    </xf>
    <xf numFmtId="3" fontId="22" fillId="41" borderId="91" xfId="11" applyFont="1" applyBorder="1">
      <alignment horizontal="right" vertical="center"/>
      <protection locked="0"/>
    </xf>
    <xf numFmtId="0" fontId="0" fillId="6" borderId="88" xfId="0" applyFont="1" applyFill="1" applyBorder="1">
      <alignment vertical="center"/>
    </xf>
    <xf numFmtId="0" fontId="24" fillId="6" borderId="0" xfId="0" applyFont="1" applyFill="1" applyBorder="1" applyAlignment="1" applyProtection="1">
      <alignment horizontal="center" vertical="center" wrapText="1"/>
    </xf>
    <xf numFmtId="0" fontId="0" fillId="6" borderId="26" xfId="0" applyFont="1" applyFill="1" applyBorder="1" applyAlignment="1">
      <alignment horizontal="left" vertical="center" indent="1"/>
    </xf>
    <xf numFmtId="0" fontId="0" fillId="6" borderId="26" xfId="0" applyFont="1" applyFill="1" applyBorder="1" applyAlignment="1">
      <alignment horizontal="left" vertical="center" indent="2"/>
    </xf>
    <xf numFmtId="0" fontId="46" fillId="6" borderId="29" xfId="0" applyFont="1" applyBorder="1" applyAlignment="1">
      <alignment horizontal="left" vertical="center" wrapText="1"/>
    </xf>
    <xf numFmtId="3" fontId="22" fillId="43" borderId="95" xfId="6" applyFont="1" applyBorder="1">
      <alignment horizontal="right" vertical="center"/>
    </xf>
    <xf numFmtId="3" fontId="22" fillId="43" borderId="91" xfId="6" applyFont="1" applyBorder="1" applyAlignment="1">
      <alignment horizontal="right" vertical="center"/>
    </xf>
    <xf numFmtId="0" fontId="0" fillId="6" borderId="97" xfId="0" applyFont="1" applyFill="1" applyBorder="1" applyAlignment="1">
      <alignment vertical="center"/>
    </xf>
    <xf numFmtId="0" fontId="22" fillId="6" borderId="86" xfId="0" applyFont="1" applyFill="1" applyBorder="1" applyAlignment="1" applyProtection="1">
      <alignment vertical="center"/>
    </xf>
    <xf numFmtId="0" fontId="22" fillId="6" borderId="98" xfId="0" applyFont="1" applyFill="1" applyBorder="1" applyAlignment="1" applyProtection="1">
      <alignment vertical="center"/>
    </xf>
    <xf numFmtId="0" fontId="22" fillId="6" borderId="90" xfId="0" applyFont="1" applyFill="1" applyBorder="1" applyAlignment="1" applyProtection="1">
      <alignment vertical="center"/>
    </xf>
    <xf numFmtId="0" fontId="22" fillId="6" borderId="106" xfId="0" applyFont="1" applyFill="1" applyBorder="1" applyAlignment="1" applyProtection="1">
      <alignment horizontal="left" vertical="center"/>
    </xf>
    <xf numFmtId="0" fontId="44" fillId="6" borderId="30" xfId="0" applyFont="1" applyBorder="1" applyAlignment="1">
      <alignment horizontal="left" vertical="center" wrapText="1"/>
    </xf>
    <xf numFmtId="0" fontId="46" fillId="6" borderId="30" xfId="0" applyFont="1" applyBorder="1" applyAlignment="1">
      <alignment horizontal="left" vertical="center" wrapText="1" indent="1"/>
    </xf>
    <xf numFmtId="0" fontId="24" fillId="6" borderId="93" xfId="0" applyFont="1" applyFill="1" applyBorder="1">
      <alignment vertical="center"/>
    </xf>
    <xf numFmtId="0" fontId="46" fillId="6" borderId="89" xfId="0" applyFont="1" applyBorder="1" applyAlignment="1">
      <alignment horizontal="left" vertical="center" wrapText="1" indent="1"/>
    </xf>
    <xf numFmtId="0" fontId="24" fillId="2" borderId="103" xfId="0" applyFont="1" applyFill="1" applyBorder="1" applyAlignment="1" applyProtection="1">
      <alignment horizontal="center" wrapText="1"/>
    </xf>
    <xf numFmtId="0" fontId="24" fillId="6" borderId="100" xfId="0" applyFont="1" applyFill="1" applyBorder="1" applyAlignment="1">
      <alignment horizontal="center" wrapText="1"/>
    </xf>
    <xf numFmtId="0" fontId="24" fillId="6" borderId="102" xfId="0" applyFont="1" applyFill="1" applyBorder="1" applyAlignment="1">
      <alignment horizontal="center" wrapText="1"/>
    </xf>
    <xf numFmtId="0" fontId="24" fillId="2" borderId="102" xfId="0" applyFont="1" applyFill="1" applyBorder="1" applyAlignment="1" applyProtection="1">
      <alignment horizontal="center" wrapText="1"/>
    </xf>
    <xf numFmtId="0" fontId="46" fillId="6" borderId="97" xfId="0" applyFont="1" applyBorder="1" applyAlignment="1">
      <alignment horizontal="center" vertical="center" wrapText="1"/>
    </xf>
    <xf numFmtId="0" fontId="46" fillId="6" borderId="95" xfId="0" applyFont="1" applyBorder="1" applyAlignment="1">
      <alignment horizontal="left" vertical="center" wrapText="1" indent="1"/>
    </xf>
    <xf numFmtId="0" fontId="46" fillId="6" borderId="38" xfId="0" applyFont="1" applyBorder="1" applyAlignment="1">
      <alignment horizontal="center" vertical="center" wrapText="1"/>
    </xf>
    <xf numFmtId="0" fontId="46" fillId="6" borderId="23" xfId="0" applyFont="1" applyBorder="1" applyAlignment="1">
      <alignment horizontal="left" vertical="center" wrapText="1" indent="1"/>
    </xf>
    <xf numFmtId="0" fontId="46" fillId="6" borderId="90" xfId="0" applyFont="1" applyBorder="1" applyAlignment="1">
      <alignment horizontal="center" vertical="center" wrapText="1"/>
    </xf>
    <xf numFmtId="0" fontId="46" fillId="6" borderId="96" xfId="0" applyFont="1" applyBorder="1" applyAlignment="1">
      <alignment horizontal="left" vertical="center" wrapText="1" indent="1"/>
    </xf>
    <xf numFmtId="3" fontId="46" fillId="41" borderId="33" xfId="11" applyFont="1" applyBorder="1">
      <alignment horizontal="right" vertical="center"/>
      <protection locked="0"/>
    </xf>
    <xf numFmtId="0" fontId="22" fillId="2" borderId="106" xfId="0" applyFont="1" applyFill="1" applyBorder="1" applyProtection="1">
      <alignment vertical="center"/>
    </xf>
    <xf numFmtId="0" fontId="34" fillId="6" borderId="106" xfId="114" applyFont="1" applyFill="1" applyBorder="1" applyAlignment="1">
      <alignment vertical="center"/>
    </xf>
    <xf numFmtId="0" fontId="24" fillId="2" borderId="95" xfId="0" applyFont="1" applyFill="1" applyBorder="1" applyAlignment="1" applyProtection="1">
      <alignment horizontal="left" vertical="center"/>
    </xf>
    <xf numFmtId="0" fontId="22" fillId="2" borderId="21" xfId="0" applyFont="1" applyFill="1" applyBorder="1" applyAlignment="1" applyProtection="1">
      <alignment horizontal="left" vertical="center" indent="1"/>
    </xf>
    <xf numFmtId="0" fontId="22" fillId="6" borderId="106" xfId="0" applyFont="1" applyFill="1" applyBorder="1" applyAlignment="1">
      <alignment vertical="center"/>
    </xf>
    <xf numFmtId="0" fontId="46" fillId="6" borderId="26" xfId="0" applyFont="1" applyBorder="1" applyAlignment="1">
      <alignment horizontal="center" vertical="center" wrapText="1"/>
    </xf>
    <xf numFmtId="0" fontId="22" fillId="2" borderId="91" xfId="0" applyFont="1" applyFill="1" applyBorder="1" applyAlignment="1" applyProtection="1">
      <alignment vertical="center"/>
    </xf>
    <xf numFmtId="0" fontId="22" fillId="2" borderId="36" xfId="0" applyFont="1" applyFill="1" applyBorder="1" applyAlignment="1" applyProtection="1">
      <alignment vertical="center"/>
    </xf>
    <xf numFmtId="0" fontId="46" fillId="6" borderId="37" xfId="0" applyFont="1" applyBorder="1" applyAlignment="1">
      <alignment horizontal="left" vertical="center" wrapText="1" indent="1"/>
    </xf>
    <xf numFmtId="3" fontId="22" fillId="41" borderId="95" xfId="11" applyFont="1" applyBorder="1">
      <alignment horizontal="right" vertical="center"/>
      <protection locked="0"/>
    </xf>
    <xf numFmtId="0" fontId="46" fillId="6" borderId="53" xfId="0" applyFont="1" applyBorder="1" applyAlignment="1">
      <alignment horizontal="center" vertical="center" wrapText="1"/>
    </xf>
    <xf numFmtId="0" fontId="46" fillId="6" borderId="48" xfId="0" applyFont="1" applyBorder="1" applyAlignment="1">
      <alignment horizontal="left" vertical="center" wrapText="1" indent="1"/>
    </xf>
    <xf numFmtId="3" fontId="22" fillId="6" borderId="40" xfId="30" applyFont="1" applyBorder="1">
      <alignment horizontal="right" vertical="center"/>
    </xf>
    <xf numFmtId="0" fontId="22" fillId="2" borderId="33" xfId="0" applyFont="1" applyFill="1" applyBorder="1" applyAlignment="1" applyProtection="1">
      <alignment vertical="center" wrapText="1"/>
    </xf>
    <xf numFmtId="3" fontId="22" fillId="43" borderId="91" xfId="6" applyFont="1" applyBorder="1" applyProtection="1">
      <alignment horizontal="right" vertical="center"/>
    </xf>
    <xf numFmtId="0" fontId="46" fillId="6" borderId="0" xfId="0" applyFont="1" applyBorder="1">
      <alignment vertical="center"/>
    </xf>
    <xf numFmtId="0" fontId="30" fillId="6" borderId="0" xfId="0" applyFont="1" applyFill="1" applyBorder="1" applyAlignment="1" applyProtection="1">
      <alignment horizontal="left" vertical="top" wrapText="1"/>
    </xf>
    <xf numFmtId="0" fontId="46" fillId="6" borderId="0" xfId="0" applyFont="1" applyFill="1" applyBorder="1">
      <alignment vertical="center"/>
    </xf>
    <xf numFmtId="0" fontId="46" fillId="6" borderId="0" xfId="0" applyFont="1">
      <alignment vertical="center"/>
    </xf>
    <xf numFmtId="0" fontId="46" fillId="6" borderId="0" xfId="0" applyFont="1" applyFill="1" applyBorder="1" applyAlignment="1">
      <alignment vertical="center"/>
    </xf>
    <xf numFmtId="3" fontId="22" fillId="13" borderId="95" xfId="3" applyNumberFormat="1" applyFont="1" applyBorder="1">
      <alignment horizontal="center" vertical="center"/>
    </xf>
    <xf numFmtId="0" fontId="0" fillId="6" borderId="29" xfId="0" applyFont="1" applyFill="1" applyBorder="1" applyAlignment="1">
      <alignment horizontal="left" vertical="center"/>
    </xf>
    <xf numFmtId="3" fontId="22" fillId="41" borderId="101" xfId="11" applyFont="1" applyBorder="1">
      <alignment horizontal="right" vertical="center"/>
      <protection locked="0"/>
    </xf>
    <xf numFmtId="0" fontId="0" fillId="6" borderId="93" xfId="0" applyFont="1" applyFill="1" applyBorder="1">
      <alignment vertical="center"/>
    </xf>
    <xf numFmtId="0" fontId="34" fillId="6" borderId="107" xfId="116" applyFont="1" applyFill="1" applyBorder="1" applyAlignment="1" applyProtection="1">
      <alignment horizontal="left" vertical="center"/>
    </xf>
    <xf numFmtId="0" fontId="0" fillId="6" borderId="108" xfId="0" applyFont="1" applyFill="1" applyBorder="1" applyAlignment="1"/>
    <xf numFmtId="0" fontId="60" fillId="6" borderId="0" xfId="0" applyFont="1" applyFill="1" applyBorder="1" applyAlignment="1">
      <alignment horizontal="center"/>
    </xf>
    <xf numFmtId="0" fontId="0" fillId="6" borderId="106" xfId="0" applyFont="1" applyFill="1" applyBorder="1" applyProtection="1">
      <alignment vertical="center"/>
    </xf>
    <xf numFmtId="0" fontId="0" fillId="6" borderId="100" xfId="0" applyFont="1" applyFill="1" applyBorder="1" applyAlignment="1">
      <alignment vertical="center"/>
    </xf>
    <xf numFmtId="0" fontId="60" fillId="6" borderId="0" xfId="0" applyFont="1" applyFill="1" applyBorder="1" applyAlignment="1">
      <alignment horizontal="center" vertical="center"/>
    </xf>
    <xf numFmtId="0" fontId="60" fillId="6" borderId="0" xfId="0" applyFont="1" applyBorder="1" applyAlignment="1">
      <alignment horizontal="center" vertical="center"/>
    </xf>
    <xf numFmtId="0" fontId="0" fillId="6" borderId="39" xfId="0" applyFill="1" applyBorder="1">
      <alignment vertical="center"/>
    </xf>
    <xf numFmtId="0" fontId="0" fillId="6" borderId="111" xfId="0" applyFont="1" applyFill="1" applyBorder="1">
      <alignment vertical="center"/>
    </xf>
    <xf numFmtId="0" fontId="0" fillId="6" borderId="111" xfId="0" applyFont="1" applyFill="1" applyBorder="1" applyProtection="1">
      <alignment vertical="center"/>
    </xf>
    <xf numFmtId="0" fontId="22" fillId="6" borderId="93" xfId="0" applyFont="1" applyBorder="1">
      <alignment vertical="center"/>
    </xf>
    <xf numFmtId="0" fontId="42" fillId="6" borderId="0" xfId="0" applyFont="1" applyFill="1" applyBorder="1" applyAlignment="1" applyProtection="1">
      <alignment vertical="center" wrapText="1"/>
    </xf>
    <xf numFmtId="0" fontId="0" fillId="6" borderId="93" xfId="0" applyFont="1" applyFill="1" applyBorder="1" applyProtection="1">
      <alignment vertical="center"/>
    </xf>
    <xf numFmtId="0" fontId="24" fillId="6" borderId="100" xfId="0" applyFont="1" applyFill="1" applyBorder="1">
      <alignment vertical="center"/>
    </xf>
    <xf numFmtId="3" fontId="0" fillId="41" borderId="21" xfId="11" applyFont="1" applyBorder="1" applyAlignment="1" applyProtection="1">
      <alignment horizontal="right" vertical="center"/>
      <protection locked="0"/>
    </xf>
    <xf numFmtId="3" fontId="0" fillId="6" borderId="21" xfId="1" applyFont="1" applyFill="1" applyBorder="1" applyAlignment="1" applyProtection="1">
      <alignment horizontal="center" vertical="center"/>
    </xf>
    <xf numFmtId="3" fontId="0" fillId="6" borderId="21" xfId="30" applyFont="1" applyFill="1" applyBorder="1">
      <alignment horizontal="right" vertical="center"/>
    </xf>
    <xf numFmtId="0" fontId="0" fillId="6" borderId="100" xfId="0" applyFont="1" applyFill="1" applyBorder="1">
      <alignment vertical="center"/>
    </xf>
    <xf numFmtId="3" fontId="0" fillId="6" borderId="102" xfId="30" applyFont="1" applyFill="1" applyBorder="1" applyAlignment="1" applyProtection="1">
      <alignment horizontal="right" vertical="center"/>
    </xf>
    <xf numFmtId="3" fontId="0" fillId="6" borderId="26" xfId="30" applyFont="1" applyFill="1" applyBorder="1" applyAlignment="1" applyProtection="1">
      <alignment horizontal="right" vertical="center"/>
    </xf>
    <xf numFmtId="3" fontId="0" fillId="6" borderId="21" xfId="30" applyFont="1" applyFill="1" applyBorder="1" applyAlignment="1" applyProtection="1">
      <alignment horizontal="right" vertical="center"/>
    </xf>
    <xf numFmtId="3" fontId="22" fillId="6" borderId="21" xfId="30" applyFont="1" applyFill="1" applyBorder="1" applyAlignment="1" applyProtection="1">
      <alignment horizontal="right" vertical="center"/>
    </xf>
    <xf numFmtId="0" fontId="42" fillId="6" borderId="29" xfId="0" applyFont="1" applyFill="1" applyBorder="1">
      <alignment vertical="center"/>
    </xf>
    <xf numFmtId="0" fontId="42" fillId="6" borderId="26" xfId="0" applyFont="1" applyFill="1" applyBorder="1">
      <alignment vertical="center"/>
    </xf>
    <xf numFmtId="3" fontId="24" fillId="6" borderId="102" xfId="30" applyFont="1" applyFill="1" applyBorder="1" applyAlignment="1" applyProtection="1">
      <alignment horizontal="right" vertical="center"/>
    </xf>
    <xf numFmtId="0" fontId="0" fillId="6" borderId="94" xfId="0" applyFont="1" applyFill="1" applyBorder="1">
      <alignment vertical="center"/>
    </xf>
    <xf numFmtId="0" fontId="0" fillId="6" borderId="94" xfId="0" applyFont="1" applyFill="1" applyBorder="1" applyProtection="1">
      <alignment vertical="center"/>
    </xf>
    <xf numFmtId="0" fontId="0" fillId="6" borderId="106" xfId="0" applyFill="1" applyBorder="1">
      <alignment vertical="center"/>
    </xf>
    <xf numFmtId="0" fontId="24" fillId="6" borderId="102" xfId="0" applyFont="1" applyBorder="1">
      <alignment vertical="center"/>
    </xf>
    <xf numFmtId="0" fontId="22" fillId="6" borderId="88" xfId="0" applyFont="1" applyFill="1" applyBorder="1">
      <alignment vertical="center"/>
    </xf>
    <xf numFmtId="0" fontId="0" fillId="6" borderId="0" xfId="0" applyFill="1">
      <alignment vertical="center"/>
    </xf>
    <xf numFmtId="0" fontId="62" fillId="6" borderId="112" xfId="0" applyFont="1" applyFill="1" applyBorder="1">
      <alignment vertical="center"/>
    </xf>
    <xf numFmtId="0" fontId="0" fillId="6" borderId="113" xfId="0" applyFill="1" applyBorder="1">
      <alignment vertical="center"/>
    </xf>
    <xf numFmtId="0" fontId="0" fillId="6" borderId="0" xfId="0" applyFill="1" applyBorder="1">
      <alignment vertical="center"/>
    </xf>
    <xf numFmtId="0" fontId="58" fillId="6" borderId="115" xfId="0" applyFont="1" applyFill="1" applyBorder="1" applyAlignment="1">
      <alignment vertical="center"/>
    </xf>
    <xf numFmtId="0" fontId="0" fillId="6" borderId="0" xfId="0">
      <alignment vertical="center"/>
    </xf>
    <xf numFmtId="0" fontId="34" fillId="6" borderId="106" xfId="0" applyFont="1" applyFill="1" applyBorder="1" applyAlignment="1" applyProtection="1">
      <alignment horizontal="left" vertical="center"/>
    </xf>
    <xf numFmtId="0" fontId="34" fillId="6" borderId="0" xfId="0" applyFont="1" applyFill="1" applyBorder="1" applyAlignment="1" applyProtection="1">
      <alignment horizontal="left" vertical="center"/>
    </xf>
    <xf numFmtId="3" fontId="46" fillId="41" borderId="21" xfId="11" applyFont="1" applyBorder="1">
      <alignment horizontal="right" vertical="center"/>
      <protection locked="0"/>
    </xf>
    <xf numFmtId="3" fontId="46" fillId="41" borderId="60" xfId="11" applyFont="1" applyBorder="1">
      <alignment horizontal="right" vertical="center"/>
      <protection locked="0"/>
    </xf>
    <xf numFmtId="3" fontId="46" fillId="41" borderId="57" xfId="11" applyFont="1" applyBorder="1">
      <alignment horizontal="right" vertical="center"/>
      <protection locked="0"/>
    </xf>
    <xf numFmtId="0" fontId="46" fillId="49" borderId="21" xfId="3" applyFont="1" applyFill="1" applyBorder="1">
      <alignment horizontal="center" vertical="center"/>
    </xf>
    <xf numFmtId="3" fontId="46" fillId="41" borderId="40" xfId="11" applyFont="1" applyBorder="1">
      <alignment horizontal="right" vertical="center"/>
      <protection locked="0"/>
    </xf>
    <xf numFmtId="0" fontId="46" fillId="49" borderId="26" xfId="3" applyFont="1" applyFill="1" applyBorder="1">
      <alignment horizontal="center" vertical="center"/>
    </xf>
    <xf numFmtId="0" fontId="46" fillId="49" borderId="36" xfId="3" applyFont="1" applyFill="1" applyBorder="1">
      <alignment horizontal="center" vertical="center"/>
    </xf>
    <xf numFmtId="3" fontId="46" fillId="41" borderId="66" xfId="11" applyFont="1" applyBorder="1">
      <alignment horizontal="right" vertical="center"/>
      <protection locked="0"/>
    </xf>
    <xf numFmtId="3" fontId="46" fillId="41" borderId="23" xfId="11" applyFont="1" applyBorder="1">
      <alignment horizontal="right" vertical="center"/>
      <protection locked="0"/>
    </xf>
    <xf numFmtId="3" fontId="46" fillId="6" borderId="23" xfId="30" applyFont="1" applyBorder="1">
      <alignment horizontal="right" vertical="center"/>
    </xf>
    <xf numFmtId="0" fontId="22" fillId="6" borderId="29" xfId="0" applyFont="1" applyFill="1" applyBorder="1" applyAlignment="1" applyProtection="1">
      <alignment horizontal="left" vertical="center"/>
    </xf>
    <xf numFmtId="3" fontId="22" fillId="6" borderId="95" xfId="30" applyFont="1" applyBorder="1">
      <alignment horizontal="right" vertical="center"/>
    </xf>
    <xf numFmtId="3" fontId="22" fillId="6" borderId="91" xfId="30" applyFont="1" applyBorder="1">
      <alignment horizontal="right" vertical="center"/>
    </xf>
    <xf numFmtId="3" fontId="54" fillId="50" borderId="36" xfId="20" applyFont="1" applyFill="1" applyBorder="1">
      <alignment horizontal="right" vertical="center"/>
      <protection locked="0"/>
    </xf>
    <xf numFmtId="3" fontId="46" fillId="41" borderId="22" xfId="11" applyFont="1" applyBorder="1">
      <alignment horizontal="right" vertical="center"/>
      <protection locked="0"/>
    </xf>
    <xf numFmtId="0" fontId="46" fillId="49" borderId="33" xfId="3" applyFont="1" applyFill="1" applyBorder="1">
      <alignment horizontal="center" vertical="center"/>
    </xf>
    <xf numFmtId="0" fontId="22" fillId="6" borderId="0" xfId="0" applyFont="1" applyFill="1" applyBorder="1" applyAlignment="1">
      <alignment vertical="center"/>
    </xf>
    <xf numFmtId="0" fontId="22" fillId="6" borderId="26" xfId="0" applyFont="1" applyBorder="1" applyAlignment="1">
      <alignment vertical="center"/>
    </xf>
    <xf numFmtId="3" fontId="22" fillId="41" borderId="23" xfId="11" applyFont="1" applyBorder="1" applyAlignment="1">
      <alignment horizontal="right" vertical="center" wrapText="1"/>
      <protection locked="0"/>
    </xf>
    <xf numFmtId="0" fontId="22" fillId="6" borderId="27" xfId="0" applyFont="1" applyBorder="1" applyAlignment="1">
      <alignment vertical="center"/>
    </xf>
    <xf numFmtId="0" fontId="0" fillId="6" borderId="97" xfId="0" applyFont="1" applyFill="1" applyBorder="1" applyAlignment="1" applyProtection="1">
      <alignment horizontal="left" vertical="center"/>
    </xf>
    <xf numFmtId="0" fontId="0" fillId="6" borderId="38" xfId="0" applyFont="1" applyFill="1" applyBorder="1" applyAlignment="1" applyProtection="1">
      <alignment horizontal="left" vertical="center"/>
    </xf>
    <xf numFmtId="0" fontId="0" fillId="6" borderId="26" xfId="0" applyFont="1" applyFill="1" applyBorder="1" applyAlignment="1" applyProtection="1">
      <alignment horizontal="left" vertical="center" indent="1"/>
    </xf>
    <xf numFmtId="0" fontId="0" fillId="6" borderId="41" xfId="0" applyFont="1" applyFill="1" applyBorder="1" applyAlignment="1" applyProtection="1">
      <alignment horizontal="left" vertical="center" indent="1"/>
    </xf>
    <xf numFmtId="0" fontId="0" fillId="6" borderId="27" xfId="0" applyFont="1" applyFill="1" applyBorder="1" applyAlignment="1" applyProtection="1">
      <alignment horizontal="left" vertical="center" indent="1"/>
    </xf>
    <xf numFmtId="0" fontId="22" fillId="13" borderId="36" xfId="3" applyFont="1" applyBorder="1">
      <alignment horizontal="center" vertical="center"/>
    </xf>
    <xf numFmtId="0" fontId="64" fillId="6" borderId="117" xfId="0" applyFont="1" applyFill="1" applyBorder="1" applyAlignment="1" applyProtection="1">
      <alignment horizontal="left" vertical="center"/>
    </xf>
    <xf numFmtId="0" fontId="44" fillId="6" borderId="118" xfId="0" applyFont="1" applyFill="1" applyBorder="1">
      <alignment vertical="center"/>
    </xf>
    <xf numFmtId="0" fontId="46" fillId="6" borderId="118" xfId="0" applyFont="1" applyFill="1" applyBorder="1">
      <alignment vertical="center"/>
    </xf>
    <xf numFmtId="0" fontId="24" fillId="6" borderId="93" xfId="0" applyFont="1" applyFill="1" applyBorder="1" applyAlignment="1">
      <alignment horizontal="center" vertical="center" wrapText="1"/>
    </xf>
    <xf numFmtId="0" fontId="0" fillId="6" borderId="26" xfId="0" applyFont="1" applyFill="1" applyBorder="1" applyAlignment="1">
      <alignment horizontal="left" vertical="center"/>
    </xf>
    <xf numFmtId="0" fontId="22" fillId="6" borderId="26" xfId="0" applyFont="1" applyFill="1" applyBorder="1" applyAlignment="1">
      <alignment horizontal="left" vertical="center" wrapText="1"/>
    </xf>
    <xf numFmtId="0" fontId="22" fillId="6" borderId="29" xfId="0" applyFont="1" applyFill="1" applyBorder="1" applyAlignment="1">
      <alignment horizontal="left" vertical="center" indent="1"/>
    </xf>
    <xf numFmtId="0" fontId="22" fillId="6" borderId="26" xfId="0" applyFont="1" applyFill="1" applyBorder="1" applyAlignment="1">
      <alignment horizontal="left" vertical="center" indent="1"/>
    </xf>
    <xf numFmtId="0" fontId="22" fillId="6" borderId="27" xfId="0" applyFont="1" applyFill="1" applyBorder="1" applyAlignment="1">
      <alignment horizontal="left" vertical="center" indent="1"/>
    </xf>
    <xf numFmtId="0" fontId="0" fillId="6" borderId="29" xfId="0" applyFont="1" applyFill="1" applyBorder="1" applyAlignment="1">
      <alignment horizontal="left" vertical="center" indent="1"/>
    </xf>
    <xf numFmtId="0" fontId="22" fillId="6" borderId="94" xfId="0" applyFont="1" applyFill="1" applyBorder="1" applyAlignment="1">
      <alignment horizontal="left" vertical="center"/>
    </xf>
    <xf numFmtId="0" fontId="22" fillId="6" borderId="97" xfId="0" applyFont="1" applyFill="1" applyBorder="1" applyAlignment="1">
      <alignment horizontal="left" vertical="center"/>
    </xf>
    <xf numFmtId="0" fontId="34" fillId="6" borderId="0" xfId="0" applyFont="1" applyFill="1" applyBorder="1" applyAlignment="1" applyProtection="1">
      <alignment vertical="center"/>
    </xf>
    <xf numFmtId="0" fontId="44" fillId="6" borderId="0" xfId="0" applyFont="1" applyFill="1" applyAlignment="1">
      <alignment vertical="center"/>
    </xf>
    <xf numFmtId="0" fontId="46" fillId="6" borderId="0" xfId="0" applyFont="1" applyFill="1">
      <alignment vertical="center"/>
    </xf>
    <xf numFmtId="0" fontId="46" fillId="6" borderId="0" xfId="0" applyFont="1" applyFill="1" applyAlignment="1">
      <alignment horizontal="center" vertical="center"/>
    </xf>
    <xf numFmtId="0" fontId="34" fillId="6" borderId="69" xfId="0" applyFont="1" applyFill="1" applyBorder="1" applyAlignment="1" applyProtection="1">
      <alignment vertical="center"/>
    </xf>
    <xf numFmtId="0" fontId="34" fillId="6" borderId="106" xfId="116" applyFill="1" applyBorder="1" applyAlignment="1" applyProtection="1">
      <alignment vertical="center"/>
    </xf>
    <xf numFmtId="0" fontId="44" fillId="6" borderId="6" xfId="0" applyFont="1" applyFill="1" applyBorder="1" applyAlignment="1">
      <alignment vertical="center"/>
    </xf>
    <xf numFmtId="0" fontId="46" fillId="6" borderId="106" xfId="0" applyFont="1" applyFill="1" applyBorder="1">
      <alignment vertical="center"/>
    </xf>
    <xf numFmtId="0" fontId="46" fillId="6" borderId="6" xfId="0" applyFont="1" applyFill="1" applyBorder="1">
      <alignment vertical="center"/>
    </xf>
    <xf numFmtId="0" fontId="46" fillId="6" borderId="106" xfId="0" applyFont="1" applyFill="1" applyBorder="1" applyAlignment="1">
      <alignment horizontal="center" vertical="center"/>
    </xf>
    <xf numFmtId="0" fontId="46" fillId="6" borderId="6" xfId="0" applyFont="1" applyFill="1" applyBorder="1" applyAlignment="1">
      <alignment horizontal="center" vertical="center"/>
    </xf>
    <xf numFmtId="0" fontId="46" fillId="6" borderId="106" xfId="0" applyFont="1" applyBorder="1">
      <alignment vertical="center"/>
    </xf>
    <xf numFmtId="0" fontId="46" fillId="6" borderId="6" xfId="0" applyFont="1" applyBorder="1">
      <alignment vertical="center"/>
    </xf>
    <xf numFmtId="0" fontId="34" fillId="6" borderId="107" xfId="0" applyFont="1" applyFill="1" applyBorder="1" applyAlignment="1" applyProtection="1">
      <alignment vertical="center"/>
    </xf>
    <xf numFmtId="0" fontId="44" fillId="6" borderId="108" xfId="0" applyFont="1" applyFill="1" applyBorder="1" applyAlignment="1">
      <alignment vertical="center"/>
    </xf>
    <xf numFmtId="0" fontId="46" fillId="6" borderId="120" xfId="0" applyFont="1" applyFill="1" applyBorder="1">
      <alignment vertical="center"/>
    </xf>
    <xf numFmtId="0" fontId="46" fillId="6" borderId="67" xfId="0" applyFont="1" applyFill="1" applyBorder="1">
      <alignment vertical="center"/>
    </xf>
    <xf numFmtId="0" fontId="46" fillId="6" borderId="70" xfId="0" applyFont="1" applyFill="1" applyBorder="1">
      <alignment vertical="center"/>
    </xf>
    <xf numFmtId="3" fontId="30" fillId="41" borderId="122" xfId="11" applyFont="1" applyBorder="1">
      <alignment horizontal="right" vertical="center"/>
      <protection locked="0"/>
    </xf>
    <xf numFmtId="3" fontId="30" fillId="41" borderId="123" xfId="11" applyFont="1" applyBorder="1">
      <alignment horizontal="right" vertical="center"/>
      <protection locked="0"/>
    </xf>
    <xf numFmtId="3" fontId="46" fillId="41" borderId="124" xfId="11" applyFont="1" applyBorder="1">
      <alignment horizontal="right" vertical="center"/>
      <protection locked="0"/>
    </xf>
    <xf numFmtId="3" fontId="46" fillId="41" borderId="125" xfId="11" applyFont="1" applyBorder="1">
      <alignment horizontal="right" vertical="center"/>
      <protection locked="0"/>
    </xf>
    <xf numFmtId="3" fontId="46" fillId="41" borderId="126" xfId="11" applyFont="1" applyBorder="1">
      <alignment horizontal="right" vertical="center"/>
      <protection locked="0"/>
    </xf>
    <xf numFmtId="0" fontId="22" fillId="13" borderId="56" xfId="3" applyFont="1" applyBorder="1">
      <alignment horizontal="center" vertical="center"/>
    </xf>
    <xf numFmtId="0" fontId="22" fillId="13" borderId="57" xfId="3" applyFont="1" applyBorder="1">
      <alignment horizontal="center" vertical="center"/>
    </xf>
    <xf numFmtId="0" fontId="22" fillId="13" borderId="57" xfId="3" applyFont="1" applyBorder="1" applyProtection="1">
      <alignment horizontal="center" vertical="center"/>
    </xf>
    <xf numFmtId="0" fontId="30" fillId="6" borderId="67" xfId="0" applyFont="1" applyFill="1" applyBorder="1" applyAlignment="1" applyProtection="1">
      <alignment horizontal="center" vertical="top" wrapText="1"/>
    </xf>
    <xf numFmtId="0" fontId="46" fillId="6" borderId="93" xfId="0" applyFont="1" applyFill="1" applyBorder="1">
      <alignment vertical="center"/>
    </xf>
    <xf numFmtId="0" fontId="46" fillId="6" borderId="94" xfId="0" applyFont="1" applyBorder="1">
      <alignment vertical="center"/>
    </xf>
    <xf numFmtId="0" fontId="46" fillId="6" borderId="29" xfId="0" applyFont="1" applyBorder="1">
      <alignment vertical="center"/>
    </xf>
    <xf numFmtId="0" fontId="46" fillId="6" borderId="30" xfId="0" applyFont="1" applyBorder="1">
      <alignment vertical="center"/>
    </xf>
    <xf numFmtId="3" fontId="30" fillId="41" borderId="127" xfId="11" applyFont="1" applyBorder="1">
      <alignment horizontal="right" vertical="center"/>
      <protection locked="0"/>
    </xf>
    <xf numFmtId="3" fontId="30" fillId="41" borderId="128" xfId="11" applyFont="1" applyBorder="1">
      <alignment horizontal="right" vertical="center"/>
      <protection locked="0"/>
    </xf>
    <xf numFmtId="3" fontId="46" fillId="41" borderId="129" xfId="11" applyFont="1" applyBorder="1">
      <alignment horizontal="right" vertical="center"/>
      <protection locked="0"/>
    </xf>
    <xf numFmtId="3" fontId="46" fillId="41" borderId="130" xfId="11" applyFont="1" applyBorder="1">
      <alignment horizontal="right" vertical="center"/>
      <protection locked="0"/>
    </xf>
    <xf numFmtId="3" fontId="46" fillId="41" borderId="131" xfId="11" applyFont="1" applyBorder="1">
      <alignment horizontal="right" vertical="center"/>
      <protection locked="0"/>
    </xf>
    <xf numFmtId="3" fontId="30" fillId="41" borderId="132" xfId="11" applyFont="1" applyBorder="1">
      <alignment horizontal="right" vertical="center"/>
      <protection locked="0"/>
    </xf>
    <xf numFmtId="3" fontId="46" fillId="41" borderId="133" xfId="11" applyFont="1" applyBorder="1">
      <alignment horizontal="right" vertical="center"/>
      <protection locked="0"/>
    </xf>
    <xf numFmtId="3" fontId="46" fillId="41" borderId="134" xfId="11" applyFont="1" applyBorder="1">
      <alignment horizontal="right" vertical="center"/>
      <protection locked="0"/>
    </xf>
    <xf numFmtId="3" fontId="46" fillId="41" borderId="135" xfId="11" applyFont="1" applyBorder="1">
      <alignment horizontal="right" vertical="center"/>
      <protection locked="0"/>
    </xf>
    <xf numFmtId="3" fontId="30" fillId="41" borderId="136" xfId="11" applyFont="1" applyBorder="1">
      <alignment horizontal="right" vertical="center"/>
      <protection locked="0"/>
    </xf>
    <xf numFmtId="0" fontId="46" fillId="6" borderId="94" xfId="0" applyFont="1" applyFill="1" applyBorder="1" applyAlignment="1">
      <alignment vertical="top"/>
    </xf>
    <xf numFmtId="0" fontId="46" fillId="6" borderId="29" xfId="0" applyFont="1" applyFill="1" applyBorder="1" applyAlignment="1">
      <alignment vertical="top"/>
    </xf>
    <xf numFmtId="0" fontId="46" fillId="6" borderId="30" xfId="0" applyFont="1" applyFill="1" applyBorder="1" applyAlignment="1">
      <alignment vertical="top"/>
    </xf>
    <xf numFmtId="0" fontId="34" fillId="6" borderId="106" xfId="116" applyFill="1" applyBorder="1" applyAlignment="1" applyProtection="1">
      <alignment horizontal="left" vertical="center"/>
    </xf>
    <xf numFmtId="0" fontId="22" fillId="6" borderId="0" xfId="0" applyFont="1" applyFill="1" applyBorder="1" applyAlignment="1" applyProtection="1">
      <alignment horizontal="left" vertical="top"/>
    </xf>
    <xf numFmtId="0" fontId="22" fillId="6" borderId="0" xfId="0" applyFont="1" applyFill="1" applyBorder="1" applyAlignment="1" applyProtection="1">
      <alignment vertical="top"/>
    </xf>
    <xf numFmtId="0" fontId="22" fillId="6" borderId="0" xfId="0" applyFont="1" applyFill="1" applyBorder="1" applyAlignment="1">
      <alignment vertical="top"/>
    </xf>
    <xf numFmtId="0" fontId="22" fillId="6" borderId="6" xfId="0" applyFont="1" applyFill="1" applyBorder="1" applyAlignment="1">
      <alignment vertical="top"/>
    </xf>
    <xf numFmtId="0" fontId="22" fillId="41" borderId="91" xfId="18" applyFont="1" applyBorder="1" applyAlignment="1" applyProtection="1">
      <alignment horizontal="center" vertical="center" wrapText="1"/>
      <protection locked="0"/>
    </xf>
    <xf numFmtId="3" fontId="22" fillId="43" borderId="78" xfId="6" applyFont="1" applyBorder="1">
      <alignment horizontal="right" vertical="center"/>
    </xf>
    <xf numFmtId="3" fontId="22" fillId="43" borderId="102" xfId="6" applyFont="1" applyBorder="1">
      <alignment horizontal="right" vertical="center"/>
    </xf>
    <xf numFmtId="3" fontId="22" fillId="43" borderId="62" xfId="6" applyFont="1" applyBorder="1">
      <alignment horizontal="right" vertical="center"/>
    </xf>
    <xf numFmtId="0" fontId="0" fillId="2" borderId="91" xfId="0" applyFont="1" applyFill="1" applyBorder="1" applyAlignment="1">
      <alignment horizontal="left" vertical="center"/>
    </xf>
    <xf numFmtId="0" fontId="0" fillId="2" borderId="33" xfId="0" applyFont="1" applyFill="1" applyBorder="1" applyAlignment="1">
      <alignment horizontal="left" vertical="center"/>
    </xf>
    <xf numFmtId="0" fontId="0" fillId="6" borderId="91" xfId="0" applyFont="1" applyFill="1" applyBorder="1" applyAlignment="1" applyProtection="1">
      <alignment horizontal="left" vertical="center"/>
    </xf>
    <xf numFmtId="0" fontId="0" fillId="6" borderId="36" xfId="0" applyFont="1" applyFill="1" applyBorder="1" applyProtection="1">
      <alignment vertical="center"/>
    </xf>
    <xf numFmtId="0" fontId="0" fillId="6" borderId="36" xfId="0" applyFont="1" applyFill="1" applyBorder="1" applyAlignment="1" applyProtection="1">
      <alignment horizontal="left" vertical="center"/>
    </xf>
    <xf numFmtId="0" fontId="0" fillId="6" borderId="33" xfId="0" applyFont="1" applyFill="1" applyBorder="1" applyAlignment="1" applyProtection="1">
      <alignment horizontal="left" vertical="center"/>
    </xf>
    <xf numFmtId="0" fontId="37" fillId="6" borderId="86" xfId="0" applyFont="1" applyFill="1" applyBorder="1" applyAlignment="1">
      <alignment horizontal="center"/>
    </xf>
    <xf numFmtId="0" fontId="0" fillId="6" borderId="86" xfId="0" applyFont="1" applyFill="1" applyBorder="1">
      <alignment vertical="center"/>
    </xf>
    <xf numFmtId="0" fontId="0" fillId="6" borderId="89" xfId="0" applyFill="1" applyBorder="1">
      <alignment vertical="center"/>
    </xf>
    <xf numFmtId="0" fontId="0" fillId="6" borderId="120" xfId="0" applyFill="1" applyBorder="1">
      <alignment vertical="center"/>
    </xf>
    <xf numFmtId="0" fontId="24" fillId="6" borderId="103" xfId="0" applyFont="1" applyFill="1" applyBorder="1" applyAlignment="1">
      <alignment horizontal="center" wrapText="1"/>
    </xf>
    <xf numFmtId="0" fontId="24" fillId="6" borderId="86" xfId="0" applyFont="1" applyFill="1" applyBorder="1" applyAlignment="1">
      <alignment horizontal="center" wrapText="1"/>
    </xf>
    <xf numFmtId="0" fontId="25" fillId="6" borderId="29" xfId="83" applyFont="1" applyFill="1" applyBorder="1" applyAlignment="1" applyProtection="1">
      <alignment horizontal="left" vertical="center" wrapText="1"/>
    </xf>
    <xf numFmtId="0" fontId="22" fillId="6" borderId="29" xfId="0" applyFont="1" applyFill="1" applyBorder="1" applyAlignment="1">
      <alignment horizontal="left" vertical="center"/>
    </xf>
    <xf numFmtId="0" fontId="22" fillId="6" borderId="30" xfId="0" applyFont="1" applyFill="1" applyBorder="1" applyAlignment="1">
      <alignment horizontal="left" vertical="center"/>
    </xf>
    <xf numFmtId="0" fontId="25" fillId="6" borderId="29" xfId="83" applyFont="1" applyFill="1" applyBorder="1" applyAlignment="1" applyProtection="1">
      <alignment horizontal="left" vertical="center"/>
    </xf>
    <xf numFmtId="0" fontId="25" fillId="6" borderId="26" xfId="83" applyFont="1" applyFill="1" applyBorder="1" applyAlignment="1" applyProtection="1">
      <alignment horizontal="left" vertical="center"/>
    </xf>
    <xf numFmtId="0" fontId="25" fillId="6" borderId="29" xfId="83" applyFont="1" applyFill="1" applyBorder="1" applyAlignment="1" applyProtection="1">
      <alignment horizontal="left" vertical="center" indent="1"/>
    </xf>
    <xf numFmtId="0" fontId="0" fillId="6" borderId="30" xfId="0" applyFont="1" applyFill="1" applyBorder="1" applyAlignment="1">
      <alignment horizontal="left" vertical="center"/>
    </xf>
    <xf numFmtId="3" fontId="22" fillId="43" borderId="91" xfId="6" applyFont="1" applyBorder="1">
      <alignment horizontal="right" vertical="center"/>
    </xf>
    <xf numFmtId="0" fontId="22" fillId="43" borderId="97" xfId="9" applyFont="1" applyBorder="1">
      <alignment horizontal="left" vertical="center"/>
    </xf>
    <xf numFmtId="0" fontId="0" fillId="6" borderId="26" xfId="0" applyNumberFormat="1" applyFont="1" applyFill="1" applyBorder="1" applyAlignment="1">
      <alignment horizontal="left" vertical="center" wrapText="1"/>
    </xf>
    <xf numFmtId="0" fontId="22" fillId="6" borderId="27" xfId="0" applyNumberFormat="1" applyFont="1" applyFill="1" applyBorder="1" applyAlignment="1">
      <alignment horizontal="left" vertical="center" wrapText="1"/>
    </xf>
    <xf numFmtId="0" fontId="22" fillId="6" borderId="86" xfId="0" applyFont="1" applyFill="1" applyBorder="1" applyAlignment="1" applyProtection="1">
      <alignment horizontal="left" vertical="center"/>
    </xf>
    <xf numFmtId="0" fontId="22" fillId="43" borderId="94" xfId="9" applyFont="1" applyBorder="1">
      <alignment horizontal="left" vertical="center"/>
    </xf>
    <xf numFmtId="0" fontId="24" fillId="6" borderId="93" xfId="0" applyFont="1" applyFill="1" applyBorder="1" applyAlignment="1">
      <alignment wrapText="1"/>
    </xf>
    <xf numFmtId="0" fontId="24" fillId="6" borderId="100" xfId="0" applyFont="1" applyFill="1" applyBorder="1" applyAlignment="1">
      <alignment wrapText="1"/>
    </xf>
    <xf numFmtId="0" fontId="0" fillId="6" borderId="97" xfId="0" applyFont="1" applyFill="1" applyBorder="1" applyAlignment="1">
      <alignment horizontal="left" vertical="center"/>
    </xf>
    <xf numFmtId="0" fontId="0" fillId="6" borderId="29" xfId="0" applyNumberFormat="1" applyFont="1" applyFill="1" applyBorder="1" applyAlignment="1">
      <alignment horizontal="left" vertical="center" wrapText="1"/>
    </xf>
    <xf numFmtId="0" fontId="22" fillId="6" borderId="30" xfId="0" applyNumberFormat="1" applyFont="1" applyFill="1" applyBorder="1" applyAlignment="1">
      <alignment horizontal="left" vertical="center" wrapText="1"/>
    </xf>
    <xf numFmtId="174" fontId="22" fillId="6" borderId="40" xfId="29" applyFont="1" applyBorder="1">
      <alignment horizontal="center" vertical="center"/>
    </xf>
    <xf numFmtId="0" fontId="0" fillId="6" borderId="38" xfId="0" applyFont="1" applyFill="1" applyBorder="1" applyAlignment="1">
      <alignment horizontal="left" vertical="center"/>
    </xf>
    <xf numFmtId="3" fontId="22" fillId="41" borderId="99" xfId="11" applyFont="1" applyBorder="1">
      <alignment horizontal="right" vertical="center"/>
      <protection locked="0"/>
    </xf>
    <xf numFmtId="0" fontId="22" fillId="6" borderId="86" xfId="0" applyFont="1" applyFill="1" applyBorder="1" applyAlignment="1">
      <alignment vertical="center"/>
    </xf>
    <xf numFmtId="0" fontId="22" fillId="6" borderId="120" xfId="0" applyFont="1" applyFill="1" applyBorder="1">
      <alignment vertical="center"/>
    </xf>
    <xf numFmtId="0" fontId="24" fillId="6" borderId="19" xfId="5" applyFont="1" applyBorder="1">
      <alignment horizontal="center" wrapText="1"/>
    </xf>
    <xf numFmtId="0" fontId="24" fillId="6" borderId="44" xfId="5" applyFont="1" applyBorder="1">
      <alignment horizontal="center" wrapText="1"/>
    </xf>
    <xf numFmtId="0" fontId="24" fillId="6" borderId="46" xfId="5" applyFont="1" applyBorder="1">
      <alignment horizontal="center" wrapText="1"/>
    </xf>
    <xf numFmtId="0" fontId="22" fillId="43" borderId="102" xfId="9" applyFont="1" applyBorder="1">
      <alignment horizontal="left" vertical="center"/>
    </xf>
    <xf numFmtId="0" fontId="0" fillId="6" borderId="86" xfId="0" applyFill="1" applyBorder="1">
      <alignment vertical="center"/>
    </xf>
    <xf numFmtId="0" fontId="0" fillId="6" borderId="106" xfId="0" applyBorder="1">
      <alignment vertical="center"/>
    </xf>
    <xf numFmtId="0" fontId="0" fillId="6" borderId="6" xfId="0" applyBorder="1">
      <alignment vertical="center"/>
    </xf>
    <xf numFmtId="0" fontId="34" fillId="6" borderId="6" xfId="0" applyFont="1" applyFill="1" applyBorder="1" applyAlignment="1" applyProtection="1">
      <alignment horizontal="left" vertical="center"/>
    </xf>
    <xf numFmtId="0" fontId="0" fillId="6" borderId="120" xfId="0" applyBorder="1">
      <alignment vertical="center"/>
    </xf>
    <xf numFmtId="0" fontId="0" fillId="6" borderId="89" xfId="0" applyBorder="1">
      <alignment vertical="center"/>
    </xf>
    <xf numFmtId="0" fontId="46" fillId="6" borderId="29" xfId="0" applyFont="1" applyBorder="1" applyAlignment="1">
      <alignment horizontal="left" indent="1"/>
    </xf>
    <xf numFmtId="0" fontId="46" fillId="6" borderId="29" xfId="0" applyFont="1" applyBorder="1" applyAlignment="1">
      <alignment horizontal="left"/>
    </xf>
    <xf numFmtId="0" fontId="46" fillId="49" borderId="22" xfId="3" applyFont="1" applyFill="1" applyBorder="1">
      <alignment horizontal="center" vertical="center"/>
    </xf>
    <xf numFmtId="0" fontId="46" fillId="49" borderId="96" xfId="3" applyFont="1" applyFill="1" applyBorder="1">
      <alignment horizontal="center" vertical="center"/>
    </xf>
    <xf numFmtId="3" fontId="46" fillId="43" borderId="102" xfId="6" applyFont="1" applyBorder="1">
      <alignment horizontal="right" vertical="center"/>
    </xf>
    <xf numFmtId="0" fontId="0" fillId="6" borderId="106" xfId="0" applyFont="1" applyFill="1" applyBorder="1">
      <alignment vertical="center"/>
    </xf>
    <xf numFmtId="0" fontId="34" fillId="6" borderId="86" xfId="0" applyFont="1" applyFill="1" applyBorder="1" applyAlignment="1" applyProtection="1">
      <alignment horizontal="left" vertical="center"/>
    </xf>
    <xf numFmtId="0" fontId="22" fillId="6" borderId="38" xfId="0" applyFont="1" applyBorder="1" applyAlignment="1">
      <alignment vertical="center"/>
    </xf>
    <xf numFmtId="0" fontId="22" fillId="6" borderId="90" xfId="0" applyFont="1" applyFill="1" applyBorder="1" applyAlignment="1">
      <alignment vertical="center"/>
    </xf>
    <xf numFmtId="0" fontId="0" fillId="6" borderId="114" xfId="0" applyBorder="1">
      <alignment vertical="center"/>
    </xf>
    <xf numFmtId="0" fontId="0" fillId="6" borderId="116" xfId="0" applyBorder="1">
      <alignment vertical="center"/>
    </xf>
    <xf numFmtId="0" fontId="46" fillId="6" borderId="116" xfId="0" applyFont="1" applyBorder="1">
      <alignment vertical="center"/>
    </xf>
    <xf numFmtId="0" fontId="46" fillId="6" borderId="119" xfId="0" applyFont="1" applyBorder="1">
      <alignment vertical="center"/>
    </xf>
    <xf numFmtId="0" fontId="23" fillId="6" borderId="115" xfId="0" applyFont="1" applyFill="1" applyBorder="1" applyAlignment="1" applyProtection="1">
      <alignment horizontal="left" vertical="center"/>
    </xf>
    <xf numFmtId="0" fontId="46" fillId="6" borderId="138" xfId="0" applyFont="1" applyFill="1" applyBorder="1">
      <alignment vertical="center"/>
    </xf>
    <xf numFmtId="0" fontId="46" fillId="6" borderId="140" xfId="0" applyFont="1" applyFill="1" applyBorder="1">
      <alignment vertical="center"/>
    </xf>
    <xf numFmtId="0" fontId="0" fillId="6" borderId="113" xfId="0" applyBorder="1">
      <alignment vertical="center"/>
    </xf>
    <xf numFmtId="0" fontId="46" fillId="6" borderId="118" xfId="0" applyFont="1" applyBorder="1">
      <alignment vertical="center"/>
    </xf>
    <xf numFmtId="0" fontId="46" fillId="6" borderId="139" xfId="0" applyFont="1" applyFill="1" applyBorder="1" applyAlignment="1">
      <alignment horizontal="left" indent="1"/>
    </xf>
    <xf numFmtId="0" fontId="46" fillId="6" borderId="94" xfId="0" applyFont="1" applyFill="1" applyBorder="1" applyAlignment="1">
      <alignment horizontal="left"/>
    </xf>
    <xf numFmtId="0" fontId="46" fillId="6" borderId="29" xfId="0" applyFont="1" applyFill="1" applyBorder="1" applyAlignment="1">
      <alignment horizontal="left" indent="1"/>
    </xf>
    <xf numFmtId="0" fontId="46" fillId="6" borderId="29" xfId="0" applyFont="1" applyFill="1" applyBorder="1" applyAlignment="1">
      <alignment horizontal="left"/>
    </xf>
    <xf numFmtId="3" fontId="46" fillId="43" borderId="103" xfId="6" applyFont="1" applyBorder="1">
      <alignment horizontal="right" vertical="center"/>
    </xf>
    <xf numFmtId="3" fontId="22" fillId="13" borderId="93" xfId="3" applyNumberFormat="1" applyFont="1" applyBorder="1">
      <alignment horizontal="center" vertical="center"/>
    </xf>
    <xf numFmtId="0" fontId="46" fillId="6" borderId="111" xfId="0" applyFont="1" applyFill="1" applyBorder="1" applyAlignment="1" applyProtection="1">
      <alignment horizontal="left" vertical="center"/>
    </xf>
    <xf numFmtId="0" fontId="51" fillId="6" borderId="93" xfId="0" applyFont="1" applyFill="1" applyBorder="1" applyProtection="1">
      <alignment vertical="center"/>
    </xf>
    <xf numFmtId="0" fontId="24" fillId="6" borderId="100" xfId="0" applyFont="1" applyBorder="1">
      <alignment vertical="center"/>
    </xf>
    <xf numFmtId="0" fontId="24" fillId="6" borderId="103" xfId="0" applyFont="1" applyFill="1" applyBorder="1" applyAlignment="1" applyProtection="1">
      <alignment horizontal="center" vertical="center"/>
    </xf>
    <xf numFmtId="3" fontId="0" fillId="6" borderId="37" xfId="30" applyFont="1" applyFill="1" applyBorder="1" applyProtection="1">
      <alignment horizontal="right" vertical="center"/>
    </xf>
    <xf numFmtId="3" fontId="0" fillId="6" borderId="42" xfId="30" applyFont="1" applyFill="1" applyBorder="1" applyProtection="1">
      <alignment horizontal="right" vertical="center"/>
    </xf>
    <xf numFmtId="3" fontId="0" fillId="41" borderId="141" xfId="11" applyFont="1" applyBorder="1" applyProtection="1">
      <alignment horizontal="right" vertical="center"/>
      <protection locked="0"/>
    </xf>
    <xf numFmtId="0" fontId="22" fillId="41" borderId="36" xfId="18" applyFont="1" applyBorder="1">
      <alignment horizontal="center" vertical="center" wrapText="1"/>
      <protection locked="0"/>
    </xf>
    <xf numFmtId="0" fontId="22" fillId="41" borderId="33" xfId="18" applyFont="1" applyBorder="1">
      <alignment horizontal="center" vertical="center" wrapText="1"/>
      <protection locked="0"/>
    </xf>
    <xf numFmtId="3" fontId="0" fillId="41" borderId="22" xfId="11" applyFont="1" applyBorder="1" applyProtection="1">
      <alignment horizontal="right" vertical="center"/>
      <protection locked="0"/>
    </xf>
    <xf numFmtId="0" fontId="0" fillId="6" borderId="97" xfId="0" applyFont="1" applyFill="1" applyBorder="1">
      <alignment vertical="center"/>
    </xf>
    <xf numFmtId="0" fontId="0" fillId="6" borderId="49" xfId="0" applyFont="1" applyFill="1" applyBorder="1" applyProtection="1">
      <alignment vertical="center"/>
    </xf>
    <xf numFmtId="3" fontId="0" fillId="6" borderId="23" xfId="11" applyFont="1" applyFill="1" applyBorder="1" applyProtection="1">
      <alignment horizontal="right" vertical="center"/>
    </xf>
    <xf numFmtId="0" fontId="25" fillId="13" borderId="37" xfId="3" applyFont="1" applyBorder="1" applyAlignment="1">
      <alignment horizontal="center" vertical="center"/>
    </xf>
    <xf numFmtId="0" fontId="25" fillId="13" borderId="36" xfId="3" applyFont="1" applyBorder="1" applyAlignment="1">
      <alignment horizontal="center" vertical="center"/>
    </xf>
    <xf numFmtId="0" fontId="25" fillId="13" borderId="103" xfId="3" applyFont="1" applyBorder="1" applyAlignment="1">
      <alignment horizontal="center" vertical="center"/>
    </xf>
    <xf numFmtId="0" fontId="51" fillId="6" borderId="86" xfId="0" applyFont="1" applyFill="1" applyBorder="1" applyProtection="1">
      <alignment vertical="center"/>
    </xf>
    <xf numFmtId="0" fontId="0" fillId="6" borderId="86" xfId="0" applyFont="1" applyFill="1" applyBorder="1" applyProtection="1">
      <alignment vertical="center"/>
    </xf>
    <xf numFmtId="0" fontId="0" fillId="6" borderId="98" xfId="0" applyFont="1" applyFill="1" applyBorder="1">
      <alignment vertical="center"/>
    </xf>
    <xf numFmtId="0" fontId="24" fillId="6" borderId="99" xfId="0" applyFont="1" applyFill="1" applyBorder="1" applyAlignment="1" applyProtection="1">
      <alignment horizontal="center" vertical="center"/>
    </xf>
    <xf numFmtId="0" fontId="24" fillId="6" borderId="94" xfId="0" applyFont="1" applyFill="1" applyBorder="1" applyAlignment="1" applyProtection="1">
      <alignment horizontal="left" vertical="center"/>
    </xf>
    <xf numFmtId="3" fontId="24" fillId="6" borderId="95" xfId="30" applyFont="1" applyFill="1" applyBorder="1" applyAlignment="1" applyProtection="1">
      <alignment horizontal="right" vertical="center"/>
    </xf>
    <xf numFmtId="0" fontId="25" fillId="13" borderId="91" xfId="3" applyFont="1" applyBorder="1" applyAlignment="1">
      <alignment horizontal="center" vertical="center"/>
    </xf>
    <xf numFmtId="0" fontId="0" fillId="6" borderId="94" xfId="0" applyFont="1" applyFill="1" applyBorder="1" applyAlignment="1" applyProtection="1">
      <alignment horizontal="left" vertical="center"/>
    </xf>
    <xf numFmtId="0" fontId="0" fillId="6" borderId="94" xfId="0" applyFont="1" applyFill="1" applyBorder="1" applyAlignment="1" applyProtection="1">
      <alignment horizontal="center" vertical="center"/>
    </xf>
    <xf numFmtId="0" fontId="0" fillId="6" borderId="94" xfId="0" applyFont="1" applyBorder="1">
      <alignment vertical="center"/>
    </xf>
    <xf numFmtId="0" fontId="0" fillId="6" borderId="29" xfId="0" applyFont="1" applyFill="1" applyBorder="1" applyAlignment="1" applyProtection="1">
      <alignment horizontal="center" vertical="center"/>
    </xf>
    <xf numFmtId="0" fontId="0" fillId="6" borderId="29" xfId="0" applyFont="1" applyBorder="1">
      <alignment vertical="center"/>
    </xf>
    <xf numFmtId="0" fontId="61" fillId="6" borderId="0" xfId="0" applyFont="1" applyFill="1" applyBorder="1" applyAlignment="1" applyProtection="1">
      <alignment horizontal="left" vertical="center" indent="2"/>
    </xf>
    <xf numFmtId="0" fontId="61" fillId="6" borderId="0" xfId="0" applyFont="1" applyFill="1" applyBorder="1" applyAlignment="1" applyProtection="1">
      <alignment horizontal="center" vertical="center"/>
    </xf>
    <xf numFmtId="0" fontId="61" fillId="6" borderId="0" xfId="0" applyFont="1" applyBorder="1">
      <alignment vertical="center"/>
    </xf>
    <xf numFmtId="4" fontId="61" fillId="6" borderId="0" xfId="0" applyNumberFormat="1"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0" fontId="0" fillId="6" borderId="30" xfId="0" applyFont="1" applyBorder="1">
      <alignment vertical="center"/>
    </xf>
    <xf numFmtId="0" fontId="66" fillId="6" borderId="86" xfId="116" applyFont="1" applyFill="1" applyBorder="1" applyAlignment="1" applyProtection="1">
      <alignment vertical="center"/>
    </xf>
    <xf numFmtId="0" fontId="22" fillId="6" borderId="86" xfId="0" applyFont="1" applyFill="1" applyBorder="1" applyProtection="1">
      <alignment vertical="center"/>
    </xf>
    <xf numFmtId="0" fontId="24" fillId="6" borderId="86" xfId="0" applyFont="1" applyFill="1" applyBorder="1">
      <alignment vertical="center"/>
    </xf>
    <xf numFmtId="0" fontId="20" fillId="6" borderId="86" xfId="0" applyFont="1" applyFill="1" applyBorder="1" applyAlignment="1" applyProtection="1"/>
    <xf numFmtId="0" fontId="22" fillId="6" borderId="144" xfId="0" applyFont="1" applyFill="1" applyBorder="1">
      <alignment vertical="center"/>
    </xf>
    <xf numFmtId="0" fontId="22" fillId="6" borderId="145" xfId="0" applyFont="1" applyFill="1" applyBorder="1">
      <alignment vertical="center"/>
    </xf>
    <xf numFmtId="0" fontId="22" fillId="6" borderId="86" xfId="0" applyFont="1" applyFill="1" applyBorder="1">
      <alignment vertical="center"/>
    </xf>
    <xf numFmtId="0" fontId="22" fillId="6" borderId="108" xfId="0" applyFont="1" applyFill="1" applyBorder="1">
      <alignment vertical="center"/>
    </xf>
    <xf numFmtId="0" fontId="43" fillId="6" borderId="86" xfId="0" applyFont="1" applyFill="1" applyBorder="1" applyAlignment="1">
      <alignment horizontal="center" vertical="center"/>
    </xf>
    <xf numFmtId="0" fontId="67" fillId="6" borderId="0" xfId="0" applyFont="1" applyFill="1" applyBorder="1" applyAlignment="1" applyProtection="1">
      <alignment horizontal="left" vertical="top"/>
    </xf>
    <xf numFmtId="0" fontId="24" fillId="6" borderId="94" xfId="0" applyFont="1" applyFill="1" applyBorder="1">
      <alignment vertical="center"/>
    </xf>
    <xf numFmtId="0" fontId="24" fillId="6" borderId="38" xfId="0" applyFont="1" applyFill="1" applyBorder="1">
      <alignment vertical="center"/>
    </xf>
    <xf numFmtId="3" fontId="22" fillId="41" borderId="23" xfId="11" applyFont="1" applyFill="1" applyBorder="1">
      <alignment horizontal="right" vertical="center"/>
      <protection locked="0"/>
    </xf>
    <xf numFmtId="3" fontId="22" fillId="41" borderId="95" xfId="11" applyFont="1" applyFill="1" applyBorder="1">
      <alignment horizontal="right" vertical="center"/>
      <protection locked="0"/>
    </xf>
    <xf numFmtId="3" fontId="22" fillId="41" borderId="56" xfId="11" applyFont="1" applyFill="1" applyBorder="1">
      <alignment horizontal="right" vertical="center"/>
      <protection locked="0"/>
    </xf>
    <xf numFmtId="3" fontId="22" fillId="6" borderId="59" xfId="30" applyFont="1" applyBorder="1">
      <alignment horizontal="right" vertical="center"/>
    </xf>
    <xf numFmtId="3" fontId="22" fillId="41" borderId="91" xfId="11" applyFont="1" applyFill="1" applyBorder="1">
      <alignment horizontal="right" vertical="center"/>
      <protection locked="0"/>
    </xf>
    <xf numFmtId="0" fontId="24" fillId="6" borderId="29" xfId="0" applyFont="1" applyFill="1" applyBorder="1">
      <alignment vertical="center"/>
    </xf>
    <xf numFmtId="0" fontId="24" fillId="6" borderId="26" xfId="0" applyFont="1" applyFill="1" applyBorder="1">
      <alignment vertical="center"/>
    </xf>
    <xf numFmtId="3" fontId="22" fillId="41" borderId="21" xfId="11" applyFont="1" applyFill="1" applyBorder="1">
      <alignment horizontal="right" vertical="center"/>
      <protection locked="0"/>
    </xf>
    <xf numFmtId="3" fontId="22" fillId="41" borderId="57" xfId="11" applyFont="1" applyFill="1" applyBorder="1">
      <alignment horizontal="right" vertical="center"/>
      <protection locked="0"/>
    </xf>
    <xf numFmtId="3" fontId="22" fillId="6" borderId="60" xfId="30" applyFont="1" applyBorder="1">
      <alignment horizontal="right" vertical="center"/>
    </xf>
    <xf numFmtId="3" fontId="22" fillId="41" borderId="36" xfId="11" applyFont="1" applyFill="1" applyBorder="1">
      <alignment horizontal="right" vertical="center"/>
      <protection locked="0"/>
    </xf>
    <xf numFmtId="3" fontId="22" fillId="6" borderId="57" xfId="30" applyFont="1" applyBorder="1">
      <alignment horizontal="right" vertical="center"/>
    </xf>
    <xf numFmtId="0" fontId="22" fillId="52" borderId="29" xfId="0" applyFont="1" applyFill="1" applyBorder="1" applyAlignment="1">
      <alignment horizontal="left" vertical="center"/>
    </xf>
    <xf numFmtId="0" fontId="0" fillId="6" borderId="29" xfId="0" applyFont="1" applyFill="1" applyBorder="1" applyAlignment="1">
      <alignment horizontal="left" vertical="center" wrapText="1" indent="1"/>
    </xf>
    <xf numFmtId="0" fontId="0" fillId="6" borderId="26" xfId="0" applyFont="1" applyFill="1" applyBorder="1" applyAlignment="1">
      <alignment horizontal="left" vertical="center" wrapText="1" indent="1"/>
    </xf>
    <xf numFmtId="3" fontId="22" fillId="13" borderId="57" xfId="3" applyNumberFormat="1" applyFont="1" applyBorder="1">
      <alignment horizontal="center" vertical="center"/>
    </xf>
    <xf numFmtId="3" fontId="22" fillId="13" borderId="60" xfId="3" applyNumberFormat="1" applyFont="1" applyBorder="1">
      <alignment horizontal="center" vertical="center"/>
    </xf>
    <xf numFmtId="0" fontId="0" fillId="6" borderId="29" xfId="0" applyFont="1" applyFill="1" applyBorder="1" applyAlignment="1">
      <alignment horizontal="left" vertical="center" indent="2"/>
    </xf>
    <xf numFmtId="0" fontId="0" fillId="6" borderId="30" xfId="0" applyFont="1" applyFill="1" applyBorder="1" applyAlignment="1">
      <alignment horizontal="left" vertical="center" indent="2"/>
    </xf>
    <xf numFmtId="0" fontId="0" fillId="6" borderId="41" xfId="0" applyFont="1" applyFill="1" applyBorder="1" applyAlignment="1">
      <alignment horizontal="left" vertical="center" indent="2"/>
    </xf>
    <xf numFmtId="3" fontId="22" fillId="41" borderId="40" xfId="11" applyFont="1" applyFill="1" applyBorder="1">
      <alignment horizontal="right" vertical="center"/>
      <protection locked="0"/>
    </xf>
    <xf numFmtId="3" fontId="22" fillId="6" borderId="42" xfId="30" applyFont="1" applyBorder="1">
      <alignment horizontal="right" vertical="center"/>
    </xf>
    <xf numFmtId="3" fontId="22" fillId="41" borderId="22" xfId="11" applyFont="1" applyFill="1" applyBorder="1">
      <alignment horizontal="right" vertical="center"/>
      <protection locked="0"/>
    </xf>
    <xf numFmtId="3" fontId="22" fillId="41" borderId="58" xfId="11" applyFont="1" applyFill="1" applyBorder="1">
      <alignment horizontal="right" vertical="center"/>
      <protection locked="0"/>
    </xf>
    <xf numFmtId="3" fontId="22" fillId="6" borderId="61" xfId="30" applyFont="1" applyBorder="1">
      <alignment horizontal="right" vertical="center"/>
    </xf>
    <xf numFmtId="3" fontId="22" fillId="41" borderId="33" xfId="11" applyFont="1" applyFill="1" applyBorder="1">
      <alignment horizontal="right" vertical="center"/>
      <protection locked="0"/>
    </xf>
    <xf numFmtId="0" fontId="24" fillId="43" borderId="93" xfId="9" applyFont="1" applyBorder="1">
      <alignment horizontal="left" vertical="center"/>
    </xf>
    <xf numFmtId="3" fontId="22" fillId="43" borderId="103" xfId="6" applyFont="1" applyBorder="1">
      <alignment horizontal="right" vertical="center"/>
    </xf>
    <xf numFmtId="0" fontId="20" fillId="6" borderId="120" xfId="0" applyFont="1" applyFill="1" applyBorder="1" applyAlignment="1" applyProtection="1">
      <alignment vertical="center"/>
    </xf>
    <xf numFmtId="0" fontId="20" fillId="6" borderId="89" xfId="0" applyFont="1" applyFill="1" applyBorder="1" applyAlignment="1" applyProtection="1">
      <alignment vertical="center"/>
    </xf>
    <xf numFmtId="0" fontId="22" fillId="6" borderId="89" xfId="0" applyFont="1" applyFill="1" applyBorder="1" applyAlignment="1">
      <alignment vertical="center"/>
    </xf>
    <xf numFmtId="0" fontId="22" fillId="6" borderId="150" xfId="0" applyFont="1" applyFill="1" applyBorder="1" applyAlignment="1">
      <alignment vertical="center"/>
    </xf>
    <xf numFmtId="0" fontId="22" fillId="6" borderId="151" xfId="0" applyFont="1" applyFill="1" applyBorder="1" applyAlignment="1">
      <alignment vertical="center"/>
    </xf>
    <xf numFmtId="0" fontId="22" fillId="6" borderId="88" xfId="0" applyFont="1" applyFill="1" applyBorder="1" applyAlignment="1">
      <alignment vertical="center"/>
    </xf>
    <xf numFmtId="0" fontId="34" fillId="6" borderId="86" xfId="116" applyFill="1" applyBorder="1" applyAlignment="1" applyProtection="1">
      <alignment vertical="center"/>
    </xf>
    <xf numFmtId="0" fontId="24" fillId="6" borderId="86" xfId="0" applyFont="1" applyFill="1" applyBorder="1" applyAlignment="1">
      <alignment vertical="center"/>
    </xf>
    <xf numFmtId="0" fontId="20" fillId="6" borderId="86" xfId="0" applyFont="1" applyFill="1" applyBorder="1" applyAlignment="1" applyProtection="1">
      <alignment vertical="center"/>
    </xf>
    <xf numFmtId="0" fontId="22" fillId="6" borderId="144" xfId="0" applyFont="1" applyFill="1" applyBorder="1" applyAlignment="1">
      <alignment vertical="center"/>
    </xf>
    <xf numFmtId="0" fontId="22" fillId="6" borderId="145" xfId="0" applyFont="1" applyFill="1" applyBorder="1" applyAlignment="1">
      <alignment vertical="center"/>
    </xf>
    <xf numFmtId="0" fontId="22" fillId="6" borderId="86" xfId="0" applyFont="1" applyFill="1" applyBorder="1" applyAlignment="1">
      <alignment horizontal="left" vertical="center"/>
    </xf>
    <xf numFmtId="3" fontId="22" fillId="41" borderId="56" xfId="11" applyFont="1" applyBorder="1">
      <alignment horizontal="right" vertical="center"/>
      <protection locked="0"/>
    </xf>
    <xf numFmtId="3" fontId="22" fillId="41" borderId="59" xfId="11" applyFont="1" applyBorder="1">
      <alignment horizontal="right" vertical="center"/>
      <protection locked="0"/>
    </xf>
    <xf numFmtId="3" fontId="22" fillId="41" borderId="57" xfId="11" applyFont="1" applyBorder="1">
      <alignment horizontal="right" vertical="center"/>
      <protection locked="0"/>
    </xf>
    <xf numFmtId="3" fontId="22" fillId="41" borderId="60" xfId="11" applyFont="1" applyBorder="1">
      <alignment horizontal="right" vertical="center"/>
      <protection locked="0"/>
    </xf>
    <xf numFmtId="0" fontId="0" fillId="6" borderId="29" xfId="0" applyFont="1" applyFill="1" applyBorder="1" applyAlignment="1">
      <alignment horizontal="left" vertical="center" indent="3"/>
    </xf>
    <xf numFmtId="0" fontId="0" fillId="6" borderId="29" xfId="0" applyFont="1" applyFill="1" applyBorder="1" applyAlignment="1">
      <alignment horizontal="left" vertical="center" indent="4"/>
    </xf>
    <xf numFmtId="0" fontId="22" fillId="6" borderId="49" xfId="0" applyFont="1" applyFill="1" applyBorder="1" applyAlignment="1">
      <alignment horizontal="left" vertical="center"/>
    </xf>
    <xf numFmtId="0" fontId="25" fillId="6" borderId="152" xfId="83" applyFont="1" applyFill="1" applyBorder="1" applyAlignment="1">
      <alignment horizontal="left" vertical="top"/>
    </xf>
    <xf numFmtId="0" fontId="25" fillId="6" borderId="29" xfId="83" applyFont="1" applyFill="1" applyBorder="1" applyAlignment="1">
      <alignment horizontal="left" vertical="top"/>
    </xf>
    <xf numFmtId="3" fontId="18" fillId="6" borderId="21" xfId="1" applyBorder="1" applyAlignment="1" applyProtection="1">
      <alignment horizontal="center" vertical="center"/>
    </xf>
    <xf numFmtId="3" fontId="18" fillId="6" borderId="57" xfId="1" applyBorder="1" applyAlignment="1" applyProtection="1">
      <alignment horizontal="center" vertical="center"/>
    </xf>
    <xf numFmtId="3" fontId="18" fillId="6" borderId="60" xfId="1" applyBorder="1" applyAlignment="1" applyProtection="1">
      <alignment horizontal="center" vertical="center"/>
    </xf>
    <xf numFmtId="3" fontId="18" fillId="6" borderId="36" xfId="1" applyBorder="1" applyAlignment="1" applyProtection="1">
      <alignment horizontal="center" vertical="center"/>
    </xf>
    <xf numFmtId="0" fontId="22" fillId="6" borderId="39" xfId="0" applyFont="1" applyFill="1" applyBorder="1" applyAlignment="1">
      <alignment horizontal="left" vertical="center"/>
    </xf>
    <xf numFmtId="0" fontId="25" fillId="6" borderId="152" xfId="83" applyFont="1" applyFill="1" applyBorder="1" applyAlignment="1">
      <alignment horizontal="left" vertical="top" indent="2"/>
    </xf>
    <xf numFmtId="0" fontId="25" fillId="6" borderId="29" xfId="83" applyFont="1" applyFill="1" applyBorder="1" applyAlignment="1">
      <alignment horizontal="left" vertical="top" indent="2"/>
    </xf>
    <xf numFmtId="3" fontId="18" fillId="13" borderId="21" xfId="3" applyNumberFormat="1" applyFont="1" applyBorder="1">
      <alignment horizontal="center" vertical="center"/>
    </xf>
    <xf numFmtId="3" fontId="18" fillId="13" borderId="57" xfId="3" applyNumberFormat="1" applyFont="1" applyBorder="1">
      <alignment horizontal="center" vertical="center"/>
    </xf>
    <xf numFmtId="3" fontId="18" fillId="13" borderId="60" xfId="3" applyNumberFormat="1" applyFont="1" applyBorder="1">
      <alignment horizontal="center" vertical="center"/>
    </xf>
    <xf numFmtId="3" fontId="18" fillId="13" borderId="36" xfId="3" applyNumberFormat="1" applyFont="1" applyBorder="1">
      <alignment horizontal="center" vertical="center"/>
    </xf>
    <xf numFmtId="0" fontId="0" fillId="6" borderId="29" xfId="3" applyFont="1" applyFill="1" applyBorder="1">
      <alignment horizontal="center" vertical="center"/>
    </xf>
    <xf numFmtId="3" fontId="22" fillId="41" borderId="58" xfId="11" applyFont="1" applyBorder="1">
      <alignment horizontal="right" vertical="center"/>
      <protection locked="0"/>
    </xf>
    <xf numFmtId="3" fontId="22" fillId="41" borderId="61" xfId="11" applyFont="1" applyBorder="1">
      <alignment horizontal="right" vertical="center"/>
      <protection locked="0"/>
    </xf>
    <xf numFmtId="0" fontId="67" fillId="6" borderId="86" xfId="0" applyFont="1" applyFill="1" applyBorder="1" applyAlignment="1" applyProtection="1">
      <alignment horizontal="left" vertical="top"/>
    </xf>
    <xf numFmtId="0" fontId="24" fillId="6" borderId="97" xfId="0" applyFont="1" applyFill="1" applyBorder="1">
      <alignment vertical="center"/>
    </xf>
    <xf numFmtId="3" fontId="0" fillId="6" borderId="57" xfId="30" applyFont="1" applyBorder="1">
      <alignment horizontal="right" vertical="center"/>
    </xf>
    <xf numFmtId="3" fontId="0" fillId="6" borderId="60" xfId="30" applyFont="1" applyBorder="1">
      <alignment horizontal="right" vertical="center"/>
    </xf>
    <xf numFmtId="0" fontId="0" fillId="6" borderId="27" xfId="0" applyFont="1" applyFill="1" applyBorder="1" applyAlignment="1">
      <alignment horizontal="left" vertical="center" indent="2"/>
    </xf>
    <xf numFmtId="0" fontId="20" fillId="6" borderId="106" xfId="0" applyFont="1" applyFill="1" applyBorder="1" applyAlignment="1" applyProtection="1">
      <alignment vertical="center"/>
    </xf>
    <xf numFmtId="0" fontId="0" fillId="13" borderId="156" xfId="3" applyFont="1" applyBorder="1">
      <alignment horizontal="center" vertical="center"/>
    </xf>
    <xf numFmtId="0" fontId="0" fillId="13" borderId="157" xfId="3" applyFont="1" applyBorder="1">
      <alignment horizontal="center" vertical="center"/>
    </xf>
    <xf numFmtId="0" fontId="0" fillId="13" borderId="158" xfId="3" applyFont="1" applyBorder="1">
      <alignment horizontal="center" vertical="center"/>
    </xf>
    <xf numFmtId="3" fontId="22" fillId="6" borderId="0" xfId="30" applyFont="1" applyFill="1" applyBorder="1">
      <alignment horizontal="right" vertical="center"/>
    </xf>
    <xf numFmtId="0" fontId="0" fillId="6" borderId="0" xfId="0" applyFill="1" applyBorder="1" applyAlignment="1">
      <alignment vertical="center"/>
    </xf>
    <xf numFmtId="0" fontId="0" fillId="6" borderId="97" xfId="0" applyFill="1" applyBorder="1">
      <alignment vertical="center"/>
    </xf>
    <xf numFmtId="0" fontId="0" fillId="6" borderId="95" xfId="0" applyFill="1" applyBorder="1">
      <alignment vertical="center"/>
    </xf>
    <xf numFmtId="0" fontId="0" fillId="6" borderId="26" xfId="0" applyFill="1" applyBorder="1">
      <alignment vertical="center"/>
    </xf>
    <xf numFmtId="0" fontId="0" fillId="6" borderId="21" xfId="0" applyFill="1" applyBorder="1">
      <alignment vertical="center"/>
    </xf>
    <xf numFmtId="0" fontId="0" fillId="6" borderId="27" xfId="0" applyFill="1" applyBorder="1">
      <alignment vertical="center"/>
    </xf>
    <xf numFmtId="0" fontId="0" fillId="6" borderId="22" xfId="0" applyFill="1" applyBorder="1">
      <alignment vertical="center"/>
    </xf>
    <xf numFmtId="0" fontId="0" fillId="6" borderId="102" xfId="0" applyFont="1" applyFill="1" applyBorder="1" applyAlignment="1">
      <alignment horizontal="center" wrapText="1"/>
    </xf>
    <xf numFmtId="0" fontId="0" fillId="6" borderId="103" xfId="0" applyFont="1" applyFill="1" applyBorder="1" applyAlignment="1">
      <alignment horizontal="center" wrapText="1"/>
    </xf>
    <xf numFmtId="0" fontId="25" fillId="6" borderId="159" xfId="83" applyFont="1" applyFill="1" applyBorder="1" applyAlignment="1">
      <alignment horizontal="left" vertical="top"/>
    </xf>
    <xf numFmtId="0" fontId="0" fillId="13" borderId="22" xfId="3" applyFont="1" applyBorder="1">
      <alignment horizontal="center" vertical="center"/>
    </xf>
    <xf numFmtId="0" fontId="0" fillId="13" borderId="33" xfId="3" applyFont="1" applyBorder="1">
      <alignment horizontal="center" vertical="center"/>
    </xf>
    <xf numFmtId="3" fontId="0" fillId="41" borderId="95" xfId="11" applyFont="1" applyBorder="1">
      <alignment horizontal="right" vertical="center"/>
      <protection locked="0"/>
    </xf>
    <xf numFmtId="3" fontId="0" fillId="6" borderId="95" xfId="30" applyFont="1" applyBorder="1">
      <alignment horizontal="right" vertical="center"/>
    </xf>
    <xf numFmtId="3" fontId="0" fillId="6" borderId="33" xfId="30" applyFont="1" applyBorder="1">
      <alignment horizontal="right" vertical="center"/>
    </xf>
    <xf numFmtId="0" fontId="0" fillId="2" borderId="89" xfId="0" applyFill="1" applyBorder="1">
      <alignment vertical="center"/>
    </xf>
    <xf numFmtId="0" fontId="0" fillId="13" borderId="97" xfId="3" applyFont="1" applyBorder="1">
      <alignment horizontal="center" vertical="center"/>
    </xf>
    <xf numFmtId="0" fontId="4" fillId="6" borderId="102" xfId="0" applyFont="1" applyBorder="1" applyAlignment="1">
      <alignment horizontal="center" vertical="center" wrapText="1"/>
    </xf>
    <xf numFmtId="0" fontId="4" fillId="6" borderId="78" xfId="0" applyFont="1" applyBorder="1" applyAlignment="1">
      <alignment horizontal="center" vertical="center" wrapText="1"/>
    </xf>
    <xf numFmtId="3" fontId="46" fillId="41" borderId="42" xfId="11" applyFont="1" applyBorder="1">
      <alignment horizontal="right" vertical="center"/>
      <protection locked="0"/>
    </xf>
    <xf numFmtId="0" fontId="22" fillId="6" borderId="95" xfId="0" applyNumberFormat="1" applyFont="1" applyBorder="1">
      <alignment vertical="center"/>
    </xf>
    <xf numFmtId="0" fontId="46" fillId="49" borderId="91" xfId="3" applyFont="1" applyFill="1" applyBorder="1">
      <alignment horizontal="center" vertical="center"/>
    </xf>
    <xf numFmtId="3" fontId="22" fillId="6" borderId="56" xfId="30" applyFont="1" applyBorder="1">
      <alignment horizontal="right" vertical="center"/>
    </xf>
    <xf numFmtId="0" fontId="0" fillId="6" borderId="30" xfId="0" applyFont="1" applyFill="1" applyBorder="1" applyAlignment="1" applyProtection="1">
      <alignment horizontal="left" vertical="center" indent="1"/>
    </xf>
    <xf numFmtId="0" fontId="24" fillId="2" borderId="103" xfId="0" applyFont="1" applyFill="1" applyBorder="1" applyAlignment="1">
      <alignment horizontal="center" vertical="center" wrapText="1"/>
    </xf>
    <xf numFmtId="0" fontId="0" fillId="6" borderId="97" xfId="0" applyFont="1" applyFill="1" applyBorder="1" applyAlignment="1">
      <alignment horizontal="center" vertical="center"/>
    </xf>
    <xf numFmtId="0" fontId="22" fillId="6" borderId="95" xfId="0" applyFont="1" applyFill="1" applyBorder="1" applyAlignment="1">
      <alignment vertical="center" wrapText="1"/>
    </xf>
    <xf numFmtId="0" fontId="20" fillId="6" borderId="86" xfId="4" applyFont="1" applyFill="1" applyBorder="1" applyAlignment="1"/>
    <xf numFmtId="0" fontId="24" fillId="6" borderId="103" xfId="0" applyFont="1" applyFill="1" applyBorder="1" applyAlignment="1">
      <alignment horizontal="center" vertical="center" wrapText="1"/>
    </xf>
    <xf numFmtId="3" fontId="22" fillId="6" borderId="0" xfId="1" applyFont="1" applyBorder="1" applyAlignment="1" applyProtection="1">
      <alignment horizontal="center" vertical="center"/>
    </xf>
    <xf numFmtId="0" fontId="24" fillId="6" borderId="102" xfId="0" applyFont="1" applyFill="1" applyBorder="1" applyAlignment="1">
      <alignment horizontal="center" vertical="center" wrapText="1"/>
    </xf>
    <xf numFmtId="0" fontId="22" fillId="6" borderId="30" xfId="0" applyFont="1" applyFill="1" applyBorder="1" applyProtection="1">
      <alignment vertical="center"/>
    </xf>
    <xf numFmtId="0" fontId="0" fillId="6" borderId="108" xfId="0" applyFont="1" applyFill="1" applyBorder="1">
      <alignment vertical="center"/>
    </xf>
    <xf numFmtId="0" fontId="46" fillId="6" borderId="39" xfId="0" applyFont="1" applyBorder="1" applyAlignment="1">
      <alignment horizontal="left" vertical="center" wrapText="1"/>
    </xf>
    <xf numFmtId="0" fontId="46" fillId="6" borderId="39" xfId="0" applyFont="1" applyBorder="1" applyAlignment="1">
      <alignment horizontal="left" vertical="center" wrapText="1" indent="1"/>
    </xf>
    <xf numFmtId="3" fontId="46" fillId="14" borderId="36" xfId="20" applyFont="1" applyBorder="1">
      <alignment horizontal="right" vertical="center"/>
      <protection locked="0"/>
    </xf>
    <xf numFmtId="0" fontId="0" fillId="2" borderId="21" xfId="0" applyFont="1" applyFill="1" applyBorder="1" applyAlignment="1" applyProtection="1">
      <alignment horizontal="left" vertical="center" indent="1"/>
    </xf>
    <xf numFmtId="0" fontId="0" fillId="2" borderId="21" xfId="0" applyFont="1" applyFill="1" applyBorder="1" applyAlignment="1" applyProtection="1">
      <alignment horizontal="left" vertical="center" indent="2"/>
    </xf>
    <xf numFmtId="0" fontId="25" fillId="6" borderId="22" xfId="83" applyFont="1" applyFill="1" applyBorder="1" applyAlignment="1" applyProtection="1">
      <alignment horizontal="left" vertical="center" wrapText="1" indent="1"/>
    </xf>
    <xf numFmtId="0" fontId="24" fillId="6" borderId="160" xfId="5" applyFont="1" applyBorder="1" applyAlignment="1">
      <alignment horizontal="center" vertical="center" wrapText="1"/>
    </xf>
    <xf numFmtId="0" fontId="24" fillId="6" borderId="85" xfId="5" applyFont="1" applyBorder="1" applyAlignment="1">
      <alignment horizontal="center" vertical="center" wrapText="1"/>
    </xf>
    <xf numFmtId="0" fontId="46" fillId="49" borderId="60" xfId="3" applyFont="1" applyFill="1" applyBorder="1">
      <alignment horizontal="center" vertical="center"/>
    </xf>
    <xf numFmtId="3" fontId="46" fillId="43" borderId="78" xfId="6" applyFont="1" applyBorder="1">
      <alignment horizontal="right" vertical="center"/>
    </xf>
    <xf numFmtId="3" fontId="46" fillId="43" borderId="62" xfId="6" applyFont="1" applyBorder="1">
      <alignment horizontal="right" vertical="center"/>
    </xf>
    <xf numFmtId="0" fontId="46" fillId="49" borderId="149" xfId="3" applyFont="1" applyFill="1" applyBorder="1">
      <alignment horizontal="center" vertical="center"/>
    </xf>
    <xf numFmtId="0" fontId="46" fillId="49" borderId="61" xfId="3" applyFont="1" applyFill="1" applyBorder="1">
      <alignment horizontal="center" vertical="center"/>
    </xf>
    <xf numFmtId="0" fontId="22" fillId="6" borderId="36" xfId="2" applyFont="1" applyBorder="1" applyAlignment="1">
      <alignment horizontal="center" vertical="center"/>
    </xf>
    <xf numFmtId="0" fontId="20" fillId="6" borderId="93" xfId="0" applyFont="1" applyFill="1" applyBorder="1" applyAlignment="1"/>
    <xf numFmtId="0" fontId="22" fillId="6" borderId="105" xfId="0" applyFont="1" applyFill="1" applyBorder="1">
      <alignment vertical="center"/>
    </xf>
    <xf numFmtId="0" fontId="20" fillId="6" borderId="93" xfId="0" applyFont="1" applyFill="1" applyBorder="1" applyAlignment="1">
      <alignment vertical="center"/>
    </xf>
    <xf numFmtId="0" fontId="60" fillId="6" borderId="93" xfId="0" applyFont="1" applyFill="1" applyBorder="1" applyAlignment="1">
      <alignment horizontal="center" vertical="center"/>
    </xf>
    <xf numFmtId="0" fontId="24" fillId="6" borderId="102" xfId="0" applyFont="1" applyFill="1" applyBorder="1" applyAlignment="1" applyProtection="1">
      <alignment horizontal="center" wrapText="1"/>
    </xf>
    <xf numFmtId="0" fontId="0" fillId="45" borderId="0" xfId="0" applyFont="1" applyFill="1" applyBorder="1" applyAlignment="1"/>
    <xf numFmtId="0" fontId="44" fillId="6" borderId="29" xfId="0" applyFont="1" applyFill="1" applyBorder="1" applyAlignment="1" applyProtection="1">
      <alignment horizontal="left" vertical="center"/>
    </xf>
    <xf numFmtId="0" fontId="25" fillId="6" borderId="29" xfId="0" applyFont="1" applyFill="1" applyBorder="1" applyAlignment="1" applyProtection="1">
      <alignment horizontal="left" vertical="center" indent="2"/>
    </xf>
    <xf numFmtId="0" fontId="22" fillId="6" borderId="93" xfId="0" applyFont="1" applyFill="1" applyBorder="1">
      <alignment vertical="center"/>
    </xf>
    <xf numFmtId="0" fontId="22" fillId="6" borderId="86" xfId="0" applyFont="1" applyFill="1" applyBorder="1" applyAlignment="1" applyProtection="1">
      <alignment horizontal="left"/>
    </xf>
    <xf numFmtId="0" fontId="22" fillId="6" borderId="86" xfId="0" applyFont="1" applyFill="1" applyBorder="1" applyAlignment="1" applyProtection="1">
      <alignment horizontal="center" vertical="center"/>
    </xf>
    <xf numFmtId="0" fontId="24" fillId="6" borderId="103" xfId="0" applyFont="1" applyFill="1" applyBorder="1" applyAlignment="1" applyProtection="1">
      <alignment horizontal="center" wrapText="1"/>
    </xf>
    <xf numFmtId="0" fontId="22" fillId="6" borderId="93" xfId="0" applyFont="1" applyBorder="1" applyAlignment="1">
      <alignment horizontal="center" vertical="center"/>
    </xf>
    <xf numFmtId="0" fontId="24" fillId="13" borderId="103" xfId="3" applyFont="1" applyBorder="1" applyAlignment="1">
      <alignment horizontal="center" vertical="center"/>
    </xf>
    <xf numFmtId="172" fontId="22" fillId="41" borderId="102" xfId="10" applyFont="1" applyBorder="1">
      <alignment vertical="center"/>
      <protection locked="0"/>
    </xf>
    <xf numFmtId="172" fontId="22" fillId="41" borderId="103" xfId="10" applyFont="1" applyBorder="1">
      <alignment vertical="center"/>
      <protection locked="0"/>
    </xf>
    <xf numFmtId="0" fontId="22" fillId="6" borderId="89" xfId="0" applyFont="1" applyFill="1" applyBorder="1" applyAlignment="1">
      <alignment horizontal="center" vertical="center"/>
    </xf>
    <xf numFmtId="3" fontId="22" fillId="6" borderId="97" xfId="30" applyFont="1" applyFill="1" applyBorder="1" applyAlignment="1">
      <alignment horizontal="center" vertical="center"/>
    </xf>
    <xf numFmtId="3" fontId="22" fillId="6" borderId="93" xfId="30" applyFont="1" applyFill="1" applyBorder="1" applyAlignment="1">
      <alignment horizontal="center" vertical="center"/>
    </xf>
    <xf numFmtId="3" fontId="22" fillId="13" borderId="100" xfId="3" applyNumberFormat="1" applyFont="1" applyBorder="1">
      <alignment horizontal="center" vertical="center"/>
    </xf>
    <xf numFmtId="3" fontId="22" fillId="41" borderId="102" xfId="11" applyFont="1" applyBorder="1">
      <alignment horizontal="right" vertical="center"/>
      <protection locked="0"/>
    </xf>
    <xf numFmtId="3" fontId="22" fillId="41" borderId="103" xfId="11" applyFont="1" applyBorder="1">
      <alignment horizontal="right" vertical="center"/>
      <protection locked="0"/>
    </xf>
    <xf numFmtId="3" fontId="22" fillId="6" borderId="89" xfId="30" applyFont="1" applyFill="1" applyBorder="1" applyAlignment="1">
      <alignment horizontal="center" vertical="center"/>
    </xf>
    <xf numFmtId="0" fontId="34" fillId="6" borderId="106" xfId="116" applyFont="1" applyFill="1" applyBorder="1" applyAlignment="1" applyProtection="1">
      <alignment vertical="center"/>
    </xf>
    <xf numFmtId="0" fontId="20" fillId="6" borderId="137" xfId="0" applyFont="1" applyFill="1" applyBorder="1" applyAlignment="1"/>
    <xf numFmtId="0" fontId="20" fillId="6" borderId="93" xfId="0" applyFont="1" applyFill="1" applyBorder="1" applyAlignment="1"/>
    <xf numFmtId="0" fontId="20" fillId="6" borderId="93" xfId="0" applyFont="1" applyFill="1" applyBorder="1" applyAlignment="1">
      <alignment horizontal="center"/>
    </xf>
    <xf numFmtId="0" fontId="24" fillId="6" borderId="100" xfId="0" applyFont="1" applyFill="1" applyBorder="1" applyAlignment="1">
      <alignment horizontal="center" wrapText="1"/>
    </xf>
    <xf numFmtId="0" fontId="0" fillId="6" borderId="94" xfId="0" applyFill="1" applyBorder="1">
      <alignment vertical="center"/>
    </xf>
    <xf numFmtId="0" fontId="0" fillId="6" borderId="29" xfId="0" applyFill="1" applyBorder="1" applyAlignment="1">
      <alignment horizontal="left" vertical="center" indent="1"/>
    </xf>
    <xf numFmtId="0" fontId="0" fillId="6" borderId="29" xfId="0" applyFill="1" applyBorder="1">
      <alignment vertical="center"/>
    </xf>
    <xf numFmtId="0" fontId="0" fillId="6" borderId="29" xfId="0" applyFill="1" applyBorder="1" applyAlignment="1">
      <alignment horizontal="left" vertical="center" indent="2"/>
    </xf>
    <xf numFmtId="0" fontId="0" fillId="6" borderId="30" xfId="0" applyFill="1" applyBorder="1" applyAlignment="1">
      <alignment horizontal="left" vertical="center" indent="2"/>
    </xf>
    <xf numFmtId="0" fontId="0" fillId="6" borderId="29" xfId="0" applyFont="1" applyFill="1" applyBorder="1" applyAlignment="1" applyProtection="1">
      <alignment vertical="center"/>
    </xf>
    <xf numFmtId="0" fontId="0" fillId="6" borderId="30" xfId="0" applyFont="1" applyFill="1" applyBorder="1" applyAlignment="1" applyProtection="1">
      <alignment vertical="center"/>
    </xf>
    <xf numFmtId="0" fontId="25" fillId="13" borderId="95" xfId="3" applyFont="1" applyBorder="1" applyAlignment="1">
      <alignment horizontal="center" vertical="center"/>
    </xf>
    <xf numFmtId="0" fontId="25" fillId="13" borderId="21" xfId="3" applyFont="1" applyBorder="1" applyAlignment="1">
      <alignment horizontal="center" vertical="center"/>
    </xf>
    <xf numFmtId="0" fontId="23" fillId="6" borderId="86" xfId="0" applyFont="1" applyFill="1" applyBorder="1" applyAlignment="1" applyProtection="1">
      <alignment horizontal="left" vertical="center"/>
    </xf>
    <xf numFmtId="0" fontId="46" fillId="6" borderId="161" xfId="0" applyFont="1" applyFill="1" applyBorder="1" applyAlignment="1">
      <alignment horizontal="left"/>
    </xf>
    <xf numFmtId="0" fontId="25" fillId="6" borderId="0" xfId="0" applyFont="1" applyFill="1" applyBorder="1" applyAlignment="1">
      <alignment horizontal="left" indent="2"/>
    </xf>
    <xf numFmtId="0" fontId="3" fillId="6" borderId="0" xfId="2" applyBorder="1">
      <alignment horizontal="center" vertical="center"/>
    </xf>
    <xf numFmtId="0" fontId="0" fillId="6" borderId="88" xfId="0" applyBorder="1">
      <alignment vertical="center"/>
    </xf>
    <xf numFmtId="0" fontId="63" fillId="6" borderId="29" xfId="0" applyFont="1" applyFill="1" applyBorder="1" applyAlignment="1">
      <alignment horizontal="left" indent="2"/>
    </xf>
    <xf numFmtId="0" fontId="0" fillId="6" borderId="108" xfId="0" applyBorder="1">
      <alignment vertical="center"/>
    </xf>
    <xf numFmtId="0" fontId="24" fillId="6" borderId="149" xfId="5" applyFont="1" applyBorder="1" applyAlignment="1">
      <alignment horizontal="center" vertical="center" wrapText="1"/>
    </xf>
    <xf numFmtId="0" fontId="24" fillId="6" borderId="148" xfId="5" applyFont="1" applyBorder="1" applyAlignment="1">
      <alignment horizontal="center" vertical="center" wrapText="1"/>
    </xf>
    <xf numFmtId="0" fontId="46" fillId="49" borderId="59" xfId="3" applyFont="1" applyFill="1" applyBorder="1">
      <alignment horizontal="center" vertical="center"/>
    </xf>
    <xf numFmtId="0" fontId="46" fillId="49" borderId="97" xfId="3" applyFont="1" applyFill="1" applyBorder="1">
      <alignment horizontal="center" vertical="center"/>
    </xf>
    <xf numFmtId="0" fontId="46" fillId="49" borderId="27" xfId="3" applyFont="1" applyFill="1" applyBorder="1">
      <alignment horizontal="center" vertical="center"/>
    </xf>
    <xf numFmtId="3" fontId="54" fillId="50" borderId="33" xfId="20" applyFont="1" applyFill="1" applyBorder="1">
      <alignment horizontal="right" vertical="center"/>
      <protection locked="0"/>
    </xf>
    <xf numFmtId="0" fontId="25" fillId="6" borderId="89" xfId="0" applyFont="1" applyFill="1" applyBorder="1" applyAlignment="1">
      <alignment horizontal="left" indent="2"/>
    </xf>
    <xf numFmtId="0" fontId="46" fillId="6" borderId="162" xfId="0" applyFont="1" applyBorder="1" applyAlignment="1">
      <alignment horizontal="left" indent="1"/>
    </xf>
    <xf numFmtId="0" fontId="22" fillId="6" borderId="0" xfId="0" applyFont="1" applyFill="1" applyBorder="1" applyAlignment="1">
      <alignment horizontal="center" vertical="center" wrapText="1"/>
    </xf>
    <xf numFmtId="0" fontId="22" fillId="6" borderId="89" xfId="0" applyFont="1" applyFill="1" applyBorder="1" applyAlignment="1">
      <alignment horizontal="center" vertical="center" wrapText="1"/>
    </xf>
    <xf numFmtId="0" fontId="22" fillId="6" borderId="29" xfId="83" applyFont="1" applyFill="1" applyBorder="1" applyAlignment="1" applyProtection="1">
      <alignment horizontal="left" vertical="center" wrapText="1"/>
    </xf>
    <xf numFmtId="0" fontId="22" fillId="6" borderId="30" xfId="83" applyFont="1" applyFill="1" applyBorder="1" applyAlignment="1" applyProtection="1">
      <alignment horizontal="left" vertical="center" wrapText="1"/>
    </xf>
    <xf numFmtId="0" fontId="22" fillId="6" borderId="26" xfId="83" applyFont="1" applyFill="1" applyBorder="1" applyAlignment="1" applyProtection="1">
      <alignment horizontal="left" vertical="center" wrapText="1" indent="1"/>
    </xf>
    <xf numFmtId="0" fontId="22" fillId="6" borderId="27" xfId="83" applyFont="1" applyFill="1" applyBorder="1" applyAlignment="1" applyProtection="1">
      <alignment horizontal="left" vertical="center" wrapText="1" indent="1"/>
    </xf>
    <xf numFmtId="0" fontId="0" fillId="41" borderId="95" xfId="18" applyFont="1" applyBorder="1">
      <alignment horizontal="center" vertical="center" wrapText="1"/>
      <protection locked="0"/>
    </xf>
    <xf numFmtId="0" fontId="0" fillId="41" borderId="21" xfId="18" applyFont="1" applyBorder="1">
      <alignment horizontal="center" vertical="center" wrapText="1"/>
      <protection locked="0"/>
    </xf>
    <xf numFmtId="0" fontId="20" fillId="6" borderId="137" xfId="0" applyFont="1" applyFill="1" applyBorder="1" applyAlignment="1" applyProtection="1"/>
    <xf numFmtId="0" fontId="34" fillId="6" borderId="107" xfId="116" applyFont="1" applyFill="1" applyBorder="1" applyAlignment="1" applyProtection="1">
      <alignment vertical="center"/>
    </xf>
    <xf numFmtId="0" fontId="34" fillId="6" borderId="107" xfId="116" applyFill="1" applyBorder="1" applyAlignment="1" applyProtection="1">
      <alignment vertical="center"/>
    </xf>
    <xf numFmtId="0" fontId="65" fillId="6" borderId="93" xfId="0" applyFont="1" applyFill="1" applyBorder="1" applyAlignment="1" applyProtection="1"/>
    <xf numFmtId="0" fontId="20" fillId="6" borderId="93" xfId="0" applyFont="1" applyFill="1" applyBorder="1" applyAlignment="1" applyProtection="1"/>
    <xf numFmtId="0" fontId="22" fillId="6" borderId="142" xfId="0" applyFont="1" applyFill="1" applyBorder="1">
      <alignment vertical="center"/>
    </xf>
    <xf numFmtId="0" fontId="22" fillId="6" borderId="143" xfId="0" applyFont="1" applyFill="1" applyBorder="1">
      <alignment vertical="center"/>
    </xf>
    <xf numFmtId="0" fontId="0" fillId="6" borderId="29" xfId="3" applyFont="1" applyFill="1" applyBorder="1" applyAlignment="1">
      <alignment horizontal="left" vertical="center"/>
    </xf>
    <xf numFmtId="0" fontId="22" fillId="13" borderId="95" xfId="3" applyFont="1" applyBorder="1" applyAlignment="1" applyProtection="1">
      <alignment horizontal="center" vertical="center"/>
    </xf>
    <xf numFmtId="0" fontId="22" fillId="6" borderId="86" xfId="0" applyFont="1" applyFill="1" applyBorder="1" applyAlignment="1" applyProtection="1"/>
    <xf numFmtId="0" fontId="0" fillId="6" borderId="42" xfId="0" applyFont="1" applyFill="1" applyBorder="1" applyAlignment="1" applyProtection="1">
      <alignment horizontal="left" vertical="center"/>
    </xf>
    <xf numFmtId="0" fontId="24" fillId="6" borderId="86" xfId="0" applyFont="1" applyFill="1" applyBorder="1" applyProtection="1">
      <alignment vertical="center"/>
    </xf>
    <xf numFmtId="0" fontId="22" fillId="6" borderId="94" xfId="0" applyFont="1" applyFill="1" applyBorder="1" applyProtection="1">
      <alignment vertical="center"/>
    </xf>
    <xf numFmtId="0" fontId="22" fillId="6" borderId="29" xfId="0" applyFont="1" applyFill="1" applyBorder="1" applyProtection="1">
      <alignment vertical="center"/>
    </xf>
    <xf numFmtId="0" fontId="22" fillId="6" borderId="91" xfId="0" applyFont="1" applyFill="1" applyBorder="1" applyAlignment="1" applyProtection="1">
      <alignment horizontal="center" vertical="center"/>
    </xf>
    <xf numFmtId="0" fontId="22" fillId="6" borderId="33" xfId="0" applyFont="1" applyFill="1" applyBorder="1" applyAlignment="1" applyProtection="1">
      <alignment horizontal="center" vertical="center"/>
    </xf>
    <xf numFmtId="0" fontId="24" fillId="6" borderId="23" xfId="0" applyFont="1" applyFill="1" applyBorder="1">
      <alignment vertical="center"/>
    </xf>
    <xf numFmtId="0" fontId="0" fillId="13" borderId="23" xfId="3" applyFont="1" applyBorder="1">
      <alignment horizontal="center" vertical="center"/>
    </xf>
    <xf numFmtId="0" fontId="0" fillId="13" borderId="94" xfId="3" applyFont="1" applyBorder="1">
      <alignment horizontal="center" vertical="center"/>
    </xf>
    <xf numFmtId="0" fontId="0" fillId="13" borderId="30" xfId="3" applyFont="1" applyBorder="1">
      <alignment horizontal="center" vertical="center"/>
    </xf>
    <xf numFmtId="0" fontId="0" fillId="41" borderId="22" xfId="18" applyFont="1" applyBorder="1">
      <alignment horizontal="center" vertical="center" wrapText="1"/>
      <protection locked="0"/>
    </xf>
    <xf numFmtId="0" fontId="0" fillId="15" borderId="36" xfId="55" applyFont="1" applyBorder="1">
      <alignment horizontal="center" vertical="center" wrapText="1"/>
    </xf>
    <xf numFmtId="0" fontId="0" fillId="6" borderId="69" xfId="0" applyFont="1" applyFill="1" applyBorder="1" applyAlignment="1">
      <alignment horizontal="center" vertical="center"/>
    </xf>
    <xf numFmtId="0" fontId="24" fillId="6" borderId="0" xfId="0" applyFont="1" applyFill="1" applyBorder="1" applyAlignment="1" applyProtection="1">
      <alignment horizontal="left" vertical="center" wrapText="1"/>
    </xf>
    <xf numFmtId="0" fontId="0" fillId="41" borderId="36" xfId="18" applyFont="1" applyBorder="1">
      <alignment horizontal="center" vertical="center" wrapText="1"/>
      <protection locked="0"/>
    </xf>
    <xf numFmtId="0" fontId="22" fillId="6" borderId="22" xfId="0" applyFont="1" applyFill="1" applyBorder="1" applyAlignment="1">
      <alignment horizontal="center" vertical="center"/>
    </xf>
    <xf numFmtId="0" fontId="0" fillId="6" borderId="0" xfId="0" applyFont="1" applyBorder="1" applyAlignment="1">
      <alignment horizontal="left" vertical="center"/>
    </xf>
    <xf numFmtId="49" fontId="0" fillId="41" borderId="29" xfId="19" applyFont="1" applyBorder="1" applyAlignment="1">
      <alignment vertical="center" wrapText="1"/>
      <protection locked="0"/>
    </xf>
    <xf numFmtId="0" fontId="24" fillId="6" borderId="36" xfId="5" applyFont="1" applyBorder="1">
      <alignment horizontal="center" wrapText="1"/>
    </xf>
    <xf numFmtId="0" fontId="22" fillId="6" borderId="23" xfId="0" applyFont="1" applyFill="1" applyBorder="1" applyAlignment="1" applyProtection="1">
      <alignment horizontal="center" vertical="center"/>
    </xf>
    <xf numFmtId="3" fontId="0" fillId="13" borderId="39" xfId="3" applyNumberFormat="1" applyFont="1" applyBorder="1">
      <alignment horizontal="center" vertical="center"/>
    </xf>
    <xf numFmtId="49" fontId="0" fillId="41" borderId="39" xfId="19" applyFont="1" applyBorder="1" applyAlignment="1">
      <alignment vertical="center" wrapText="1"/>
      <protection locked="0"/>
    </xf>
    <xf numFmtId="0" fontId="0" fillId="2" borderId="37" xfId="0" applyFont="1" applyFill="1" applyBorder="1" applyAlignment="1">
      <alignment horizontal="left" vertical="center"/>
    </xf>
    <xf numFmtId="9" fontId="0" fillId="6" borderId="91" xfId="34" applyFont="1" applyBorder="1">
      <alignment horizontal="right" vertical="center"/>
    </xf>
    <xf numFmtId="9" fontId="0" fillId="6" borderId="36" xfId="34" applyFont="1" applyBorder="1">
      <alignment horizontal="right" vertical="center"/>
    </xf>
    <xf numFmtId="9" fontId="0" fillId="6" borderId="33" xfId="34" applyFont="1" applyBorder="1">
      <alignment horizontal="right" vertical="center"/>
    </xf>
    <xf numFmtId="0" fontId="0" fillId="6" borderId="29" xfId="0" applyBorder="1">
      <alignment vertical="center"/>
    </xf>
    <xf numFmtId="9" fontId="0" fillId="41" borderId="29" xfId="15" applyFont="1" applyBorder="1">
      <alignment horizontal="right" vertical="center"/>
      <protection locked="0"/>
    </xf>
    <xf numFmtId="9" fontId="0" fillId="6" borderId="29" xfId="34" applyFont="1" applyBorder="1">
      <alignment horizontal="right" vertical="center"/>
    </xf>
    <xf numFmtId="0" fontId="24" fillId="6" borderId="93" xfId="5" applyFont="1" applyBorder="1">
      <alignment horizontal="center" wrapText="1"/>
    </xf>
    <xf numFmtId="0" fontId="22" fillId="6" borderId="30" xfId="2" applyFont="1" applyBorder="1">
      <alignment horizontal="center" vertical="center"/>
    </xf>
    <xf numFmtId="0" fontId="0" fillId="6" borderId="0" xfId="0" applyFont="1" applyBorder="1" applyAlignment="1">
      <alignment horizontal="left" vertical="center" wrapText="1"/>
    </xf>
    <xf numFmtId="0" fontId="24" fillId="6" borderId="89" xfId="5" applyFont="1" applyBorder="1">
      <alignment horizontal="center" wrapText="1"/>
    </xf>
    <xf numFmtId="0" fontId="0" fillId="6" borderId="86" xfId="0" applyFont="1" applyBorder="1" applyAlignment="1">
      <alignment horizontal="left" vertical="center" wrapText="1"/>
    </xf>
    <xf numFmtId="168" fontId="0" fillId="41" borderId="94" xfId="12" applyFont="1" applyBorder="1">
      <alignment horizontal="right" vertical="center"/>
      <protection locked="0"/>
    </xf>
    <xf numFmtId="168" fontId="0" fillId="41" borderId="29" xfId="12" applyFont="1" applyBorder="1">
      <alignment horizontal="right" vertical="center"/>
      <protection locked="0"/>
    </xf>
    <xf numFmtId="49" fontId="0" fillId="41" borderId="30" xfId="19" applyFont="1" applyBorder="1" applyAlignment="1">
      <alignment vertical="center" wrapText="1"/>
      <protection locked="0"/>
    </xf>
    <xf numFmtId="0" fontId="0" fillId="41" borderId="100" xfId="18" applyFont="1" applyBorder="1">
      <alignment horizontal="center" vertical="center" wrapText="1"/>
      <protection locked="0"/>
    </xf>
    <xf numFmtId="0" fontId="20" fillId="6" borderId="83" xfId="0" applyFont="1" applyFill="1" applyBorder="1" applyAlignment="1">
      <alignment vertical="center"/>
    </xf>
    <xf numFmtId="0" fontId="0" fillId="6" borderId="86" xfId="0" applyFont="1" applyFill="1" applyBorder="1" applyAlignment="1">
      <alignment horizontal="center" vertical="center"/>
    </xf>
    <xf numFmtId="0" fontId="0" fillId="41" borderId="97" xfId="18" applyFont="1" applyBorder="1" applyAlignment="1">
      <alignment vertical="center" wrapText="1"/>
      <protection locked="0"/>
    </xf>
    <xf numFmtId="0" fontId="0" fillId="41" borderId="29" xfId="18" applyFont="1" applyBorder="1" applyAlignment="1">
      <alignment vertical="center" wrapText="1"/>
      <protection locked="0"/>
    </xf>
    <xf numFmtId="3" fontId="0" fillId="13" borderId="94" xfId="3" applyNumberFormat="1" applyFont="1" applyBorder="1">
      <alignment horizontal="center" vertical="center"/>
    </xf>
    <xf numFmtId="0" fontId="0" fillId="2" borderId="39" xfId="0" applyFont="1" applyFill="1" applyBorder="1" applyAlignment="1">
      <alignment horizontal="left" vertical="center" wrapText="1" indent="1"/>
    </xf>
    <xf numFmtId="9" fontId="0" fillId="41" borderId="39" xfId="15" applyFont="1" applyBorder="1">
      <alignment horizontal="right" vertical="center"/>
      <protection locked="0"/>
    </xf>
    <xf numFmtId="0" fontId="0" fillId="6" borderId="94" xfId="0" applyFont="1" applyFill="1" applyBorder="1" applyAlignment="1">
      <alignment horizontal="center" vertical="center"/>
    </xf>
    <xf numFmtId="0" fontId="0" fillId="2" borderId="94" xfId="0" applyFont="1" applyFill="1" applyBorder="1" applyAlignment="1">
      <alignment horizontal="left" vertical="center" wrapText="1"/>
    </xf>
    <xf numFmtId="0" fontId="0" fillId="41" borderId="94" xfId="18" applyFont="1" applyBorder="1">
      <alignment horizontal="center" vertical="center" wrapText="1"/>
      <protection locked="0"/>
    </xf>
    <xf numFmtId="49" fontId="0" fillId="41" borderId="30" xfId="19" applyFont="1" applyBorder="1">
      <alignment vertical="center"/>
      <protection locked="0"/>
    </xf>
    <xf numFmtId="0" fontId="0" fillId="2" borderId="94" xfId="0" applyFont="1" applyFill="1" applyBorder="1">
      <alignment vertical="center"/>
    </xf>
    <xf numFmtId="0" fontId="0" fillId="2" borderId="94" xfId="0" applyFont="1" applyFill="1" applyBorder="1" applyAlignment="1">
      <alignment horizontal="left" vertical="center"/>
    </xf>
    <xf numFmtId="0" fontId="23" fillId="6" borderId="107" xfId="0" applyFont="1" applyFill="1" applyBorder="1" applyAlignment="1" applyProtection="1">
      <alignment vertical="center"/>
    </xf>
    <xf numFmtId="0" fontId="0" fillId="6" borderId="100" xfId="5" applyFont="1" applyBorder="1" applyAlignment="1">
      <alignment horizontal="center" vertical="center" wrapText="1"/>
    </xf>
    <xf numFmtId="0" fontId="0" fillId="6" borderId="102" xfId="5" applyFont="1" applyBorder="1" applyAlignment="1">
      <alignment horizontal="center" vertical="center" wrapText="1"/>
    </xf>
    <xf numFmtId="0" fontId="0" fillId="6" borderId="103" xfId="5" applyFont="1" applyBorder="1" applyAlignment="1">
      <alignment horizontal="center" vertical="center" wrapText="1"/>
    </xf>
    <xf numFmtId="0" fontId="22" fillId="52" borderId="29" xfId="0" applyFont="1" applyFill="1" applyBorder="1" applyAlignment="1">
      <alignment vertical="center"/>
    </xf>
    <xf numFmtId="3" fontId="22" fillId="6" borderId="23" xfId="0" applyNumberFormat="1" applyFont="1" applyFill="1" applyBorder="1" applyAlignment="1">
      <alignment vertical="center" wrapText="1"/>
    </xf>
    <xf numFmtId="3" fontId="22" fillId="6" borderId="21" xfId="0" applyNumberFormat="1" applyFont="1" applyFill="1" applyBorder="1" applyAlignment="1">
      <alignment vertical="center" wrapText="1"/>
    </xf>
    <xf numFmtId="0" fontId="24" fillId="6" borderId="100" xfId="0" applyFont="1" applyFill="1" applyBorder="1" applyAlignment="1">
      <alignment horizontal="center" vertical="center"/>
    </xf>
    <xf numFmtId="0" fontId="24" fillId="6" borderId="102" xfId="0" applyFont="1" applyFill="1" applyBorder="1" applyAlignment="1">
      <alignment vertical="center"/>
    </xf>
    <xf numFmtId="3" fontId="22" fillId="6" borderId="22" xfId="0" applyNumberFormat="1" applyFont="1" applyFill="1" applyBorder="1" applyAlignment="1">
      <alignment vertical="center" wrapText="1"/>
    </xf>
    <xf numFmtId="0" fontId="22" fillId="6" borderId="95" xfId="2" applyFont="1" applyBorder="1">
      <alignment horizontal="center" vertical="center"/>
    </xf>
    <xf numFmtId="0" fontId="22" fillId="6" borderId="91" xfId="2" applyFont="1" applyBorder="1">
      <alignment horizontal="center" vertical="center"/>
    </xf>
    <xf numFmtId="0" fontId="24" fillId="6" borderId="47" xfId="5" applyFont="1" applyBorder="1" applyAlignment="1">
      <alignment horizontal="center" vertical="center" wrapText="1"/>
    </xf>
    <xf numFmtId="0" fontId="24" fillId="6" borderId="96" xfId="5" applyFont="1" applyBorder="1" applyAlignment="1">
      <alignment horizontal="center" vertical="center" wrapText="1"/>
    </xf>
    <xf numFmtId="0" fontId="25" fillId="6" borderId="152" xfId="83" applyFont="1" applyFill="1" applyBorder="1" applyAlignment="1">
      <alignment horizontal="left" vertical="top" indent="1"/>
    </xf>
    <xf numFmtId="0" fontId="46" fillId="49" borderId="92" xfId="3" applyFont="1" applyFill="1" applyBorder="1">
      <alignment horizontal="center" vertical="center"/>
    </xf>
    <xf numFmtId="0" fontId="22" fillId="43" borderId="100" xfId="9" applyFont="1" applyBorder="1">
      <alignment horizontal="left" vertical="center"/>
    </xf>
    <xf numFmtId="0" fontId="22" fillId="6" borderId="53" xfId="0" applyFont="1" applyFill="1" applyBorder="1" applyAlignment="1">
      <alignment vertical="center"/>
    </xf>
    <xf numFmtId="0" fontId="25" fillId="0" borderId="94" xfId="0" applyFont="1" applyFill="1" applyBorder="1" applyAlignment="1">
      <alignment horizontal="left"/>
    </xf>
    <xf numFmtId="0" fontId="22" fillId="6" borderId="95" xfId="0" applyFont="1" applyFill="1" applyBorder="1" applyAlignment="1">
      <alignment horizontal="center" vertical="center"/>
    </xf>
    <xf numFmtId="0" fontId="46" fillId="49" borderId="95" xfId="3" applyFont="1" applyFill="1" applyBorder="1">
      <alignment horizontal="center" vertical="center"/>
    </xf>
    <xf numFmtId="0" fontId="25" fillId="0" borderId="29" xfId="0" applyFont="1" applyFill="1" applyBorder="1" applyAlignment="1">
      <alignment horizontal="left"/>
    </xf>
    <xf numFmtId="0" fontId="3" fillId="6" borderId="36" xfId="2" applyBorder="1" applyAlignment="1">
      <alignment vertical="center"/>
    </xf>
    <xf numFmtId="0" fontId="25" fillId="0" borderId="30" xfId="0" applyFont="1" applyFill="1" applyBorder="1" applyAlignment="1">
      <alignment horizontal="left"/>
    </xf>
    <xf numFmtId="0" fontId="24" fillId="6" borderId="92" xfId="5" applyFont="1" applyBorder="1" applyAlignment="1">
      <alignment horizontal="center" vertical="center" wrapText="1"/>
    </xf>
    <xf numFmtId="0" fontId="0" fillId="6" borderId="105" xfId="0" applyFont="1" applyFill="1" applyBorder="1">
      <alignment vertical="center"/>
    </xf>
    <xf numFmtId="0" fontId="0" fillId="6" borderId="41" xfId="0" applyFont="1" applyFill="1" applyBorder="1" applyAlignment="1">
      <alignment horizontal="center" vertical="center"/>
    </xf>
    <xf numFmtId="0" fontId="20" fillId="6" borderId="137" xfId="4" applyFont="1" applyFill="1" applyBorder="1" applyAlignment="1"/>
    <xf numFmtId="0" fontId="20" fillId="6" borderId="108" xfId="4" applyFont="1" applyFill="1" applyBorder="1" applyAlignment="1"/>
    <xf numFmtId="0" fontId="23" fillId="6" borderId="107" xfId="0" applyFont="1" applyFill="1" applyBorder="1" applyAlignment="1">
      <alignment vertical="center"/>
    </xf>
    <xf numFmtId="0" fontId="22" fillId="6" borderId="97" xfId="0" applyFont="1" applyFill="1" applyBorder="1" applyAlignment="1">
      <alignment horizontal="center" vertical="center"/>
    </xf>
    <xf numFmtId="3" fontId="22" fillId="6" borderId="91" xfId="1" applyFont="1" applyFill="1" applyBorder="1" applyAlignment="1" applyProtection="1">
      <alignment horizontal="center" vertical="center"/>
    </xf>
    <xf numFmtId="174" fontId="24" fillId="6" borderId="103" xfId="29" applyFont="1" applyFill="1" applyBorder="1">
      <alignment horizontal="center" vertical="center"/>
    </xf>
    <xf numFmtId="174" fontId="22" fillId="6" borderId="89" xfId="29" applyFont="1" applyFill="1" applyBorder="1">
      <alignment horizontal="center" vertical="center"/>
    </xf>
    <xf numFmtId="0" fontId="24" fillId="2" borderId="102" xfId="0" applyFont="1" applyFill="1" applyBorder="1" applyAlignment="1">
      <alignment horizontal="center" vertical="center" wrapText="1"/>
    </xf>
    <xf numFmtId="0" fontId="30" fillId="6" borderId="106" xfId="0" applyFont="1" applyFill="1" applyBorder="1" applyAlignment="1" applyProtection="1">
      <alignment horizontal="left"/>
    </xf>
    <xf numFmtId="0" fontId="24" fillId="6" borderId="100" xfId="5" applyFont="1" applyFill="1" applyBorder="1">
      <alignment horizontal="center" wrapText="1"/>
    </xf>
    <xf numFmtId="0" fontId="24" fillId="6" borderId="102" xfId="5" applyFont="1" applyFill="1" applyBorder="1">
      <alignment horizontal="center" wrapText="1"/>
    </xf>
    <xf numFmtId="0" fontId="24" fillId="6" borderId="103" xfId="5" applyFont="1" applyFill="1" applyBorder="1">
      <alignment horizontal="center" wrapText="1"/>
    </xf>
    <xf numFmtId="0" fontId="22" fillId="6" borderId="88" xfId="0" applyFont="1" applyFill="1" applyBorder="1" applyProtection="1">
      <alignment vertical="center"/>
    </xf>
    <xf numFmtId="0" fontId="24" fillId="6" borderId="102" xfId="5" applyFont="1" applyBorder="1" applyAlignment="1">
      <alignment horizontal="center" vertical="center" wrapText="1"/>
    </xf>
    <xf numFmtId="0" fontId="24" fillId="6" borderId="102" xfId="5" applyFont="1" applyBorder="1" applyAlignment="1">
      <alignment horizontal="center" vertical="center" wrapText="1"/>
    </xf>
    <xf numFmtId="0" fontId="24" fillId="6" borderId="102" xfId="5" applyFont="1" applyBorder="1" applyAlignment="1">
      <alignment horizontal="center" wrapText="1"/>
    </xf>
    <xf numFmtId="0" fontId="24" fillId="6" borderId="96" xfId="5" applyFont="1" applyBorder="1" applyAlignment="1">
      <alignment horizontal="center" vertical="center" wrapText="1"/>
    </xf>
    <xf numFmtId="0" fontId="34" fillId="6" borderId="106" xfId="116" applyFont="1" applyFill="1" applyBorder="1" applyAlignment="1" applyProtection="1">
      <alignment horizontal="left" vertical="center"/>
    </xf>
    <xf numFmtId="0" fontId="24" fillId="6" borderId="47" xfId="5" applyFont="1" applyBorder="1" applyAlignment="1">
      <alignment horizontal="center" vertical="center" wrapText="1"/>
    </xf>
    <xf numFmtId="3" fontId="46" fillId="41" borderId="64" xfId="11" applyFont="1" applyBorder="1">
      <alignment horizontal="right" vertical="center"/>
      <protection locked="0"/>
    </xf>
    <xf numFmtId="3" fontId="46" fillId="41" borderId="65" xfId="11" applyFont="1" applyBorder="1">
      <alignment horizontal="right" vertical="center"/>
      <protection locked="0"/>
    </xf>
    <xf numFmtId="0" fontId="20" fillId="6" borderId="3" xfId="4" applyFont="1" applyFill="1" applyBorder="1" applyAlignment="1" applyProtection="1"/>
    <xf numFmtId="0" fontId="24" fillId="6" borderId="48" xfId="5" applyFont="1" applyBorder="1" applyAlignment="1">
      <alignment horizontal="center" vertical="center" wrapText="1"/>
    </xf>
    <xf numFmtId="0" fontId="44" fillId="6" borderId="69" xfId="5" applyFont="1" applyBorder="1">
      <alignment horizontal="center" wrapText="1"/>
    </xf>
    <xf numFmtId="0" fontId="44" fillId="6" borderId="67" xfId="5" applyFont="1" applyBorder="1">
      <alignment horizontal="center" wrapText="1"/>
    </xf>
    <xf numFmtId="0" fontId="44" fillId="6" borderId="102" xfId="5" applyFont="1" applyBorder="1">
      <alignment horizontal="center" wrapText="1"/>
    </xf>
    <xf numFmtId="0" fontId="46" fillId="6" borderId="30" xfId="0" applyFont="1" applyBorder="1" applyAlignment="1">
      <alignment horizontal="left" vertical="top"/>
    </xf>
    <xf numFmtId="0" fontId="44" fillId="6" borderId="103" xfId="5" applyFont="1" applyBorder="1">
      <alignment horizontal="center" wrapText="1"/>
    </xf>
    <xf numFmtId="0" fontId="44" fillId="6" borderId="100" xfId="5" applyFont="1" applyBorder="1">
      <alignment horizontal="center" wrapText="1"/>
    </xf>
    <xf numFmtId="0" fontId="20" fillId="6" borderId="86" xfId="0" applyFont="1" applyFill="1" applyBorder="1" applyAlignment="1">
      <alignment vertical="center"/>
    </xf>
    <xf numFmtId="3" fontId="22" fillId="6" borderId="86" xfId="30" applyFont="1" applyFill="1" applyBorder="1" applyAlignment="1">
      <alignment horizontal="right" vertical="center"/>
    </xf>
    <xf numFmtId="0" fontId="23" fillId="6" borderId="86" xfId="0" applyFont="1" applyFill="1" applyBorder="1" applyAlignment="1" applyProtection="1"/>
    <xf numFmtId="0" fontId="22" fillId="6" borderId="120" xfId="0" applyFont="1" applyFill="1" applyBorder="1" applyAlignment="1" applyProtection="1">
      <alignment vertical="center"/>
    </xf>
    <xf numFmtId="0" fontId="24" fillId="6" borderId="86" xfId="0" applyFont="1" applyFill="1" applyBorder="1" applyAlignment="1" applyProtection="1">
      <alignment vertical="center"/>
    </xf>
    <xf numFmtId="0" fontId="22" fillId="6" borderId="120" xfId="0" applyFont="1" applyFill="1" applyBorder="1" applyProtection="1">
      <alignment vertical="center"/>
    </xf>
    <xf numFmtId="0" fontId="0" fillId="6" borderId="0" xfId="0" applyFill="1" applyBorder="1" applyAlignment="1">
      <alignment vertical="center"/>
    </xf>
    <xf numFmtId="0" fontId="34" fillId="6" borderId="106" xfId="116" applyFont="1" applyFill="1" applyBorder="1" applyAlignment="1" applyProtection="1">
      <alignment horizontal="left" vertical="center"/>
    </xf>
    <xf numFmtId="0" fontId="24" fillId="6" borderId="102" xfId="0" applyFont="1" applyFill="1" applyBorder="1" applyAlignment="1" applyProtection="1">
      <alignment horizontal="center" vertical="center"/>
    </xf>
    <xf numFmtId="0" fontId="24" fillId="6" borderId="103" xfId="0" applyFont="1" applyBorder="1" applyAlignment="1">
      <alignment horizontal="center" wrapText="1"/>
    </xf>
    <xf numFmtId="0" fontId="22" fillId="6" borderId="93" xfId="0" applyFont="1" applyFill="1" applyBorder="1" applyAlignment="1" applyProtection="1">
      <alignment horizontal="center" vertical="center"/>
    </xf>
    <xf numFmtId="0" fontId="46" fillId="6" borderId="89" xfId="0" applyFont="1" applyFill="1" applyBorder="1">
      <alignment vertical="center"/>
    </xf>
    <xf numFmtId="0" fontId="44" fillId="6" borderId="98" xfId="5" applyFont="1" applyBorder="1" applyAlignment="1">
      <alignment horizontal="center" wrapText="1"/>
    </xf>
    <xf numFmtId="0" fontId="46" fillId="6" borderId="102" xfId="5" applyFont="1" applyBorder="1">
      <alignment horizontal="center" wrapText="1"/>
    </xf>
    <xf numFmtId="3" fontId="46" fillId="41" borderId="98" xfId="11" applyFont="1" applyBorder="1">
      <alignment horizontal="right" vertical="center"/>
      <protection locked="0"/>
    </xf>
    <xf numFmtId="3" fontId="46" fillId="41" borderId="101" xfId="11" applyFont="1" applyBorder="1">
      <alignment horizontal="right" vertical="center"/>
      <protection locked="0"/>
    </xf>
    <xf numFmtId="0" fontId="46" fillId="13" borderId="27" xfId="3" applyFont="1" applyBorder="1">
      <alignment horizontal="center" vertical="center"/>
    </xf>
    <xf numFmtId="0" fontId="46" fillId="13" borderId="22" xfId="3" applyFont="1" applyBorder="1">
      <alignment horizontal="center" vertical="center"/>
    </xf>
    <xf numFmtId="0" fontId="46" fillId="13" borderId="33" xfId="3" applyFont="1" applyBorder="1">
      <alignment horizontal="center" vertical="center"/>
    </xf>
    <xf numFmtId="3" fontId="46" fillId="41" borderId="99" xfId="11" applyFont="1" applyBorder="1">
      <alignment horizontal="right" vertical="center"/>
      <protection locked="0"/>
    </xf>
    <xf numFmtId="3" fontId="46" fillId="41" borderId="95" xfId="11" applyFont="1" applyBorder="1">
      <alignment horizontal="right" vertical="center"/>
      <protection locked="0"/>
    </xf>
    <xf numFmtId="3" fontId="46" fillId="41" borderId="91" xfId="11" applyFont="1" applyBorder="1">
      <alignment horizontal="right" vertical="center"/>
      <protection locked="0"/>
    </xf>
    <xf numFmtId="3" fontId="46" fillId="41" borderId="97" xfId="11" applyFont="1" applyBorder="1">
      <alignment horizontal="right" vertical="center"/>
      <protection locked="0"/>
    </xf>
    <xf numFmtId="0" fontId="30" fillId="6" borderId="97" xfId="0" applyFont="1" applyFill="1" applyBorder="1" applyAlignment="1" applyProtection="1">
      <alignment horizontal="center" vertical="top" wrapText="1"/>
    </xf>
    <xf numFmtId="0" fontId="30" fillId="6" borderId="27" xfId="0" applyFont="1" applyFill="1" applyBorder="1" applyAlignment="1" applyProtection="1">
      <alignment horizontal="center" vertical="top" wrapText="1"/>
    </xf>
    <xf numFmtId="0" fontId="30" fillId="6" borderId="69" xfId="0" applyFont="1" applyFill="1" applyBorder="1" applyAlignment="1" applyProtection="1">
      <alignment vertical="top" wrapText="1"/>
    </xf>
    <xf numFmtId="0" fontId="30" fillId="6" borderId="26" xfId="0" applyFont="1" applyFill="1" applyBorder="1" applyAlignment="1" applyProtection="1">
      <alignment horizontal="center" vertical="top" wrapText="1"/>
    </xf>
    <xf numFmtId="0" fontId="44" fillId="6" borderId="90" xfId="5" applyFont="1" applyBorder="1" applyAlignment="1">
      <alignment horizontal="center" wrapText="1"/>
    </xf>
    <xf numFmtId="0" fontId="46" fillId="6" borderId="86" xfId="0" applyFont="1" applyFill="1" applyBorder="1">
      <alignment vertical="center"/>
    </xf>
    <xf numFmtId="0" fontId="20" fillId="6" borderId="104" xfId="4" applyFill="1" applyBorder="1" applyAlignment="1" applyProtection="1"/>
    <xf numFmtId="0" fontId="20" fillId="6" borderId="93" xfId="4" applyFill="1" applyBorder="1" applyAlignment="1" applyProtection="1"/>
    <xf numFmtId="0" fontId="58" fillId="6" borderId="93" xfId="0" applyFont="1" applyFill="1" applyBorder="1" applyAlignment="1">
      <alignment horizontal="right" vertical="center"/>
    </xf>
    <xf numFmtId="0" fontId="50" fillId="6" borderId="93" xfId="0" applyFont="1" applyFill="1" applyBorder="1" applyAlignment="1">
      <alignment vertical="center"/>
    </xf>
    <xf numFmtId="0" fontId="57" fillId="6" borderId="93" xfId="0" applyFont="1" applyFill="1" applyBorder="1" applyAlignment="1">
      <alignment vertical="center"/>
    </xf>
    <xf numFmtId="0" fontId="50" fillId="6" borderId="105" xfId="0" applyFont="1" applyFill="1" applyBorder="1" applyAlignment="1">
      <alignment vertical="center"/>
    </xf>
    <xf numFmtId="0" fontId="50" fillId="6" borderId="0" xfId="0" applyFont="1" applyFill="1" applyAlignment="1">
      <alignment vertical="center"/>
    </xf>
    <xf numFmtId="0" fontId="46" fillId="6" borderId="97" xfId="0" applyFont="1" applyBorder="1" applyAlignment="1">
      <alignment horizontal="left" vertical="top"/>
    </xf>
    <xf numFmtId="0" fontId="46" fillId="6" borderId="26" xfId="0" applyFont="1" applyBorder="1" applyAlignment="1">
      <alignment horizontal="left" vertical="top"/>
    </xf>
    <xf numFmtId="0" fontId="22" fillId="13" borderId="58" xfId="3" applyFont="1" applyBorder="1">
      <alignment horizontal="center" vertical="center"/>
    </xf>
    <xf numFmtId="0" fontId="46" fillId="6" borderId="41" xfId="0" applyFont="1" applyBorder="1" applyAlignment="1">
      <alignment horizontal="left" vertical="top"/>
    </xf>
    <xf numFmtId="0" fontId="22" fillId="13" borderId="66" xfId="3" applyFont="1" applyBorder="1" applyProtection="1">
      <alignment horizontal="center" vertical="center"/>
    </xf>
    <xf numFmtId="0" fontId="18" fillId="6" borderId="30" xfId="83" applyFill="1" applyBorder="1" applyAlignment="1">
      <alignment horizontal="left" vertical="top" wrapText="1"/>
    </xf>
    <xf numFmtId="0" fontId="22" fillId="6" borderId="61" xfId="2" applyFont="1" applyBorder="1">
      <alignment horizontal="center" vertical="center"/>
    </xf>
    <xf numFmtId="0" fontId="22" fillId="13" borderId="163" xfId="3" applyFont="1" applyBorder="1">
      <alignment horizontal="center" vertical="center"/>
    </xf>
    <xf numFmtId="0" fontId="22" fillId="6" borderId="94" xfId="0" applyFont="1" applyFill="1" applyBorder="1" applyAlignment="1">
      <alignment horizontal="left" vertical="center"/>
    </xf>
    <xf numFmtId="0" fontId="0" fillId="6" borderId="29" xfId="0" applyFont="1" applyFill="1" applyBorder="1" applyAlignment="1">
      <alignment horizontal="left" vertical="center" indent="1"/>
    </xf>
    <xf numFmtId="0" fontId="24" fillId="6" borderId="102" xfId="0" applyFont="1" applyBorder="1" applyAlignment="1">
      <alignment horizontal="center" wrapText="1"/>
    </xf>
    <xf numFmtId="0" fontId="24" fillId="6" borderId="103" xfId="0" applyFont="1" applyBorder="1" applyAlignment="1">
      <alignment horizontal="center" wrapText="1"/>
    </xf>
    <xf numFmtId="0" fontId="24" fillId="6" borderId="86" xfId="0" applyFont="1" applyFill="1" applyBorder="1" applyAlignment="1">
      <alignment horizontal="left" vertical="center"/>
    </xf>
    <xf numFmtId="0" fontId="24" fillId="6" borderId="0" xfId="0" applyFont="1" applyFill="1" applyBorder="1" applyAlignment="1">
      <alignment horizontal="left" vertical="center"/>
    </xf>
    <xf numFmtId="0" fontId="24" fillId="6" borderId="89" xfId="0" applyFont="1" applyFill="1" applyBorder="1" applyAlignment="1">
      <alignment horizontal="left" vertical="center"/>
    </xf>
    <xf numFmtId="0" fontId="24" fillId="6" borderId="102" xfId="0" applyFont="1" applyFill="1" applyBorder="1" applyAlignment="1">
      <alignment horizontal="center" vertical="center"/>
    </xf>
    <xf numFmtId="0" fontId="24" fillId="6" borderId="62" xfId="0" applyFont="1" applyFill="1" applyBorder="1" applyAlignment="1">
      <alignment horizontal="center" vertical="center"/>
    </xf>
    <xf numFmtId="0" fontId="24" fillId="6" borderId="78" xfId="0" applyFont="1" applyFill="1" applyBorder="1" applyAlignment="1">
      <alignment horizontal="center" vertical="center"/>
    </xf>
    <xf numFmtId="0" fontId="24" fillId="6" borderId="103" xfId="0" applyFont="1" applyFill="1" applyBorder="1" applyAlignment="1">
      <alignment horizontal="center" vertical="center"/>
    </xf>
    <xf numFmtId="0" fontId="24" fillId="6" borderId="62" xfId="0" applyFont="1" applyBorder="1" applyAlignment="1">
      <alignment horizontal="center" wrapText="1"/>
    </xf>
    <xf numFmtId="0" fontId="24" fillId="6" borderId="78" xfId="0" applyFont="1" applyBorder="1" applyAlignment="1">
      <alignment horizontal="center" wrapText="1"/>
    </xf>
    <xf numFmtId="0" fontId="44" fillId="6" borderId="86" xfId="0" applyFont="1" applyFill="1" applyBorder="1" applyAlignment="1">
      <alignment horizontal="center" vertical="center"/>
    </xf>
    <xf numFmtId="0" fontId="44" fillId="6" borderId="0" xfId="0" applyFont="1" applyFill="1" applyBorder="1" applyAlignment="1">
      <alignment horizontal="center" vertical="center"/>
    </xf>
    <xf numFmtId="0" fontId="44" fillId="6" borderId="89" xfId="0" applyFont="1" applyFill="1" applyBorder="1" applyAlignment="1">
      <alignment horizontal="center" vertical="center"/>
    </xf>
    <xf numFmtId="0" fontId="0" fillId="6" borderId="86" xfId="0" applyFont="1" applyFill="1" applyBorder="1" applyAlignment="1"/>
    <xf numFmtId="0" fontId="37" fillId="6" borderId="86" xfId="0" applyFont="1" applyFill="1" applyBorder="1" applyAlignment="1"/>
    <xf numFmtId="0" fontId="60" fillId="6" borderId="86" xfId="0" applyFont="1" applyFill="1" applyBorder="1" applyAlignment="1">
      <alignment horizontal="center"/>
    </xf>
    <xf numFmtId="0" fontId="0" fillId="6" borderId="106" xfId="0" applyFill="1" applyBorder="1" applyAlignment="1">
      <alignment vertical="center"/>
    </xf>
    <xf numFmtId="0" fontId="24" fillId="6" borderId="100" xfId="5" applyFont="1" applyFill="1" applyBorder="1" applyAlignment="1">
      <alignment horizontal="center" wrapText="1"/>
    </xf>
    <xf numFmtId="0" fontId="60" fillId="6" borderId="89" xfId="0" applyFont="1" applyFill="1" applyBorder="1" applyAlignment="1">
      <alignment horizontal="center" vertical="center"/>
    </xf>
    <xf numFmtId="0" fontId="0" fillId="2" borderId="91" xfId="0" applyFill="1" applyBorder="1">
      <alignment vertical="center"/>
    </xf>
    <xf numFmtId="0" fontId="0" fillId="2" borderId="36" xfId="0" applyFill="1" applyBorder="1">
      <alignment vertical="center"/>
    </xf>
    <xf numFmtId="0" fontId="0" fillId="2" borderId="33" xfId="0" applyFill="1" applyBorder="1">
      <alignment vertical="center"/>
    </xf>
    <xf numFmtId="0" fontId="0" fillId="2" borderId="88" xfId="0" applyFill="1" applyBorder="1">
      <alignment vertical="center"/>
    </xf>
    <xf numFmtId="0" fontId="22" fillId="6" borderId="29" xfId="83" applyFont="1" applyFill="1" applyBorder="1" applyAlignment="1" applyProtection="1">
      <alignment horizontal="left" vertical="center" wrapText="1"/>
    </xf>
    <xf numFmtId="0" fontId="3" fillId="6" borderId="21" xfId="2" applyFill="1" applyBorder="1" applyAlignment="1">
      <alignment horizontal="center" vertical="center"/>
    </xf>
    <xf numFmtId="0" fontId="3" fillId="6" borderId="36" xfId="2" applyFill="1" applyBorder="1" applyAlignment="1">
      <alignment horizontal="center" vertical="center"/>
    </xf>
    <xf numFmtId="0" fontId="22" fillId="13" borderId="42" xfId="3" applyFont="1" applyBorder="1" applyProtection="1">
      <alignment horizontal="center" vertical="center"/>
    </xf>
    <xf numFmtId="0" fontId="22" fillId="13" borderId="59" xfId="3" applyFont="1" applyBorder="1">
      <alignment horizontal="center" vertical="center"/>
    </xf>
    <xf numFmtId="0" fontId="22" fillId="13" borderId="60" xfId="3" applyFont="1" applyBorder="1">
      <alignment horizontal="center" vertical="center"/>
    </xf>
    <xf numFmtId="0" fontId="22" fillId="13" borderId="60" xfId="3" applyFont="1" applyBorder="1" applyProtection="1">
      <alignment horizontal="center" vertical="center"/>
    </xf>
    <xf numFmtId="3" fontId="22" fillId="41" borderId="164" xfId="11" applyFont="1" applyBorder="1">
      <alignment horizontal="right" vertical="center"/>
      <protection locked="0"/>
    </xf>
    <xf numFmtId="3" fontId="22" fillId="41" borderId="165" xfId="11" applyFont="1" applyBorder="1">
      <alignment horizontal="right" vertical="center"/>
      <protection locked="0"/>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4" fillId="0" borderId="53" xfId="0" applyFont="1" applyFill="1" applyBorder="1" applyAlignment="1">
      <alignment horizontal="center" vertical="center" wrapText="1"/>
    </xf>
    <xf numFmtId="0" fontId="3" fillId="6" borderId="102" xfId="2" applyFill="1" applyBorder="1">
      <alignment horizontal="center" vertical="center"/>
    </xf>
    <xf numFmtId="0" fontId="3" fillId="6" borderId="103" xfId="2" applyFill="1" applyBorder="1">
      <alignment horizontal="center" vertical="center"/>
    </xf>
    <xf numFmtId="3" fontId="0" fillId="13" borderId="92" xfId="3" applyNumberFormat="1" applyFont="1" applyBorder="1">
      <alignment horizontal="center" vertical="center"/>
    </xf>
    <xf numFmtId="3" fontId="0" fillId="6" borderId="0" xfId="3" applyNumberFormat="1" applyFont="1" applyFill="1" applyBorder="1">
      <alignment horizontal="center" vertical="center"/>
    </xf>
    <xf numFmtId="0" fontId="25" fillId="6" borderId="94" xfId="83" applyFont="1" applyFill="1" applyBorder="1" applyAlignment="1">
      <alignment horizontal="left" vertical="center"/>
    </xf>
    <xf numFmtId="0" fontId="0" fillId="6" borderId="94" xfId="0" applyFont="1" applyFill="1" applyBorder="1" applyAlignment="1">
      <alignment horizontal="left" vertical="center"/>
    </xf>
    <xf numFmtId="0" fontId="25" fillId="6" borderId="29" xfId="83" applyFont="1" applyFill="1" applyBorder="1" applyAlignment="1">
      <alignment horizontal="left" vertical="center"/>
    </xf>
    <xf numFmtId="0" fontId="25" fillId="6" borderId="30" xfId="83" applyFont="1" applyFill="1" applyBorder="1" applyAlignment="1">
      <alignment horizontal="left" vertical="center"/>
    </xf>
    <xf numFmtId="3" fontId="0" fillId="14" borderId="22" xfId="20" applyFont="1" applyBorder="1">
      <alignment horizontal="right" vertical="center"/>
      <protection locked="0"/>
    </xf>
    <xf numFmtId="0" fontId="0" fillId="14" borderId="33" xfId="26" applyFont="1" applyBorder="1">
      <alignment horizontal="center" vertical="center" wrapText="1"/>
      <protection locked="0"/>
    </xf>
    <xf numFmtId="3" fontId="0" fillId="13" borderId="21" xfId="3" applyNumberFormat="1" applyFont="1" applyBorder="1">
      <alignment horizontal="center" vertical="center"/>
    </xf>
    <xf numFmtId="0" fontId="0" fillId="14" borderId="22" xfId="26" applyFont="1" applyBorder="1">
      <alignment horizontal="center" vertical="center" wrapText="1"/>
      <protection locked="0"/>
    </xf>
    <xf numFmtId="3" fontId="0" fillId="14" borderId="95" xfId="20" applyFont="1" applyBorder="1">
      <alignment horizontal="right" vertical="center"/>
      <protection locked="0"/>
    </xf>
    <xf numFmtId="0" fontId="0" fillId="14" borderId="91" xfId="26" applyFont="1" applyBorder="1">
      <alignment horizontal="center" vertical="center" wrapText="1"/>
      <protection locked="0"/>
    </xf>
    <xf numFmtId="3" fontId="0" fillId="13" borderId="91" xfId="3" applyNumberFormat="1" applyFont="1" applyBorder="1">
      <alignment horizontal="center" vertical="center"/>
    </xf>
    <xf numFmtId="3" fontId="0" fillId="13" borderId="36" xfId="3" applyNumberFormat="1" applyFont="1" applyBorder="1">
      <alignment horizontal="center" vertical="center"/>
    </xf>
    <xf numFmtId="0" fontId="25" fillId="2" borderId="0" xfId="83" applyFont="1" applyFill="1" applyBorder="1" applyAlignment="1">
      <alignment horizontal="left" vertical="center" wrapText="1"/>
    </xf>
    <xf numFmtId="3" fontId="0" fillId="13" borderId="95" xfId="3" applyNumberFormat="1" applyFont="1" applyBorder="1">
      <alignment horizontal="center" vertical="center"/>
    </xf>
    <xf numFmtId="3" fontId="0" fillId="13" borderId="103" xfId="3" applyNumberFormat="1" applyFont="1" applyBorder="1">
      <alignment horizontal="center" vertical="center"/>
    </xf>
    <xf numFmtId="3" fontId="0" fillId="14" borderId="102" xfId="20" applyFont="1" applyBorder="1">
      <alignment horizontal="right" vertical="center"/>
      <protection locked="0"/>
    </xf>
    <xf numFmtId="3" fontId="0" fillId="13" borderId="102" xfId="3" applyNumberFormat="1" applyFont="1" applyBorder="1">
      <alignment horizontal="center" vertical="center"/>
    </xf>
    <xf numFmtId="0" fontId="0" fillId="6" borderId="120" xfId="0" applyFont="1" applyFill="1" applyBorder="1">
      <alignment vertical="center"/>
    </xf>
    <xf numFmtId="0" fontId="25" fillId="2" borderId="89" xfId="83" applyFont="1" applyFill="1" applyBorder="1" applyAlignment="1">
      <alignment horizontal="left" vertical="center" wrapText="1"/>
    </xf>
    <xf numFmtId="0" fontId="3" fillId="6" borderId="89" xfId="2" applyBorder="1">
      <alignment horizontal="center" vertical="center"/>
    </xf>
    <xf numFmtId="0" fontId="0" fillId="6" borderId="89" xfId="0" applyFont="1" applyBorder="1">
      <alignment vertical="center"/>
    </xf>
    <xf numFmtId="3" fontId="0" fillId="14" borderId="103" xfId="20" applyFont="1" applyBorder="1">
      <alignment horizontal="right" vertical="center"/>
      <protection locked="0"/>
    </xf>
    <xf numFmtId="0" fontId="0" fillId="2" borderId="93" xfId="0" applyFont="1" applyFill="1" applyBorder="1">
      <alignment vertical="center"/>
    </xf>
    <xf numFmtId="0" fontId="23" fillId="6" borderId="106" xfId="0" applyFont="1" applyFill="1" applyBorder="1">
      <alignment vertical="center"/>
    </xf>
    <xf numFmtId="0" fontId="0" fillId="0" borderId="89" xfId="0" applyFont="1" applyFill="1" applyBorder="1" applyAlignment="1">
      <alignment horizontal="center" vertical="center"/>
    </xf>
    <xf numFmtId="0" fontId="0" fillId="0" borderId="89" xfId="0" applyFont="1" applyFill="1" applyBorder="1" applyAlignment="1" applyProtection="1">
      <alignment horizontal="center" vertical="center" wrapText="1"/>
    </xf>
    <xf numFmtId="0" fontId="0" fillId="2" borderId="89" xfId="0" applyFont="1" applyFill="1" applyBorder="1" applyAlignment="1">
      <alignment horizontal="left" vertical="center" wrapText="1" indent="1"/>
    </xf>
    <xf numFmtId="0" fontId="0" fillId="2" borderId="97" xfId="0" applyFont="1" applyFill="1" applyBorder="1" applyAlignment="1">
      <alignment horizontal="center" vertical="center"/>
    </xf>
    <xf numFmtId="0" fontId="0" fillId="2" borderId="95" xfId="0" applyFont="1" applyFill="1" applyBorder="1" applyAlignment="1">
      <alignment vertical="center"/>
    </xf>
    <xf numFmtId="3" fontId="0" fillId="13" borderId="97" xfId="3" applyNumberFormat="1" applyFont="1" applyBorder="1">
      <alignment horizontal="center" vertical="center"/>
    </xf>
    <xf numFmtId="0" fontId="0" fillId="6" borderId="89" xfId="0" applyFont="1" applyFill="1" applyBorder="1" applyAlignment="1" applyProtection="1">
      <alignment vertical="center" wrapText="1"/>
    </xf>
    <xf numFmtId="0" fontId="0" fillId="6" borderId="89" xfId="0" applyFont="1" applyFill="1" applyBorder="1" applyAlignment="1">
      <alignment horizontal="left" vertical="center" indent="1"/>
    </xf>
    <xf numFmtId="0" fontId="0" fillId="6" borderId="86" xfId="0" applyFont="1" applyFill="1" applyBorder="1" applyAlignment="1">
      <alignment vertical="center"/>
    </xf>
    <xf numFmtId="0" fontId="0" fillId="6" borderId="98" xfId="0" applyFont="1" applyFill="1" applyBorder="1" applyAlignment="1">
      <alignment vertical="center"/>
    </xf>
    <xf numFmtId="0" fontId="24" fillId="2" borderId="96" xfId="0" applyFont="1" applyFill="1" applyBorder="1" applyAlignment="1">
      <alignment horizontal="center" vertical="center" wrapText="1"/>
    </xf>
    <xf numFmtId="0" fontId="27" fillId="2" borderId="92" xfId="0" applyFont="1" applyFill="1" applyBorder="1" applyAlignment="1">
      <alignment horizontal="center" vertical="center" wrapText="1"/>
    </xf>
    <xf numFmtId="0" fontId="24" fillId="2" borderId="90" xfId="0" applyFont="1" applyFill="1" applyBorder="1" applyAlignment="1">
      <alignment horizontal="center" vertical="center" wrapText="1"/>
    </xf>
    <xf numFmtId="0" fontId="0" fillId="6" borderId="90" xfId="0" applyFont="1" applyFill="1" applyBorder="1" applyAlignment="1">
      <alignment vertical="center"/>
    </xf>
    <xf numFmtId="0" fontId="0" fillId="2" borderId="95" xfId="0" applyFont="1" applyFill="1" applyBorder="1" applyAlignment="1">
      <alignment vertical="center" wrapText="1"/>
    </xf>
    <xf numFmtId="0" fontId="0" fillId="13" borderId="101" xfId="3" applyFont="1" applyBorder="1">
      <alignment horizontal="center" vertical="center"/>
    </xf>
    <xf numFmtId="0" fontId="0" fillId="2" borderId="89" xfId="0" applyFont="1" applyFill="1" applyBorder="1" applyAlignment="1">
      <alignment horizontal="left" vertical="center" wrapText="1"/>
    </xf>
    <xf numFmtId="0" fontId="0" fillId="2" borderId="98" xfId="0" applyFont="1" applyFill="1" applyBorder="1" applyAlignment="1">
      <alignment horizontal="center" vertical="center"/>
    </xf>
    <xf numFmtId="0" fontId="0" fillId="2" borderId="86" xfId="0" applyFont="1" applyFill="1" applyBorder="1" applyAlignment="1">
      <alignment vertical="center" wrapText="1"/>
    </xf>
    <xf numFmtId="3" fontId="0" fillId="14" borderId="101" xfId="20" applyFont="1" applyBorder="1">
      <alignment horizontal="right" vertical="center"/>
      <protection locked="0"/>
    </xf>
    <xf numFmtId="3" fontId="0" fillId="41" borderId="101" xfId="20" applyFont="1" applyFill="1" applyBorder="1">
      <alignment horizontal="right" vertical="center"/>
      <protection locked="0"/>
    </xf>
    <xf numFmtId="3" fontId="0" fillId="14" borderId="107" xfId="20" applyFont="1" applyBorder="1">
      <alignment horizontal="right" vertical="center"/>
      <protection locked="0"/>
    </xf>
    <xf numFmtId="0" fontId="34" fillId="6" borderId="106" xfId="116" applyFont="1" applyFill="1" applyBorder="1" applyAlignment="1">
      <alignment vertical="center"/>
    </xf>
    <xf numFmtId="0" fontId="0" fillId="6" borderId="86" xfId="0" applyFont="1" applyBorder="1" applyAlignment="1">
      <alignment vertical="center"/>
    </xf>
    <xf numFmtId="0" fontId="24" fillId="2" borderId="102" xfId="0" applyFont="1" applyFill="1" applyBorder="1" applyAlignment="1" applyProtection="1">
      <alignment horizontal="center" vertical="center" wrapText="1"/>
    </xf>
    <xf numFmtId="0" fontId="0" fillId="6" borderId="88" xfId="0" applyFont="1" applyBorder="1">
      <alignment vertical="center"/>
    </xf>
    <xf numFmtId="0" fontId="34" fillId="6" borderId="106" xfId="116" applyFill="1" applyBorder="1" applyAlignment="1">
      <alignment vertical="center"/>
    </xf>
    <xf numFmtId="0" fontId="0" fillId="43" borderId="102" xfId="9" applyFont="1" applyBorder="1">
      <alignment horizontal="left" vertical="center"/>
    </xf>
    <xf numFmtId="10" fontId="22" fillId="43" borderId="102" xfId="7" applyFont="1" applyBorder="1">
      <alignment horizontal="right" vertical="center"/>
    </xf>
    <xf numFmtId="0" fontId="22" fillId="13" borderId="103" xfId="3" applyFont="1" applyBorder="1">
      <alignment horizontal="center" vertical="center"/>
    </xf>
    <xf numFmtId="0" fontId="24" fillId="2" borderId="103" xfId="0" applyFont="1" applyFill="1" applyBorder="1" applyAlignment="1" applyProtection="1">
      <alignment horizontal="center" vertical="center" wrapText="1"/>
    </xf>
    <xf numFmtId="3" fontId="0" fillId="14" borderId="91" xfId="20" applyFont="1" applyBorder="1">
      <alignment horizontal="right" vertical="center"/>
      <protection locked="0"/>
    </xf>
    <xf numFmtId="0" fontId="0" fillId="6" borderId="38" xfId="0" applyFill="1" applyBorder="1">
      <alignment vertical="center"/>
    </xf>
    <xf numFmtId="0" fontId="27" fillId="6" borderId="36" xfId="0" applyFont="1" applyFill="1" applyBorder="1" applyAlignment="1">
      <alignment horizontal="center" vertical="center"/>
    </xf>
    <xf numFmtId="0" fontId="27" fillId="6" borderId="33" xfId="0" applyFont="1" applyFill="1" applyBorder="1" applyAlignment="1">
      <alignment horizontal="center" vertical="center"/>
    </xf>
    <xf numFmtId="0" fontId="0" fillId="6" borderId="36" xfId="0" applyFont="1" applyBorder="1" applyAlignment="1">
      <alignment horizontal="left" vertical="top" wrapText="1" indent="2"/>
    </xf>
    <xf numFmtId="0" fontId="22" fillId="2" borderId="89" xfId="0" applyFont="1" applyFill="1" applyBorder="1">
      <alignment vertical="center"/>
    </xf>
    <xf numFmtId="0" fontId="22" fillId="13" borderId="97" xfId="3" applyFont="1" applyBorder="1" applyAlignment="1" applyProtection="1">
      <alignment vertical="center" wrapText="1"/>
    </xf>
    <xf numFmtId="0" fontId="0" fillId="6" borderId="91" xfId="0" applyFont="1" applyBorder="1" applyAlignment="1">
      <alignment horizontal="left" vertical="top" wrapText="1"/>
    </xf>
    <xf numFmtId="0" fontId="22" fillId="2" borderId="97" xfId="0" applyFont="1" applyFill="1" applyBorder="1">
      <alignment vertical="center"/>
    </xf>
    <xf numFmtId="3" fontId="22" fillId="14" borderId="91" xfId="20" applyFont="1" applyBorder="1">
      <alignment horizontal="right" vertical="center"/>
      <protection locked="0"/>
    </xf>
    <xf numFmtId="0" fontId="22" fillId="13" borderId="29" xfId="3" applyFont="1" applyBorder="1" applyAlignment="1" applyProtection="1">
      <alignment vertical="center" wrapText="1"/>
    </xf>
    <xf numFmtId="0" fontId="0" fillId="6" borderId="29" xfId="0" applyFont="1" applyBorder="1" applyAlignment="1">
      <alignment horizontal="left" vertical="top" wrapText="1"/>
    </xf>
    <xf numFmtId="0" fontId="22" fillId="13" borderId="30" xfId="3" applyFont="1" applyBorder="1" applyAlignment="1" applyProtection="1">
      <alignment vertical="center" wrapText="1"/>
    </xf>
    <xf numFmtId="0" fontId="0" fillId="6" borderId="30" xfId="0" applyFont="1" applyBorder="1" applyAlignment="1">
      <alignment horizontal="left" vertical="top" wrapText="1"/>
    </xf>
    <xf numFmtId="168" fontId="0" fillId="41" borderId="41" xfId="12" applyFont="1" applyBorder="1" applyAlignment="1">
      <alignment vertical="center"/>
      <protection locked="0"/>
    </xf>
    <xf numFmtId="0" fontId="0" fillId="41" borderId="39" xfId="18" applyFont="1" applyBorder="1" applyAlignment="1">
      <alignment horizontal="center" vertical="center" wrapText="1"/>
      <protection locked="0"/>
    </xf>
    <xf numFmtId="0" fontId="24" fillId="6" borderId="29" xfId="5" applyFont="1" applyBorder="1">
      <alignment horizontal="center" wrapText="1"/>
    </xf>
    <xf numFmtId="0" fontId="0" fillId="2" borderId="30" xfId="0" applyFont="1" applyFill="1" applyBorder="1" applyAlignment="1">
      <alignment vertical="center" wrapText="1"/>
    </xf>
    <xf numFmtId="3" fontId="22" fillId="14" borderId="97" xfId="20" applyFont="1" applyBorder="1" applyAlignment="1">
      <alignment horizontal="center" vertical="center" wrapText="1"/>
      <protection locked="0"/>
    </xf>
    <xf numFmtId="0" fontId="22" fillId="13" borderId="100" xfId="3" applyFont="1" applyBorder="1">
      <alignment horizontal="center" vertical="center"/>
    </xf>
    <xf numFmtId="0" fontId="22" fillId="13" borderId="97" xfId="3" applyFont="1" applyBorder="1">
      <alignment horizontal="center" vertical="center"/>
    </xf>
    <xf numFmtId="0" fontId="22" fillId="2" borderId="0" xfId="0" applyFont="1" applyFill="1" applyBorder="1" applyAlignment="1">
      <alignment vertical="center" wrapText="1"/>
    </xf>
    <xf numFmtId="0" fontId="24" fillId="2" borderId="0" xfId="0" applyFont="1" applyFill="1" applyBorder="1" applyAlignment="1">
      <alignment vertical="center"/>
    </xf>
    <xf numFmtId="0" fontId="0" fillId="0" borderId="53" xfId="0" applyFont="1" applyFill="1" applyBorder="1" applyAlignment="1">
      <alignment horizontal="center" vertical="center" wrapText="1"/>
    </xf>
    <xf numFmtId="0" fontId="0" fillId="13" borderId="53" xfId="3" applyFont="1" applyBorder="1">
      <alignment horizontal="center" vertical="center"/>
    </xf>
    <xf numFmtId="0" fontId="24" fillId="2" borderId="47" xfId="0" applyFont="1" applyFill="1" applyBorder="1" applyAlignment="1">
      <alignment horizontal="center" vertical="center" wrapText="1"/>
    </xf>
    <xf numFmtId="0" fontId="24" fillId="2" borderId="48" xfId="0" applyFont="1" applyFill="1" applyBorder="1" applyAlignment="1">
      <alignment horizontal="center" vertical="center" wrapText="1"/>
    </xf>
    <xf numFmtId="0" fontId="24" fillId="2" borderId="53" xfId="0" applyFont="1" applyFill="1" applyBorder="1" applyAlignment="1">
      <alignment horizontal="center" vertical="center" wrapText="1"/>
    </xf>
    <xf numFmtId="0" fontId="0" fillId="13" borderId="98" xfId="3" applyFont="1" applyBorder="1">
      <alignment horizontal="center" vertical="center"/>
    </xf>
    <xf numFmtId="0" fontId="24" fillId="2" borderId="86" xfId="0" applyFont="1" applyFill="1" applyBorder="1" applyAlignment="1">
      <alignment vertical="center"/>
    </xf>
    <xf numFmtId="0" fontId="0" fillId="13" borderId="90" xfId="3" applyFont="1" applyBorder="1">
      <alignment horizontal="center" vertical="center"/>
    </xf>
    <xf numFmtId="0" fontId="22" fillId="2" borderId="89" xfId="0" applyFont="1" applyFill="1" applyBorder="1" applyAlignment="1">
      <alignment vertical="center"/>
    </xf>
    <xf numFmtId="0" fontId="0" fillId="0" borderId="90" xfId="0" applyFont="1" applyFill="1" applyBorder="1" applyAlignment="1">
      <alignment horizontal="center" vertical="center" wrapText="1"/>
    </xf>
    <xf numFmtId="0" fontId="22" fillId="13" borderId="96" xfId="3" applyFont="1" applyBorder="1">
      <alignment horizontal="center" vertical="center"/>
    </xf>
    <xf numFmtId="0" fontId="24" fillId="13" borderId="97" xfId="3" applyFont="1" applyBorder="1">
      <alignment horizontal="center" vertical="center"/>
    </xf>
    <xf numFmtId="0" fontId="24" fillId="13" borderId="26" xfId="3" applyFont="1" applyBorder="1">
      <alignment horizontal="center" vertical="center"/>
    </xf>
    <xf numFmtId="0" fontId="24" fillId="13" borderId="27" xfId="3" applyFont="1" applyBorder="1">
      <alignment horizontal="center" vertical="center"/>
    </xf>
    <xf numFmtId="0" fontId="46" fillId="6" borderId="36" xfId="0" applyFont="1" applyBorder="1" applyAlignment="1">
      <alignment horizontal="left" vertical="center" wrapText="1"/>
    </xf>
    <xf numFmtId="3" fontId="22" fillId="41" borderId="21" xfId="20" applyFont="1" applyFill="1" applyBorder="1">
      <alignment horizontal="right" vertical="center"/>
      <protection locked="0"/>
    </xf>
    <xf numFmtId="3" fontId="22" fillId="41" borderId="40" xfId="20" applyFont="1" applyFill="1" applyBorder="1">
      <alignment horizontal="right" vertical="center"/>
      <protection locked="0"/>
    </xf>
    <xf numFmtId="3" fontId="22" fillId="41" borderId="42" xfId="20" applyFont="1" applyFill="1" applyBorder="1">
      <alignment horizontal="right" vertical="center"/>
      <protection locked="0"/>
    </xf>
    <xf numFmtId="3" fontId="22" fillId="41" borderId="102" xfId="20" applyFont="1" applyFill="1" applyBorder="1">
      <alignment horizontal="right" vertical="center"/>
      <protection locked="0"/>
    </xf>
    <xf numFmtId="3" fontId="22" fillId="41" borderId="103" xfId="20" applyFont="1" applyFill="1" applyBorder="1">
      <alignment horizontal="right" vertical="center"/>
      <protection locked="0"/>
    </xf>
    <xf numFmtId="3" fontId="22" fillId="43" borderId="100" xfId="6" applyFont="1" applyBorder="1">
      <alignment horizontal="right" vertical="center"/>
    </xf>
    <xf numFmtId="3" fontId="18" fillId="6" borderId="26" xfId="1" applyBorder="1" applyAlignment="1" applyProtection="1">
      <alignment horizontal="center" vertical="center"/>
    </xf>
    <xf numFmtId="0" fontId="0" fillId="2" borderId="48" xfId="0" applyFont="1" applyFill="1" applyBorder="1" applyAlignment="1">
      <alignment horizontal="left" vertical="center"/>
    </xf>
    <xf numFmtId="0" fontId="24" fillId="6" borderId="21" xfId="5" applyFont="1" applyBorder="1">
      <alignment horizontal="center" wrapText="1"/>
    </xf>
    <xf numFmtId="3" fontId="0" fillId="6" borderId="166" xfId="30" applyFont="1" applyBorder="1">
      <alignment horizontal="right" vertical="center"/>
    </xf>
    <xf numFmtId="0" fontId="0" fillId="14" borderId="95" xfId="26" applyFont="1" applyBorder="1">
      <alignment horizontal="center" vertical="center" wrapText="1"/>
      <protection locked="0"/>
    </xf>
    <xf numFmtId="0" fontId="0" fillId="14" borderId="21" xfId="26" applyFont="1" applyBorder="1">
      <alignment horizontal="center" vertical="center" wrapText="1"/>
      <protection locked="0"/>
    </xf>
    <xf numFmtId="0" fontId="0" fillId="6" borderId="94" xfId="0" applyBorder="1">
      <alignment vertical="center"/>
    </xf>
    <xf numFmtId="0" fontId="0" fillId="6" borderId="30" xfId="0" applyBorder="1">
      <alignment vertical="center"/>
    </xf>
    <xf numFmtId="0" fontId="0" fillId="6" borderId="39" xfId="0" applyBorder="1">
      <alignment vertical="center"/>
    </xf>
    <xf numFmtId="0" fontId="0" fillId="6" borderId="49" xfId="0" applyBorder="1">
      <alignment vertical="center"/>
    </xf>
    <xf numFmtId="3" fontId="18" fillId="6" borderId="30" xfId="1" applyBorder="1" applyAlignment="1" applyProtection="1">
      <alignment horizontal="left" vertical="center"/>
    </xf>
    <xf numFmtId="0" fontId="24" fillId="2" borderId="100" xfId="5" applyFont="1" applyFill="1" applyBorder="1" applyAlignment="1">
      <alignment horizontal="center" vertical="center" wrapText="1"/>
    </xf>
    <xf numFmtId="0" fontId="24" fillId="2" borderId="102" xfId="5" applyFont="1" applyFill="1" applyBorder="1" applyAlignment="1">
      <alignment horizontal="center" vertical="center" wrapText="1"/>
    </xf>
    <xf numFmtId="0" fontId="24" fillId="2" borderId="103" xfId="5" applyFont="1" applyFill="1" applyBorder="1" applyAlignment="1">
      <alignment horizontal="center" vertical="center" wrapText="1"/>
    </xf>
    <xf numFmtId="0" fontId="0" fillId="6" borderId="86" xfId="0" applyFont="1" applyFill="1" applyBorder="1" applyAlignment="1">
      <alignment horizontal="center" vertical="center"/>
    </xf>
    <xf numFmtId="0" fontId="0" fillId="6" borderId="98" xfId="0" applyFont="1" applyFill="1" applyBorder="1" applyAlignment="1">
      <alignment horizontal="center" vertical="center"/>
    </xf>
    <xf numFmtId="0" fontId="0" fillId="6" borderId="89" xfId="0" applyFont="1" applyFill="1" applyBorder="1" applyAlignment="1">
      <alignment horizontal="center" vertical="center"/>
    </xf>
    <xf numFmtId="0" fontId="0" fillId="6" borderId="90" xfId="0" applyFont="1" applyFill="1" applyBorder="1" applyAlignment="1">
      <alignment horizontal="center" vertical="center"/>
    </xf>
    <xf numFmtId="0" fontId="24" fillId="2" borderId="103" xfId="0" applyFont="1" applyFill="1" applyBorder="1" applyAlignment="1">
      <alignment horizontal="center" vertical="center" wrapText="1"/>
    </xf>
    <xf numFmtId="0" fontId="24" fillId="2" borderId="100" xfId="0" applyFont="1" applyFill="1" applyBorder="1" applyAlignment="1">
      <alignment horizontal="center" vertical="center" wrapText="1"/>
    </xf>
    <xf numFmtId="0" fontId="24" fillId="6" borderId="103" xfId="0" applyFont="1" applyFill="1" applyBorder="1" applyAlignment="1">
      <alignment horizontal="center" vertical="center" wrapText="1"/>
    </xf>
    <xf numFmtId="0" fontId="24" fillId="6" borderId="93" xfId="0" applyFont="1" applyFill="1" applyBorder="1" applyAlignment="1">
      <alignment horizontal="center" vertical="center" wrapText="1"/>
    </xf>
    <xf numFmtId="0" fontId="0" fillId="2" borderId="99" xfId="0" applyFont="1" applyFill="1" applyBorder="1" applyAlignment="1" applyProtection="1">
      <alignment horizontal="center" vertical="center"/>
    </xf>
    <xf numFmtId="0" fontId="0" fillId="2" borderId="96" xfId="0" applyFont="1" applyFill="1" applyBorder="1" applyAlignment="1" applyProtection="1">
      <alignment horizontal="center" vertical="center"/>
    </xf>
    <xf numFmtId="0" fontId="24" fillId="2" borderId="96" xfId="0" applyFont="1" applyFill="1" applyBorder="1" applyAlignment="1" applyProtection="1">
      <alignment horizontal="center" vertical="center" wrapText="1"/>
    </xf>
    <xf numFmtId="0" fontId="24" fillId="2" borderId="102" xfId="0" applyFont="1" applyFill="1" applyBorder="1" applyAlignment="1">
      <alignment horizontal="center" vertical="center" wrapText="1"/>
    </xf>
    <xf numFmtId="0" fontId="25" fillId="2" borderId="33" xfId="83" applyFont="1" applyFill="1" applyBorder="1" applyAlignment="1">
      <alignment vertical="center" wrapText="1"/>
    </xf>
    <xf numFmtId="0" fontId="24" fillId="2" borderId="92" xfId="0" applyFont="1" applyFill="1" applyBorder="1" applyAlignment="1">
      <alignment horizontal="center" vertical="center" wrapText="1"/>
    </xf>
    <xf numFmtId="0" fontId="24" fillId="2" borderId="89" xfId="0" applyFont="1" applyFill="1" applyBorder="1" applyAlignment="1">
      <alignment horizontal="center" vertical="center" wrapText="1"/>
    </xf>
    <xf numFmtId="0" fontId="22" fillId="0" borderId="97" xfId="0" applyFont="1" applyFill="1" applyBorder="1" applyAlignment="1" applyProtection="1">
      <alignment horizontal="center" vertical="center"/>
    </xf>
    <xf numFmtId="0" fontId="22" fillId="0" borderId="26" xfId="0" applyFont="1" applyFill="1" applyBorder="1" applyAlignment="1" applyProtection="1">
      <alignment horizontal="center" vertical="center"/>
    </xf>
    <xf numFmtId="0" fontId="0" fillId="45" borderId="0" xfId="0" applyFont="1" applyFill="1" applyBorder="1">
      <alignment vertical="center"/>
    </xf>
    <xf numFmtId="0" fontId="24" fillId="6" borderId="100" xfId="0" applyFont="1" applyBorder="1" applyAlignment="1">
      <alignment horizontal="center" vertical="center"/>
    </xf>
    <xf numFmtId="0" fontId="34" fillId="6" borderId="106" xfId="116" applyFont="1" applyFill="1" applyBorder="1" applyAlignment="1" applyProtection="1">
      <alignment horizontal="left" vertical="center"/>
    </xf>
    <xf numFmtId="0" fontId="20" fillId="51" borderId="137" xfId="0" applyFont="1" applyFill="1" applyBorder="1" applyAlignment="1" applyProtection="1"/>
    <xf numFmtId="0" fontId="22" fillId="51" borderId="93" xfId="0" applyFont="1" applyFill="1" applyBorder="1">
      <alignment vertical="center"/>
    </xf>
    <xf numFmtId="0" fontId="0" fillId="2" borderId="86" xfId="0" applyFont="1" applyFill="1" applyBorder="1">
      <alignment vertical="center"/>
    </xf>
    <xf numFmtId="0" fontId="20" fillId="2" borderId="106" xfId="0" applyFont="1" applyFill="1" applyBorder="1" applyAlignment="1" applyProtection="1"/>
    <xf numFmtId="0" fontId="22" fillId="2" borderId="106" xfId="0" applyFont="1" applyFill="1" applyBorder="1">
      <alignment vertical="center"/>
    </xf>
    <xf numFmtId="0" fontId="44" fillId="6" borderId="93" xfId="0" applyFont="1" applyBorder="1" applyAlignment="1">
      <alignment horizontal="left" vertical="center" wrapText="1"/>
    </xf>
    <xf numFmtId="0" fontId="44" fillId="6" borderId="103" xfId="0" applyFont="1" applyBorder="1" applyAlignment="1">
      <alignment horizontal="center" vertical="center" wrapText="1"/>
    </xf>
    <xf numFmtId="0" fontId="0" fillId="2" borderId="106" xfId="0" applyFill="1" applyBorder="1">
      <alignment vertical="center"/>
    </xf>
    <xf numFmtId="0" fontId="0" fillId="2" borderId="94" xfId="0" applyFill="1" applyBorder="1">
      <alignment vertical="center"/>
    </xf>
    <xf numFmtId="0" fontId="24" fillId="6" borderId="93" xfId="0" applyFont="1" applyBorder="1" applyAlignment="1">
      <alignment vertical="center" wrapText="1"/>
    </xf>
    <xf numFmtId="0" fontId="0" fillId="2" borderId="120" xfId="0" applyFill="1" applyBorder="1">
      <alignment vertical="center"/>
    </xf>
    <xf numFmtId="0" fontId="0" fillId="2" borderId="89" xfId="0" applyFill="1" applyBorder="1" applyAlignment="1">
      <alignment horizontal="center" vertical="center"/>
    </xf>
    <xf numFmtId="0" fontId="0" fillId="6" borderId="89" xfId="0" applyFont="1" applyFill="1" applyBorder="1" applyAlignment="1">
      <alignment horizontal="center"/>
    </xf>
    <xf numFmtId="0" fontId="44" fillId="6" borderId="93" xfId="0" applyFont="1" applyBorder="1" applyAlignment="1">
      <alignment horizontal="center" vertical="center" wrapText="1"/>
    </xf>
    <xf numFmtId="0" fontId="0" fillId="2" borderId="94" xfId="0" applyFill="1" applyBorder="1" applyAlignment="1">
      <alignment horizontal="center" vertical="center"/>
    </xf>
    <xf numFmtId="0" fontId="0" fillId="6" borderId="93" xfId="0" applyFont="1" applyFill="1" applyBorder="1" applyAlignment="1">
      <alignment horizontal="center"/>
    </xf>
    <xf numFmtId="0" fontId="37" fillId="6" borderId="86" xfId="0" applyFont="1" applyFill="1" applyBorder="1" applyAlignment="1" applyProtection="1">
      <alignment horizontal="left"/>
    </xf>
    <xf numFmtId="0" fontId="37" fillId="6" borderId="86" xfId="0" applyFont="1" applyFill="1" applyBorder="1" applyAlignment="1" applyProtection="1">
      <alignment vertical="center"/>
    </xf>
    <xf numFmtId="0" fontId="37" fillId="6" borderId="86" xfId="0" applyFont="1" applyFill="1" applyBorder="1" applyAlignment="1">
      <alignment vertical="center"/>
    </xf>
    <xf numFmtId="0" fontId="37" fillId="6" borderId="86" xfId="0" applyFont="1" applyBorder="1" applyAlignment="1">
      <alignment vertical="center"/>
    </xf>
    <xf numFmtId="0" fontId="0" fillId="6" borderId="86" xfId="0" applyFont="1" applyFill="1" applyBorder="1" applyAlignment="1" applyProtection="1">
      <alignment horizontal="left" vertical="center"/>
    </xf>
    <xf numFmtId="0" fontId="0" fillId="6" borderId="86" xfId="0" applyFont="1" applyFill="1" applyBorder="1" applyAlignment="1" applyProtection="1">
      <alignment vertical="center"/>
    </xf>
    <xf numFmtId="0" fontId="0" fillId="6" borderId="120" xfId="0" applyFont="1" applyFill="1" applyBorder="1" applyAlignment="1" applyProtection="1">
      <alignment vertical="center"/>
    </xf>
    <xf numFmtId="0" fontId="50" fillId="2" borderId="120" xfId="0" applyFont="1" applyFill="1" applyBorder="1" applyAlignment="1">
      <alignment vertical="center"/>
    </xf>
    <xf numFmtId="0" fontId="22" fillId="6" borderId="26"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1"/>
    </xf>
    <xf numFmtId="0" fontId="22" fillId="6" borderId="93" xfId="0" applyFont="1" applyFill="1" applyBorder="1" applyAlignment="1" applyProtection="1">
      <alignment horizontal="center" vertical="center"/>
    </xf>
    <xf numFmtId="0" fontId="21" fillId="6" borderId="93" xfId="4" applyFont="1" applyFill="1" applyBorder="1" applyAlignment="1"/>
    <xf numFmtId="0" fontId="34" fillId="6" borderId="107" xfId="116" applyFill="1" applyBorder="1" applyAlignment="1" applyProtection="1">
      <alignment horizontal="left"/>
    </xf>
    <xf numFmtId="0" fontId="34" fillId="6" borderId="106" xfId="116" applyFill="1" applyBorder="1" applyAlignment="1" applyProtection="1">
      <alignment horizontal="left"/>
    </xf>
    <xf numFmtId="49" fontId="22" fillId="15" borderId="91" xfId="56" applyFont="1" applyBorder="1" applyAlignment="1">
      <alignment horizontal="center" vertical="center"/>
    </xf>
    <xf numFmtId="0" fontId="22" fillId="13" borderId="101" xfId="0" applyFont="1" applyFill="1" applyBorder="1" applyAlignment="1">
      <alignment vertical="center"/>
    </xf>
    <xf numFmtId="0" fontId="22" fillId="2" borderId="106" xfId="0" applyFont="1" applyFill="1" applyBorder="1" applyAlignment="1">
      <alignment vertical="center"/>
    </xf>
    <xf numFmtId="0" fontId="34" fillId="6" borderId="106" xfId="116" applyFill="1" applyBorder="1" applyAlignment="1" applyProtection="1">
      <alignment horizontal="left" vertical="top"/>
    </xf>
    <xf numFmtId="0" fontId="22" fillId="6" borderId="97" xfId="0" applyFont="1" applyFill="1" applyBorder="1" applyAlignment="1" applyProtection="1">
      <alignment horizontal="left" vertical="center"/>
    </xf>
    <xf numFmtId="0" fontId="0" fillId="6" borderId="106" xfId="0" applyFont="1" applyFill="1" applyBorder="1" applyAlignment="1" applyProtection="1">
      <alignment horizontal="left" vertical="center"/>
    </xf>
    <xf numFmtId="0" fontId="0" fillId="6" borderId="106" xfId="0" applyFont="1" applyFill="1" applyBorder="1" applyAlignment="1" applyProtection="1">
      <alignment horizontal="left" vertical="center" indent="1"/>
    </xf>
    <xf numFmtId="0" fontId="22" fillId="6" borderId="100" xfId="0" applyFont="1" applyFill="1" applyBorder="1" applyAlignment="1" applyProtection="1">
      <alignment horizontal="left" vertical="center"/>
    </xf>
    <xf numFmtId="3" fontId="22" fillId="41" borderId="103" xfId="11" applyFont="1" applyBorder="1" applyAlignment="1">
      <alignment horizontal="right" vertical="center"/>
      <protection locked="0"/>
    </xf>
    <xf numFmtId="0" fontId="24" fillId="6" borderId="106" xfId="0" applyFont="1" applyFill="1" applyBorder="1" applyAlignment="1" applyProtection="1">
      <alignment vertical="center"/>
    </xf>
    <xf numFmtId="3" fontId="22" fillId="6" borderId="91" xfId="30" applyFont="1" applyFill="1" applyBorder="1" applyAlignment="1">
      <alignment horizontal="right" vertical="center"/>
    </xf>
    <xf numFmtId="0" fontId="24" fillId="6" borderId="120" xfId="0" applyFont="1" applyFill="1" applyBorder="1" applyAlignment="1" applyProtection="1">
      <alignment vertical="center"/>
    </xf>
    <xf numFmtId="0" fontId="34" fillId="6" borderId="107" xfId="116" applyFill="1" applyBorder="1" applyAlignment="1" applyProtection="1">
      <alignment horizontal="left" vertical="center"/>
    </xf>
    <xf numFmtId="0" fontId="24" fillId="6" borderId="100" xfId="0" applyFont="1" applyFill="1" applyBorder="1" applyAlignment="1" applyProtection="1">
      <alignment horizontal="left" vertical="center"/>
    </xf>
    <xf numFmtId="0" fontId="22" fillId="6" borderId="120" xfId="0" applyFont="1" applyFill="1" applyBorder="1" applyAlignment="1" applyProtection="1">
      <alignment horizontal="left" vertical="center"/>
    </xf>
    <xf numFmtId="0" fontId="24" fillId="6" borderId="0" xfId="0" applyFont="1" applyFill="1" applyBorder="1" applyAlignment="1" applyProtection="1">
      <alignment horizontal="center" wrapText="1"/>
    </xf>
    <xf numFmtId="0" fontId="0" fillId="2" borderId="86" xfId="0" applyFill="1" applyBorder="1">
      <alignment vertical="center"/>
    </xf>
    <xf numFmtId="3" fontId="22" fillId="6" borderId="0" xfId="3" applyNumberFormat="1" applyFont="1" applyFill="1" applyBorder="1">
      <alignment horizontal="center" vertical="center"/>
    </xf>
    <xf numFmtId="0" fontId="70" fillId="6" borderId="0" xfId="0" applyFont="1" applyFill="1" applyBorder="1" applyAlignment="1" applyProtection="1">
      <alignment vertical="center"/>
    </xf>
    <xf numFmtId="0" fontId="22" fillId="6" borderId="22" xfId="0" applyFont="1" applyFill="1" applyBorder="1" applyAlignment="1" applyProtection="1">
      <alignment horizontal="center" vertical="center"/>
    </xf>
    <xf numFmtId="0" fontId="24" fillId="6" borderId="103" xfId="5" applyFont="1" applyFill="1" applyBorder="1" applyAlignment="1">
      <alignment horizontal="center" vertical="center" wrapText="1"/>
    </xf>
    <xf numFmtId="0" fontId="22" fillId="6" borderId="89" xfId="0" applyFont="1" applyFill="1" applyBorder="1" applyAlignment="1" applyProtection="1">
      <alignment horizontal="center" vertical="center"/>
    </xf>
    <xf numFmtId="170" fontId="22" fillId="42" borderId="91" xfId="13" applyFont="1" applyBorder="1">
      <alignment vertical="center"/>
      <protection locked="0"/>
    </xf>
    <xf numFmtId="170" fontId="0" fillId="42" borderId="36" xfId="13" applyFont="1" applyBorder="1">
      <alignment vertical="center"/>
      <protection locked="0"/>
    </xf>
    <xf numFmtId="0" fontId="22" fillId="6" borderId="107" xfId="0" applyFont="1" applyFill="1" applyBorder="1" applyAlignment="1" applyProtection="1">
      <alignment vertical="center"/>
    </xf>
    <xf numFmtId="0" fontId="69" fillId="54" borderId="0" xfId="0" applyNumberFormat="1" applyFont="1" applyFill="1" applyBorder="1" applyAlignment="1">
      <alignment horizontal="center" vertical="center" wrapText="1"/>
    </xf>
    <xf numFmtId="0" fontId="22" fillId="6" borderId="25" xfId="0" applyFont="1" applyFill="1" applyBorder="1" applyAlignment="1">
      <alignment horizontal="left" vertical="center"/>
    </xf>
    <xf numFmtId="0" fontId="22" fillId="6" borderId="41" xfId="0" applyFont="1" applyFill="1" applyBorder="1" applyAlignment="1">
      <alignment horizontal="left" vertical="center"/>
    </xf>
    <xf numFmtId="0" fontId="24" fillId="6" borderId="23" xfId="5" applyFont="1" applyBorder="1">
      <alignment horizontal="center" wrapText="1"/>
    </xf>
    <xf numFmtId="0" fontId="24" fillId="6" borderId="22" xfId="5" applyFont="1" applyBorder="1">
      <alignment horizontal="center" wrapText="1"/>
    </xf>
    <xf numFmtId="0" fontId="24" fillId="6" borderId="37" xfId="5" applyFont="1" applyBorder="1">
      <alignment horizontal="center" wrapText="1"/>
    </xf>
    <xf numFmtId="0" fontId="24" fillId="6" borderId="33" xfId="5" applyFont="1" applyBorder="1">
      <alignment horizontal="center" wrapText="1"/>
    </xf>
    <xf numFmtId="0" fontId="24" fillId="6" borderId="25" xfId="0" applyFont="1" applyFill="1" applyBorder="1" applyAlignment="1" applyProtection="1">
      <alignment horizontal="center" vertical="center"/>
    </xf>
    <xf numFmtId="0" fontId="24" fillId="6" borderId="27" xfId="0" applyFont="1" applyFill="1" applyBorder="1" applyAlignment="1" applyProtection="1">
      <alignment horizontal="center" vertical="center"/>
    </xf>
    <xf numFmtId="0" fontId="24" fillId="6" borderId="31" xfId="5" applyFont="1" applyBorder="1">
      <alignment horizontal="center" wrapText="1"/>
    </xf>
    <xf numFmtId="0" fontId="24" fillId="6" borderId="9" xfId="5" applyFont="1" applyBorder="1">
      <alignment horizontal="center" wrapText="1"/>
    </xf>
    <xf numFmtId="0" fontId="22" fillId="6" borderId="94" xfId="0" applyFont="1" applyFill="1" applyBorder="1" applyAlignment="1" applyProtection="1">
      <alignment horizontal="left" vertical="center" wrapText="1"/>
    </xf>
    <xf numFmtId="0" fontId="22" fillId="6" borderId="97"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xf>
    <xf numFmtId="0" fontId="22" fillId="6" borderId="26" xfId="0" applyFont="1" applyFill="1" applyBorder="1" applyAlignment="1" applyProtection="1">
      <alignment horizontal="left" vertical="center" wrapText="1"/>
    </xf>
    <xf numFmtId="0" fontId="22" fillId="6" borderId="30" xfId="0" applyFont="1" applyFill="1" applyBorder="1" applyAlignment="1" applyProtection="1">
      <alignment horizontal="left" vertical="center" wrapText="1"/>
    </xf>
    <xf numFmtId="0" fontId="22" fillId="6" borderId="27" xfId="0" applyFont="1" applyFill="1" applyBorder="1" applyAlignment="1" applyProtection="1">
      <alignment horizontal="left" vertical="center" wrapText="1"/>
    </xf>
    <xf numFmtId="0" fontId="24" fillId="6" borderId="93" xfId="0" applyFont="1" applyBorder="1" applyAlignment="1">
      <alignment horizontal="left" vertical="center"/>
    </xf>
    <xf numFmtId="0" fontId="24" fillId="6" borderId="100" xfId="0" applyFont="1" applyBorder="1" applyAlignment="1">
      <alignment horizontal="left" vertical="center"/>
    </xf>
    <xf numFmtId="0" fontId="41" fillId="6" borderId="9" xfId="4" applyFont="1" applyFill="1" applyBorder="1" applyAlignment="1">
      <alignment horizontal="left" vertical="center" wrapText="1"/>
    </xf>
    <xf numFmtId="0" fontId="24" fillId="6" borderId="43" xfId="5" applyFont="1" applyBorder="1">
      <alignment horizontal="center" wrapText="1"/>
    </xf>
    <xf numFmtId="0" fontId="24" fillId="6" borderId="44" xfId="5" applyFont="1" applyBorder="1">
      <alignment horizontal="center" wrapText="1"/>
    </xf>
    <xf numFmtId="0" fontId="22" fillId="6" borderId="5" xfId="0" applyFont="1" applyFill="1" applyBorder="1" applyAlignment="1" applyProtection="1">
      <alignment horizontal="center" vertical="center"/>
    </xf>
    <xf numFmtId="0" fontId="22" fillId="6" borderId="8" xfId="0" applyFont="1" applyFill="1" applyBorder="1" applyAlignment="1" applyProtection="1">
      <alignment horizontal="center" vertical="center"/>
    </xf>
    <xf numFmtId="0" fontId="34" fillId="6" borderId="12" xfId="114" applyFont="1" applyFill="1" applyBorder="1" applyAlignment="1">
      <alignment horizontal="left" vertical="center" wrapText="1"/>
    </xf>
    <xf numFmtId="0" fontId="34" fillId="6" borderId="5" xfId="114" applyFont="1" applyFill="1" applyBorder="1" applyAlignment="1">
      <alignment horizontal="left" vertical="center" wrapText="1"/>
    </xf>
    <xf numFmtId="0" fontId="46" fillId="6" borderId="29" xfId="0" applyFont="1" applyBorder="1" applyAlignment="1">
      <alignment horizontal="left" vertical="center" wrapText="1"/>
    </xf>
    <xf numFmtId="0" fontId="46" fillId="6" borderId="26" xfId="0" applyFont="1" applyBorder="1" applyAlignment="1">
      <alignment horizontal="left" vertical="center" wrapText="1"/>
    </xf>
    <xf numFmtId="0" fontId="24" fillId="2" borderId="24"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4" fillId="0" borderId="24" xfId="0" applyFont="1" applyFill="1" applyBorder="1" applyAlignment="1">
      <alignment horizontal="center" vertical="center" wrapText="1"/>
    </xf>
    <xf numFmtId="0" fontId="23" fillId="2" borderId="20" xfId="0" applyFont="1" applyFill="1" applyBorder="1" applyAlignment="1">
      <alignment horizontal="center" vertical="center"/>
    </xf>
    <xf numFmtId="0" fontId="23" fillId="2" borderId="22" xfId="0" applyFont="1" applyFill="1" applyBorder="1" applyAlignment="1">
      <alignment horizontal="center" vertical="center"/>
    </xf>
    <xf numFmtId="0" fontId="24" fillId="2" borderId="19" xfId="5" applyFont="1" applyFill="1" applyBorder="1" applyAlignment="1">
      <alignment horizontal="center" vertical="center" wrapText="1"/>
    </xf>
    <xf numFmtId="0" fontId="24" fillId="0" borderId="98" xfId="0" applyFont="1" applyFill="1" applyBorder="1" applyAlignment="1">
      <alignment horizontal="center" vertical="center" wrapText="1"/>
    </xf>
    <xf numFmtId="0" fontId="24" fillId="0" borderId="53" xfId="0" applyFont="1" applyFill="1" applyBorder="1" applyAlignment="1">
      <alignment horizontal="center" vertical="center" wrapText="1"/>
    </xf>
    <xf numFmtId="0" fontId="22" fillId="6" borderId="36" xfId="0" applyFont="1" applyBorder="1" applyAlignment="1">
      <alignment horizontal="left" vertical="top" wrapText="1" indent="5"/>
    </xf>
    <xf numFmtId="0" fontId="22" fillId="6" borderId="29" xfId="0" applyFont="1" applyBorder="1" applyAlignment="1">
      <alignment horizontal="left" vertical="top" wrapText="1" indent="5"/>
    </xf>
    <xf numFmtId="0" fontId="22" fillId="6" borderId="26" xfId="0" applyFont="1" applyBorder="1" applyAlignment="1">
      <alignment horizontal="left" vertical="top" wrapText="1" indent="5"/>
    </xf>
    <xf numFmtId="0" fontId="22" fillId="2" borderId="19" xfId="0" applyFont="1" applyFill="1" applyBorder="1" applyAlignment="1">
      <alignment horizontal="center" vertical="center"/>
    </xf>
    <xf numFmtId="0" fontId="24" fillId="0" borderId="25"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4"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2" fillId="2" borderId="34" xfId="0" applyFont="1" applyFill="1" applyBorder="1" applyAlignment="1">
      <alignment horizontal="center" vertical="center"/>
    </xf>
    <xf numFmtId="0" fontId="22" fillId="2" borderId="53" xfId="0" applyFont="1" applyFill="1" applyBorder="1" applyAlignment="1">
      <alignment horizontal="center" vertical="center"/>
    </xf>
    <xf numFmtId="0" fontId="22" fillId="2" borderId="35" xfId="0" applyFont="1" applyFill="1" applyBorder="1" applyAlignment="1">
      <alignment horizontal="center" vertical="center"/>
    </xf>
    <xf numFmtId="0" fontId="0" fillId="2" borderId="45" xfId="0" applyFont="1" applyFill="1" applyBorder="1" applyAlignment="1">
      <alignment horizontal="left" vertical="center"/>
    </xf>
    <xf numFmtId="0" fontId="22" fillId="2" borderId="5" xfId="0" applyFont="1" applyFill="1" applyBorder="1" applyAlignment="1">
      <alignment horizontal="left" vertical="center"/>
    </xf>
    <xf numFmtId="0" fontId="22" fillId="2" borderId="34" xfId="0" applyFont="1" applyFill="1" applyBorder="1" applyAlignment="1">
      <alignment horizontal="left" vertical="center"/>
    </xf>
    <xf numFmtId="0" fontId="22" fillId="2" borderId="46" xfId="0" applyFont="1" applyFill="1" applyBorder="1" applyAlignment="1">
      <alignment horizontal="left" vertical="center"/>
    </xf>
    <xf numFmtId="0" fontId="22" fillId="2" borderId="8" xfId="0" applyFont="1" applyFill="1" applyBorder="1" applyAlignment="1">
      <alignment horizontal="left" vertical="center"/>
    </xf>
    <xf numFmtId="0" fontId="22" fillId="2" borderId="35" xfId="0" applyFont="1" applyFill="1" applyBorder="1" applyAlignment="1">
      <alignment horizontal="left" vertical="center"/>
    </xf>
    <xf numFmtId="0" fontId="22" fillId="2" borderId="101" xfId="0" applyFont="1" applyFill="1" applyBorder="1" applyAlignment="1">
      <alignment horizontal="center" vertical="center"/>
    </xf>
    <xf numFmtId="0" fontId="22" fillId="2" borderId="48" xfId="0" applyFont="1" applyFill="1" applyBorder="1" applyAlignment="1">
      <alignment horizontal="center" vertical="center"/>
    </xf>
    <xf numFmtId="0" fontId="24" fillId="2" borderId="102" xfId="0" applyFont="1" applyFill="1" applyBorder="1" applyAlignment="1">
      <alignment horizontal="center" vertical="center"/>
    </xf>
    <xf numFmtId="0" fontId="24" fillId="2" borderId="103" xfId="0" applyFont="1" applyFill="1" applyBorder="1" applyAlignment="1">
      <alignment horizontal="center" vertical="center"/>
    </xf>
    <xf numFmtId="0" fontId="24" fillId="6" borderId="25"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23" fillId="6" borderId="20" xfId="0" applyFont="1" applyFill="1" applyBorder="1" applyAlignment="1">
      <alignment horizontal="center" vertical="center"/>
    </xf>
    <xf numFmtId="0" fontId="23" fillId="6" borderId="22" xfId="0" applyFont="1" applyFill="1" applyBorder="1" applyAlignment="1">
      <alignment horizontal="center" vertical="center"/>
    </xf>
    <xf numFmtId="0" fontId="22" fillId="2" borderId="43" xfId="0" applyFont="1" applyFill="1" applyBorder="1" applyAlignment="1" applyProtection="1">
      <alignment horizontal="center" vertical="center"/>
    </xf>
    <xf numFmtId="0" fontId="22" fillId="2" borderId="44" xfId="0" applyFont="1" applyFill="1" applyBorder="1" applyAlignment="1" applyProtection="1">
      <alignment horizontal="center" vertical="center"/>
    </xf>
    <xf numFmtId="0" fontId="24" fillId="0" borderId="5"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3" fillId="6" borderId="43" xfId="0" applyFont="1" applyFill="1" applyBorder="1" applyAlignment="1">
      <alignment horizontal="center" vertical="center"/>
    </xf>
    <xf numFmtId="0" fontId="23" fillId="6" borderId="44" xfId="0" applyFont="1" applyFill="1" applyBorder="1" applyAlignment="1">
      <alignment horizontal="center" vertical="center"/>
    </xf>
    <xf numFmtId="0" fontId="24" fillId="6" borderId="5"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24" fillId="6" borderId="19" xfId="5" applyFont="1" applyFill="1" applyBorder="1" applyAlignment="1">
      <alignment horizontal="center" vertical="center" wrapText="1"/>
    </xf>
    <xf numFmtId="0" fontId="24" fillId="6" borderId="31" xfId="5" applyFont="1" applyFill="1" applyBorder="1" applyAlignment="1">
      <alignment horizontal="center" vertical="center" wrapText="1"/>
    </xf>
    <xf numFmtId="0" fontId="24" fillId="6" borderId="24" xfId="5" applyFont="1" applyFill="1" applyBorder="1" applyAlignment="1">
      <alignment horizontal="center" vertical="center" wrapText="1"/>
    </xf>
    <xf numFmtId="0" fontId="24" fillId="6" borderId="9" xfId="5" applyFont="1" applyFill="1" applyBorder="1" applyAlignment="1">
      <alignment horizontal="center" vertical="center" wrapText="1"/>
    </xf>
    <xf numFmtId="0" fontId="25" fillId="6" borderId="9" xfId="83" applyFont="1" applyFill="1" applyBorder="1" applyAlignment="1">
      <alignment horizontal="left" vertical="center" wrapText="1"/>
    </xf>
    <xf numFmtId="0" fontId="22" fillId="2" borderId="20" xfId="0" applyFont="1" applyFill="1" applyBorder="1" applyAlignment="1" applyProtection="1">
      <alignment horizontal="center" vertical="center"/>
    </xf>
    <xf numFmtId="0" fontId="22" fillId="2" borderId="22" xfId="0" applyFont="1" applyFill="1" applyBorder="1" applyAlignment="1" applyProtection="1">
      <alignment horizontal="center" vertical="center"/>
    </xf>
    <xf numFmtId="0" fontId="24" fillId="2" borderId="100" xfId="5" applyFont="1" applyFill="1" applyBorder="1" applyAlignment="1">
      <alignment horizontal="center" vertical="center" wrapText="1"/>
    </xf>
    <xf numFmtId="0" fontId="24" fillId="2" borderId="102" xfId="5" applyFont="1" applyFill="1" applyBorder="1" applyAlignment="1">
      <alignment horizontal="center" vertical="center" wrapText="1"/>
    </xf>
    <xf numFmtId="0" fontId="24" fillId="2" borderId="103" xfId="5" applyFont="1" applyFill="1" applyBorder="1" applyAlignment="1">
      <alignment horizontal="center" vertical="center" wrapText="1"/>
    </xf>
    <xf numFmtId="0" fontId="24" fillId="2" borderId="93" xfId="5" applyFont="1" applyFill="1" applyBorder="1" applyAlignment="1">
      <alignment horizontal="center" vertical="center" wrapText="1"/>
    </xf>
    <xf numFmtId="49" fontId="22" fillId="41" borderId="21" xfId="19" applyFont="1" applyBorder="1" applyAlignment="1">
      <alignment horizontal="left" vertical="center"/>
      <protection locked="0"/>
    </xf>
    <xf numFmtId="49" fontId="22" fillId="41" borderId="36" xfId="19" applyFont="1" applyBorder="1" applyAlignment="1">
      <alignment horizontal="left" vertical="center"/>
      <protection locked="0"/>
    </xf>
    <xf numFmtId="49" fontId="22" fillId="41" borderId="95" xfId="19" applyFont="1" applyBorder="1" applyAlignment="1">
      <alignment horizontal="left" vertical="center"/>
      <protection locked="0"/>
    </xf>
    <xf numFmtId="49" fontId="22" fillId="41" borderId="91" xfId="19" applyFont="1" applyBorder="1" applyAlignment="1">
      <alignment horizontal="left" vertical="center"/>
      <protection locked="0"/>
    </xf>
    <xf numFmtId="0" fontId="24" fillId="6" borderId="103" xfId="0" applyFont="1" applyBorder="1" applyAlignment="1">
      <alignment horizontal="center" vertical="center"/>
    </xf>
    <xf numFmtId="0" fontId="24" fillId="6" borderId="93" xfId="0" applyFont="1" applyBorder="1" applyAlignment="1">
      <alignment horizontal="center" vertical="center"/>
    </xf>
    <xf numFmtId="0" fontId="25" fillId="6" borderId="30" xfId="83" applyFont="1" applyFill="1" applyBorder="1" applyAlignment="1">
      <alignment horizontal="left" vertical="center" wrapText="1"/>
    </xf>
    <xf numFmtId="0" fontId="25" fillId="6" borderId="27" xfId="83" applyFont="1" applyFill="1" applyBorder="1" applyAlignment="1">
      <alignment horizontal="left" vertical="center" wrapText="1"/>
    </xf>
    <xf numFmtId="0" fontId="25" fillId="6" borderId="93" xfId="83" applyFont="1" applyFill="1" applyBorder="1" applyAlignment="1">
      <alignment horizontal="left" vertical="center" wrapText="1"/>
    </xf>
    <xf numFmtId="0" fontId="25" fillId="6" borderId="100" xfId="83" applyFont="1" applyFill="1" applyBorder="1" applyAlignment="1">
      <alignment horizontal="left" vertical="center" wrapText="1"/>
    </xf>
    <xf numFmtId="0" fontId="24" fillId="6" borderId="99" xfId="0" applyFont="1" applyFill="1" applyBorder="1" applyAlignment="1">
      <alignment horizontal="center" vertical="center" wrapText="1"/>
    </xf>
    <xf numFmtId="0" fontId="24" fillId="6" borderId="47" xfId="0" applyFont="1" applyFill="1" applyBorder="1" applyAlignment="1">
      <alignment horizontal="center" vertical="center" wrapText="1"/>
    </xf>
    <xf numFmtId="0" fontId="24" fillId="6" borderId="96" xfId="0" applyFont="1" applyFill="1" applyBorder="1" applyAlignment="1">
      <alignment horizontal="center" vertical="center" wrapText="1"/>
    </xf>
    <xf numFmtId="0" fontId="24" fillId="2" borderId="101" xfId="0" applyFont="1" applyFill="1" applyBorder="1" applyAlignment="1" applyProtection="1">
      <alignment horizontal="center" vertical="center" wrapText="1"/>
    </xf>
    <xf numFmtId="0" fontId="24" fillId="2" borderId="92" xfId="0" applyFont="1" applyFill="1" applyBorder="1" applyAlignment="1" applyProtection="1">
      <alignment horizontal="center" vertical="center" wrapText="1"/>
    </xf>
    <xf numFmtId="0" fontId="25" fillId="2" borderId="29" xfId="83" applyFont="1" applyFill="1" applyBorder="1" applyAlignment="1">
      <alignment horizontal="left" vertical="center" wrapText="1"/>
    </xf>
    <xf numFmtId="0" fontId="25" fillId="2" borderId="26" xfId="83" applyFont="1" applyFill="1" applyBorder="1" applyAlignment="1">
      <alignment horizontal="left" vertical="center" wrapText="1"/>
    </xf>
    <xf numFmtId="0" fontId="25" fillId="2" borderId="30" xfId="83" applyFont="1" applyFill="1" applyBorder="1" applyAlignment="1">
      <alignment horizontal="left" vertical="center" wrapText="1"/>
    </xf>
    <xf numFmtId="0" fontId="25" fillId="2" borderId="27" xfId="83" applyFont="1" applyFill="1" applyBorder="1" applyAlignment="1">
      <alignment horizontal="left" vertical="center" wrapText="1"/>
    </xf>
    <xf numFmtId="0" fontId="25" fillId="2" borderId="94" xfId="83" applyFont="1" applyFill="1" applyBorder="1" applyAlignment="1">
      <alignment horizontal="left" vertical="center" wrapText="1"/>
    </xf>
    <xf numFmtId="0" fontId="25" fillId="2" borderId="97" xfId="83" applyFont="1" applyFill="1" applyBorder="1" applyAlignment="1">
      <alignment horizontal="left" vertical="center" wrapText="1"/>
    </xf>
    <xf numFmtId="0" fontId="25" fillId="6" borderId="94" xfId="83" applyFont="1" applyFill="1" applyBorder="1" applyAlignment="1">
      <alignment horizontal="left" vertical="center" wrapText="1"/>
    </xf>
    <xf numFmtId="0" fontId="25" fillId="6" borderId="97" xfId="83" applyFont="1" applyFill="1" applyBorder="1" applyAlignment="1">
      <alignment horizontal="left" vertical="center" wrapText="1"/>
    </xf>
    <xf numFmtId="0" fontId="0" fillId="6" borderId="86" xfId="0" applyFont="1" applyFill="1" applyBorder="1" applyAlignment="1">
      <alignment horizontal="center" vertical="center"/>
    </xf>
    <xf numFmtId="0" fontId="0" fillId="6" borderId="98" xfId="0" applyFont="1" applyFill="1" applyBorder="1" applyAlignment="1">
      <alignment horizontal="center" vertical="center"/>
    </xf>
    <xf numFmtId="0" fontId="0" fillId="6" borderId="89" xfId="0" applyFont="1" applyFill="1" applyBorder="1" applyAlignment="1">
      <alignment horizontal="center" vertical="center"/>
    </xf>
    <xf numFmtId="0" fontId="0" fillId="6" borderId="90" xfId="0" applyFont="1" applyFill="1" applyBorder="1" applyAlignment="1">
      <alignment horizontal="center" vertical="center"/>
    </xf>
    <xf numFmtId="0" fontId="24" fillId="2" borderId="103" xfId="0" applyFont="1" applyFill="1" applyBorder="1" applyAlignment="1">
      <alignment horizontal="center" vertical="center" wrapText="1"/>
    </xf>
    <xf numFmtId="0" fontId="24" fillId="2" borderId="93" xfId="0" applyFont="1" applyFill="1" applyBorder="1" applyAlignment="1">
      <alignment horizontal="center" vertical="center" wrapText="1"/>
    </xf>
    <xf numFmtId="0" fontId="24" fillId="2" borderId="100" xfId="0" applyFont="1" applyFill="1" applyBorder="1" applyAlignment="1">
      <alignment horizontal="center" vertical="center" wrapText="1"/>
    </xf>
    <xf numFmtId="0" fontId="24" fillId="6" borderId="101" xfId="0" applyFont="1" applyFill="1" applyBorder="1" applyAlignment="1" applyProtection="1">
      <alignment horizontal="center" vertical="center" wrapText="1"/>
    </xf>
    <xf numFmtId="0" fontId="24" fillId="6" borderId="92" xfId="0" applyFont="1" applyFill="1" applyBorder="1" applyAlignment="1" applyProtection="1">
      <alignment horizontal="center" vertical="center" wrapText="1"/>
    </xf>
    <xf numFmtId="0" fontId="0" fillId="2" borderId="30"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0" fillId="2" borderId="49" xfId="0" applyFont="1" applyFill="1" applyBorder="1" applyAlignment="1" applyProtection="1">
      <alignment horizontal="left" vertical="center" wrapText="1"/>
    </xf>
    <xf numFmtId="0" fontId="0" fillId="2" borderId="38" xfId="0" applyFont="1" applyFill="1" applyBorder="1" applyAlignment="1" applyProtection="1">
      <alignment horizontal="left" vertical="center" wrapText="1"/>
    </xf>
    <xf numFmtId="0" fontId="0" fillId="2" borderId="29" xfId="0" applyFont="1" applyFill="1" applyBorder="1" applyAlignment="1" applyProtection="1">
      <alignment horizontal="left" vertical="center" wrapText="1"/>
    </xf>
    <xf numFmtId="0" fontId="0" fillId="2" borderId="26" xfId="0" applyFont="1" applyFill="1" applyBorder="1" applyAlignment="1" applyProtection="1">
      <alignment horizontal="left" vertical="center" wrapText="1"/>
    </xf>
    <xf numFmtId="0" fontId="25" fillId="6" borderId="29" xfId="83" applyFont="1" applyFill="1" applyBorder="1" applyAlignment="1">
      <alignment horizontal="left" vertical="center" wrapText="1"/>
    </xf>
    <xf numFmtId="0" fontId="25" fillId="6" borderId="26" xfId="83" applyFont="1" applyFill="1" applyBorder="1" applyAlignment="1">
      <alignment horizontal="left" vertical="center" wrapText="1"/>
    </xf>
    <xf numFmtId="0" fontId="25" fillId="6" borderId="29" xfId="83" applyFont="1" applyFill="1" applyBorder="1" applyAlignment="1">
      <alignment horizontal="left" vertical="top" wrapText="1"/>
    </xf>
    <xf numFmtId="0" fontId="25" fillId="6" borderId="26" xfId="83" applyFont="1" applyFill="1" applyBorder="1" applyAlignment="1">
      <alignment horizontal="left" vertical="top" wrapText="1"/>
    </xf>
    <xf numFmtId="0" fontId="0" fillId="2" borderId="94" xfId="0" applyFont="1" applyFill="1" applyBorder="1" applyAlignment="1" applyProtection="1">
      <alignment horizontal="left" vertical="center" wrapText="1"/>
    </xf>
    <xf numFmtId="0" fontId="0" fillId="2" borderId="97" xfId="0" applyFont="1" applyFill="1" applyBorder="1" applyAlignment="1" applyProtection="1">
      <alignment horizontal="left" vertical="center" wrapText="1"/>
    </xf>
    <xf numFmtId="0" fontId="0" fillId="2" borderId="39" xfId="0" applyFont="1" applyFill="1" applyBorder="1" applyAlignment="1" applyProtection="1">
      <alignment horizontal="left" vertical="center" wrapText="1"/>
    </xf>
    <xf numFmtId="0" fontId="0" fillId="2" borderId="41" xfId="0" applyFont="1" applyFill="1" applyBorder="1" applyAlignment="1" applyProtection="1">
      <alignment horizontal="left" vertical="center" wrapText="1"/>
    </xf>
    <xf numFmtId="0" fontId="24" fillId="6" borderId="86" xfId="0" applyFont="1" applyFill="1" applyBorder="1" applyAlignment="1">
      <alignment horizontal="center" vertical="center" wrapText="1"/>
    </xf>
    <xf numFmtId="0" fontId="24" fillId="6" borderId="89" xfId="0" applyFont="1" applyFill="1" applyBorder="1" applyAlignment="1">
      <alignment horizontal="center" vertical="center" wrapText="1"/>
    </xf>
    <xf numFmtId="0" fontId="23" fillId="6" borderId="101" xfId="0" applyFont="1" applyFill="1" applyBorder="1" applyAlignment="1">
      <alignment horizontal="center" vertical="center"/>
    </xf>
    <xf numFmtId="0" fontId="23" fillId="6" borderId="96" xfId="0" applyFont="1" applyFill="1" applyBorder="1" applyAlignment="1">
      <alignment horizontal="center" vertical="center"/>
    </xf>
    <xf numFmtId="0" fontId="24" fillId="6" borderId="103" xfId="0" applyFont="1" applyFill="1" applyBorder="1" applyAlignment="1">
      <alignment horizontal="center" vertical="center" wrapText="1"/>
    </xf>
    <xf numFmtId="0" fontId="24" fillId="6" borderId="93" xfId="0" applyFont="1" applyFill="1" applyBorder="1" applyAlignment="1">
      <alignment horizontal="center" vertical="center" wrapText="1"/>
    </xf>
    <xf numFmtId="0" fontId="24" fillId="0" borderId="90" xfId="0" applyFont="1" applyFill="1" applyBorder="1" applyAlignment="1">
      <alignment horizontal="center" vertical="center" wrapText="1"/>
    </xf>
    <xf numFmtId="0" fontId="24" fillId="6" borderId="92" xfId="0" applyFont="1" applyFill="1" applyBorder="1" applyAlignment="1">
      <alignment horizontal="center" vertical="center" wrapText="1"/>
    </xf>
    <xf numFmtId="0" fontId="24" fillId="6" borderId="101" xfId="0" applyFont="1" applyFill="1" applyBorder="1" applyAlignment="1">
      <alignment horizontal="center" vertical="center" wrapText="1"/>
    </xf>
    <xf numFmtId="0" fontId="0" fillId="2" borderId="95" xfId="0" applyFont="1" applyFill="1" applyBorder="1" applyAlignment="1" applyProtection="1">
      <alignment horizontal="center" vertical="center"/>
    </xf>
    <xf numFmtId="0" fontId="0" fillId="2" borderId="22" xfId="0" applyFont="1" applyFill="1" applyBorder="1" applyAlignment="1" applyProtection="1">
      <alignment horizontal="center" vertical="center"/>
    </xf>
    <xf numFmtId="0" fontId="0" fillId="2" borderId="99" xfId="0" applyFont="1" applyFill="1" applyBorder="1" applyAlignment="1" applyProtection="1">
      <alignment horizontal="center" vertical="center"/>
    </xf>
    <xf numFmtId="0" fontId="0" fillId="2" borderId="96" xfId="0" applyFont="1" applyFill="1" applyBorder="1" applyAlignment="1" applyProtection="1">
      <alignment horizontal="center" vertical="center"/>
    </xf>
    <xf numFmtId="0" fontId="0" fillId="2" borderId="47" xfId="0" applyFont="1" applyFill="1" applyBorder="1" applyAlignment="1" applyProtection="1">
      <alignment horizontal="center" vertical="center"/>
    </xf>
    <xf numFmtId="0" fontId="24" fillId="6" borderId="137" xfId="0" applyFont="1" applyFill="1" applyBorder="1" applyAlignment="1">
      <alignment horizontal="center" vertical="center" wrapText="1"/>
    </xf>
    <xf numFmtId="0" fontId="0" fillId="6" borderId="0" xfId="0" applyFill="1" applyBorder="1" applyAlignment="1">
      <alignment vertical="center"/>
    </xf>
    <xf numFmtId="0" fontId="0" fillId="6" borderId="89" xfId="0" applyFill="1" applyBorder="1" applyAlignment="1">
      <alignment vertical="center"/>
    </xf>
    <xf numFmtId="0" fontId="24" fillId="2" borderId="86" xfId="0" applyFont="1" applyFill="1" applyBorder="1" applyAlignment="1">
      <alignment horizontal="center" vertical="top" wrapText="1"/>
    </xf>
    <xf numFmtId="0" fontId="24" fillId="2" borderId="98" xfId="0" applyFont="1" applyFill="1" applyBorder="1" applyAlignment="1">
      <alignment horizontal="center" vertical="top" wrapText="1"/>
    </xf>
    <xf numFmtId="0" fontId="24" fillId="2" borderId="89" xfId="0" applyFont="1" applyFill="1" applyBorder="1" applyAlignment="1">
      <alignment horizontal="center" vertical="top" wrapText="1"/>
    </xf>
    <xf numFmtId="0" fontId="24" fillId="2" borderId="90" xfId="0" applyFont="1" applyFill="1" applyBorder="1" applyAlignment="1">
      <alignment horizontal="center" vertical="top" wrapText="1"/>
    </xf>
    <xf numFmtId="0" fontId="24" fillId="2" borderId="99" xfId="0" applyFont="1" applyFill="1" applyBorder="1" applyAlignment="1" applyProtection="1">
      <alignment horizontal="center" vertical="center" wrapText="1"/>
    </xf>
    <xf numFmtId="0" fontId="24" fillId="2" borderId="96" xfId="0" applyFont="1" applyFill="1" applyBorder="1" applyAlignment="1" applyProtection="1">
      <alignment horizontal="center" vertical="center" wrapText="1"/>
    </xf>
    <xf numFmtId="0" fontId="24" fillId="2" borderId="102" xfId="0" applyFont="1" applyFill="1" applyBorder="1" applyAlignment="1">
      <alignment horizontal="center" vertical="center" wrapText="1"/>
    </xf>
    <xf numFmtId="0" fontId="25" fillId="2" borderId="33" xfId="83" applyFont="1" applyFill="1" applyBorder="1" applyAlignment="1">
      <alignment vertical="center" wrapText="1"/>
    </xf>
    <xf numFmtId="0" fontId="0" fillId="2" borderId="30" xfId="0" applyFill="1" applyBorder="1" applyAlignment="1">
      <alignment vertical="center"/>
    </xf>
    <xf numFmtId="0" fontId="24" fillId="0" borderId="74" xfId="0" applyFont="1" applyFill="1" applyBorder="1" applyAlignment="1">
      <alignment horizontal="center" vertical="center" wrapText="1"/>
    </xf>
    <xf numFmtId="0" fontId="24" fillId="0" borderId="76" xfId="0" applyFont="1" applyFill="1" applyBorder="1" applyAlignment="1">
      <alignment horizontal="center" vertical="center" wrapText="1"/>
    </xf>
    <xf numFmtId="0" fontId="0" fillId="6" borderId="75" xfId="0" applyFont="1" applyFill="1" applyBorder="1" applyAlignment="1">
      <alignment horizontal="center" vertical="center"/>
    </xf>
    <xf numFmtId="0" fontId="0" fillId="6" borderId="77" xfId="0" applyFont="1" applyFill="1" applyBorder="1" applyAlignment="1">
      <alignment horizontal="center" vertical="center"/>
    </xf>
    <xf numFmtId="0" fontId="24" fillId="0" borderId="86"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89" xfId="0" applyFont="1" applyFill="1" applyBorder="1" applyAlignment="1">
      <alignment horizontal="center" vertical="center" wrapText="1"/>
    </xf>
    <xf numFmtId="0" fontId="0" fillId="2" borderId="99" xfId="0" applyFont="1" applyFill="1" applyBorder="1" applyAlignment="1">
      <alignment horizontal="center" vertical="center"/>
    </xf>
    <xf numFmtId="0" fontId="0" fillId="2" borderId="47" xfId="0" applyFont="1" applyFill="1" applyBorder="1" applyAlignment="1">
      <alignment horizontal="center" vertical="center"/>
    </xf>
    <xf numFmtId="0" fontId="0" fillId="2" borderId="96" xfId="0" applyFont="1" applyFill="1" applyBorder="1" applyAlignment="1">
      <alignment horizontal="center" vertical="center"/>
    </xf>
    <xf numFmtId="0" fontId="0" fillId="2" borderId="93" xfId="0" applyFont="1" applyFill="1" applyBorder="1" applyAlignment="1" applyProtection="1">
      <alignment horizontal="left" vertical="center" wrapText="1"/>
    </xf>
    <xf numFmtId="0" fontId="0" fillId="2" borderId="100" xfId="0" applyFont="1" applyFill="1" applyBorder="1" applyAlignment="1" applyProtection="1">
      <alignment horizontal="left" vertical="center" wrapText="1"/>
    </xf>
    <xf numFmtId="0" fontId="25" fillId="2" borderId="95" xfId="83" applyFont="1" applyFill="1" applyBorder="1" applyAlignment="1">
      <alignment horizontal="left" vertical="center" wrapText="1"/>
    </xf>
    <xf numFmtId="0" fontId="25" fillId="2" borderId="21" xfId="83" applyFont="1" applyFill="1" applyBorder="1" applyAlignment="1">
      <alignment horizontal="left" vertical="center" wrapText="1"/>
    </xf>
    <xf numFmtId="0" fontId="24" fillId="0" borderId="100" xfId="0" applyFont="1" applyFill="1" applyBorder="1" applyAlignment="1">
      <alignment horizontal="center" vertical="center" wrapText="1"/>
    </xf>
    <xf numFmtId="0" fontId="22" fillId="2" borderId="102" xfId="0" applyFont="1" applyFill="1" applyBorder="1" applyAlignment="1">
      <alignment horizontal="center" vertical="center"/>
    </xf>
    <xf numFmtId="0" fontId="25" fillId="6" borderId="93" xfId="83" applyFont="1" applyFill="1" applyBorder="1" applyAlignment="1">
      <alignment horizontal="center" vertical="center" wrapText="1"/>
    </xf>
    <xf numFmtId="0" fontId="25" fillId="6" borderId="100" xfId="83" applyFont="1" applyFill="1" applyBorder="1" applyAlignment="1">
      <alignment horizontal="center" vertical="center" wrapText="1"/>
    </xf>
    <xf numFmtId="0" fontId="24" fillId="2" borderId="101" xfId="0" applyFont="1" applyFill="1" applyBorder="1" applyAlignment="1">
      <alignment horizontal="center" vertical="center" wrapText="1"/>
    </xf>
    <xf numFmtId="0" fontId="24" fillId="2" borderId="92" xfId="0" applyFont="1" applyFill="1" applyBorder="1" applyAlignment="1">
      <alignment horizontal="center" vertical="center" wrapText="1"/>
    </xf>
    <xf numFmtId="0" fontId="24" fillId="2" borderId="86" xfId="0" applyFont="1" applyFill="1" applyBorder="1" applyAlignment="1">
      <alignment horizontal="center" vertical="center" wrapText="1"/>
    </xf>
    <xf numFmtId="0" fontId="24" fillId="2" borderId="89" xfId="0" applyFont="1" applyFill="1" applyBorder="1" applyAlignment="1">
      <alignment horizontal="center" vertical="center" wrapText="1"/>
    </xf>
    <xf numFmtId="0" fontId="25" fillId="2" borderId="22" xfId="83" applyFont="1" applyFill="1" applyBorder="1" applyAlignment="1">
      <alignment horizontal="left" vertical="center" wrapText="1"/>
    </xf>
    <xf numFmtId="0" fontId="34" fillId="6" borderId="2" xfId="116" applyFill="1" applyBorder="1" applyAlignment="1" applyProtection="1">
      <alignment horizontal="left" wrapText="1"/>
    </xf>
    <xf numFmtId="0" fontId="34" fillId="6" borderId="0" xfId="116" applyFill="1" applyBorder="1" applyAlignment="1" applyProtection="1">
      <alignment horizontal="left" wrapText="1"/>
    </xf>
    <xf numFmtId="0" fontId="34" fillId="6" borderId="6" xfId="116" applyFill="1" applyBorder="1" applyAlignment="1" applyProtection="1">
      <alignment horizontal="left" wrapText="1"/>
    </xf>
    <xf numFmtId="0" fontId="24" fillId="6" borderId="43" xfId="5" applyFont="1" applyFill="1" applyBorder="1" applyAlignment="1" applyProtection="1">
      <alignment horizontal="center" vertical="center" wrapText="1"/>
    </xf>
    <xf numFmtId="0" fontId="24" fillId="6" borderId="44" xfId="5" applyFont="1" applyFill="1" applyBorder="1" applyAlignment="1" applyProtection="1">
      <alignment horizontal="center" vertical="center" wrapText="1"/>
    </xf>
    <xf numFmtId="0" fontId="24" fillId="6" borderId="19" xfId="5" applyFont="1" applyFill="1" applyBorder="1" applyAlignment="1" applyProtection="1">
      <alignment horizontal="center" vertical="center" wrapText="1"/>
    </xf>
    <xf numFmtId="0" fontId="24" fillId="6" borderId="31"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24" fillId="6" borderId="24" xfId="0" applyFont="1" applyFill="1" applyBorder="1" applyAlignment="1" applyProtection="1">
      <alignment horizontal="center" vertical="center"/>
    </xf>
    <xf numFmtId="0" fontId="22" fillId="6" borderId="34" xfId="0" applyFont="1" applyFill="1" applyBorder="1" applyAlignment="1" applyProtection="1">
      <alignment horizontal="center" vertical="center"/>
    </xf>
    <xf numFmtId="0" fontId="22" fillId="6" borderId="35"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4" fillId="2" borderId="43" xfId="5" applyFont="1" applyFill="1" applyBorder="1" applyAlignment="1" applyProtection="1">
      <alignment horizontal="center" vertical="center" wrapText="1"/>
    </xf>
    <xf numFmtId="0" fontId="24" fillId="2" borderId="44" xfId="5" applyFont="1" applyFill="1" applyBorder="1" applyAlignment="1" applyProtection="1">
      <alignment horizontal="center" vertical="center" wrapText="1"/>
    </xf>
    <xf numFmtId="0" fontId="38" fillId="2" borderId="0" xfId="0" applyFont="1" applyFill="1" applyBorder="1" applyAlignment="1" applyProtection="1">
      <alignment vertical="center" wrapText="1"/>
    </xf>
    <xf numFmtId="0" fontId="38" fillId="2" borderId="0" xfId="0" applyFont="1" applyFill="1" applyBorder="1" applyAlignment="1">
      <alignment vertical="center"/>
    </xf>
    <xf numFmtId="0" fontId="24" fillId="2" borderId="24" xfId="0" applyFont="1" applyFill="1" applyBorder="1" applyAlignment="1" applyProtection="1">
      <alignment horizontal="center" vertical="center"/>
    </xf>
    <xf numFmtId="0" fontId="24" fillId="2" borderId="19" xfId="0" applyFont="1" applyFill="1" applyBorder="1" applyAlignment="1" applyProtection="1">
      <alignment horizontal="center" vertical="center"/>
    </xf>
    <xf numFmtId="0" fontId="24" fillId="2" borderId="31"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2" fillId="2" borderId="5" xfId="0" applyFont="1" applyFill="1" applyBorder="1" applyAlignment="1" applyProtection="1">
      <alignment horizontal="center" vertical="center"/>
    </xf>
    <xf numFmtId="0" fontId="22" fillId="2" borderId="8" xfId="0" applyFont="1" applyFill="1" applyBorder="1" applyAlignment="1" applyProtection="1">
      <alignment horizontal="center" vertical="center"/>
    </xf>
    <xf numFmtId="0" fontId="24" fillId="6" borderId="31" xfId="5" applyFont="1" applyBorder="1" applyAlignment="1">
      <alignment horizontal="center" wrapText="1"/>
    </xf>
    <xf numFmtId="0" fontId="24" fillId="6" borderId="9" xfId="5" applyFont="1" applyBorder="1" applyAlignment="1">
      <alignment horizontal="center" wrapText="1"/>
    </xf>
    <xf numFmtId="0" fontId="34" fillId="2" borderId="12" xfId="116" applyFill="1" applyBorder="1" applyAlignment="1" applyProtection="1">
      <alignment horizontal="left" wrapText="1"/>
    </xf>
    <xf numFmtId="0" fontId="34" fillId="2" borderId="5" xfId="116" applyFill="1" applyBorder="1" applyAlignment="1" applyProtection="1">
      <alignment horizontal="left" wrapText="1"/>
    </xf>
    <xf numFmtId="0" fontId="22" fillId="2" borderId="34" xfId="0" applyFont="1" applyFill="1" applyBorder="1" applyAlignment="1" applyProtection="1">
      <alignment horizontal="center" vertical="center"/>
    </xf>
    <xf numFmtId="0" fontId="22" fillId="2" borderId="35" xfId="0" applyFont="1" applyFill="1" applyBorder="1" applyAlignment="1" applyProtection="1">
      <alignment horizontal="center" vertical="center"/>
    </xf>
    <xf numFmtId="0" fontId="44" fillId="6" borderId="93" xfId="5" applyFont="1" applyBorder="1">
      <alignment horizontal="center" wrapText="1"/>
    </xf>
    <xf numFmtId="0" fontId="46" fillId="6" borderId="94" xfId="0" applyFont="1" applyBorder="1" applyAlignment="1">
      <alignment horizontal="left" vertical="top" wrapText="1"/>
    </xf>
    <xf numFmtId="0" fontId="46" fillId="6" borderId="29" xfId="0" applyFont="1" applyBorder="1" applyAlignment="1">
      <alignment horizontal="left" vertical="top" wrapText="1"/>
    </xf>
    <xf numFmtId="0" fontId="44" fillId="6" borderId="121" xfId="5" applyFont="1" applyBorder="1">
      <alignment horizontal="center" wrapText="1"/>
    </xf>
    <xf numFmtId="0" fontId="44" fillId="6" borderId="0" xfId="5" applyFont="1" applyBorder="1">
      <alignment horizontal="center" wrapText="1"/>
    </xf>
    <xf numFmtId="0" fontId="44" fillId="6" borderId="110" xfId="5" applyFont="1" applyBorder="1">
      <alignment horizontal="center" wrapText="1"/>
    </xf>
    <xf numFmtId="0" fontId="44" fillId="6" borderId="100" xfId="5" applyFont="1" applyBorder="1">
      <alignment horizontal="center" wrapText="1"/>
    </xf>
    <xf numFmtId="0" fontId="44" fillId="6" borderId="102" xfId="5" applyFont="1" applyBorder="1">
      <alignment horizontal="center" wrapText="1"/>
    </xf>
    <xf numFmtId="0" fontId="44" fillId="6" borderId="93" xfId="5" applyFont="1" applyBorder="1" applyAlignment="1">
      <alignment horizontal="center" wrapText="1"/>
    </xf>
    <xf numFmtId="0" fontId="44" fillId="6" borderId="29" xfId="0" applyFont="1" applyBorder="1" applyAlignment="1">
      <alignment horizontal="left" vertical="top" wrapText="1"/>
    </xf>
    <xf numFmtId="0" fontId="44" fillId="6" borderId="39" xfId="0" applyFont="1" applyBorder="1" applyAlignment="1">
      <alignment horizontal="left" vertical="top" wrapText="1"/>
    </xf>
    <xf numFmtId="0" fontId="44" fillId="6" borderId="102" xfId="5" applyFont="1" applyBorder="1" applyAlignment="1">
      <alignment horizontal="center" wrapText="1"/>
    </xf>
    <xf numFmtId="0" fontId="44" fillId="6" borderId="103" xfId="5" applyFont="1" applyBorder="1" applyAlignment="1">
      <alignment horizontal="center" wrapText="1"/>
    </xf>
    <xf numFmtId="0" fontId="30" fillId="6" borderId="27" xfId="0" applyFont="1" applyFill="1" applyBorder="1" applyAlignment="1" applyProtection="1">
      <alignment horizontal="left" vertical="top" wrapText="1"/>
    </xf>
    <xf numFmtId="0" fontId="30" fillId="6" borderId="22" xfId="0" applyFont="1" applyFill="1" applyBorder="1" applyAlignment="1" applyProtection="1">
      <alignment horizontal="left" vertical="top" wrapText="1"/>
    </xf>
    <xf numFmtId="0" fontId="30" fillId="6" borderId="33" xfId="0" applyFont="1" applyFill="1" applyBorder="1" applyAlignment="1" applyProtection="1">
      <alignment horizontal="left" vertical="top" wrapText="1"/>
    </xf>
    <xf numFmtId="0" fontId="46" fillId="6" borderId="30" xfId="0" applyFont="1" applyFill="1" applyBorder="1" applyAlignment="1">
      <alignment horizontal="left" vertical="center"/>
    </xf>
    <xf numFmtId="0" fontId="30" fillId="6" borderId="86" xfId="0" applyFont="1" applyFill="1" applyBorder="1" applyAlignment="1" applyProtection="1">
      <alignment horizontal="left" vertical="top" wrapText="1"/>
    </xf>
    <xf numFmtId="0" fontId="30" fillId="6" borderId="49" xfId="0" applyFont="1" applyFill="1" applyBorder="1" applyAlignment="1" applyProtection="1">
      <alignment horizontal="left" vertical="top" wrapText="1"/>
    </xf>
    <xf numFmtId="0" fontId="30" fillId="6" borderId="39" xfId="0" applyFont="1" applyFill="1" applyBorder="1" applyAlignment="1" applyProtection="1">
      <alignment horizontal="left" vertical="top" wrapText="1"/>
    </xf>
    <xf numFmtId="0" fontId="30" fillId="6" borderId="89" xfId="0" applyFont="1" applyFill="1" applyBorder="1" applyAlignment="1" applyProtection="1">
      <alignment horizontal="left" vertical="top" wrapText="1"/>
    </xf>
    <xf numFmtId="0" fontId="30" fillId="6" borderId="69" xfId="0" applyFont="1" applyFill="1" applyBorder="1" applyAlignment="1" applyProtection="1">
      <alignment horizontal="center" vertical="top" wrapText="1"/>
    </xf>
    <xf numFmtId="0" fontId="30" fillId="6" borderId="97" xfId="0" applyFont="1" applyFill="1" applyBorder="1" applyAlignment="1" applyProtection="1">
      <alignment horizontal="left" vertical="top" wrapText="1"/>
    </xf>
    <xf numFmtId="0" fontId="30" fillId="6" borderId="95" xfId="0" applyFont="1" applyFill="1" applyBorder="1" applyAlignment="1" applyProtection="1">
      <alignment horizontal="left" vertical="top" wrapText="1"/>
    </xf>
    <xf numFmtId="0" fontId="30" fillId="6" borderId="91" xfId="0" applyFont="1" applyFill="1" applyBorder="1" applyAlignment="1" applyProtection="1">
      <alignment horizontal="left" vertical="top" wrapText="1"/>
    </xf>
    <xf numFmtId="0" fontId="30" fillId="6" borderId="86" xfId="0" applyFont="1" applyFill="1" applyBorder="1" applyAlignment="1" applyProtection="1">
      <alignment vertical="top" wrapText="1"/>
    </xf>
    <xf numFmtId="0" fontId="44" fillId="6" borderId="78" xfId="5" applyFont="1" applyBorder="1" applyAlignment="1">
      <alignment horizontal="center" wrapText="1"/>
    </xf>
    <xf numFmtId="0" fontId="44" fillId="6" borderId="62" xfId="5" applyFont="1" applyBorder="1" applyAlignment="1">
      <alignment horizontal="center" wrapText="1"/>
    </xf>
    <xf numFmtId="0" fontId="46" fillId="6" borderId="103" xfId="5" applyFont="1" applyBorder="1" applyAlignment="1">
      <alignment horizontal="center" wrapText="1"/>
    </xf>
    <xf numFmtId="0" fontId="46" fillId="6" borderId="100" xfId="5" applyFont="1" applyBorder="1" applyAlignment="1">
      <alignment horizontal="center" wrapText="1"/>
    </xf>
    <xf numFmtId="0" fontId="46" fillId="6" borderId="99" xfId="5" applyFont="1" applyBorder="1" applyAlignment="1">
      <alignment horizontal="center" wrapText="1"/>
    </xf>
    <xf numFmtId="0" fontId="46" fillId="6" borderId="47" xfId="5" applyFont="1" applyBorder="1" applyAlignment="1">
      <alignment horizontal="center" wrapText="1"/>
    </xf>
    <xf numFmtId="0" fontId="46" fillId="6" borderId="96" xfId="5" applyFont="1" applyBorder="1" applyAlignment="1">
      <alignment horizontal="center" wrapText="1"/>
    </xf>
    <xf numFmtId="0" fontId="46" fillId="6" borderId="101" xfId="5" applyFont="1" applyBorder="1" applyAlignment="1">
      <alignment horizontal="center" wrapText="1"/>
    </xf>
    <xf numFmtId="0" fontId="46" fillId="6" borderId="48" xfId="5" applyFont="1" applyBorder="1" applyAlignment="1">
      <alignment horizontal="center" wrapText="1"/>
    </xf>
    <xf numFmtId="0" fontId="46" fillId="6" borderId="92" xfId="5" applyFont="1" applyBorder="1" applyAlignment="1">
      <alignment horizontal="center" wrapText="1"/>
    </xf>
    <xf numFmtId="0" fontId="44" fillId="6" borderId="99" xfId="5" applyFont="1" applyBorder="1" applyAlignment="1">
      <alignment horizontal="center" wrapText="1"/>
    </xf>
    <xf numFmtId="0" fontId="44" fillId="6" borderId="47" xfId="5" applyFont="1" applyBorder="1" applyAlignment="1">
      <alignment horizontal="center" wrapText="1"/>
    </xf>
    <xf numFmtId="0" fontId="44" fillId="6" borderId="96" xfId="5" applyFont="1" applyBorder="1" applyAlignment="1">
      <alignment horizontal="center" wrapText="1"/>
    </xf>
    <xf numFmtId="0" fontId="44" fillId="6" borderId="146" xfId="5" applyFont="1" applyBorder="1" applyAlignment="1">
      <alignment horizontal="center" wrapText="1"/>
    </xf>
    <xf numFmtId="0" fontId="44" fillId="6" borderId="85" xfId="5" applyFont="1" applyBorder="1" applyAlignment="1">
      <alignment horizontal="center" wrapText="1"/>
    </xf>
    <xf numFmtId="0" fontId="44" fillId="6" borderId="148" xfId="5" applyFont="1" applyBorder="1" applyAlignment="1">
      <alignment horizontal="center" wrapText="1"/>
    </xf>
    <xf numFmtId="0" fontId="44" fillId="6" borderId="98" xfId="5" applyFont="1" applyBorder="1" applyAlignment="1">
      <alignment horizontal="center" wrapText="1"/>
    </xf>
    <xf numFmtId="0" fontId="44" fillId="6" borderId="101" xfId="5" applyFont="1" applyBorder="1" applyAlignment="1">
      <alignment horizontal="center" wrapText="1"/>
    </xf>
    <xf numFmtId="0" fontId="0" fillId="6" borderId="0" xfId="0" applyFont="1" applyFill="1" applyBorder="1" applyAlignment="1" applyProtection="1">
      <alignment horizontal="left" vertical="center" wrapText="1"/>
    </xf>
    <xf numFmtId="0" fontId="24" fillId="6" borderId="89" xfId="0" applyFont="1" applyFill="1" applyBorder="1" applyAlignment="1" applyProtection="1">
      <alignment horizontal="left" vertical="top" wrapText="1"/>
    </xf>
    <xf numFmtId="0" fontId="24" fillId="6" borderId="0" xfId="0" applyFont="1" applyFill="1" applyBorder="1" applyAlignment="1">
      <alignment horizontal="left" vertical="top" wrapText="1"/>
    </xf>
    <xf numFmtId="0" fontId="34" fillId="6" borderId="106" xfId="116" applyFont="1" applyFill="1" applyBorder="1" applyAlignment="1" applyProtection="1">
      <alignment horizontal="left" vertical="center"/>
    </xf>
    <xf numFmtId="0" fontId="34" fillId="6" borderId="0" xfId="116" applyFont="1" applyFill="1" applyBorder="1" applyAlignment="1" applyProtection="1">
      <alignment horizontal="left" vertical="center"/>
    </xf>
    <xf numFmtId="0" fontId="46" fillId="6" borderId="0" xfId="0" applyFont="1" applyFill="1" applyBorder="1" applyAlignment="1" applyProtection="1">
      <alignment horizontal="left" vertical="center" wrapText="1"/>
    </xf>
    <xf numFmtId="0" fontId="0" fillId="6" borderId="86" xfId="0" applyFont="1" applyFill="1" applyBorder="1" applyAlignment="1">
      <alignment horizontal="left" wrapText="1"/>
    </xf>
    <xf numFmtId="0" fontId="24" fillId="6" borderId="100" xfId="0" applyFont="1" applyFill="1" applyBorder="1" applyAlignment="1" applyProtection="1">
      <alignment horizontal="center" vertical="center"/>
    </xf>
    <xf numFmtId="0" fontId="24" fillId="6" borderId="102" xfId="0" applyFont="1" applyFill="1" applyBorder="1" applyAlignment="1" applyProtection="1">
      <alignment horizontal="center" vertical="center"/>
    </xf>
    <xf numFmtId="0" fontId="24" fillId="48" borderId="29" xfId="0" applyFont="1" applyFill="1" applyBorder="1" applyAlignment="1" applyProtection="1">
      <alignment horizontal="left" vertical="center"/>
    </xf>
    <xf numFmtId="0" fontId="50" fillId="48" borderId="29" xfId="0" applyFont="1" applyFill="1" applyBorder="1" applyAlignment="1" applyProtection="1">
      <alignment horizontal="left" vertical="center"/>
    </xf>
    <xf numFmtId="0" fontId="24" fillId="53" borderId="137" xfId="5" applyFont="1" applyFill="1" applyBorder="1" applyAlignment="1">
      <alignment horizontal="center" wrapText="1"/>
    </xf>
    <xf numFmtId="0" fontId="24" fillId="53" borderId="93" xfId="5" applyFont="1" applyFill="1" applyBorder="1" applyAlignment="1">
      <alignment horizontal="center" wrapText="1"/>
    </xf>
    <xf numFmtId="0" fontId="24" fillId="53" borderId="105" xfId="5" applyFont="1" applyFill="1" applyBorder="1" applyAlignment="1">
      <alignment horizontal="center" wrapText="1"/>
    </xf>
    <xf numFmtId="0" fontId="24" fillId="51" borderId="137" xfId="5" applyFont="1" applyFill="1" applyBorder="1" applyAlignment="1">
      <alignment horizontal="center" wrapText="1"/>
    </xf>
    <xf numFmtId="0" fontId="24" fillId="51" borderId="93" xfId="5" applyFont="1" applyFill="1" applyBorder="1" applyAlignment="1">
      <alignment horizontal="center" wrapText="1"/>
    </xf>
    <xf numFmtId="0" fontId="24" fillId="6" borderId="102" xfId="5" applyFont="1" applyBorder="1" applyAlignment="1">
      <alignment horizontal="center" vertical="center" wrapText="1"/>
    </xf>
    <xf numFmtId="0" fontId="24" fillId="6" borderId="103" xfId="5" applyFont="1" applyBorder="1" applyAlignment="1">
      <alignment horizontal="center" vertical="center" wrapText="1"/>
    </xf>
    <xf numFmtId="0" fontId="24" fillId="6" borderId="102" xfId="5" applyFont="1" applyBorder="1" applyAlignment="1">
      <alignment horizontal="center" wrapText="1"/>
    </xf>
    <xf numFmtId="0" fontId="46" fillId="6" borderId="91" xfId="0" applyFont="1" applyFill="1" applyBorder="1" applyAlignment="1">
      <alignment horizontal="center" vertical="center"/>
    </xf>
    <xf numFmtId="0" fontId="46" fillId="6" borderId="94" xfId="0" applyFont="1" applyFill="1" applyBorder="1" applyAlignment="1">
      <alignment horizontal="center" vertical="center"/>
    </xf>
    <xf numFmtId="3" fontId="44" fillId="47" borderId="36" xfId="0" applyNumberFormat="1" applyFont="1" applyFill="1" applyBorder="1" applyAlignment="1">
      <alignment horizontal="center" vertical="center"/>
    </xf>
    <xf numFmtId="3" fontId="44" fillId="47" borderId="29" xfId="0" applyNumberFormat="1" applyFont="1" applyFill="1" applyBorder="1" applyAlignment="1">
      <alignment horizontal="center" vertical="center"/>
    </xf>
    <xf numFmtId="3" fontId="44" fillId="47" borderId="33" xfId="0" applyNumberFormat="1" applyFont="1" applyFill="1" applyBorder="1" applyAlignment="1">
      <alignment horizontal="center" vertical="center"/>
    </xf>
    <xf numFmtId="3" fontId="44" fillId="47" borderId="30" xfId="0" applyNumberFormat="1" applyFont="1" applyFill="1" applyBorder="1" applyAlignment="1">
      <alignment horizontal="center" vertical="center"/>
    </xf>
    <xf numFmtId="0" fontId="24" fillId="6" borderId="102" xfId="5" applyFont="1" applyBorder="1">
      <alignment horizontal="center" wrapText="1"/>
    </xf>
    <xf numFmtId="0" fontId="24" fillId="53" borderId="93" xfId="0" applyFont="1" applyFill="1" applyBorder="1" applyAlignment="1">
      <alignment horizontal="center" vertical="center"/>
    </xf>
    <xf numFmtId="0" fontId="25" fillId="6" borderId="93" xfId="0" applyFont="1" applyFill="1" applyBorder="1" applyAlignment="1">
      <alignment horizontal="left"/>
    </xf>
    <xf numFmtId="0" fontId="25" fillId="6" borderId="100" xfId="0" applyFont="1" applyFill="1" applyBorder="1" applyAlignment="1">
      <alignment horizontal="left"/>
    </xf>
    <xf numFmtId="0" fontId="0" fillId="6" borderId="86" xfId="0" applyBorder="1" applyAlignment="1">
      <alignment horizontal="center"/>
    </xf>
    <xf numFmtId="0" fontId="0" fillId="6" borderId="89" xfId="0" applyBorder="1" applyAlignment="1">
      <alignment horizontal="center"/>
    </xf>
    <xf numFmtId="0" fontId="24" fillId="6" borderId="93" xfId="0" applyFont="1" applyFill="1" applyBorder="1" applyAlignment="1">
      <alignment horizontal="center" wrapText="1"/>
    </xf>
    <xf numFmtId="0" fontId="24" fillId="6" borderId="100" xfId="0" applyFont="1" applyFill="1" applyBorder="1" applyAlignment="1">
      <alignment horizontal="center" wrapText="1"/>
    </xf>
    <xf numFmtId="0" fontId="0" fillId="6" borderId="86" xfId="0" applyFont="1" applyFill="1" applyBorder="1" applyAlignment="1">
      <alignment horizontal="left" vertical="center"/>
    </xf>
    <xf numFmtId="0" fontId="0" fillId="6" borderId="0" xfId="0" applyFont="1" applyFill="1" applyBorder="1" applyAlignment="1">
      <alignment horizontal="left" vertical="center"/>
    </xf>
    <xf numFmtId="0" fontId="0" fillId="6" borderId="49" xfId="0" applyFont="1" applyFill="1" applyBorder="1" applyAlignment="1">
      <alignment horizontal="left" vertical="center"/>
    </xf>
    <xf numFmtId="0" fontId="0" fillId="6" borderId="39" xfId="0" applyFont="1" applyFill="1" applyBorder="1" applyAlignment="1">
      <alignment horizontal="left" vertical="center"/>
    </xf>
    <xf numFmtId="0" fontId="0" fillId="6" borderId="29" xfId="0" applyFont="1" applyFill="1" applyBorder="1" applyAlignment="1">
      <alignment horizontal="left" vertical="center" wrapText="1"/>
    </xf>
    <xf numFmtId="0" fontId="0" fillId="2" borderId="29" xfId="0" applyFill="1" applyBorder="1" applyAlignment="1">
      <alignment horizontal="left" vertical="center" wrapText="1"/>
    </xf>
    <xf numFmtId="0" fontId="22" fillId="6" borderId="94"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6" borderId="39" xfId="0" applyFont="1" applyFill="1" applyBorder="1" applyAlignment="1">
      <alignment horizontal="center" vertical="center" wrapText="1"/>
    </xf>
    <xf numFmtId="0" fontId="22" fillId="6" borderId="30" xfId="0" applyFont="1" applyFill="1" applyBorder="1" applyAlignment="1">
      <alignment horizontal="center" vertical="center" wrapText="1"/>
    </xf>
    <xf numFmtId="0" fontId="0" fillId="6" borderId="94" xfId="0" applyFont="1" applyFill="1" applyBorder="1" applyAlignment="1">
      <alignment horizontal="center" vertical="center" wrapText="1"/>
    </xf>
    <xf numFmtId="0" fontId="0" fillId="6" borderId="49" xfId="0" applyFont="1" applyFill="1" applyBorder="1" applyAlignment="1">
      <alignment horizontal="center" vertical="center" wrapText="1"/>
    </xf>
    <xf numFmtId="0" fontId="0" fillId="6" borderId="94" xfId="0" applyFont="1" applyFill="1" applyBorder="1" applyAlignment="1">
      <alignment horizontal="left" vertical="center" wrapText="1"/>
    </xf>
    <xf numFmtId="0" fontId="25" fillId="6" borderId="29" xfId="83" applyFont="1" applyFill="1" applyBorder="1" applyAlignment="1" applyProtection="1">
      <alignment horizontal="left" vertical="center" wrapText="1"/>
    </xf>
    <xf numFmtId="0" fontId="25" fillId="6" borderId="26" xfId="83" applyFont="1" applyFill="1" applyBorder="1" applyAlignment="1" applyProtection="1">
      <alignment horizontal="left" vertical="center" wrapText="1"/>
    </xf>
    <xf numFmtId="0" fontId="22" fillId="6" borderId="29" xfId="0" applyFont="1" applyFill="1" applyBorder="1" applyAlignment="1">
      <alignment horizontal="left" vertical="center" indent="1"/>
    </xf>
    <xf numFmtId="0" fontId="0" fillId="6" borderId="30" xfId="0" applyFont="1" applyFill="1" applyBorder="1" applyAlignment="1">
      <alignment horizontal="left" vertical="center" indent="1"/>
    </xf>
    <xf numFmtId="0" fontId="22" fillId="6" borderId="30" xfId="0" applyFont="1" applyFill="1" applyBorder="1" applyAlignment="1">
      <alignment horizontal="left" vertical="center" indent="1"/>
    </xf>
    <xf numFmtId="0" fontId="0" fillId="6" borderId="29" xfId="0" applyFont="1" applyFill="1" applyBorder="1" applyAlignment="1">
      <alignment horizontal="left" vertical="center" indent="1"/>
    </xf>
    <xf numFmtId="0" fontId="22" fillId="6" borderId="29" xfId="0" applyFont="1" applyFill="1" applyBorder="1" applyAlignment="1">
      <alignment horizontal="left" vertical="center" wrapText="1"/>
    </xf>
    <xf numFmtId="0" fontId="0" fillId="6" borderId="26" xfId="0" applyFont="1" applyFill="1" applyBorder="1" applyAlignment="1">
      <alignment horizontal="left" vertical="center" wrapText="1"/>
    </xf>
    <xf numFmtId="0" fontId="22" fillId="6" borderId="94" xfId="0" applyFont="1" applyFill="1" applyBorder="1" applyAlignment="1">
      <alignment horizontal="left" vertical="center"/>
    </xf>
    <xf numFmtId="0" fontId="0" fillId="41" borderId="36" xfId="18" applyFont="1" applyBorder="1" applyAlignment="1">
      <alignment horizontal="center" vertical="center" wrapText="1"/>
      <protection locked="0"/>
    </xf>
    <xf numFmtId="0" fontId="0" fillId="41" borderId="29" xfId="18" applyFont="1" applyBorder="1" applyAlignment="1">
      <alignment horizontal="center" vertical="center" wrapText="1"/>
      <protection locked="0"/>
    </xf>
    <xf numFmtId="0" fontId="0" fillId="41" borderId="26" xfId="18" applyFont="1" applyBorder="1" applyAlignment="1">
      <alignment horizontal="center" vertical="center" wrapText="1"/>
      <protection locked="0"/>
    </xf>
    <xf numFmtId="0" fontId="0" fillId="41" borderId="33" xfId="18" applyFont="1" applyBorder="1" applyAlignment="1">
      <alignment horizontal="center" vertical="center" wrapText="1"/>
      <protection locked="0"/>
    </xf>
    <xf numFmtId="0" fontId="0" fillId="41" borderId="30" xfId="18" applyFont="1" applyBorder="1" applyAlignment="1">
      <alignment horizontal="center" vertical="center" wrapText="1"/>
      <protection locked="0"/>
    </xf>
    <xf numFmtId="0" fontId="0" fillId="41" borderId="27" xfId="18" applyFont="1" applyBorder="1" applyAlignment="1">
      <alignment horizontal="center" vertical="center" wrapText="1"/>
      <protection locked="0"/>
    </xf>
    <xf numFmtId="0" fontId="0" fillId="41" borderId="91" xfId="18" applyFont="1" applyBorder="1" applyAlignment="1">
      <alignment horizontal="center" vertical="center" wrapText="1"/>
      <protection locked="0"/>
    </xf>
    <xf numFmtId="0" fontId="0" fillId="41" borderId="94" xfId="18" applyFont="1" applyBorder="1" applyAlignment="1">
      <alignment horizontal="center" vertical="center" wrapText="1"/>
      <protection locked="0"/>
    </xf>
    <xf numFmtId="0" fontId="0" fillId="41" borderId="97" xfId="18" applyFont="1" applyBorder="1" applyAlignment="1">
      <alignment horizontal="center" vertical="center" wrapText="1"/>
      <protection locked="0"/>
    </xf>
    <xf numFmtId="0" fontId="24" fillId="6" borderId="101" xfId="0" applyFont="1" applyFill="1" applyBorder="1" applyAlignment="1">
      <alignment horizontal="center" wrapText="1"/>
    </xf>
    <xf numFmtId="0" fontId="24" fillId="6" borderId="86" xfId="0" applyFont="1" applyFill="1" applyBorder="1" applyAlignment="1">
      <alignment horizontal="center" wrapText="1"/>
    </xf>
    <xf numFmtId="0" fontId="24" fillId="6" borderId="98" xfId="0" applyFont="1" applyFill="1" applyBorder="1" applyAlignment="1">
      <alignment horizontal="center" wrapText="1"/>
    </xf>
    <xf numFmtId="0" fontId="24" fillId="6" borderId="92" xfId="0" applyFont="1" applyFill="1" applyBorder="1" applyAlignment="1">
      <alignment horizontal="center" wrapText="1"/>
    </xf>
    <xf numFmtId="0" fontId="24" fillId="6" borderId="89" xfId="0" applyFont="1" applyFill="1" applyBorder="1" applyAlignment="1">
      <alignment horizontal="center" wrapText="1"/>
    </xf>
    <xf numFmtId="0" fontId="24" fillId="6" borderId="90" xfId="0" applyFont="1" applyFill="1" applyBorder="1" applyAlignment="1">
      <alignment horizontal="center" wrapText="1"/>
    </xf>
    <xf numFmtId="0" fontId="24" fillId="6" borderId="103" xfId="0" applyFont="1" applyFill="1" applyBorder="1" applyAlignment="1">
      <alignment horizontal="center" wrapText="1"/>
    </xf>
    <xf numFmtId="0" fontId="0" fillId="6" borderId="53" xfId="0" applyFill="1" applyBorder="1" applyAlignment="1">
      <alignment horizontal="center" vertical="center"/>
    </xf>
    <xf numFmtId="0" fontId="0" fillId="6" borderId="90" xfId="0" applyFill="1" applyBorder="1" applyAlignment="1">
      <alignment horizontal="center" vertical="center"/>
    </xf>
    <xf numFmtId="0" fontId="0" fillId="6" borderId="86" xfId="0" applyFill="1" applyBorder="1" applyAlignment="1">
      <alignment horizontal="center" vertical="center"/>
    </xf>
    <xf numFmtId="0" fontId="0" fillId="6" borderId="98" xfId="0" applyFill="1" applyBorder="1" applyAlignment="1">
      <alignment horizontal="center" vertical="center"/>
    </xf>
    <xf numFmtId="0" fontId="0" fillId="6" borderId="89" xfId="0" applyFill="1" applyBorder="1" applyAlignment="1">
      <alignment horizontal="center" vertical="center"/>
    </xf>
    <xf numFmtId="0" fontId="24" fillId="6" borderId="99" xfId="0" applyFont="1" applyFill="1" applyBorder="1" applyAlignment="1">
      <alignment horizontal="center" wrapText="1"/>
    </xf>
    <xf numFmtId="0" fontId="24" fillId="6" borderId="96" xfId="0" applyFont="1" applyFill="1" applyBorder="1" applyAlignment="1">
      <alignment horizontal="center" wrapText="1"/>
    </xf>
    <xf numFmtId="0" fontId="44" fillId="6" borderId="86" xfId="0" applyFont="1" applyFill="1" applyBorder="1" applyAlignment="1">
      <alignment horizontal="center" vertical="center"/>
    </xf>
    <xf numFmtId="0" fontId="44" fillId="6" borderId="0" xfId="0" applyFont="1" applyFill="1" applyBorder="1" applyAlignment="1">
      <alignment horizontal="center" vertical="center"/>
    </xf>
    <xf numFmtId="0" fontId="44" fillId="6" borderId="89" xfId="0" applyFont="1" applyFill="1" applyBorder="1" applyAlignment="1">
      <alignment horizontal="center" vertical="center"/>
    </xf>
    <xf numFmtId="0" fontId="24" fillId="6" borderId="102" xfId="0" applyFont="1" applyFill="1" applyBorder="1" applyAlignment="1" applyProtection="1">
      <alignment horizontal="center" vertical="center" wrapText="1"/>
    </xf>
    <xf numFmtId="0" fontId="24" fillId="2" borderId="92" xfId="0" applyFont="1" applyFill="1" applyBorder="1" applyAlignment="1">
      <alignment horizontal="center" vertical="center"/>
    </xf>
    <xf numFmtId="0" fontId="44" fillId="6" borderId="153" xfId="0" applyFont="1" applyFill="1" applyBorder="1" applyAlignment="1">
      <alignment horizontal="center" vertical="center" wrapText="1"/>
    </xf>
    <xf numFmtId="0" fontId="44" fillId="6" borderId="154" xfId="0" applyFont="1" applyFill="1" applyBorder="1" applyAlignment="1">
      <alignment horizontal="center" vertical="center" wrapText="1"/>
    </xf>
    <xf numFmtId="0" fontId="44" fillId="6" borderId="155" xfId="0" applyFont="1" applyFill="1" applyBorder="1" applyAlignment="1">
      <alignment horizontal="center" vertical="center" wrapText="1"/>
    </xf>
    <xf numFmtId="0" fontId="24" fillId="6" borderId="99" xfId="0" applyFont="1" applyFill="1" applyBorder="1" applyAlignment="1" applyProtection="1">
      <alignment horizontal="center" vertical="center" wrapText="1"/>
    </xf>
    <xf numFmtId="0" fontId="24" fillId="6" borderId="96" xfId="0" applyFont="1" applyFill="1" applyBorder="1" applyAlignment="1" applyProtection="1">
      <alignment horizontal="center" vertical="center" wrapText="1"/>
    </xf>
    <xf numFmtId="0" fontId="24" fillId="6" borderId="96" xfId="0" applyFont="1" applyFill="1" applyBorder="1" applyAlignment="1">
      <alignment horizontal="center" vertical="center"/>
    </xf>
    <xf numFmtId="0" fontId="24" fillId="6" borderId="102" xfId="0" applyFont="1" applyBorder="1" applyAlignment="1">
      <alignment horizontal="center" vertical="center" wrapText="1"/>
    </xf>
    <xf numFmtId="0" fontId="24" fillId="6" borderId="62" xfId="0" applyFont="1" applyBorder="1" applyAlignment="1">
      <alignment horizontal="center" vertical="center" wrapText="1"/>
    </xf>
    <xf numFmtId="0" fontId="24" fillId="6" borderId="78" xfId="0" applyFont="1" applyBorder="1" applyAlignment="1">
      <alignment horizontal="center" vertical="center" wrapText="1"/>
    </xf>
    <xf numFmtId="0" fontId="24" fillId="6" borderId="103" xfId="0" applyFont="1" applyBorder="1" applyAlignment="1">
      <alignment horizontal="center" vertical="center" wrapText="1"/>
    </xf>
    <xf numFmtId="0" fontId="24" fillId="6" borderId="78" xfId="0" applyFont="1" applyFill="1" applyBorder="1" applyAlignment="1">
      <alignment horizontal="center" vertical="center"/>
    </xf>
    <xf numFmtId="0" fontId="24" fillId="6" borderId="102" xfId="0" applyFont="1" applyFill="1" applyBorder="1" applyAlignment="1">
      <alignment horizontal="center" vertical="center"/>
    </xf>
    <xf numFmtId="0" fontId="24" fillId="6" borderId="103" xfId="0" applyFont="1" applyFill="1" applyBorder="1" applyAlignment="1">
      <alignment horizontal="center" vertical="center"/>
    </xf>
    <xf numFmtId="0" fontId="24" fillId="6" borderId="62" xfId="0" applyFont="1" applyFill="1" applyBorder="1" applyAlignment="1">
      <alignment horizontal="center" vertical="center"/>
    </xf>
    <xf numFmtId="0" fontId="24" fillId="6" borderId="102" xfId="0" applyFont="1" applyBorder="1" applyAlignment="1">
      <alignment horizontal="center" wrapText="1"/>
    </xf>
    <xf numFmtId="0" fontId="24" fillId="6" borderId="103" xfId="0" applyFont="1" applyBorder="1" applyAlignment="1">
      <alignment horizontal="center" wrapText="1"/>
    </xf>
    <xf numFmtId="0" fontId="24" fillId="6" borderId="62" xfId="0" applyFont="1" applyBorder="1" applyAlignment="1">
      <alignment horizontal="center" wrapText="1"/>
    </xf>
    <xf numFmtId="0" fontId="24" fillId="6" borderId="78" xfId="0" applyFont="1" applyBorder="1" applyAlignment="1">
      <alignment horizontal="center" wrapText="1"/>
    </xf>
    <xf numFmtId="0" fontId="24" fillId="6" borderId="99" xfId="0" applyFont="1" applyBorder="1" applyAlignment="1">
      <alignment horizontal="center" wrapText="1"/>
    </xf>
    <xf numFmtId="0" fontId="24" fillId="6" borderId="146" xfId="0" applyFont="1" applyBorder="1" applyAlignment="1">
      <alignment horizontal="center" wrapText="1"/>
    </xf>
    <xf numFmtId="0" fontId="24" fillId="6" borderId="96" xfId="0" applyFont="1" applyBorder="1" applyAlignment="1">
      <alignment horizontal="center" wrapText="1"/>
    </xf>
    <xf numFmtId="0" fontId="24" fillId="6" borderId="148" xfId="0" applyFont="1" applyBorder="1" applyAlignment="1">
      <alignment horizontal="center" wrapText="1"/>
    </xf>
    <xf numFmtId="0" fontId="44" fillId="6" borderId="147" xfId="0" applyFont="1" applyBorder="1" applyAlignment="1">
      <alignment horizontal="center" wrapText="1"/>
    </xf>
    <xf numFmtId="0" fontId="44" fillId="6" borderId="99" xfId="0" applyFont="1" applyBorder="1" applyAlignment="1">
      <alignment horizontal="center" wrapText="1"/>
    </xf>
    <xf numFmtId="0" fontId="44" fillId="6" borderId="149" xfId="0" applyFont="1" applyBorder="1" applyAlignment="1">
      <alignment horizontal="center" wrapText="1"/>
    </xf>
    <xf numFmtId="0" fontId="44" fillId="6" borderId="96" xfId="0" applyFont="1" applyBorder="1" applyAlignment="1">
      <alignment horizontal="center" wrapText="1"/>
    </xf>
    <xf numFmtId="0" fontId="24" fillId="6" borderId="101" xfId="0" applyFont="1" applyBorder="1" applyAlignment="1">
      <alignment horizontal="center" wrapText="1"/>
    </xf>
    <xf numFmtId="0" fontId="24" fillId="6" borderId="92" xfId="0" applyFont="1" applyBorder="1" applyAlignment="1">
      <alignment horizontal="center" wrapText="1"/>
    </xf>
    <xf numFmtId="0" fontId="24" fillId="6" borderId="86" xfId="0" applyFont="1" applyFill="1" applyBorder="1" applyAlignment="1">
      <alignment horizontal="left" vertical="center"/>
    </xf>
    <xf numFmtId="0" fontId="24" fillId="6" borderId="0" xfId="0" applyFont="1" applyFill="1" applyBorder="1" applyAlignment="1">
      <alignment horizontal="left" vertical="center"/>
    </xf>
    <xf numFmtId="0" fontId="24" fillId="6" borderId="89" xfId="0" applyFont="1" applyFill="1" applyBorder="1" applyAlignment="1">
      <alignment horizontal="left" vertical="center"/>
    </xf>
    <xf numFmtId="0" fontId="24" fillId="6" borderId="107" xfId="0" applyFont="1" applyFill="1" applyBorder="1" applyAlignment="1" applyProtection="1">
      <alignment horizontal="left" wrapText="1"/>
    </xf>
    <xf numFmtId="0" fontId="24" fillId="6" borderId="86" xfId="0" applyFont="1" applyFill="1" applyBorder="1" applyAlignment="1" applyProtection="1">
      <alignment horizontal="left" wrapText="1"/>
    </xf>
    <xf numFmtId="0" fontId="24" fillId="6" borderId="2" xfId="0" applyFont="1" applyFill="1" applyBorder="1" applyAlignment="1" applyProtection="1">
      <alignment horizontal="left" vertical="center" wrapText="1"/>
    </xf>
    <xf numFmtId="0" fontId="24" fillId="6" borderId="69" xfId="0" applyFont="1" applyFill="1" applyBorder="1" applyAlignment="1" applyProtection="1">
      <alignment horizontal="left" vertical="center" wrapText="1"/>
    </xf>
    <xf numFmtId="0" fontId="24" fillId="6" borderId="0" xfId="0" applyFont="1" applyFill="1" applyBorder="1" applyAlignment="1" applyProtection="1">
      <alignment horizontal="left" vertical="center" wrapText="1"/>
    </xf>
    <xf numFmtId="0" fontId="0" fillId="41" borderId="94" xfId="18" applyFont="1" applyBorder="1" applyAlignment="1">
      <alignment horizontal="left" vertical="center" wrapText="1"/>
      <protection locked="0"/>
    </xf>
    <xf numFmtId="0" fontId="0" fillId="41" borderId="28" xfId="18" applyFont="1" applyBorder="1" applyAlignment="1">
      <alignment horizontal="center" vertical="center" wrapText="1"/>
      <protection locked="0"/>
    </xf>
    <xf numFmtId="0" fontId="0" fillId="41" borderId="29" xfId="18" applyFont="1" applyBorder="1" applyAlignment="1">
      <alignment horizontal="left" vertical="center" wrapText="1"/>
      <protection locked="0"/>
    </xf>
    <xf numFmtId="0" fontId="24" fillId="6" borderId="106" xfId="0" applyFont="1" applyFill="1" applyBorder="1" applyAlignment="1" applyProtection="1">
      <alignment horizontal="left" vertical="center" wrapText="1"/>
    </xf>
    <xf numFmtId="0" fontId="0" fillId="2" borderId="94" xfId="0" applyFont="1" applyFill="1" applyBorder="1" applyAlignment="1">
      <alignment horizontal="left" vertical="center" wrapText="1"/>
    </xf>
    <xf numFmtId="0" fontId="0" fillId="2" borderId="30" xfId="0" applyFont="1" applyFill="1" applyBorder="1" applyAlignment="1">
      <alignment horizontal="left" vertical="center" wrapText="1"/>
    </xf>
    <xf numFmtId="0" fontId="0" fillId="6" borderId="39" xfId="0" applyFont="1" applyFill="1" applyBorder="1" applyAlignment="1">
      <alignment horizontal="center" vertical="top"/>
    </xf>
    <xf numFmtId="0" fontId="0" fillId="6" borderId="49" xfId="0" applyFont="1" applyFill="1" applyBorder="1" applyAlignment="1">
      <alignment horizontal="center" vertical="top"/>
    </xf>
    <xf numFmtId="0" fontId="22" fillId="6" borderId="26"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2"/>
    </xf>
    <xf numFmtId="0" fontId="22" fillId="6" borderId="22" xfId="0" applyFont="1" applyFill="1" applyBorder="1" applyAlignment="1" applyProtection="1">
      <alignment horizontal="left" vertical="center" wrapText="1" indent="2"/>
    </xf>
    <xf numFmtId="0" fontId="22" fillId="6" borderId="29"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1"/>
    </xf>
    <xf numFmtId="0" fontId="22" fillId="6" borderId="29" xfId="0" applyFont="1" applyFill="1" applyBorder="1" applyAlignment="1" applyProtection="1">
      <alignment horizontal="left" vertical="center" wrapText="1" indent="3"/>
    </xf>
    <xf numFmtId="0" fontId="22" fillId="6" borderId="26" xfId="0" applyFont="1" applyFill="1" applyBorder="1" applyAlignment="1" applyProtection="1">
      <alignment horizontal="left" vertical="center" wrapText="1" indent="3"/>
    </xf>
    <xf numFmtId="0" fontId="22" fillId="6" borderId="21" xfId="0" applyFont="1" applyFill="1" applyBorder="1" applyAlignment="1" applyProtection="1">
      <alignment horizontal="left" vertical="center" wrapText="1" indent="3"/>
    </xf>
    <xf numFmtId="0" fontId="22" fillId="6" borderId="29"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1"/>
    </xf>
    <xf numFmtId="0" fontId="24" fillId="6" borderId="103" xfId="5" applyFont="1" applyFill="1" applyBorder="1" applyAlignment="1">
      <alignment horizontal="center" vertical="center" wrapText="1"/>
    </xf>
    <xf numFmtId="0" fontId="24" fillId="6" borderId="93" xfId="5" applyFont="1" applyFill="1" applyBorder="1" applyAlignment="1">
      <alignment horizontal="center" vertical="center" wrapText="1"/>
    </xf>
    <xf numFmtId="0" fontId="22" fillId="6" borderId="86" xfId="0" applyFont="1" applyFill="1" applyBorder="1" applyAlignment="1" applyProtection="1">
      <alignment horizontal="center" vertical="center"/>
    </xf>
    <xf numFmtId="0" fontId="22" fillId="6" borderId="89" xfId="0" applyFont="1" applyFill="1" applyBorder="1" applyAlignment="1" applyProtection="1">
      <alignment horizontal="center" vertical="center"/>
    </xf>
    <xf numFmtId="0" fontId="22" fillId="6" borderId="95" xfId="0" applyFont="1" applyFill="1" applyBorder="1" applyAlignment="1" applyProtection="1">
      <alignment horizontal="left" vertical="center" wrapText="1"/>
    </xf>
    <xf numFmtId="0" fontId="22" fillId="6" borderId="93" xfId="0" applyFont="1" applyFill="1" applyBorder="1" applyAlignment="1" applyProtection="1">
      <alignment horizontal="center" vertical="center"/>
    </xf>
  </cellXfs>
  <cellStyles count="131">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alculation" xfId="130" builtinId="22" hidden="1"/>
    <cellStyle name="Check Cell" xfId="67" builtinId="23" hidden="1"/>
    <cellStyle name="Check Cell" xfId="80" builtinId="23" hidden="1"/>
    <cellStyle name="checkExposure" xfId="1"/>
    <cellStyle name="checkLiq" xfId="2"/>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2" xfId="114" hidden="1"/>
    <cellStyle name="Heading 2" xfId="117" hidden="1"/>
    <cellStyle name="Heading 2" xfId="116"/>
    <cellStyle name="Heading 2 2" xfId="120" hidden="1"/>
    <cellStyle name="Heading 2 2" xfId="118" hidden="1"/>
    <cellStyle name="Heading 2 2" xfId="124" hidden="1"/>
    <cellStyle name="Heading 2 2" xfId="122" hidden="1"/>
    <cellStyle name="Heading 2 2" xfId="128" hidden="1"/>
    <cellStyle name="Heading 2 2" xfId="126" hidden="1"/>
    <cellStyle name="Heading 2 3" xfId="121" hidden="1"/>
    <cellStyle name="Heading 2 3" xfId="119" hidden="1"/>
    <cellStyle name="Heading 2 3" xfId="125" hidden="1"/>
    <cellStyle name="Heading 2 3" xfId="123" hidden="1"/>
    <cellStyle name="Heading 2 3" xfId="129" hidden="1"/>
    <cellStyle name="Heading 2 3" xfId="127" hidden="1"/>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3" builtinId="5" hidden="1"/>
    <cellStyle name="reviseExposure" xfId="28"/>
    <cellStyle name="showCheck" xfId="29"/>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513">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b/>
        <i val="0"/>
        <color rgb="FF9C0006"/>
      </font>
      <fill>
        <patternFill>
          <bgColor theme="0"/>
        </patternFill>
      </fill>
    </dxf>
    <dxf>
      <font>
        <condense val="0"/>
        <extend val="0"/>
        <color indexed="17"/>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FFEC72"/>
      <color rgb="FFAA322F"/>
      <color rgb="FFC28191"/>
      <color rgb="FF8BB19A"/>
      <color rgb="FF6CADE1"/>
      <color rgb="FFD55B20"/>
      <color rgb="FF9BBB59"/>
      <color rgb="FFD5D6D2"/>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83</xdr:row>
      <xdr:rowOff>0</xdr:rowOff>
    </xdr:from>
    <xdr:to>
      <xdr:col>0</xdr:col>
      <xdr:colOff>104775</xdr:colOff>
      <xdr:row>84</xdr:row>
      <xdr:rowOff>9525</xdr:rowOff>
    </xdr:to>
    <xdr:sp macro="" textlink="">
      <xdr:nvSpPr>
        <xdr:cNvPr id="73712"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3"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4"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5"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6"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7"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8"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9"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0"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1"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2"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3"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4"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5"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6"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7"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393700</xdr:colOff>
      <xdr:row>66</xdr:row>
      <xdr:rowOff>0</xdr:rowOff>
    </xdr:from>
    <xdr:ext cx="104775" cy="200025"/>
    <xdr:sp macro="" textlink="">
      <xdr:nvSpPr>
        <xdr:cNvPr id="2" name="Text Box 3263"/>
        <xdr:cNvSpPr txBox="1">
          <a:spLocks noChangeArrowheads="1"/>
        </xdr:cNvSpPr>
      </xdr:nvSpPr>
      <xdr:spPr bwMode="auto">
        <a:xfrm>
          <a:off x="822325" y="14487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66</xdr:row>
      <xdr:rowOff>0</xdr:rowOff>
    </xdr:from>
    <xdr:ext cx="104775" cy="200025"/>
    <xdr:sp macro="" textlink="">
      <xdr:nvSpPr>
        <xdr:cNvPr id="3" name="Text Box 3267"/>
        <xdr:cNvSpPr txBox="1">
          <a:spLocks noChangeArrowheads="1"/>
        </xdr:cNvSpPr>
      </xdr:nvSpPr>
      <xdr:spPr bwMode="auto">
        <a:xfrm>
          <a:off x="3810000" y="14487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66</xdr:row>
      <xdr:rowOff>0</xdr:rowOff>
    </xdr:from>
    <xdr:ext cx="104775" cy="200025"/>
    <xdr:sp macro="" textlink="">
      <xdr:nvSpPr>
        <xdr:cNvPr id="4" name="Text Box 3268"/>
        <xdr:cNvSpPr txBox="1">
          <a:spLocks noChangeArrowheads="1"/>
        </xdr:cNvSpPr>
      </xdr:nvSpPr>
      <xdr:spPr bwMode="auto">
        <a:xfrm>
          <a:off x="3810000" y="14487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65</xdr:row>
      <xdr:rowOff>0</xdr:rowOff>
    </xdr:from>
    <xdr:ext cx="104775" cy="200025"/>
    <xdr:sp macro="" textlink="">
      <xdr:nvSpPr>
        <xdr:cNvPr id="5" name="Text Box 3263"/>
        <xdr:cNvSpPr txBox="1">
          <a:spLocks noChangeArrowheads="1"/>
        </xdr:cNvSpPr>
      </xdr:nvSpPr>
      <xdr:spPr bwMode="auto">
        <a:xfrm>
          <a:off x="822325" y="14297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65</xdr:row>
      <xdr:rowOff>114300</xdr:rowOff>
    </xdr:from>
    <xdr:ext cx="104775" cy="200025"/>
    <xdr:sp macro="" textlink="">
      <xdr:nvSpPr>
        <xdr:cNvPr id="6" name="Text Box 3267"/>
        <xdr:cNvSpPr txBox="1">
          <a:spLocks noChangeArrowheads="1"/>
        </xdr:cNvSpPr>
      </xdr:nvSpPr>
      <xdr:spPr bwMode="auto">
        <a:xfrm>
          <a:off x="3810000" y="144113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65</xdr:row>
      <xdr:rowOff>0</xdr:rowOff>
    </xdr:from>
    <xdr:ext cx="104775" cy="200025"/>
    <xdr:sp macro="" textlink="">
      <xdr:nvSpPr>
        <xdr:cNvPr id="7" name="Text Box 3268"/>
        <xdr:cNvSpPr txBox="1">
          <a:spLocks noChangeArrowheads="1"/>
        </xdr:cNvSpPr>
      </xdr:nvSpPr>
      <xdr:spPr bwMode="auto">
        <a:xfrm>
          <a:off x="3810000" y="14297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8" name="Text Box 3261"/>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9" name="Text Box 3262"/>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0" name="Text Box 3263"/>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1" name="Text Box 3264"/>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2" name="Text Box 3265"/>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3" name="Text Box 3266"/>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4" name="Text Box 3267"/>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5" name="Text Box 3268"/>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6" name="Text Box 3261"/>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7" name="Text Box 3262"/>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8" name="Text Box 3263"/>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19" name="Text Box 3264"/>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20" name="Text Box 3265"/>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21" name="Text Box 3266"/>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22" name="Text Box 3267"/>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123825" cy="200025"/>
    <xdr:sp macro="" textlink="">
      <xdr:nvSpPr>
        <xdr:cNvPr id="23" name="Text Box 3268"/>
        <xdr:cNvSpPr txBox="1">
          <a:spLocks noChangeArrowheads="1"/>
        </xdr:cNvSpPr>
      </xdr:nvSpPr>
      <xdr:spPr bwMode="auto">
        <a:xfrm>
          <a:off x="0" y="962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27" name="Text Box 3266"/>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28" name="Text Box 3267"/>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29" name="Text Box 3268"/>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0" name="Text Box 3261"/>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1" name="Text Box 3262"/>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2" name="Text Box 3263"/>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3" name="Text Box 3264"/>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4" name="Text Box 3265"/>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5" name="Text Box 3266"/>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23825" cy="200025"/>
    <xdr:sp macro="" textlink="">
      <xdr:nvSpPr>
        <xdr:cNvPr id="36" name="Text Box 3267"/>
        <xdr:cNvSpPr txBox="1">
          <a:spLocks noChangeArrowheads="1"/>
        </xdr:cNvSpPr>
      </xdr:nvSpPr>
      <xdr:spPr bwMode="auto">
        <a:xfrm>
          <a:off x="0" y="55340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37" name="Text Box 3261"/>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38" name="Text Box 3262"/>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39" name="Text Box 3263"/>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0" name="Text Box 3264"/>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1" name="Text Box 3265"/>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2" name="Text Box 3266"/>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3" name="Text Box 3267"/>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4" name="Text Box 3268"/>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5" name="Text Box 3261"/>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6" name="Text Box 3262"/>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7" name="Text Box 3263"/>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8" name="Text Box 3264"/>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49" name="Text Box 3265"/>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50" name="Text Box 3266"/>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21</xdr:row>
      <xdr:rowOff>0</xdr:rowOff>
    </xdr:from>
    <xdr:ext cx="104775" cy="199118"/>
    <xdr:sp macro="" textlink="">
      <xdr:nvSpPr>
        <xdr:cNvPr id="51" name="Text Box 3267"/>
        <xdr:cNvSpPr txBox="1">
          <a:spLocks noChangeArrowheads="1"/>
        </xdr:cNvSpPr>
      </xdr:nvSpPr>
      <xdr:spPr bwMode="auto">
        <a:xfrm>
          <a:off x="0" y="553402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2" name="Text Box 3261"/>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3" name="Text Box 3262"/>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4" name="Text Box 3263"/>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5" name="Text Box 3264"/>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6" name="Text Box 3265"/>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7" name="Text Box 3266"/>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8" name="Text Box 3267"/>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59" name="Text Box 3268"/>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0" name="Text Box 3261"/>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1" name="Text Box 3262"/>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2" name="Text Box 3263"/>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3" name="Text Box 3264"/>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4" name="Text Box 3265"/>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5" name="Text Box 3266"/>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6" name="Text Box 3267"/>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87</xdr:row>
      <xdr:rowOff>0</xdr:rowOff>
    </xdr:from>
    <xdr:ext cx="123825" cy="200025"/>
    <xdr:sp macro="" textlink="">
      <xdr:nvSpPr>
        <xdr:cNvPr id="67" name="Text Box 3268"/>
        <xdr:cNvSpPr txBox="1">
          <a:spLocks noChangeArrowheads="1"/>
        </xdr:cNvSpPr>
      </xdr:nvSpPr>
      <xdr:spPr bwMode="auto">
        <a:xfrm>
          <a:off x="0" y="19821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68" name="Text Box 3261"/>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69" name="Text Box 3262"/>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0" name="Text Box 3263"/>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1" name="Text Box 3264"/>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2" name="Text Box 3265"/>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3" name="Text Box 3266"/>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4" name="Text Box 3267"/>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5" name="Text Box 3268"/>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6" name="Text Box 3261"/>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7" name="Text Box 3262"/>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8" name="Text Box 3263"/>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79" name="Text Box 3264"/>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80" name="Text Box 3265"/>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81" name="Text Box 3266"/>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82" name="Text Box 3267"/>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85</xdr:row>
      <xdr:rowOff>0</xdr:rowOff>
    </xdr:from>
    <xdr:ext cx="123825" cy="200025"/>
    <xdr:sp macro="" textlink="">
      <xdr:nvSpPr>
        <xdr:cNvPr id="83" name="Text Box 3268"/>
        <xdr:cNvSpPr txBox="1">
          <a:spLocks noChangeArrowheads="1"/>
        </xdr:cNvSpPr>
      </xdr:nvSpPr>
      <xdr:spPr bwMode="auto">
        <a:xfrm>
          <a:off x="0" y="19059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84</xdr:row>
      <xdr:rowOff>0</xdr:rowOff>
    </xdr:from>
    <xdr:ext cx="104775" cy="200025"/>
    <xdr:sp macro="" textlink="">
      <xdr:nvSpPr>
        <xdr:cNvPr id="84" name="Text Box 3263"/>
        <xdr:cNvSpPr txBox="1">
          <a:spLocks noChangeArrowheads="1"/>
        </xdr:cNvSpPr>
      </xdr:nvSpPr>
      <xdr:spPr bwMode="auto">
        <a:xfrm>
          <a:off x="822325" y="18869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84</xdr:row>
      <xdr:rowOff>114300</xdr:rowOff>
    </xdr:from>
    <xdr:ext cx="104775" cy="200025"/>
    <xdr:sp macro="" textlink="">
      <xdr:nvSpPr>
        <xdr:cNvPr id="85" name="Text Box 3267"/>
        <xdr:cNvSpPr txBox="1">
          <a:spLocks noChangeArrowheads="1"/>
        </xdr:cNvSpPr>
      </xdr:nvSpPr>
      <xdr:spPr bwMode="auto">
        <a:xfrm>
          <a:off x="3810000" y="189833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84</xdr:row>
      <xdr:rowOff>0</xdr:rowOff>
    </xdr:from>
    <xdr:ext cx="104775" cy="200025"/>
    <xdr:sp macro="" textlink="">
      <xdr:nvSpPr>
        <xdr:cNvPr id="86" name="Text Box 3268"/>
        <xdr:cNvSpPr txBox="1">
          <a:spLocks noChangeArrowheads="1"/>
        </xdr:cNvSpPr>
      </xdr:nvSpPr>
      <xdr:spPr bwMode="auto">
        <a:xfrm>
          <a:off x="3810000" y="18869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130</xdr:row>
      <xdr:rowOff>0</xdr:rowOff>
    </xdr:from>
    <xdr:ext cx="104775" cy="200025"/>
    <xdr:sp macro="" textlink="">
      <xdr:nvSpPr>
        <xdr:cNvPr id="87" name="Text Box 3263"/>
        <xdr:cNvSpPr txBox="1">
          <a:spLocks noChangeArrowheads="1"/>
        </xdr:cNvSpPr>
      </xdr:nvSpPr>
      <xdr:spPr bwMode="auto">
        <a:xfrm>
          <a:off x="822325" y="28013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130</xdr:row>
      <xdr:rowOff>114300</xdr:rowOff>
    </xdr:from>
    <xdr:ext cx="104775" cy="200025"/>
    <xdr:sp macro="" textlink="">
      <xdr:nvSpPr>
        <xdr:cNvPr id="88" name="Text Box 3267"/>
        <xdr:cNvSpPr txBox="1">
          <a:spLocks noChangeArrowheads="1"/>
        </xdr:cNvSpPr>
      </xdr:nvSpPr>
      <xdr:spPr bwMode="auto">
        <a:xfrm>
          <a:off x="3810000" y="281273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130</xdr:row>
      <xdr:rowOff>0</xdr:rowOff>
    </xdr:from>
    <xdr:ext cx="104775" cy="200025"/>
    <xdr:sp macro="" textlink="">
      <xdr:nvSpPr>
        <xdr:cNvPr id="89" name="Text Box 3268"/>
        <xdr:cNvSpPr txBox="1">
          <a:spLocks noChangeArrowheads="1"/>
        </xdr:cNvSpPr>
      </xdr:nvSpPr>
      <xdr:spPr bwMode="auto">
        <a:xfrm>
          <a:off x="3810000" y="28013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132</xdr:row>
      <xdr:rowOff>0</xdr:rowOff>
    </xdr:from>
    <xdr:ext cx="104775" cy="200025"/>
    <xdr:sp macro="" textlink="">
      <xdr:nvSpPr>
        <xdr:cNvPr id="90" name="Text Box 3268"/>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132</xdr:row>
      <xdr:rowOff>0</xdr:rowOff>
    </xdr:from>
    <xdr:ext cx="104775" cy="200025"/>
    <xdr:sp macro="" textlink="">
      <xdr:nvSpPr>
        <xdr:cNvPr id="92" name="Text Box 3267"/>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132</xdr:row>
      <xdr:rowOff>0</xdr:rowOff>
    </xdr:from>
    <xdr:ext cx="104775" cy="200025"/>
    <xdr:sp macro="" textlink="">
      <xdr:nvSpPr>
        <xdr:cNvPr id="93" name="Text Box 3268"/>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4" name="Text Box 3261"/>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5" name="Text Box 3262"/>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6" name="Text Box 3263"/>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7" name="Text Box 3264"/>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8" name="Text Box 3265"/>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99" name="Text Box 3266"/>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0" name="Text Box 3267"/>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1" name="Text Box 3268"/>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2" name="Text Box 3261"/>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3" name="Text Box 3262"/>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4" name="Text Box 3263"/>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5" name="Text Box 3264"/>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6" name="Text Box 3265"/>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7" name="Text Box 3266"/>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8" name="Text Box 3267"/>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09" name="Text Box 3268"/>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132</xdr:row>
      <xdr:rowOff>0</xdr:rowOff>
    </xdr:from>
    <xdr:ext cx="104775" cy="200025"/>
    <xdr:sp macro="" textlink="">
      <xdr:nvSpPr>
        <xdr:cNvPr id="110" name="Text Box 3263"/>
        <xdr:cNvSpPr txBox="1">
          <a:spLocks noChangeArrowheads="1"/>
        </xdr:cNvSpPr>
      </xdr:nvSpPr>
      <xdr:spPr bwMode="auto">
        <a:xfrm>
          <a:off x="822325"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132</xdr:row>
      <xdr:rowOff>0</xdr:rowOff>
    </xdr:from>
    <xdr:ext cx="104775" cy="200025"/>
    <xdr:sp macro="" textlink="">
      <xdr:nvSpPr>
        <xdr:cNvPr id="111" name="Text Box 3267"/>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6324600</xdr:colOff>
      <xdr:row>132</xdr:row>
      <xdr:rowOff>0</xdr:rowOff>
    </xdr:from>
    <xdr:ext cx="104775" cy="200025"/>
    <xdr:sp macro="" textlink="">
      <xdr:nvSpPr>
        <xdr:cNvPr id="112" name="Text Box 3268"/>
        <xdr:cNvSpPr txBox="1">
          <a:spLocks noChangeArrowheads="1"/>
        </xdr:cNvSpPr>
      </xdr:nvSpPr>
      <xdr:spPr bwMode="auto">
        <a:xfrm>
          <a:off x="3810000" y="403955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3" name="Text Box 3261"/>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4" name="Text Box 3262"/>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5" name="Text Box 3263"/>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6" name="Text Box 3264"/>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7" name="Text Box 3265"/>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8" name="Text Box 3266"/>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19" name="Text Box 3267"/>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20" name="Text Box 3268"/>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132</xdr:row>
      <xdr:rowOff>0</xdr:rowOff>
    </xdr:from>
    <xdr:ext cx="123825" cy="200025"/>
    <xdr:sp macro="" textlink="">
      <xdr:nvSpPr>
        <xdr:cNvPr id="121" name="Text Box 3261"/>
        <xdr:cNvSpPr txBox="1">
          <a:spLocks noChangeArrowheads="1"/>
        </xdr:cNvSpPr>
      </xdr:nvSpPr>
      <xdr:spPr bwMode="auto">
        <a:xfrm>
          <a:off x="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101600</xdr:colOff>
      <xdr:row>132</xdr:row>
      <xdr:rowOff>0</xdr:rowOff>
    </xdr:from>
    <xdr:ext cx="123825" cy="200025"/>
    <xdr:sp macro="" textlink="">
      <xdr:nvSpPr>
        <xdr:cNvPr id="122" name="Text Box 3264"/>
        <xdr:cNvSpPr txBox="1">
          <a:spLocks noChangeArrowheads="1"/>
        </xdr:cNvSpPr>
      </xdr:nvSpPr>
      <xdr:spPr bwMode="auto">
        <a:xfrm>
          <a:off x="215900" y="360267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12700</xdr:colOff>
      <xdr:row>132</xdr:row>
      <xdr:rowOff>0</xdr:rowOff>
    </xdr:from>
    <xdr:ext cx="123825" cy="200025"/>
    <xdr:sp macro="" textlink="">
      <xdr:nvSpPr>
        <xdr:cNvPr id="123" name="Text Box 3265"/>
        <xdr:cNvSpPr txBox="1">
          <a:spLocks noChangeArrowheads="1"/>
        </xdr:cNvSpPr>
      </xdr:nvSpPr>
      <xdr:spPr bwMode="auto">
        <a:xfrm>
          <a:off x="127000" y="366871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3848100</xdr:colOff>
      <xdr:row>132</xdr:row>
      <xdr:rowOff>0</xdr:rowOff>
    </xdr:from>
    <xdr:ext cx="123825" cy="200025"/>
    <xdr:sp macro="" textlink="">
      <xdr:nvSpPr>
        <xdr:cNvPr id="124" name="Text Box 3267"/>
        <xdr:cNvSpPr txBox="1">
          <a:spLocks noChangeArrowheads="1"/>
        </xdr:cNvSpPr>
      </xdr:nvSpPr>
      <xdr:spPr bwMode="auto">
        <a:xfrm>
          <a:off x="3810000" y="40395525"/>
          <a:ext cx="123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393700</xdr:colOff>
      <xdr:row>130</xdr:row>
      <xdr:rowOff>0</xdr:rowOff>
    </xdr:from>
    <xdr:ext cx="104775" cy="200025"/>
    <xdr:sp macro="" textlink="">
      <xdr:nvSpPr>
        <xdr:cNvPr id="125" name="Text Box 3263"/>
        <xdr:cNvSpPr txBox="1">
          <a:spLocks noChangeArrowheads="1"/>
        </xdr:cNvSpPr>
      </xdr:nvSpPr>
      <xdr:spPr bwMode="auto">
        <a:xfrm>
          <a:off x="822325" y="280130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4610100</xdr:colOff>
      <xdr:row>130</xdr:row>
      <xdr:rowOff>114300</xdr:rowOff>
    </xdr:from>
    <xdr:ext cx="104775" cy="200025"/>
    <xdr:sp macro="" textlink="">
      <xdr:nvSpPr>
        <xdr:cNvPr id="126" name="Text Box 3267"/>
        <xdr:cNvSpPr txBox="1">
          <a:spLocks noChangeArrowheads="1"/>
        </xdr:cNvSpPr>
      </xdr:nvSpPr>
      <xdr:spPr bwMode="auto">
        <a:xfrm>
          <a:off x="3810000" y="28127325"/>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EC72"/>
  </sheetPr>
  <dimension ref="A1:K135"/>
  <sheetViews>
    <sheetView tabSelected="1" zoomScale="75" zoomScaleNormal="75" workbookViewId="0">
      <pane ySplit="1" topLeftCell="A2" activePane="bottomLeft" state="frozen"/>
      <selection activeCell="I57" sqref="I57"/>
      <selection pane="bottomLeft"/>
    </sheetView>
  </sheetViews>
  <sheetFormatPr defaultColWidth="0" defaultRowHeight="0" customHeight="1" zeroHeight="1" x14ac:dyDescent="0.25"/>
  <cols>
    <col min="1" max="1" width="1.7109375" style="560" customWidth="1"/>
    <col min="2" max="2" width="100.7109375" style="546" customWidth="1"/>
    <col min="3" max="3" width="16.7109375" style="546" customWidth="1"/>
    <col min="4" max="5" width="16.7109375" style="537" customWidth="1"/>
    <col min="6" max="6" width="16.7109375" style="1006" customWidth="1"/>
    <col min="7" max="10" width="16.7109375" style="1030" customWidth="1"/>
    <col min="11" max="11" width="1.7109375" style="1030" customWidth="1"/>
    <col min="12" max="16384" width="16.7109375" style="1030" hidden="1"/>
  </cols>
  <sheetData>
    <row r="1" spans="1:11" s="541" customFormat="1" ht="30" customHeight="1" x14ac:dyDescent="0.55000000000000004">
      <c r="A1" s="2066" t="s">
        <v>708</v>
      </c>
      <c r="B1" s="1425"/>
      <c r="C1" s="2341" t="str">
        <f>CONCATENATE("v",Parameters!C4,".",Parameters!D4,".",Parameters!E4)</f>
        <v>v3.5.S3</v>
      </c>
      <c r="D1" s="1926"/>
      <c r="E1" s="1926"/>
      <c r="F1" s="1926"/>
      <c r="G1" s="1926"/>
      <c r="H1" s="1926"/>
      <c r="I1" s="1926"/>
      <c r="J1" s="1926"/>
      <c r="K1" s="1919"/>
    </row>
    <row r="2" spans="1:11" ht="30" customHeight="1" x14ac:dyDescent="0.35">
      <c r="A2" s="2342" t="s">
        <v>320</v>
      </c>
      <c r="B2" s="1927"/>
      <c r="C2" s="1987"/>
      <c r="D2" s="1792"/>
      <c r="E2" s="1792"/>
      <c r="F2" s="1030"/>
      <c r="J2" s="1792"/>
      <c r="K2" s="542"/>
    </row>
    <row r="3" spans="1:11" s="1608" customFormat="1" ht="30" customHeight="1" x14ac:dyDescent="0.35">
      <c r="A3" s="2343" t="s">
        <v>291</v>
      </c>
      <c r="B3" s="539"/>
      <c r="C3" s="548"/>
      <c r="K3" s="389"/>
    </row>
    <row r="4" spans="1:11" s="1608" customFormat="1" ht="15" customHeight="1" x14ac:dyDescent="0.25">
      <c r="A4" s="1443"/>
      <c r="B4" s="539"/>
      <c r="C4" s="548"/>
      <c r="K4" s="389"/>
    </row>
    <row r="5" spans="1:11" s="1608" customFormat="1" ht="15" customHeight="1" x14ac:dyDescent="0.25">
      <c r="A5" s="1514"/>
      <c r="B5" s="1440" t="s">
        <v>112</v>
      </c>
      <c r="C5" s="2344"/>
      <c r="D5" s="2345"/>
      <c r="E5" s="4"/>
      <c r="F5" s="2369" t="s">
        <v>2120</v>
      </c>
      <c r="G5" s="2369"/>
      <c r="H5" s="2369"/>
      <c r="I5" s="2369"/>
      <c r="J5" s="4"/>
      <c r="K5" s="389"/>
    </row>
    <row r="6" spans="1:11" s="1608" customFormat="1" ht="15" customHeight="1" x14ac:dyDescent="0.25">
      <c r="A6" s="1514"/>
      <c r="B6" s="565" t="s">
        <v>111</v>
      </c>
      <c r="C6" s="5"/>
      <c r="D6" s="6"/>
      <c r="E6" s="4"/>
      <c r="F6" s="2369"/>
      <c r="G6" s="2369"/>
      <c r="H6" s="2369"/>
      <c r="I6" s="2369"/>
      <c r="J6" s="4"/>
      <c r="K6" s="389"/>
    </row>
    <row r="7" spans="1:11" s="1608" customFormat="1" ht="15" customHeight="1" x14ac:dyDescent="0.25">
      <c r="A7" s="1514"/>
      <c r="B7" s="565" t="s">
        <v>113</v>
      </c>
      <c r="C7" s="5"/>
      <c r="D7" s="6"/>
      <c r="E7" s="4"/>
      <c r="F7" s="2369"/>
      <c r="G7" s="2369"/>
      <c r="H7" s="2369"/>
      <c r="I7" s="2369"/>
      <c r="J7" s="4"/>
      <c r="K7" s="389"/>
    </row>
    <row r="8" spans="1:11" s="1608" customFormat="1" ht="15" customHeight="1" x14ac:dyDescent="0.25">
      <c r="A8" s="1514"/>
      <c r="B8" s="1004" t="s">
        <v>978</v>
      </c>
      <c r="C8" s="7" t="s">
        <v>108</v>
      </c>
      <c r="D8" s="6"/>
      <c r="E8" s="4"/>
      <c r="F8" s="2369"/>
      <c r="G8" s="2369"/>
      <c r="H8" s="2369"/>
      <c r="I8" s="2369"/>
      <c r="J8" s="4"/>
      <c r="K8" s="389"/>
    </row>
    <row r="9" spans="1:11" s="1608" customFormat="1" ht="15" customHeight="1" x14ac:dyDescent="0.25">
      <c r="A9" s="1514"/>
      <c r="B9" s="565" t="s">
        <v>309</v>
      </c>
      <c r="C9" s="7" t="s">
        <v>108</v>
      </c>
      <c r="D9" s="6"/>
      <c r="E9" s="4"/>
      <c r="F9" s="2369"/>
      <c r="G9" s="2369"/>
      <c r="H9" s="2369"/>
      <c r="I9" s="2369"/>
      <c r="J9" s="4"/>
      <c r="K9" s="389"/>
    </row>
    <row r="10" spans="1:11" s="1608" customFormat="1" ht="15" customHeight="1" x14ac:dyDescent="0.25">
      <c r="A10" s="1514"/>
      <c r="B10" s="565" t="s">
        <v>314</v>
      </c>
      <c r="C10" s="7" t="s">
        <v>108</v>
      </c>
      <c r="D10" s="6"/>
      <c r="E10" s="4"/>
      <c r="F10" s="2369"/>
      <c r="G10" s="2369"/>
      <c r="H10" s="2369"/>
      <c r="I10" s="2369"/>
      <c r="J10" s="4"/>
      <c r="K10" s="389"/>
    </row>
    <row r="11" spans="1:11" s="1608" customFormat="1" ht="15" customHeight="1" x14ac:dyDescent="0.25">
      <c r="A11" s="1514"/>
      <c r="B11" s="565" t="s">
        <v>315</v>
      </c>
      <c r="C11" s="7" t="s">
        <v>108</v>
      </c>
      <c r="D11" s="6"/>
      <c r="E11" s="4"/>
      <c r="F11" s="2369"/>
      <c r="G11" s="2369"/>
      <c r="H11" s="2369"/>
      <c r="I11" s="2369"/>
      <c r="J11" s="4"/>
      <c r="K11" s="389"/>
    </row>
    <row r="12" spans="1:11" s="1608" customFormat="1" ht="30" customHeight="1" x14ac:dyDescent="0.25">
      <c r="A12" s="1514"/>
      <c r="B12" s="565" t="s">
        <v>105</v>
      </c>
      <c r="C12" s="7" t="s">
        <v>379</v>
      </c>
      <c r="D12" s="6"/>
      <c r="E12" s="4"/>
      <c r="F12" s="2369"/>
      <c r="G12" s="2369"/>
      <c r="H12" s="2369"/>
      <c r="I12" s="2369"/>
      <c r="J12" s="4"/>
      <c r="K12" s="389"/>
    </row>
    <row r="13" spans="1:11" s="1608" customFormat="1" ht="15" customHeight="1" x14ac:dyDescent="0.25">
      <c r="A13" s="1514"/>
      <c r="B13" s="565" t="s">
        <v>284</v>
      </c>
      <c r="C13" s="7"/>
      <c r="D13" s="6"/>
      <c r="E13" s="4"/>
      <c r="F13" s="2369"/>
      <c r="G13" s="2369"/>
      <c r="H13" s="2369"/>
      <c r="I13" s="2369"/>
      <c r="J13" s="4"/>
      <c r="K13" s="389"/>
    </row>
    <row r="14" spans="1:11" s="1608" customFormat="1" ht="15" customHeight="1" x14ac:dyDescent="0.25">
      <c r="A14" s="1514"/>
      <c r="B14" s="565" t="s">
        <v>72</v>
      </c>
      <c r="C14" s="8"/>
      <c r="D14" s="6"/>
      <c r="E14" s="4"/>
      <c r="F14" s="2369"/>
      <c r="G14" s="2369"/>
      <c r="H14" s="2369"/>
      <c r="I14" s="2369"/>
      <c r="J14" s="4"/>
      <c r="K14" s="389"/>
    </row>
    <row r="15" spans="1:11" s="1608" customFormat="1" ht="15" customHeight="1" x14ac:dyDescent="0.25">
      <c r="A15" s="1514"/>
      <c r="B15" s="565" t="s">
        <v>592</v>
      </c>
      <c r="C15" s="9">
        <v>0</v>
      </c>
      <c r="D15" s="6"/>
      <c r="E15" s="4"/>
      <c r="F15" s="2369"/>
      <c r="G15" s="2369"/>
      <c r="H15" s="2369"/>
      <c r="I15" s="2369"/>
      <c r="J15" s="4"/>
      <c r="K15" s="389"/>
    </row>
    <row r="16" spans="1:11" s="1608" customFormat="1" ht="15" customHeight="1" x14ac:dyDescent="0.25">
      <c r="A16" s="1514"/>
      <c r="B16" s="565" t="s">
        <v>599</v>
      </c>
      <c r="C16" s="9"/>
      <c r="D16" s="6"/>
      <c r="E16" s="4"/>
      <c r="F16" s="2369"/>
      <c r="G16" s="2369"/>
      <c r="H16" s="2369"/>
      <c r="I16" s="2369"/>
      <c r="J16" s="4"/>
      <c r="K16" s="389"/>
    </row>
    <row r="17" spans="1:11" s="1608" customFormat="1" ht="15" customHeight="1" x14ac:dyDescent="0.25">
      <c r="A17" s="1514"/>
      <c r="B17" s="565" t="s">
        <v>598</v>
      </c>
      <c r="C17" s="9"/>
      <c r="D17" s="6"/>
      <c r="E17" s="4"/>
      <c r="F17" s="2369"/>
      <c r="G17" s="2369"/>
      <c r="H17" s="2369"/>
      <c r="I17" s="2369"/>
      <c r="J17" s="4"/>
      <c r="K17" s="389"/>
    </row>
    <row r="18" spans="1:11" s="1608" customFormat="1" ht="15" customHeight="1" x14ac:dyDescent="0.25">
      <c r="A18" s="1514"/>
      <c r="B18" s="565" t="s">
        <v>597</v>
      </c>
      <c r="C18" s="9"/>
      <c r="D18" s="6"/>
      <c r="E18" s="4"/>
      <c r="F18" s="2369"/>
      <c r="G18" s="2369"/>
      <c r="H18" s="2369"/>
      <c r="I18" s="2369"/>
      <c r="J18" s="4"/>
      <c r="K18" s="389"/>
    </row>
    <row r="19" spans="1:11" s="1608" customFormat="1" ht="15" customHeight="1" x14ac:dyDescent="0.25">
      <c r="A19" s="1514"/>
      <c r="B19" s="566" t="s">
        <v>88</v>
      </c>
      <c r="C19" s="10">
        <v>1</v>
      </c>
      <c r="D19" s="570">
        <f>C19*C57</f>
        <v>1</v>
      </c>
      <c r="E19" s="4"/>
      <c r="F19" s="2369"/>
      <c r="G19" s="2369"/>
      <c r="H19" s="2369"/>
      <c r="I19" s="2369"/>
      <c r="J19" s="4"/>
      <c r="K19" s="389"/>
    </row>
    <row r="20" spans="1:11" s="1608" customFormat="1" ht="15" customHeight="1" x14ac:dyDescent="0.25">
      <c r="A20" s="1514"/>
      <c r="B20" s="566" t="s">
        <v>190</v>
      </c>
      <c r="C20" s="11"/>
      <c r="D20" s="6"/>
      <c r="E20" s="4"/>
      <c r="F20" s="2369"/>
      <c r="G20" s="2369"/>
      <c r="H20" s="2369"/>
      <c r="I20" s="2369"/>
      <c r="J20" s="4"/>
      <c r="K20" s="389"/>
    </row>
    <row r="21" spans="1:11" s="1608" customFormat="1" ht="15" customHeight="1" x14ac:dyDescent="0.25">
      <c r="A21" s="1514"/>
      <c r="B21" s="566" t="s">
        <v>120</v>
      </c>
      <c r="C21" s="7" t="s">
        <v>107</v>
      </c>
      <c r="D21" s="6"/>
      <c r="E21" s="4"/>
      <c r="F21" s="2369"/>
      <c r="G21" s="2369"/>
      <c r="H21" s="2369"/>
      <c r="I21" s="2369"/>
      <c r="J21" s="4"/>
      <c r="K21" s="389"/>
    </row>
    <row r="22" spans="1:11" s="1608" customFormat="1" ht="15" customHeight="1" x14ac:dyDescent="0.25">
      <c r="A22" s="1514"/>
      <c r="B22" s="567" t="s">
        <v>180</v>
      </c>
      <c r="C22" s="7" t="s">
        <v>107</v>
      </c>
      <c r="D22" s="6"/>
      <c r="E22" s="4"/>
      <c r="F22" s="2369"/>
      <c r="G22" s="2369"/>
      <c r="H22" s="2369"/>
      <c r="I22" s="2369"/>
      <c r="J22" s="4"/>
      <c r="K22" s="389"/>
    </row>
    <row r="23" spans="1:11" s="1608" customFormat="1" ht="15" customHeight="1" x14ac:dyDescent="0.25">
      <c r="A23" s="1514"/>
      <c r="B23" s="1106" t="s">
        <v>1603</v>
      </c>
      <c r="C23" s="7" t="s">
        <v>107</v>
      </c>
      <c r="D23" s="6"/>
      <c r="E23" s="4"/>
      <c r="F23" s="2369"/>
      <c r="G23" s="2369"/>
      <c r="H23" s="2369"/>
      <c r="I23" s="2369"/>
      <c r="J23" s="4"/>
      <c r="K23" s="389"/>
    </row>
    <row r="24" spans="1:11" s="1608" customFormat="1" ht="15" customHeight="1" x14ac:dyDescent="0.25">
      <c r="A24" s="1514"/>
      <c r="B24" s="567" t="s">
        <v>180</v>
      </c>
      <c r="C24" s="6"/>
      <c r="D24" s="6"/>
      <c r="E24" s="4"/>
      <c r="F24" s="2369"/>
      <c r="G24" s="2369"/>
      <c r="H24" s="2369"/>
      <c r="I24" s="2369"/>
      <c r="J24" s="4"/>
      <c r="K24" s="389"/>
    </row>
    <row r="25" spans="1:11" s="1608" customFormat="1" ht="15" customHeight="1" x14ac:dyDescent="0.25">
      <c r="A25" s="1514"/>
      <c r="B25" s="1106" t="s">
        <v>1445</v>
      </c>
      <c r="C25" s="7" t="s">
        <v>107</v>
      </c>
      <c r="D25" s="6"/>
      <c r="E25" s="4"/>
      <c r="F25" s="2369"/>
      <c r="G25" s="2369"/>
      <c r="H25" s="2369"/>
      <c r="I25" s="2369"/>
      <c r="J25" s="4"/>
      <c r="K25" s="389"/>
    </row>
    <row r="26" spans="1:11" s="1608" customFormat="1" ht="15" customHeight="1" x14ac:dyDescent="0.25">
      <c r="A26" s="1514"/>
      <c r="B26" s="567" t="s">
        <v>180</v>
      </c>
      <c r="C26" s="7" t="s">
        <v>107</v>
      </c>
      <c r="D26" s="6"/>
      <c r="E26" s="4"/>
      <c r="F26" s="2369"/>
      <c r="G26" s="2369"/>
      <c r="H26" s="2369"/>
      <c r="I26" s="2369"/>
      <c r="J26" s="4"/>
      <c r="K26" s="389"/>
    </row>
    <row r="27" spans="1:11" s="1608" customFormat="1" ht="15" customHeight="1" x14ac:dyDescent="0.25">
      <c r="A27" s="1514"/>
      <c r="B27" s="566" t="s">
        <v>121</v>
      </c>
      <c r="C27" s="7" t="s">
        <v>107</v>
      </c>
      <c r="D27" s="6"/>
      <c r="E27" s="4"/>
      <c r="J27" s="4"/>
      <c r="K27" s="389"/>
    </row>
    <row r="28" spans="1:11" s="1608" customFormat="1" ht="15" customHeight="1" x14ac:dyDescent="0.25">
      <c r="A28" s="1514"/>
      <c r="B28" s="567" t="s">
        <v>180</v>
      </c>
      <c r="C28" s="7" t="s">
        <v>107</v>
      </c>
      <c r="D28" s="6"/>
      <c r="E28" s="4"/>
      <c r="J28" s="4"/>
      <c r="K28" s="389"/>
    </row>
    <row r="29" spans="1:11" s="1608" customFormat="1" ht="15" customHeight="1" x14ac:dyDescent="0.25">
      <c r="A29" s="1514"/>
      <c r="B29" s="1106" t="s">
        <v>1446</v>
      </c>
      <c r="C29" s="1999" t="s">
        <v>107</v>
      </c>
      <c r="D29" s="6"/>
      <c r="E29" s="4"/>
      <c r="J29" s="4"/>
      <c r="K29" s="389"/>
    </row>
    <row r="30" spans="1:11" s="1608" customFormat="1" ht="15" customHeight="1" x14ac:dyDescent="0.25">
      <c r="A30" s="1514"/>
      <c r="B30" s="567" t="s">
        <v>180</v>
      </c>
      <c r="C30" s="7" t="s">
        <v>107</v>
      </c>
      <c r="D30" s="6"/>
      <c r="E30" s="4"/>
      <c r="J30" s="4"/>
      <c r="K30" s="389"/>
    </row>
    <row r="31" spans="1:11" s="1608" customFormat="1" ht="15" customHeight="1" x14ac:dyDescent="0.25">
      <c r="A31" s="1514"/>
      <c r="B31" s="566" t="s">
        <v>600</v>
      </c>
      <c r="C31" s="7" t="s">
        <v>107</v>
      </c>
      <c r="D31" s="6"/>
      <c r="E31" s="4"/>
      <c r="J31" s="4"/>
      <c r="K31" s="389"/>
    </row>
    <row r="32" spans="1:11" s="1608" customFormat="1" ht="15" customHeight="1" x14ac:dyDescent="0.25">
      <c r="A32" s="1514"/>
      <c r="B32" s="567" t="s">
        <v>180</v>
      </c>
      <c r="C32" s="7" t="s">
        <v>107</v>
      </c>
      <c r="D32" s="6"/>
      <c r="E32" s="4"/>
      <c r="J32" s="4"/>
      <c r="K32" s="389"/>
    </row>
    <row r="33" spans="1:11" s="1608" customFormat="1" ht="15" customHeight="1" x14ac:dyDescent="0.25">
      <c r="A33" s="1514"/>
      <c r="B33" s="566" t="s">
        <v>601</v>
      </c>
      <c r="C33" s="7" t="s">
        <v>107</v>
      </c>
      <c r="D33" s="6"/>
      <c r="E33" s="4"/>
      <c r="J33" s="4"/>
      <c r="K33" s="389"/>
    </row>
    <row r="34" spans="1:11" s="1608" customFormat="1" ht="15" customHeight="1" x14ac:dyDescent="0.25">
      <c r="A34" s="1514"/>
      <c r="B34" s="567" t="s">
        <v>180</v>
      </c>
      <c r="C34" s="7" t="s">
        <v>107</v>
      </c>
      <c r="D34" s="6"/>
      <c r="E34" s="4"/>
      <c r="J34" s="4"/>
      <c r="K34" s="389"/>
    </row>
    <row r="35" spans="1:11" s="1608" customFormat="1" ht="15" customHeight="1" x14ac:dyDescent="0.25">
      <c r="A35" s="1514"/>
      <c r="B35" s="1106" t="s">
        <v>1695</v>
      </c>
      <c r="C35" s="7" t="s">
        <v>107</v>
      </c>
      <c r="D35" s="6"/>
      <c r="E35" s="4"/>
      <c r="J35" s="4"/>
      <c r="K35" s="389"/>
    </row>
    <row r="36" spans="1:11" s="1608" customFormat="1" ht="15" customHeight="1" x14ac:dyDescent="0.25">
      <c r="A36" s="1514"/>
      <c r="B36" s="567" t="s">
        <v>180</v>
      </c>
      <c r="C36" s="6"/>
      <c r="D36" s="6"/>
      <c r="E36" s="4"/>
      <c r="J36" s="4"/>
      <c r="K36" s="389"/>
    </row>
    <row r="37" spans="1:11" s="1608" customFormat="1" ht="15" customHeight="1" x14ac:dyDescent="0.25">
      <c r="A37" s="1514"/>
      <c r="B37" s="1106" t="s">
        <v>1447</v>
      </c>
      <c r="C37" s="7" t="s">
        <v>107</v>
      </c>
      <c r="D37" s="6"/>
      <c r="E37" s="4"/>
      <c r="J37" s="4"/>
      <c r="K37" s="389"/>
    </row>
    <row r="38" spans="1:11" s="1608" customFormat="1" ht="15" customHeight="1" x14ac:dyDescent="0.25">
      <c r="A38" s="1514"/>
      <c r="B38" s="567" t="s">
        <v>180</v>
      </c>
      <c r="C38" s="7" t="s">
        <v>107</v>
      </c>
      <c r="D38" s="6"/>
      <c r="E38" s="4"/>
      <c r="J38" s="4"/>
      <c r="K38" s="389"/>
    </row>
    <row r="39" spans="1:11" s="1608" customFormat="1" ht="15" customHeight="1" x14ac:dyDescent="0.25">
      <c r="A39" s="1514"/>
      <c r="B39" s="1106" t="s">
        <v>1200</v>
      </c>
      <c r="C39" s="7" t="s">
        <v>107</v>
      </c>
      <c r="D39" s="6"/>
      <c r="E39" s="4"/>
      <c r="J39" s="4"/>
      <c r="K39" s="389"/>
    </row>
    <row r="40" spans="1:11" s="1608" customFormat="1" ht="15" customHeight="1" x14ac:dyDescent="0.25">
      <c r="A40" s="1514"/>
      <c r="B40" s="567" t="s">
        <v>180</v>
      </c>
      <c r="C40" s="7" t="s">
        <v>107</v>
      </c>
      <c r="D40" s="6"/>
      <c r="E40" s="4"/>
      <c r="J40" s="4"/>
      <c r="K40" s="389"/>
    </row>
    <row r="41" spans="1:11" s="1608" customFormat="1" ht="15" customHeight="1" x14ac:dyDescent="0.25">
      <c r="A41" s="1514"/>
      <c r="B41" s="1106" t="s">
        <v>1777</v>
      </c>
      <c r="C41" s="7" t="s">
        <v>107</v>
      </c>
      <c r="D41" s="6"/>
      <c r="E41" s="4"/>
      <c r="J41" s="4"/>
      <c r="K41" s="389"/>
    </row>
    <row r="42" spans="1:11" s="1608" customFormat="1" ht="15" customHeight="1" x14ac:dyDescent="0.25">
      <c r="A42" s="1514"/>
      <c r="B42" s="567" t="s">
        <v>180</v>
      </c>
      <c r="C42" s="6"/>
      <c r="D42" s="6"/>
      <c r="E42" s="4"/>
      <c r="J42" s="4"/>
      <c r="K42" s="389"/>
    </row>
    <row r="43" spans="1:11" s="1608" customFormat="1" ht="15" customHeight="1" x14ac:dyDescent="0.25">
      <c r="A43" s="1514"/>
      <c r="B43" s="1106" t="s">
        <v>991</v>
      </c>
      <c r="C43" s="7" t="s">
        <v>107</v>
      </c>
      <c r="D43" s="6"/>
      <c r="E43" s="4"/>
      <c r="J43" s="4"/>
      <c r="K43" s="389"/>
    </row>
    <row r="44" spans="1:11" s="1608" customFormat="1" ht="15" customHeight="1" x14ac:dyDescent="0.25">
      <c r="A44" s="1514"/>
      <c r="B44" s="567" t="s">
        <v>180</v>
      </c>
      <c r="C44" s="7" t="s">
        <v>107</v>
      </c>
      <c r="D44" s="6"/>
      <c r="E44" s="4"/>
      <c r="J44" s="4"/>
      <c r="K44" s="389"/>
    </row>
    <row r="45" spans="1:11" s="1608" customFormat="1" ht="15" customHeight="1" x14ac:dyDescent="0.25">
      <c r="A45" s="1514"/>
      <c r="B45" s="1106" t="s">
        <v>990</v>
      </c>
      <c r="C45" s="7" t="s">
        <v>107</v>
      </c>
      <c r="D45" s="6"/>
      <c r="E45" s="4"/>
      <c r="J45" s="4"/>
      <c r="K45" s="389"/>
    </row>
    <row r="46" spans="1:11" s="1608" customFormat="1" ht="15" customHeight="1" x14ac:dyDescent="0.25">
      <c r="A46" s="1514"/>
      <c r="B46" s="567" t="s">
        <v>180</v>
      </c>
      <c r="C46" s="7" t="s">
        <v>107</v>
      </c>
      <c r="D46" s="6"/>
      <c r="E46" s="4"/>
      <c r="J46" s="4"/>
      <c r="K46" s="389"/>
    </row>
    <row r="47" spans="1:11" s="1608" customFormat="1" ht="15" hidden="1" customHeight="1" x14ac:dyDescent="0.25">
      <c r="A47" s="2346"/>
      <c r="B47" s="4"/>
      <c r="C47" s="4"/>
      <c r="D47" s="4"/>
      <c r="E47" s="4"/>
      <c r="J47" s="4"/>
      <c r="K47" s="389"/>
    </row>
    <row r="48" spans="1:11" s="1608" customFormat="1" ht="15" hidden="1" customHeight="1" x14ac:dyDescent="0.25">
      <c r="A48" s="2346"/>
      <c r="B48" s="4"/>
      <c r="C48" s="4"/>
      <c r="D48" s="4"/>
      <c r="E48" s="4"/>
      <c r="J48" s="4"/>
      <c r="K48" s="389"/>
    </row>
    <row r="49" spans="1:11" s="1608" customFormat="1" ht="15" hidden="1" customHeight="1" x14ac:dyDescent="0.25">
      <c r="A49" s="2346"/>
      <c r="B49" s="4"/>
      <c r="C49" s="4"/>
      <c r="D49" s="4"/>
      <c r="E49" s="4"/>
      <c r="J49" s="4"/>
      <c r="K49" s="389"/>
    </row>
    <row r="50" spans="1:11" s="1608" customFormat="1" ht="15" hidden="1" customHeight="1" x14ac:dyDescent="0.25">
      <c r="A50" s="2346"/>
      <c r="B50" s="4"/>
      <c r="C50" s="4"/>
      <c r="D50" s="4"/>
      <c r="E50" s="4"/>
      <c r="F50" s="1030"/>
      <c r="G50" s="1030"/>
      <c r="H50" s="1030"/>
      <c r="I50" s="1030"/>
      <c r="J50" s="4"/>
      <c r="K50" s="389"/>
    </row>
    <row r="51" spans="1:11" s="1608" customFormat="1" ht="15" hidden="1" customHeight="1" x14ac:dyDescent="0.25">
      <c r="A51" s="2346"/>
      <c r="B51" s="4"/>
      <c r="C51" s="4"/>
      <c r="D51" s="4"/>
      <c r="E51" s="4"/>
      <c r="J51" s="4"/>
      <c r="K51" s="389"/>
    </row>
    <row r="52" spans="1:11" s="1608" customFormat="1" ht="15" hidden="1" customHeight="1" x14ac:dyDescent="0.25">
      <c r="A52" s="2346"/>
      <c r="B52" s="4"/>
      <c r="C52" s="4"/>
      <c r="D52" s="4"/>
      <c r="E52" s="4"/>
      <c r="J52" s="4"/>
      <c r="K52" s="389"/>
    </row>
    <row r="53" spans="1:11" s="1608" customFormat="1" ht="15" customHeight="1" x14ac:dyDescent="0.25">
      <c r="A53" s="1514"/>
      <c r="B53" s="1106" t="s">
        <v>1781</v>
      </c>
      <c r="C53" s="7" t="s">
        <v>107</v>
      </c>
      <c r="D53" s="6"/>
      <c r="E53" s="4"/>
      <c r="J53" s="4"/>
      <c r="K53" s="389"/>
    </row>
    <row r="54" spans="1:11" s="1608" customFormat="1" ht="15" customHeight="1" x14ac:dyDescent="0.25">
      <c r="A54" s="1514"/>
      <c r="B54" s="567" t="s">
        <v>180</v>
      </c>
      <c r="C54" s="7" t="s">
        <v>107</v>
      </c>
      <c r="D54" s="6"/>
      <c r="E54" s="4"/>
      <c r="J54" s="4"/>
      <c r="K54" s="389"/>
    </row>
    <row r="55" spans="1:11" s="1608" customFormat="1" ht="15" customHeight="1" x14ac:dyDescent="0.25">
      <c r="A55" s="1514"/>
      <c r="B55" s="566" t="s">
        <v>103</v>
      </c>
      <c r="C55" s="13"/>
      <c r="D55" s="6"/>
      <c r="E55" s="4"/>
      <c r="J55" s="4"/>
      <c r="K55" s="389"/>
    </row>
    <row r="56" spans="1:11" s="1608" customFormat="1" ht="15" customHeight="1" x14ac:dyDescent="0.25">
      <c r="A56" s="1514"/>
      <c r="B56" s="566" t="s">
        <v>316</v>
      </c>
      <c r="C56" s="972"/>
      <c r="D56" s="14"/>
      <c r="E56" s="4"/>
      <c r="J56" s="4"/>
      <c r="K56" s="389"/>
    </row>
    <row r="57" spans="1:11" s="1608" customFormat="1" ht="15" customHeight="1" x14ac:dyDescent="0.25">
      <c r="A57" s="1514"/>
      <c r="B57" s="566" t="s">
        <v>285</v>
      </c>
      <c r="C57" s="15">
        <v>1</v>
      </c>
      <c r="D57" s="569" t="str">
        <f>VLOOKUP(C57,UnitT,2)</f>
        <v>One</v>
      </c>
      <c r="E57" s="4"/>
      <c r="J57" s="4"/>
      <c r="K57" s="389"/>
    </row>
    <row r="58" spans="1:11" s="1608" customFormat="1" ht="15" customHeight="1" x14ac:dyDescent="0.25">
      <c r="A58" s="1514"/>
      <c r="B58" s="568" t="s">
        <v>117</v>
      </c>
      <c r="C58" s="17"/>
      <c r="D58" s="18"/>
      <c r="E58" s="4"/>
      <c r="J58" s="4"/>
      <c r="K58" s="389"/>
    </row>
    <row r="59" spans="1:11" s="1608" customFormat="1" ht="60" customHeight="1" x14ac:dyDescent="0.25">
      <c r="A59" s="1674" t="s">
        <v>1696</v>
      </c>
      <c r="B59" s="539"/>
      <c r="C59" s="548"/>
      <c r="K59" s="389"/>
    </row>
    <row r="60" spans="1:11" s="1677" customFormat="1" ht="30" customHeight="1" x14ac:dyDescent="0.25">
      <c r="A60" s="2347" t="s">
        <v>1697</v>
      </c>
      <c r="B60" s="1675"/>
      <c r="C60" s="1676"/>
      <c r="E60" s="4"/>
      <c r="F60" s="1608"/>
      <c r="G60" s="1608"/>
      <c r="H60" s="1608"/>
      <c r="I60" s="1608"/>
      <c r="J60" s="4"/>
      <c r="K60" s="1678"/>
    </row>
    <row r="61" spans="1:11" s="1608" customFormat="1" ht="15" customHeight="1" x14ac:dyDescent="0.25">
      <c r="A61" s="1490"/>
      <c r="B61" s="2348" t="s">
        <v>109</v>
      </c>
      <c r="C61" s="1679" t="s">
        <v>108</v>
      </c>
      <c r="K61" s="389"/>
    </row>
    <row r="62" spans="1:11" s="1608" customFormat="1" ht="15" customHeight="1" x14ac:dyDescent="0.25">
      <c r="A62" s="1490"/>
      <c r="B62" s="566" t="s">
        <v>330</v>
      </c>
      <c r="C62" s="19" t="s">
        <v>108</v>
      </c>
      <c r="K62" s="389"/>
    </row>
    <row r="63" spans="1:11" s="1608" customFormat="1" ht="15" customHeight="1" x14ac:dyDescent="0.25">
      <c r="A63" s="1514"/>
      <c r="B63" s="566" t="s">
        <v>331</v>
      </c>
      <c r="C63" s="19" t="s">
        <v>108</v>
      </c>
      <c r="K63" s="389"/>
    </row>
    <row r="64" spans="1:11" s="1608" customFormat="1" ht="15" customHeight="1" x14ac:dyDescent="0.25">
      <c r="A64" s="1514"/>
      <c r="B64" s="566" t="s">
        <v>332</v>
      </c>
      <c r="C64" s="19" t="s">
        <v>107</v>
      </c>
      <c r="K64" s="389"/>
    </row>
    <row r="65" spans="1:11" s="1608" customFormat="1" ht="15" customHeight="1" x14ac:dyDescent="0.25">
      <c r="A65" s="1514"/>
      <c r="B65" s="1303" t="s">
        <v>1710</v>
      </c>
      <c r="C65" s="17" t="s">
        <v>107</v>
      </c>
      <c r="K65" s="389"/>
    </row>
    <row r="66" spans="1:11" s="1608" customFormat="1" ht="60" customHeight="1" x14ac:dyDescent="0.25">
      <c r="A66" s="1674" t="s">
        <v>1699</v>
      </c>
      <c r="B66" s="539"/>
      <c r="C66" s="548"/>
      <c r="K66" s="389"/>
    </row>
    <row r="67" spans="1:11" s="1608" customFormat="1" ht="15" customHeight="1" x14ac:dyDescent="0.25">
      <c r="A67" s="1534"/>
      <c r="B67" s="1612" t="s">
        <v>1685</v>
      </c>
      <c r="C67" s="1679" t="s">
        <v>108</v>
      </c>
      <c r="K67" s="389"/>
    </row>
    <row r="68" spans="1:11" s="1608" customFormat="1" ht="15" customHeight="1" x14ac:dyDescent="0.25">
      <c r="A68" s="1534"/>
      <c r="B68" s="1106" t="s">
        <v>1686</v>
      </c>
      <c r="C68" s="19" t="s">
        <v>108</v>
      </c>
      <c r="K68" s="389"/>
    </row>
    <row r="69" spans="1:11" s="1608" customFormat="1" ht="15" customHeight="1" x14ac:dyDescent="0.25">
      <c r="A69" s="1534"/>
      <c r="B69" s="1106" t="s">
        <v>1687</v>
      </c>
      <c r="C69" s="19" t="s">
        <v>108</v>
      </c>
      <c r="K69" s="389"/>
    </row>
    <row r="70" spans="1:11" s="1608" customFormat="1" ht="15" customHeight="1" x14ac:dyDescent="0.25">
      <c r="A70" s="1534"/>
      <c r="B70" s="1106" t="s">
        <v>1202</v>
      </c>
      <c r="C70" s="19" t="s">
        <v>1046</v>
      </c>
      <c r="K70" s="389"/>
    </row>
    <row r="71" spans="1:11" s="1608" customFormat="1" ht="15" customHeight="1" x14ac:dyDescent="0.25">
      <c r="A71" s="1534"/>
      <c r="B71" s="1303" t="s">
        <v>2111</v>
      </c>
      <c r="C71" s="17" t="s">
        <v>108</v>
      </c>
      <c r="K71" s="389"/>
    </row>
    <row r="72" spans="1:11" s="1608" customFormat="1" ht="60" customHeight="1" x14ac:dyDescent="0.25">
      <c r="A72" s="1674" t="s">
        <v>1698</v>
      </c>
      <c r="B72" s="539"/>
      <c r="C72" s="548"/>
      <c r="K72" s="389"/>
    </row>
    <row r="73" spans="1:11" s="1608" customFormat="1" ht="15" customHeight="1" x14ac:dyDescent="0.25">
      <c r="A73" s="2349"/>
      <c r="B73" s="1612" t="s">
        <v>1680</v>
      </c>
      <c r="C73" s="1679" t="s">
        <v>108</v>
      </c>
      <c r="K73" s="389"/>
    </row>
    <row r="74" spans="1:11" s="1608" customFormat="1" ht="15" customHeight="1" x14ac:dyDescent="0.25">
      <c r="A74" s="2349"/>
      <c r="B74" s="1613" t="s">
        <v>1681</v>
      </c>
      <c r="C74" s="19" t="s">
        <v>108</v>
      </c>
      <c r="K74" s="389"/>
    </row>
    <row r="75" spans="1:11" s="1608" customFormat="1" ht="15" customHeight="1" x14ac:dyDescent="0.25">
      <c r="A75" s="2350"/>
      <c r="B75" s="1614" t="s">
        <v>1682</v>
      </c>
      <c r="C75" s="19" t="s">
        <v>108</v>
      </c>
      <c r="K75" s="389"/>
    </row>
    <row r="76" spans="1:11" s="1608" customFormat="1" ht="15" customHeight="1" x14ac:dyDescent="0.25">
      <c r="A76" s="2350"/>
      <c r="B76" s="1615" t="s">
        <v>1683</v>
      </c>
      <c r="C76" s="19" t="s">
        <v>108</v>
      </c>
      <c r="K76" s="389"/>
    </row>
    <row r="77" spans="1:11" s="1608" customFormat="1" ht="15" customHeight="1" x14ac:dyDescent="0.25">
      <c r="A77" s="2350"/>
      <c r="B77" s="1616" t="s">
        <v>1684</v>
      </c>
      <c r="C77" s="17" t="s">
        <v>108</v>
      </c>
      <c r="K77" s="389"/>
    </row>
    <row r="78" spans="1:11" s="1608" customFormat="1" ht="60" customHeight="1" x14ac:dyDescent="0.25">
      <c r="A78" s="1674" t="s">
        <v>1449</v>
      </c>
      <c r="B78" s="539"/>
      <c r="C78" s="548"/>
      <c r="K78" s="389"/>
    </row>
    <row r="79" spans="1:11" s="1608" customFormat="1" ht="15" customHeight="1" x14ac:dyDescent="0.25">
      <c r="A79" s="1490"/>
      <c r="B79" s="1612" t="s">
        <v>1849</v>
      </c>
      <c r="C79" s="1679" t="s">
        <v>108</v>
      </c>
      <c r="K79" s="389"/>
    </row>
    <row r="80" spans="1:11" s="1608" customFormat="1" ht="15" customHeight="1" x14ac:dyDescent="0.25">
      <c r="A80" s="1490"/>
      <c r="B80" s="1106" t="s">
        <v>1448</v>
      </c>
      <c r="C80" s="19" t="s">
        <v>108</v>
      </c>
      <c r="K80" s="389"/>
    </row>
    <row r="81" spans="1:11" s="1608" customFormat="1" ht="15" customHeight="1" x14ac:dyDescent="0.25">
      <c r="A81" s="1514"/>
      <c r="B81" s="1303" t="s">
        <v>1247</v>
      </c>
      <c r="C81" s="17" t="s">
        <v>108</v>
      </c>
      <c r="K81" s="389"/>
    </row>
    <row r="82" spans="1:11" s="1608" customFormat="1" ht="60" customHeight="1" x14ac:dyDescent="0.25">
      <c r="A82" s="1674" t="s">
        <v>1450</v>
      </c>
      <c r="B82" s="539"/>
      <c r="C82" s="548"/>
      <c r="K82" s="389"/>
    </row>
    <row r="83" spans="1:11" s="1608" customFormat="1" ht="15" customHeight="1" x14ac:dyDescent="0.25">
      <c r="A83" s="1490"/>
      <c r="B83" s="2351" t="s">
        <v>240</v>
      </c>
      <c r="C83" s="2352"/>
      <c r="K83" s="389"/>
    </row>
    <row r="84" spans="1:11" s="1608" customFormat="1" ht="15" customHeight="1" x14ac:dyDescent="0.25">
      <c r="A84" s="2353"/>
      <c r="B84" s="548"/>
      <c r="C84" s="548"/>
      <c r="D84" s="1828"/>
      <c r="E84" s="1828"/>
      <c r="F84" s="1828"/>
      <c r="G84" s="1828"/>
      <c r="H84" s="1828"/>
      <c r="I84" s="1828"/>
      <c r="J84" s="1828"/>
      <c r="K84" s="1831"/>
    </row>
    <row r="85" spans="1:11" ht="45" customHeight="1" x14ac:dyDescent="0.35">
      <c r="A85" s="2342" t="s">
        <v>398</v>
      </c>
      <c r="B85" s="1927"/>
      <c r="C85" s="1987"/>
      <c r="D85" s="1792"/>
      <c r="E85" s="1792"/>
      <c r="F85" s="1030"/>
      <c r="K85" s="542"/>
    </row>
    <row r="86" spans="1:11" s="1608" customFormat="1" ht="45" customHeight="1" x14ac:dyDescent="0.25">
      <c r="A86" s="1514"/>
      <c r="B86" s="561" t="str">
        <f>CONCATENATE("Data in cells C ", ROW(C88), " to C", ROW(C101), " must be in line with regulatory reporting.")</f>
        <v>Data in cells C 88 to C101 must be in line with regulatory reporting.</v>
      </c>
      <c r="C86" s="548"/>
      <c r="F86" s="1030"/>
      <c r="G86" s="1030"/>
      <c r="H86" s="1030"/>
      <c r="I86" s="1030"/>
      <c r="K86" s="389"/>
    </row>
    <row r="87" spans="1:11" s="1608" customFormat="1" ht="45" customHeight="1" x14ac:dyDescent="0.25">
      <c r="A87" s="1514"/>
      <c r="B87" s="2340"/>
      <c r="C87" s="1922" t="s">
        <v>695</v>
      </c>
      <c r="D87" s="1922" t="s">
        <v>732</v>
      </c>
      <c r="E87" s="1929" t="s">
        <v>777</v>
      </c>
      <c r="F87" s="1030"/>
      <c r="G87" s="1030"/>
      <c r="H87" s="1030"/>
      <c r="I87" s="1030"/>
      <c r="J87" s="2359"/>
      <c r="K87" s="559"/>
    </row>
    <row r="88" spans="1:11" s="1608" customFormat="1" ht="15" customHeight="1" x14ac:dyDescent="0.25">
      <c r="A88" s="1490"/>
      <c r="B88" s="573" t="s">
        <v>217</v>
      </c>
      <c r="C88" s="574" t="str">
        <f>IF(AND(ISNUMBER(C89),ISNUMBER(C92),ISNUMBER(C97),ISNUMBER(C101)),C89+C92+C97+C101,"")</f>
        <v/>
      </c>
      <c r="D88" s="574" t="str">
        <f>IF(AND(ISNUMBER(D89),ISNUMBER(D92),ISNUMBER(D97)),D89+D92+D97,"")</f>
        <v/>
      </c>
      <c r="E88" s="2354" t="str">
        <f>IF(AND(ISNUMBER(E89),ISNUMBER(E92),ISNUMBER(E97)),E89+E92+E97,"")</f>
        <v/>
      </c>
      <c r="F88" s="1030"/>
      <c r="G88" s="1030"/>
      <c r="H88" s="1030"/>
      <c r="I88" s="1030"/>
      <c r="J88" s="710"/>
      <c r="K88" s="559"/>
    </row>
    <row r="89" spans="1:11" s="1608" customFormat="1" ht="15" customHeight="1" x14ac:dyDescent="0.25">
      <c r="A89" s="1490"/>
      <c r="B89" s="2339" t="s">
        <v>80</v>
      </c>
      <c r="C89" s="575" t="str">
        <f>IF(AND(ISNUMBER(C90),ISNUMBER(C91)),C90-C91,"")</f>
        <v/>
      </c>
      <c r="D89" s="576" t="str">
        <f>IF(ISNUMBER(DefCap!D64),DefCap!D64,"")</f>
        <v/>
      </c>
      <c r="E89" s="576" t="str">
        <f>IF(ISNUMBER(DefCap!E64),DefCap!E64,"")</f>
        <v/>
      </c>
      <c r="F89" s="1030"/>
      <c r="G89" s="1030"/>
      <c r="H89" s="1030"/>
      <c r="I89" s="1030"/>
      <c r="J89" s="710"/>
      <c r="K89" s="559"/>
    </row>
    <row r="90" spans="1:11" s="1608" customFormat="1" ht="15" customHeight="1" x14ac:dyDescent="0.25">
      <c r="A90" s="1490"/>
      <c r="B90" s="2338" t="s">
        <v>386</v>
      </c>
      <c r="C90" s="890"/>
      <c r="D90" s="576" t="str">
        <f>IF(ISNUMBER(DefCap!D33),DefCap!D33,"")</f>
        <v/>
      </c>
      <c r="E90" s="576" t="str">
        <f>IF(ISNUMBER(DefCap!E33),DefCap!E33,"")</f>
        <v/>
      </c>
      <c r="F90" s="1030"/>
      <c r="G90" s="1030"/>
      <c r="H90" s="1030"/>
      <c r="I90" s="1030"/>
      <c r="J90" s="710"/>
      <c r="K90" s="559"/>
    </row>
    <row r="91" spans="1:11" s="1608" customFormat="1" ht="15" customHeight="1" x14ac:dyDescent="0.25">
      <c r="A91" s="1490"/>
      <c r="B91" s="2338" t="s">
        <v>202</v>
      </c>
      <c r="C91" s="890"/>
      <c r="D91" s="576" t="str">
        <f>IF(ISNUMBER(DefCap!D63),DefCap!D63,"")</f>
        <v/>
      </c>
      <c r="E91" s="576" t="str">
        <f>IF(ISNUMBER(DefCap!E63),DefCap!E63,"")</f>
        <v/>
      </c>
      <c r="F91" s="1030"/>
      <c r="G91" s="1030"/>
      <c r="H91" s="1030"/>
      <c r="I91" s="1030"/>
      <c r="J91" s="710"/>
      <c r="K91" s="559"/>
    </row>
    <row r="92" spans="1:11" s="1608" customFormat="1" ht="15" customHeight="1" x14ac:dyDescent="0.25">
      <c r="A92" s="1490"/>
      <c r="B92" s="2339" t="s">
        <v>81</v>
      </c>
      <c r="C92" s="575" t="str">
        <f>IF(AND(ISNUMBER(C93),ISNUMBER(C94)),C93-C94,"")</f>
        <v/>
      </c>
      <c r="D92" s="576" t="str">
        <f>IF(ISNUMBER(DefCap!D82),DefCap!D82,"")</f>
        <v/>
      </c>
      <c r="E92" s="576" t="str">
        <f>IF(ISNUMBER(DefCap!E82),DefCap!E82,"")</f>
        <v/>
      </c>
      <c r="F92" s="1030"/>
      <c r="G92" s="1030"/>
      <c r="H92" s="1030"/>
      <c r="I92" s="1030"/>
      <c r="J92" s="710"/>
      <c r="K92" s="559"/>
    </row>
    <row r="93" spans="1:11" s="1608" customFormat="1" ht="15" customHeight="1" x14ac:dyDescent="0.25">
      <c r="A93" s="1490"/>
      <c r="B93" s="2338" t="s">
        <v>386</v>
      </c>
      <c r="C93" s="890"/>
      <c r="D93" s="576" t="str">
        <f>IF(ISNUMBER(DefCap!D71),DefCap!D71,"")</f>
        <v/>
      </c>
      <c r="E93" s="576" t="str">
        <f>IF(ISNUMBER(DefCap!E71),DefCap!E71,"")</f>
        <v/>
      </c>
      <c r="F93" s="1030"/>
      <c r="G93" s="1030"/>
      <c r="H93" s="1030"/>
      <c r="I93" s="1030"/>
      <c r="J93" s="710"/>
      <c r="K93" s="559"/>
    </row>
    <row r="94" spans="1:11" s="1608" customFormat="1" ht="15" customHeight="1" x14ac:dyDescent="0.25">
      <c r="A94" s="1490"/>
      <c r="B94" s="2338" t="s">
        <v>202</v>
      </c>
      <c r="C94" s="890"/>
      <c r="D94" s="576" t="str">
        <f>IF(ISNUMBER(DefCap!D81),DefCap!D81,"")</f>
        <v/>
      </c>
      <c r="E94" s="576" t="str">
        <f>IF(ISNUMBER(DefCap!E81),DefCap!E81,"")</f>
        <v/>
      </c>
      <c r="F94" s="1030"/>
      <c r="G94" s="1030"/>
      <c r="H94" s="1030"/>
      <c r="I94" s="1030"/>
      <c r="J94" s="710"/>
      <c r="K94" s="559"/>
    </row>
    <row r="95" spans="1:11" s="1608" customFormat="1" ht="15" customHeight="1" x14ac:dyDescent="0.25">
      <c r="A95" s="1490"/>
      <c r="B95" s="577" t="s">
        <v>694</v>
      </c>
      <c r="C95" s="580" t="str">
        <f>IF(C93&gt;=C94,"Yes","No")</f>
        <v>Yes</v>
      </c>
      <c r="D95" s="425"/>
      <c r="E95" s="425"/>
      <c r="F95" s="1030"/>
      <c r="G95" s="1030"/>
      <c r="H95" s="1030"/>
      <c r="I95" s="1030"/>
      <c r="J95" s="2361"/>
      <c r="K95" s="559"/>
    </row>
    <row r="96" spans="1:11" s="1608" customFormat="1" ht="15" customHeight="1" x14ac:dyDescent="0.25">
      <c r="A96" s="1490"/>
      <c r="B96" s="2339" t="s">
        <v>84</v>
      </c>
      <c r="C96" s="575" t="str">
        <f>IF(AND(ISNUMBER(C89),ISNUMBER(C92)),C89+C92,"")</f>
        <v/>
      </c>
      <c r="D96" s="576" t="str">
        <f>IF(AND(ISNUMBER(D89),ISNUMBER(D92)),D89+D92,"")</f>
        <v/>
      </c>
      <c r="E96" s="576" t="str">
        <f>IF(AND(ISNUMBER(E89),ISNUMBER(E92)),E89+E92,"")</f>
        <v/>
      </c>
      <c r="F96" s="1030"/>
      <c r="G96" s="1030"/>
      <c r="H96" s="1030"/>
      <c r="I96" s="1030"/>
      <c r="J96" s="710"/>
      <c r="K96" s="559"/>
    </row>
    <row r="97" spans="1:11" s="1608" customFormat="1" ht="15" customHeight="1" x14ac:dyDescent="0.25">
      <c r="A97" s="1490"/>
      <c r="B97" s="2339" t="s">
        <v>82</v>
      </c>
      <c r="C97" s="575" t="str">
        <f>IF(AND(ISNUMBER(C98),ISNUMBER(C99)),C98-C99,"")</f>
        <v/>
      </c>
      <c r="D97" s="576" t="str">
        <f>IF(ISNUMBER(DefCap!D105),DefCap!D105,"")</f>
        <v/>
      </c>
      <c r="E97" s="576" t="str">
        <f>IF(ISNUMBER(DefCap!E105),DefCap!E105,"")</f>
        <v/>
      </c>
      <c r="F97" s="1030"/>
      <c r="G97" s="1030"/>
      <c r="H97" s="1030"/>
      <c r="I97" s="1030"/>
      <c r="J97" s="710"/>
      <c r="K97" s="559"/>
    </row>
    <row r="98" spans="1:11" s="1608" customFormat="1" ht="15" customHeight="1" x14ac:dyDescent="0.25">
      <c r="A98" s="1490"/>
      <c r="B98" s="2338" t="s">
        <v>201</v>
      </c>
      <c r="C98" s="890"/>
      <c r="D98" s="576" t="str">
        <f>IF(ISNUMBER(DefCap!D91),DefCap!D91,"")</f>
        <v/>
      </c>
      <c r="E98" s="576" t="str">
        <f>IF(ISNUMBER(DefCap!E91),DefCap!E91,"")</f>
        <v/>
      </c>
      <c r="F98" s="1030"/>
      <c r="G98" s="1030"/>
      <c r="H98" s="1030"/>
      <c r="I98" s="1030"/>
      <c r="J98" s="710"/>
      <c r="K98" s="559"/>
    </row>
    <row r="99" spans="1:11" s="1608" customFormat="1" ht="15" customHeight="1" x14ac:dyDescent="0.25">
      <c r="A99" s="1490"/>
      <c r="B99" s="2338" t="s">
        <v>202</v>
      </c>
      <c r="C99" s="890"/>
      <c r="D99" s="576" t="str">
        <f>IF(ISNUMBER(DefCap!D104),DefCap!D104,"")</f>
        <v/>
      </c>
      <c r="E99" s="576" t="str">
        <f>IF(ISNUMBER(DefCap!E104),DefCap!E104,"")</f>
        <v/>
      </c>
      <c r="F99" s="1030"/>
      <c r="G99" s="1030"/>
      <c r="H99" s="1030"/>
      <c r="I99" s="1030"/>
      <c r="J99" s="710"/>
      <c r="K99" s="559"/>
    </row>
    <row r="100" spans="1:11" s="1608" customFormat="1" ht="15" customHeight="1" x14ac:dyDescent="0.25">
      <c r="A100" s="1490"/>
      <c r="B100" s="577" t="s">
        <v>693</v>
      </c>
      <c r="C100" s="581" t="str">
        <f>IF(C98&gt;=C99,"Yes","No")</f>
        <v>Yes</v>
      </c>
      <c r="D100" s="425"/>
      <c r="E100" s="425"/>
      <c r="F100" s="1030"/>
      <c r="G100" s="1030"/>
      <c r="H100" s="1030"/>
      <c r="I100" s="1030"/>
      <c r="J100" s="2361"/>
      <c r="K100" s="559"/>
    </row>
    <row r="101" spans="1:11" s="1608" customFormat="1" ht="15" customHeight="1" x14ac:dyDescent="0.25">
      <c r="A101" s="1490"/>
      <c r="B101" s="578" t="s">
        <v>83</v>
      </c>
      <c r="C101" s="894"/>
      <c r="D101" s="538"/>
      <c r="E101" s="538"/>
      <c r="F101" s="1587"/>
      <c r="G101" s="1030"/>
      <c r="H101" s="1030"/>
      <c r="I101" s="1030"/>
      <c r="J101" s="2361"/>
      <c r="K101" s="559"/>
    </row>
    <row r="102" spans="1:11" s="1608" customFormat="1" ht="15" customHeight="1" x14ac:dyDescent="0.25">
      <c r="A102" s="2355"/>
      <c r="B102" s="1433"/>
      <c r="C102" s="1433"/>
      <c r="D102" s="1433"/>
      <c r="E102" s="1433"/>
      <c r="F102" s="1006"/>
      <c r="G102" s="1030"/>
      <c r="H102" s="1030"/>
      <c r="I102" s="1030"/>
      <c r="J102" s="548"/>
      <c r="K102" s="559"/>
    </row>
    <row r="103" spans="1:11" s="1608" customFormat="1" ht="60" customHeight="1" x14ac:dyDescent="0.25">
      <c r="A103" s="2356" t="s">
        <v>203</v>
      </c>
      <c r="B103" s="1706"/>
      <c r="C103" s="1511"/>
      <c r="D103" s="1716"/>
      <c r="E103" s="1716"/>
      <c r="F103" s="2360"/>
      <c r="G103" s="1792"/>
      <c r="H103" s="1792"/>
      <c r="I103" s="1792"/>
      <c r="J103" s="1716"/>
      <c r="K103" s="1436"/>
    </row>
    <row r="104" spans="1:11" s="1608" customFormat="1" ht="15" customHeight="1" x14ac:dyDescent="0.25">
      <c r="A104" s="1490"/>
      <c r="B104" s="2357"/>
      <c r="C104" s="1755" t="s">
        <v>322</v>
      </c>
      <c r="F104" s="1006"/>
      <c r="G104" s="1030"/>
      <c r="H104" s="1030"/>
      <c r="I104" s="1030"/>
      <c r="K104" s="389"/>
    </row>
    <row r="105" spans="1:11" s="1608" customFormat="1" ht="15" customHeight="1" x14ac:dyDescent="0.25">
      <c r="A105" s="1490"/>
      <c r="B105" s="583" t="s">
        <v>194</v>
      </c>
      <c r="C105" s="24"/>
      <c r="F105" s="1006"/>
      <c r="G105" s="1030"/>
      <c r="H105" s="1030"/>
      <c r="I105" s="1030"/>
      <c r="K105" s="389"/>
    </row>
    <row r="106" spans="1:11" s="1608" customFormat="1" ht="15" customHeight="1" x14ac:dyDescent="0.25">
      <c r="A106" s="1490"/>
      <c r="B106" s="567" t="s">
        <v>195</v>
      </c>
      <c r="C106" s="891"/>
      <c r="F106" s="1006"/>
      <c r="G106" s="1030"/>
      <c r="H106" s="1030"/>
      <c r="I106" s="1030"/>
      <c r="K106" s="389"/>
    </row>
    <row r="107" spans="1:11" s="1608" customFormat="1" ht="15" customHeight="1" x14ac:dyDescent="0.25">
      <c r="A107" s="1490"/>
      <c r="B107" s="567" t="s">
        <v>196</v>
      </c>
      <c r="C107" s="891"/>
      <c r="F107" s="1006"/>
      <c r="G107" s="1030"/>
      <c r="H107" s="1030"/>
      <c r="I107" s="1030"/>
      <c r="K107" s="389"/>
    </row>
    <row r="108" spans="1:11" s="1608" customFormat="1" ht="15" customHeight="1" x14ac:dyDescent="0.25">
      <c r="A108" s="1490"/>
      <c r="B108" s="584" t="s">
        <v>197</v>
      </c>
      <c r="C108" s="12"/>
      <c r="F108" s="1006"/>
      <c r="G108" s="1030"/>
      <c r="H108" s="1030"/>
      <c r="I108" s="1030"/>
      <c r="K108" s="389"/>
    </row>
    <row r="109" spans="1:11" s="1608" customFormat="1" ht="15" customHeight="1" x14ac:dyDescent="0.25">
      <c r="A109" s="1490"/>
      <c r="B109" s="567" t="s">
        <v>75</v>
      </c>
      <c r="C109" s="891"/>
      <c r="F109" s="1006"/>
      <c r="G109" s="1030"/>
      <c r="H109" s="1030"/>
      <c r="I109" s="1030"/>
      <c r="K109" s="389"/>
    </row>
    <row r="110" spans="1:11" s="1608" customFormat="1" ht="15" customHeight="1" x14ac:dyDescent="0.25">
      <c r="A110" s="1490"/>
      <c r="B110" s="567" t="s">
        <v>198</v>
      </c>
      <c r="C110" s="891"/>
      <c r="F110" s="1006"/>
      <c r="G110" s="1030"/>
      <c r="H110" s="1030"/>
      <c r="I110" s="1030"/>
      <c r="K110" s="389"/>
    </row>
    <row r="111" spans="1:11" s="1608" customFormat="1" ht="15" customHeight="1" x14ac:dyDescent="0.25">
      <c r="A111" s="1490"/>
      <c r="B111" s="567" t="s">
        <v>199</v>
      </c>
      <c r="C111" s="891"/>
      <c r="F111" s="1006"/>
      <c r="G111" s="1030"/>
      <c r="H111" s="1030"/>
      <c r="I111" s="1030"/>
      <c r="K111" s="389"/>
    </row>
    <row r="112" spans="1:11" s="1608" customFormat="1" ht="15" customHeight="1" x14ac:dyDescent="0.25">
      <c r="A112" s="1490"/>
      <c r="B112" s="567" t="s">
        <v>116</v>
      </c>
      <c r="C112" s="891"/>
      <c r="F112" s="1006"/>
      <c r="G112" s="1030"/>
      <c r="H112" s="1030"/>
      <c r="I112" s="1030"/>
      <c r="K112" s="389"/>
    </row>
    <row r="113" spans="1:11" s="1608" customFormat="1" ht="15" customHeight="1" x14ac:dyDescent="0.25">
      <c r="A113" s="1490"/>
      <c r="B113" s="567" t="s">
        <v>119</v>
      </c>
      <c r="C113" s="891"/>
      <c r="F113" s="1006"/>
      <c r="G113" s="1030"/>
      <c r="H113" s="1030"/>
      <c r="I113" s="1030"/>
      <c r="K113" s="389"/>
    </row>
    <row r="114" spans="1:11" s="1608" customFormat="1" ht="15" customHeight="1" x14ac:dyDescent="0.25">
      <c r="A114" s="1490"/>
      <c r="B114" s="567" t="s">
        <v>97</v>
      </c>
      <c r="C114" s="891"/>
      <c r="F114" s="1006"/>
      <c r="G114" s="1030"/>
      <c r="H114" s="1030"/>
      <c r="I114" s="1030"/>
      <c r="K114" s="389"/>
    </row>
    <row r="115" spans="1:11" s="1608" customFormat="1" ht="15" customHeight="1" x14ac:dyDescent="0.25">
      <c r="A115" s="1490"/>
      <c r="B115" s="584" t="s">
        <v>154</v>
      </c>
      <c r="C115" s="12"/>
      <c r="F115" s="1006"/>
      <c r="G115" s="1030"/>
      <c r="H115" s="1030"/>
      <c r="I115" s="1030"/>
      <c r="K115" s="389"/>
    </row>
    <row r="116" spans="1:11" s="1608" customFormat="1" ht="15" customHeight="1" x14ac:dyDescent="0.25">
      <c r="A116" s="1490"/>
      <c r="B116" s="567" t="s">
        <v>66</v>
      </c>
      <c r="C116" s="891"/>
      <c r="F116" s="1006"/>
      <c r="G116" s="1030"/>
      <c r="H116" s="1030"/>
      <c r="I116" s="1030"/>
      <c r="K116" s="389"/>
    </row>
    <row r="117" spans="1:11" s="1608" customFormat="1" ht="15" customHeight="1" x14ac:dyDescent="0.25">
      <c r="A117" s="1490"/>
      <c r="B117" s="567" t="s">
        <v>24</v>
      </c>
      <c r="C117" s="891"/>
      <c r="F117" s="1006"/>
      <c r="G117" s="1030"/>
      <c r="H117" s="1030"/>
      <c r="I117" s="1030"/>
      <c r="K117" s="389"/>
    </row>
    <row r="118" spans="1:11" s="1608" customFormat="1" ht="15" customHeight="1" x14ac:dyDescent="0.25">
      <c r="A118" s="1490"/>
      <c r="B118" s="585" t="s">
        <v>67</v>
      </c>
      <c r="C118" s="892"/>
      <c r="F118" s="1006"/>
      <c r="G118" s="1030"/>
      <c r="H118" s="1030"/>
      <c r="I118" s="1030"/>
      <c r="K118" s="389"/>
    </row>
    <row r="119" spans="1:11" s="1608" customFormat="1" ht="15" customHeight="1" x14ac:dyDescent="0.25">
      <c r="A119" s="2358"/>
      <c r="B119" s="1433"/>
      <c r="C119" s="1433"/>
      <c r="D119" s="1828"/>
      <c r="E119" s="1828"/>
      <c r="F119" s="1886"/>
      <c r="G119" s="1377"/>
      <c r="H119" s="1377"/>
      <c r="I119" s="1377"/>
      <c r="J119" s="1828"/>
      <c r="K119" s="1831"/>
    </row>
    <row r="120" spans="1:11" ht="0" hidden="1" customHeight="1" x14ac:dyDescent="0.25"/>
    <row r="121" spans="1:11" ht="0" hidden="1" customHeight="1" x14ac:dyDescent="0.25"/>
    <row r="122" spans="1:11" ht="0" hidden="1" customHeight="1" x14ac:dyDescent="0.25"/>
    <row r="123" spans="1:11" ht="0" hidden="1" customHeight="1" x14ac:dyDescent="0.25"/>
    <row r="124" spans="1:11" ht="0" hidden="1" customHeight="1" x14ac:dyDescent="0.25"/>
    <row r="125" spans="1:11" ht="0" hidden="1" customHeight="1" x14ac:dyDescent="0.25"/>
    <row r="126" spans="1:11" ht="0" hidden="1" customHeight="1" x14ac:dyDescent="0.25"/>
    <row r="127" spans="1:11" ht="0" hidden="1" customHeight="1" x14ac:dyDescent="0.25"/>
    <row r="128" spans="1:11" ht="0" hidden="1" customHeight="1" x14ac:dyDescent="0.25"/>
    <row r="129" ht="0" hidden="1" customHeight="1" x14ac:dyDescent="0.25"/>
    <row r="130" ht="0" hidden="1" customHeight="1" x14ac:dyDescent="0.25"/>
    <row r="131" ht="0" hidden="1" customHeight="1" x14ac:dyDescent="0.25"/>
    <row r="132" ht="0" hidden="1" customHeight="1" x14ac:dyDescent="0.25"/>
    <row r="133" ht="0" hidden="1" customHeight="1" x14ac:dyDescent="0.25"/>
    <row r="134" ht="0" hidden="1" customHeight="1" x14ac:dyDescent="0.25"/>
    <row r="135" ht="0" hidden="1" customHeight="1" x14ac:dyDescent="0.25"/>
  </sheetData>
  <mergeCells count="1">
    <mergeCell ref="F5:I26"/>
  </mergeCells>
  <phoneticPr fontId="5" type="noConversion"/>
  <conditionalFormatting sqref="C90 C93 C101 C116:C118 C109:C114 C98">
    <cfRule type="cellIs" dxfId="512" priority="96" stopIfTrue="1" operator="lessThan">
      <formula>0</formula>
    </cfRule>
  </conditionalFormatting>
  <conditionalFormatting sqref="C95 C100">
    <cfRule type="cellIs" dxfId="511" priority="6" stopIfTrue="1" operator="equal">
      <formula>"No"</formula>
    </cfRule>
    <cfRule type="cellIs" dxfId="510" priority="7" stopIfTrue="1" operator="equal">
      <formula>"Yes"</formula>
    </cfRule>
  </conditionalFormatting>
  <dataValidations count="7">
    <dataValidation type="list" showInputMessage="1" showErrorMessage="1" sqref="C8:C11 C25:C35 C79:C81 C21:C23 C73:C77 C67:C69 C71 C37:C41 C61:C65 C43:C46 C53:C54">
      <formula1>YesNo</formula1>
    </dataValidation>
    <dataValidation type="list" showInputMessage="1" showErrorMessage="1" sqref="C58">
      <formula1>Accounting</formula1>
    </dataValidation>
    <dataValidation type="list" allowBlank="1" showInputMessage="1" showErrorMessage="1" sqref="C13">
      <formula1>Group</formula1>
    </dataValidation>
    <dataValidation type="list" showInputMessage="1" showErrorMessage="1" sqref="C12">
      <formula1>BankType</formula1>
    </dataValidation>
    <dataValidation type="list" allowBlank="1" showInputMessage="1" showErrorMessage="1" sqref="C14">
      <formula1>BankTypeNumeric</formula1>
    </dataValidation>
    <dataValidation type="list" allowBlank="1" showInputMessage="1" showErrorMessage="1" sqref="C57">
      <formula1>UnitW</formula1>
    </dataValidation>
    <dataValidation type="list" showInputMessage="1" showErrorMessage="1" sqref="C70">
      <formula1>SACCRCEM</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54" max="5" man="1"/>
    <brk id="84" max="5" man="1"/>
  </rowBreaks>
  <ignoredErrors>
    <ignoredError sqref="C90:C92 C95 C97:C100" emptyCellReferenc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EC72"/>
  </sheetPr>
  <dimension ref="A1:S451"/>
  <sheetViews>
    <sheetView zoomScale="75" zoomScaleNormal="75" workbookViewId="0">
      <pane ySplit="1" topLeftCell="A2" activePane="bottomLeft" state="frozen"/>
      <selection pane="bottomLeft"/>
    </sheetView>
  </sheetViews>
  <sheetFormatPr defaultColWidth="0" defaultRowHeight="14.25" zeroHeight="1" x14ac:dyDescent="0.25"/>
  <cols>
    <col min="1" max="1" width="1.7109375" style="683" customWidth="1"/>
    <col min="2" max="2" width="100.7109375" style="682" customWidth="1"/>
    <col min="3" max="3" width="20.7109375" style="682" customWidth="1"/>
    <col min="4" max="10" width="16.7109375" style="682" customWidth="1"/>
    <col min="11" max="11" width="1.7109375" style="683" customWidth="1"/>
    <col min="12" max="19" width="0" style="682" hidden="1" customWidth="1"/>
    <col min="20" max="16384" width="16.7109375" style="682" hidden="1"/>
  </cols>
  <sheetData>
    <row r="1" spans="1:11" s="683" customFormat="1" ht="30" customHeight="1" x14ac:dyDescent="0.55000000000000004">
      <c r="A1" s="711" t="s">
        <v>333</v>
      </c>
      <c r="B1" s="712"/>
      <c r="C1" s="971" t="str">
        <f>CONCATENATE("Reporting unit: ", 'General Info'!$C$57, " ", 'General Info'!$C$56)</f>
        <v xml:space="preserve">Reporting unit: 1 </v>
      </c>
      <c r="D1" s="712"/>
      <c r="E1" s="712"/>
      <c r="F1" s="712"/>
      <c r="G1" s="712"/>
      <c r="H1" s="712"/>
      <c r="I1" s="557"/>
      <c r="J1" s="557"/>
      <c r="K1" s="713"/>
    </row>
    <row r="2" spans="1:11" s="683" customFormat="1" ht="30" customHeight="1" x14ac:dyDescent="0.35">
      <c r="A2" s="1085" t="s">
        <v>564</v>
      </c>
      <c r="B2" s="557"/>
      <c r="C2" s="557"/>
      <c r="D2" s="557"/>
      <c r="E2" s="557"/>
      <c r="F2" s="557"/>
      <c r="G2" s="557"/>
      <c r="H2" s="557"/>
      <c r="I2" s="557"/>
      <c r="J2" s="557"/>
      <c r="K2" s="713"/>
    </row>
    <row r="3" spans="1:11" s="683" customFormat="1" ht="30" customHeight="1" x14ac:dyDescent="0.35">
      <c r="A3" s="1079" t="s">
        <v>51</v>
      </c>
      <c r="B3" s="688"/>
      <c r="C3" s="714"/>
      <c r="D3" s="714"/>
      <c r="E3" s="715"/>
      <c r="F3" s="546"/>
      <c r="G3" s="546"/>
      <c r="H3" s="546"/>
      <c r="I3" s="546"/>
      <c r="J3" s="546"/>
      <c r="K3" s="690"/>
    </row>
    <row r="4" spans="1:11" s="683" customFormat="1" ht="15" customHeight="1" x14ac:dyDescent="0.25">
      <c r="A4" s="716"/>
      <c r="B4" s="717"/>
      <c r="C4" s="718"/>
      <c r="D4" s="719"/>
      <c r="E4" s="720"/>
      <c r="F4" s="720"/>
      <c r="G4" s="720"/>
      <c r="H4" s="720"/>
      <c r="I4" s="546"/>
      <c r="J4" s="546"/>
      <c r="K4" s="690"/>
    </row>
    <row r="5" spans="1:11" s="683" customFormat="1" ht="30" customHeight="1" x14ac:dyDescent="0.25">
      <c r="A5" s="721"/>
      <c r="B5" s="693"/>
      <c r="C5" s="984" t="s">
        <v>565</v>
      </c>
      <c r="D5" s="984" t="s">
        <v>178</v>
      </c>
      <c r="E5" s="722"/>
      <c r="F5" s="722"/>
      <c r="G5" s="984" t="s">
        <v>334</v>
      </c>
      <c r="H5" s="723" t="s">
        <v>335</v>
      </c>
      <c r="I5" s="546"/>
      <c r="J5" s="546"/>
      <c r="K5" s="690"/>
    </row>
    <row r="6" spans="1:11" ht="15" customHeight="1" x14ac:dyDescent="0.25">
      <c r="A6" s="742"/>
      <c r="B6" s="724" t="s">
        <v>399</v>
      </c>
      <c r="C6" s="731" t="s">
        <v>428</v>
      </c>
      <c r="D6" s="140"/>
      <c r="E6" s="141"/>
      <c r="F6" s="141"/>
      <c r="G6" s="738">
        <v>1</v>
      </c>
      <c r="H6" s="169" t="str">
        <f>IF(AND(ISNUMBER(D6),ISNUMBER(G6)),D6*G6,"")</f>
        <v/>
      </c>
      <c r="I6" s="546"/>
      <c r="J6" s="546"/>
      <c r="K6" s="690"/>
    </row>
    <row r="7" spans="1:11" ht="15" customHeight="1" x14ac:dyDescent="0.25">
      <c r="A7" s="742"/>
      <c r="B7" s="725" t="s">
        <v>400</v>
      </c>
      <c r="C7" s="732" t="s">
        <v>974</v>
      </c>
      <c r="D7" s="142"/>
      <c r="E7" s="952"/>
      <c r="F7" s="952"/>
      <c r="G7" s="952"/>
      <c r="H7" s="953"/>
      <c r="I7" s="546"/>
      <c r="J7" s="546"/>
      <c r="K7" s="690"/>
    </row>
    <row r="8" spans="1:11" ht="15" customHeight="1" x14ac:dyDescent="0.25">
      <c r="A8" s="742"/>
      <c r="B8" s="726" t="s">
        <v>336</v>
      </c>
      <c r="C8" s="732" t="s">
        <v>566</v>
      </c>
      <c r="D8" s="142"/>
      <c r="E8" s="952"/>
      <c r="F8" s="952"/>
      <c r="G8" s="163">
        <v>1</v>
      </c>
      <c r="H8" s="164" t="str">
        <f>IF(AND(ISNUMBER(D8),ISNUMBER(G8)),D8*G8,"")</f>
        <v/>
      </c>
      <c r="I8" s="546"/>
      <c r="J8" s="546"/>
      <c r="K8" s="690"/>
    </row>
    <row r="9" spans="1:11" ht="15" customHeight="1" x14ac:dyDescent="0.25">
      <c r="A9" s="742"/>
      <c r="B9" s="727" t="str">
        <f>CONCATENATE("Check: row ", ROW(B8)," ≤ row ",ROW(B7))</f>
        <v>Check: row 8 ≤ row 7</v>
      </c>
      <c r="C9" s="952"/>
      <c r="D9" s="736" t="str">
        <f>IF(D8&lt;=D7,"Pass","Fail")</f>
        <v>Pass</v>
      </c>
      <c r="E9" s="952"/>
      <c r="F9" s="952"/>
      <c r="G9" s="952"/>
      <c r="H9" s="953"/>
      <c r="I9" s="546"/>
      <c r="J9" s="546"/>
      <c r="K9" s="690"/>
    </row>
    <row r="10" spans="1:11" ht="15" customHeight="1" x14ac:dyDescent="0.25">
      <c r="A10" s="742"/>
      <c r="B10" s="725" t="s">
        <v>257</v>
      </c>
      <c r="C10" s="732" t="s">
        <v>429</v>
      </c>
      <c r="D10" s="146"/>
      <c r="E10" s="952"/>
      <c r="F10" s="952"/>
      <c r="G10" s="952"/>
      <c r="H10" s="953"/>
      <c r="I10" s="546"/>
      <c r="J10" s="546"/>
      <c r="K10" s="690"/>
    </row>
    <row r="11" spans="1:11" ht="15" customHeight="1" x14ac:dyDescent="0.25">
      <c r="A11" s="742"/>
      <c r="B11" s="726" t="s">
        <v>310</v>
      </c>
      <c r="C11" s="732" t="s">
        <v>429</v>
      </c>
      <c r="D11" s="142"/>
      <c r="E11" s="952"/>
      <c r="F11" s="952"/>
      <c r="G11" s="163">
        <f>Parameters!F15</f>
        <v>1</v>
      </c>
      <c r="H11" s="164" t="str">
        <f>IF(AND(ISNUMBER(D11),ISNUMBER(G11)),D11*G11,"")</f>
        <v/>
      </c>
      <c r="I11" s="546"/>
      <c r="J11" s="546"/>
      <c r="K11" s="690"/>
    </row>
    <row r="12" spans="1:11" ht="15" customHeight="1" x14ac:dyDescent="0.25">
      <c r="A12" s="742"/>
      <c r="B12" s="726" t="s">
        <v>311</v>
      </c>
      <c r="C12" s="732" t="s">
        <v>429</v>
      </c>
      <c r="D12" s="142"/>
      <c r="E12" s="952"/>
      <c r="F12" s="952"/>
      <c r="G12" s="163">
        <f>Parameters!F16</f>
        <v>1</v>
      </c>
      <c r="H12" s="164" t="str">
        <f>IF(AND(ISNUMBER(D12),ISNUMBER(G12)),D12*G12,"")</f>
        <v/>
      </c>
      <c r="I12" s="546"/>
      <c r="J12" s="546"/>
      <c r="K12" s="690"/>
    </row>
    <row r="13" spans="1:11" ht="15" customHeight="1" x14ac:dyDescent="0.25">
      <c r="A13" s="742"/>
      <c r="B13" s="726" t="s">
        <v>312</v>
      </c>
      <c r="C13" s="732" t="s">
        <v>429</v>
      </c>
      <c r="D13" s="142"/>
      <c r="E13" s="952"/>
      <c r="F13" s="952"/>
      <c r="G13" s="163">
        <f>Parameters!F17</f>
        <v>1</v>
      </c>
      <c r="H13" s="164" t="str">
        <f>IF(AND(ISNUMBER(D13),ISNUMBER(G13)),D13*G13,"")</f>
        <v/>
      </c>
      <c r="I13" s="546"/>
      <c r="J13" s="546"/>
      <c r="K13" s="690"/>
    </row>
    <row r="14" spans="1:11" ht="15" customHeight="1" x14ac:dyDescent="0.25">
      <c r="A14" s="742"/>
      <c r="B14" s="726" t="s">
        <v>567</v>
      </c>
      <c r="C14" s="732" t="s">
        <v>429</v>
      </c>
      <c r="D14" s="142"/>
      <c r="E14" s="952"/>
      <c r="F14" s="952"/>
      <c r="G14" s="163">
        <f>Parameters!F18</f>
        <v>1</v>
      </c>
      <c r="H14" s="164" t="str">
        <f>IF(AND(ISNUMBER(D14),ISNUMBER(G14)),D14*G14,"")</f>
        <v/>
      </c>
      <c r="I14" s="546"/>
      <c r="J14" s="546"/>
      <c r="K14" s="690"/>
    </row>
    <row r="15" spans="1:11" ht="15" customHeight="1" x14ac:dyDescent="0.25">
      <c r="A15" s="742"/>
      <c r="B15" s="726" t="s">
        <v>401</v>
      </c>
      <c r="C15" s="732" t="s">
        <v>429</v>
      </c>
      <c r="D15" s="142"/>
      <c r="E15" s="952"/>
      <c r="F15" s="952"/>
      <c r="G15" s="163">
        <f>Parameters!F19</f>
        <v>1</v>
      </c>
      <c r="H15" s="164" t="str">
        <f>IF(AND(ISNUMBER(D15),ISNUMBER(G15)),D15*G15,"")</f>
        <v/>
      </c>
      <c r="I15" s="546"/>
      <c r="J15" s="546"/>
      <c r="K15" s="690"/>
    </row>
    <row r="16" spans="1:11" ht="15" customHeight="1" x14ac:dyDescent="0.25">
      <c r="A16" s="742"/>
      <c r="B16" s="314" t="s">
        <v>337</v>
      </c>
      <c r="C16" s="952"/>
      <c r="D16" s="952"/>
      <c r="E16" s="952"/>
      <c r="F16" s="952"/>
      <c r="G16" s="952"/>
      <c r="H16" s="953"/>
      <c r="I16" s="546"/>
      <c r="J16" s="546"/>
      <c r="K16" s="690"/>
    </row>
    <row r="17" spans="1:11" ht="30" customHeight="1" x14ac:dyDescent="0.25">
      <c r="A17" s="742"/>
      <c r="B17" s="726" t="s">
        <v>338</v>
      </c>
      <c r="C17" s="732" t="s">
        <v>430</v>
      </c>
      <c r="D17" s="142"/>
      <c r="E17" s="952"/>
      <c r="F17" s="952"/>
      <c r="G17" s="163">
        <f>Parameters!F21</f>
        <v>1</v>
      </c>
      <c r="H17" s="164" t="str">
        <f>IF(AND(ISNUMBER(D17),ISNUMBER(G17)),D17*G17,"")</f>
        <v/>
      </c>
      <c r="I17" s="546"/>
      <c r="J17" s="546"/>
      <c r="K17" s="690"/>
    </row>
    <row r="18" spans="1:11" ht="45" customHeight="1" x14ac:dyDescent="0.25">
      <c r="A18" s="742"/>
      <c r="B18" s="728" t="s">
        <v>402</v>
      </c>
      <c r="C18" s="733" t="s">
        <v>431</v>
      </c>
      <c r="D18" s="148"/>
      <c r="E18" s="149"/>
      <c r="F18" s="149"/>
      <c r="G18" s="739">
        <f>Parameters!F22</f>
        <v>1</v>
      </c>
      <c r="H18" s="740" t="str">
        <f>IF(AND(ISNUMBER(D18),ISNUMBER(G18)),D18*G18,"")</f>
        <v/>
      </c>
      <c r="I18" s="546"/>
      <c r="J18" s="546"/>
      <c r="K18" s="690"/>
    </row>
    <row r="19" spans="1:11" ht="15" customHeight="1" x14ac:dyDescent="0.25">
      <c r="A19" s="742"/>
      <c r="B19" s="729" t="s">
        <v>339</v>
      </c>
      <c r="C19" s="734">
        <v>49</v>
      </c>
      <c r="D19" s="141"/>
      <c r="E19" s="141"/>
      <c r="F19" s="141"/>
      <c r="G19" s="141"/>
      <c r="H19" s="741" t="str">
        <f>IF(AND(ISNUMBER(H6),ISNUMBER(H8),ISNUMBER(H11),ISNUMBER(H12),ISNUMBER(H13),ISNUMBER(H14),ISNUMBER(H15),ISNUMBER(H17),ISNUMBER(H18)),SUM(H6,H8,H11:H15,H17:H18),"")</f>
        <v/>
      </c>
      <c r="I19" s="546"/>
      <c r="J19" s="546"/>
      <c r="K19" s="690"/>
    </row>
    <row r="20" spans="1:11" ht="15" customHeight="1" x14ac:dyDescent="0.25">
      <c r="A20" s="742"/>
      <c r="B20" s="725" t="s">
        <v>341</v>
      </c>
      <c r="C20" s="732" t="s">
        <v>414</v>
      </c>
      <c r="D20" s="737" t="str">
        <f>IF(AND(ISNUMBER(D180),ISNUMBER(D183),ISNUMBER(D193),ISNUMBER(D196),ISNUMBER(E180),ISNUMBER(E193),ISNUMBER(D277),ISNUMBER(D280),ISNUMBER(E277),ISNUMBER(D434),ISNUMBER(E434)),-SUM(D180,D183,D186,D189,D193,D196,D199,D203,D206,E277,E434)+SUM(E180,E193,D277,D280,D283,D286,D434),"")</f>
        <v/>
      </c>
      <c r="E20" s="952"/>
      <c r="F20" s="952"/>
      <c r="G20" s="952"/>
      <c r="H20" s="953"/>
      <c r="I20" s="546"/>
      <c r="J20" s="546"/>
      <c r="K20" s="690"/>
    </row>
    <row r="21" spans="1:11" ht="15" customHeight="1" x14ac:dyDescent="0.25">
      <c r="A21" s="743"/>
      <c r="B21" s="730" t="s">
        <v>342</v>
      </c>
      <c r="C21" s="735" t="s">
        <v>414</v>
      </c>
      <c r="D21" s="893"/>
      <c r="E21" s="893"/>
      <c r="F21" s="893"/>
      <c r="G21" s="893"/>
      <c r="H21" s="170" t="str">
        <f>IF(AND(ISNUMBER(H19),ISNUMBER(D20)),MAX(H19+D20,0),"")</f>
        <v/>
      </c>
      <c r="I21" s="546"/>
      <c r="J21" s="546"/>
      <c r="K21" s="690"/>
    </row>
    <row r="22" spans="1:11" s="683" customFormat="1" ht="60" customHeight="1" x14ac:dyDescent="0.35">
      <c r="A22" s="2546" t="s">
        <v>618</v>
      </c>
      <c r="B22" s="2547"/>
      <c r="C22" s="2547"/>
      <c r="D22" s="2547"/>
      <c r="E22" s="2547"/>
      <c r="F22" s="2547"/>
      <c r="G22" s="2547"/>
      <c r="H22" s="2547"/>
      <c r="I22" s="546"/>
      <c r="J22" s="546"/>
      <c r="K22" s="690"/>
    </row>
    <row r="23" spans="1:11" ht="30" customHeight="1" x14ac:dyDescent="0.25">
      <c r="A23" s="721"/>
      <c r="B23" s="704"/>
      <c r="C23" s="984" t="s">
        <v>565</v>
      </c>
      <c r="D23" s="984" t="s">
        <v>343</v>
      </c>
      <c r="E23" s="138"/>
      <c r="F23" s="138"/>
      <c r="G23" s="984" t="s">
        <v>334</v>
      </c>
      <c r="H23" s="723" t="s">
        <v>335</v>
      </c>
      <c r="I23" s="546"/>
      <c r="J23" s="546"/>
      <c r="K23" s="690"/>
    </row>
    <row r="24" spans="1:11" ht="15" customHeight="1" x14ac:dyDescent="0.25">
      <c r="A24" s="742"/>
      <c r="B24" s="724" t="s">
        <v>344</v>
      </c>
      <c r="C24" s="731" t="s">
        <v>432</v>
      </c>
      <c r="D24" s="151"/>
      <c r="E24" s="141"/>
      <c r="F24" s="141"/>
      <c r="G24" s="151"/>
      <c r="H24" s="152"/>
      <c r="I24" s="546"/>
      <c r="J24" s="546"/>
      <c r="K24" s="690"/>
    </row>
    <row r="25" spans="1:11" ht="15" customHeight="1" x14ac:dyDescent="0.25">
      <c r="A25" s="742"/>
      <c r="B25" s="726" t="s">
        <v>310</v>
      </c>
      <c r="C25" s="732" t="s">
        <v>432</v>
      </c>
      <c r="D25" s="153"/>
      <c r="E25" s="952"/>
      <c r="F25" s="952"/>
      <c r="G25" s="163">
        <f>Parameters!F25</f>
        <v>0.85</v>
      </c>
      <c r="H25" s="164" t="str">
        <f t="shared" ref="H25:H31" si="0">IF(AND(ISNUMBER(D25),ISNUMBER(G25)),D25*G25,"")</f>
        <v/>
      </c>
      <c r="I25" s="546"/>
      <c r="J25" s="546"/>
      <c r="K25" s="690"/>
    </row>
    <row r="26" spans="1:11" ht="15" customHeight="1" x14ac:dyDescent="0.25">
      <c r="A26" s="742"/>
      <c r="B26" s="726" t="s">
        <v>311</v>
      </c>
      <c r="C26" s="732" t="s">
        <v>432</v>
      </c>
      <c r="D26" s="153"/>
      <c r="E26" s="952"/>
      <c r="F26" s="952"/>
      <c r="G26" s="163">
        <f>Parameters!F26</f>
        <v>0.85</v>
      </c>
      <c r="H26" s="164" t="str">
        <f t="shared" si="0"/>
        <v/>
      </c>
      <c r="I26" s="546"/>
      <c r="J26" s="546"/>
      <c r="K26" s="690"/>
    </row>
    <row r="27" spans="1:11" ht="15" customHeight="1" x14ac:dyDescent="0.25">
      <c r="A27" s="742"/>
      <c r="B27" s="726" t="s">
        <v>312</v>
      </c>
      <c r="C27" s="732" t="s">
        <v>432</v>
      </c>
      <c r="D27" s="153"/>
      <c r="E27" s="952"/>
      <c r="F27" s="952"/>
      <c r="G27" s="163">
        <f>Parameters!F27</f>
        <v>0.85</v>
      </c>
      <c r="H27" s="164" t="str">
        <f t="shared" si="0"/>
        <v/>
      </c>
      <c r="I27" s="546"/>
      <c r="J27" s="546"/>
      <c r="K27" s="690"/>
    </row>
    <row r="28" spans="1:11" ht="15" customHeight="1" x14ac:dyDescent="0.25">
      <c r="A28" s="742"/>
      <c r="B28" s="726" t="s">
        <v>567</v>
      </c>
      <c r="C28" s="732" t="s">
        <v>432</v>
      </c>
      <c r="D28" s="153"/>
      <c r="E28" s="952"/>
      <c r="F28" s="952"/>
      <c r="G28" s="163">
        <f>Parameters!F28</f>
        <v>0.85</v>
      </c>
      <c r="H28" s="164" t="str">
        <f t="shared" si="0"/>
        <v/>
      </c>
      <c r="I28" s="546"/>
      <c r="J28" s="546"/>
      <c r="K28" s="690"/>
    </row>
    <row r="29" spans="1:11" ht="15" customHeight="1" x14ac:dyDescent="0.25">
      <c r="A29" s="744"/>
      <c r="B29" s="726" t="s">
        <v>345</v>
      </c>
      <c r="C29" s="732" t="s">
        <v>432</v>
      </c>
      <c r="D29" s="153"/>
      <c r="E29" s="952"/>
      <c r="F29" s="952"/>
      <c r="G29" s="163">
        <f>Parameters!F29</f>
        <v>0.85</v>
      </c>
      <c r="H29" s="164" t="str">
        <f t="shared" si="0"/>
        <v/>
      </c>
      <c r="I29" s="546"/>
      <c r="J29" s="546"/>
      <c r="K29" s="690"/>
    </row>
    <row r="30" spans="1:11" ht="15" customHeight="1" x14ac:dyDescent="0.25">
      <c r="A30" s="742"/>
      <c r="B30" s="725" t="s">
        <v>346</v>
      </c>
      <c r="C30" s="732" t="s">
        <v>433</v>
      </c>
      <c r="D30" s="153"/>
      <c r="E30" s="952"/>
      <c r="F30" s="952"/>
      <c r="G30" s="163">
        <f>Parameters!F30</f>
        <v>0.85</v>
      </c>
      <c r="H30" s="164" t="str">
        <f t="shared" si="0"/>
        <v/>
      </c>
      <c r="I30" s="546"/>
      <c r="J30" s="546"/>
      <c r="K30" s="690"/>
    </row>
    <row r="31" spans="1:11" ht="15" customHeight="1" x14ac:dyDescent="0.25">
      <c r="A31" s="742"/>
      <c r="B31" s="730" t="s">
        <v>347</v>
      </c>
      <c r="C31" s="735" t="s">
        <v>433</v>
      </c>
      <c r="D31" s="154"/>
      <c r="E31" s="893"/>
      <c r="F31" s="893"/>
      <c r="G31" s="750">
        <f>Parameters!F31</f>
        <v>0.85</v>
      </c>
      <c r="H31" s="170" t="str">
        <f t="shared" si="0"/>
        <v/>
      </c>
      <c r="I31" s="546"/>
      <c r="J31" s="546"/>
      <c r="K31" s="690"/>
    </row>
    <row r="32" spans="1:11" ht="15" customHeight="1" x14ac:dyDescent="0.25">
      <c r="A32" s="742"/>
      <c r="B32" s="729" t="s">
        <v>403</v>
      </c>
      <c r="C32" s="734" t="s">
        <v>434</v>
      </c>
      <c r="D32" s="747" t="str">
        <f>IF(AND(ISNUMBER(D25),ISNUMBER(D26),ISNUMBER(D27),ISNUMBER(D28),ISNUMBER(D29),ISNUMBER(D30),ISNUMBER(D31)),SUM(D25:D31),"")</f>
        <v/>
      </c>
      <c r="E32" s="141"/>
      <c r="F32" s="141"/>
      <c r="G32" s="155"/>
      <c r="H32" s="741" t="str">
        <f>IF(AND(ISNUMBER(H25),ISNUMBER(H26),ISNUMBER(H27),ISNUMBER(H28),ISNUMBER(H29), ISNUMBER(H30),ISNUMBER(H31)),SUM(H25:H31),"")</f>
        <v/>
      </c>
      <c r="I32" s="546"/>
      <c r="J32" s="546"/>
      <c r="K32" s="690"/>
    </row>
    <row r="33" spans="1:11" ht="15" customHeight="1" x14ac:dyDescent="0.25">
      <c r="A33" s="742"/>
      <c r="B33" s="725" t="s">
        <v>404</v>
      </c>
      <c r="C33" s="732" t="s">
        <v>414</v>
      </c>
      <c r="D33" s="748" t="str">
        <f>IF(AND(ISNUMBER(E183),ISNUMBER(E196),ISNUMBER(E280),ISNUMBER(D435),ISNUMBER(E435)),E183+E196-E280+D435-E435,"")</f>
        <v/>
      </c>
      <c r="E33" s="952"/>
      <c r="F33" s="952"/>
      <c r="G33" s="156"/>
      <c r="H33" s="157"/>
      <c r="I33" s="546"/>
      <c r="J33" s="546"/>
      <c r="K33" s="690"/>
    </row>
    <row r="34" spans="1:11" ht="15" customHeight="1" x14ac:dyDescent="0.25">
      <c r="A34" s="742"/>
      <c r="B34" s="730" t="s">
        <v>405</v>
      </c>
      <c r="C34" s="735" t="s">
        <v>414</v>
      </c>
      <c r="D34" s="749" t="str">
        <f>IF(AND(ISNUMBER(D32),ISNUMBER(D33)),D32+D33,"")</f>
        <v/>
      </c>
      <c r="E34" s="893"/>
      <c r="F34" s="893"/>
      <c r="G34" s="750">
        <f>Parameters!F32</f>
        <v>0.85</v>
      </c>
      <c r="H34" s="170" t="str">
        <f>IF(AND(ISNUMBER(D34),ISNUMBER(G34)),D34*G34,"")</f>
        <v/>
      </c>
      <c r="I34" s="546"/>
      <c r="J34" s="546"/>
      <c r="K34" s="690"/>
    </row>
    <row r="35" spans="1:11" s="683" customFormat="1" ht="60" customHeight="1" x14ac:dyDescent="0.35">
      <c r="A35" s="2546" t="s">
        <v>619</v>
      </c>
      <c r="B35" s="2547"/>
      <c r="C35" s="2547"/>
      <c r="D35" s="2547"/>
      <c r="E35" s="2547"/>
      <c r="F35" s="2547"/>
      <c r="G35" s="2547"/>
      <c r="H35" s="2547"/>
      <c r="I35" s="546"/>
      <c r="J35" s="546"/>
      <c r="K35" s="690"/>
    </row>
    <row r="36" spans="1:11" ht="30" customHeight="1" x14ac:dyDescent="0.25">
      <c r="A36" s="721"/>
      <c r="B36" s="693"/>
      <c r="C36" s="984" t="s">
        <v>565</v>
      </c>
      <c r="D36" s="984" t="s">
        <v>343</v>
      </c>
      <c r="E36" s="138"/>
      <c r="F36" s="138"/>
      <c r="G36" s="984" t="s">
        <v>334</v>
      </c>
      <c r="H36" s="723" t="s">
        <v>335</v>
      </c>
      <c r="I36" s="546"/>
      <c r="J36" s="546"/>
      <c r="K36" s="690"/>
    </row>
    <row r="37" spans="1:11" ht="15" customHeight="1" x14ac:dyDescent="0.25">
      <c r="A37" s="742"/>
      <c r="B37" s="724" t="s">
        <v>406</v>
      </c>
      <c r="C37" s="731" t="s">
        <v>407</v>
      </c>
      <c r="D37" s="158"/>
      <c r="E37" s="141"/>
      <c r="F37" s="141"/>
      <c r="G37" s="738">
        <f>Parameters!F34</f>
        <v>0.75</v>
      </c>
      <c r="H37" s="755" t="str">
        <f>IF(AND(ISNUMBER(D37),ISNUMBER(G37)),D37*G37,"")</f>
        <v/>
      </c>
      <c r="I37" s="546"/>
      <c r="J37" s="546"/>
      <c r="K37" s="690"/>
    </row>
    <row r="38" spans="1:11" ht="15" customHeight="1" x14ac:dyDescent="0.25">
      <c r="A38" s="742"/>
      <c r="B38" s="725" t="s">
        <v>408</v>
      </c>
      <c r="C38" s="732" t="s">
        <v>409</v>
      </c>
      <c r="D38" s="159"/>
      <c r="E38" s="952"/>
      <c r="F38" s="952"/>
      <c r="G38" s="163">
        <f>Parameters!F35</f>
        <v>0.5</v>
      </c>
      <c r="H38" s="165" t="str">
        <f>IF(AND(ISNUMBER(D38),ISNUMBER(G38)),D38*G38,"")</f>
        <v/>
      </c>
      <c r="I38" s="546"/>
      <c r="J38" s="546"/>
      <c r="K38" s="690"/>
    </row>
    <row r="39" spans="1:11" ht="15" customHeight="1" x14ac:dyDescent="0.25">
      <c r="A39" s="742"/>
      <c r="B39" s="725" t="s">
        <v>410</v>
      </c>
      <c r="C39" s="752" t="s">
        <v>411</v>
      </c>
      <c r="D39" s="159"/>
      <c r="E39" s="952"/>
      <c r="F39" s="952"/>
      <c r="G39" s="163">
        <f>Parameters!F36</f>
        <v>0.5</v>
      </c>
      <c r="H39" s="165" t="str">
        <f>IF(AND(ISNUMBER(D39),ISNUMBER(G39)),D39*G39,"")</f>
        <v/>
      </c>
      <c r="I39" s="546"/>
      <c r="J39" s="546"/>
      <c r="K39" s="690"/>
    </row>
    <row r="40" spans="1:11" ht="15" customHeight="1" x14ac:dyDescent="0.25">
      <c r="A40" s="742"/>
      <c r="B40" s="725" t="s">
        <v>719</v>
      </c>
      <c r="C40" s="752" t="s">
        <v>720</v>
      </c>
      <c r="D40" s="159"/>
      <c r="E40" s="952"/>
      <c r="F40" s="952"/>
      <c r="G40" s="163">
        <v>0.5</v>
      </c>
      <c r="H40" s="165" t="str">
        <f>IF(AND(ISNUMBER(D40),ISNUMBER(G40)),D40*G40,"")</f>
        <v/>
      </c>
      <c r="I40" s="546"/>
      <c r="J40" s="546"/>
      <c r="K40" s="690"/>
    </row>
    <row r="41" spans="1:11" ht="15" customHeight="1" x14ac:dyDescent="0.25">
      <c r="A41" s="742"/>
      <c r="B41" s="751" t="s">
        <v>412</v>
      </c>
      <c r="C41" s="753" t="s">
        <v>407</v>
      </c>
      <c r="D41" s="754" t="str">
        <f>IF(ISNUMBER(D37),D37,"")</f>
        <v/>
      </c>
      <c r="E41" s="952"/>
      <c r="F41" s="952"/>
      <c r="G41" s="156"/>
      <c r="H41" s="161" t="str">
        <f>IF(ISNUMBER(H37),H37,"")</f>
        <v/>
      </c>
      <c r="I41" s="546"/>
      <c r="J41" s="546"/>
      <c r="K41" s="690"/>
    </row>
    <row r="42" spans="1:11" ht="15" customHeight="1" x14ac:dyDescent="0.25">
      <c r="A42" s="742"/>
      <c r="B42" s="725" t="s">
        <v>413</v>
      </c>
      <c r="C42" s="732" t="s">
        <v>414</v>
      </c>
      <c r="D42" s="737" t="str">
        <f>IF(OR(ISNUMBER(E186),ISNUMBER(E199),ISNUMBER(E283),ISNUMBER(D436),ISNUMBER(E436)),SUM(E186,E199,D436)-SUM(E283,E436),"")</f>
        <v/>
      </c>
      <c r="E42" s="952"/>
      <c r="F42" s="952"/>
      <c r="G42" s="156"/>
      <c r="H42" s="157"/>
      <c r="I42" s="546"/>
      <c r="J42" s="546"/>
      <c r="K42" s="690"/>
    </row>
    <row r="43" spans="1:11" ht="15" customHeight="1" x14ac:dyDescent="0.25">
      <c r="A43" s="742"/>
      <c r="B43" s="725" t="s">
        <v>415</v>
      </c>
      <c r="C43" s="732" t="s">
        <v>414</v>
      </c>
      <c r="D43" s="315" t="str">
        <f>IF(OR(ISNUMBER(D41),ISNUMBER(D42)),SUM(D41,D42),"")</f>
        <v/>
      </c>
      <c r="E43" s="952"/>
      <c r="F43" s="952"/>
      <c r="G43" s="163">
        <f>Parameters!F37</f>
        <v>0.75</v>
      </c>
      <c r="H43" s="164" t="str">
        <f>IF(AND(ISNUMBER(D43),ISNUMBER(G43)),D43*G43,"")</f>
        <v/>
      </c>
      <c r="I43" s="546"/>
      <c r="J43" s="546"/>
      <c r="K43" s="690"/>
    </row>
    <row r="44" spans="1:11" ht="15" customHeight="1" x14ac:dyDescent="0.25">
      <c r="A44" s="742"/>
      <c r="B44" s="751" t="s">
        <v>416</v>
      </c>
      <c r="C44" s="753" t="s">
        <v>417</v>
      </c>
      <c r="D44" s="754" t="str">
        <f>IF(OR(ISNUMBER(D38),ISNUMBER(D39),ISNUMBER(D40)),SUM(D38:D40),"")</f>
        <v/>
      </c>
      <c r="E44" s="952"/>
      <c r="F44" s="952"/>
      <c r="G44" s="156"/>
      <c r="H44" s="756" t="str">
        <f>IF(OR(ISNUMBER(H38),ISNUMBER(H39),ISNUMBER(H40)),SUM(H38:H40),"")</f>
        <v/>
      </c>
      <c r="I44" s="546"/>
      <c r="J44" s="546"/>
      <c r="K44" s="690"/>
    </row>
    <row r="45" spans="1:11" ht="15" customHeight="1" x14ac:dyDescent="0.25">
      <c r="A45" s="742"/>
      <c r="B45" s="725" t="s">
        <v>418</v>
      </c>
      <c r="C45" s="732" t="s">
        <v>414</v>
      </c>
      <c r="D45" s="737" t="str">
        <f>IF(OR(ISNUMBER(E189),ISNUMBER(E203),ISNUMBER(E206),ISNUMBER(E286),ISNUMBER(D437),ISNUMBER(E437)),SUM(E189,E203,E206,D437)-SUM(E286,E437),"")</f>
        <v/>
      </c>
      <c r="E45" s="952"/>
      <c r="F45" s="952"/>
      <c r="G45" s="156"/>
      <c r="H45" s="157"/>
      <c r="I45" s="546"/>
      <c r="J45" s="546"/>
      <c r="K45" s="690"/>
    </row>
    <row r="46" spans="1:11" ht="15" customHeight="1" x14ac:dyDescent="0.25">
      <c r="A46" s="742"/>
      <c r="B46" s="725" t="s">
        <v>419</v>
      </c>
      <c r="C46" s="732" t="s">
        <v>414</v>
      </c>
      <c r="D46" s="315" t="str">
        <f>IF(OR(ISNUMBER(D44),ISNUMBER(D45)),SUM(D44,D45),"")</f>
        <v/>
      </c>
      <c r="E46" s="952"/>
      <c r="F46" s="952"/>
      <c r="G46" s="163">
        <f>Parameters!F38</f>
        <v>0.5</v>
      </c>
      <c r="H46" s="165" t="str">
        <f>IF(AND(ISNUMBER(D46),ISNUMBER(G46)),D46*G46,"")</f>
        <v/>
      </c>
      <c r="I46" s="546"/>
      <c r="J46" s="546"/>
      <c r="K46" s="690"/>
    </row>
    <row r="47" spans="1:11" ht="15" customHeight="1" x14ac:dyDescent="0.25">
      <c r="A47" s="742"/>
      <c r="B47" s="730" t="s">
        <v>420</v>
      </c>
      <c r="C47" s="735" t="s">
        <v>414</v>
      </c>
      <c r="D47" s="317" t="str">
        <f>IF(OR(ISNUMBER(D43),ISNUMBER(D46)),SUM(D43,D46),"")</f>
        <v/>
      </c>
      <c r="E47" s="893"/>
      <c r="F47" s="893"/>
      <c r="G47" s="166"/>
      <c r="H47" s="167" t="str">
        <f>IF(OR(ISNUMBER(H43),ISNUMBER(H46)),SUM(H43,H46),"")</f>
        <v/>
      </c>
      <c r="I47" s="546"/>
      <c r="J47" s="546"/>
      <c r="K47" s="690"/>
    </row>
    <row r="48" spans="1:11" ht="15" customHeight="1" x14ac:dyDescent="0.25">
      <c r="A48" s="560"/>
      <c r="B48" s="546"/>
      <c r="C48" s="546"/>
      <c r="D48" s="546"/>
      <c r="E48" s="546"/>
      <c r="F48" s="546"/>
      <c r="G48" s="546"/>
      <c r="H48" s="546"/>
      <c r="I48" s="546"/>
      <c r="J48" s="546"/>
      <c r="K48" s="690"/>
    </row>
    <row r="49" spans="1:11" ht="15" customHeight="1" x14ac:dyDescent="0.25">
      <c r="A49" s="742"/>
      <c r="B49" s="310" t="s">
        <v>568</v>
      </c>
      <c r="C49" s="731" t="s">
        <v>421</v>
      </c>
      <c r="D49" s="155"/>
      <c r="E49" s="141"/>
      <c r="F49" s="141"/>
      <c r="G49" s="155"/>
      <c r="H49" s="169" t="str">
        <f>IF(AND(ISNUMBER(H21),ISNUMBER(H34)),MAX(SUM(H47)-15/85*(H21+H34),SUM(H47)-15/60*H21,0),"")</f>
        <v/>
      </c>
      <c r="I49" s="546"/>
      <c r="J49" s="546"/>
      <c r="K49" s="690"/>
    </row>
    <row r="50" spans="1:11" ht="15" customHeight="1" x14ac:dyDescent="0.25">
      <c r="A50" s="742"/>
      <c r="B50" s="316" t="s">
        <v>569</v>
      </c>
      <c r="C50" s="735" t="s">
        <v>422</v>
      </c>
      <c r="D50" s="166"/>
      <c r="E50" s="893"/>
      <c r="F50" s="893"/>
      <c r="G50" s="166"/>
      <c r="H50" s="170" t="str">
        <f>IF(AND(ISNUMBER(H34),ISNUMBER(H49)),MAX((SUM(H34,H47)-H49)-2/3*H21,0),"")</f>
        <v/>
      </c>
      <c r="I50" s="546"/>
      <c r="J50" s="546"/>
      <c r="K50" s="690"/>
    </row>
    <row r="51" spans="1:11" s="683" customFormat="1" ht="60" customHeight="1" x14ac:dyDescent="0.35">
      <c r="A51" s="2546" t="s">
        <v>620</v>
      </c>
      <c r="B51" s="2547"/>
      <c r="C51" s="2547"/>
      <c r="D51" s="2547"/>
      <c r="E51" s="2547"/>
      <c r="F51" s="2547"/>
      <c r="G51" s="2547"/>
      <c r="H51" s="2547"/>
      <c r="I51" s="546"/>
      <c r="J51" s="546"/>
      <c r="K51" s="690"/>
    </row>
    <row r="52" spans="1:11" s="683" customFormat="1" ht="30" customHeight="1" x14ac:dyDescent="0.25">
      <c r="A52" s="721"/>
      <c r="B52" s="693"/>
      <c r="C52" s="2552"/>
      <c r="D52" s="2553"/>
      <c r="E52" s="2553"/>
      <c r="F52" s="2553"/>
      <c r="G52" s="2554"/>
      <c r="H52" s="723" t="s">
        <v>335</v>
      </c>
      <c r="I52" s="546"/>
      <c r="J52" s="546"/>
      <c r="K52" s="690"/>
    </row>
    <row r="53" spans="1:11" ht="15" customHeight="1" x14ac:dyDescent="0.25">
      <c r="A53" s="742"/>
      <c r="B53" s="757" t="s">
        <v>570</v>
      </c>
      <c r="C53" s="171"/>
      <c r="D53" s="171"/>
      <c r="E53" s="68"/>
      <c r="F53" s="68"/>
      <c r="G53" s="171"/>
      <c r="H53" s="758" t="str">
        <f>IF(AND(ISNUMBER(H19),ISNUMBER(H32),ISNUMBER(H49),ISNUMBER(H50)),SUM(H19,H32,H41,H44)-SUM(H49,H50),"")</f>
        <v/>
      </c>
      <c r="I53" s="546"/>
      <c r="J53" s="546"/>
      <c r="K53" s="690"/>
    </row>
    <row r="54" spans="1:11" ht="15" customHeight="1" x14ac:dyDescent="0.25">
      <c r="A54" s="560"/>
      <c r="B54" s="546"/>
      <c r="C54" s="546"/>
      <c r="D54" s="546"/>
      <c r="E54" s="546"/>
      <c r="F54" s="546"/>
      <c r="G54" s="546"/>
      <c r="H54" s="546"/>
      <c r="I54" s="546"/>
      <c r="J54" s="546"/>
      <c r="K54" s="690"/>
    </row>
    <row r="55" spans="1:11" ht="15" customHeight="1" x14ac:dyDescent="0.25">
      <c r="A55" s="560"/>
      <c r="B55" s="2555"/>
      <c r="C55" s="2549" t="s">
        <v>565</v>
      </c>
      <c r="D55" s="2551" t="s">
        <v>343</v>
      </c>
      <c r="E55" s="2551"/>
      <c r="F55" s="2551"/>
      <c r="G55" s="2551"/>
      <c r="H55" s="172"/>
      <c r="I55" s="546"/>
      <c r="J55" s="546"/>
      <c r="K55" s="690"/>
    </row>
    <row r="56" spans="1:11" ht="30" customHeight="1" x14ac:dyDescent="0.25">
      <c r="A56" s="560"/>
      <c r="B56" s="2556"/>
      <c r="C56" s="2550"/>
      <c r="D56" s="984" t="s">
        <v>173</v>
      </c>
      <c r="E56" s="984" t="s">
        <v>423</v>
      </c>
      <c r="F56" s="984" t="s">
        <v>424</v>
      </c>
      <c r="G56" s="984" t="s">
        <v>425</v>
      </c>
      <c r="H56" s="172"/>
      <c r="I56" s="546"/>
      <c r="J56" s="546"/>
      <c r="K56" s="690"/>
    </row>
    <row r="57" spans="1:11" ht="15" customHeight="1" x14ac:dyDescent="0.25">
      <c r="A57" s="742"/>
      <c r="B57" s="724" t="s">
        <v>571</v>
      </c>
      <c r="C57" s="731" t="s">
        <v>435</v>
      </c>
      <c r="D57" s="173"/>
      <c r="E57" s="173"/>
      <c r="F57" s="174"/>
      <c r="G57" s="174"/>
      <c r="H57" s="175"/>
      <c r="I57" s="546"/>
      <c r="J57" s="546"/>
      <c r="K57" s="690"/>
    </row>
    <row r="58" spans="1:11" ht="15" customHeight="1" x14ac:dyDescent="0.25">
      <c r="A58" s="742"/>
      <c r="B58" s="726" t="s">
        <v>176</v>
      </c>
      <c r="C58" s="156"/>
      <c r="D58" s="153"/>
      <c r="E58" s="153"/>
      <c r="F58" s="176"/>
      <c r="G58" s="176"/>
      <c r="H58" s="157"/>
      <c r="I58" s="546"/>
      <c r="J58" s="546"/>
      <c r="K58" s="690"/>
    </row>
    <row r="59" spans="1:11" ht="15" customHeight="1" x14ac:dyDescent="0.25">
      <c r="A59" s="742"/>
      <c r="B59" s="727" t="str">
        <f>CONCATENATE("Check: row ", ROW(B58), " ≤ row ", ROW(B57))</f>
        <v>Check: row 58 ≤ row 57</v>
      </c>
      <c r="C59" s="156"/>
      <c r="D59" s="736" t="str">
        <f>IF((D58&lt;=D57),"Pass","Fail")</f>
        <v>Pass</v>
      </c>
      <c r="E59" s="736" t="str">
        <f>IF((E58&lt;=E57),"Pass","Fail")</f>
        <v>Pass</v>
      </c>
      <c r="F59" s="736" t="str">
        <f>IF((F58&lt;=F57),"Pass","Fail")</f>
        <v>Pass</v>
      </c>
      <c r="G59" s="736" t="str">
        <f>IF((G58&lt;=G57),"Pass","Fail")</f>
        <v>Pass</v>
      </c>
      <c r="H59" s="157"/>
      <c r="I59" s="546"/>
      <c r="J59" s="546"/>
      <c r="K59" s="690"/>
    </row>
    <row r="60" spans="1:11" ht="15" customHeight="1" x14ac:dyDescent="0.25">
      <c r="A60" s="742"/>
      <c r="B60" s="725" t="s">
        <v>426</v>
      </c>
      <c r="C60" s="732" t="s">
        <v>436</v>
      </c>
      <c r="D60" s="153"/>
      <c r="E60" s="153"/>
      <c r="F60" s="176"/>
      <c r="G60" s="176"/>
      <c r="H60" s="157"/>
      <c r="I60" s="546"/>
      <c r="J60" s="546"/>
      <c r="K60" s="690"/>
    </row>
    <row r="61" spans="1:11" ht="15" customHeight="1" x14ac:dyDescent="0.25">
      <c r="A61" s="742"/>
      <c r="B61" s="726" t="s">
        <v>177</v>
      </c>
      <c r="C61" s="156"/>
      <c r="D61" s="153"/>
      <c r="E61" s="153"/>
      <c r="F61" s="176"/>
      <c r="G61" s="176"/>
      <c r="H61" s="157"/>
      <c r="I61" s="546"/>
      <c r="J61" s="546"/>
      <c r="K61" s="690"/>
    </row>
    <row r="62" spans="1:11" ht="15" customHeight="1" x14ac:dyDescent="0.25">
      <c r="A62" s="742"/>
      <c r="B62" s="759" t="str">
        <f>CONCATENATE("Check: row ", ROW(B61), " ≤ row ", ROW(B60))</f>
        <v>Check: row 61 ≤ row 60</v>
      </c>
      <c r="C62" s="166"/>
      <c r="D62" s="760" t="str">
        <f>IF((D61&lt;=D60),"Pass","Fail")</f>
        <v>Pass</v>
      </c>
      <c r="E62" s="760" t="str">
        <f>IF((E61&lt;=E60),"Pass","Fail")</f>
        <v>Pass</v>
      </c>
      <c r="F62" s="760" t="str">
        <f>IF((F61&lt;=F60),"Pass","Fail")</f>
        <v>Pass</v>
      </c>
      <c r="G62" s="760" t="str">
        <f>IF((G61&lt;=G60),"Pass","Fail")</f>
        <v>Pass</v>
      </c>
      <c r="H62" s="178"/>
      <c r="I62" s="546"/>
      <c r="J62" s="546"/>
      <c r="K62" s="690"/>
    </row>
    <row r="63" spans="1:11" s="683" customFormat="1" ht="45" customHeight="1" x14ac:dyDescent="0.35">
      <c r="A63" s="1079" t="s">
        <v>558</v>
      </c>
      <c r="B63" s="688"/>
      <c r="C63" s="714"/>
      <c r="D63" s="714"/>
      <c r="E63" s="715"/>
      <c r="F63" s="546"/>
      <c r="G63" s="546"/>
      <c r="H63" s="546"/>
      <c r="I63" s="546"/>
      <c r="J63" s="546"/>
      <c r="K63" s="690"/>
    </row>
    <row r="64" spans="1:11" s="683" customFormat="1" ht="15" customHeight="1" x14ac:dyDescent="0.3">
      <c r="A64" s="543"/>
      <c r="B64" s="688"/>
      <c r="C64" s="714"/>
      <c r="D64" s="714"/>
      <c r="E64" s="715"/>
      <c r="F64" s="546"/>
      <c r="G64" s="546"/>
      <c r="H64" s="546"/>
      <c r="I64" s="546"/>
      <c r="J64" s="546"/>
      <c r="K64" s="690"/>
    </row>
    <row r="65" spans="1:11" s="683" customFormat="1" ht="15" customHeight="1" x14ac:dyDescent="0.3">
      <c r="A65" s="543"/>
      <c r="B65" s="761" t="s">
        <v>572</v>
      </c>
      <c r="C65" s="642" t="str">
        <f>Parameters!F40</f>
        <v>No</v>
      </c>
      <c r="D65" s="714"/>
      <c r="E65" s="715"/>
      <c r="F65" s="546"/>
      <c r="G65" s="546"/>
      <c r="H65" s="546"/>
      <c r="I65" s="546"/>
      <c r="J65" s="546"/>
      <c r="K65" s="690"/>
    </row>
    <row r="66" spans="1:11" s="683" customFormat="1" ht="15" customHeight="1" x14ac:dyDescent="0.3">
      <c r="A66" s="543"/>
      <c r="B66" s="688"/>
      <c r="C66" s="714"/>
      <c r="D66" s="714"/>
      <c r="E66" s="715"/>
      <c r="F66" s="546"/>
      <c r="G66" s="546"/>
      <c r="H66" s="546"/>
      <c r="I66" s="546"/>
      <c r="J66" s="546"/>
      <c r="K66" s="690"/>
    </row>
    <row r="67" spans="1:11" ht="30" customHeight="1" x14ac:dyDescent="0.25">
      <c r="A67" s="721"/>
      <c r="B67" s="693"/>
      <c r="C67" s="984" t="s">
        <v>565</v>
      </c>
      <c r="D67" s="984" t="s">
        <v>322</v>
      </c>
      <c r="E67" s="68"/>
      <c r="F67" s="68"/>
      <c r="G67" s="137" t="s">
        <v>334</v>
      </c>
      <c r="H67" s="139" t="s">
        <v>335</v>
      </c>
      <c r="I67" s="546"/>
      <c r="J67" s="546"/>
      <c r="K67" s="690"/>
    </row>
    <row r="68" spans="1:11" ht="15" customHeight="1" x14ac:dyDescent="0.25">
      <c r="A68" s="742"/>
      <c r="B68" s="762" t="s">
        <v>23</v>
      </c>
      <c r="C68" s="763">
        <v>58</v>
      </c>
      <c r="D68" s="179"/>
      <c r="E68" s="36"/>
      <c r="F68" s="36"/>
      <c r="G68" s="764">
        <f>Parameters!F43</f>
        <v>0</v>
      </c>
      <c r="H68" s="765" t="str">
        <f>IF(AND(ISNUMBER(D68),ISNUMBER(G68)),D68*G68,"")</f>
        <v/>
      </c>
      <c r="I68" s="546"/>
      <c r="J68" s="546"/>
      <c r="K68" s="690"/>
    </row>
    <row r="69" spans="1:11" ht="15" customHeight="1" x14ac:dyDescent="0.25">
      <c r="A69" s="742"/>
      <c r="B69" s="314" t="s">
        <v>427</v>
      </c>
      <c r="C69" s="732">
        <v>59</v>
      </c>
      <c r="D69" s="180"/>
      <c r="E69" s="41"/>
      <c r="F69" s="41"/>
      <c r="G69" s="180"/>
      <c r="H69" s="1056"/>
      <c r="I69" s="546"/>
      <c r="J69" s="546"/>
      <c r="K69" s="690"/>
    </row>
    <row r="70" spans="1:11" ht="15" customHeight="1" x14ac:dyDescent="0.25">
      <c r="A70" s="742"/>
      <c r="B70" s="726" t="s">
        <v>353</v>
      </c>
      <c r="C70" s="156"/>
      <c r="D70" s="159"/>
      <c r="E70" s="41"/>
      <c r="F70" s="41"/>
      <c r="G70" s="163">
        <f>Parameters!F45</f>
        <v>0</v>
      </c>
      <c r="H70" s="164" t="str">
        <f>IF(AND(ISNUMBER(D70),ISNUMBER(G70)),D70*G70,"")</f>
        <v/>
      </c>
      <c r="I70" s="546"/>
      <c r="J70" s="546"/>
      <c r="K70" s="690"/>
    </row>
    <row r="71" spans="1:11" ht="15" customHeight="1" x14ac:dyDescent="0.25">
      <c r="A71" s="742"/>
      <c r="B71" s="726" t="s">
        <v>354</v>
      </c>
      <c r="C71" s="156"/>
      <c r="D71" s="159"/>
      <c r="E71" s="41"/>
      <c r="F71" s="41"/>
      <c r="G71" s="163">
        <f>Parameters!F46</f>
        <v>0</v>
      </c>
      <c r="H71" s="164" t="str">
        <f>IF(AND(ISNUMBER(D71),ISNUMBER(G71)),D71*G71,"")</f>
        <v/>
      </c>
      <c r="I71" s="546"/>
      <c r="J71" s="546"/>
      <c r="K71" s="690"/>
    </row>
    <row r="72" spans="1:11" ht="15" customHeight="1" x14ac:dyDescent="0.25">
      <c r="A72" s="742"/>
      <c r="B72" s="314" t="s">
        <v>573</v>
      </c>
      <c r="C72" s="732">
        <v>62</v>
      </c>
      <c r="D72" s="159"/>
      <c r="E72" s="41"/>
      <c r="F72" s="41"/>
      <c r="G72" s="163">
        <f>Parameters!F47</f>
        <v>0</v>
      </c>
      <c r="H72" s="164" t="str">
        <f>IF(AND(ISNUMBER(D72),ISNUMBER(G72)),D72*G72,"")</f>
        <v/>
      </c>
      <c r="I72" s="546"/>
      <c r="J72" s="546"/>
      <c r="K72" s="690"/>
    </row>
    <row r="73" spans="1:11" ht="15" customHeight="1" x14ac:dyDescent="0.25">
      <c r="A73" s="742"/>
      <c r="B73" s="725" t="s">
        <v>355</v>
      </c>
      <c r="C73" s="156"/>
      <c r="D73" s="180"/>
      <c r="E73" s="41"/>
      <c r="F73" s="41"/>
      <c r="G73" s="180"/>
      <c r="H73" s="164" t="str">
        <f>IF(OR(ISNUMBER(H68),ISNUMBER(H70),ISNUMBER(H71),ISNUMBER(H72)),SUM(H68,H70:H72),"")</f>
        <v/>
      </c>
      <c r="I73" s="546"/>
      <c r="J73" s="546"/>
      <c r="K73" s="690"/>
    </row>
    <row r="74" spans="1:11" ht="15" customHeight="1" x14ac:dyDescent="0.25">
      <c r="A74" s="742"/>
      <c r="B74" s="725" t="s">
        <v>356</v>
      </c>
      <c r="C74" s="156"/>
      <c r="D74" s="180"/>
      <c r="E74" s="41"/>
      <c r="F74" s="41"/>
      <c r="G74" s="180"/>
      <c r="H74" s="181"/>
      <c r="I74" s="546"/>
      <c r="J74" s="546"/>
      <c r="K74" s="690"/>
    </row>
    <row r="75" spans="1:11" ht="15" customHeight="1" x14ac:dyDescent="0.25">
      <c r="A75" s="742"/>
      <c r="B75" s="730" t="s">
        <v>357</v>
      </c>
      <c r="C75" s="166"/>
      <c r="D75" s="182"/>
      <c r="E75" s="48"/>
      <c r="F75" s="48"/>
      <c r="G75" s="182"/>
      <c r="H75" s="170" t="str">
        <f>IF(AND(ISNUMBER(H73),ISNUMBER(H74)),MIN(H73,H74),"")</f>
        <v/>
      </c>
      <c r="I75" s="546"/>
      <c r="J75" s="546"/>
      <c r="K75" s="690"/>
    </row>
    <row r="76" spans="1:11" s="683" customFormat="1" ht="45" customHeight="1" x14ac:dyDescent="0.35">
      <c r="A76" s="1079" t="s">
        <v>574</v>
      </c>
      <c r="B76" s="688"/>
      <c r="C76" s="714"/>
      <c r="D76" s="714"/>
      <c r="E76" s="715"/>
      <c r="F76" s="546"/>
      <c r="G76" s="546"/>
      <c r="H76" s="546"/>
      <c r="I76" s="546"/>
      <c r="J76" s="546"/>
      <c r="K76" s="690"/>
    </row>
    <row r="77" spans="1:11" s="683" customFormat="1" ht="15" customHeight="1" x14ac:dyDescent="0.25">
      <c r="A77" s="742"/>
      <c r="B77" s="766"/>
      <c r="C77" s="767"/>
      <c r="D77" s="768"/>
      <c r="E77" s="769"/>
      <c r="F77" s="770"/>
      <c r="G77" s="720"/>
      <c r="H77" s="720"/>
      <c r="I77" s="546"/>
      <c r="J77" s="546"/>
      <c r="K77" s="690"/>
    </row>
    <row r="78" spans="1:11" ht="15" customHeight="1" x14ac:dyDescent="0.25">
      <c r="A78" s="742"/>
      <c r="B78" s="183" t="s">
        <v>575</v>
      </c>
      <c r="C78" s="183"/>
      <c r="D78" s="184"/>
      <c r="E78" s="184"/>
      <c r="F78" s="184"/>
      <c r="G78" s="184"/>
      <c r="H78" s="185" t="str">
        <f>IF(C65="Yes",SUM(H53,H75),H53)</f>
        <v/>
      </c>
      <c r="I78" s="546"/>
      <c r="J78" s="546"/>
      <c r="K78" s="690"/>
    </row>
    <row r="79" spans="1:11" s="683" customFormat="1" ht="15" customHeight="1" x14ac:dyDescent="0.25">
      <c r="A79" s="742"/>
      <c r="B79" s="766"/>
      <c r="C79" s="718"/>
      <c r="D79" s="719"/>
      <c r="E79" s="720"/>
      <c r="F79" s="771"/>
      <c r="G79" s="720"/>
      <c r="H79" s="720"/>
      <c r="I79" s="546"/>
      <c r="J79" s="546"/>
      <c r="K79" s="690"/>
    </row>
    <row r="80" spans="1:11" s="683" customFormat="1" ht="30" customHeight="1" x14ac:dyDescent="0.35">
      <c r="A80" s="1085" t="s">
        <v>52</v>
      </c>
      <c r="B80" s="1086"/>
      <c r="C80" s="1086"/>
      <c r="D80" s="1086"/>
      <c r="E80" s="1086"/>
      <c r="F80" s="1086"/>
      <c r="G80" s="1086"/>
      <c r="H80" s="1086"/>
      <c r="I80" s="1086"/>
      <c r="J80" s="1086"/>
      <c r="K80" s="1087"/>
    </row>
    <row r="81" spans="1:11" s="683" customFormat="1" ht="30" customHeight="1" x14ac:dyDescent="0.35">
      <c r="A81" s="1079" t="s">
        <v>298</v>
      </c>
      <c r="B81" s="1088"/>
      <c r="C81" s="1089"/>
      <c r="D81" s="1089"/>
      <c r="E81" s="1090"/>
      <c r="F81" s="1089"/>
      <c r="G81" s="1089"/>
      <c r="H81" s="1089"/>
      <c r="I81" s="1089"/>
      <c r="J81" s="1089"/>
      <c r="K81" s="1091"/>
    </row>
    <row r="82" spans="1:11" s="683" customFormat="1" ht="45" customHeight="1" x14ac:dyDescent="0.35">
      <c r="A82" s="2546" t="s">
        <v>621</v>
      </c>
      <c r="B82" s="2547"/>
      <c r="C82" s="2547"/>
      <c r="D82" s="2547"/>
      <c r="E82" s="2547"/>
      <c r="F82" s="2547"/>
      <c r="G82" s="2547"/>
      <c r="H82" s="2547"/>
      <c r="I82" s="2547"/>
      <c r="J82" s="2547"/>
      <c r="K82" s="2548"/>
    </row>
    <row r="83" spans="1:11" ht="30" customHeight="1" x14ac:dyDescent="0.25">
      <c r="A83" s="721"/>
      <c r="B83" s="693"/>
      <c r="C83" s="984" t="s">
        <v>565</v>
      </c>
      <c r="D83" s="984" t="s">
        <v>322</v>
      </c>
      <c r="E83" s="138"/>
      <c r="F83" s="138"/>
      <c r="G83" s="984" t="s">
        <v>334</v>
      </c>
      <c r="H83" s="723" t="s">
        <v>335</v>
      </c>
      <c r="I83" s="546"/>
      <c r="J83" s="546"/>
      <c r="K83" s="690"/>
    </row>
    <row r="84" spans="1:11" ht="15" customHeight="1" x14ac:dyDescent="0.25">
      <c r="A84" s="721"/>
      <c r="B84" s="724" t="s">
        <v>319</v>
      </c>
      <c r="C84" s="732" t="s">
        <v>975</v>
      </c>
      <c r="D84" s="187"/>
      <c r="E84" s="188"/>
      <c r="F84" s="188"/>
      <c r="G84" s="189" t="s">
        <v>359</v>
      </c>
      <c r="H84" s="190"/>
      <c r="I84" s="546"/>
      <c r="J84" s="546"/>
      <c r="K84" s="690"/>
    </row>
    <row r="85" spans="1:11" ht="15" customHeight="1" x14ac:dyDescent="0.25">
      <c r="A85" s="721"/>
      <c r="B85" s="726" t="s">
        <v>360</v>
      </c>
      <c r="C85" s="732" t="s">
        <v>976</v>
      </c>
      <c r="D85" s="192"/>
      <c r="E85" s="193"/>
      <c r="F85" s="193"/>
      <c r="G85" s="194"/>
      <c r="H85" s="195"/>
      <c r="I85" s="546"/>
      <c r="J85" s="546"/>
      <c r="K85" s="690"/>
    </row>
    <row r="86" spans="1:11" ht="15" customHeight="1" x14ac:dyDescent="0.25">
      <c r="A86" s="721"/>
      <c r="B86" s="772" t="s">
        <v>455</v>
      </c>
      <c r="C86" s="732" t="s">
        <v>559</v>
      </c>
      <c r="D86" s="192"/>
      <c r="E86" s="193"/>
      <c r="F86" s="193"/>
      <c r="G86" s="194"/>
      <c r="H86" s="195"/>
      <c r="I86" s="546"/>
      <c r="J86" s="546"/>
      <c r="K86" s="690"/>
    </row>
    <row r="87" spans="1:11" ht="15" customHeight="1" x14ac:dyDescent="0.25">
      <c r="A87" s="721"/>
      <c r="B87" s="999" t="s">
        <v>437</v>
      </c>
      <c r="C87" s="732">
        <v>78</v>
      </c>
      <c r="D87" s="197"/>
      <c r="E87" s="193"/>
      <c r="F87" s="193"/>
      <c r="G87" s="198"/>
      <c r="H87" s="195"/>
      <c r="I87" s="546"/>
      <c r="J87" s="546"/>
      <c r="K87" s="690"/>
    </row>
    <row r="88" spans="1:11" ht="15" customHeight="1" x14ac:dyDescent="0.25">
      <c r="A88" s="721"/>
      <c r="B88" s="773" t="s">
        <v>438</v>
      </c>
      <c r="C88" s="732">
        <v>78</v>
      </c>
      <c r="D88" s="159"/>
      <c r="E88" s="199"/>
      <c r="F88" s="199"/>
      <c r="G88" s="300">
        <v>0.03</v>
      </c>
      <c r="H88" s="776" t="str">
        <f>IF(AND(ISNUMBER(D88),ISNUMBER(G88)),D88*G88,"")</f>
        <v/>
      </c>
      <c r="I88" s="546"/>
      <c r="J88" s="546"/>
      <c r="K88" s="690"/>
    </row>
    <row r="89" spans="1:11" ht="15" customHeight="1" x14ac:dyDescent="0.25">
      <c r="A89" s="721"/>
      <c r="B89" s="773" t="s">
        <v>439</v>
      </c>
      <c r="C89" s="732">
        <v>78</v>
      </c>
      <c r="D89" s="159"/>
      <c r="E89" s="199"/>
      <c r="F89" s="199"/>
      <c r="G89" s="300">
        <v>0.03</v>
      </c>
      <c r="H89" s="776" t="str">
        <f>IF(AND(ISNUMBER(D89),ISNUMBER(G89)),D89*G89,"")</f>
        <v/>
      </c>
      <c r="I89" s="546"/>
      <c r="J89" s="546"/>
      <c r="K89" s="690"/>
    </row>
    <row r="90" spans="1:11" ht="15" customHeight="1" x14ac:dyDescent="0.25">
      <c r="A90" s="721"/>
      <c r="B90" s="999" t="s">
        <v>440</v>
      </c>
      <c r="C90" s="732">
        <v>75</v>
      </c>
      <c r="D90" s="202"/>
      <c r="E90" s="199"/>
      <c r="F90" s="199"/>
      <c r="G90" s="203"/>
      <c r="H90" s="195"/>
      <c r="I90" s="546"/>
      <c r="J90" s="546"/>
      <c r="K90" s="690"/>
    </row>
    <row r="91" spans="1:11" ht="15" customHeight="1" x14ac:dyDescent="0.25">
      <c r="A91" s="721"/>
      <c r="B91" s="773" t="s">
        <v>438</v>
      </c>
      <c r="C91" s="732">
        <v>75</v>
      </c>
      <c r="D91" s="153"/>
      <c r="E91" s="199"/>
      <c r="F91" s="199"/>
      <c r="G91" s="300">
        <v>0.05</v>
      </c>
      <c r="H91" s="776" t="str">
        <f>IF(AND(ISNUMBER(D91),ISNUMBER(G91)),D91*G91,"")</f>
        <v/>
      </c>
      <c r="I91" s="546"/>
      <c r="J91" s="546"/>
      <c r="K91" s="690"/>
    </row>
    <row r="92" spans="1:11" ht="15" customHeight="1" x14ac:dyDescent="0.25">
      <c r="A92" s="721"/>
      <c r="B92" s="773" t="s">
        <v>439</v>
      </c>
      <c r="C92" s="732">
        <v>75</v>
      </c>
      <c r="D92" s="153"/>
      <c r="E92" s="199"/>
      <c r="F92" s="199"/>
      <c r="G92" s="300">
        <v>0.05</v>
      </c>
      <c r="H92" s="776" t="str">
        <f>IF(AND(ISNUMBER(D92),ISNUMBER(G92)),D92*G92,"")</f>
        <v/>
      </c>
      <c r="I92" s="546"/>
      <c r="J92" s="546"/>
      <c r="K92" s="690"/>
    </row>
    <row r="93" spans="1:11" ht="29.25" customHeight="1" x14ac:dyDescent="0.25">
      <c r="A93" s="721"/>
      <c r="B93" s="772" t="s">
        <v>456</v>
      </c>
      <c r="C93" s="732" t="s">
        <v>559</v>
      </c>
      <c r="D93" s="204"/>
      <c r="E93" s="199"/>
      <c r="F93" s="199"/>
      <c r="G93" s="194"/>
      <c r="H93" s="195"/>
      <c r="I93" s="546"/>
      <c r="J93" s="546"/>
      <c r="K93" s="690"/>
    </row>
    <row r="94" spans="1:11" ht="15" customHeight="1" x14ac:dyDescent="0.25">
      <c r="A94" s="721"/>
      <c r="B94" s="999" t="s">
        <v>437</v>
      </c>
      <c r="C94" s="732">
        <v>78</v>
      </c>
      <c r="D94" s="202"/>
      <c r="E94" s="199"/>
      <c r="F94" s="199"/>
      <c r="G94" s="198"/>
      <c r="H94" s="195"/>
      <c r="I94" s="546"/>
      <c r="J94" s="546"/>
      <c r="K94" s="690"/>
    </row>
    <row r="95" spans="1:11" ht="15" customHeight="1" x14ac:dyDescent="0.25">
      <c r="A95" s="721"/>
      <c r="B95" s="773" t="s">
        <v>438</v>
      </c>
      <c r="C95" s="205"/>
      <c r="D95" s="159"/>
      <c r="E95" s="199"/>
      <c r="F95" s="199"/>
      <c r="G95" s="300">
        <v>0.03</v>
      </c>
      <c r="H95" s="776" t="str">
        <f>IF(AND(ISNUMBER(D95),ISNUMBER(G95)),D95*G95,"")</f>
        <v/>
      </c>
      <c r="I95" s="546"/>
      <c r="J95" s="546"/>
      <c r="K95" s="690"/>
    </row>
    <row r="96" spans="1:11" ht="15" customHeight="1" x14ac:dyDescent="0.25">
      <c r="A96" s="721"/>
      <c r="B96" s="773" t="s">
        <v>439</v>
      </c>
      <c r="C96" s="205"/>
      <c r="D96" s="159"/>
      <c r="E96" s="199"/>
      <c r="F96" s="199"/>
      <c r="G96" s="300">
        <v>0.03</v>
      </c>
      <c r="H96" s="776" t="str">
        <f>IF(AND(ISNUMBER(D96),ISNUMBER(G96)),D96*G96,"")</f>
        <v/>
      </c>
      <c r="I96" s="546"/>
      <c r="J96" s="546"/>
      <c r="K96" s="690"/>
    </row>
    <row r="97" spans="1:11" ht="15" customHeight="1" x14ac:dyDescent="0.25">
      <c r="A97" s="721"/>
      <c r="B97" s="999" t="s">
        <v>440</v>
      </c>
      <c r="C97" s="732">
        <v>75</v>
      </c>
      <c r="D97" s="202"/>
      <c r="E97" s="199"/>
      <c r="F97" s="199"/>
      <c r="G97" s="198"/>
      <c r="H97" s="195"/>
      <c r="I97" s="546"/>
      <c r="J97" s="546"/>
      <c r="K97" s="690"/>
    </row>
    <row r="98" spans="1:11" ht="15" customHeight="1" x14ac:dyDescent="0.25">
      <c r="A98" s="721"/>
      <c r="B98" s="773" t="s">
        <v>438</v>
      </c>
      <c r="C98" s="205"/>
      <c r="D98" s="153"/>
      <c r="E98" s="199"/>
      <c r="F98" s="199"/>
      <c r="G98" s="300">
        <v>0.05</v>
      </c>
      <c r="H98" s="776" t="str">
        <f>IF(AND(ISNUMBER(D98),ISNUMBER(G98)),D98*G98,"")</f>
        <v/>
      </c>
      <c r="I98" s="546"/>
      <c r="J98" s="546"/>
      <c r="K98" s="690"/>
    </row>
    <row r="99" spans="1:11" ht="15" customHeight="1" x14ac:dyDescent="0.25">
      <c r="A99" s="721"/>
      <c r="B99" s="773" t="s">
        <v>439</v>
      </c>
      <c r="C99" s="205"/>
      <c r="D99" s="153"/>
      <c r="E99" s="199"/>
      <c r="F99" s="199"/>
      <c r="G99" s="300">
        <v>0.05</v>
      </c>
      <c r="H99" s="776" t="str">
        <f>IF(AND(ISNUMBER(D99),ISNUMBER(G99)),D99*G99,"")</f>
        <v/>
      </c>
      <c r="I99" s="546"/>
      <c r="J99" s="546"/>
      <c r="K99" s="690"/>
    </row>
    <row r="100" spans="1:11" ht="15" customHeight="1" x14ac:dyDescent="0.25">
      <c r="A100" s="721"/>
      <c r="B100" s="772" t="s">
        <v>361</v>
      </c>
      <c r="C100" s="732">
        <v>79</v>
      </c>
      <c r="D100" s="153"/>
      <c r="E100" s="199"/>
      <c r="F100" s="199"/>
      <c r="G100" s="300">
        <v>0.1</v>
      </c>
      <c r="H100" s="776" t="str">
        <f>IF(AND(ISNUMBER(D100),ISNUMBER(G100)),D100*G100,"")</f>
        <v/>
      </c>
      <c r="I100" s="546"/>
      <c r="J100" s="546"/>
      <c r="K100" s="690"/>
    </row>
    <row r="101" spans="1:11" ht="15" customHeight="1" x14ac:dyDescent="0.25">
      <c r="A101" s="721"/>
      <c r="B101" s="726" t="s">
        <v>362</v>
      </c>
      <c r="C101" s="732">
        <v>79</v>
      </c>
      <c r="D101" s="153"/>
      <c r="E101" s="199"/>
      <c r="F101" s="199"/>
      <c r="G101" s="300">
        <v>0.1</v>
      </c>
      <c r="H101" s="776" t="str">
        <f>IF(AND(ISNUMBER(D101),ISNUMBER(G101)),D101*G101,"")</f>
        <v/>
      </c>
      <c r="I101" s="546"/>
      <c r="J101" s="546"/>
      <c r="K101" s="690"/>
    </row>
    <row r="102" spans="1:11" ht="15" customHeight="1" x14ac:dyDescent="0.25">
      <c r="A102" s="721"/>
      <c r="B102" s="726" t="s">
        <v>363</v>
      </c>
      <c r="C102" s="732">
        <v>79</v>
      </c>
      <c r="D102" s="192"/>
      <c r="E102" s="199"/>
      <c r="F102" s="199"/>
      <c r="G102" s="206"/>
      <c r="H102" s="207"/>
      <c r="I102" s="546"/>
      <c r="J102" s="546"/>
      <c r="K102" s="690"/>
    </row>
    <row r="103" spans="1:11" ht="15" customHeight="1" x14ac:dyDescent="0.25">
      <c r="A103" s="721"/>
      <c r="B103" s="774" t="str">
        <f>Parameters!B50</f>
        <v>Category 1</v>
      </c>
      <c r="C103" s="208"/>
      <c r="D103" s="159"/>
      <c r="E103" s="199"/>
      <c r="F103" s="199"/>
      <c r="G103" s="300">
        <f>Parameters!F50</f>
        <v>0</v>
      </c>
      <c r="H103" s="776" t="str">
        <f>IF(AND(ISNUMBER(D103),ISNUMBER(G103)),D103*G103,"")</f>
        <v/>
      </c>
      <c r="I103" s="546"/>
      <c r="J103" s="546"/>
      <c r="K103" s="690"/>
    </row>
    <row r="104" spans="1:11" ht="15" customHeight="1" x14ac:dyDescent="0.25">
      <c r="A104" s="721"/>
      <c r="B104" s="774" t="str">
        <f>Parameters!B51</f>
        <v>Category 2</v>
      </c>
      <c r="C104" s="208"/>
      <c r="D104" s="159"/>
      <c r="E104" s="199"/>
      <c r="F104" s="199"/>
      <c r="G104" s="300">
        <f>Parameters!F51</f>
        <v>0</v>
      </c>
      <c r="H104" s="776" t="str">
        <f>IF(AND(ISNUMBER(D104),ISNUMBER(G104)),D104*G104,"")</f>
        <v/>
      </c>
      <c r="I104" s="546"/>
      <c r="J104" s="546"/>
      <c r="K104" s="690"/>
    </row>
    <row r="105" spans="1:11" ht="15" customHeight="1" x14ac:dyDescent="0.25">
      <c r="A105" s="721"/>
      <c r="B105" s="774" t="str">
        <f>Parameters!B52</f>
        <v>Category 3</v>
      </c>
      <c r="C105" s="208"/>
      <c r="D105" s="159"/>
      <c r="E105" s="199"/>
      <c r="F105" s="199"/>
      <c r="G105" s="300">
        <f>Parameters!F52</f>
        <v>0</v>
      </c>
      <c r="H105" s="776" t="str">
        <f>IF(AND(ISNUMBER(D105),ISNUMBER(G105)),D105*G105,"")</f>
        <v/>
      </c>
      <c r="I105" s="546"/>
      <c r="J105" s="546"/>
      <c r="K105" s="690"/>
    </row>
    <row r="106" spans="1:11" ht="15" customHeight="1" x14ac:dyDescent="0.25">
      <c r="A106" s="721"/>
      <c r="B106" s="726" t="s">
        <v>441</v>
      </c>
      <c r="C106" s="732" t="s">
        <v>560</v>
      </c>
      <c r="D106" s="192"/>
      <c r="E106" s="199"/>
      <c r="F106" s="199"/>
      <c r="G106" s="206"/>
      <c r="H106" s="207"/>
      <c r="I106" s="546"/>
      <c r="J106" s="546"/>
      <c r="K106" s="690"/>
    </row>
    <row r="107" spans="1:11" ht="15" customHeight="1" x14ac:dyDescent="0.25">
      <c r="A107" s="721"/>
      <c r="B107" s="772" t="s">
        <v>367</v>
      </c>
      <c r="C107" s="732">
        <v>84</v>
      </c>
      <c r="D107" s="159"/>
      <c r="E107" s="199"/>
      <c r="F107" s="199"/>
      <c r="G107" s="300">
        <f>Parameters!F53</f>
        <v>0</v>
      </c>
      <c r="H107" s="776" t="str">
        <f>IF(AND(ISNUMBER(D107),ISNUMBER(G107)),D107*G107,"")</f>
        <v/>
      </c>
      <c r="I107" s="546"/>
      <c r="J107" s="546"/>
      <c r="K107" s="690"/>
    </row>
    <row r="108" spans="1:11" ht="15" customHeight="1" x14ac:dyDescent="0.25">
      <c r="A108" s="721"/>
      <c r="B108" s="775" t="s">
        <v>368</v>
      </c>
      <c r="C108" s="735">
        <v>82</v>
      </c>
      <c r="D108" s="154"/>
      <c r="E108" s="209"/>
      <c r="F108" s="209"/>
      <c r="G108" s="777">
        <v>0</v>
      </c>
      <c r="H108" s="778" t="str">
        <f>IF(AND(ISNUMBER(D108),ISNUMBER(G108)),D108*G108,"")</f>
        <v/>
      </c>
      <c r="I108" s="546"/>
      <c r="J108" s="546"/>
      <c r="K108" s="690"/>
    </row>
    <row r="109" spans="1:11" ht="15" customHeight="1" x14ac:dyDescent="0.25">
      <c r="A109" s="721"/>
      <c r="B109" s="757" t="s">
        <v>369</v>
      </c>
      <c r="C109" s="212"/>
      <c r="D109" s="213"/>
      <c r="E109" s="214"/>
      <c r="F109" s="214"/>
      <c r="G109" s="215"/>
      <c r="H109" s="779" t="str">
        <f>IF(AND(ISNUMBER(H91),ISNUMBER(H92),ISNUMBER(H98),ISNUMBER(H99),ISNUMBER(H100),ISNUMBER(H101),ISNUMBER(H108)),SUM(H88:H89,H91:H92,H95:H96,H98:H101,H103:H105,H107:H108),"")</f>
        <v/>
      </c>
      <c r="I109" s="546"/>
      <c r="J109" s="546"/>
      <c r="K109" s="690"/>
    </row>
    <row r="110" spans="1:11" s="683" customFormat="1" ht="60" customHeight="1" x14ac:dyDescent="0.35">
      <c r="A110" s="2546" t="s">
        <v>622</v>
      </c>
      <c r="B110" s="2547"/>
      <c r="C110" s="2547"/>
      <c r="D110" s="2547"/>
      <c r="E110" s="2547"/>
      <c r="F110" s="2547"/>
      <c r="G110" s="2547"/>
      <c r="H110" s="2547"/>
      <c r="I110" s="2547"/>
      <c r="J110" s="2547"/>
      <c r="K110" s="2548"/>
    </row>
    <row r="111" spans="1:11" ht="30" customHeight="1" x14ac:dyDescent="0.25">
      <c r="A111" s="721"/>
      <c r="B111" s="693"/>
      <c r="C111" s="984" t="s">
        <v>565</v>
      </c>
      <c r="D111" s="984" t="s">
        <v>322</v>
      </c>
      <c r="E111" s="138"/>
      <c r="F111" s="138"/>
      <c r="G111" s="984" t="s">
        <v>334</v>
      </c>
      <c r="H111" s="723" t="s">
        <v>335</v>
      </c>
      <c r="I111" s="546"/>
      <c r="J111" s="546"/>
      <c r="K111" s="690"/>
    </row>
    <row r="112" spans="1:11" ht="15" customHeight="1" x14ac:dyDescent="0.25">
      <c r="A112" s="721"/>
      <c r="B112" s="310" t="s">
        <v>370</v>
      </c>
      <c r="C112" s="731" t="s">
        <v>442</v>
      </c>
      <c r="D112" s="216"/>
      <c r="E112" s="217"/>
      <c r="F112" s="217"/>
      <c r="G112" s="216"/>
      <c r="H112" s="218"/>
      <c r="I112" s="546"/>
      <c r="J112" s="546"/>
      <c r="K112" s="690"/>
    </row>
    <row r="113" spans="1:11" ht="15" customHeight="1" x14ac:dyDescent="0.25">
      <c r="A113" s="721"/>
      <c r="B113" s="726" t="s">
        <v>371</v>
      </c>
      <c r="C113" s="219" t="s">
        <v>443</v>
      </c>
      <c r="D113" s="220"/>
      <c r="E113" s="199"/>
      <c r="F113" s="199"/>
      <c r="G113" s="220" t="s">
        <v>359</v>
      </c>
      <c r="H113" s="221"/>
      <c r="I113" s="546"/>
      <c r="J113" s="546"/>
      <c r="K113" s="690"/>
    </row>
    <row r="114" spans="1:11" ht="15" customHeight="1" x14ac:dyDescent="0.25">
      <c r="A114" s="721"/>
      <c r="B114" s="772" t="s">
        <v>360</v>
      </c>
      <c r="C114" s="219" t="s">
        <v>444</v>
      </c>
      <c r="D114" s="220"/>
      <c r="E114" s="199"/>
      <c r="F114" s="199"/>
      <c r="G114" s="220"/>
      <c r="H114" s="221"/>
      <c r="I114" s="546"/>
      <c r="J114" s="546"/>
      <c r="K114" s="690"/>
    </row>
    <row r="115" spans="1:11" ht="15" customHeight="1" x14ac:dyDescent="0.25">
      <c r="A115" s="721"/>
      <c r="B115" s="780" t="s">
        <v>455</v>
      </c>
      <c r="C115" s="732" t="s">
        <v>445</v>
      </c>
      <c r="D115" s="202"/>
      <c r="E115" s="199"/>
      <c r="F115" s="199"/>
      <c r="G115" s="203"/>
      <c r="H115" s="195"/>
      <c r="I115" s="546"/>
      <c r="J115" s="546"/>
      <c r="K115" s="690"/>
    </row>
    <row r="116" spans="1:11" ht="15" customHeight="1" x14ac:dyDescent="0.25">
      <c r="A116" s="721"/>
      <c r="B116" s="773" t="s">
        <v>437</v>
      </c>
      <c r="C116" s="732" t="s">
        <v>446</v>
      </c>
      <c r="D116" s="202"/>
      <c r="E116" s="199"/>
      <c r="F116" s="199"/>
      <c r="G116" s="203"/>
      <c r="H116" s="195"/>
      <c r="I116" s="546"/>
      <c r="J116" s="546"/>
      <c r="K116" s="690"/>
    </row>
    <row r="117" spans="1:11" ht="15" customHeight="1" x14ac:dyDescent="0.25">
      <c r="A117" s="721"/>
      <c r="B117" s="781" t="s">
        <v>438</v>
      </c>
      <c r="C117" s="732" t="s">
        <v>446</v>
      </c>
      <c r="D117" s="159"/>
      <c r="E117" s="199"/>
      <c r="F117" s="199"/>
      <c r="G117" s="300">
        <v>0.03</v>
      </c>
      <c r="H117" s="776" t="str">
        <f>IF(AND(ISNUMBER(D117),ISNUMBER(G117)),D117*G117,"")</f>
        <v/>
      </c>
      <c r="I117" s="546"/>
      <c r="J117" s="546"/>
      <c r="K117" s="690"/>
    </row>
    <row r="118" spans="1:11" ht="15" customHeight="1" x14ac:dyDescent="0.25">
      <c r="A118" s="721"/>
      <c r="B118" s="781" t="s">
        <v>439</v>
      </c>
      <c r="C118" s="732" t="s">
        <v>446</v>
      </c>
      <c r="D118" s="159"/>
      <c r="E118" s="199"/>
      <c r="F118" s="199"/>
      <c r="G118" s="300">
        <v>0.03</v>
      </c>
      <c r="H118" s="776" t="str">
        <f>IF(AND(ISNUMBER(D118),ISNUMBER(G118)),D118*G118,"")</f>
        <v/>
      </c>
      <c r="I118" s="546"/>
      <c r="J118" s="546"/>
      <c r="K118" s="690"/>
    </row>
    <row r="119" spans="1:11" ht="15" customHeight="1" x14ac:dyDescent="0.25">
      <c r="A119" s="721"/>
      <c r="B119" s="773" t="s">
        <v>440</v>
      </c>
      <c r="C119" s="732" t="s">
        <v>447</v>
      </c>
      <c r="D119" s="202"/>
      <c r="E119" s="199"/>
      <c r="F119" s="199"/>
      <c r="G119" s="203"/>
      <c r="H119" s="195"/>
      <c r="I119" s="546"/>
      <c r="J119" s="546"/>
      <c r="K119" s="690"/>
    </row>
    <row r="120" spans="1:11" ht="15" customHeight="1" x14ac:dyDescent="0.25">
      <c r="A120" s="721"/>
      <c r="B120" s="781" t="s">
        <v>438</v>
      </c>
      <c r="C120" s="732" t="s">
        <v>447</v>
      </c>
      <c r="D120" s="153"/>
      <c r="E120" s="199"/>
      <c r="F120" s="199"/>
      <c r="G120" s="300">
        <v>0.05</v>
      </c>
      <c r="H120" s="776" t="str">
        <f>IF(AND(ISNUMBER(D120),ISNUMBER(G120)),D120*G120,"")</f>
        <v/>
      </c>
      <c r="I120" s="546"/>
      <c r="J120" s="546"/>
      <c r="K120" s="690"/>
    </row>
    <row r="121" spans="1:11" ht="15" customHeight="1" x14ac:dyDescent="0.25">
      <c r="A121" s="721"/>
      <c r="B121" s="781" t="s">
        <v>439</v>
      </c>
      <c r="C121" s="732" t="s">
        <v>447</v>
      </c>
      <c r="D121" s="153"/>
      <c r="E121" s="199"/>
      <c r="F121" s="199"/>
      <c r="G121" s="300">
        <v>0.05</v>
      </c>
      <c r="H121" s="776" t="str">
        <f>IF(AND(ISNUMBER(D121),ISNUMBER(G121)),D121*G121,"")</f>
        <v/>
      </c>
      <c r="I121" s="546"/>
      <c r="J121" s="546"/>
      <c r="K121" s="690"/>
    </row>
    <row r="122" spans="1:11" ht="30" customHeight="1" x14ac:dyDescent="0.25">
      <c r="A122" s="721"/>
      <c r="B122" s="780" t="s">
        <v>456</v>
      </c>
      <c r="C122" s="732" t="s">
        <v>445</v>
      </c>
      <c r="D122" s="202"/>
      <c r="E122" s="199"/>
      <c r="F122" s="199"/>
      <c r="G122" s="203"/>
      <c r="H122" s="195"/>
      <c r="I122" s="546"/>
      <c r="J122" s="546"/>
      <c r="K122" s="690"/>
    </row>
    <row r="123" spans="1:11" ht="15" customHeight="1" x14ac:dyDescent="0.25">
      <c r="A123" s="721"/>
      <c r="B123" s="773" t="s">
        <v>437</v>
      </c>
      <c r="C123" s="732" t="s">
        <v>446</v>
      </c>
      <c r="D123" s="202"/>
      <c r="E123" s="199"/>
      <c r="F123" s="199"/>
      <c r="G123" s="203"/>
      <c r="H123" s="195"/>
      <c r="I123" s="546"/>
      <c r="J123" s="546"/>
      <c r="K123" s="690"/>
    </row>
    <row r="124" spans="1:11" ht="15" customHeight="1" x14ac:dyDescent="0.25">
      <c r="A124" s="721"/>
      <c r="B124" s="781" t="s">
        <v>438</v>
      </c>
      <c r="C124" s="732" t="s">
        <v>446</v>
      </c>
      <c r="D124" s="159"/>
      <c r="E124" s="199"/>
      <c r="F124" s="199"/>
      <c r="G124" s="300">
        <v>0.03</v>
      </c>
      <c r="H124" s="776" t="str">
        <f>IF(AND(ISNUMBER(D124),ISNUMBER(G124)),D124*G124,"")</f>
        <v/>
      </c>
      <c r="I124" s="546"/>
      <c r="J124" s="546"/>
      <c r="K124" s="690"/>
    </row>
    <row r="125" spans="1:11" ht="15" customHeight="1" x14ac:dyDescent="0.25">
      <c r="A125" s="721"/>
      <c r="B125" s="781" t="s">
        <v>439</v>
      </c>
      <c r="C125" s="732" t="s">
        <v>446</v>
      </c>
      <c r="D125" s="159"/>
      <c r="E125" s="199"/>
      <c r="F125" s="199"/>
      <c r="G125" s="300">
        <v>0.03</v>
      </c>
      <c r="H125" s="776" t="str">
        <f>IF(AND(ISNUMBER(D125),ISNUMBER(G125)),D125*G125,"")</f>
        <v/>
      </c>
      <c r="I125" s="546"/>
      <c r="J125" s="546"/>
      <c r="K125" s="690"/>
    </row>
    <row r="126" spans="1:11" ht="15" customHeight="1" x14ac:dyDescent="0.25">
      <c r="A126" s="721"/>
      <c r="B126" s="773" t="s">
        <v>440</v>
      </c>
      <c r="C126" s="732" t="s">
        <v>447</v>
      </c>
      <c r="D126" s="202"/>
      <c r="E126" s="199"/>
      <c r="F126" s="199"/>
      <c r="G126" s="203"/>
      <c r="H126" s="195"/>
      <c r="I126" s="546"/>
      <c r="J126" s="546"/>
      <c r="K126" s="690"/>
    </row>
    <row r="127" spans="1:11" ht="15" customHeight="1" x14ac:dyDescent="0.25">
      <c r="A127" s="721"/>
      <c r="B127" s="781" t="s">
        <v>438</v>
      </c>
      <c r="C127" s="732" t="s">
        <v>447</v>
      </c>
      <c r="D127" s="153"/>
      <c r="E127" s="199"/>
      <c r="F127" s="199"/>
      <c r="G127" s="300">
        <v>0.05</v>
      </c>
      <c r="H127" s="776" t="str">
        <f>IF(AND(ISNUMBER(D127),ISNUMBER(G127)),D127*G127,"")</f>
        <v/>
      </c>
      <c r="I127" s="546"/>
      <c r="J127" s="546"/>
      <c r="K127" s="690"/>
    </row>
    <row r="128" spans="1:11" ht="15" customHeight="1" x14ac:dyDescent="0.25">
      <c r="A128" s="721"/>
      <c r="B128" s="781" t="s">
        <v>439</v>
      </c>
      <c r="C128" s="732" t="s">
        <v>447</v>
      </c>
      <c r="D128" s="153"/>
      <c r="E128" s="199"/>
      <c r="F128" s="199"/>
      <c r="G128" s="300">
        <v>0.05</v>
      </c>
      <c r="H128" s="776" t="str">
        <f>IF(AND(ISNUMBER(D128),ISNUMBER(G128)),D128*G128,"")</f>
        <v/>
      </c>
      <c r="I128" s="546"/>
      <c r="J128" s="546"/>
      <c r="K128" s="690"/>
    </row>
    <row r="129" spans="1:11" ht="15" customHeight="1" x14ac:dyDescent="0.25">
      <c r="A129" s="721"/>
      <c r="B129" s="780" t="s">
        <v>361</v>
      </c>
      <c r="C129" s="732" t="s">
        <v>448</v>
      </c>
      <c r="D129" s="222"/>
      <c r="E129" s="199"/>
      <c r="F129" s="199"/>
      <c r="G129" s="300">
        <v>0.1</v>
      </c>
      <c r="H129" s="776" t="str">
        <f>IF(AND(ISNUMBER(D129),ISNUMBER(G129)),D129*G129,"")</f>
        <v/>
      </c>
      <c r="I129" s="546"/>
      <c r="J129" s="546"/>
      <c r="K129" s="690"/>
    </row>
    <row r="130" spans="1:11" ht="15" customHeight="1" x14ac:dyDescent="0.25">
      <c r="A130" s="721"/>
      <c r="B130" s="772" t="s">
        <v>362</v>
      </c>
      <c r="C130" s="732" t="s">
        <v>448</v>
      </c>
      <c r="D130" s="222"/>
      <c r="E130" s="199"/>
      <c r="F130" s="199"/>
      <c r="G130" s="300">
        <v>0.1</v>
      </c>
      <c r="H130" s="776" t="str">
        <f>IF(AND(ISNUMBER(D130),ISNUMBER(G130)),D130*G130,"")</f>
        <v/>
      </c>
      <c r="I130" s="546"/>
      <c r="J130" s="546"/>
      <c r="K130" s="690"/>
    </row>
    <row r="131" spans="1:11" ht="15" customHeight="1" x14ac:dyDescent="0.25">
      <c r="A131" s="721"/>
      <c r="B131" s="772" t="s">
        <v>363</v>
      </c>
      <c r="C131" s="732" t="s">
        <v>448</v>
      </c>
      <c r="D131" s="220"/>
      <c r="E131" s="199"/>
      <c r="F131" s="199"/>
      <c r="G131" s="220"/>
      <c r="H131" s="221"/>
      <c r="I131" s="546"/>
      <c r="J131" s="546"/>
      <c r="K131" s="690"/>
    </row>
    <row r="132" spans="1:11" ht="15" customHeight="1" x14ac:dyDescent="0.25">
      <c r="A132" s="721"/>
      <c r="B132" s="782" t="str">
        <f>Parameters!B50</f>
        <v>Category 1</v>
      </c>
      <c r="C132" s="208"/>
      <c r="D132" s="159"/>
      <c r="E132" s="199"/>
      <c r="F132" s="199"/>
      <c r="G132" s="300">
        <f>Parameters!G50</f>
        <v>0</v>
      </c>
      <c r="H132" s="776" t="str">
        <f>IF(AND(ISNUMBER(D132),ISNUMBER(G132)),D132*G132,"")</f>
        <v/>
      </c>
      <c r="I132" s="546"/>
      <c r="J132" s="546"/>
      <c r="K132" s="690"/>
    </row>
    <row r="133" spans="1:11" ht="15" customHeight="1" x14ac:dyDescent="0.25">
      <c r="A133" s="721"/>
      <c r="B133" s="782" t="str">
        <f>Parameters!B51</f>
        <v>Category 2</v>
      </c>
      <c r="C133" s="208"/>
      <c r="D133" s="159"/>
      <c r="E133" s="199"/>
      <c r="F133" s="199"/>
      <c r="G133" s="300">
        <f>Parameters!G51</f>
        <v>0</v>
      </c>
      <c r="H133" s="776" t="str">
        <f>IF(AND(ISNUMBER(D133),ISNUMBER(G133)),D133*G133,"")</f>
        <v/>
      </c>
      <c r="I133" s="546"/>
      <c r="J133" s="546"/>
      <c r="K133" s="690"/>
    </row>
    <row r="134" spans="1:11" ht="15" customHeight="1" x14ac:dyDescent="0.25">
      <c r="A134" s="721"/>
      <c r="B134" s="782" t="str">
        <f>Parameters!B52</f>
        <v>Category 3</v>
      </c>
      <c r="C134" s="208"/>
      <c r="D134" s="159"/>
      <c r="E134" s="199"/>
      <c r="F134" s="199"/>
      <c r="G134" s="300">
        <f>Parameters!G52</f>
        <v>0</v>
      </c>
      <c r="H134" s="776" t="str">
        <f>IF(AND(ISNUMBER(D134),ISNUMBER(G134)),D134*G134,"")</f>
        <v/>
      </c>
      <c r="I134" s="546"/>
      <c r="J134" s="546"/>
      <c r="K134" s="690"/>
    </row>
    <row r="135" spans="1:11" ht="15" customHeight="1" x14ac:dyDescent="0.25">
      <c r="A135" s="721"/>
      <c r="B135" s="772" t="s">
        <v>457</v>
      </c>
      <c r="C135" s="732" t="s">
        <v>449</v>
      </c>
      <c r="D135" s="220"/>
      <c r="E135" s="199"/>
      <c r="F135" s="199"/>
      <c r="G135" s="220"/>
      <c r="H135" s="221"/>
      <c r="I135" s="546"/>
      <c r="J135" s="546"/>
      <c r="K135" s="690"/>
    </row>
    <row r="136" spans="1:11" ht="15" customHeight="1" x14ac:dyDescent="0.25">
      <c r="A136" s="721"/>
      <c r="B136" s="780" t="s">
        <v>367</v>
      </c>
      <c r="C136" s="732" t="s">
        <v>450</v>
      </c>
      <c r="D136" s="159"/>
      <c r="E136" s="199"/>
      <c r="F136" s="199"/>
      <c r="G136" s="300">
        <f>Parameters!G53</f>
        <v>0</v>
      </c>
      <c r="H136" s="776" t="str">
        <f>IF(AND(ISNUMBER(D136),ISNUMBER(G136)),D136*G136,"")</f>
        <v/>
      </c>
      <c r="I136" s="546"/>
      <c r="J136" s="546"/>
      <c r="K136" s="690"/>
    </row>
    <row r="137" spans="1:11" ht="15" customHeight="1" x14ac:dyDescent="0.25">
      <c r="A137" s="721"/>
      <c r="B137" s="780" t="s">
        <v>26</v>
      </c>
      <c r="C137" s="732" t="s">
        <v>451</v>
      </c>
      <c r="D137" s="222"/>
      <c r="E137" s="199"/>
      <c r="F137" s="199"/>
      <c r="G137" s="300">
        <v>0</v>
      </c>
      <c r="H137" s="776" t="str">
        <f>IF(AND(ISNUMBER(D137),ISNUMBER(G137)),D137*G137,"")</f>
        <v/>
      </c>
      <c r="I137" s="546"/>
      <c r="J137" s="546"/>
      <c r="K137" s="690"/>
    </row>
    <row r="138" spans="1:11" ht="15" customHeight="1" x14ac:dyDescent="0.25">
      <c r="A138" s="721"/>
      <c r="B138" s="726" t="s">
        <v>372</v>
      </c>
      <c r="C138" s="732" t="s">
        <v>452</v>
      </c>
      <c r="D138" s="220"/>
      <c r="E138" s="199"/>
      <c r="F138" s="199"/>
      <c r="G138" s="220"/>
      <c r="H138" s="223"/>
      <c r="I138" s="546"/>
      <c r="J138" s="546"/>
      <c r="K138" s="690"/>
    </row>
    <row r="139" spans="1:11" ht="15" customHeight="1" x14ac:dyDescent="0.25">
      <c r="A139" s="721"/>
      <c r="B139" s="772" t="s">
        <v>373</v>
      </c>
      <c r="C139" s="732" t="s">
        <v>452</v>
      </c>
      <c r="D139" s="220"/>
      <c r="E139" s="199"/>
      <c r="F139" s="199"/>
      <c r="G139" s="220"/>
      <c r="H139" s="223"/>
      <c r="I139" s="546"/>
      <c r="J139" s="546"/>
      <c r="K139" s="690"/>
    </row>
    <row r="140" spans="1:11" ht="15" customHeight="1" x14ac:dyDescent="0.25">
      <c r="A140" s="721"/>
      <c r="B140" s="780" t="s">
        <v>590</v>
      </c>
      <c r="C140" s="732">
        <v>104</v>
      </c>
      <c r="D140" s="159"/>
      <c r="E140" s="199"/>
      <c r="F140" s="199"/>
      <c r="G140" s="300">
        <v>0.03</v>
      </c>
      <c r="H140" s="776" t="str">
        <f>IF(AND(ISNUMBER(D140),ISNUMBER(G140)),D140*G140,"")</f>
        <v/>
      </c>
      <c r="I140" s="546"/>
      <c r="J140" s="546"/>
      <c r="K140" s="690"/>
    </row>
    <row r="141" spans="1:11" ht="15" customHeight="1" x14ac:dyDescent="0.25">
      <c r="A141" s="721"/>
      <c r="B141" s="780" t="s">
        <v>591</v>
      </c>
      <c r="C141" s="732">
        <v>104</v>
      </c>
      <c r="D141" s="222"/>
      <c r="E141" s="199"/>
      <c r="F141" s="199"/>
      <c r="G141" s="300">
        <v>0.05</v>
      </c>
      <c r="H141" s="776" t="str">
        <f>IF(AND(ISNUMBER(D141),ISNUMBER(G141)),D141*G141,"")</f>
        <v/>
      </c>
      <c r="I141" s="546"/>
      <c r="J141" s="546"/>
      <c r="K141" s="690"/>
    </row>
    <row r="142" spans="1:11" ht="15" customHeight="1" x14ac:dyDescent="0.25">
      <c r="A142" s="721"/>
      <c r="B142" s="780" t="s">
        <v>374</v>
      </c>
      <c r="C142" s="732" t="s">
        <v>453</v>
      </c>
      <c r="D142" s="222"/>
      <c r="E142" s="199"/>
      <c r="F142" s="199"/>
      <c r="G142" s="300">
        <v>0.25</v>
      </c>
      <c r="H142" s="776" t="str">
        <f>IF(AND(ISNUMBER(D142),ISNUMBER(G142)),D142*G142,"")</f>
        <v/>
      </c>
      <c r="I142" s="546"/>
      <c r="J142" s="546"/>
      <c r="K142" s="690"/>
    </row>
    <row r="143" spans="1:11" ht="15" customHeight="1" x14ac:dyDescent="0.25">
      <c r="A143" s="721"/>
      <c r="B143" s="772" t="s">
        <v>186</v>
      </c>
      <c r="C143" s="732" t="s">
        <v>452</v>
      </c>
      <c r="D143" s="220"/>
      <c r="E143" s="199"/>
      <c r="F143" s="199"/>
      <c r="G143" s="206"/>
      <c r="H143" s="207"/>
      <c r="I143" s="546"/>
      <c r="J143" s="546"/>
      <c r="K143" s="690"/>
    </row>
    <row r="144" spans="1:11" ht="15" customHeight="1" x14ac:dyDescent="0.25">
      <c r="A144" s="721"/>
      <c r="B144" s="780" t="s">
        <v>590</v>
      </c>
      <c r="C144" s="732">
        <v>104</v>
      </c>
      <c r="D144" s="159"/>
      <c r="E144" s="199"/>
      <c r="F144" s="199"/>
      <c r="G144" s="300">
        <v>0.03</v>
      </c>
      <c r="H144" s="776" t="str">
        <f>IF(AND(ISNUMBER(D144),ISNUMBER(G144)),D144*G144,"")</f>
        <v/>
      </c>
      <c r="I144" s="546"/>
      <c r="J144" s="546"/>
      <c r="K144" s="690"/>
    </row>
    <row r="145" spans="1:11" ht="15" customHeight="1" x14ac:dyDescent="0.25">
      <c r="A145" s="721"/>
      <c r="B145" s="780" t="s">
        <v>591</v>
      </c>
      <c r="C145" s="732">
        <v>104</v>
      </c>
      <c r="D145" s="222"/>
      <c r="E145" s="199"/>
      <c r="F145" s="199"/>
      <c r="G145" s="300">
        <v>0.05</v>
      </c>
      <c r="H145" s="776" t="str">
        <f>IF(AND(ISNUMBER(D145),ISNUMBER(G145)),D145*G145,"")</f>
        <v/>
      </c>
      <c r="I145" s="546"/>
      <c r="J145" s="546"/>
      <c r="K145" s="690"/>
    </row>
    <row r="146" spans="1:11" ht="15" customHeight="1" x14ac:dyDescent="0.25">
      <c r="A146" s="721"/>
      <c r="B146" s="780" t="s">
        <v>374</v>
      </c>
      <c r="C146" s="732" t="s">
        <v>453</v>
      </c>
      <c r="D146" s="222"/>
      <c r="E146" s="199"/>
      <c r="F146" s="199"/>
      <c r="G146" s="300">
        <v>0.25</v>
      </c>
      <c r="H146" s="776" t="str">
        <f>IF(AND(ISNUMBER(D146),ISNUMBER(G146)),D146*G146,"")</f>
        <v/>
      </c>
      <c r="I146" s="546"/>
      <c r="J146" s="546"/>
      <c r="K146" s="690"/>
    </row>
    <row r="147" spans="1:11" ht="15" customHeight="1" x14ac:dyDescent="0.25">
      <c r="A147" s="721"/>
      <c r="B147" s="772" t="s">
        <v>375</v>
      </c>
      <c r="C147" s="732" t="s">
        <v>452</v>
      </c>
      <c r="D147" s="220"/>
      <c r="E147" s="199"/>
      <c r="F147" s="199"/>
      <c r="G147" s="206"/>
      <c r="H147" s="207"/>
      <c r="I147" s="546"/>
      <c r="J147" s="546"/>
      <c r="K147" s="690"/>
    </row>
    <row r="148" spans="1:11" ht="15" customHeight="1" x14ac:dyDescent="0.25">
      <c r="A148" s="721"/>
      <c r="B148" s="780" t="s">
        <v>590</v>
      </c>
      <c r="C148" s="732">
        <v>104</v>
      </c>
      <c r="D148" s="159"/>
      <c r="E148" s="199"/>
      <c r="F148" s="199"/>
      <c r="G148" s="300">
        <v>0.03</v>
      </c>
      <c r="H148" s="776" t="str">
        <f>IF(AND(ISNUMBER(D148),ISNUMBER(G148)),D148*G148,"")</f>
        <v/>
      </c>
      <c r="I148" s="546"/>
      <c r="J148" s="546"/>
      <c r="K148" s="690"/>
    </row>
    <row r="149" spans="1:11" ht="15" customHeight="1" x14ac:dyDescent="0.25">
      <c r="A149" s="721"/>
      <c r="B149" s="780" t="s">
        <v>591</v>
      </c>
      <c r="C149" s="732">
        <v>104</v>
      </c>
      <c r="D149" s="222"/>
      <c r="E149" s="199"/>
      <c r="F149" s="199"/>
      <c r="G149" s="300">
        <v>0.05</v>
      </c>
      <c r="H149" s="776" t="str">
        <f>IF(AND(ISNUMBER(D149),ISNUMBER(G149)),D149*G149,"")</f>
        <v/>
      </c>
      <c r="I149" s="546"/>
      <c r="J149" s="546"/>
      <c r="K149" s="690"/>
    </row>
    <row r="150" spans="1:11" ht="15" customHeight="1" x14ac:dyDescent="0.25">
      <c r="A150" s="721"/>
      <c r="B150" s="780" t="s">
        <v>374</v>
      </c>
      <c r="C150" s="732" t="s">
        <v>453</v>
      </c>
      <c r="D150" s="222"/>
      <c r="E150" s="199"/>
      <c r="F150" s="199"/>
      <c r="G150" s="300">
        <v>0.25</v>
      </c>
      <c r="H150" s="776" t="str">
        <f>IF(AND(ISNUMBER(D150),ISNUMBER(G150)),D150*G150,"")</f>
        <v/>
      </c>
      <c r="I150" s="546"/>
      <c r="J150" s="546"/>
      <c r="K150" s="690"/>
    </row>
    <row r="151" spans="1:11" ht="15" customHeight="1" x14ac:dyDescent="0.25">
      <c r="A151" s="721"/>
      <c r="B151" s="772" t="s">
        <v>127</v>
      </c>
      <c r="C151" s="732" t="s">
        <v>452</v>
      </c>
      <c r="D151" s="220"/>
      <c r="E151" s="199"/>
      <c r="F151" s="199"/>
      <c r="G151" s="206"/>
      <c r="H151" s="207"/>
      <c r="I151" s="546"/>
      <c r="J151" s="546"/>
      <c r="K151" s="690"/>
    </row>
    <row r="152" spans="1:11" ht="15" customHeight="1" x14ac:dyDescent="0.25">
      <c r="A152" s="721"/>
      <c r="B152" s="780" t="s">
        <v>590</v>
      </c>
      <c r="C152" s="732">
        <v>104</v>
      </c>
      <c r="D152" s="159"/>
      <c r="E152" s="199"/>
      <c r="F152" s="199"/>
      <c r="G152" s="300">
        <v>0.03</v>
      </c>
      <c r="H152" s="776" t="str">
        <f>IF(AND(ISNUMBER(D152),ISNUMBER(G152)),D152*G152,"")</f>
        <v/>
      </c>
      <c r="I152" s="546"/>
      <c r="J152" s="546"/>
      <c r="K152" s="690"/>
    </row>
    <row r="153" spans="1:11" ht="15" customHeight="1" x14ac:dyDescent="0.25">
      <c r="A153" s="721"/>
      <c r="B153" s="780" t="s">
        <v>591</v>
      </c>
      <c r="C153" s="732">
        <v>104</v>
      </c>
      <c r="D153" s="222"/>
      <c r="E153" s="199"/>
      <c r="F153" s="199"/>
      <c r="G153" s="300">
        <v>0.05</v>
      </c>
      <c r="H153" s="776" t="str">
        <f>IF(AND(ISNUMBER(D153),ISNUMBER(G153)),D153*G153,"")</f>
        <v/>
      </c>
      <c r="I153" s="546"/>
      <c r="J153" s="546"/>
      <c r="K153" s="690"/>
    </row>
    <row r="154" spans="1:11" ht="15" customHeight="1" x14ac:dyDescent="0.25">
      <c r="A154" s="721"/>
      <c r="B154" s="780" t="s">
        <v>374</v>
      </c>
      <c r="C154" s="732" t="s">
        <v>453</v>
      </c>
      <c r="D154" s="222"/>
      <c r="E154" s="199"/>
      <c r="F154" s="199"/>
      <c r="G154" s="300">
        <v>0.25</v>
      </c>
      <c r="H154" s="776" t="str">
        <f>IF(AND(ISNUMBER(D154),ISNUMBER(G154)),D154*G154,"")</f>
        <v/>
      </c>
      <c r="I154" s="546"/>
      <c r="J154" s="546"/>
      <c r="K154" s="690"/>
    </row>
    <row r="155" spans="1:11" ht="15" customHeight="1" x14ac:dyDescent="0.25">
      <c r="A155" s="721"/>
      <c r="B155" s="726" t="s">
        <v>126</v>
      </c>
      <c r="C155" s="732" t="s">
        <v>576</v>
      </c>
      <c r="D155" s="220"/>
      <c r="E155" s="199"/>
      <c r="F155" s="199"/>
      <c r="G155" s="220"/>
      <c r="H155" s="221"/>
      <c r="I155" s="546"/>
      <c r="J155" s="546"/>
      <c r="K155" s="690"/>
    </row>
    <row r="156" spans="1:11" ht="15" customHeight="1" x14ac:dyDescent="0.25">
      <c r="A156" s="721"/>
      <c r="B156" s="772" t="s">
        <v>458</v>
      </c>
      <c r="C156" s="732" t="s">
        <v>454</v>
      </c>
      <c r="D156" s="220"/>
      <c r="E156" s="199"/>
      <c r="F156" s="199"/>
      <c r="G156" s="220"/>
      <c r="H156" s="221"/>
      <c r="I156" s="546"/>
      <c r="J156" s="546"/>
      <c r="K156" s="690"/>
    </row>
    <row r="157" spans="1:11" ht="15" customHeight="1" x14ac:dyDescent="0.25">
      <c r="A157" s="721"/>
      <c r="B157" s="780" t="s">
        <v>459</v>
      </c>
      <c r="C157" s="732">
        <v>108</v>
      </c>
      <c r="D157" s="222"/>
      <c r="E157" s="199"/>
      <c r="F157" s="199"/>
      <c r="G157" s="300">
        <v>0.2</v>
      </c>
      <c r="H157" s="776" t="str">
        <f>IF(AND(ISNUMBER(D157),ISNUMBER(G157)),D157*G157,"")</f>
        <v/>
      </c>
      <c r="I157" s="546"/>
      <c r="J157" s="546"/>
      <c r="K157" s="690"/>
    </row>
    <row r="158" spans="1:11" ht="15" customHeight="1" x14ac:dyDescent="0.25">
      <c r="A158" s="721"/>
      <c r="B158" s="780" t="s">
        <v>460</v>
      </c>
      <c r="C158" s="732">
        <v>107</v>
      </c>
      <c r="D158" s="222"/>
      <c r="E158" s="199"/>
      <c r="F158" s="199"/>
      <c r="G158" s="300">
        <v>0.4</v>
      </c>
      <c r="H158" s="776" t="str">
        <f>IF(AND(ISNUMBER(D158),ISNUMBER(G158)),D158*G158,"")</f>
        <v/>
      </c>
      <c r="I158" s="546"/>
      <c r="J158" s="546"/>
      <c r="K158" s="690"/>
    </row>
    <row r="159" spans="1:11" ht="15" customHeight="1" x14ac:dyDescent="0.25">
      <c r="A159" s="721"/>
      <c r="B159" s="772" t="s">
        <v>461</v>
      </c>
      <c r="C159" s="732" t="s">
        <v>454</v>
      </c>
      <c r="D159" s="220"/>
      <c r="E159" s="199"/>
      <c r="F159" s="199"/>
      <c r="G159" s="220"/>
      <c r="H159" s="221"/>
      <c r="I159" s="546"/>
      <c r="J159" s="546"/>
      <c r="K159" s="690"/>
    </row>
    <row r="160" spans="1:11" ht="15" customHeight="1" x14ac:dyDescent="0.25">
      <c r="A160" s="721"/>
      <c r="B160" s="780" t="s">
        <v>459</v>
      </c>
      <c r="C160" s="732">
        <v>108</v>
      </c>
      <c r="D160" s="222"/>
      <c r="E160" s="199"/>
      <c r="F160" s="199"/>
      <c r="G160" s="300">
        <v>0.2</v>
      </c>
      <c r="H160" s="776" t="str">
        <f t="shared" ref="H160:H166" si="1">IF(AND(ISNUMBER(D160),ISNUMBER(G160)),D160*G160,"")</f>
        <v/>
      </c>
      <c r="I160" s="546"/>
      <c r="J160" s="546"/>
      <c r="K160" s="690"/>
    </row>
    <row r="161" spans="1:11" ht="15" customHeight="1" x14ac:dyDescent="0.25">
      <c r="A161" s="721"/>
      <c r="B161" s="780" t="s">
        <v>460</v>
      </c>
      <c r="C161" s="732">
        <v>107</v>
      </c>
      <c r="D161" s="222"/>
      <c r="E161" s="199"/>
      <c r="F161" s="199"/>
      <c r="G161" s="300">
        <v>0.4</v>
      </c>
      <c r="H161" s="776" t="str">
        <f t="shared" si="1"/>
        <v/>
      </c>
      <c r="I161" s="546"/>
      <c r="J161" s="546"/>
      <c r="K161" s="690"/>
    </row>
    <row r="162" spans="1:11" ht="15" customHeight="1" x14ac:dyDescent="0.25">
      <c r="A162" s="721"/>
      <c r="B162" s="772" t="s">
        <v>352</v>
      </c>
      <c r="C162" s="732">
        <v>105</v>
      </c>
      <c r="D162" s="222"/>
      <c r="E162" s="199"/>
      <c r="F162" s="199"/>
      <c r="G162" s="300">
        <v>0.25</v>
      </c>
      <c r="H162" s="776" t="str">
        <f t="shared" si="1"/>
        <v/>
      </c>
      <c r="I162" s="546"/>
      <c r="J162" s="546"/>
      <c r="K162" s="690"/>
    </row>
    <row r="163" spans="1:11" ht="15" customHeight="1" x14ac:dyDescent="0.25">
      <c r="A163" s="721"/>
      <c r="B163" s="772" t="s">
        <v>389</v>
      </c>
      <c r="C163" s="732">
        <v>109</v>
      </c>
      <c r="D163" s="222"/>
      <c r="E163" s="199"/>
      <c r="F163" s="199"/>
      <c r="G163" s="300">
        <v>1</v>
      </c>
      <c r="H163" s="776" t="str">
        <f t="shared" si="1"/>
        <v/>
      </c>
      <c r="I163" s="546"/>
      <c r="J163" s="546"/>
      <c r="K163" s="690"/>
    </row>
    <row r="164" spans="1:11" ht="15" customHeight="1" x14ac:dyDescent="0.25">
      <c r="A164" s="721"/>
      <c r="B164" s="772" t="s">
        <v>127</v>
      </c>
      <c r="C164" s="732">
        <v>109</v>
      </c>
      <c r="D164" s="222"/>
      <c r="E164" s="199"/>
      <c r="F164" s="199"/>
      <c r="G164" s="300">
        <v>1</v>
      </c>
      <c r="H164" s="776" t="str">
        <f t="shared" si="1"/>
        <v/>
      </c>
      <c r="I164" s="546"/>
      <c r="J164" s="546"/>
      <c r="K164" s="690"/>
    </row>
    <row r="165" spans="1:11" ht="15" customHeight="1" x14ac:dyDescent="0.25">
      <c r="A165" s="721"/>
      <c r="B165" s="726" t="s">
        <v>260</v>
      </c>
      <c r="C165" s="732">
        <v>110</v>
      </c>
      <c r="D165" s="222"/>
      <c r="E165" s="199"/>
      <c r="F165" s="199"/>
      <c r="G165" s="300">
        <v>1</v>
      </c>
      <c r="H165" s="776" t="str">
        <f t="shared" si="1"/>
        <v/>
      </c>
      <c r="I165" s="546"/>
      <c r="J165" s="546"/>
      <c r="K165" s="690"/>
    </row>
    <row r="166" spans="1:11" ht="15" customHeight="1" x14ac:dyDescent="0.25">
      <c r="A166" s="721"/>
      <c r="B166" s="783" t="s">
        <v>390</v>
      </c>
      <c r="C166" s="732" t="s">
        <v>1219</v>
      </c>
      <c r="D166" s="225"/>
      <c r="E166" s="209"/>
      <c r="F166" s="209"/>
      <c r="G166" s="777">
        <v>1</v>
      </c>
      <c r="H166" s="778" t="str">
        <f t="shared" si="1"/>
        <v/>
      </c>
      <c r="I166" s="546"/>
      <c r="J166" s="546"/>
      <c r="K166" s="690"/>
    </row>
    <row r="167" spans="1:11" ht="15" customHeight="1" x14ac:dyDescent="0.25">
      <c r="A167" s="721"/>
      <c r="B167" s="784" t="s">
        <v>391</v>
      </c>
      <c r="C167" s="226"/>
      <c r="D167" s="227"/>
      <c r="E167" s="214"/>
      <c r="F167" s="214"/>
      <c r="G167" s="228"/>
      <c r="H167" s="779" t="str">
        <f>IF(AND(ISNUMBER(H120),ISNUMBER(H121),ISNUMBER(H127),ISNUMBER(H128),ISNUMBER(H129), ISNUMBER(H130), ISNUMBER(H137), ISNUMBER(H141), ISNUMBER(H142), ISNUMBER(H145), ISNUMBER(H146), ISNUMBER(H149), ISNUMBER(H150),ISNUMBER(H153),ISNUMBER(H154), ISNUMBER(H157), ISNUMBER(H158), ISNUMBER(H160), ISNUMBER(H161), ISNUMBER(H162), ISNUMBER(H163), ISNUMBER(H164), ISNUMBER(H165), ISNUMBER(H166)),SUM(H117:H118,H120:H121,H124:H125,H127:H130,H132:H134,H136:H137,H140:H142,H144:H146,H148:H150,H152:H154,H157:H158,H160:H166),"")</f>
        <v/>
      </c>
      <c r="I167" s="546"/>
      <c r="J167" s="546"/>
      <c r="K167" s="690"/>
    </row>
    <row r="168" spans="1:11" s="683" customFormat="1" ht="15" customHeight="1" x14ac:dyDescent="0.25">
      <c r="A168" s="721"/>
      <c r="B168" s="785"/>
      <c r="C168" s="767"/>
      <c r="D168" s="767"/>
      <c r="E168" s="767"/>
      <c r="F168" s="767"/>
      <c r="G168" s="767"/>
      <c r="H168" s="767"/>
      <c r="I168" s="546"/>
      <c r="J168" s="546"/>
      <c r="K168" s="690"/>
    </row>
    <row r="169" spans="1:11" ht="30" customHeight="1" x14ac:dyDescent="0.25">
      <c r="A169" s="721"/>
      <c r="B169" s="310" t="s">
        <v>577</v>
      </c>
      <c r="C169" s="229"/>
      <c r="D169" s="141"/>
      <c r="E169" s="141"/>
      <c r="F169" s="141"/>
      <c r="G169" s="155"/>
      <c r="H169" s="175"/>
      <c r="I169" s="546"/>
      <c r="J169" s="546"/>
      <c r="K169" s="690"/>
    </row>
    <row r="170" spans="1:11" ht="15" customHeight="1" x14ac:dyDescent="0.25">
      <c r="A170" s="721"/>
      <c r="B170" s="726" t="s">
        <v>174</v>
      </c>
      <c r="C170" s="732" t="s">
        <v>578</v>
      </c>
      <c r="D170" s="142"/>
      <c r="E170" s="952"/>
      <c r="F170" s="952"/>
      <c r="G170" s="156"/>
      <c r="H170" s="157"/>
      <c r="I170" s="546"/>
      <c r="J170" s="546"/>
      <c r="K170" s="690"/>
    </row>
    <row r="171" spans="1:11" ht="15" customHeight="1" x14ac:dyDescent="0.25">
      <c r="A171" s="721"/>
      <c r="B171" s="727" t="str">
        <f>CONCATENATE("Check: row ", ROW(B170), " ≤ sum of rows ", ROW(B163), " and ", ROW(B164))</f>
        <v>Check: row 170 ≤ sum of rows 163 and 164</v>
      </c>
      <c r="C171" s="208"/>
      <c r="D171" s="736" t="str">
        <f>IF((D170&lt;=D163+D164),"Pass","Fail")</f>
        <v>Pass</v>
      </c>
      <c r="E171" s="952"/>
      <c r="F171" s="952"/>
      <c r="G171" s="156"/>
      <c r="H171" s="157"/>
      <c r="I171" s="546"/>
      <c r="J171" s="546"/>
      <c r="K171" s="690"/>
    </row>
    <row r="172" spans="1:11" ht="15" customHeight="1" x14ac:dyDescent="0.25">
      <c r="A172" s="721"/>
      <c r="B172" s="726" t="s">
        <v>172</v>
      </c>
      <c r="C172" s="732" t="s">
        <v>578</v>
      </c>
      <c r="D172" s="142"/>
      <c r="E172" s="952"/>
      <c r="F172" s="952"/>
      <c r="G172" s="156"/>
      <c r="H172" s="157"/>
      <c r="I172" s="546"/>
      <c r="J172" s="546"/>
      <c r="K172" s="690"/>
    </row>
    <row r="173" spans="1:11" ht="15" customHeight="1" x14ac:dyDescent="0.25">
      <c r="A173" s="721"/>
      <c r="B173" s="727" t="str">
        <f>CONCATENATE("Check: row ", ROW(B172), " ≤ sum of rows ", ROW(B163), " and ", ROW(B164))</f>
        <v>Check: row 172 ≤ sum of rows 163 and 164</v>
      </c>
      <c r="C173" s="208"/>
      <c r="D173" s="736" t="str">
        <f>IF((D172&lt;=D163+D164),"Pass","Fail")</f>
        <v>Pass</v>
      </c>
      <c r="E173" s="952"/>
      <c r="F173" s="952"/>
      <c r="G173" s="156"/>
      <c r="H173" s="157"/>
      <c r="I173" s="546"/>
      <c r="J173" s="546"/>
      <c r="K173" s="690"/>
    </row>
    <row r="174" spans="1:11" ht="30" customHeight="1" x14ac:dyDescent="0.25">
      <c r="A174" s="721"/>
      <c r="B174" s="726" t="s">
        <v>462</v>
      </c>
      <c r="C174" s="732">
        <v>96</v>
      </c>
      <c r="D174" s="142"/>
      <c r="E174" s="952"/>
      <c r="F174" s="952"/>
      <c r="G174" s="156"/>
      <c r="H174" s="157"/>
      <c r="I174" s="546"/>
      <c r="J174" s="546"/>
      <c r="K174" s="690"/>
    </row>
    <row r="175" spans="1:11" ht="15" customHeight="1" x14ac:dyDescent="0.25">
      <c r="A175" s="721"/>
      <c r="B175" s="759" t="str">
        <f>CONCATENATE("Check: row ", ROW(B174), " ≤ sum of rows ", ROW(B156), " to ", ROW(B164))</f>
        <v>Check: row 174 ≤ sum of rows 156 to 164</v>
      </c>
      <c r="C175" s="230"/>
      <c r="D175" s="760" t="str">
        <f>IF((D174&lt;=SUM(D156:D164)),"Pass","Fail")</f>
        <v>Pass</v>
      </c>
      <c r="E175" s="893"/>
      <c r="F175" s="893"/>
      <c r="G175" s="166"/>
      <c r="H175" s="178"/>
      <c r="I175" s="546"/>
      <c r="J175" s="546"/>
      <c r="K175" s="690"/>
    </row>
    <row r="176" spans="1:11" s="683" customFormat="1" ht="60" customHeight="1" x14ac:dyDescent="0.35">
      <c r="A176" s="2546" t="s">
        <v>623</v>
      </c>
      <c r="B176" s="2547"/>
      <c r="C176" s="2547"/>
      <c r="D176" s="2547"/>
      <c r="E176" s="2547"/>
      <c r="F176" s="2547"/>
      <c r="G176" s="2547"/>
      <c r="H176" s="2547"/>
      <c r="I176" s="2547"/>
      <c r="J176" s="2547"/>
      <c r="K176" s="2548"/>
    </row>
    <row r="177" spans="1:11" ht="45" customHeight="1" x14ac:dyDescent="0.25">
      <c r="A177" s="721"/>
      <c r="B177" s="786"/>
      <c r="C177" s="984" t="s">
        <v>565</v>
      </c>
      <c r="D177" s="984" t="s">
        <v>392</v>
      </c>
      <c r="E177" s="984" t="s">
        <v>393</v>
      </c>
      <c r="F177" s="231"/>
      <c r="G177" s="137" t="s">
        <v>334</v>
      </c>
      <c r="H177" s="139" t="s">
        <v>335</v>
      </c>
      <c r="I177" s="546"/>
      <c r="J177" s="546"/>
      <c r="K177" s="690"/>
    </row>
    <row r="178" spans="1:11" ht="15" customHeight="1" x14ac:dyDescent="0.25">
      <c r="A178" s="721"/>
      <c r="B178" s="787" t="s">
        <v>579</v>
      </c>
      <c r="C178" s="731" t="s">
        <v>463</v>
      </c>
      <c r="D178" s="216"/>
      <c r="E178" s="216"/>
      <c r="F178" s="187"/>
      <c r="G178" s="232"/>
      <c r="H178" s="233"/>
      <c r="I178" s="546"/>
      <c r="J178" s="546"/>
      <c r="K178" s="690"/>
    </row>
    <row r="179" spans="1:11" ht="15" customHeight="1" x14ac:dyDescent="0.25">
      <c r="A179" s="721"/>
      <c r="B179" s="788" t="s">
        <v>464</v>
      </c>
      <c r="C179" s="732" t="s">
        <v>463</v>
      </c>
      <c r="D179" s="222"/>
      <c r="E179" s="222"/>
      <c r="F179" s="192"/>
      <c r="G179" s="300">
        <v>0</v>
      </c>
      <c r="H179" s="776" t="str">
        <f>IF(AND(ISNUMBER(D179),ISNUMBER(G179)),D179*G179,"")</f>
        <v/>
      </c>
      <c r="I179" s="546"/>
      <c r="J179" s="546"/>
      <c r="K179" s="690"/>
    </row>
    <row r="180" spans="1:11" ht="15" customHeight="1" x14ac:dyDescent="0.25">
      <c r="A180" s="721"/>
      <c r="B180" s="789" t="s">
        <v>92</v>
      </c>
      <c r="C180" s="732" t="s">
        <v>463</v>
      </c>
      <c r="D180" s="222"/>
      <c r="E180" s="222"/>
      <c r="F180" s="192"/>
      <c r="G180" s="197"/>
      <c r="H180" s="207"/>
      <c r="I180" s="546"/>
      <c r="J180" s="546"/>
      <c r="K180" s="690"/>
    </row>
    <row r="181" spans="1:11" ht="15" customHeight="1" x14ac:dyDescent="0.25">
      <c r="A181" s="721"/>
      <c r="B181" s="790" t="str">
        <f>CONCATENATE("Check: row ", ROW(B180), " ≤ row ", ROW(LCR!B179),)</f>
        <v>Check: row 180 ≤ row 179</v>
      </c>
      <c r="C181" s="208"/>
      <c r="D181" s="736" t="str">
        <f>IF((D180&lt;=D179),"Pass","Fail")</f>
        <v>Pass</v>
      </c>
      <c r="E181" s="736" t="str">
        <f>IF((E180&lt;=E179),"Pass","Fail")</f>
        <v>Pass</v>
      </c>
      <c r="F181" s="192"/>
      <c r="G181" s="197"/>
      <c r="H181" s="207"/>
      <c r="I181" s="546"/>
      <c r="J181" s="546"/>
      <c r="K181" s="690"/>
    </row>
    <row r="182" spans="1:11" ht="15" customHeight="1" x14ac:dyDescent="0.25">
      <c r="A182" s="721"/>
      <c r="B182" s="788" t="s">
        <v>465</v>
      </c>
      <c r="C182" s="732" t="s">
        <v>463</v>
      </c>
      <c r="D182" s="142"/>
      <c r="E182" s="142"/>
      <c r="F182" s="192"/>
      <c r="G182" s="300">
        <v>0</v>
      </c>
      <c r="H182" s="776" t="str">
        <f>IF(AND(ISNUMBER(D182),ISNUMBER(G182)),D182*G182,"")</f>
        <v/>
      </c>
      <c r="I182" s="546"/>
      <c r="J182" s="546"/>
      <c r="K182" s="690"/>
    </row>
    <row r="183" spans="1:11" ht="15" customHeight="1" x14ac:dyDescent="0.25">
      <c r="A183" s="721"/>
      <c r="B183" s="789" t="s">
        <v>92</v>
      </c>
      <c r="C183" s="732" t="s">
        <v>463</v>
      </c>
      <c r="D183" s="142"/>
      <c r="E183" s="142"/>
      <c r="F183" s="192"/>
      <c r="G183" s="197"/>
      <c r="H183" s="207"/>
      <c r="I183" s="546"/>
      <c r="J183" s="546"/>
      <c r="K183" s="690"/>
    </row>
    <row r="184" spans="1:11" ht="15" customHeight="1" x14ac:dyDescent="0.25">
      <c r="A184" s="721"/>
      <c r="B184" s="790" t="str">
        <f>CONCATENATE("Check: row ", ROW(B183), " ≤ row ", ROW(LCR!B182),)</f>
        <v>Check: row 183 ≤ row 182</v>
      </c>
      <c r="C184" s="208"/>
      <c r="D184" s="736" t="str">
        <f>IF((D183&lt;=D182),"Pass","Fail")</f>
        <v>Pass</v>
      </c>
      <c r="E184" s="736" t="str">
        <f>IF((E183&lt;=E182),"Pass","Fail")</f>
        <v>Pass</v>
      </c>
      <c r="F184" s="192"/>
      <c r="G184" s="197"/>
      <c r="H184" s="207"/>
      <c r="I184" s="546"/>
      <c r="J184" s="546"/>
      <c r="K184" s="690"/>
    </row>
    <row r="185" spans="1:11" ht="15" customHeight="1" x14ac:dyDescent="0.25">
      <c r="A185" s="721"/>
      <c r="B185" s="788" t="s">
        <v>466</v>
      </c>
      <c r="C185" s="732" t="s">
        <v>463</v>
      </c>
      <c r="D185" s="159"/>
      <c r="E185" s="159"/>
      <c r="F185" s="192"/>
      <c r="G185" s="300">
        <v>0</v>
      </c>
      <c r="H185" s="776" t="str">
        <f>IF(AND(ISNUMBER(D185),ISNUMBER(G185)),D185*G185,"")</f>
        <v/>
      </c>
      <c r="I185" s="546"/>
      <c r="J185" s="546"/>
      <c r="K185" s="690"/>
    </row>
    <row r="186" spans="1:11" ht="15" customHeight="1" x14ac:dyDescent="0.25">
      <c r="A186" s="721"/>
      <c r="B186" s="789" t="s">
        <v>92</v>
      </c>
      <c r="C186" s="732" t="s">
        <v>463</v>
      </c>
      <c r="D186" s="159"/>
      <c r="E186" s="159"/>
      <c r="F186" s="192"/>
      <c r="G186" s="197"/>
      <c r="H186" s="207"/>
      <c r="I186" s="546"/>
      <c r="J186" s="546"/>
      <c r="K186" s="690"/>
    </row>
    <row r="187" spans="1:11" ht="15" customHeight="1" x14ac:dyDescent="0.25">
      <c r="A187" s="721"/>
      <c r="B187" s="790" t="str">
        <f>CONCATENATE("Check: row ", ROW(B186), " ≤ row ", ROW(LCR!B185),)</f>
        <v>Check: row 186 ≤ row 185</v>
      </c>
      <c r="C187" s="208"/>
      <c r="D187" s="736" t="str">
        <f>IF((D186&lt;=D185),"Pass","Fail")</f>
        <v>Pass</v>
      </c>
      <c r="E187" s="736" t="str">
        <f>IF((E186&lt;=E185),"Pass","Fail")</f>
        <v>Pass</v>
      </c>
      <c r="F187" s="192"/>
      <c r="G187" s="197"/>
      <c r="H187" s="207"/>
      <c r="I187" s="546"/>
      <c r="J187" s="546"/>
      <c r="K187" s="690"/>
    </row>
    <row r="188" spans="1:11" ht="15" customHeight="1" x14ac:dyDescent="0.25">
      <c r="A188" s="721"/>
      <c r="B188" s="788" t="s">
        <v>467</v>
      </c>
      <c r="C188" s="732" t="s">
        <v>463</v>
      </c>
      <c r="D188" s="159"/>
      <c r="E188" s="159"/>
      <c r="F188" s="192"/>
      <c r="G188" s="300">
        <v>0</v>
      </c>
      <c r="H188" s="776" t="str">
        <f>IF(AND(ISNUMBER(D188),ISNUMBER(G188)),D188*G188,"")</f>
        <v/>
      </c>
      <c r="I188" s="546"/>
      <c r="J188" s="546"/>
      <c r="K188" s="690"/>
    </row>
    <row r="189" spans="1:11" ht="15" customHeight="1" x14ac:dyDescent="0.25">
      <c r="A189" s="721"/>
      <c r="B189" s="789" t="s">
        <v>92</v>
      </c>
      <c r="C189" s="732" t="s">
        <v>463</v>
      </c>
      <c r="D189" s="159"/>
      <c r="E189" s="159"/>
      <c r="F189" s="192"/>
      <c r="G189" s="197"/>
      <c r="H189" s="207"/>
      <c r="I189" s="546"/>
      <c r="J189" s="546"/>
      <c r="K189" s="690"/>
    </row>
    <row r="190" spans="1:11" ht="15" customHeight="1" x14ac:dyDescent="0.25">
      <c r="A190" s="721"/>
      <c r="B190" s="790" t="str">
        <f>CONCATENATE("Check: row ", ROW(B189), " ≤ row ", ROW(LCR!B188),)</f>
        <v>Check: row 189 ≤ row 188</v>
      </c>
      <c r="C190" s="208"/>
      <c r="D190" s="736" t="str">
        <f>IF((D189&lt;=D188),"Pass","Fail")</f>
        <v>Pass</v>
      </c>
      <c r="E190" s="736" t="str">
        <f>IF((E189&lt;=E188),"Pass","Fail")</f>
        <v>Pass</v>
      </c>
      <c r="F190" s="192"/>
      <c r="G190" s="197"/>
      <c r="H190" s="207"/>
      <c r="I190" s="546"/>
      <c r="J190" s="546"/>
      <c r="K190" s="690"/>
    </row>
    <row r="191" spans="1:11" ht="15" customHeight="1" x14ac:dyDescent="0.25">
      <c r="A191" s="721"/>
      <c r="B191" s="788" t="s">
        <v>468</v>
      </c>
      <c r="C191" s="732" t="s">
        <v>463</v>
      </c>
      <c r="D191" s="142"/>
      <c r="E191" s="142"/>
      <c r="F191" s="192"/>
      <c r="G191" s="300">
        <v>0</v>
      </c>
      <c r="H191" s="776" t="str">
        <f>IF(AND(ISNUMBER(D191),ISNUMBER(G191)),D191*G191,"")</f>
        <v/>
      </c>
      <c r="I191" s="546"/>
      <c r="J191" s="546"/>
      <c r="K191" s="690"/>
    </row>
    <row r="192" spans="1:11" ht="15" customHeight="1" x14ac:dyDescent="0.25">
      <c r="A192" s="721"/>
      <c r="B192" s="791" t="s">
        <v>580</v>
      </c>
      <c r="C192" s="732" t="s">
        <v>463</v>
      </c>
      <c r="D192" s="142"/>
      <c r="E192" s="142"/>
      <c r="F192" s="192"/>
      <c r="G192" s="300">
        <v>0</v>
      </c>
      <c r="H192" s="776" t="str">
        <f>IF(AND(ISNUMBER(D192),ISNUMBER(G192)),D192*G192,"")</f>
        <v/>
      </c>
      <c r="I192" s="546"/>
      <c r="J192" s="546"/>
      <c r="K192" s="690"/>
    </row>
    <row r="193" spans="1:11" ht="15" customHeight="1" x14ac:dyDescent="0.25">
      <c r="A193" s="721"/>
      <c r="B193" s="788" t="s">
        <v>92</v>
      </c>
      <c r="C193" s="732" t="s">
        <v>463</v>
      </c>
      <c r="D193" s="142"/>
      <c r="E193" s="142"/>
      <c r="F193" s="192"/>
      <c r="G193" s="197"/>
      <c r="H193" s="207"/>
      <c r="I193" s="546"/>
      <c r="J193" s="546"/>
      <c r="K193" s="690"/>
    </row>
    <row r="194" spans="1:11" ht="15" customHeight="1" x14ac:dyDescent="0.25">
      <c r="A194" s="721"/>
      <c r="B194" s="727" t="str">
        <f>CONCATENATE("Check: row ", ROW(B193), " ≤ row ", ROW(LCR!B192),)</f>
        <v>Check: row 193 ≤ row 192</v>
      </c>
      <c r="C194" s="208"/>
      <c r="D194" s="736" t="str">
        <f>IF((D193&lt;=D192),"Pass","Fail")</f>
        <v>Pass</v>
      </c>
      <c r="E194" s="736" t="str">
        <f>IF((E193&lt;=E192),"Pass","Fail")</f>
        <v>Pass</v>
      </c>
      <c r="F194" s="192"/>
      <c r="G194" s="197"/>
      <c r="H194" s="207"/>
      <c r="I194" s="546"/>
      <c r="J194" s="546"/>
      <c r="K194" s="690"/>
    </row>
    <row r="195" spans="1:11" ht="15" customHeight="1" x14ac:dyDescent="0.25">
      <c r="A195" s="721"/>
      <c r="B195" s="791" t="s">
        <v>581</v>
      </c>
      <c r="C195" s="732" t="s">
        <v>463</v>
      </c>
      <c r="D195" s="142"/>
      <c r="E195" s="142"/>
      <c r="F195" s="192"/>
      <c r="G195" s="300">
        <v>0.15</v>
      </c>
      <c r="H195" s="776" t="str">
        <f>IF(AND(ISNUMBER(D195),ISNUMBER(G195)),D195*G195,"")</f>
        <v/>
      </c>
      <c r="I195" s="546"/>
      <c r="J195" s="546"/>
      <c r="K195" s="690"/>
    </row>
    <row r="196" spans="1:11" ht="15" customHeight="1" x14ac:dyDescent="0.25">
      <c r="A196" s="721"/>
      <c r="B196" s="788" t="s">
        <v>92</v>
      </c>
      <c r="C196" s="732" t="s">
        <v>463</v>
      </c>
      <c r="D196" s="142"/>
      <c r="E196" s="142"/>
      <c r="F196" s="192"/>
      <c r="G196" s="197"/>
      <c r="H196" s="207"/>
      <c r="I196" s="546"/>
      <c r="J196" s="546"/>
      <c r="K196" s="690"/>
    </row>
    <row r="197" spans="1:11" ht="15" customHeight="1" x14ac:dyDescent="0.25">
      <c r="A197" s="721"/>
      <c r="B197" s="727" t="str">
        <f>CONCATENATE("Check: row ", ROW(B196), " ≤ row ", ROW(LCR!B195),)</f>
        <v>Check: row 196 ≤ row 195</v>
      </c>
      <c r="C197" s="208"/>
      <c r="D197" s="736" t="str">
        <f>IF((D196&lt;=D195),"Pass","Fail")</f>
        <v>Pass</v>
      </c>
      <c r="E197" s="736" t="str">
        <f>IF((E196&lt;=E195),"Pass","Fail")</f>
        <v>Pass</v>
      </c>
      <c r="F197" s="192"/>
      <c r="G197" s="197"/>
      <c r="H197" s="207"/>
      <c r="I197" s="546"/>
      <c r="J197" s="546"/>
      <c r="K197" s="690"/>
    </row>
    <row r="198" spans="1:11" ht="15" customHeight="1" x14ac:dyDescent="0.25">
      <c r="A198" s="721"/>
      <c r="B198" s="791" t="s">
        <v>582</v>
      </c>
      <c r="C198" s="732" t="s">
        <v>463</v>
      </c>
      <c r="D198" s="159"/>
      <c r="E198" s="159"/>
      <c r="F198" s="192"/>
      <c r="G198" s="300">
        <v>0.25</v>
      </c>
      <c r="H198" s="776" t="str">
        <f>IF(AND(ISNUMBER(D198),ISNUMBER(G198)),D198*G198,"")</f>
        <v/>
      </c>
      <c r="I198" s="546"/>
      <c r="J198" s="546"/>
      <c r="K198" s="690"/>
    </row>
    <row r="199" spans="1:11" ht="15" customHeight="1" x14ac:dyDescent="0.25">
      <c r="A199" s="721"/>
      <c r="B199" s="788" t="s">
        <v>92</v>
      </c>
      <c r="C199" s="732" t="s">
        <v>463</v>
      </c>
      <c r="D199" s="159"/>
      <c r="E199" s="159"/>
      <c r="F199" s="192"/>
      <c r="G199" s="197"/>
      <c r="H199" s="207"/>
      <c r="I199" s="546"/>
      <c r="J199" s="546"/>
      <c r="K199" s="690"/>
    </row>
    <row r="200" spans="1:11" ht="15" customHeight="1" x14ac:dyDescent="0.25">
      <c r="A200" s="721"/>
      <c r="B200" s="727" t="str">
        <f>CONCATENATE("Check: row ", ROW(B199), " ≤ row ", ROW(LCR!B198),)</f>
        <v>Check: row 199 ≤ row 198</v>
      </c>
      <c r="C200" s="208"/>
      <c r="D200" s="736" t="str">
        <f>IF((D199&lt;=D198),"Pass","Fail")</f>
        <v>Pass</v>
      </c>
      <c r="E200" s="736" t="str">
        <f>IF((E199&lt;=E198),"Pass","Fail")</f>
        <v>Pass</v>
      </c>
      <c r="F200" s="192"/>
      <c r="G200" s="197"/>
      <c r="H200" s="207"/>
      <c r="I200" s="546"/>
      <c r="J200" s="546"/>
      <c r="K200" s="690"/>
    </row>
    <row r="201" spans="1:11" ht="33" customHeight="1" x14ac:dyDescent="0.25">
      <c r="A201" s="721"/>
      <c r="B201" s="314" t="s">
        <v>589</v>
      </c>
      <c r="C201" s="732" t="s">
        <v>463</v>
      </c>
      <c r="D201" s="220"/>
      <c r="E201" s="220"/>
      <c r="F201" s="192"/>
      <c r="G201" s="197"/>
      <c r="H201" s="207"/>
      <c r="I201" s="546"/>
      <c r="J201" s="546"/>
      <c r="K201" s="690"/>
    </row>
    <row r="202" spans="1:11" ht="15" customHeight="1" x14ac:dyDescent="0.25">
      <c r="A202" s="721"/>
      <c r="B202" s="996" t="s">
        <v>583</v>
      </c>
      <c r="C202" s="732" t="s">
        <v>463</v>
      </c>
      <c r="D202" s="176"/>
      <c r="E202" s="176"/>
      <c r="F202" s="192"/>
      <c r="G202" s="300">
        <v>0.25</v>
      </c>
      <c r="H202" s="776" t="str">
        <f>IF(AND(ISNUMBER(D202),ISNUMBER(G202)),D202*G202,"")</f>
        <v/>
      </c>
      <c r="I202" s="546"/>
      <c r="J202" s="546"/>
      <c r="K202" s="690"/>
    </row>
    <row r="203" spans="1:11" ht="15" customHeight="1" x14ac:dyDescent="0.25">
      <c r="A203" s="721"/>
      <c r="B203" s="789" t="s">
        <v>92</v>
      </c>
      <c r="C203" s="732" t="s">
        <v>463</v>
      </c>
      <c r="D203" s="176"/>
      <c r="E203" s="176"/>
      <c r="F203" s="192"/>
      <c r="G203" s="197"/>
      <c r="H203" s="207"/>
      <c r="I203" s="546"/>
      <c r="J203" s="546"/>
      <c r="K203" s="690"/>
    </row>
    <row r="204" spans="1:11" ht="15" customHeight="1" x14ac:dyDescent="0.25">
      <c r="A204" s="721"/>
      <c r="B204" s="790" t="str">
        <f>CONCATENATE("Check: row ", ROW(B203), " ≤ row ", ROW(LCR!B202),)</f>
        <v>Check: row 203 ≤ row 202</v>
      </c>
      <c r="C204" s="208"/>
      <c r="D204" s="736" t="str">
        <f>IF((D203&lt;=D202),"Pass","Fail")</f>
        <v>Pass</v>
      </c>
      <c r="E204" s="736" t="str">
        <f>IF((E203&lt;=E202),"Pass","Fail")</f>
        <v>Pass</v>
      </c>
      <c r="F204" s="192"/>
      <c r="G204" s="197"/>
      <c r="H204" s="207"/>
      <c r="I204" s="546"/>
      <c r="J204" s="546"/>
      <c r="K204" s="690"/>
    </row>
    <row r="205" spans="1:11" ht="15" customHeight="1" x14ac:dyDescent="0.25">
      <c r="A205" s="721"/>
      <c r="B205" s="996" t="s">
        <v>584</v>
      </c>
      <c r="C205" s="732" t="s">
        <v>463</v>
      </c>
      <c r="D205" s="159"/>
      <c r="E205" s="159"/>
      <c r="F205" s="192"/>
      <c r="G205" s="300">
        <v>0.5</v>
      </c>
      <c r="H205" s="776" t="str">
        <f>IF(AND(ISNUMBER(D205),ISNUMBER(G205)),D205*G205,"")</f>
        <v/>
      </c>
      <c r="I205" s="546"/>
      <c r="J205" s="546"/>
      <c r="K205" s="690"/>
    </row>
    <row r="206" spans="1:11" ht="15" customHeight="1" x14ac:dyDescent="0.25">
      <c r="A206" s="721"/>
      <c r="B206" s="789" t="s">
        <v>92</v>
      </c>
      <c r="C206" s="732" t="s">
        <v>463</v>
      </c>
      <c r="D206" s="159"/>
      <c r="E206" s="159"/>
      <c r="F206" s="192"/>
      <c r="G206" s="197"/>
      <c r="H206" s="207"/>
      <c r="I206" s="546"/>
      <c r="J206" s="546"/>
      <c r="K206" s="690"/>
    </row>
    <row r="207" spans="1:11" ht="15" customHeight="1" x14ac:dyDescent="0.25">
      <c r="A207" s="721"/>
      <c r="B207" s="790" t="str">
        <f>CONCATENATE("Check: row ", ROW(B206), " ≤ row ", ROW(LCR!B205),)</f>
        <v>Check: row 206 ≤ row 205</v>
      </c>
      <c r="C207" s="208"/>
      <c r="D207" s="736" t="str">
        <f>IF((D206&lt;=D205),"Pass","Fail")</f>
        <v>Pass</v>
      </c>
      <c r="E207" s="736" t="str">
        <f>IF((E206&lt;=E205),"Pass","Fail")</f>
        <v>Pass</v>
      </c>
      <c r="F207" s="192"/>
      <c r="G207" s="197"/>
      <c r="H207" s="207"/>
      <c r="I207" s="546"/>
      <c r="J207" s="546"/>
      <c r="K207" s="690"/>
    </row>
    <row r="208" spans="1:11" ht="15" customHeight="1" x14ac:dyDescent="0.25">
      <c r="A208" s="721"/>
      <c r="B208" s="791" t="s">
        <v>585</v>
      </c>
      <c r="C208" s="732" t="s">
        <v>463</v>
      </c>
      <c r="D208" s="220"/>
      <c r="E208" s="220"/>
      <c r="F208" s="192"/>
      <c r="G208" s="197"/>
      <c r="H208" s="207"/>
      <c r="I208" s="546"/>
      <c r="J208" s="546"/>
      <c r="K208" s="690"/>
    </row>
    <row r="209" spans="1:11" ht="15" customHeight="1" x14ac:dyDescent="0.25">
      <c r="A209" s="721"/>
      <c r="B209" s="996" t="s">
        <v>586</v>
      </c>
      <c r="C209" s="732" t="s">
        <v>463</v>
      </c>
      <c r="D209" s="222"/>
      <c r="E209" s="222"/>
      <c r="F209" s="192"/>
      <c r="G209" s="300">
        <v>0.25</v>
      </c>
      <c r="H209" s="776" t="str">
        <f>IF(AND(ISNUMBER(D209),ISNUMBER(G209)),D209*G209,"")</f>
        <v/>
      </c>
      <c r="I209" s="546"/>
      <c r="J209" s="546"/>
      <c r="K209" s="690"/>
    </row>
    <row r="210" spans="1:11" ht="15" customHeight="1" x14ac:dyDescent="0.25">
      <c r="A210" s="721"/>
      <c r="B210" s="578" t="s">
        <v>587</v>
      </c>
      <c r="C210" s="735" t="s">
        <v>463</v>
      </c>
      <c r="D210" s="234"/>
      <c r="E210" s="225"/>
      <c r="F210" s="235"/>
      <c r="G210" s="777">
        <v>1</v>
      </c>
      <c r="H210" s="778" t="str">
        <f>IF(AND(ISNUMBER(D210),ISNUMBER(G210)),D210*G210,"")</f>
        <v/>
      </c>
      <c r="I210" s="546"/>
      <c r="J210" s="546"/>
      <c r="K210" s="690"/>
    </row>
    <row r="211" spans="1:11" ht="15" customHeight="1" x14ac:dyDescent="0.25">
      <c r="A211" s="721"/>
      <c r="B211" s="784" t="s">
        <v>394</v>
      </c>
      <c r="C211" s="212"/>
      <c r="D211" s="236"/>
      <c r="E211" s="236"/>
      <c r="F211" s="227"/>
      <c r="G211" s="236"/>
      <c r="H211" s="779" t="str">
        <f>IF(AND(ISNUMBER(H179),ISNUMBER(H182),ISNUMBER(H191),ISNUMBER(H192),ISNUMBER(H195),ISNUMBER(H209),ISNUMBER(H210)),SUM(H179,H182,H185,H188,H191:H192,H195,H198,H202,H205,H209:H210),"")</f>
        <v/>
      </c>
      <c r="I211" s="546"/>
      <c r="J211" s="546"/>
      <c r="K211" s="690"/>
    </row>
    <row r="212" spans="1:11" s="683" customFormat="1" ht="60" customHeight="1" x14ac:dyDescent="0.35">
      <c r="A212" s="2546" t="s">
        <v>625</v>
      </c>
      <c r="B212" s="2547"/>
      <c r="C212" s="2547"/>
      <c r="D212" s="2547"/>
      <c r="E212" s="2547"/>
      <c r="F212" s="2547"/>
      <c r="G212" s="2547"/>
      <c r="H212" s="2547"/>
      <c r="I212" s="2547"/>
      <c r="J212" s="2547"/>
      <c r="K212" s="2548"/>
    </row>
    <row r="213" spans="1:11" ht="30" customHeight="1" x14ac:dyDescent="0.25">
      <c r="A213" s="721"/>
      <c r="B213" s="786"/>
      <c r="C213" s="984" t="s">
        <v>565</v>
      </c>
      <c r="D213" s="984" t="s">
        <v>322</v>
      </c>
      <c r="E213" s="68"/>
      <c r="F213" s="68"/>
      <c r="G213" s="984" t="s">
        <v>334</v>
      </c>
      <c r="H213" s="723" t="s">
        <v>335</v>
      </c>
      <c r="I213" s="546"/>
      <c r="J213" s="546"/>
      <c r="K213" s="690"/>
    </row>
    <row r="214" spans="1:11" ht="15" customHeight="1" x14ac:dyDescent="0.25">
      <c r="A214" s="721"/>
      <c r="B214" s="762" t="s">
        <v>472</v>
      </c>
      <c r="C214" s="763" t="s">
        <v>492</v>
      </c>
      <c r="D214" s="237"/>
      <c r="E214" s="238"/>
      <c r="F214" s="238"/>
      <c r="G214" s="792">
        <v>1</v>
      </c>
      <c r="H214" s="793" t="str">
        <f>IF(AND(ISNUMBER(D214),ISNUMBER(G214)),D214*G214,"")</f>
        <v/>
      </c>
      <c r="I214" s="546"/>
      <c r="J214" s="546"/>
      <c r="K214" s="690"/>
    </row>
    <row r="215" spans="1:11" ht="15" customHeight="1" x14ac:dyDescent="0.25">
      <c r="A215" s="721"/>
      <c r="B215" s="314" t="s">
        <v>588</v>
      </c>
      <c r="C215" s="732">
        <v>118</v>
      </c>
      <c r="D215" s="222"/>
      <c r="E215" s="193"/>
      <c r="F215" s="193"/>
      <c r="G215" s="300">
        <v>1</v>
      </c>
      <c r="H215" s="776" t="str">
        <f>IF(AND(ISNUMBER(D215),ISNUMBER(G215)),D215*G215,"")</f>
        <v/>
      </c>
      <c r="I215" s="546"/>
      <c r="J215" s="546"/>
      <c r="K215" s="690"/>
    </row>
    <row r="216" spans="1:11" ht="30" customHeight="1" x14ac:dyDescent="0.25">
      <c r="A216" s="721"/>
      <c r="B216" s="314" t="s">
        <v>395</v>
      </c>
      <c r="C216" s="732">
        <v>119</v>
      </c>
      <c r="D216" s="202"/>
      <c r="E216" s="193"/>
      <c r="F216" s="193"/>
      <c r="G216" s="239"/>
      <c r="H216" s="240"/>
      <c r="I216" s="546"/>
      <c r="J216" s="546"/>
      <c r="K216" s="690"/>
    </row>
    <row r="217" spans="1:11" ht="15" customHeight="1" x14ac:dyDescent="0.25">
      <c r="A217" s="721"/>
      <c r="B217" s="726" t="s">
        <v>473</v>
      </c>
      <c r="C217" s="208"/>
      <c r="D217" s="222"/>
      <c r="E217" s="193"/>
      <c r="F217" s="193"/>
      <c r="G217" s="300">
        <v>0</v>
      </c>
      <c r="H217" s="776" t="str">
        <f t="shared" ref="H217:H223" si="2">IF(AND(ISNUMBER(D217),ISNUMBER(G217)),D217*G217,"")</f>
        <v/>
      </c>
      <c r="I217" s="546"/>
      <c r="J217" s="546"/>
      <c r="K217" s="690"/>
    </row>
    <row r="218" spans="1:11" ht="15" customHeight="1" x14ac:dyDescent="0.25">
      <c r="A218" s="721"/>
      <c r="B218" s="726" t="s">
        <v>61</v>
      </c>
      <c r="C218" s="208"/>
      <c r="D218" s="222"/>
      <c r="E218" s="193"/>
      <c r="F218" s="193"/>
      <c r="G218" s="300">
        <v>0.2</v>
      </c>
      <c r="H218" s="776" t="str">
        <f t="shared" si="2"/>
        <v/>
      </c>
      <c r="I218" s="546"/>
      <c r="J218" s="546"/>
      <c r="K218" s="690"/>
    </row>
    <row r="219" spans="1:11" ht="30" customHeight="1" x14ac:dyDescent="0.25">
      <c r="A219" s="721"/>
      <c r="B219" s="314" t="s">
        <v>474</v>
      </c>
      <c r="C219" s="219">
        <v>120</v>
      </c>
      <c r="D219" s="222"/>
      <c r="E219" s="193"/>
      <c r="F219" s="193"/>
      <c r="G219" s="300">
        <v>1</v>
      </c>
      <c r="H219" s="776" t="str">
        <f t="shared" si="2"/>
        <v/>
      </c>
      <c r="I219" s="546"/>
      <c r="J219" s="546"/>
      <c r="K219" s="690"/>
    </row>
    <row r="220" spans="1:11" ht="30" customHeight="1" x14ac:dyDescent="0.25">
      <c r="A220" s="721"/>
      <c r="B220" s="314" t="s">
        <v>475</v>
      </c>
      <c r="C220" s="219">
        <v>121</v>
      </c>
      <c r="D220" s="222"/>
      <c r="E220" s="193"/>
      <c r="F220" s="193"/>
      <c r="G220" s="300">
        <v>1</v>
      </c>
      <c r="H220" s="776" t="str">
        <f t="shared" si="2"/>
        <v/>
      </c>
      <c r="I220" s="546"/>
      <c r="J220" s="546"/>
      <c r="K220" s="690"/>
    </row>
    <row r="221" spans="1:11" ht="15" customHeight="1" x14ac:dyDescent="0.25">
      <c r="A221" s="560"/>
      <c r="B221" s="314" t="s">
        <v>476</v>
      </c>
      <c r="C221" s="219">
        <v>122</v>
      </c>
      <c r="D221" s="222"/>
      <c r="E221" s="193"/>
      <c r="F221" s="193"/>
      <c r="G221" s="300">
        <v>1</v>
      </c>
      <c r="H221" s="776" t="str">
        <f t="shared" si="2"/>
        <v/>
      </c>
      <c r="I221" s="546"/>
      <c r="J221" s="546"/>
      <c r="K221" s="690"/>
    </row>
    <row r="222" spans="1:11" ht="15" customHeight="1" x14ac:dyDescent="0.25">
      <c r="A222" s="560"/>
      <c r="B222" s="314" t="s">
        <v>477</v>
      </c>
      <c r="C222" s="219">
        <v>123</v>
      </c>
      <c r="D222" s="222"/>
      <c r="E222" s="193"/>
      <c r="F222" s="193"/>
      <c r="G222" s="300">
        <v>1</v>
      </c>
      <c r="H222" s="776" t="str">
        <f t="shared" si="2"/>
        <v/>
      </c>
      <c r="I222" s="546"/>
      <c r="J222" s="546"/>
      <c r="K222" s="690"/>
    </row>
    <row r="223" spans="1:11" ht="15" customHeight="1" x14ac:dyDescent="0.25">
      <c r="A223" s="721"/>
      <c r="B223" s="314" t="s">
        <v>348</v>
      </c>
      <c r="C223" s="732">
        <v>124</v>
      </c>
      <c r="D223" s="222"/>
      <c r="E223" s="193"/>
      <c r="F223" s="193"/>
      <c r="G223" s="300">
        <v>1</v>
      </c>
      <c r="H223" s="776" t="str">
        <f t="shared" si="2"/>
        <v/>
      </c>
      <c r="I223" s="546"/>
      <c r="J223" s="546"/>
      <c r="K223" s="690"/>
    </row>
    <row r="224" spans="1:11" ht="15" customHeight="1" x14ac:dyDescent="0.25">
      <c r="A224" s="721"/>
      <c r="B224" s="314" t="s">
        <v>349</v>
      </c>
      <c r="C224" s="732">
        <v>125</v>
      </c>
      <c r="D224" s="202"/>
      <c r="E224" s="193"/>
      <c r="F224" s="193"/>
      <c r="G224" s="239"/>
      <c r="H224" s="240"/>
      <c r="I224" s="546"/>
      <c r="J224" s="546"/>
      <c r="K224" s="690"/>
    </row>
    <row r="225" spans="1:11" ht="15" customHeight="1" x14ac:dyDescent="0.25">
      <c r="A225" s="721"/>
      <c r="B225" s="726" t="s">
        <v>350</v>
      </c>
      <c r="C225" s="732">
        <v>125</v>
      </c>
      <c r="D225" s="222"/>
      <c r="E225" s="193"/>
      <c r="F225" s="193"/>
      <c r="G225" s="300">
        <v>1</v>
      </c>
      <c r="H225" s="776" t="str">
        <f>IF(AND(ISNUMBER(D225),ISNUMBER(G225)),D225*G225,"")</f>
        <v/>
      </c>
      <c r="I225" s="546"/>
      <c r="J225" s="546"/>
      <c r="K225" s="690"/>
    </row>
    <row r="226" spans="1:11" ht="15" customHeight="1" x14ac:dyDescent="0.25">
      <c r="A226" s="721"/>
      <c r="B226" s="726" t="s">
        <v>396</v>
      </c>
      <c r="C226" s="732">
        <v>125</v>
      </c>
      <c r="D226" s="222"/>
      <c r="E226" s="193"/>
      <c r="F226" s="193"/>
      <c r="G226" s="300">
        <v>1</v>
      </c>
      <c r="H226" s="776" t="str">
        <f>IF(AND(ISNUMBER(D226),ISNUMBER(G226)),D226*G226,"")</f>
        <v/>
      </c>
      <c r="I226" s="546"/>
      <c r="J226" s="546"/>
      <c r="K226" s="690"/>
    </row>
    <row r="227" spans="1:11" ht="15" customHeight="1" x14ac:dyDescent="0.25">
      <c r="A227" s="721"/>
      <c r="B227" s="726" t="s">
        <v>397</v>
      </c>
      <c r="C227" s="732">
        <v>125</v>
      </c>
      <c r="D227" s="222"/>
      <c r="E227" s="193"/>
      <c r="F227" s="193"/>
      <c r="G227" s="300">
        <v>1</v>
      </c>
      <c r="H227" s="776" t="str">
        <f>IF(AND(ISNUMBER(D227),ISNUMBER(G227)),D227*G227,"")</f>
        <v/>
      </c>
      <c r="I227" s="546"/>
      <c r="J227" s="546"/>
      <c r="K227" s="690"/>
    </row>
    <row r="228" spans="1:11" ht="15" customHeight="1" x14ac:dyDescent="0.25">
      <c r="A228" s="721"/>
      <c r="B228" s="314" t="s">
        <v>0</v>
      </c>
      <c r="C228" s="732">
        <v>124</v>
      </c>
      <c r="D228" s="222"/>
      <c r="E228" s="193"/>
      <c r="F228" s="193"/>
      <c r="G228" s="300">
        <v>1</v>
      </c>
      <c r="H228" s="776" t="str">
        <f>IF(AND(ISNUMBER(D228),ISNUMBER(G228)),D228*G228,"")</f>
        <v/>
      </c>
      <c r="I228" s="546"/>
      <c r="J228" s="546"/>
      <c r="K228" s="690"/>
    </row>
    <row r="229" spans="1:11" ht="15" customHeight="1" x14ac:dyDescent="0.25">
      <c r="A229" s="721"/>
      <c r="B229" s="314" t="s">
        <v>1</v>
      </c>
      <c r="C229" s="732" t="s">
        <v>493</v>
      </c>
      <c r="D229" s="222"/>
      <c r="E229" s="193"/>
      <c r="F229" s="193"/>
      <c r="G229" s="300">
        <v>0.05</v>
      </c>
      <c r="H229" s="776" t="str">
        <f>IF(AND(ISNUMBER(D229),ISNUMBER(G229)),D229*G229,"")</f>
        <v/>
      </c>
      <c r="I229" s="546"/>
      <c r="J229" s="546"/>
      <c r="K229" s="690"/>
    </row>
    <row r="230" spans="1:11" ht="15" customHeight="1" x14ac:dyDescent="0.25">
      <c r="A230" s="721"/>
      <c r="B230" s="314" t="s">
        <v>2</v>
      </c>
      <c r="C230" s="208"/>
      <c r="D230" s="202"/>
      <c r="E230" s="193"/>
      <c r="F230" s="193"/>
      <c r="G230" s="239"/>
      <c r="H230" s="240"/>
      <c r="I230" s="546"/>
      <c r="J230" s="546"/>
      <c r="K230" s="690"/>
    </row>
    <row r="231" spans="1:11" ht="15" customHeight="1" x14ac:dyDescent="0.25">
      <c r="A231" s="721"/>
      <c r="B231" s="726" t="s">
        <v>318</v>
      </c>
      <c r="C231" s="732" t="s">
        <v>494</v>
      </c>
      <c r="D231" s="222"/>
      <c r="E231" s="193"/>
      <c r="F231" s="193"/>
      <c r="G231" s="300">
        <v>0.1</v>
      </c>
      <c r="H231" s="776" t="str">
        <f>IF(AND(ISNUMBER(D231),ISNUMBER(G231)),D231*G231,"")</f>
        <v/>
      </c>
      <c r="I231" s="546"/>
      <c r="J231" s="546"/>
      <c r="K231" s="690"/>
    </row>
    <row r="232" spans="1:11" ht="15" customHeight="1" x14ac:dyDescent="0.25">
      <c r="A232" s="721"/>
      <c r="B232" s="726" t="s">
        <v>3</v>
      </c>
      <c r="C232" s="732" t="s">
        <v>494</v>
      </c>
      <c r="D232" s="222"/>
      <c r="E232" s="193"/>
      <c r="F232" s="193"/>
      <c r="G232" s="300">
        <v>0.1</v>
      </c>
      <c r="H232" s="776" t="str">
        <f>IF(AND(ISNUMBER(D232),ISNUMBER(G232)),D232*G232,"")</f>
        <v/>
      </c>
      <c r="I232" s="546"/>
      <c r="J232" s="546"/>
      <c r="K232" s="690"/>
    </row>
    <row r="233" spans="1:11" ht="15" customHeight="1" x14ac:dyDescent="0.25">
      <c r="A233" s="721"/>
      <c r="B233" s="314" t="s">
        <v>4</v>
      </c>
      <c r="C233" s="208"/>
      <c r="D233" s="202"/>
      <c r="E233" s="193"/>
      <c r="F233" s="193"/>
      <c r="G233" s="239"/>
      <c r="H233" s="240"/>
      <c r="I233" s="546"/>
      <c r="J233" s="546"/>
      <c r="K233" s="690"/>
    </row>
    <row r="234" spans="1:11" ht="15" customHeight="1" x14ac:dyDescent="0.25">
      <c r="A234" s="721"/>
      <c r="B234" s="726" t="s">
        <v>318</v>
      </c>
      <c r="C234" s="732" t="s">
        <v>495</v>
      </c>
      <c r="D234" s="222"/>
      <c r="E234" s="193"/>
      <c r="F234" s="193"/>
      <c r="G234" s="300">
        <v>0.3</v>
      </c>
      <c r="H234" s="776" t="str">
        <f t="shared" ref="H234:H239" si="3">IF(AND(ISNUMBER(D234),ISNUMBER(G234)),D234*G234,"")</f>
        <v/>
      </c>
      <c r="I234" s="546"/>
      <c r="J234" s="546"/>
      <c r="K234" s="690"/>
    </row>
    <row r="235" spans="1:11" ht="15" customHeight="1" x14ac:dyDescent="0.25">
      <c r="A235" s="721"/>
      <c r="B235" s="726" t="s">
        <v>3</v>
      </c>
      <c r="C235" s="732" t="s">
        <v>495</v>
      </c>
      <c r="D235" s="222"/>
      <c r="E235" s="193"/>
      <c r="F235" s="193"/>
      <c r="G235" s="300">
        <v>0.3</v>
      </c>
      <c r="H235" s="776" t="str">
        <f t="shared" si="3"/>
        <v/>
      </c>
      <c r="I235" s="546"/>
      <c r="J235" s="546"/>
      <c r="K235" s="690"/>
    </row>
    <row r="236" spans="1:11" ht="15" customHeight="1" x14ac:dyDescent="0.25">
      <c r="A236" s="721"/>
      <c r="B236" s="314" t="s">
        <v>478</v>
      </c>
      <c r="C236" s="732" t="s">
        <v>479</v>
      </c>
      <c r="D236" s="222"/>
      <c r="E236" s="193"/>
      <c r="F236" s="193"/>
      <c r="G236" s="300">
        <v>0.4</v>
      </c>
      <c r="H236" s="776" t="str">
        <f t="shared" si="3"/>
        <v/>
      </c>
      <c r="I236" s="546"/>
      <c r="J236" s="546"/>
      <c r="K236" s="690"/>
    </row>
    <row r="237" spans="1:11" ht="15" customHeight="1" x14ac:dyDescent="0.25">
      <c r="A237" s="721"/>
      <c r="B237" s="314" t="s">
        <v>480</v>
      </c>
      <c r="C237" s="732" t="s">
        <v>481</v>
      </c>
      <c r="D237" s="222"/>
      <c r="E237" s="193"/>
      <c r="F237" s="193"/>
      <c r="G237" s="300">
        <v>0.4</v>
      </c>
      <c r="H237" s="776" t="str">
        <f t="shared" si="3"/>
        <v/>
      </c>
      <c r="I237" s="546"/>
      <c r="J237" s="546"/>
      <c r="K237" s="690"/>
    </row>
    <row r="238" spans="1:11" ht="15" customHeight="1" x14ac:dyDescent="0.25">
      <c r="A238" s="721"/>
      <c r="B238" s="314" t="s">
        <v>482</v>
      </c>
      <c r="C238" s="732" t="s">
        <v>483</v>
      </c>
      <c r="D238" s="222"/>
      <c r="E238" s="193"/>
      <c r="F238" s="193"/>
      <c r="G238" s="300">
        <v>1</v>
      </c>
      <c r="H238" s="776" t="str">
        <f t="shared" si="3"/>
        <v/>
      </c>
      <c r="I238" s="546"/>
      <c r="J238" s="546"/>
      <c r="K238" s="690"/>
    </row>
    <row r="239" spans="1:11" ht="15" customHeight="1" x14ac:dyDescent="0.25">
      <c r="A239" s="721"/>
      <c r="B239" s="997" t="s">
        <v>561</v>
      </c>
      <c r="C239" s="735" t="s">
        <v>496</v>
      </c>
      <c r="D239" s="225"/>
      <c r="E239" s="241"/>
      <c r="F239" s="241"/>
      <c r="G239" s="210">
        <v>1</v>
      </c>
      <c r="H239" s="211" t="str">
        <f t="shared" si="3"/>
        <v/>
      </c>
      <c r="I239" s="546"/>
      <c r="J239" s="546"/>
      <c r="K239" s="690"/>
    </row>
    <row r="240" spans="1:11" s="683" customFormat="1" ht="30" customHeight="1" x14ac:dyDescent="0.25">
      <c r="A240" s="742"/>
      <c r="B240" s="794"/>
      <c r="C240" s="795"/>
      <c r="D240" s="795"/>
      <c r="E240" s="796"/>
      <c r="F240" s="720"/>
      <c r="G240" s="720"/>
      <c r="H240" s="720"/>
      <c r="I240" s="546"/>
      <c r="J240" s="546"/>
      <c r="K240" s="690"/>
    </row>
    <row r="241" spans="1:11" s="683" customFormat="1" ht="30" customHeight="1" x14ac:dyDescent="0.25">
      <c r="A241" s="721"/>
      <c r="B241" s="797" t="s">
        <v>5</v>
      </c>
      <c r="C241" s="983" t="s">
        <v>565</v>
      </c>
      <c r="D241" s="983" t="s">
        <v>322</v>
      </c>
      <c r="E241" s="983" t="s">
        <v>6</v>
      </c>
      <c r="F241" s="983" t="s">
        <v>7</v>
      </c>
      <c r="G241" s="983" t="s">
        <v>334</v>
      </c>
      <c r="H241" s="798" t="s">
        <v>335</v>
      </c>
      <c r="I241" s="546"/>
      <c r="J241" s="546"/>
      <c r="K241" s="690"/>
    </row>
    <row r="242" spans="1:11" ht="15" customHeight="1" x14ac:dyDescent="0.25">
      <c r="A242" s="721"/>
      <c r="B242" s="799" t="s">
        <v>89</v>
      </c>
      <c r="C242" s="731">
        <v>132</v>
      </c>
      <c r="D242" s="242"/>
      <c r="E242" s="217"/>
      <c r="F242" s="243"/>
      <c r="G242" s="802">
        <v>1</v>
      </c>
      <c r="H242" s="755" t="str">
        <f>IF(AND(ISNUMBER(D242),ISNUMBER(G242)),D242*G242,"")</f>
        <v/>
      </c>
      <c r="I242" s="546"/>
      <c r="J242" s="546"/>
      <c r="K242" s="690"/>
    </row>
    <row r="243" spans="1:11" ht="15" customHeight="1" x14ac:dyDescent="0.25">
      <c r="A243" s="721"/>
      <c r="B243" s="726" t="s">
        <v>317</v>
      </c>
      <c r="C243" s="732">
        <v>133</v>
      </c>
      <c r="D243" s="222"/>
      <c r="E243" s="803" t="str">
        <f>IF(AND(ISNUMBER(D302),ISNUMBER(H302)),D302-H302,"")</f>
        <v/>
      </c>
      <c r="F243" s="245"/>
      <c r="G243" s="246"/>
      <c r="H243" s="247"/>
      <c r="I243" s="546"/>
      <c r="J243" s="546"/>
      <c r="K243" s="690"/>
    </row>
    <row r="244" spans="1:11" ht="15" customHeight="1" x14ac:dyDescent="0.25">
      <c r="A244" s="721"/>
      <c r="B244" s="726" t="s">
        <v>8</v>
      </c>
      <c r="C244" s="732">
        <v>133</v>
      </c>
      <c r="D244" s="222"/>
      <c r="E244" s="803" t="str">
        <f>IF(AND(ISNUMBER(D303),ISNUMBER(H303)),D303-H303,"")</f>
        <v/>
      </c>
      <c r="F244" s="245"/>
      <c r="G244" s="246"/>
      <c r="H244" s="247"/>
      <c r="I244" s="546"/>
      <c r="J244" s="546"/>
      <c r="K244" s="690"/>
    </row>
    <row r="245" spans="1:11" ht="15" customHeight="1" x14ac:dyDescent="0.25">
      <c r="A245" s="721"/>
      <c r="B245" s="726" t="s">
        <v>318</v>
      </c>
      <c r="C245" s="732">
        <v>133</v>
      </c>
      <c r="D245" s="222"/>
      <c r="E245" s="803" t="str">
        <f>IF(AND(ISNUMBER(D304),ISNUMBER(H304)),D304-H304,"")</f>
        <v/>
      </c>
      <c r="F245" s="245"/>
      <c r="G245" s="246"/>
      <c r="H245" s="247"/>
      <c r="I245" s="546"/>
      <c r="J245" s="546"/>
      <c r="K245" s="690"/>
    </row>
    <row r="246" spans="1:11" ht="15" customHeight="1" x14ac:dyDescent="0.25">
      <c r="A246" s="721"/>
      <c r="B246" s="726" t="s">
        <v>9</v>
      </c>
      <c r="C246" s="732">
        <v>133</v>
      </c>
      <c r="D246" s="222"/>
      <c r="E246" s="803" t="str">
        <f>IF(AND(ISNUMBER(D305),ISNUMBER(H305),ISNUMBER(D310),ISNUMBER(H310)),((D310-H310)+(D305-H305)),"")</f>
        <v/>
      </c>
      <c r="F246" s="245"/>
      <c r="G246" s="246"/>
      <c r="H246" s="247"/>
      <c r="I246" s="546"/>
      <c r="J246" s="546"/>
      <c r="K246" s="690"/>
    </row>
    <row r="247" spans="1:11" ht="15" customHeight="1" x14ac:dyDescent="0.25">
      <c r="A247" s="721"/>
      <c r="B247" s="783" t="s">
        <v>53</v>
      </c>
      <c r="C247" s="733">
        <v>133</v>
      </c>
      <c r="D247" s="1312" t="str">
        <f>IF(AND(ISNUMBER(D243),ISNUMBER(D244),ISNUMBER(D245),ISNUMBER(D246)),SUM(D243:D246),"")</f>
        <v/>
      </c>
      <c r="E247" s="1312" t="str">
        <f>IF(AND(ISNUMBER(E243),ISNUMBER(E244),ISNUMBER(E245),ISNUMBER(E246)),SUM(E243:E246),"")</f>
        <v/>
      </c>
      <c r="F247" s="1313" t="str">
        <f>IF(AND(ISNUMBER(D247),ISNUMBER(E247)),MAX(D247-E247,0),"")</f>
        <v/>
      </c>
      <c r="G247" s="1314">
        <v>1</v>
      </c>
      <c r="H247" s="1315" t="str">
        <f>IF(AND(ISNUMBER(F247),ISNUMBER(G247)),F247*G247,"")</f>
        <v/>
      </c>
      <c r="I247" s="546"/>
      <c r="J247" s="546"/>
      <c r="K247" s="690"/>
    </row>
    <row r="248" spans="1:11" ht="15" customHeight="1" x14ac:dyDescent="0.25">
      <c r="A248" s="721"/>
      <c r="B248" s="800" t="s">
        <v>10</v>
      </c>
      <c r="C248" s="1316"/>
      <c r="D248" s="1317"/>
      <c r="E248" s="1317"/>
      <c r="F248" s="1317"/>
      <c r="G248" s="1317"/>
      <c r="H248" s="1318" t="str">
        <f>IF(AND(ISNUMBER(H242),ISNUMBER(H247)),H242+H247,"")</f>
        <v/>
      </c>
      <c r="I248" s="546"/>
      <c r="J248" s="546"/>
      <c r="K248" s="690"/>
    </row>
    <row r="249" spans="1:11" s="683" customFormat="1" ht="30" customHeight="1" x14ac:dyDescent="0.25">
      <c r="A249" s="742"/>
      <c r="B249" s="804"/>
      <c r="C249" s="805"/>
      <c r="D249" s="804"/>
      <c r="E249" s="546"/>
      <c r="F249" s="546"/>
      <c r="G249" s="806"/>
      <c r="H249" s="806"/>
      <c r="I249" s="546"/>
      <c r="J249" s="546"/>
      <c r="K249" s="690"/>
    </row>
    <row r="250" spans="1:11" s="683" customFormat="1" ht="30" customHeight="1" x14ac:dyDescent="0.25">
      <c r="A250" s="742"/>
      <c r="B250" s="807"/>
      <c r="C250" s="808"/>
      <c r="D250" s="808"/>
      <c r="E250" s="808"/>
      <c r="F250" s="692"/>
      <c r="G250" s="809"/>
      <c r="H250" s="723" t="s">
        <v>335</v>
      </c>
      <c r="I250" s="546"/>
      <c r="J250" s="546"/>
      <c r="K250" s="690"/>
    </row>
    <row r="251" spans="1:11" ht="15" customHeight="1" x14ac:dyDescent="0.25">
      <c r="A251" s="721"/>
      <c r="B251" s="810" t="s">
        <v>54</v>
      </c>
      <c r="C251" s="212"/>
      <c r="D251" s="138"/>
      <c r="E251" s="138"/>
      <c r="F251" s="138"/>
      <c r="G251" s="138"/>
      <c r="H251" s="812" t="str">
        <f>IF(AND(ISNUMBER(H214),ISNUMBER(H215),ISNUMBER(H217),ISNUMBER(H218),ISNUMBER(H219),ISNUMBER(H220),ISNUMBER(H221),ISNUMBER(H222),ISNUMBER(H223),ISNUMBER(H225),ISNUMBER(H226),ISNUMBER(H227),ISNUMBER(H228),ISNUMBER(H229),ISNUMBER(H231),ISNUMBER(H232),ISNUMBER(H234),ISNUMBER(H235),ISNUMBER(H236),ISNUMBER(H237),ISNUMBER(H238),ISNUMBER(H239),ISNUMBER(H248)),H214+H215+SUM(H217:H223)+SUM(H225:H229)+SUM(H231:H232)+SUM(H234:H239)+H248,"")</f>
        <v/>
      </c>
      <c r="I251" s="546"/>
      <c r="J251" s="546"/>
      <c r="K251" s="690"/>
    </row>
    <row r="252" spans="1:11" s="683" customFormat="1" ht="30" customHeight="1" x14ac:dyDescent="0.25">
      <c r="A252" s="721"/>
      <c r="B252" s="804"/>
      <c r="C252" s="720"/>
      <c r="D252" s="719"/>
      <c r="E252" s="720"/>
      <c r="F252" s="811"/>
      <c r="G252" s="720"/>
      <c r="H252" s="720"/>
      <c r="I252" s="546"/>
      <c r="J252" s="546"/>
      <c r="K252" s="690"/>
    </row>
    <row r="253" spans="1:11" ht="30" customHeight="1" x14ac:dyDescent="0.25">
      <c r="A253" s="721"/>
      <c r="B253" s="813" t="s">
        <v>191</v>
      </c>
      <c r="C253" s="984" t="s">
        <v>565</v>
      </c>
      <c r="D253" s="984" t="s">
        <v>322</v>
      </c>
      <c r="E253" s="138"/>
      <c r="F253" s="138"/>
      <c r="G253" s="984" t="s">
        <v>334</v>
      </c>
      <c r="H253" s="818" t="s">
        <v>335</v>
      </c>
      <c r="I253" s="546"/>
      <c r="J253" s="546"/>
      <c r="K253" s="690"/>
    </row>
    <row r="254" spans="1:11" ht="15" customHeight="1" x14ac:dyDescent="0.25">
      <c r="A254" s="721"/>
      <c r="B254" s="814" t="s">
        <v>484</v>
      </c>
      <c r="C254" s="817">
        <v>137</v>
      </c>
      <c r="D254" s="173"/>
      <c r="E254" s="217"/>
      <c r="F254" s="217"/>
      <c r="G254" s="802">
        <f>Parameters!F56</f>
        <v>0</v>
      </c>
      <c r="H254" s="819" t="str">
        <f>IF(AND(ISNUMBER(D254),ISNUMBER(G254)),D254*G254,"")</f>
        <v/>
      </c>
      <c r="I254" s="546"/>
      <c r="J254" s="546"/>
      <c r="K254" s="690"/>
    </row>
    <row r="255" spans="1:11" ht="15" customHeight="1" x14ac:dyDescent="0.25">
      <c r="A255" s="721"/>
      <c r="B255" s="700" t="s">
        <v>262</v>
      </c>
      <c r="C255" s="732">
        <v>140</v>
      </c>
      <c r="D255" s="153"/>
      <c r="E255" s="199"/>
      <c r="F255" s="199"/>
      <c r="G255" s="300">
        <f>Parameters!F57</f>
        <v>0</v>
      </c>
      <c r="H255" s="820" t="str">
        <f>IF(AND(ISNUMBER(D255),ISNUMBER(G255)),D255*G255,"")</f>
        <v/>
      </c>
      <c r="I255" s="546"/>
      <c r="J255" s="546"/>
      <c r="K255" s="690"/>
    </row>
    <row r="256" spans="1:11" ht="15" customHeight="1" x14ac:dyDescent="0.25">
      <c r="A256" s="721"/>
      <c r="B256" s="700" t="s">
        <v>485</v>
      </c>
      <c r="C256" s="732" t="s">
        <v>490</v>
      </c>
      <c r="D256" s="153"/>
      <c r="E256" s="199"/>
      <c r="F256" s="199"/>
      <c r="G256" s="300">
        <f>Parameters!F58</f>
        <v>0</v>
      </c>
      <c r="H256" s="820" t="str">
        <f>IF(AND(ISNUMBER(D256),ISNUMBER(G256)),D256*G256,"")</f>
        <v/>
      </c>
      <c r="I256" s="546"/>
      <c r="J256" s="546"/>
      <c r="K256" s="690"/>
    </row>
    <row r="257" spans="1:11" ht="15" customHeight="1" x14ac:dyDescent="0.25">
      <c r="A257" s="721"/>
      <c r="B257" s="700" t="s">
        <v>486</v>
      </c>
      <c r="C257" s="732">
        <v>140</v>
      </c>
      <c r="D257" s="153"/>
      <c r="E257" s="199"/>
      <c r="F257" s="199"/>
      <c r="G257" s="300">
        <f>Parameters!F59</f>
        <v>0</v>
      </c>
      <c r="H257" s="820" t="str">
        <f>IF(AND(ISNUMBER(D257),ISNUMBER(G257)),D257*G257,"")</f>
        <v/>
      </c>
      <c r="I257" s="546"/>
      <c r="J257" s="546"/>
      <c r="K257" s="690"/>
    </row>
    <row r="258" spans="1:11" ht="15" customHeight="1" x14ac:dyDescent="0.25">
      <c r="A258" s="721"/>
      <c r="B258" s="700" t="s">
        <v>11</v>
      </c>
      <c r="C258" s="205"/>
      <c r="D258" s="202"/>
      <c r="E258" s="199"/>
      <c r="F258" s="199"/>
      <c r="G258" s="239"/>
      <c r="H258" s="248"/>
      <c r="I258" s="546"/>
      <c r="J258" s="546"/>
      <c r="K258" s="690"/>
    </row>
    <row r="259" spans="1:11" ht="15" customHeight="1" x14ac:dyDescent="0.25">
      <c r="A259" s="721"/>
      <c r="B259" s="702" t="s">
        <v>261</v>
      </c>
      <c r="C259" s="732">
        <v>140</v>
      </c>
      <c r="D259" s="153"/>
      <c r="E259" s="199"/>
      <c r="F259" s="199"/>
      <c r="G259" s="300">
        <f>Parameters!F61</f>
        <v>0</v>
      </c>
      <c r="H259" s="820" t="str">
        <f t="shared" ref="H259:H266" si="4">IF(AND(ISNUMBER(D259),ISNUMBER(G259)),D259*G259,"")</f>
        <v/>
      </c>
      <c r="I259" s="546"/>
      <c r="J259" s="546"/>
      <c r="K259" s="690"/>
    </row>
    <row r="260" spans="1:11" ht="15" customHeight="1" x14ac:dyDescent="0.25">
      <c r="A260" s="721"/>
      <c r="B260" s="702" t="s">
        <v>13</v>
      </c>
      <c r="C260" s="732">
        <v>140</v>
      </c>
      <c r="D260" s="153"/>
      <c r="E260" s="199"/>
      <c r="F260" s="199"/>
      <c r="G260" s="300">
        <f>Parameters!F62</f>
        <v>0</v>
      </c>
      <c r="H260" s="820" t="str">
        <f t="shared" si="4"/>
        <v/>
      </c>
      <c r="I260" s="546"/>
      <c r="J260" s="546"/>
      <c r="K260" s="690"/>
    </row>
    <row r="261" spans="1:11" ht="15" customHeight="1" x14ac:dyDescent="0.25">
      <c r="A261" s="721"/>
      <c r="B261" s="702" t="s">
        <v>388</v>
      </c>
      <c r="C261" s="732">
        <v>140</v>
      </c>
      <c r="D261" s="153"/>
      <c r="E261" s="199"/>
      <c r="F261" s="199"/>
      <c r="G261" s="300">
        <f>Parameters!F63</f>
        <v>0</v>
      </c>
      <c r="H261" s="820" t="str">
        <f t="shared" si="4"/>
        <v/>
      </c>
      <c r="I261" s="546"/>
      <c r="J261" s="546"/>
      <c r="K261" s="690"/>
    </row>
    <row r="262" spans="1:11" ht="15" customHeight="1" x14ac:dyDescent="0.25">
      <c r="A262" s="721"/>
      <c r="B262" s="702" t="s">
        <v>14</v>
      </c>
      <c r="C262" s="732">
        <v>140</v>
      </c>
      <c r="D262" s="153"/>
      <c r="E262" s="199"/>
      <c r="F262" s="199"/>
      <c r="G262" s="300">
        <f>Parameters!F64</f>
        <v>0</v>
      </c>
      <c r="H262" s="820" t="str">
        <f t="shared" si="4"/>
        <v/>
      </c>
      <c r="I262" s="546"/>
      <c r="J262" s="546"/>
      <c r="K262" s="690"/>
    </row>
    <row r="263" spans="1:11" ht="15" customHeight="1" x14ac:dyDescent="0.25">
      <c r="A263" s="721"/>
      <c r="B263" s="700" t="s">
        <v>15</v>
      </c>
      <c r="C263" s="732">
        <v>140</v>
      </c>
      <c r="D263" s="153"/>
      <c r="E263" s="199"/>
      <c r="F263" s="199"/>
      <c r="G263" s="300">
        <f>Parameters!F65</f>
        <v>0</v>
      </c>
      <c r="H263" s="820" t="str">
        <f t="shared" si="4"/>
        <v/>
      </c>
      <c r="I263" s="546"/>
      <c r="J263" s="546"/>
      <c r="K263" s="690"/>
    </row>
    <row r="264" spans="1:11" ht="15" customHeight="1" x14ac:dyDescent="0.25">
      <c r="A264" s="721"/>
      <c r="B264" s="700" t="s">
        <v>487</v>
      </c>
      <c r="C264" s="732">
        <v>140</v>
      </c>
      <c r="D264" s="153"/>
      <c r="E264" s="199"/>
      <c r="F264" s="199"/>
      <c r="G264" s="300">
        <f>Parameters!F66</f>
        <v>0.5</v>
      </c>
      <c r="H264" s="820" t="str">
        <f t="shared" si="4"/>
        <v/>
      </c>
      <c r="I264" s="546"/>
      <c r="J264" s="546"/>
      <c r="K264" s="690"/>
    </row>
    <row r="265" spans="1:11" ht="15" customHeight="1" x14ac:dyDescent="0.25">
      <c r="A265" s="721"/>
      <c r="B265" s="700" t="s">
        <v>488</v>
      </c>
      <c r="C265" s="732">
        <v>147</v>
      </c>
      <c r="D265" s="153"/>
      <c r="E265" s="199"/>
      <c r="F265" s="199"/>
      <c r="G265" s="300">
        <v>0</v>
      </c>
      <c r="H265" s="820" t="str">
        <f t="shared" si="4"/>
        <v/>
      </c>
      <c r="I265" s="546"/>
      <c r="J265" s="546"/>
      <c r="K265" s="690"/>
    </row>
    <row r="266" spans="1:11" ht="30" customHeight="1" x14ac:dyDescent="0.25">
      <c r="A266" s="721"/>
      <c r="B266" s="815" t="s">
        <v>489</v>
      </c>
      <c r="C266" s="735" t="s">
        <v>491</v>
      </c>
      <c r="D266" s="154"/>
      <c r="E266" s="209"/>
      <c r="F266" s="209"/>
      <c r="G266" s="777">
        <v>1</v>
      </c>
      <c r="H266" s="821" t="str">
        <f t="shared" si="4"/>
        <v/>
      </c>
      <c r="I266" s="546"/>
      <c r="J266" s="546"/>
      <c r="K266" s="690"/>
    </row>
    <row r="267" spans="1:11" ht="15" customHeight="1" x14ac:dyDescent="0.25">
      <c r="A267" s="721"/>
      <c r="B267" s="816" t="s">
        <v>340</v>
      </c>
      <c r="C267" s="212"/>
      <c r="D267" s="213"/>
      <c r="E267" s="214"/>
      <c r="F267" s="214"/>
      <c r="G267" s="249"/>
      <c r="H267" s="822" t="str">
        <f>IF(AND(ISNUMBER(H254),ISNUMBER(H255),ISNUMBER(H256),ISNUMBER(H257),ISNUMBER(H259),ISNUMBER(H260),ISNUMBER(H261),ISNUMBER(H262),ISNUMBER(H263),ISNUMBER(H264),ISNUMBER(H265),ISNUMBER(H266)),SUM(H254:H257,H259:H266),"")</f>
        <v/>
      </c>
      <c r="I267" s="546"/>
      <c r="J267" s="546"/>
      <c r="K267" s="690"/>
    </row>
    <row r="268" spans="1:11" s="683" customFormat="1" ht="45" customHeight="1" x14ac:dyDescent="0.35">
      <c r="A268" s="1079" t="s">
        <v>269</v>
      </c>
      <c r="B268" s="688"/>
      <c r="C268" s="714"/>
      <c r="D268" s="714"/>
      <c r="E268" s="715"/>
      <c r="F268" s="546"/>
      <c r="G268" s="546"/>
      <c r="H268" s="546"/>
      <c r="I268" s="546"/>
      <c r="J268" s="546"/>
      <c r="K268" s="690"/>
    </row>
    <row r="269" spans="1:11" s="683" customFormat="1" ht="15" customHeight="1" x14ac:dyDescent="0.3">
      <c r="A269" s="543"/>
      <c r="B269" s="688"/>
      <c r="C269" s="714"/>
      <c r="D269" s="714"/>
      <c r="E269" s="715"/>
      <c r="F269" s="546"/>
      <c r="G269" s="546"/>
      <c r="H269" s="546"/>
      <c r="I269" s="546"/>
      <c r="J269" s="546"/>
      <c r="K269" s="690"/>
    </row>
    <row r="270" spans="1:11" ht="15" customHeight="1" x14ac:dyDescent="0.25">
      <c r="A270" s="742"/>
      <c r="B270" s="183" t="s">
        <v>55</v>
      </c>
      <c r="C270" s="183"/>
      <c r="D270" s="183"/>
      <c r="E270" s="183"/>
      <c r="F270" s="183"/>
      <c r="G270" s="250"/>
      <c r="H270" s="185" t="str">
        <f>IF(AND(ISNUMBER(H109),ISNUMBER(H167),ISNUMBER(H211),ISNUMBER(H251),ISNUMBER(H267),ISNUMBER(H431)),H109+H167+H211+H251+H267+H431,"")</f>
        <v/>
      </c>
      <c r="I270" s="546"/>
      <c r="J270" s="546"/>
      <c r="K270" s="690"/>
    </row>
    <row r="271" spans="1:11" s="683" customFormat="1" ht="45" customHeight="1" x14ac:dyDescent="0.35">
      <c r="A271" s="1079" t="s">
        <v>192</v>
      </c>
      <c r="B271" s="1088"/>
      <c r="C271" s="1089"/>
      <c r="D271" s="1089"/>
      <c r="E271" s="1090"/>
      <c r="F271" s="1089"/>
      <c r="G271" s="1089"/>
      <c r="H271" s="1089"/>
      <c r="I271" s="1089"/>
      <c r="J271" s="1089"/>
      <c r="K271" s="1091"/>
    </row>
    <row r="272" spans="1:11" s="683" customFormat="1" ht="45" customHeight="1" x14ac:dyDescent="0.35">
      <c r="A272" s="2546" t="s">
        <v>624</v>
      </c>
      <c r="B272" s="2547"/>
      <c r="C272" s="2547"/>
      <c r="D272" s="2547"/>
      <c r="E272" s="2547"/>
      <c r="F272" s="2547"/>
      <c r="G272" s="2547"/>
      <c r="H272" s="2547"/>
      <c r="I272" s="2547"/>
      <c r="J272" s="2547"/>
      <c r="K272" s="2548"/>
    </row>
    <row r="273" spans="1:11" ht="45" customHeight="1" x14ac:dyDescent="0.25">
      <c r="A273" s="721"/>
      <c r="B273" s="786"/>
      <c r="C273" s="984" t="s">
        <v>565</v>
      </c>
      <c r="D273" s="984" t="s">
        <v>16</v>
      </c>
      <c r="E273" s="984" t="s">
        <v>17</v>
      </c>
      <c r="F273" s="251"/>
      <c r="G273" s="984" t="s">
        <v>334</v>
      </c>
      <c r="H273" s="723" t="s">
        <v>335</v>
      </c>
      <c r="I273" s="546"/>
      <c r="J273" s="546"/>
      <c r="K273" s="690"/>
    </row>
    <row r="274" spans="1:11" ht="15" customHeight="1" x14ac:dyDescent="0.25">
      <c r="A274" s="721"/>
      <c r="B274" s="823" t="s">
        <v>18</v>
      </c>
      <c r="C274" s="763" t="s">
        <v>498</v>
      </c>
      <c r="D274" s="252"/>
      <c r="E274" s="252"/>
      <c r="F274" s="253"/>
      <c r="G274" s="252"/>
      <c r="H274" s="254"/>
      <c r="I274" s="546"/>
      <c r="J274" s="546"/>
      <c r="K274" s="690"/>
    </row>
    <row r="275" spans="1:11" ht="30" customHeight="1" x14ac:dyDescent="0.25">
      <c r="A275" s="721"/>
      <c r="B275" s="726" t="s">
        <v>722</v>
      </c>
      <c r="C275" s="732" t="s">
        <v>498</v>
      </c>
      <c r="D275" s="202"/>
      <c r="E275" s="202"/>
      <c r="F275" s="245"/>
      <c r="G275" s="202"/>
      <c r="H275" s="255"/>
      <c r="I275" s="546"/>
      <c r="J275" s="546"/>
      <c r="K275" s="690"/>
    </row>
    <row r="276" spans="1:11" ht="15" customHeight="1" x14ac:dyDescent="0.25">
      <c r="A276" s="721"/>
      <c r="B276" s="772" t="s">
        <v>91</v>
      </c>
      <c r="C276" s="732" t="s">
        <v>498</v>
      </c>
      <c r="D276" s="153"/>
      <c r="E276" s="153"/>
      <c r="F276" s="245"/>
      <c r="G276" s="200">
        <v>0</v>
      </c>
      <c r="H276" s="160" t="str">
        <f>IF(AND(ISNUMBER(D276),ISNUMBER(G276)),D276*G276,"")</f>
        <v/>
      </c>
      <c r="I276" s="546"/>
      <c r="J276" s="546"/>
      <c r="K276" s="690"/>
    </row>
    <row r="277" spans="1:11" ht="15" customHeight="1" x14ac:dyDescent="0.25">
      <c r="A277" s="721"/>
      <c r="B277" s="780" t="s">
        <v>92</v>
      </c>
      <c r="C277" s="732" t="s">
        <v>498</v>
      </c>
      <c r="D277" s="153"/>
      <c r="E277" s="153"/>
      <c r="F277" s="245"/>
      <c r="G277" s="202"/>
      <c r="H277" s="255"/>
      <c r="I277" s="546"/>
      <c r="J277" s="546"/>
      <c r="K277" s="690"/>
    </row>
    <row r="278" spans="1:11" ht="15" customHeight="1" x14ac:dyDescent="0.25">
      <c r="A278" s="721"/>
      <c r="B278" s="824" t="str">
        <f>CONCATENATE("Check: row ", ROW(B277), " ≤ row ", ROW(LCR!B276),)</f>
        <v>Check: row 277 ≤ row 276</v>
      </c>
      <c r="C278" s="208"/>
      <c r="D278" s="736" t="str">
        <f>IF((D277&lt;=D276),"Pass","Fail")</f>
        <v>Pass</v>
      </c>
      <c r="E278" s="736" t="str">
        <f>IF((E277&lt;=E276),"Pass","Fail")</f>
        <v>Pass</v>
      </c>
      <c r="F278" s="256"/>
      <c r="G278" s="205"/>
      <c r="H278" s="257"/>
      <c r="I278" s="546"/>
      <c r="J278" s="546"/>
      <c r="K278" s="690"/>
    </row>
    <row r="279" spans="1:11" ht="15" customHeight="1" x14ac:dyDescent="0.25">
      <c r="A279" s="721"/>
      <c r="B279" s="772" t="s">
        <v>469</v>
      </c>
      <c r="C279" s="732" t="s">
        <v>498</v>
      </c>
      <c r="D279" s="153"/>
      <c r="E279" s="153"/>
      <c r="F279" s="258"/>
      <c r="G279" s="200">
        <v>0.15</v>
      </c>
      <c r="H279" s="160" t="str">
        <f>IF(AND(ISNUMBER(D279),ISNUMBER(G279)),D279*G279,"")</f>
        <v/>
      </c>
      <c r="I279" s="546"/>
      <c r="J279" s="546"/>
      <c r="K279" s="690"/>
    </row>
    <row r="280" spans="1:11" ht="15" customHeight="1" x14ac:dyDescent="0.25">
      <c r="A280" s="742"/>
      <c r="B280" s="780" t="s">
        <v>92</v>
      </c>
      <c r="C280" s="732" t="s">
        <v>498</v>
      </c>
      <c r="D280" s="153"/>
      <c r="E280" s="153"/>
      <c r="F280" s="258"/>
      <c r="G280" s="202"/>
      <c r="H280" s="255"/>
      <c r="I280" s="539"/>
      <c r="J280" s="539"/>
      <c r="K280" s="746"/>
    </row>
    <row r="281" spans="1:11" ht="15" customHeight="1" x14ac:dyDescent="0.25">
      <c r="A281" s="742"/>
      <c r="B281" s="824" t="str">
        <f>CONCATENATE("Check: row ", ROW(B280), " ≤ row ", ROW(LCR!B279),)</f>
        <v>Check: row 280 ≤ row 279</v>
      </c>
      <c r="C281" s="259"/>
      <c r="D281" s="736" t="str">
        <f>IF((D280&lt;=D279),"Pass","Fail")</f>
        <v>Pass</v>
      </c>
      <c r="E281" s="736" t="str">
        <f>IF((E280&lt;=E279),"Pass","Fail")</f>
        <v>Pass</v>
      </c>
      <c r="F281" s="256"/>
      <c r="G281" s="205"/>
      <c r="H281" s="257"/>
      <c r="I281" s="539"/>
      <c r="J281" s="539"/>
      <c r="K281" s="746"/>
    </row>
    <row r="282" spans="1:11" ht="15" customHeight="1" x14ac:dyDescent="0.25">
      <c r="A282" s="742"/>
      <c r="B282" s="772" t="s">
        <v>470</v>
      </c>
      <c r="C282" s="732" t="s">
        <v>498</v>
      </c>
      <c r="D282" s="176"/>
      <c r="E282" s="176"/>
      <c r="F282" s="258"/>
      <c r="G282" s="200">
        <v>0.25</v>
      </c>
      <c r="H282" s="160" t="str">
        <f>IF(AND(ISNUMBER(D282),ISNUMBER(G282)),D282*G282,"")</f>
        <v/>
      </c>
      <c r="I282" s="539"/>
      <c r="J282" s="539"/>
      <c r="K282" s="746"/>
    </row>
    <row r="283" spans="1:11" ht="15" customHeight="1" x14ac:dyDescent="0.25">
      <c r="A283" s="742"/>
      <c r="B283" s="780" t="s">
        <v>92</v>
      </c>
      <c r="C283" s="732" t="s">
        <v>498</v>
      </c>
      <c r="D283" s="176"/>
      <c r="E283" s="176"/>
      <c r="F283" s="258"/>
      <c r="G283" s="202"/>
      <c r="H283" s="255"/>
      <c r="I283" s="539"/>
      <c r="J283" s="539"/>
      <c r="K283" s="746"/>
    </row>
    <row r="284" spans="1:11" ht="15" customHeight="1" x14ac:dyDescent="0.25">
      <c r="A284" s="742"/>
      <c r="B284" s="824" t="str">
        <f>CONCATENATE("Check: row ", ROW(B283), " ≤ row ", ROW(LCR!B282),)</f>
        <v>Check: row 283 ≤ row 282</v>
      </c>
      <c r="C284" s="259"/>
      <c r="D284" s="736" t="str">
        <f>IF((D283&lt;=D282),"Pass","Fail")</f>
        <v>Pass</v>
      </c>
      <c r="E284" s="736" t="str">
        <f>IF((E283&lt;=E282),"Pass","Fail")</f>
        <v>Pass</v>
      </c>
      <c r="F284" s="256"/>
      <c r="G284" s="205"/>
      <c r="H284" s="257"/>
      <c r="I284" s="539"/>
      <c r="J284" s="539"/>
      <c r="K284" s="746"/>
    </row>
    <row r="285" spans="1:11" ht="15" customHeight="1" x14ac:dyDescent="0.25">
      <c r="A285" s="742"/>
      <c r="B285" s="772" t="s">
        <v>471</v>
      </c>
      <c r="C285" s="732" t="s">
        <v>498</v>
      </c>
      <c r="D285" s="159"/>
      <c r="E285" s="159"/>
      <c r="F285" s="256"/>
      <c r="G285" s="143">
        <v>0.5</v>
      </c>
      <c r="H285" s="144" t="str">
        <f>IF(AND(ISNUMBER(D285),ISNUMBER(G285)),D285*G285,"")</f>
        <v/>
      </c>
      <c r="I285" s="539"/>
      <c r="J285" s="539"/>
      <c r="K285" s="746"/>
    </row>
    <row r="286" spans="1:11" ht="15" customHeight="1" x14ac:dyDescent="0.25">
      <c r="A286" s="742"/>
      <c r="B286" s="780" t="s">
        <v>92</v>
      </c>
      <c r="C286" s="732" t="s">
        <v>498</v>
      </c>
      <c r="D286" s="159"/>
      <c r="E286" s="159"/>
      <c r="F286" s="256"/>
      <c r="G286" s="205"/>
      <c r="H286" s="257"/>
      <c r="I286" s="539"/>
      <c r="J286" s="539"/>
      <c r="K286" s="746"/>
    </row>
    <row r="287" spans="1:11" ht="15" customHeight="1" x14ac:dyDescent="0.25">
      <c r="A287" s="742"/>
      <c r="B287" s="824" t="str">
        <f>CONCATENATE("Check: row ", ROW(B286), " ≤ row ", ROW(LCR!B285),)</f>
        <v>Check: row 286 ≤ row 285</v>
      </c>
      <c r="C287" s="259"/>
      <c r="D287" s="736" t="str">
        <f>IF((D286&lt;=D285),"Pass","Fail")</f>
        <v>Pass</v>
      </c>
      <c r="E287" s="736" t="str">
        <f>IF((E286&lt;=E285),"Pass","Fail")</f>
        <v>Pass</v>
      </c>
      <c r="F287" s="256"/>
      <c r="G287" s="205"/>
      <c r="H287" s="257"/>
      <c r="I287" s="539"/>
      <c r="J287" s="539"/>
      <c r="K287" s="746"/>
    </row>
    <row r="288" spans="1:11" ht="15" customHeight="1" x14ac:dyDescent="0.25">
      <c r="A288" s="742"/>
      <c r="B288" s="772" t="s">
        <v>499</v>
      </c>
      <c r="C288" s="732" t="s">
        <v>498</v>
      </c>
      <c r="D288" s="153"/>
      <c r="E288" s="153"/>
      <c r="F288" s="258"/>
      <c r="G288" s="200">
        <v>0.5</v>
      </c>
      <c r="H288" s="160" t="str">
        <f>IF(AND(ISNUMBER(D288),ISNUMBER(G288)),D288*G288,"")</f>
        <v/>
      </c>
      <c r="I288" s="539"/>
      <c r="J288" s="539"/>
      <c r="K288" s="746"/>
    </row>
    <row r="289" spans="1:11" ht="15" customHeight="1" x14ac:dyDescent="0.25">
      <c r="A289" s="721"/>
      <c r="B289" s="772" t="s">
        <v>28</v>
      </c>
      <c r="C289" s="732" t="s">
        <v>498</v>
      </c>
      <c r="D289" s="153"/>
      <c r="E289" s="153"/>
      <c r="F289" s="258"/>
      <c r="G289" s="200">
        <v>1</v>
      </c>
      <c r="H289" s="160" t="str">
        <f>IF(AND(ISNUMBER(D289),ISNUMBER(G289)),D289*G289,"")</f>
        <v/>
      </c>
      <c r="I289" s="546"/>
      <c r="J289" s="546"/>
      <c r="K289" s="690"/>
    </row>
    <row r="290" spans="1:11" ht="30" customHeight="1" x14ac:dyDescent="0.25">
      <c r="A290" s="721"/>
      <c r="B290" s="726" t="s">
        <v>723</v>
      </c>
      <c r="C290" s="732" t="s">
        <v>498</v>
      </c>
      <c r="D290" s="202"/>
      <c r="E290" s="202"/>
      <c r="F290" s="258"/>
      <c r="G290" s="202"/>
      <c r="H290" s="255"/>
      <c r="I290" s="546"/>
      <c r="J290" s="546"/>
      <c r="K290" s="690"/>
    </row>
    <row r="291" spans="1:11" ht="15" customHeight="1" x14ac:dyDescent="0.25">
      <c r="A291" s="721"/>
      <c r="B291" s="772" t="s">
        <v>27</v>
      </c>
      <c r="C291" s="732" t="s">
        <v>498</v>
      </c>
      <c r="D291" s="153"/>
      <c r="E291" s="153"/>
      <c r="F291" s="258"/>
      <c r="G291" s="200">
        <v>0</v>
      </c>
      <c r="H291" s="160" t="str">
        <f t="shared" ref="H291:H296" si="5">IF(AND(ISNUMBER(D291),ISNUMBER(G291)),D291*G291,"")</f>
        <v/>
      </c>
      <c r="I291" s="546"/>
      <c r="J291" s="546"/>
      <c r="K291" s="690"/>
    </row>
    <row r="292" spans="1:11" ht="15" customHeight="1" x14ac:dyDescent="0.25">
      <c r="A292" s="721"/>
      <c r="B292" s="772" t="s">
        <v>497</v>
      </c>
      <c r="C292" s="732" t="s">
        <v>498</v>
      </c>
      <c r="D292" s="153"/>
      <c r="E292" s="153"/>
      <c r="F292" s="258"/>
      <c r="G292" s="200">
        <v>0</v>
      </c>
      <c r="H292" s="160" t="str">
        <f t="shared" si="5"/>
        <v/>
      </c>
      <c r="I292" s="546"/>
      <c r="J292" s="546"/>
      <c r="K292" s="690"/>
    </row>
    <row r="293" spans="1:11" ht="15" customHeight="1" x14ac:dyDescent="0.25">
      <c r="A293" s="721"/>
      <c r="B293" s="772" t="s">
        <v>500</v>
      </c>
      <c r="C293" s="732" t="s">
        <v>498</v>
      </c>
      <c r="D293" s="176"/>
      <c r="E293" s="176"/>
      <c r="F293" s="258"/>
      <c r="G293" s="200">
        <v>0</v>
      </c>
      <c r="H293" s="160" t="str">
        <f t="shared" si="5"/>
        <v/>
      </c>
      <c r="I293" s="546"/>
      <c r="J293" s="546"/>
      <c r="K293" s="690"/>
    </row>
    <row r="294" spans="1:11" ht="15" customHeight="1" x14ac:dyDescent="0.25">
      <c r="A294" s="721"/>
      <c r="B294" s="772" t="s">
        <v>501</v>
      </c>
      <c r="C294" s="732" t="s">
        <v>498</v>
      </c>
      <c r="D294" s="176"/>
      <c r="E294" s="176"/>
      <c r="F294" s="258"/>
      <c r="G294" s="200">
        <v>0</v>
      </c>
      <c r="H294" s="160" t="str">
        <f t="shared" si="5"/>
        <v/>
      </c>
      <c r="I294" s="546"/>
      <c r="J294" s="546"/>
      <c r="K294" s="690"/>
    </row>
    <row r="295" spans="1:11" ht="15" customHeight="1" x14ac:dyDescent="0.25">
      <c r="A295" s="721"/>
      <c r="B295" s="772" t="s">
        <v>499</v>
      </c>
      <c r="C295" s="732" t="s">
        <v>498</v>
      </c>
      <c r="D295" s="153"/>
      <c r="E295" s="153"/>
      <c r="F295" s="258"/>
      <c r="G295" s="200">
        <v>0</v>
      </c>
      <c r="H295" s="160" t="str">
        <f t="shared" si="5"/>
        <v/>
      </c>
      <c r="I295" s="546"/>
      <c r="J295" s="546"/>
      <c r="K295" s="690"/>
    </row>
    <row r="296" spans="1:11" ht="15" customHeight="1" x14ac:dyDescent="0.25">
      <c r="A296" s="721"/>
      <c r="B296" s="825" t="s">
        <v>28</v>
      </c>
      <c r="C296" s="733" t="s">
        <v>498</v>
      </c>
      <c r="D296" s="260"/>
      <c r="E296" s="260"/>
      <c r="F296" s="261"/>
      <c r="G296" s="262">
        <v>0</v>
      </c>
      <c r="H296" s="263" t="str">
        <f t="shared" si="5"/>
        <v/>
      </c>
      <c r="I296" s="546"/>
      <c r="J296" s="546"/>
      <c r="K296" s="690"/>
    </row>
    <row r="297" spans="1:11" ht="15" customHeight="1" x14ac:dyDescent="0.25">
      <c r="A297" s="721"/>
      <c r="B297" s="757" t="s">
        <v>19</v>
      </c>
      <c r="C297" s="264"/>
      <c r="D297" s="213"/>
      <c r="E297" s="213"/>
      <c r="F297" s="265"/>
      <c r="G297" s="213"/>
      <c r="H297" s="266" t="str">
        <f>IF(AND(ISNUMBER(H276),ISNUMBER(H279),ISNUMBER(H288),ISNUMBER(H289),ISNUMBER(H291),ISNUMBER(H292),ISNUMBER(H295),ISNUMBER(H296)),SUM(H276,H279,H282,H285,H288:H289,H291:H296),"")</f>
        <v/>
      </c>
      <c r="I297" s="546"/>
      <c r="J297" s="546"/>
      <c r="K297" s="690"/>
    </row>
    <row r="298" spans="1:11" s="683" customFormat="1" ht="45" customHeight="1" x14ac:dyDescent="0.35">
      <c r="A298" s="1079" t="s">
        <v>56</v>
      </c>
      <c r="B298" s="688"/>
      <c r="C298" s="714"/>
      <c r="D298" s="714"/>
      <c r="E298" s="715"/>
      <c r="F298" s="546"/>
      <c r="G298" s="546"/>
      <c r="H298" s="546"/>
      <c r="I298" s="546"/>
      <c r="J298" s="546"/>
      <c r="K298" s="690"/>
    </row>
    <row r="299" spans="1:11" s="683" customFormat="1" ht="15" customHeight="1" x14ac:dyDescent="0.3">
      <c r="A299" s="742"/>
      <c r="B299" s="826"/>
      <c r="C299" s="827"/>
      <c r="D299" s="828"/>
      <c r="E299" s="720"/>
      <c r="F299" s="829"/>
      <c r="G299" s="720"/>
      <c r="H299" s="720"/>
      <c r="I299" s="546"/>
      <c r="J299" s="546"/>
      <c r="K299" s="690"/>
    </row>
    <row r="300" spans="1:11" ht="30" customHeight="1" x14ac:dyDescent="0.25">
      <c r="A300" s="721"/>
      <c r="B300" s="786"/>
      <c r="C300" s="984" t="s">
        <v>565</v>
      </c>
      <c r="D300" s="984" t="s">
        <v>322</v>
      </c>
      <c r="E300" s="138"/>
      <c r="F300" s="138"/>
      <c r="G300" s="984" t="s">
        <v>334</v>
      </c>
      <c r="H300" s="723" t="s">
        <v>335</v>
      </c>
      <c r="I300" s="546"/>
      <c r="J300" s="546"/>
      <c r="K300" s="690"/>
    </row>
    <row r="301" spans="1:11" ht="15" customHeight="1" x14ac:dyDescent="0.25">
      <c r="A301" s="721"/>
      <c r="B301" s="724" t="str">
        <f>CONCATENATE("Contractual inflows due in ≤ 30 days from fully performing loans, not reported in lines ", ROW(B276), " to ", ROW(B296), ", from:")</f>
        <v>Contractual inflows due in ≤ 30 days from fully performing loans, not reported in lines 276 to 296, from:</v>
      </c>
      <c r="C301" s="229"/>
      <c r="D301" s="267"/>
      <c r="E301" s="268"/>
      <c r="F301" s="268"/>
      <c r="G301" s="267"/>
      <c r="H301" s="269"/>
      <c r="I301" s="546"/>
      <c r="J301" s="546"/>
      <c r="K301" s="690"/>
    </row>
    <row r="302" spans="1:11" ht="15" customHeight="1" x14ac:dyDescent="0.25">
      <c r="A302" s="721"/>
      <c r="B302" s="726" t="s">
        <v>20</v>
      </c>
      <c r="C302" s="732">
        <v>153</v>
      </c>
      <c r="D302" s="153"/>
      <c r="E302" s="270"/>
      <c r="F302" s="270"/>
      <c r="G302" s="300">
        <v>0.5</v>
      </c>
      <c r="H302" s="165" t="str">
        <f>IF(AND(ISNUMBER(D302),ISNUMBER(G302)),D302*G302,"")</f>
        <v/>
      </c>
      <c r="I302" s="546"/>
      <c r="J302" s="546"/>
      <c r="K302" s="690"/>
    </row>
    <row r="303" spans="1:11" ht="15" customHeight="1" x14ac:dyDescent="0.25">
      <c r="A303" s="721"/>
      <c r="B303" s="726" t="s">
        <v>21</v>
      </c>
      <c r="C303" s="732">
        <v>153</v>
      </c>
      <c r="D303" s="153"/>
      <c r="E303" s="270"/>
      <c r="F303" s="270"/>
      <c r="G303" s="300">
        <v>0.5</v>
      </c>
      <c r="H303" s="165" t="str">
        <f>IF(AND(ISNUMBER(D303),ISNUMBER(G303)),D303*G303,"")</f>
        <v/>
      </c>
      <c r="I303" s="546"/>
      <c r="J303" s="546"/>
      <c r="K303" s="690"/>
    </row>
    <row r="304" spans="1:11" ht="15" customHeight="1" x14ac:dyDescent="0.25">
      <c r="A304" s="721"/>
      <c r="B304" s="726" t="s">
        <v>39</v>
      </c>
      <c r="C304" s="732">
        <v>154</v>
      </c>
      <c r="D304" s="153"/>
      <c r="E304" s="270"/>
      <c r="F304" s="270"/>
      <c r="G304" s="300">
        <v>0.5</v>
      </c>
      <c r="H304" s="165" t="str">
        <f>IF(AND(ISNUMBER(D304),ISNUMBER(G304)),D304*G304,"")</f>
        <v/>
      </c>
      <c r="I304" s="546"/>
      <c r="J304" s="546"/>
      <c r="K304" s="690"/>
    </row>
    <row r="305" spans="1:11" ht="15" customHeight="1" x14ac:dyDescent="0.25">
      <c r="A305" s="721"/>
      <c r="B305" s="726" t="s">
        <v>247</v>
      </c>
      <c r="C305" s="732">
        <v>154</v>
      </c>
      <c r="D305" s="153"/>
      <c r="E305" s="270"/>
      <c r="F305" s="270"/>
      <c r="G305" s="300">
        <v>1</v>
      </c>
      <c r="H305" s="165" t="str">
        <f>IF(AND(ISNUMBER(D305),ISNUMBER(G305)),D305*G305,"")</f>
        <v/>
      </c>
      <c r="I305" s="546"/>
      <c r="J305" s="546"/>
      <c r="K305" s="690"/>
    </row>
    <row r="306" spans="1:11" ht="15" customHeight="1" x14ac:dyDescent="0.25">
      <c r="A306" s="721"/>
      <c r="B306" s="726" t="s">
        <v>40</v>
      </c>
      <c r="C306" s="732">
        <v>154</v>
      </c>
      <c r="D306" s="202"/>
      <c r="E306" s="270"/>
      <c r="F306" s="270"/>
      <c r="G306" s="202"/>
      <c r="H306" s="255"/>
      <c r="I306" s="546"/>
      <c r="J306" s="546"/>
      <c r="K306" s="690"/>
    </row>
    <row r="307" spans="1:11" ht="15" customHeight="1" x14ac:dyDescent="0.25">
      <c r="A307" s="721"/>
      <c r="B307" s="772" t="s">
        <v>562</v>
      </c>
      <c r="C307" s="732">
        <v>156</v>
      </c>
      <c r="D307" s="153"/>
      <c r="E307" s="270"/>
      <c r="F307" s="270"/>
      <c r="G307" s="300">
        <v>0</v>
      </c>
      <c r="H307" s="165" t="str">
        <f>IF(AND(ISNUMBER(D307),ISNUMBER(G307)),D307*G307,"")</f>
        <v/>
      </c>
      <c r="I307" s="546"/>
      <c r="J307" s="546"/>
      <c r="K307" s="690"/>
    </row>
    <row r="308" spans="1:11" ht="15" customHeight="1" x14ac:dyDescent="0.25">
      <c r="A308" s="721"/>
      <c r="B308" s="772" t="s">
        <v>41</v>
      </c>
      <c r="C308" s="732">
        <v>157</v>
      </c>
      <c r="D308" s="153"/>
      <c r="E308" s="270"/>
      <c r="F308" s="270"/>
      <c r="G308" s="300">
        <v>0</v>
      </c>
      <c r="H308" s="165" t="str">
        <f>IF(AND(ISNUMBER(D308),ISNUMBER(G308)),D308*G308,"")</f>
        <v/>
      </c>
      <c r="I308" s="546"/>
      <c r="J308" s="546"/>
      <c r="K308" s="690"/>
    </row>
    <row r="309" spans="1:11" ht="15" customHeight="1" x14ac:dyDescent="0.25">
      <c r="A309" s="721"/>
      <c r="B309" s="772" t="s">
        <v>563</v>
      </c>
      <c r="C309" s="732">
        <v>154</v>
      </c>
      <c r="D309" s="153"/>
      <c r="E309" s="270"/>
      <c r="F309" s="270"/>
      <c r="G309" s="300">
        <v>1</v>
      </c>
      <c r="H309" s="165" t="str">
        <f>IF(AND(ISNUMBER(D309),ISNUMBER(G309)),D309*G309,"")</f>
        <v/>
      </c>
      <c r="I309" s="546"/>
      <c r="J309" s="546"/>
      <c r="K309" s="690"/>
    </row>
    <row r="310" spans="1:11" ht="15" customHeight="1" x14ac:dyDescent="0.25">
      <c r="A310" s="721"/>
      <c r="B310" s="783" t="s">
        <v>42</v>
      </c>
      <c r="C310" s="735">
        <v>154</v>
      </c>
      <c r="D310" s="154"/>
      <c r="E310" s="271"/>
      <c r="F310" s="271"/>
      <c r="G310" s="777">
        <v>0.5</v>
      </c>
      <c r="H310" s="801" t="str">
        <f>IF(AND(ISNUMBER(D310),ISNUMBER(G310)),D310*G310,"")</f>
        <v/>
      </c>
      <c r="I310" s="546"/>
      <c r="J310" s="546"/>
      <c r="K310" s="690"/>
    </row>
    <row r="311" spans="1:11" ht="15" customHeight="1" x14ac:dyDescent="0.25">
      <c r="A311" s="721"/>
      <c r="B311" s="757" t="s">
        <v>43</v>
      </c>
      <c r="C311" s="212"/>
      <c r="D311" s="213"/>
      <c r="E311" s="272"/>
      <c r="F311" s="272"/>
      <c r="G311" s="213"/>
      <c r="H311" s="830" t="str">
        <f>IF(AND(ISNUMBER(H302),ISNUMBER(H303),ISNUMBER(H304),ISNUMBER(H305),ISNUMBER(H307),ISNUMBER(H308),ISNUMBER(H309),ISNUMBER(H310)),SUM(H302:H305,H307:H310),"")</f>
        <v/>
      </c>
      <c r="I311" s="546"/>
      <c r="J311" s="546"/>
      <c r="K311" s="690"/>
    </row>
    <row r="312" spans="1:11" s="683" customFormat="1" ht="45" customHeight="1" x14ac:dyDescent="0.35">
      <c r="A312" s="1079" t="s">
        <v>57</v>
      </c>
      <c r="B312" s="688"/>
      <c r="C312" s="714"/>
      <c r="D312" s="714"/>
      <c r="E312" s="715"/>
      <c r="F312" s="546"/>
      <c r="G312" s="546"/>
      <c r="H312" s="546"/>
      <c r="I312" s="546"/>
      <c r="J312" s="546"/>
      <c r="K312" s="690"/>
    </row>
    <row r="313" spans="1:11" s="683" customFormat="1" ht="15" customHeight="1" x14ac:dyDescent="0.25">
      <c r="A313" s="742"/>
      <c r="B313" s="804"/>
      <c r="C313" s="805"/>
      <c r="D313" s="719"/>
      <c r="E313" s="720"/>
      <c r="F313" s="720"/>
      <c r="G313" s="720"/>
      <c r="H313" s="720"/>
      <c r="I313" s="546"/>
      <c r="J313" s="546"/>
      <c r="K313" s="690"/>
    </row>
    <row r="314" spans="1:11" ht="30" customHeight="1" x14ac:dyDescent="0.25">
      <c r="A314" s="742"/>
      <c r="B314" s="786"/>
      <c r="C314" s="984" t="s">
        <v>565</v>
      </c>
      <c r="D314" s="984" t="s">
        <v>322</v>
      </c>
      <c r="E314" s="138"/>
      <c r="F314" s="138"/>
      <c r="G314" s="984" t="s">
        <v>334</v>
      </c>
      <c r="H314" s="723" t="s">
        <v>335</v>
      </c>
      <c r="I314" s="546"/>
      <c r="J314" s="546"/>
      <c r="K314" s="690"/>
    </row>
    <row r="315" spans="1:11" ht="15" customHeight="1" x14ac:dyDescent="0.25">
      <c r="A315" s="721"/>
      <c r="B315" s="310" t="s">
        <v>44</v>
      </c>
      <c r="C315" s="229"/>
      <c r="D315" s="267"/>
      <c r="E315" s="268"/>
      <c r="F315" s="268"/>
      <c r="G315" s="267"/>
      <c r="H315" s="269"/>
      <c r="I315" s="546"/>
      <c r="J315" s="546"/>
      <c r="K315" s="690"/>
    </row>
    <row r="316" spans="1:11" ht="15" customHeight="1" x14ac:dyDescent="0.25">
      <c r="A316" s="721"/>
      <c r="B316" s="726" t="s">
        <v>502</v>
      </c>
      <c r="C316" s="732" t="s">
        <v>503</v>
      </c>
      <c r="D316" s="153"/>
      <c r="E316" s="270"/>
      <c r="F316" s="270"/>
      <c r="G316" s="300">
        <v>1</v>
      </c>
      <c r="H316" s="165" t="str">
        <f>IF(AND(ISNUMBER(D316),ISNUMBER(G316)),D316*G316,"")</f>
        <v/>
      </c>
      <c r="I316" s="546"/>
      <c r="J316" s="546"/>
      <c r="K316" s="690"/>
    </row>
    <row r="317" spans="1:11" ht="15" customHeight="1" x14ac:dyDescent="0.25">
      <c r="A317" s="721"/>
      <c r="B317" s="726" t="s">
        <v>45</v>
      </c>
      <c r="C317" s="732">
        <v>155</v>
      </c>
      <c r="D317" s="153"/>
      <c r="E317" s="270"/>
      <c r="F317" s="270"/>
      <c r="G317" s="300">
        <v>1</v>
      </c>
      <c r="H317" s="165" t="str">
        <f>IF(AND(ISNUMBER(D317),ISNUMBER(G317)),D317*G317,"")</f>
        <v/>
      </c>
      <c r="I317" s="546"/>
      <c r="J317" s="546"/>
      <c r="K317" s="690"/>
    </row>
    <row r="318" spans="1:11" ht="15" customHeight="1" x14ac:dyDescent="0.25">
      <c r="A318" s="721"/>
      <c r="B318" s="783" t="s">
        <v>46</v>
      </c>
      <c r="C318" s="735">
        <v>160</v>
      </c>
      <c r="D318" s="154"/>
      <c r="E318" s="271"/>
      <c r="F318" s="271"/>
      <c r="G318" s="777">
        <f>Parameters!F69</f>
        <v>0</v>
      </c>
      <c r="H318" s="801" t="str">
        <f>IF(AND(ISNUMBER(D318),ISNUMBER(G318)),D318*G318,"")</f>
        <v/>
      </c>
      <c r="I318" s="546"/>
      <c r="J318" s="546"/>
      <c r="K318" s="690"/>
    </row>
    <row r="319" spans="1:11" ht="15" customHeight="1" x14ac:dyDescent="0.25">
      <c r="A319" s="721"/>
      <c r="B319" s="757" t="s">
        <v>58</v>
      </c>
      <c r="C319" s="212"/>
      <c r="D319" s="213"/>
      <c r="E319" s="272"/>
      <c r="F319" s="272"/>
      <c r="G319" s="213"/>
      <c r="H319" s="830" t="str">
        <f>IF(AND(ISNUMBER(H316),ISNUMBER(H317),ISNUMBER(H318)),H316+H317+H318,"")</f>
        <v/>
      </c>
      <c r="I319" s="546"/>
      <c r="J319" s="546"/>
      <c r="K319" s="690"/>
    </row>
    <row r="320" spans="1:11" s="683" customFormat="1" ht="45" customHeight="1" x14ac:dyDescent="0.35">
      <c r="A320" s="1079" t="s">
        <v>175</v>
      </c>
      <c r="B320" s="688"/>
      <c r="C320" s="714"/>
      <c r="D320" s="714"/>
      <c r="E320" s="715"/>
      <c r="F320" s="546"/>
      <c r="G320" s="546"/>
      <c r="H320" s="546"/>
      <c r="I320" s="546"/>
      <c r="J320" s="546"/>
      <c r="K320" s="690"/>
    </row>
    <row r="321" spans="1:11" s="683" customFormat="1" ht="15" customHeight="1" x14ac:dyDescent="0.3">
      <c r="A321" s="1002"/>
      <c r="B321" s="985"/>
      <c r="C321" s="985"/>
      <c r="D321" s="985"/>
      <c r="E321" s="985"/>
      <c r="F321" s="985"/>
      <c r="G321" s="985"/>
      <c r="H321" s="985"/>
      <c r="I321" s="985"/>
      <c r="J321" s="985"/>
      <c r="K321" s="1057"/>
    </row>
    <row r="322" spans="1:11" ht="30" customHeight="1" x14ac:dyDescent="0.3">
      <c r="A322" s="1002"/>
      <c r="B322" s="838"/>
      <c r="C322" s="984" t="s">
        <v>565</v>
      </c>
      <c r="D322" s="984" t="s">
        <v>322</v>
      </c>
      <c r="E322" s="138"/>
      <c r="F322" s="138"/>
      <c r="G322" s="984" t="s">
        <v>334</v>
      </c>
      <c r="H322" s="723" t="s">
        <v>335</v>
      </c>
      <c r="I322" s="985"/>
      <c r="J322" s="985"/>
      <c r="K322" s="1057"/>
    </row>
    <row r="323" spans="1:11" ht="15" customHeight="1" x14ac:dyDescent="0.25">
      <c r="A323" s="721"/>
      <c r="B323" s="724" t="s">
        <v>47</v>
      </c>
      <c r="C323" s="731">
        <v>144</v>
      </c>
      <c r="D323" s="267"/>
      <c r="E323" s="268"/>
      <c r="F323" s="268"/>
      <c r="G323" s="267"/>
      <c r="H323" s="755" t="str">
        <f>IF(AND(ISNUMBER(H297),ISNUMBER(H311),ISNUMBER(H319),ISNUMBER(J431)),H297+H311+H319+J431,"")</f>
        <v/>
      </c>
      <c r="I323" s="546"/>
      <c r="J323" s="546"/>
      <c r="K323" s="690"/>
    </row>
    <row r="324" spans="1:11" ht="15" customHeight="1" x14ac:dyDescent="0.25">
      <c r="A324" s="721"/>
      <c r="B324" s="730" t="s">
        <v>48</v>
      </c>
      <c r="C324" s="735" t="s">
        <v>504</v>
      </c>
      <c r="D324" s="749" t="str">
        <f>H270</f>
        <v/>
      </c>
      <c r="E324" s="271"/>
      <c r="F324" s="271"/>
      <c r="G324" s="777">
        <v>0.75</v>
      </c>
      <c r="H324" s="801" t="str">
        <f>IF(AND(ISNUMBER(D324),ISNUMBER(G324)),D324*G324,"")</f>
        <v/>
      </c>
      <c r="I324" s="546"/>
      <c r="J324" s="546"/>
      <c r="K324" s="690"/>
    </row>
    <row r="325" spans="1:11" ht="15" customHeight="1" x14ac:dyDescent="0.25">
      <c r="A325" s="721"/>
      <c r="B325" s="250" t="s">
        <v>49</v>
      </c>
      <c r="C325" s="273" t="s">
        <v>504</v>
      </c>
      <c r="D325" s="274"/>
      <c r="E325" s="274"/>
      <c r="F325" s="274"/>
      <c r="G325" s="274"/>
      <c r="H325" s="275" t="str">
        <f>IF(AND(ISNUMBER(H323),ISNUMBER(H324)),MIN(H323,H324),"")</f>
        <v/>
      </c>
      <c r="I325" s="546"/>
      <c r="J325" s="546"/>
      <c r="K325" s="690"/>
    </row>
    <row r="326" spans="1:11" s="683" customFormat="1" ht="15" customHeight="1" x14ac:dyDescent="0.25">
      <c r="A326" s="742"/>
      <c r="B326" s="831"/>
      <c r="C326" s="795"/>
      <c r="D326" s="832"/>
      <c r="E326" s="833"/>
      <c r="F326" s="834"/>
      <c r="G326" s="720"/>
      <c r="H326" s="720"/>
      <c r="I326" s="546"/>
      <c r="J326" s="546"/>
      <c r="K326" s="690"/>
    </row>
    <row r="327" spans="1:11" s="683" customFormat="1" ht="45" customHeight="1" x14ac:dyDescent="0.35">
      <c r="A327" s="1085" t="s">
        <v>128</v>
      </c>
      <c r="B327" s="557"/>
      <c r="C327" s="557"/>
      <c r="D327" s="557"/>
      <c r="E327" s="557"/>
      <c r="F327" s="557"/>
      <c r="G327" s="557"/>
      <c r="H327" s="557"/>
      <c r="I327" s="557"/>
      <c r="J327" s="557"/>
      <c r="K327" s="713"/>
    </row>
    <row r="328" spans="1:11" s="683" customFormat="1" ht="15" customHeight="1" x14ac:dyDescent="0.25">
      <c r="A328" s="742"/>
      <c r="B328" s="835"/>
      <c r="C328" s="805"/>
      <c r="D328" s="768"/>
      <c r="E328" s="836"/>
      <c r="F328" s="837"/>
      <c r="G328" s="720"/>
      <c r="H328" s="720"/>
      <c r="I328" s="546"/>
      <c r="J328" s="546"/>
      <c r="K328" s="690"/>
    </row>
    <row r="329" spans="1:11" ht="45" customHeight="1" x14ac:dyDescent="0.25">
      <c r="A329" s="742"/>
      <c r="B329" s="786"/>
      <c r="C329" s="984" t="s">
        <v>565</v>
      </c>
      <c r="D329" s="984" t="s">
        <v>129</v>
      </c>
      <c r="E329" s="984" t="s">
        <v>130</v>
      </c>
      <c r="F329" s="231"/>
      <c r="G329" s="984" t="s">
        <v>131</v>
      </c>
      <c r="H329" s="984" t="s">
        <v>132</v>
      </c>
      <c r="I329" s="984" t="s">
        <v>133</v>
      </c>
      <c r="J329" s="723" t="s">
        <v>134</v>
      </c>
      <c r="K329" s="690"/>
    </row>
    <row r="330" spans="1:11" ht="15" customHeight="1" x14ac:dyDescent="0.25">
      <c r="A330" s="742"/>
      <c r="B330" s="823" t="s">
        <v>351</v>
      </c>
      <c r="C330" s="276"/>
      <c r="D330" s="276"/>
      <c r="E330" s="276"/>
      <c r="F330" s="276"/>
      <c r="G330" s="276"/>
      <c r="H330" s="276"/>
      <c r="I330" s="277"/>
      <c r="J330" s="278"/>
      <c r="K330" s="690"/>
    </row>
    <row r="331" spans="1:11" ht="15" customHeight="1" x14ac:dyDescent="0.25">
      <c r="A331" s="742"/>
      <c r="B331" s="726" t="s">
        <v>724</v>
      </c>
      <c r="C331" s="191"/>
      <c r="D331" s="279"/>
      <c r="E331" s="279"/>
      <c r="F331" s="44"/>
      <c r="G331" s="191"/>
      <c r="H331" s="191"/>
      <c r="I331" s="280"/>
      <c r="J331" s="281"/>
      <c r="K331" s="690"/>
    </row>
    <row r="332" spans="1:11" ht="15" customHeight="1" x14ac:dyDescent="0.25">
      <c r="A332" s="742"/>
      <c r="B332" s="772" t="s">
        <v>93</v>
      </c>
      <c r="C332" s="732" t="s">
        <v>505</v>
      </c>
      <c r="D332" s="222"/>
      <c r="E332" s="222"/>
      <c r="F332" s="282"/>
      <c r="G332" s="200">
        <v>0</v>
      </c>
      <c r="H332" s="244" t="str">
        <f>IF(AND(ISNUMBER(G332),ISNUMBER(E332)),G332*E332,"")</f>
        <v/>
      </c>
      <c r="I332" s="283">
        <v>0</v>
      </c>
      <c r="J332" s="201" t="str">
        <f>IF(AND(ISNUMBER(I332),ISNUMBER(D332)),I332*D332,"")</f>
        <v/>
      </c>
      <c r="K332" s="690"/>
    </row>
    <row r="333" spans="1:11" ht="15" customHeight="1" x14ac:dyDescent="0.25">
      <c r="A333" s="742"/>
      <c r="B333" s="780" t="s">
        <v>96</v>
      </c>
      <c r="C333" s="732" t="s">
        <v>505</v>
      </c>
      <c r="D333" s="222"/>
      <c r="E333" s="222"/>
      <c r="F333" s="284"/>
      <c r="G333" s="285"/>
      <c r="H333" s="282"/>
      <c r="I333" s="286"/>
      <c r="J333" s="287"/>
      <c r="K333" s="690"/>
    </row>
    <row r="334" spans="1:11" ht="15" customHeight="1" x14ac:dyDescent="0.25">
      <c r="A334" s="721"/>
      <c r="B334" s="839" t="str">
        <f>CONCATENATE("Check: row ", ROW(B333), " ≤ row ", ROW(LCR!B332),)</f>
        <v>Check: row 333 ≤ row 332</v>
      </c>
      <c r="C334" s="208"/>
      <c r="D334" s="145" t="str">
        <f>IF((D333&lt;=D332),"Pass","Fail")</f>
        <v>Pass</v>
      </c>
      <c r="E334" s="145" t="str">
        <f>IF((E333&lt;=E332),"Pass","Fail")</f>
        <v>Pass</v>
      </c>
      <c r="F334" s="44"/>
      <c r="G334" s="156"/>
      <c r="H334" s="191"/>
      <c r="I334" s="280"/>
      <c r="J334" s="281"/>
      <c r="K334" s="690"/>
    </row>
    <row r="335" spans="1:11" ht="15" customHeight="1" x14ac:dyDescent="0.25">
      <c r="A335" s="742"/>
      <c r="B335" s="772" t="s">
        <v>506</v>
      </c>
      <c r="C335" s="732" t="s">
        <v>505</v>
      </c>
      <c r="D335" s="142"/>
      <c r="E335" s="142"/>
      <c r="F335" s="191"/>
      <c r="G335" s="156"/>
      <c r="H335" s="288"/>
      <c r="I335" s="283">
        <v>0.15</v>
      </c>
      <c r="J335" s="289" t="str">
        <f>IF(AND(ISNUMBER(I335),ISNUMBER(D335)),I335*D335,"")</f>
        <v/>
      </c>
      <c r="K335" s="690"/>
    </row>
    <row r="336" spans="1:11" ht="15" customHeight="1" x14ac:dyDescent="0.25">
      <c r="A336" s="742"/>
      <c r="B336" s="780" t="s">
        <v>96</v>
      </c>
      <c r="C336" s="732" t="s">
        <v>505</v>
      </c>
      <c r="D336" s="142"/>
      <c r="E336" s="142"/>
      <c r="F336" s="44"/>
      <c r="G336" s="156"/>
      <c r="H336" s="191"/>
      <c r="I336" s="280"/>
      <c r="J336" s="281"/>
      <c r="K336" s="690"/>
    </row>
    <row r="337" spans="1:11" ht="15" customHeight="1" x14ac:dyDescent="0.25">
      <c r="A337" s="742"/>
      <c r="B337" s="839" t="str">
        <f>CONCATENATE("Check: row ", ROW(B336), " ≤ row ", ROW(LCR!B335),)</f>
        <v>Check: row 336 ≤ row 335</v>
      </c>
      <c r="C337" s="208"/>
      <c r="D337" s="145" t="str">
        <f>IF((D336&lt;=D335),"Pass","Fail")</f>
        <v>Pass</v>
      </c>
      <c r="E337" s="145" t="str">
        <f>IF((E336&lt;=E335),"Pass","Fail")</f>
        <v>Pass</v>
      </c>
      <c r="F337" s="44"/>
      <c r="G337" s="156"/>
      <c r="H337" s="191"/>
      <c r="I337" s="280"/>
      <c r="J337" s="281"/>
      <c r="K337" s="690"/>
    </row>
    <row r="338" spans="1:11" ht="15" customHeight="1" x14ac:dyDescent="0.25">
      <c r="A338" s="742"/>
      <c r="B338" s="772" t="s">
        <v>507</v>
      </c>
      <c r="C338" s="732" t="s">
        <v>505</v>
      </c>
      <c r="D338" s="159"/>
      <c r="E338" s="159"/>
      <c r="F338" s="191"/>
      <c r="G338" s="156"/>
      <c r="H338" s="288"/>
      <c r="I338" s="283">
        <v>0.25</v>
      </c>
      <c r="J338" s="289" t="str">
        <f>IF(AND(ISNUMBER(I338),ISNUMBER(D338)),I338*D338,"")</f>
        <v/>
      </c>
      <c r="K338" s="690"/>
    </row>
    <row r="339" spans="1:11" ht="15" customHeight="1" x14ac:dyDescent="0.25">
      <c r="A339" s="742"/>
      <c r="B339" s="780" t="s">
        <v>96</v>
      </c>
      <c r="C339" s="732" t="s">
        <v>505</v>
      </c>
      <c r="D339" s="159"/>
      <c r="E339" s="159"/>
      <c r="F339" s="44"/>
      <c r="G339" s="156"/>
      <c r="H339" s="191"/>
      <c r="I339" s="280"/>
      <c r="J339" s="281"/>
      <c r="K339" s="690"/>
    </row>
    <row r="340" spans="1:11" ht="15" customHeight="1" x14ac:dyDescent="0.25">
      <c r="A340" s="742"/>
      <c r="B340" s="839" t="str">
        <f>CONCATENATE("Check: row ", ROW(B339), " ≤ row ", ROW(LCR!B338),)</f>
        <v>Check: row 339 ≤ row 338</v>
      </c>
      <c r="C340" s="208"/>
      <c r="D340" s="145" t="str">
        <f>IF((D339&lt;=D338),"Pass","Fail")</f>
        <v>Pass</v>
      </c>
      <c r="E340" s="145" t="str">
        <f>IF((E339&lt;=E338),"Pass","Fail")</f>
        <v>Pass</v>
      </c>
      <c r="F340" s="44"/>
      <c r="G340" s="156"/>
      <c r="H340" s="191"/>
      <c r="I340" s="280"/>
      <c r="J340" s="281"/>
      <c r="K340" s="690"/>
    </row>
    <row r="341" spans="1:11" ht="15" customHeight="1" x14ac:dyDescent="0.25">
      <c r="A341" s="742"/>
      <c r="B341" s="772" t="s">
        <v>508</v>
      </c>
      <c r="C341" s="732" t="s">
        <v>505</v>
      </c>
      <c r="D341" s="159"/>
      <c r="E341" s="159"/>
      <c r="F341" s="191"/>
      <c r="G341" s="156"/>
      <c r="H341" s="288"/>
      <c r="I341" s="283">
        <v>0.5</v>
      </c>
      <c r="J341" s="289" t="str">
        <f>IF(AND(ISNUMBER(I341),ISNUMBER(D341)),I341*D341,"")</f>
        <v/>
      </c>
      <c r="K341" s="690"/>
    </row>
    <row r="342" spans="1:11" ht="15" customHeight="1" x14ac:dyDescent="0.25">
      <c r="A342" s="742"/>
      <c r="B342" s="780" t="s">
        <v>96</v>
      </c>
      <c r="C342" s="732" t="s">
        <v>505</v>
      </c>
      <c r="D342" s="159"/>
      <c r="E342" s="159"/>
      <c r="F342" s="44"/>
      <c r="G342" s="156"/>
      <c r="H342" s="191"/>
      <c r="I342" s="290"/>
      <c r="J342" s="291"/>
      <c r="K342" s="690"/>
    </row>
    <row r="343" spans="1:11" ht="15" customHeight="1" x14ac:dyDescent="0.25">
      <c r="A343" s="742"/>
      <c r="B343" s="839" t="str">
        <f>CONCATENATE("Check: row ", ROW(B342), " ≤ row ", ROW(LCR!B341),)</f>
        <v>Check: row 342 ≤ row 341</v>
      </c>
      <c r="C343" s="208"/>
      <c r="D343" s="145" t="str">
        <f>IF((D342&lt;=D341),"Pass","Fail")</f>
        <v>Pass</v>
      </c>
      <c r="E343" s="145" t="str">
        <f>IF((E342&lt;=E341),"Pass","Fail")</f>
        <v>Pass</v>
      </c>
      <c r="F343" s="44"/>
      <c r="G343" s="156"/>
      <c r="H343" s="191"/>
      <c r="I343" s="290"/>
      <c r="J343" s="291"/>
      <c r="K343" s="690"/>
    </row>
    <row r="344" spans="1:11" ht="15" customHeight="1" x14ac:dyDescent="0.25">
      <c r="A344" s="742"/>
      <c r="B344" s="772" t="s">
        <v>94</v>
      </c>
      <c r="C344" s="732" t="s">
        <v>505</v>
      </c>
      <c r="D344" s="142"/>
      <c r="E344" s="142"/>
      <c r="F344" s="191"/>
      <c r="G344" s="156"/>
      <c r="H344" s="288"/>
      <c r="I344" s="283">
        <v>1</v>
      </c>
      <c r="J344" s="289" t="str">
        <f>IF(AND(ISNUMBER(I344),ISNUMBER(D344)),I344*D344,"")</f>
        <v/>
      </c>
      <c r="K344" s="690"/>
    </row>
    <row r="345" spans="1:11" ht="15" customHeight="1" x14ac:dyDescent="0.25">
      <c r="A345" s="742"/>
      <c r="B345" s="780" t="s">
        <v>96</v>
      </c>
      <c r="C345" s="732" t="s">
        <v>505</v>
      </c>
      <c r="D345" s="142"/>
      <c r="E345" s="142"/>
      <c r="F345" s="44"/>
      <c r="G345" s="156"/>
      <c r="H345" s="191"/>
      <c r="I345" s="280"/>
      <c r="J345" s="281"/>
      <c r="K345" s="690"/>
    </row>
    <row r="346" spans="1:11" ht="15" customHeight="1" x14ac:dyDescent="0.25">
      <c r="A346" s="742"/>
      <c r="B346" s="839" t="str">
        <f>CONCATENATE("Check: row ", ROW(B345), " ≤ row ", ROW(LCR!B344),)</f>
        <v>Check: row 345 ≤ row 344</v>
      </c>
      <c r="C346" s="208"/>
      <c r="D346" s="145" t="str">
        <f>IF((D345&lt;=D344),"Pass","Fail")</f>
        <v>Pass</v>
      </c>
      <c r="E346" s="145" t="str">
        <f>IF((E345&lt;=E344),"Pass","Fail")</f>
        <v>Pass</v>
      </c>
      <c r="F346" s="44"/>
      <c r="G346" s="156"/>
      <c r="H346" s="191"/>
      <c r="I346" s="280"/>
      <c r="J346" s="281"/>
      <c r="K346" s="690"/>
    </row>
    <row r="347" spans="1:11" ht="15" customHeight="1" x14ac:dyDescent="0.25">
      <c r="A347" s="742"/>
      <c r="B347" s="772" t="s">
        <v>509</v>
      </c>
      <c r="C347" s="732" t="s">
        <v>505</v>
      </c>
      <c r="D347" s="142"/>
      <c r="E347" s="142"/>
      <c r="F347" s="191"/>
      <c r="G347" s="200">
        <v>0.15</v>
      </c>
      <c r="H347" s="162" t="str">
        <f>IF(AND(ISNUMBER(G347),ISNUMBER(E347)),G347*E347,"")</f>
        <v/>
      </c>
      <c r="I347" s="280"/>
      <c r="J347" s="292"/>
      <c r="K347" s="690"/>
    </row>
    <row r="348" spans="1:11" ht="15" customHeight="1" x14ac:dyDescent="0.25">
      <c r="A348" s="742"/>
      <c r="B348" s="780" t="s">
        <v>96</v>
      </c>
      <c r="C348" s="732" t="s">
        <v>505</v>
      </c>
      <c r="D348" s="142"/>
      <c r="E348" s="142"/>
      <c r="F348" s="44"/>
      <c r="G348" s="156"/>
      <c r="H348" s="191"/>
      <c r="I348" s="280"/>
      <c r="J348" s="281"/>
      <c r="K348" s="690"/>
    </row>
    <row r="349" spans="1:11" ht="15" customHeight="1" x14ac:dyDescent="0.25">
      <c r="A349" s="742"/>
      <c r="B349" s="839" t="str">
        <f>CONCATENATE("Check: row ", ROW(B348), " ≤ row ", ROW(LCR!B347),)</f>
        <v>Check: row 348 ≤ row 347</v>
      </c>
      <c r="C349" s="208"/>
      <c r="D349" s="145" t="str">
        <f>IF((D348&lt;=D347),"Pass","Fail")</f>
        <v>Pass</v>
      </c>
      <c r="E349" s="145" t="str">
        <f>IF((E348&lt;=E347),"Pass","Fail")</f>
        <v>Pass</v>
      </c>
      <c r="F349" s="44"/>
      <c r="G349" s="156"/>
      <c r="H349" s="191"/>
      <c r="I349" s="280"/>
      <c r="J349" s="281"/>
      <c r="K349" s="690"/>
    </row>
    <row r="350" spans="1:11" ht="15" customHeight="1" x14ac:dyDescent="0.25">
      <c r="A350" s="742"/>
      <c r="B350" s="772" t="s">
        <v>510</v>
      </c>
      <c r="C350" s="732" t="s">
        <v>505</v>
      </c>
      <c r="D350" s="142"/>
      <c r="E350" s="142"/>
      <c r="F350" s="191"/>
      <c r="G350" s="200">
        <v>0</v>
      </c>
      <c r="H350" s="162" t="str">
        <f>IF(AND(ISNUMBER(G350),ISNUMBER(E350)),G350*E350,"")</f>
        <v/>
      </c>
      <c r="I350" s="283">
        <v>0</v>
      </c>
      <c r="J350" s="289" t="str">
        <f>IF(AND(ISNUMBER(I350),ISNUMBER(D350)),I350*D350,"")</f>
        <v/>
      </c>
      <c r="K350" s="690"/>
    </row>
    <row r="351" spans="1:11" ht="15" customHeight="1" x14ac:dyDescent="0.25">
      <c r="A351" s="742"/>
      <c r="B351" s="780" t="s">
        <v>96</v>
      </c>
      <c r="C351" s="732" t="s">
        <v>505</v>
      </c>
      <c r="D351" s="142"/>
      <c r="E351" s="142"/>
      <c r="F351" s="44"/>
      <c r="G351" s="156"/>
      <c r="H351" s="191"/>
      <c r="I351" s="280"/>
      <c r="J351" s="281"/>
      <c r="K351" s="690"/>
    </row>
    <row r="352" spans="1:11" ht="15" customHeight="1" x14ac:dyDescent="0.25">
      <c r="A352" s="742"/>
      <c r="B352" s="839" t="str">
        <f>CONCATENATE("Check: row ", ROW(B351), " ≤ row ", ROW(LCR!B350),)</f>
        <v>Check: row 351 ≤ row 350</v>
      </c>
      <c r="C352" s="208"/>
      <c r="D352" s="145" t="str">
        <f>IF((D351&lt;=D350),"Pass","Fail")</f>
        <v>Pass</v>
      </c>
      <c r="E352" s="145" t="str">
        <f>IF((E351&lt;=E350),"Pass","Fail")</f>
        <v>Pass</v>
      </c>
      <c r="F352" s="44"/>
      <c r="G352" s="156"/>
      <c r="H352" s="191"/>
      <c r="I352" s="280"/>
      <c r="J352" s="281"/>
      <c r="K352" s="690"/>
    </row>
    <row r="353" spans="1:11" ht="15" customHeight="1" x14ac:dyDescent="0.25">
      <c r="A353" s="742"/>
      <c r="B353" s="772" t="s">
        <v>511</v>
      </c>
      <c r="C353" s="732" t="s">
        <v>505</v>
      </c>
      <c r="D353" s="159"/>
      <c r="E353" s="159"/>
      <c r="F353" s="191"/>
      <c r="G353" s="156"/>
      <c r="H353" s="288"/>
      <c r="I353" s="293">
        <v>0.1</v>
      </c>
      <c r="J353" s="289" t="str">
        <f>IF(AND(ISNUMBER(I353),ISNUMBER(D353)),I353*D353,"")</f>
        <v/>
      </c>
      <c r="K353" s="690"/>
    </row>
    <row r="354" spans="1:11" ht="15" customHeight="1" x14ac:dyDescent="0.25">
      <c r="A354" s="742"/>
      <c r="B354" s="780" t="s">
        <v>96</v>
      </c>
      <c r="C354" s="732" t="s">
        <v>505</v>
      </c>
      <c r="D354" s="159"/>
      <c r="E354" s="159"/>
      <c r="F354" s="44"/>
      <c r="G354" s="156"/>
      <c r="H354" s="191"/>
      <c r="I354" s="280"/>
      <c r="J354" s="281"/>
      <c r="K354" s="690"/>
    </row>
    <row r="355" spans="1:11" ht="15" customHeight="1" x14ac:dyDescent="0.25">
      <c r="A355" s="742"/>
      <c r="B355" s="839" t="str">
        <f>CONCATENATE("Check: row ", ROW(B354), " ≤ row ", ROW(LCR!B353),)</f>
        <v>Check: row 354 ≤ row 353</v>
      </c>
      <c r="C355" s="208"/>
      <c r="D355" s="145" t="str">
        <f>IF((D354&lt;=D353),"Pass","Fail")</f>
        <v>Pass</v>
      </c>
      <c r="E355" s="145" t="str">
        <f>IF((E354&lt;=E353),"Pass","Fail")</f>
        <v>Pass</v>
      </c>
      <c r="F355" s="44"/>
      <c r="G355" s="156"/>
      <c r="H355" s="191"/>
      <c r="I355" s="280"/>
      <c r="J355" s="281"/>
      <c r="K355" s="690"/>
    </row>
    <row r="356" spans="1:11" ht="15" customHeight="1" x14ac:dyDescent="0.25">
      <c r="A356" s="742"/>
      <c r="B356" s="772" t="s">
        <v>512</v>
      </c>
      <c r="C356" s="732" t="s">
        <v>505</v>
      </c>
      <c r="D356" s="159"/>
      <c r="E356" s="159"/>
      <c r="F356" s="191"/>
      <c r="G356" s="156"/>
      <c r="H356" s="288"/>
      <c r="I356" s="293">
        <v>0.35</v>
      </c>
      <c r="J356" s="289" t="str">
        <f>IF(AND(ISNUMBER(I356),ISNUMBER(D356)),I356*D356,"")</f>
        <v/>
      </c>
      <c r="K356" s="690"/>
    </row>
    <row r="357" spans="1:11" ht="15" customHeight="1" x14ac:dyDescent="0.25">
      <c r="A357" s="742"/>
      <c r="B357" s="780" t="s">
        <v>96</v>
      </c>
      <c r="C357" s="732" t="s">
        <v>505</v>
      </c>
      <c r="D357" s="159"/>
      <c r="E357" s="159"/>
      <c r="F357" s="44"/>
      <c r="G357" s="156"/>
      <c r="H357" s="191"/>
      <c r="I357" s="280"/>
      <c r="J357" s="281"/>
      <c r="K357" s="690"/>
    </row>
    <row r="358" spans="1:11" ht="15" customHeight="1" x14ac:dyDescent="0.25">
      <c r="A358" s="742"/>
      <c r="B358" s="839" t="str">
        <f>CONCATENATE("Check: row ", ROW(B357), " ≤ row ", ROW(LCR!B356),)</f>
        <v>Check: row 357 ≤ row 356</v>
      </c>
      <c r="C358" s="208"/>
      <c r="D358" s="145" t="str">
        <f>IF((D357&lt;=D356),"Pass","Fail")</f>
        <v>Pass</v>
      </c>
      <c r="E358" s="145" t="str">
        <f>IF((E357&lt;=E356),"Pass","Fail")</f>
        <v>Pass</v>
      </c>
      <c r="F358" s="44"/>
      <c r="G358" s="156"/>
      <c r="H358" s="191"/>
      <c r="I358" s="280"/>
      <c r="J358" s="281"/>
      <c r="K358" s="690"/>
    </row>
    <row r="359" spans="1:11" ht="15" customHeight="1" x14ac:dyDescent="0.25">
      <c r="A359" s="742"/>
      <c r="B359" s="772" t="s">
        <v>513</v>
      </c>
      <c r="C359" s="732" t="s">
        <v>505</v>
      </c>
      <c r="D359" s="142"/>
      <c r="E359" s="142"/>
      <c r="F359" s="191"/>
      <c r="G359" s="156"/>
      <c r="H359" s="288"/>
      <c r="I359" s="283">
        <v>0.85</v>
      </c>
      <c r="J359" s="289" t="str">
        <f>IF(AND(ISNUMBER(I359),ISNUMBER(D359)),I359*D359,"")</f>
        <v/>
      </c>
      <c r="K359" s="690"/>
    </row>
    <row r="360" spans="1:11" ht="15" customHeight="1" x14ac:dyDescent="0.25">
      <c r="A360" s="742"/>
      <c r="B360" s="780" t="s">
        <v>96</v>
      </c>
      <c r="C360" s="732" t="s">
        <v>505</v>
      </c>
      <c r="D360" s="142"/>
      <c r="E360" s="142"/>
      <c r="F360" s="44"/>
      <c r="G360" s="156"/>
      <c r="H360" s="191"/>
      <c r="I360" s="280"/>
      <c r="J360" s="281"/>
      <c r="K360" s="690"/>
    </row>
    <row r="361" spans="1:11" ht="15" customHeight="1" x14ac:dyDescent="0.25">
      <c r="A361" s="742"/>
      <c r="B361" s="839" t="str">
        <f>CONCATENATE("Check: row ", ROW(B360), " ≤ row ", ROW(LCR!B359),)</f>
        <v>Check: row 360 ≤ row 359</v>
      </c>
      <c r="C361" s="208"/>
      <c r="D361" s="145" t="str">
        <f>IF((D360&lt;=D359),"Pass","Fail")</f>
        <v>Pass</v>
      </c>
      <c r="E361" s="145" t="str">
        <f>IF((E360&lt;=E359),"Pass","Fail")</f>
        <v>Pass</v>
      </c>
      <c r="F361" s="44"/>
      <c r="G361" s="156"/>
      <c r="H361" s="191"/>
      <c r="I361" s="280"/>
      <c r="J361" s="281"/>
      <c r="K361" s="690"/>
    </row>
    <row r="362" spans="1:11" ht="15" customHeight="1" x14ac:dyDescent="0.25">
      <c r="A362" s="742"/>
      <c r="B362" s="772" t="s">
        <v>514</v>
      </c>
      <c r="C362" s="732" t="s">
        <v>505</v>
      </c>
      <c r="D362" s="159"/>
      <c r="E362" s="159"/>
      <c r="F362" s="44"/>
      <c r="G362" s="294">
        <v>0.25</v>
      </c>
      <c r="H362" s="162" t="str">
        <f>IF(AND(ISNUMBER(G362),ISNUMBER(E362)),G362*E362,"")</f>
        <v/>
      </c>
      <c r="I362" s="280"/>
      <c r="J362" s="292"/>
      <c r="K362" s="690"/>
    </row>
    <row r="363" spans="1:11" ht="15" customHeight="1" x14ac:dyDescent="0.25">
      <c r="A363" s="742"/>
      <c r="B363" s="780" t="s">
        <v>96</v>
      </c>
      <c r="C363" s="732" t="s">
        <v>505</v>
      </c>
      <c r="D363" s="159"/>
      <c r="E363" s="159"/>
      <c r="F363" s="44"/>
      <c r="G363" s="156"/>
      <c r="H363" s="191"/>
      <c r="I363" s="280"/>
      <c r="J363" s="281"/>
      <c r="K363" s="690"/>
    </row>
    <row r="364" spans="1:11" ht="15" customHeight="1" x14ac:dyDescent="0.25">
      <c r="A364" s="742"/>
      <c r="B364" s="839" t="str">
        <f>CONCATENATE("Check: row ", ROW(B363), " ≤ row ", ROW(LCR!B362),)</f>
        <v>Check: row 363 ≤ row 362</v>
      </c>
      <c r="C364" s="208"/>
      <c r="D364" s="145" t="str">
        <f>IF((D363&lt;=D362),"Pass","Fail")</f>
        <v>Pass</v>
      </c>
      <c r="E364" s="145" t="str">
        <f>IF((E363&lt;=E362),"Pass","Fail")</f>
        <v>Pass</v>
      </c>
      <c r="F364" s="44"/>
      <c r="G364" s="156"/>
      <c r="H364" s="191"/>
      <c r="I364" s="280"/>
      <c r="J364" s="281"/>
      <c r="K364" s="690"/>
    </row>
    <row r="365" spans="1:11" ht="15" customHeight="1" x14ac:dyDescent="0.25">
      <c r="A365" s="742"/>
      <c r="B365" s="772" t="s">
        <v>515</v>
      </c>
      <c r="C365" s="732" t="s">
        <v>505</v>
      </c>
      <c r="D365" s="159"/>
      <c r="E365" s="159"/>
      <c r="F365" s="44"/>
      <c r="G365" s="294">
        <v>0.1</v>
      </c>
      <c r="H365" s="162" t="str">
        <f>IF(AND(ISNUMBER(G365),ISNUMBER(E365)),G365*E365,"")</f>
        <v/>
      </c>
      <c r="I365" s="280"/>
      <c r="J365" s="292"/>
      <c r="K365" s="690"/>
    </row>
    <row r="366" spans="1:11" ht="15" customHeight="1" x14ac:dyDescent="0.25">
      <c r="A366" s="742"/>
      <c r="B366" s="780" t="s">
        <v>96</v>
      </c>
      <c r="C366" s="732" t="s">
        <v>505</v>
      </c>
      <c r="D366" s="159"/>
      <c r="E366" s="159"/>
      <c r="F366" s="44"/>
      <c r="G366" s="156"/>
      <c r="H366" s="191"/>
      <c r="I366" s="280"/>
      <c r="J366" s="281"/>
      <c r="K366" s="690"/>
    </row>
    <row r="367" spans="1:11" ht="15" customHeight="1" x14ac:dyDescent="0.25">
      <c r="A367" s="742"/>
      <c r="B367" s="839" t="str">
        <f>CONCATENATE("Check: row ", ROW(B366), " ≤ row ", ROW(LCR!B365),)</f>
        <v>Check: row 366 ≤ row 365</v>
      </c>
      <c r="C367" s="208"/>
      <c r="D367" s="145" t="str">
        <f>IF((D366&lt;=D365),"Pass","Fail")</f>
        <v>Pass</v>
      </c>
      <c r="E367" s="145" t="str">
        <f>IF((E366&lt;=E365),"Pass","Fail")</f>
        <v>Pass</v>
      </c>
      <c r="F367" s="44"/>
      <c r="G367" s="156"/>
      <c r="H367" s="191"/>
      <c r="I367" s="280"/>
      <c r="J367" s="281"/>
      <c r="K367" s="690"/>
    </row>
    <row r="368" spans="1:11" ht="15" customHeight="1" x14ac:dyDescent="0.25">
      <c r="A368" s="742"/>
      <c r="B368" s="772" t="s">
        <v>516</v>
      </c>
      <c r="C368" s="732" t="s">
        <v>505</v>
      </c>
      <c r="D368" s="159"/>
      <c r="E368" s="159"/>
      <c r="F368" s="44"/>
      <c r="G368" s="200">
        <v>0</v>
      </c>
      <c r="H368" s="162" t="str">
        <f>IF(AND(ISNUMBER(G368),ISNUMBER(E368)),G368*E368,"")</f>
        <v/>
      </c>
      <c r="I368" s="283">
        <v>0</v>
      </c>
      <c r="J368" s="289" t="str">
        <f>IF(AND(ISNUMBER(I368),ISNUMBER(D368)),I368*D368,"")</f>
        <v/>
      </c>
      <c r="K368" s="690"/>
    </row>
    <row r="369" spans="1:11" ht="15" customHeight="1" x14ac:dyDescent="0.25">
      <c r="A369" s="742"/>
      <c r="B369" s="780" t="s">
        <v>96</v>
      </c>
      <c r="C369" s="732" t="s">
        <v>505</v>
      </c>
      <c r="D369" s="159"/>
      <c r="E369" s="159"/>
      <c r="F369" s="44"/>
      <c r="G369" s="156"/>
      <c r="H369" s="191"/>
      <c r="I369" s="280"/>
      <c r="J369" s="281"/>
      <c r="K369" s="690"/>
    </row>
    <row r="370" spans="1:11" ht="15" customHeight="1" x14ac:dyDescent="0.25">
      <c r="A370" s="742"/>
      <c r="B370" s="839" t="str">
        <f>CONCATENATE("Check: row ", ROW(B369), " ≤ row ", ROW(LCR!B368),)</f>
        <v>Check: row 369 ≤ row 368</v>
      </c>
      <c r="C370" s="208"/>
      <c r="D370" s="145" t="str">
        <f>IF((D369&lt;=D368),"Pass","Fail")</f>
        <v>Pass</v>
      </c>
      <c r="E370" s="145" t="str">
        <f>IF((E369&lt;=E368),"Pass","Fail")</f>
        <v>Pass</v>
      </c>
      <c r="F370" s="44"/>
      <c r="G370" s="156"/>
      <c r="H370" s="191"/>
      <c r="I370" s="280"/>
      <c r="J370" s="281"/>
      <c r="K370" s="690"/>
    </row>
    <row r="371" spans="1:11" ht="15" customHeight="1" x14ac:dyDescent="0.25">
      <c r="A371" s="742"/>
      <c r="B371" s="772" t="s">
        <v>517</v>
      </c>
      <c r="C371" s="732" t="s">
        <v>505</v>
      </c>
      <c r="D371" s="159"/>
      <c r="E371" s="159"/>
      <c r="F371" s="44"/>
      <c r="G371" s="156"/>
      <c r="H371" s="288"/>
      <c r="I371" s="295">
        <v>0.25</v>
      </c>
      <c r="J371" s="289" t="str">
        <f>IF(AND(ISNUMBER(I371),ISNUMBER(D371)),I371*D371,"")</f>
        <v/>
      </c>
      <c r="K371" s="690"/>
    </row>
    <row r="372" spans="1:11" ht="15" customHeight="1" x14ac:dyDescent="0.25">
      <c r="A372" s="742"/>
      <c r="B372" s="780" t="s">
        <v>96</v>
      </c>
      <c r="C372" s="732" t="s">
        <v>505</v>
      </c>
      <c r="D372" s="159"/>
      <c r="E372" s="159"/>
      <c r="F372" s="44"/>
      <c r="G372" s="156"/>
      <c r="H372" s="191"/>
      <c r="I372" s="280"/>
      <c r="J372" s="281"/>
      <c r="K372" s="690"/>
    </row>
    <row r="373" spans="1:11" ht="15" customHeight="1" x14ac:dyDescent="0.25">
      <c r="A373" s="742"/>
      <c r="B373" s="839" t="str">
        <f>CONCATENATE("Check: row ", ROW(B372), " ≤ row ", ROW(LCR!B371),)</f>
        <v>Check: row 372 ≤ row 371</v>
      </c>
      <c r="C373" s="208"/>
      <c r="D373" s="145" t="str">
        <f>IF((D372&lt;=D371),"Pass","Fail")</f>
        <v>Pass</v>
      </c>
      <c r="E373" s="145" t="str">
        <f>IF((E372&lt;=E371),"Pass","Fail")</f>
        <v>Pass</v>
      </c>
      <c r="F373" s="44"/>
      <c r="G373" s="156"/>
      <c r="H373" s="191"/>
      <c r="I373" s="280"/>
      <c r="J373" s="281"/>
      <c r="K373" s="690"/>
    </row>
    <row r="374" spans="1:11" ht="15" customHeight="1" x14ac:dyDescent="0.25">
      <c r="A374" s="742"/>
      <c r="B374" s="772" t="s">
        <v>518</v>
      </c>
      <c r="C374" s="732" t="s">
        <v>505</v>
      </c>
      <c r="D374" s="159"/>
      <c r="E374" s="159"/>
      <c r="F374" s="44"/>
      <c r="G374" s="156"/>
      <c r="H374" s="288"/>
      <c r="I374" s="295">
        <v>0.75</v>
      </c>
      <c r="J374" s="289" t="str">
        <f>IF(AND(ISNUMBER(I374),ISNUMBER(D374)),I374*D374,"")</f>
        <v/>
      </c>
      <c r="K374" s="690"/>
    </row>
    <row r="375" spans="1:11" ht="15" customHeight="1" x14ac:dyDescent="0.25">
      <c r="A375" s="742"/>
      <c r="B375" s="780" t="s">
        <v>96</v>
      </c>
      <c r="C375" s="732" t="s">
        <v>505</v>
      </c>
      <c r="D375" s="159"/>
      <c r="E375" s="159"/>
      <c r="F375" s="44"/>
      <c r="G375" s="156"/>
      <c r="H375" s="191"/>
      <c r="I375" s="280"/>
      <c r="J375" s="281"/>
      <c r="K375" s="690"/>
    </row>
    <row r="376" spans="1:11" ht="15" customHeight="1" x14ac:dyDescent="0.25">
      <c r="A376" s="742"/>
      <c r="B376" s="839" t="str">
        <f>CONCATENATE("Check: row ", ROW(B375), " ≤ row ", ROW(LCR!B374),)</f>
        <v>Check: row 375 ≤ row 374</v>
      </c>
      <c r="C376" s="208"/>
      <c r="D376" s="145" t="str">
        <f>IF((D375&lt;=D374),"Pass","Fail")</f>
        <v>Pass</v>
      </c>
      <c r="E376" s="145" t="str">
        <f>IF((E375&lt;=E374),"Pass","Fail")</f>
        <v>Pass</v>
      </c>
      <c r="F376" s="44"/>
      <c r="G376" s="156"/>
      <c r="H376" s="191"/>
      <c r="I376" s="280"/>
      <c r="J376" s="281"/>
      <c r="K376" s="690"/>
    </row>
    <row r="377" spans="1:11" ht="15" customHeight="1" x14ac:dyDescent="0.25">
      <c r="A377" s="742"/>
      <c r="B377" s="772" t="s">
        <v>519</v>
      </c>
      <c r="C377" s="732" t="s">
        <v>505</v>
      </c>
      <c r="D377" s="159"/>
      <c r="E377" s="159"/>
      <c r="F377" s="44"/>
      <c r="G377" s="294">
        <v>0.5</v>
      </c>
      <c r="H377" s="162" t="str">
        <f>IF(AND(ISNUMBER(G377),ISNUMBER(E377)),G377*E377,"")</f>
        <v/>
      </c>
      <c r="I377" s="280"/>
      <c r="J377" s="292"/>
      <c r="K377" s="690"/>
    </row>
    <row r="378" spans="1:11" ht="15" customHeight="1" x14ac:dyDescent="0.25">
      <c r="A378" s="742"/>
      <c r="B378" s="780" t="s">
        <v>96</v>
      </c>
      <c r="C378" s="732" t="s">
        <v>505</v>
      </c>
      <c r="D378" s="159"/>
      <c r="E378" s="159"/>
      <c r="F378" s="44"/>
      <c r="G378" s="156"/>
      <c r="H378" s="191"/>
      <c r="I378" s="280"/>
      <c r="J378" s="281"/>
      <c r="K378" s="690"/>
    </row>
    <row r="379" spans="1:11" ht="15" customHeight="1" x14ac:dyDescent="0.25">
      <c r="A379" s="742"/>
      <c r="B379" s="839" t="str">
        <f>CONCATENATE("Check: row ", ROW(B378), " ≤ row ", ROW(LCR!B377),)</f>
        <v>Check: row 378 ≤ row 377</v>
      </c>
      <c r="C379" s="208"/>
      <c r="D379" s="145" t="str">
        <f>IF((D378&lt;=D377),"Pass","Fail")</f>
        <v>Pass</v>
      </c>
      <c r="E379" s="145" t="str">
        <f>IF((E378&lt;=E377),"Pass","Fail")</f>
        <v>Pass</v>
      </c>
      <c r="F379" s="44"/>
      <c r="G379" s="156"/>
      <c r="H379" s="191"/>
      <c r="I379" s="280"/>
      <c r="J379" s="281"/>
      <c r="K379" s="690"/>
    </row>
    <row r="380" spans="1:11" ht="15" customHeight="1" x14ac:dyDescent="0.25">
      <c r="A380" s="742"/>
      <c r="B380" s="772" t="s">
        <v>520</v>
      </c>
      <c r="C380" s="732" t="s">
        <v>505</v>
      </c>
      <c r="D380" s="159"/>
      <c r="E380" s="159"/>
      <c r="F380" s="44"/>
      <c r="G380" s="294">
        <v>0.35</v>
      </c>
      <c r="H380" s="162" t="str">
        <f>IF(AND(ISNUMBER(G380),ISNUMBER(E380)),G380*E380,"")</f>
        <v/>
      </c>
      <c r="I380" s="280"/>
      <c r="J380" s="292"/>
      <c r="K380" s="690"/>
    </row>
    <row r="381" spans="1:11" ht="15" customHeight="1" x14ac:dyDescent="0.25">
      <c r="A381" s="742"/>
      <c r="B381" s="780" t="s">
        <v>96</v>
      </c>
      <c r="C381" s="732" t="s">
        <v>505</v>
      </c>
      <c r="D381" s="159"/>
      <c r="E381" s="159"/>
      <c r="F381" s="44"/>
      <c r="G381" s="156"/>
      <c r="H381" s="191"/>
      <c r="I381" s="280"/>
      <c r="J381" s="281"/>
      <c r="K381" s="690"/>
    </row>
    <row r="382" spans="1:11" ht="15" customHeight="1" x14ac:dyDescent="0.25">
      <c r="A382" s="742"/>
      <c r="B382" s="839" t="str">
        <f>CONCATENATE("Check: row ", ROW(B381), " ≤ row ", ROW(LCR!B380),)</f>
        <v>Check: row 381 ≤ row 380</v>
      </c>
      <c r="C382" s="208"/>
      <c r="D382" s="145" t="str">
        <f>IF((D381&lt;=D380),"Pass","Fail")</f>
        <v>Pass</v>
      </c>
      <c r="E382" s="145" t="str">
        <f>IF((E381&lt;=E380),"Pass","Fail")</f>
        <v>Pass</v>
      </c>
      <c r="F382" s="44"/>
      <c r="G382" s="156"/>
      <c r="H382" s="191"/>
      <c r="I382" s="280"/>
      <c r="J382" s="281"/>
      <c r="K382" s="690"/>
    </row>
    <row r="383" spans="1:11" ht="15" customHeight="1" x14ac:dyDescent="0.25">
      <c r="A383" s="742"/>
      <c r="B383" s="772" t="s">
        <v>521</v>
      </c>
      <c r="C383" s="732" t="s">
        <v>505</v>
      </c>
      <c r="D383" s="159"/>
      <c r="E383" s="159"/>
      <c r="F383" s="44"/>
      <c r="G383" s="294">
        <v>0.25</v>
      </c>
      <c r="H383" s="162" t="str">
        <f>IF(AND(ISNUMBER(G383),ISNUMBER(E383)),G383*E383,"")</f>
        <v/>
      </c>
      <c r="I383" s="280"/>
      <c r="J383" s="292"/>
      <c r="K383" s="690"/>
    </row>
    <row r="384" spans="1:11" ht="15" customHeight="1" x14ac:dyDescent="0.25">
      <c r="A384" s="742"/>
      <c r="B384" s="780" t="s">
        <v>96</v>
      </c>
      <c r="C384" s="732" t="s">
        <v>505</v>
      </c>
      <c r="D384" s="159"/>
      <c r="E384" s="159"/>
      <c r="F384" s="44"/>
      <c r="G384" s="156"/>
      <c r="H384" s="191"/>
      <c r="I384" s="280"/>
      <c r="J384" s="281"/>
      <c r="K384" s="690"/>
    </row>
    <row r="385" spans="1:11" ht="15" customHeight="1" x14ac:dyDescent="0.25">
      <c r="A385" s="742"/>
      <c r="B385" s="839" t="str">
        <f>CONCATENATE("Check: row ", ROW(B384), " ≤ row ", ROW(LCR!B383),)</f>
        <v>Check: row 384 ≤ row 383</v>
      </c>
      <c r="C385" s="208"/>
      <c r="D385" s="145" t="str">
        <f>IF((D384&lt;=D383),"Pass","Fail")</f>
        <v>Pass</v>
      </c>
      <c r="E385" s="145" t="str">
        <f>IF((E384&lt;=E383),"Pass","Fail")</f>
        <v>Pass</v>
      </c>
      <c r="F385" s="44"/>
      <c r="G385" s="156"/>
      <c r="H385" s="191"/>
      <c r="I385" s="280"/>
      <c r="J385" s="281"/>
      <c r="K385" s="690"/>
    </row>
    <row r="386" spans="1:11" ht="15" customHeight="1" x14ac:dyDescent="0.25">
      <c r="A386" s="742"/>
      <c r="B386" s="772" t="s">
        <v>522</v>
      </c>
      <c r="C386" s="732" t="s">
        <v>505</v>
      </c>
      <c r="D386" s="159"/>
      <c r="E386" s="159"/>
      <c r="F386" s="44"/>
      <c r="G386" s="200">
        <v>0</v>
      </c>
      <c r="H386" s="162" t="str">
        <f>IF(AND(ISNUMBER(G386),ISNUMBER(E386)),G386*E386,"")</f>
        <v/>
      </c>
      <c r="I386" s="283">
        <v>0</v>
      </c>
      <c r="J386" s="289" t="str">
        <f>IF(AND(ISNUMBER(I386),ISNUMBER(D386)),I386*D386,"")</f>
        <v/>
      </c>
      <c r="K386" s="690"/>
    </row>
    <row r="387" spans="1:11" ht="15" customHeight="1" x14ac:dyDescent="0.25">
      <c r="A387" s="742"/>
      <c r="B387" s="780" t="s">
        <v>96</v>
      </c>
      <c r="C387" s="732" t="s">
        <v>505</v>
      </c>
      <c r="D387" s="159"/>
      <c r="E387" s="159"/>
      <c r="F387" s="44"/>
      <c r="G387" s="156"/>
      <c r="H387" s="191"/>
      <c r="I387" s="280"/>
      <c r="J387" s="281"/>
      <c r="K387" s="690"/>
    </row>
    <row r="388" spans="1:11" ht="15" customHeight="1" x14ac:dyDescent="0.25">
      <c r="A388" s="742"/>
      <c r="B388" s="839" t="str">
        <f>CONCATENATE("Check: row ", ROW(B387), " ≤ row ", ROW(LCR!B386),)</f>
        <v>Check: row 387 ≤ row 386</v>
      </c>
      <c r="C388" s="208"/>
      <c r="D388" s="145" t="str">
        <f>IF((D387&lt;=D386),"Pass","Fail")</f>
        <v>Pass</v>
      </c>
      <c r="E388" s="145" t="str">
        <f>IF((E387&lt;=E386),"Pass","Fail")</f>
        <v>Pass</v>
      </c>
      <c r="F388" s="44"/>
      <c r="G388" s="156"/>
      <c r="H388" s="191"/>
      <c r="I388" s="280"/>
      <c r="J388" s="281"/>
      <c r="K388" s="690"/>
    </row>
    <row r="389" spans="1:11" ht="15" customHeight="1" x14ac:dyDescent="0.25">
      <c r="A389" s="742"/>
      <c r="B389" s="772" t="s">
        <v>523</v>
      </c>
      <c r="C389" s="732" t="s">
        <v>505</v>
      </c>
      <c r="D389" s="159"/>
      <c r="E389" s="159"/>
      <c r="F389" s="44"/>
      <c r="G389" s="156"/>
      <c r="H389" s="288"/>
      <c r="I389" s="295">
        <v>0.5</v>
      </c>
      <c r="J389" s="289" t="str">
        <f>IF(AND(ISNUMBER(I389),ISNUMBER(D389)),I389*D389,"")</f>
        <v/>
      </c>
      <c r="K389" s="690"/>
    </row>
    <row r="390" spans="1:11" ht="15" customHeight="1" x14ac:dyDescent="0.25">
      <c r="A390" s="742"/>
      <c r="B390" s="780" t="s">
        <v>96</v>
      </c>
      <c r="C390" s="732" t="s">
        <v>505</v>
      </c>
      <c r="D390" s="159"/>
      <c r="E390" s="159"/>
      <c r="F390" s="44"/>
      <c r="G390" s="156"/>
      <c r="H390" s="191"/>
      <c r="I390" s="280"/>
      <c r="J390" s="281"/>
      <c r="K390" s="690"/>
    </row>
    <row r="391" spans="1:11" ht="15" customHeight="1" x14ac:dyDescent="0.25">
      <c r="A391" s="742"/>
      <c r="B391" s="839" t="str">
        <f>CONCATENATE("Check: row ", ROW(B390), " ≤ row ", ROW(LCR!B389),)</f>
        <v>Check: row 390 ≤ row 389</v>
      </c>
      <c r="C391" s="208"/>
      <c r="D391" s="145" t="str">
        <f>IF((D390&lt;=D389),"Pass","Fail")</f>
        <v>Pass</v>
      </c>
      <c r="E391" s="145" t="str">
        <f>IF((E390&lt;=E389),"Pass","Fail")</f>
        <v>Pass</v>
      </c>
      <c r="F391" s="44"/>
      <c r="G391" s="156"/>
      <c r="H391" s="191"/>
      <c r="I391" s="280"/>
      <c r="J391" s="281"/>
      <c r="K391" s="690"/>
    </row>
    <row r="392" spans="1:11" ht="15" customHeight="1" x14ac:dyDescent="0.25">
      <c r="A392" s="742"/>
      <c r="B392" s="772" t="s">
        <v>95</v>
      </c>
      <c r="C392" s="732" t="s">
        <v>505</v>
      </c>
      <c r="D392" s="142"/>
      <c r="E392" s="142"/>
      <c r="F392" s="191"/>
      <c r="G392" s="200">
        <v>1</v>
      </c>
      <c r="H392" s="162" t="str">
        <f>IF(AND(ISNUMBER(G392),ISNUMBER(E392)),G392*E392,"")</f>
        <v/>
      </c>
      <c r="I392" s="280"/>
      <c r="J392" s="292"/>
      <c r="K392" s="690"/>
    </row>
    <row r="393" spans="1:11" ht="15" customHeight="1" x14ac:dyDescent="0.25">
      <c r="A393" s="742"/>
      <c r="B393" s="780" t="s">
        <v>96</v>
      </c>
      <c r="C393" s="732" t="s">
        <v>505</v>
      </c>
      <c r="D393" s="142"/>
      <c r="E393" s="142"/>
      <c r="F393" s="44"/>
      <c r="G393" s="156"/>
      <c r="H393" s="191"/>
      <c r="I393" s="280"/>
      <c r="J393" s="281"/>
      <c r="K393" s="690"/>
    </row>
    <row r="394" spans="1:11" ht="15" customHeight="1" x14ac:dyDescent="0.25">
      <c r="A394" s="742"/>
      <c r="B394" s="839" t="str">
        <f>CONCATENATE("Check: row ", ROW(B393), " ≤ row ", ROW(LCR!B392),)</f>
        <v>Check: row 393 ≤ row 392</v>
      </c>
      <c r="C394" s="208"/>
      <c r="D394" s="145" t="str">
        <f>IF((D393&lt;=D392),"Pass","Fail")</f>
        <v>Pass</v>
      </c>
      <c r="E394" s="145" t="str">
        <f>IF((E393&lt;=E392),"Pass","Fail")</f>
        <v>Pass</v>
      </c>
      <c r="F394" s="44"/>
      <c r="G394" s="156"/>
      <c r="H394" s="191"/>
      <c r="I394" s="280"/>
      <c r="J394" s="281"/>
      <c r="K394" s="690"/>
    </row>
    <row r="395" spans="1:11" ht="15" customHeight="1" x14ac:dyDescent="0.25">
      <c r="A395" s="742"/>
      <c r="B395" s="772" t="s">
        <v>524</v>
      </c>
      <c r="C395" s="732" t="s">
        <v>505</v>
      </c>
      <c r="D395" s="153"/>
      <c r="E395" s="222"/>
      <c r="F395" s="191"/>
      <c r="G395" s="200">
        <v>0.85</v>
      </c>
      <c r="H395" s="162" t="str">
        <f>IF(AND(ISNUMBER(G395),ISNUMBER(E395)),G395*E395,"")</f>
        <v/>
      </c>
      <c r="I395" s="280"/>
      <c r="J395" s="292"/>
      <c r="K395" s="690"/>
    </row>
    <row r="396" spans="1:11" ht="15" customHeight="1" x14ac:dyDescent="0.25">
      <c r="A396" s="742"/>
      <c r="B396" s="780" t="s">
        <v>96</v>
      </c>
      <c r="C396" s="732" t="s">
        <v>505</v>
      </c>
      <c r="D396" s="153"/>
      <c r="E396" s="153"/>
      <c r="F396" s="44"/>
      <c r="G396" s="156"/>
      <c r="H396" s="191"/>
      <c r="I396" s="280"/>
      <c r="J396" s="281"/>
      <c r="K396" s="690"/>
    </row>
    <row r="397" spans="1:11" ht="15" customHeight="1" x14ac:dyDescent="0.25">
      <c r="A397" s="742"/>
      <c r="B397" s="839" t="str">
        <f>CONCATENATE("Check: row ", ROW(B396), " ≤ row ", ROW(LCR!B395),)</f>
        <v>Check: row 396 ≤ row 395</v>
      </c>
      <c r="C397" s="208"/>
      <c r="D397" s="145" t="str">
        <f>IF((D396&lt;=D395),"Pass","Fail")</f>
        <v>Pass</v>
      </c>
      <c r="E397" s="145" t="str">
        <f>IF((E396&lt;=E395),"Pass","Fail")</f>
        <v>Pass</v>
      </c>
      <c r="F397" s="44"/>
      <c r="G397" s="156"/>
      <c r="H397" s="191"/>
      <c r="I397" s="280"/>
      <c r="J397" s="281"/>
      <c r="K397" s="690"/>
    </row>
    <row r="398" spans="1:11" ht="15" customHeight="1" x14ac:dyDescent="0.25">
      <c r="A398" s="742"/>
      <c r="B398" s="772" t="s">
        <v>525</v>
      </c>
      <c r="C398" s="732" t="s">
        <v>505</v>
      </c>
      <c r="D398" s="159"/>
      <c r="E398" s="159"/>
      <c r="F398" s="44"/>
      <c r="G398" s="294">
        <v>0.75</v>
      </c>
      <c r="H398" s="162" t="str">
        <f>IF(AND(ISNUMBER(G398),ISNUMBER(E398)),G398*E398,"")</f>
        <v/>
      </c>
      <c r="I398" s="280"/>
      <c r="J398" s="292"/>
      <c r="K398" s="690"/>
    </row>
    <row r="399" spans="1:11" ht="15" customHeight="1" x14ac:dyDescent="0.25">
      <c r="A399" s="742"/>
      <c r="B399" s="780" t="s">
        <v>96</v>
      </c>
      <c r="C399" s="732" t="s">
        <v>505</v>
      </c>
      <c r="D399" s="159"/>
      <c r="E399" s="159"/>
      <c r="F399" s="44"/>
      <c r="G399" s="156"/>
      <c r="H399" s="191"/>
      <c r="I399" s="280"/>
      <c r="J399" s="281"/>
      <c r="K399" s="690"/>
    </row>
    <row r="400" spans="1:11" ht="15" customHeight="1" x14ac:dyDescent="0.25">
      <c r="A400" s="742"/>
      <c r="B400" s="839" t="str">
        <f>CONCATENATE("Check: row ", ROW(B399), " ≤ row ", ROW(LCR!B398),)</f>
        <v>Check: row 399 ≤ row 398</v>
      </c>
      <c r="C400" s="208"/>
      <c r="D400" s="145" t="str">
        <f>IF((D399&lt;=D398),"Pass","Fail")</f>
        <v>Pass</v>
      </c>
      <c r="E400" s="145" t="str">
        <f>IF((E399&lt;=E398),"Pass","Fail")</f>
        <v>Pass</v>
      </c>
      <c r="F400" s="44"/>
      <c r="G400" s="156"/>
      <c r="H400" s="191"/>
      <c r="I400" s="280"/>
      <c r="J400" s="281"/>
      <c r="K400" s="690"/>
    </row>
    <row r="401" spans="1:11" ht="15" customHeight="1" x14ac:dyDescent="0.25">
      <c r="A401" s="721"/>
      <c r="B401" s="772" t="s">
        <v>526</v>
      </c>
      <c r="C401" s="732" t="s">
        <v>505</v>
      </c>
      <c r="D401" s="159"/>
      <c r="E401" s="159"/>
      <c r="F401" s="44"/>
      <c r="G401" s="294">
        <v>0.5</v>
      </c>
      <c r="H401" s="162" t="str">
        <f>IF(AND(ISNUMBER(G401),ISNUMBER(E401)),G401*E401,"")</f>
        <v/>
      </c>
      <c r="I401" s="280"/>
      <c r="J401" s="292"/>
      <c r="K401" s="690"/>
    </row>
    <row r="402" spans="1:11" ht="15" customHeight="1" x14ac:dyDescent="0.25">
      <c r="A402" s="742"/>
      <c r="B402" s="780" t="s">
        <v>96</v>
      </c>
      <c r="C402" s="732" t="s">
        <v>505</v>
      </c>
      <c r="D402" s="159"/>
      <c r="E402" s="159"/>
      <c r="F402" s="44"/>
      <c r="G402" s="156"/>
      <c r="H402" s="191"/>
      <c r="I402" s="280"/>
      <c r="J402" s="281"/>
      <c r="K402" s="690"/>
    </row>
    <row r="403" spans="1:11" ht="15" customHeight="1" x14ac:dyDescent="0.25">
      <c r="A403" s="742"/>
      <c r="B403" s="839" t="str">
        <f>CONCATENATE("Check: row ", ROW(B402), " ≤ row ", ROW(LCR!B401),)</f>
        <v>Check: row 402 ≤ row 401</v>
      </c>
      <c r="C403" s="208"/>
      <c r="D403" s="145" t="str">
        <f>IF((D402&lt;=D401),"Pass","Fail")</f>
        <v>Pass</v>
      </c>
      <c r="E403" s="145" t="str">
        <f>IF((E402&lt;=E401),"Pass","Fail")</f>
        <v>Pass</v>
      </c>
      <c r="F403" s="44"/>
      <c r="G403" s="156"/>
      <c r="H403" s="191"/>
      <c r="I403" s="280"/>
      <c r="J403" s="281"/>
      <c r="K403" s="690"/>
    </row>
    <row r="404" spans="1:11" ht="15" customHeight="1" x14ac:dyDescent="0.25">
      <c r="A404" s="721"/>
      <c r="B404" s="772" t="s">
        <v>145</v>
      </c>
      <c r="C404" s="732" t="s">
        <v>505</v>
      </c>
      <c r="D404" s="153"/>
      <c r="E404" s="222"/>
      <c r="F404" s="192"/>
      <c r="G404" s="200">
        <v>0</v>
      </c>
      <c r="H404" s="244" t="str">
        <f>IF(AND(ISNUMBER(G404),ISNUMBER(E404)),G404*E404,"")</f>
        <v/>
      </c>
      <c r="I404" s="283">
        <v>0</v>
      </c>
      <c r="J404" s="201" t="str">
        <f>IF(AND(ISNUMBER(I404),ISNUMBER(D404)),I404*D404,"")</f>
        <v/>
      </c>
      <c r="K404" s="690"/>
    </row>
    <row r="405" spans="1:11" ht="15" customHeight="1" x14ac:dyDescent="0.25">
      <c r="A405" s="742"/>
      <c r="B405" s="726" t="s">
        <v>725</v>
      </c>
      <c r="C405" s="205"/>
      <c r="D405" s="202"/>
      <c r="E405" s="202"/>
      <c r="F405" s="296"/>
      <c r="G405" s="206"/>
      <c r="H405" s="297"/>
      <c r="I405" s="298"/>
      <c r="J405" s="299"/>
      <c r="K405" s="690"/>
    </row>
    <row r="406" spans="1:11" ht="15" customHeight="1" x14ac:dyDescent="0.25">
      <c r="A406" s="742"/>
      <c r="B406" s="772" t="s">
        <v>135</v>
      </c>
      <c r="C406" s="732" t="s">
        <v>505</v>
      </c>
      <c r="D406" s="222"/>
      <c r="E406" s="222"/>
      <c r="F406" s="192"/>
      <c r="G406" s="200">
        <v>0</v>
      </c>
      <c r="H406" s="244" t="str">
        <f>IF(AND(ISNUMBER(G406),ISNUMBER(E406)),G406*E406,"")</f>
        <v/>
      </c>
      <c r="I406" s="283">
        <v>0</v>
      </c>
      <c r="J406" s="201" t="str">
        <f>IF(AND(ISNUMBER(I406),ISNUMBER(D406)),I406*D406,"")</f>
        <v/>
      </c>
      <c r="K406" s="690"/>
    </row>
    <row r="407" spans="1:11" ht="15" customHeight="1" x14ac:dyDescent="0.25">
      <c r="A407" s="721"/>
      <c r="B407" s="772" t="s">
        <v>527</v>
      </c>
      <c r="C407" s="732" t="s">
        <v>505</v>
      </c>
      <c r="D407" s="222"/>
      <c r="E407" s="222"/>
      <c r="F407" s="192"/>
      <c r="G407" s="206"/>
      <c r="H407" s="297"/>
      <c r="I407" s="283">
        <v>0</v>
      </c>
      <c r="J407" s="201" t="str">
        <f>IF(AND(ISNUMBER(I407),ISNUMBER(D407)),I407*D407,"")</f>
        <v/>
      </c>
      <c r="K407" s="690"/>
    </row>
    <row r="408" spans="1:11" ht="15" customHeight="1" x14ac:dyDescent="0.25">
      <c r="A408" s="742"/>
      <c r="B408" s="772" t="s">
        <v>528</v>
      </c>
      <c r="C408" s="732" t="s">
        <v>505</v>
      </c>
      <c r="D408" s="176"/>
      <c r="E408" s="176"/>
      <c r="F408" s="192"/>
      <c r="G408" s="206"/>
      <c r="H408" s="297"/>
      <c r="I408" s="283">
        <v>0</v>
      </c>
      <c r="J408" s="201" t="str">
        <f>IF(AND(ISNUMBER(I408),ISNUMBER(D408)),I408*D408,"")</f>
        <v/>
      </c>
      <c r="K408" s="690"/>
    </row>
    <row r="409" spans="1:11" ht="15" customHeight="1" x14ac:dyDescent="0.25">
      <c r="A409" s="742"/>
      <c r="B409" s="772" t="s">
        <v>529</v>
      </c>
      <c r="C409" s="732" t="s">
        <v>505</v>
      </c>
      <c r="D409" s="176"/>
      <c r="E409" s="176"/>
      <c r="F409" s="192"/>
      <c r="G409" s="206"/>
      <c r="H409" s="297"/>
      <c r="I409" s="283">
        <v>0</v>
      </c>
      <c r="J409" s="201" t="str">
        <f>IF(AND(ISNUMBER(I409),ISNUMBER(D409)),I409*D409,"")</f>
        <v/>
      </c>
      <c r="K409" s="690"/>
    </row>
    <row r="410" spans="1:11" ht="15" customHeight="1" x14ac:dyDescent="0.25">
      <c r="A410" s="721"/>
      <c r="B410" s="772" t="s">
        <v>142</v>
      </c>
      <c r="C410" s="732" t="s">
        <v>505</v>
      </c>
      <c r="D410" s="222"/>
      <c r="E410" s="222"/>
      <c r="F410" s="192"/>
      <c r="G410" s="206"/>
      <c r="H410" s="297"/>
      <c r="I410" s="283">
        <v>0</v>
      </c>
      <c r="J410" s="201" t="str">
        <f>IF(AND(ISNUMBER(I410),ISNUMBER(D410)),I410*D410,"")</f>
        <v/>
      </c>
      <c r="K410" s="690"/>
    </row>
    <row r="411" spans="1:11" ht="15" customHeight="1" x14ac:dyDescent="0.25">
      <c r="A411" s="742"/>
      <c r="B411" s="772" t="s">
        <v>530</v>
      </c>
      <c r="C411" s="732" t="s">
        <v>505</v>
      </c>
      <c r="D411" s="222"/>
      <c r="E411" s="222"/>
      <c r="F411" s="192"/>
      <c r="G411" s="200">
        <v>0.15</v>
      </c>
      <c r="H411" s="244" t="str">
        <f>IF(AND(ISNUMBER(G411),ISNUMBER(E411)),G411*E411,"")</f>
        <v/>
      </c>
      <c r="I411" s="298"/>
      <c r="J411" s="299"/>
      <c r="K411" s="690"/>
    </row>
    <row r="412" spans="1:11" ht="15" customHeight="1" x14ac:dyDescent="0.25">
      <c r="A412" s="742"/>
      <c r="B412" s="772" t="s">
        <v>531</v>
      </c>
      <c r="C412" s="732" t="s">
        <v>505</v>
      </c>
      <c r="D412" s="222"/>
      <c r="E412" s="222"/>
      <c r="F412" s="192"/>
      <c r="G412" s="200">
        <v>0</v>
      </c>
      <c r="H412" s="244" t="str">
        <f>IF(AND(ISNUMBER(G412),ISNUMBER(E412),ISNUMBER(D412)),G412*MAX(E412-D412,0),"")</f>
        <v/>
      </c>
      <c r="I412" s="283">
        <v>0</v>
      </c>
      <c r="J412" s="201" t="str">
        <f>IF(AND(ISNUMBER(I412),ISNUMBER(D412)),I412*D412,"")</f>
        <v/>
      </c>
      <c r="K412" s="690"/>
    </row>
    <row r="413" spans="1:11" ht="15" customHeight="1" x14ac:dyDescent="0.25">
      <c r="A413" s="721"/>
      <c r="B413" s="772" t="s">
        <v>532</v>
      </c>
      <c r="C413" s="732" t="s">
        <v>505</v>
      </c>
      <c r="D413" s="176"/>
      <c r="E413" s="176"/>
      <c r="F413" s="192"/>
      <c r="G413" s="206"/>
      <c r="H413" s="297"/>
      <c r="I413" s="293">
        <v>0</v>
      </c>
      <c r="J413" s="201" t="str">
        <f>IF(AND(ISNUMBER(I413),ISNUMBER(D413)),I413*D413,"")</f>
        <v/>
      </c>
      <c r="K413" s="690"/>
    </row>
    <row r="414" spans="1:11" ht="15" customHeight="1" x14ac:dyDescent="0.25">
      <c r="A414" s="742"/>
      <c r="B414" s="772" t="s">
        <v>533</v>
      </c>
      <c r="C414" s="732" t="s">
        <v>505</v>
      </c>
      <c r="D414" s="176"/>
      <c r="E414" s="176"/>
      <c r="F414" s="192"/>
      <c r="G414" s="206"/>
      <c r="H414" s="297"/>
      <c r="I414" s="293">
        <v>0</v>
      </c>
      <c r="J414" s="201" t="str">
        <f>IF(AND(ISNUMBER(I414),ISNUMBER(D414)),I414*D414,"")</f>
        <v/>
      </c>
      <c r="K414" s="690"/>
    </row>
    <row r="415" spans="1:11" ht="15" customHeight="1" x14ac:dyDescent="0.25">
      <c r="A415" s="742"/>
      <c r="B415" s="772" t="s">
        <v>534</v>
      </c>
      <c r="C415" s="732" t="s">
        <v>505</v>
      </c>
      <c r="D415" s="222"/>
      <c r="E415" s="222"/>
      <c r="F415" s="192"/>
      <c r="G415" s="206"/>
      <c r="H415" s="297"/>
      <c r="I415" s="283">
        <v>0</v>
      </c>
      <c r="J415" s="201" t="str">
        <f>IF(AND(ISNUMBER(I415),ISNUMBER(D415)),I415*D415,"")</f>
        <v/>
      </c>
      <c r="K415" s="690"/>
    </row>
    <row r="416" spans="1:11" ht="15" customHeight="1" x14ac:dyDescent="0.25">
      <c r="A416" s="721"/>
      <c r="B416" s="772" t="s">
        <v>535</v>
      </c>
      <c r="C416" s="732" t="s">
        <v>505</v>
      </c>
      <c r="D416" s="176"/>
      <c r="E416" s="176"/>
      <c r="F416" s="192"/>
      <c r="G416" s="300">
        <v>0.25</v>
      </c>
      <c r="H416" s="244" t="str">
        <f>IF(AND(ISNUMBER(G416),ISNUMBER(E416)),G416*E416,"")</f>
        <v/>
      </c>
      <c r="I416" s="298"/>
      <c r="J416" s="299"/>
      <c r="K416" s="690"/>
    </row>
    <row r="417" spans="1:11" ht="15" customHeight="1" x14ac:dyDescent="0.25">
      <c r="A417" s="742"/>
      <c r="B417" s="772" t="s">
        <v>536</v>
      </c>
      <c r="C417" s="732" t="s">
        <v>505</v>
      </c>
      <c r="D417" s="176"/>
      <c r="E417" s="176"/>
      <c r="F417" s="192"/>
      <c r="G417" s="300">
        <v>0.1</v>
      </c>
      <c r="H417" s="244" t="str">
        <f>IF(AND(ISNUMBER(G417),ISNUMBER(E417)),G417*E417,"")</f>
        <v/>
      </c>
      <c r="I417" s="298"/>
      <c r="J417" s="299"/>
      <c r="K417" s="690"/>
    </row>
    <row r="418" spans="1:11" ht="15" customHeight="1" x14ac:dyDescent="0.25">
      <c r="A418" s="742"/>
      <c r="B418" s="772" t="s">
        <v>537</v>
      </c>
      <c r="C418" s="732" t="s">
        <v>505</v>
      </c>
      <c r="D418" s="176"/>
      <c r="E418" s="176"/>
      <c r="F418" s="192"/>
      <c r="G418" s="200">
        <v>0</v>
      </c>
      <c r="H418" s="244" t="str">
        <f>IF(AND(ISNUMBER(D418),ISNUMBER(E418),ISNUMBER(G418)),G418*MAX(E418-D418,0),"")</f>
        <v/>
      </c>
      <c r="I418" s="283">
        <v>0</v>
      </c>
      <c r="J418" s="201" t="str">
        <f>IF(AND(ISNUMBER(I418),ISNUMBER(D418)),I418*D418,"")</f>
        <v/>
      </c>
      <c r="K418" s="690"/>
    </row>
    <row r="419" spans="1:11" ht="15" customHeight="1" x14ac:dyDescent="0.25">
      <c r="A419" s="721"/>
      <c r="B419" s="772" t="s">
        <v>538</v>
      </c>
      <c r="C419" s="732" t="s">
        <v>505</v>
      </c>
      <c r="D419" s="176"/>
      <c r="E419" s="176"/>
      <c r="F419" s="192"/>
      <c r="G419" s="206"/>
      <c r="H419" s="297"/>
      <c r="I419" s="283">
        <v>0</v>
      </c>
      <c r="J419" s="201" t="str">
        <f>IF(AND(ISNUMBER(I419),ISNUMBER(D419)),I419*D419,"")</f>
        <v/>
      </c>
      <c r="K419" s="690"/>
    </row>
    <row r="420" spans="1:11" ht="15" customHeight="1" x14ac:dyDescent="0.25">
      <c r="A420" s="742"/>
      <c r="B420" s="772" t="s">
        <v>539</v>
      </c>
      <c r="C420" s="732" t="s">
        <v>505</v>
      </c>
      <c r="D420" s="176"/>
      <c r="E420" s="176"/>
      <c r="F420" s="192"/>
      <c r="G420" s="206"/>
      <c r="H420" s="297"/>
      <c r="I420" s="283">
        <v>0</v>
      </c>
      <c r="J420" s="201" t="str">
        <f>IF(AND(ISNUMBER(I420),ISNUMBER(D420)),I420*D420,"")</f>
        <v/>
      </c>
      <c r="K420" s="690"/>
    </row>
    <row r="421" spans="1:11" ht="15" customHeight="1" x14ac:dyDescent="0.25">
      <c r="A421" s="742"/>
      <c r="B421" s="772" t="s">
        <v>540</v>
      </c>
      <c r="C421" s="732" t="s">
        <v>505</v>
      </c>
      <c r="D421" s="176"/>
      <c r="E421" s="176"/>
      <c r="F421" s="192"/>
      <c r="G421" s="300">
        <v>0.5</v>
      </c>
      <c r="H421" s="244" t="str">
        <f>IF(AND(ISNUMBER(G421),ISNUMBER(E421)),G421*E421,"")</f>
        <v/>
      </c>
      <c r="I421" s="298"/>
      <c r="J421" s="299"/>
      <c r="K421" s="690"/>
    </row>
    <row r="422" spans="1:11" ht="15" customHeight="1" x14ac:dyDescent="0.25">
      <c r="A422" s="742"/>
      <c r="B422" s="772" t="s">
        <v>541</v>
      </c>
      <c r="C422" s="732" t="s">
        <v>505</v>
      </c>
      <c r="D422" s="176"/>
      <c r="E422" s="176"/>
      <c r="F422" s="192"/>
      <c r="G422" s="300">
        <v>0.35</v>
      </c>
      <c r="H422" s="244" t="str">
        <f>IF(AND(ISNUMBER(G422),ISNUMBER(E422)),G422*E422,"")</f>
        <v/>
      </c>
      <c r="I422" s="298"/>
      <c r="J422" s="299"/>
      <c r="K422" s="690"/>
    </row>
    <row r="423" spans="1:11" ht="15" customHeight="1" x14ac:dyDescent="0.25">
      <c r="A423" s="742"/>
      <c r="B423" s="772" t="s">
        <v>542</v>
      </c>
      <c r="C423" s="732" t="s">
        <v>505</v>
      </c>
      <c r="D423" s="176"/>
      <c r="E423" s="176"/>
      <c r="F423" s="192"/>
      <c r="G423" s="300">
        <v>0.25</v>
      </c>
      <c r="H423" s="244" t="str">
        <f>IF(AND(ISNUMBER(G423),ISNUMBER(E423)),G423*E423,"")</f>
        <v/>
      </c>
      <c r="I423" s="298"/>
      <c r="J423" s="299"/>
      <c r="K423" s="690"/>
    </row>
    <row r="424" spans="1:11" ht="15" customHeight="1" x14ac:dyDescent="0.25">
      <c r="A424" s="742"/>
      <c r="B424" s="772" t="s">
        <v>543</v>
      </c>
      <c r="C424" s="732" t="s">
        <v>505</v>
      </c>
      <c r="D424" s="176"/>
      <c r="E424" s="176"/>
      <c r="F424" s="192"/>
      <c r="G424" s="200">
        <v>0</v>
      </c>
      <c r="H424" s="244" t="str">
        <f>IF(AND(ISNUMBER(D424),ISNUMBER(E424),ISNUMBER(G424)),G424*MAX(E424-D424,0),"")</f>
        <v/>
      </c>
      <c r="I424" s="283">
        <v>0</v>
      </c>
      <c r="J424" s="201" t="str">
        <f>IF(AND(ISNUMBER(I424),ISNUMBER(D424)),I424*D424,"")</f>
        <v/>
      </c>
      <c r="K424" s="690"/>
    </row>
    <row r="425" spans="1:11" ht="15" customHeight="1" x14ac:dyDescent="0.25">
      <c r="A425" s="742"/>
      <c r="B425" s="772" t="s">
        <v>544</v>
      </c>
      <c r="C425" s="732" t="s">
        <v>505</v>
      </c>
      <c r="D425" s="176"/>
      <c r="E425" s="176"/>
      <c r="F425" s="192"/>
      <c r="G425" s="206"/>
      <c r="H425" s="297"/>
      <c r="I425" s="283">
        <v>0</v>
      </c>
      <c r="J425" s="201" t="str">
        <f>IF(AND(ISNUMBER(I425),ISNUMBER(D425)),I425*D425,"")</f>
        <v/>
      </c>
      <c r="K425" s="690"/>
    </row>
    <row r="426" spans="1:11" ht="15" customHeight="1" x14ac:dyDescent="0.25">
      <c r="A426" s="742"/>
      <c r="B426" s="772" t="s">
        <v>144</v>
      </c>
      <c r="C426" s="732" t="s">
        <v>505</v>
      </c>
      <c r="D426" s="222"/>
      <c r="E426" s="222"/>
      <c r="F426" s="192"/>
      <c r="G426" s="200">
        <v>1</v>
      </c>
      <c r="H426" s="244" t="str">
        <f>IF(AND(ISNUMBER(G426),ISNUMBER(E426)),G426*E426,"")</f>
        <v/>
      </c>
      <c r="I426" s="298"/>
      <c r="J426" s="299"/>
      <c r="K426" s="690"/>
    </row>
    <row r="427" spans="1:11" ht="15" customHeight="1" x14ac:dyDescent="0.25">
      <c r="A427" s="742"/>
      <c r="B427" s="772" t="s">
        <v>545</v>
      </c>
      <c r="C427" s="732" t="s">
        <v>505</v>
      </c>
      <c r="D427" s="153"/>
      <c r="E427" s="222"/>
      <c r="F427" s="192"/>
      <c r="G427" s="200">
        <v>0.85</v>
      </c>
      <c r="H427" s="244" t="str">
        <f>IF(AND(ISNUMBER(G427),ISNUMBER(E427)),G427*E427,"")</f>
        <v/>
      </c>
      <c r="I427" s="298"/>
      <c r="J427" s="299"/>
      <c r="K427" s="690"/>
    </row>
    <row r="428" spans="1:11" ht="15" customHeight="1" x14ac:dyDescent="0.25">
      <c r="A428" s="742"/>
      <c r="B428" s="772" t="s">
        <v>546</v>
      </c>
      <c r="C428" s="732" t="s">
        <v>505</v>
      </c>
      <c r="D428" s="176"/>
      <c r="E428" s="176"/>
      <c r="F428" s="192"/>
      <c r="G428" s="300">
        <v>0.75</v>
      </c>
      <c r="H428" s="244" t="str">
        <f>IF(AND(ISNUMBER(G428),ISNUMBER(E428)),G428*E428,"")</f>
        <v/>
      </c>
      <c r="I428" s="298"/>
      <c r="J428" s="299"/>
      <c r="K428" s="690"/>
    </row>
    <row r="429" spans="1:11" ht="15" customHeight="1" x14ac:dyDescent="0.25">
      <c r="A429" s="742"/>
      <c r="B429" s="772" t="s">
        <v>547</v>
      </c>
      <c r="C429" s="732" t="s">
        <v>505</v>
      </c>
      <c r="D429" s="176"/>
      <c r="E429" s="176"/>
      <c r="F429" s="192"/>
      <c r="G429" s="300">
        <v>0.5</v>
      </c>
      <c r="H429" s="244" t="str">
        <f>IF(AND(ISNUMBER(G429),ISNUMBER(E429)),G429*E429,"")</f>
        <v/>
      </c>
      <c r="I429" s="298"/>
      <c r="J429" s="299"/>
      <c r="K429" s="690"/>
    </row>
    <row r="430" spans="1:11" ht="15" customHeight="1" x14ac:dyDescent="0.25">
      <c r="A430" s="742"/>
      <c r="B430" s="825" t="s">
        <v>145</v>
      </c>
      <c r="C430" s="733" t="s">
        <v>505</v>
      </c>
      <c r="D430" s="260"/>
      <c r="E430" s="301"/>
      <c r="F430" s="302"/>
      <c r="G430" s="262">
        <v>0</v>
      </c>
      <c r="H430" s="303" t="str">
        <f>IF(AND(ISNUMBER(G430),ISNUMBER(E430),ISNUMBER(D430)),G430*MAX(E430-D430,0),"")</f>
        <v/>
      </c>
      <c r="I430" s="304">
        <v>0</v>
      </c>
      <c r="J430" s="305" t="str">
        <f>IF(AND(ISNUMBER(I430),ISNUMBER(D430)),I430*D430,"")</f>
        <v/>
      </c>
      <c r="K430" s="690"/>
    </row>
    <row r="431" spans="1:11" ht="15" customHeight="1" x14ac:dyDescent="0.25">
      <c r="A431" s="742"/>
      <c r="B431" s="784" t="s">
        <v>146</v>
      </c>
      <c r="C431" s="306"/>
      <c r="D431" s="213"/>
      <c r="E431" s="213"/>
      <c r="F431" s="307"/>
      <c r="G431" s="228"/>
      <c r="H431" s="308" t="str">
        <f>IF(AND(ISNUMBER(H332),ISNUMBER(H347),ISNUMBER(H350),ISNUMBER(H392),ISNUMBER(H395),ISNUMBER(H404),ISNUMBER(H406),ISNUMBER(H411),ISNUMBER(H412),ISNUMBER(H426),ISNUMBER(H427),ISNUMBER(H430)),SUM(H332,H347,H350,H362,H365,H368,H377,H380,H383,H386,H392,H395,H398,H401,H404,H406,H411,H412,H416,H417,H418,H421,H422,H423,H424,H426,H427,H428,H429,H430),"")</f>
        <v/>
      </c>
      <c r="I431" s="228"/>
      <c r="J431" s="309" t="str">
        <f>IF(AND(ISNUMBER(J332),ISNUMBER(J335),ISNUMBER(J344),ISNUMBER(J350),ISNUMBER(J359),ISNUMBER(J404),ISNUMBER(J406),ISNUMBER(J407),ISNUMBER(J410),ISNUMBER(J412),ISNUMBER(J415),ISNUMBER(J430)),SUM(J332,J335,J338,J341,J344,J350,J353,J356,J359,J368,J371,J374,J386,J389,J404,J406,J407,J408,J409,J410,J412,J413,J414,J415,J418,J419,J420,J424,J425,J430),"")</f>
        <v/>
      </c>
      <c r="K431" s="690"/>
    </row>
    <row r="432" spans="1:11" s="683" customFormat="1" ht="30" customHeight="1" x14ac:dyDescent="0.25">
      <c r="A432" s="742"/>
      <c r="B432" s="840"/>
      <c r="C432" s="841"/>
      <c r="D432" s="841"/>
      <c r="E432" s="841"/>
      <c r="F432" s="841"/>
      <c r="G432" s="841"/>
      <c r="H432" s="841"/>
      <c r="I432" s="841"/>
      <c r="J432" s="841"/>
      <c r="K432" s="690"/>
    </row>
    <row r="433" spans="1:11" s="683" customFormat="1" ht="15" customHeight="1" x14ac:dyDescent="0.25">
      <c r="A433" s="742"/>
      <c r="B433" s="842"/>
      <c r="C433" s="843"/>
      <c r="D433" s="984" t="s">
        <v>147</v>
      </c>
      <c r="E433" s="984" t="s">
        <v>148</v>
      </c>
      <c r="F433" s="843"/>
      <c r="G433" s="843"/>
      <c r="H433" s="844"/>
      <c r="I433" s="845"/>
      <c r="J433" s="846"/>
      <c r="K433" s="690"/>
    </row>
    <row r="434" spans="1:11" ht="15" customHeight="1" x14ac:dyDescent="0.25">
      <c r="A434" s="742"/>
      <c r="B434" s="310" t="s">
        <v>149</v>
      </c>
      <c r="C434" s="311"/>
      <c r="D434" s="312" t="str">
        <f>IF(AND(ISNUMBER(D333),ISNUMBER(D336)),SUM(D333,D336,D339,D342),"")</f>
        <v/>
      </c>
      <c r="E434" s="312" t="str">
        <f>IF(AND(ISNUMBER(E333),ISNUMBER(E348)),SUM(E333,E348,E363,E378),"")</f>
        <v/>
      </c>
      <c r="F434" s="186"/>
      <c r="G434" s="155"/>
      <c r="H434" s="313"/>
      <c r="I434" s="845"/>
      <c r="J434" s="846"/>
      <c r="K434" s="690"/>
    </row>
    <row r="435" spans="1:11" ht="15" customHeight="1" x14ac:dyDescent="0.25">
      <c r="A435" s="742"/>
      <c r="B435" s="314" t="s">
        <v>548</v>
      </c>
      <c r="C435" s="279"/>
      <c r="D435" s="315" t="str">
        <f>IF(AND(ISNUMBER(D348),ISNUMBER(D351)),SUM(D348,D351,D354,D357),"")</f>
        <v/>
      </c>
      <c r="E435" s="315" t="str">
        <f>IF(AND(ISNUMBER(E336),ISNUMBER(E351)),SUM(E336,E351,E366,E381),"")</f>
        <v/>
      </c>
      <c r="F435" s="191"/>
      <c r="G435" s="156"/>
      <c r="H435" s="281"/>
      <c r="I435" s="845"/>
      <c r="J435" s="846"/>
      <c r="K435" s="690"/>
    </row>
    <row r="436" spans="1:11" ht="15" customHeight="1" x14ac:dyDescent="0.25">
      <c r="A436" s="742"/>
      <c r="B436" s="314" t="s">
        <v>549</v>
      </c>
      <c r="C436" s="279"/>
      <c r="D436" s="315" t="str">
        <f>IF(OR(ISNUMBER(D363),ISNUMBER(D366),ISNUMBER(D369),ISNUMBER(D372)),SUM(D363,D366,D369,D372),"")</f>
        <v/>
      </c>
      <c r="E436" s="315" t="str">
        <f>IF(OR(ISNUMBER(E339),ISNUMBER(E354),ISNUMBER(E369),ISNUMBER(E384)),SUM(E339,E354,E369,E384),"")</f>
        <v/>
      </c>
      <c r="F436" s="191"/>
      <c r="G436" s="156"/>
      <c r="H436" s="281"/>
      <c r="I436" s="845"/>
      <c r="J436" s="846"/>
      <c r="K436" s="690"/>
    </row>
    <row r="437" spans="1:11" ht="15" customHeight="1" x14ac:dyDescent="0.25">
      <c r="A437" s="742"/>
      <c r="B437" s="316" t="s">
        <v>550</v>
      </c>
      <c r="C437" s="224"/>
      <c r="D437" s="317" t="str">
        <f>IF(OR(ISNUMBER(D378),ISNUMBER(D381),ISNUMBER(D384),ISNUMBER(D387)),SUM(D378,D381,D384,D387),"")</f>
        <v/>
      </c>
      <c r="E437" s="317" t="str">
        <f>IF(OR(ISNUMBER(E342),ISNUMBER(E357),ISNUMBER(E372),ISNUMBER(E387)),SUM(E342,E357,E372,E387),"")</f>
        <v/>
      </c>
      <c r="F437" s="318"/>
      <c r="G437" s="166"/>
      <c r="H437" s="319"/>
      <c r="I437" s="845"/>
      <c r="J437" s="846"/>
      <c r="K437" s="690"/>
    </row>
    <row r="438" spans="1:11" s="683" customFormat="1" ht="15" customHeight="1" x14ac:dyDescent="0.25">
      <c r="A438" s="742"/>
      <c r="B438" s="831"/>
      <c r="C438" s="795"/>
      <c r="D438" s="832"/>
      <c r="E438" s="833"/>
      <c r="F438" s="834"/>
      <c r="G438" s="720"/>
      <c r="H438" s="720"/>
      <c r="I438" s="546"/>
      <c r="J438" s="546"/>
      <c r="K438" s="690"/>
    </row>
    <row r="439" spans="1:11" s="683" customFormat="1" ht="45" customHeight="1" x14ac:dyDescent="0.35">
      <c r="A439" s="1085" t="s">
        <v>150</v>
      </c>
      <c r="B439" s="557"/>
      <c r="C439" s="557"/>
      <c r="D439" s="557"/>
      <c r="E439" s="557"/>
      <c r="F439" s="557"/>
      <c r="G439" s="557"/>
      <c r="H439" s="557"/>
      <c r="I439" s="557"/>
      <c r="J439" s="557"/>
      <c r="K439" s="713"/>
    </row>
    <row r="440" spans="1:11" s="683" customFormat="1" ht="15" customHeight="1" x14ac:dyDescent="0.25">
      <c r="A440" s="745"/>
      <c r="B440" s="546"/>
      <c r="C440" s="546"/>
      <c r="D440" s="546"/>
      <c r="E440" s="546"/>
      <c r="F440" s="546"/>
      <c r="G440" s="546"/>
      <c r="H440" s="546"/>
      <c r="I440" s="546"/>
      <c r="J440" s="546"/>
      <c r="K440" s="690"/>
    </row>
    <row r="441" spans="1:11" s="683" customFormat="1" ht="15" customHeight="1" x14ac:dyDescent="0.25">
      <c r="A441" s="721"/>
      <c r="B441" s="847" t="s">
        <v>358</v>
      </c>
      <c r="C441" s="848"/>
      <c r="D441" s="849"/>
      <c r="E441" s="849"/>
      <c r="F441" s="850"/>
      <c r="G441" s="851"/>
      <c r="H441" s="169" t="str">
        <f>H78</f>
        <v/>
      </c>
      <c r="I441" s="546"/>
      <c r="J441" s="546"/>
      <c r="K441" s="690"/>
    </row>
    <row r="442" spans="1:11" s="683" customFormat="1" ht="15" customHeight="1" x14ac:dyDescent="0.25">
      <c r="A442" s="721"/>
      <c r="B442" s="852" t="s">
        <v>50</v>
      </c>
      <c r="C442" s="853"/>
      <c r="D442" s="854"/>
      <c r="E442" s="854"/>
      <c r="F442" s="855"/>
      <c r="G442" s="856"/>
      <c r="H442" s="740" t="str">
        <f>IF(AND(ISNUMBER(H270),ISNUMBER(H325)),H270-H325,"")</f>
        <v/>
      </c>
      <c r="I442" s="546"/>
      <c r="J442" s="546"/>
      <c r="K442" s="690"/>
    </row>
    <row r="443" spans="1:11" ht="15" customHeight="1" x14ac:dyDescent="0.25">
      <c r="A443" s="721"/>
      <c r="B443" s="250" t="s">
        <v>333</v>
      </c>
      <c r="C443" s="321"/>
      <c r="D443" s="321"/>
      <c r="E443" s="321"/>
      <c r="F443" s="321"/>
      <c r="G443" s="321"/>
      <c r="H443" s="322" t="str">
        <f>IF(AND(ISNUMBER(H442),ISNUMBER(H78)),IF(H442&gt;0,H78/H442,""),"")</f>
        <v/>
      </c>
      <c r="I443" s="546"/>
      <c r="J443" s="546"/>
      <c r="K443" s="690"/>
    </row>
    <row r="444" spans="1:11" s="683" customFormat="1" ht="15" customHeight="1" x14ac:dyDescent="0.25">
      <c r="A444" s="560"/>
      <c r="B444" s="546"/>
      <c r="C444" s="546"/>
      <c r="D444" s="546"/>
      <c r="E444" s="546"/>
      <c r="F444" s="546"/>
      <c r="G444" s="546"/>
      <c r="H444" s="546"/>
      <c r="I444" s="546"/>
      <c r="J444" s="546"/>
      <c r="K444" s="690"/>
    </row>
    <row r="445" spans="1:11" s="1320" customFormat="1" ht="60" customHeight="1" x14ac:dyDescent="0.25">
      <c r="A445" s="1351" t="s">
        <v>1456</v>
      </c>
      <c r="B445" s="1134"/>
      <c r="C445" s="1134"/>
      <c r="D445" s="1134"/>
      <c r="E445" s="1134"/>
      <c r="F445" s="1134"/>
      <c r="G445" s="1134"/>
      <c r="H445" s="1134"/>
      <c r="I445" s="1134"/>
      <c r="J445" s="1134"/>
      <c r="K445" s="1319"/>
    </row>
    <row r="446" spans="1:11" s="886" customFormat="1" ht="45" customHeight="1" x14ac:dyDescent="0.25">
      <c r="A446" s="745"/>
      <c r="B446" s="1322"/>
      <c r="C446" s="1308" t="s">
        <v>1457</v>
      </c>
      <c r="D446" s="1308" t="s">
        <v>1463</v>
      </c>
      <c r="E446" s="1308" t="s">
        <v>1458</v>
      </c>
      <c r="F446" s="1308" t="s">
        <v>1464</v>
      </c>
      <c r="G446" s="1328" t="s">
        <v>1465</v>
      </c>
      <c r="H446" s="546"/>
      <c r="I446" s="546"/>
      <c r="J446" s="546"/>
      <c r="K446" s="690"/>
    </row>
    <row r="447" spans="1:11" s="886" customFormat="1" ht="15" customHeight="1" x14ac:dyDescent="0.25">
      <c r="A447" s="721"/>
      <c r="B447" s="724" t="s">
        <v>1459</v>
      </c>
      <c r="C447" s="1323" t="str">
        <f>IF(AND(ISNUMBER(D6), ISNUMBER(D8), ISNUMBER(C448), ISNUMBER(D32), ISNUMBER(D41), ISNUMBER(D44), ISNUMBER(D70), ISNUMBER(D71), ISNUMBER(D72)), SUM(D6,D8,C448,D32,D41,D44,D70:D72), "")</f>
        <v/>
      </c>
      <c r="D447" s="311"/>
      <c r="E447" s="311"/>
      <c r="F447" s="30"/>
      <c r="G447" s="1324"/>
      <c r="H447" s="546"/>
      <c r="I447" s="546"/>
      <c r="J447" s="546"/>
      <c r="K447" s="690"/>
    </row>
    <row r="448" spans="1:11" s="887" customFormat="1" x14ac:dyDescent="0.25">
      <c r="A448" s="1069"/>
      <c r="B448" s="1326" t="s">
        <v>1460</v>
      </c>
      <c r="C448" s="1305" t="str">
        <f>IF(AND(ISNUMBER(D11), ISNUMBER(D12), ISNUMBER(D13), ISNUMBER(D14), ISNUMBER(D15), ISNUMBER(D17), ISNUMBER(D18)), SUM(D11:D15,D17,D18), "")</f>
        <v/>
      </c>
      <c r="D448" s="222"/>
      <c r="E448" s="222"/>
      <c r="F448" s="222"/>
      <c r="G448" s="333" t="str">
        <f>IF(AND(ISNUMBER(C448), ISNUMBER(D448), ISNUMBER(E448), ISNUMBER(F448)), IF(SUM(D448:F448)=C448,"Pass","Fail"), "")</f>
        <v/>
      </c>
      <c r="H448" s="546"/>
      <c r="K448" s="886"/>
    </row>
    <row r="449" spans="1:11" s="887" customFormat="1" x14ac:dyDescent="0.25">
      <c r="A449" s="1069"/>
      <c r="B449" s="1326" t="s">
        <v>1461</v>
      </c>
      <c r="C449" s="1305" t="str">
        <f>IF(AND(ISNUMBER(D25), ISNUMBER(D26), ISNUMBER(D27), ISNUMBER(D28), ISNUMBER(D29), ISNUMBER(D40)), SUM(D25:D29,D40), "")</f>
        <v/>
      </c>
      <c r="D449" s="222"/>
      <c r="E449" s="222"/>
      <c r="F449" s="222"/>
      <c r="G449" s="333" t="str">
        <f>IF(AND(ISNUMBER(C449), ISNUMBER(D449), ISNUMBER(E449), ISNUMBER(F449)), IF(SUM(D449:F449)=C449,"Pass","Fail"), "")</f>
        <v/>
      </c>
      <c r="H449" s="546"/>
      <c r="K449" s="886"/>
    </row>
    <row r="450" spans="1:11" s="887" customFormat="1" x14ac:dyDescent="0.25">
      <c r="A450" s="1069"/>
      <c r="B450" s="1327" t="s">
        <v>1462</v>
      </c>
      <c r="C450" s="1325" t="str">
        <f>IF(AND(ISNUMBER(D30), ISNUMBER(D31), ISNUMBER(D37), ISNUMBER(D38), ISNUMBER(D39)), SUM(D30,D31,D37:D39), "")</f>
        <v/>
      </c>
      <c r="D450" s="225"/>
      <c r="E450" s="225"/>
      <c r="F450" s="225"/>
      <c r="G450" s="375" t="str">
        <f>IF(AND(ISNUMBER(C450), ISNUMBER(D450), ISNUMBER(E450), ISNUMBER(F450)), IF(SUM(D450:F450)=C450,"Pass","Fail"), "")</f>
        <v/>
      </c>
      <c r="K450" s="886"/>
    </row>
    <row r="451" spans="1:11" s="1321" customFormat="1" x14ac:dyDescent="0.25">
      <c r="A451" s="1304"/>
      <c r="K451" s="1104"/>
    </row>
  </sheetData>
  <mergeCells count="12">
    <mergeCell ref="C55:C56"/>
    <mergeCell ref="D55:G55"/>
    <mergeCell ref="A22:H22"/>
    <mergeCell ref="A35:H35"/>
    <mergeCell ref="A51:H51"/>
    <mergeCell ref="C52:G52"/>
    <mergeCell ref="B55:B56"/>
    <mergeCell ref="A176:K176"/>
    <mergeCell ref="A272:K272"/>
    <mergeCell ref="A212:K212"/>
    <mergeCell ref="A82:K82"/>
    <mergeCell ref="A110:K110"/>
  </mergeCells>
  <phoneticPr fontId="5" type="noConversion"/>
  <conditionalFormatting sqref="D9 D59:G59 D62:G62 D171 D173 D175 D181:E181 D184:E184 D187:E187 D190:E190 D194:E194 D197:E197 D200:E200 D204:E204 D207:E207 D278:E278 D281:E281 D284:E284 D287:E287 D334:E334 D337:E337 D340:E340 D343:E343 D346:E346 D349:E349 D352:E352 D355:E355 D358:E358 D361:E361 D364:E364 D367:E367 D370:E370 D373:E373 D376:E376 D379:E379 D382:E382 D385:E385 D388:E388 D391:E391 D394:E394 D397:E397 D400:E400 D403:E403">
    <cfRule type="cellIs" dxfId="114" priority="3" operator="equal">
      <formula>"Fail"</formula>
    </cfRule>
    <cfRule type="cellIs" dxfId="113" priority="5" stopIfTrue="1" operator="equal">
      <formula>"Pass"</formula>
    </cfRule>
  </conditionalFormatting>
  <conditionalFormatting sqref="G448:G450">
    <cfRule type="cellIs" dxfId="112" priority="1" operator="equal">
      <formula>"Fail"</formula>
    </cfRule>
    <cfRule type="cellIs" dxfId="111" priority="2"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2" manualBreakCount="12">
    <brk id="34" max="10" man="1"/>
    <brk id="75" max="10" man="1"/>
    <brk id="109" max="10" man="1"/>
    <brk id="154" max="10" man="1"/>
    <brk id="175" max="10" man="1"/>
    <brk id="211" max="10" man="1"/>
    <brk id="249" max="10" man="1"/>
    <brk id="270" max="10" man="1"/>
    <brk id="297" max="10" man="1"/>
    <brk id="326" max="10" man="1"/>
    <brk id="373" max="10" man="1"/>
    <brk id="404" max="10" man="1"/>
  </rowBreaks>
  <ignoredErrors>
    <ignoredError sqref="D6:H6 D25:H34 D41:H43 D60:G61 H68:H75 H88:H109 H117:H167 D172 D179:H180 H214:H239 D242:H247 H254:H266 D276:H277 H302:H310 H316:H318 D332:J333 D434:E437 D8:H8 E7:H7 D37:H39 D45:H47 D44:G44 H40 D286:H286 F285:H285 D10:H21 E9:H9 F59:G59 E62:G62 D174 D182:H183 F181:H181 D185:H186 E184:H184 D188:H189 E187:H187 D191:H193 E190:H190 D195:H196 E194:H194 D198:H199 E197:H197 D201:H203 E200:H200 D205:H210 E204:H204 D279:H280 E278:H278 D282:H283 E281:H281 E284:H284 D288:H296 E287:H287 D335:J336 E334:J334 D338:J339 E337:J337 D341:J342 E340:J340 D344:J345 E343:J343 D347:J348 E346:J346 D350:J351 E349:J349 D353:J354 E352:J352 D356:J357 E355:J355 D359:J360 E358:J358 D362:J363 E361:J361 D365:J366 E364:J364 D368:J369 E367:J367 D371:J372 E370:J370 D374:J375 E373:J373 D377:J378 E376:J376 D380:J381 E379:J379 D383:J384 E382:J382 D386:J387 E385:J385 D389:J390 E388:J388 D392:J393 E391:J391 D395:J396 E394:J394 D398:J399 E397:J397 D401:J402 E400:J400 D404:J430 E403:J403" emptyCellReferenc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EC72"/>
  </sheetPr>
  <dimension ref="A1:R383"/>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1003" customWidth="1"/>
    <col min="2" max="2" width="75.7109375" style="887" customWidth="1"/>
    <col min="3" max="6" width="16.7109375" style="887" customWidth="1"/>
    <col min="7" max="7" width="1.7109375" style="887" customWidth="1"/>
    <col min="8" max="10" width="12.7109375" style="887" customWidth="1"/>
    <col min="11" max="11" width="1.7109375" style="887" customWidth="1"/>
    <col min="12" max="15" width="16.7109375" style="887" customWidth="1"/>
    <col min="16" max="16" width="1.7109375" style="1016" customWidth="1"/>
    <col min="17" max="17" width="16.7109375" style="682" hidden="1" customWidth="1"/>
    <col min="18" max="18" width="65.28515625" style="682" hidden="1" customWidth="1"/>
    <col min="19" max="16384" width="16.7109375" style="682" hidden="1"/>
  </cols>
  <sheetData>
    <row r="1" spans="1:18" ht="30" customHeight="1" x14ac:dyDescent="0.55000000000000004">
      <c r="A1" s="131" t="s">
        <v>59</v>
      </c>
      <c r="B1" s="132"/>
      <c r="C1" s="971" t="str">
        <f>CONCATENATE("Reporting unit: ", 'General Info'!$C$57, " ", 'General Info'!$C$56)</f>
        <v xml:space="preserve">Reporting unit: 1 </v>
      </c>
      <c r="D1" s="132"/>
      <c r="E1" s="132"/>
      <c r="F1" s="132"/>
      <c r="G1" s="132"/>
      <c r="H1" s="320"/>
      <c r="I1" s="320"/>
      <c r="J1" s="133"/>
      <c r="K1" s="133"/>
      <c r="L1" s="133"/>
      <c r="M1" s="320"/>
      <c r="N1" s="133"/>
      <c r="O1" s="133"/>
      <c r="P1" s="1058"/>
      <c r="R1" s="27"/>
    </row>
    <row r="2" spans="1:18" ht="30" customHeight="1" x14ac:dyDescent="0.35">
      <c r="A2" s="1092" t="s">
        <v>626</v>
      </c>
      <c r="B2" s="320"/>
      <c r="C2" s="320"/>
      <c r="D2" s="320"/>
      <c r="E2" s="320"/>
      <c r="F2" s="320"/>
      <c r="G2" s="320"/>
      <c r="H2" s="320"/>
      <c r="I2" s="320"/>
      <c r="J2" s="320"/>
      <c r="K2" s="73"/>
      <c r="L2" s="73"/>
      <c r="M2" s="73"/>
      <c r="N2" s="73"/>
      <c r="O2" s="73"/>
      <c r="P2" s="1059"/>
      <c r="R2" s="3"/>
    </row>
    <row r="3" spans="1:18" ht="15" customHeight="1" x14ac:dyDescent="0.25">
      <c r="A3" s="168"/>
      <c r="B3" s="949"/>
      <c r="C3" s="949"/>
      <c r="D3" s="949"/>
      <c r="E3" s="949"/>
      <c r="F3" s="949"/>
      <c r="G3" s="949"/>
      <c r="H3" s="949"/>
      <c r="I3" s="949"/>
      <c r="J3" s="949"/>
      <c r="K3" s="949"/>
      <c r="L3" s="949"/>
      <c r="M3" s="949"/>
      <c r="N3" s="949"/>
      <c r="O3" s="949"/>
      <c r="P3" s="690"/>
      <c r="R3" s="27"/>
    </row>
    <row r="4" spans="1:18" ht="15" customHeight="1" x14ac:dyDescent="0.25">
      <c r="A4" s="168"/>
      <c r="B4" s="2572"/>
      <c r="C4" s="2558" t="s">
        <v>565</v>
      </c>
      <c r="D4" s="2568" t="s">
        <v>322</v>
      </c>
      <c r="E4" s="2569"/>
      <c r="F4" s="2569"/>
      <c r="G4" s="949"/>
      <c r="H4" s="2562" t="s">
        <v>659</v>
      </c>
      <c r="I4" s="2563"/>
      <c r="J4" s="2564"/>
      <c r="K4" s="949"/>
      <c r="L4" s="2565" t="s">
        <v>660</v>
      </c>
      <c r="M4" s="2565"/>
      <c r="N4" s="2565"/>
      <c r="O4" s="2565"/>
      <c r="P4" s="690"/>
      <c r="R4" s="27"/>
    </row>
    <row r="5" spans="1:18" ht="30" customHeight="1" x14ac:dyDescent="0.25">
      <c r="A5" s="168"/>
      <c r="B5" s="2573"/>
      <c r="C5" s="2559"/>
      <c r="D5" s="325" t="s">
        <v>661</v>
      </c>
      <c r="E5" s="326" t="s">
        <v>682</v>
      </c>
      <c r="F5" s="327" t="s">
        <v>376</v>
      </c>
      <c r="G5" s="949"/>
      <c r="H5" s="325" t="s">
        <v>661</v>
      </c>
      <c r="I5" s="326" t="s">
        <v>682</v>
      </c>
      <c r="J5" s="327" t="s">
        <v>662</v>
      </c>
      <c r="K5" s="949"/>
      <c r="L5" s="325" t="s">
        <v>661</v>
      </c>
      <c r="M5" s="326" t="s">
        <v>682</v>
      </c>
      <c r="N5" s="326" t="s">
        <v>662</v>
      </c>
      <c r="O5" s="327" t="s">
        <v>639</v>
      </c>
      <c r="P5" s="690"/>
      <c r="R5" s="27"/>
    </row>
    <row r="6" spans="1:18" ht="45" customHeight="1" x14ac:dyDescent="0.25">
      <c r="A6" s="168"/>
      <c r="B6" s="328" t="s">
        <v>683</v>
      </c>
      <c r="C6" s="954" t="s">
        <v>808</v>
      </c>
      <c r="D6" s="952"/>
      <c r="E6" s="952"/>
      <c r="F6" s="329"/>
      <c r="G6" s="949"/>
      <c r="H6" s="330"/>
      <c r="I6" s="141"/>
      <c r="J6" s="331">
        <v>1</v>
      </c>
      <c r="K6" s="949"/>
      <c r="L6" s="330"/>
      <c r="M6" s="141"/>
      <c r="N6" s="29" t="str">
        <f>IF(AND(ISNUMBER(F6),ISNUMBER(J6)),SUM(F6)*J6,"")</f>
        <v/>
      </c>
      <c r="O6" s="117" t="str">
        <f>IF(ISNUMBER(N6),SUM(N6),"")</f>
        <v/>
      </c>
      <c r="P6" s="690"/>
      <c r="R6" s="511" t="s">
        <v>896</v>
      </c>
    </row>
    <row r="7" spans="1:18" ht="15" customHeight="1" x14ac:dyDescent="0.25">
      <c r="A7" s="168"/>
      <c r="B7" s="332" t="str">
        <f>CONCATENATE("Check: row ", ROW(B6), " ≤ ", ADDRESS(ROW('General Info'!E90), COLUMN('General Info'!E90), 4), " + ", ADDRESS(ROW('General Info'!E93), COLUMN('General Info'!E93), 4), " + ", ADDRESS(ROW('General Info'!E98), COLUMN('General Info'!E98), 4), " in the General Info worksheet")</f>
        <v>Check: row 6 ≤ E90 + E93 + E98 in the General Info worksheet</v>
      </c>
      <c r="C7" s="952"/>
      <c r="D7" s="952"/>
      <c r="E7" s="952"/>
      <c r="F7" s="333" t="str">
        <f>IF(F6&lt;=SUM('General Info'!E90,'General Info'!E93,'General Info'!E98),"Pass","Fail")</f>
        <v>Pass</v>
      </c>
      <c r="G7" s="949"/>
      <c r="H7" s="334"/>
      <c r="I7" s="952"/>
      <c r="J7" s="953"/>
      <c r="K7" s="949"/>
      <c r="L7" s="334"/>
      <c r="M7" s="952"/>
      <c r="N7" s="952"/>
      <c r="O7" s="953"/>
      <c r="P7" s="690"/>
      <c r="R7" s="27"/>
    </row>
    <row r="8" spans="1:18" ht="28.5" x14ac:dyDescent="0.25">
      <c r="A8" s="168"/>
      <c r="B8" s="335" t="s">
        <v>689</v>
      </c>
      <c r="C8" s="954" t="s">
        <v>809</v>
      </c>
      <c r="D8" s="952"/>
      <c r="E8" s="952"/>
      <c r="F8" s="955"/>
      <c r="G8" s="949"/>
      <c r="H8" s="334"/>
      <c r="I8" s="952"/>
      <c r="J8" s="336">
        <v>1</v>
      </c>
      <c r="K8" s="949"/>
      <c r="L8" s="334"/>
      <c r="M8" s="952"/>
      <c r="N8" s="76" t="str">
        <f>IF(AND(ISNUMBER(F8),ISNUMBER(J8)),SUM(F8)*J8,"")</f>
        <v/>
      </c>
      <c r="O8" s="16" t="str">
        <f>IF(ISNUMBER(N8),SUM(N8),"")</f>
        <v/>
      </c>
      <c r="P8" s="690"/>
      <c r="R8" s="511" t="s">
        <v>896</v>
      </c>
    </row>
    <row r="9" spans="1:18" ht="28.5" x14ac:dyDescent="0.25">
      <c r="A9" s="168"/>
      <c r="B9" s="335" t="s">
        <v>627</v>
      </c>
      <c r="C9" s="954" t="s">
        <v>810</v>
      </c>
      <c r="D9" s="142"/>
      <c r="E9" s="142"/>
      <c r="F9" s="955"/>
      <c r="G9" s="949"/>
      <c r="H9" s="956">
        <v>0.95</v>
      </c>
      <c r="I9" s="337">
        <v>0.95</v>
      </c>
      <c r="J9" s="336">
        <v>1</v>
      </c>
      <c r="K9" s="949"/>
      <c r="L9" s="951" t="str">
        <f>IF(AND(ISNUMBER(D9),ISNUMBER(H9)), D9*H9, "")</f>
        <v/>
      </c>
      <c r="M9" s="76" t="str">
        <f>IF(AND(ISNUMBER(E9),ISNUMBER(I9)), E9*I9, "")</f>
        <v/>
      </c>
      <c r="N9" s="76" t="str">
        <f>IF(AND(ISNUMBER(F9),ISNUMBER(J9)),SUM(F9)*J9,"")</f>
        <v/>
      </c>
      <c r="O9" s="16" t="str">
        <f>IF(AND(ISNUMBER(L9),ISNUMBER(M9),ISNUMBER(N9)), SUM(L9:N9), "")</f>
        <v/>
      </c>
      <c r="P9" s="690"/>
      <c r="R9" s="511" t="s">
        <v>896</v>
      </c>
    </row>
    <row r="10" spans="1:18" ht="15" customHeight="1" x14ac:dyDescent="0.25">
      <c r="A10" s="168"/>
      <c r="B10" s="332" t="str">
        <f>CONCATENATE("Check: row ", ROW(B9), " ≥ LCR stable retail and small business customer deposits")</f>
        <v>Check: row 9 ≥ LCR stable retail and small business customer deposits</v>
      </c>
      <c r="C10" s="952"/>
      <c r="D10" s="333" t="str">
        <f>IF(D9&gt;=SUM(LCR!D88:D89,LCR!D91:D92,LCR!D95:D96,LCR!D98:D99,LCR!D117:D118,LCR!D120:D121,LCR!D124:D125,LCR!D127:D128),"Pass","Fail")</f>
        <v>Pass</v>
      </c>
      <c r="E10" s="952"/>
      <c r="F10" s="953"/>
      <c r="G10" s="949"/>
      <c r="H10" s="334"/>
      <c r="I10" s="952"/>
      <c r="J10" s="953"/>
      <c r="K10" s="949"/>
      <c r="L10" s="334"/>
      <c r="M10" s="952"/>
      <c r="N10" s="952"/>
      <c r="O10" s="953"/>
      <c r="P10" s="690"/>
      <c r="R10" s="27"/>
    </row>
    <row r="11" spans="1:18" ht="30" customHeight="1" x14ac:dyDescent="0.25">
      <c r="A11" s="168"/>
      <c r="B11" s="335" t="s">
        <v>628</v>
      </c>
      <c r="C11" s="954" t="s">
        <v>811</v>
      </c>
      <c r="D11" s="142"/>
      <c r="E11" s="142"/>
      <c r="F11" s="955"/>
      <c r="G11" s="949"/>
      <c r="H11" s="956">
        <v>0.9</v>
      </c>
      <c r="I11" s="337">
        <v>0.9</v>
      </c>
      <c r="J11" s="336">
        <v>1</v>
      </c>
      <c r="K11" s="949"/>
      <c r="L11" s="951" t="str">
        <f>IF(AND(ISNUMBER(D11),ISNUMBER(H11)), D11*H11, "")</f>
        <v/>
      </c>
      <c r="M11" s="76" t="str">
        <f>IF(AND(ISNUMBER(E11),ISNUMBER(I11)), E11*I11, "")</f>
        <v/>
      </c>
      <c r="N11" s="76" t="str">
        <f>IF(AND(ISNUMBER(F11),ISNUMBER(J11)),SUM(F11)*J11,"")</f>
        <v/>
      </c>
      <c r="O11" s="16" t="str">
        <f>IF(AND(ISNUMBER(L11),ISNUMBER(M11),ISNUMBER(N11)), SUM(L11:N11), "")</f>
        <v/>
      </c>
      <c r="P11" s="690"/>
      <c r="R11" s="511" t="s">
        <v>896</v>
      </c>
    </row>
    <row r="12" spans="1:18" ht="15" customHeight="1" x14ac:dyDescent="0.25">
      <c r="A12" s="168"/>
      <c r="B12" s="332" t="str">
        <f>CONCATENATE("Check: row ", ROW(B11), " ≥ LCR less stable retail and small business customer deposits")</f>
        <v>Check: row 11 ≥ LCR less stable retail and small business customer deposits</v>
      </c>
      <c r="C12" s="952"/>
      <c r="D12" s="333" t="str">
        <f>IF(D11&gt;=SUM(LCR!D100:D101,LCR!D103:D105,LCR!D129:D130,LCR!D132:D134),"Pass","Fail")</f>
        <v>Pass</v>
      </c>
      <c r="E12" s="952"/>
      <c r="F12" s="953"/>
      <c r="G12" s="949"/>
      <c r="H12" s="334"/>
      <c r="I12" s="952"/>
      <c r="J12" s="953"/>
      <c r="K12" s="949"/>
      <c r="L12" s="334"/>
      <c r="M12" s="952"/>
      <c r="N12" s="952"/>
      <c r="O12" s="953"/>
      <c r="P12" s="690"/>
      <c r="R12" s="27"/>
    </row>
    <row r="13" spans="1:18" ht="15" customHeight="1" x14ac:dyDescent="0.25">
      <c r="A13" s="168"/>
      <c r="B13" s="335" t="s">
        <v>629</v>
      </c>
      <c r="C13" s="954" t="s">
        <v>812</v>
      </c>
      <c r="D13" s="142"/>
      <c r="E13" s="142"/>
      <c r="F13" s="955"/>
      <c r="G13" s="949"/>
      <c r="H13" s="334"/>
      <c r="I13" s="952"/>
      <c r="J13" s="953"/>
      <c r="K13" s="949"/>
      <c r="L13" s="334"/>
      <c r="M13" s="952"/>
      <c r="N13" s="952"/>
      <c r="O13" s="953"/>
      <c r="P13" s="690"/>
      <c r="R13" s="511" t="s">
        <v>896</v>
      </c>
    </row>
    <row r="14" spans="1:18" ht="15" customHeight="1" x14ac:dyDescent="0.25">
      <c r="A14" s="168"/>
      <c r="B14" s="881" t="s">
        <v>630</v>
      </c>
      <c r="C14" s="952"/>
      <c r="D14" s="142"/>
      <c r="E14" s="142"/>
      <c r="F14" s="955"/>
      <c r="G14" s="949"/>
      <c r="H14" s="956">
        <v>0.5</v>
      </c>
      <c r="I14" s="337">
        <v>0.5</v>
      </c>
      <c r="J14" s="336">
        <v>1</v>
      </c>
      <c r="K14" s="949"/>
      <c r="L14" s="951" t="str">
        <f t="shared" ref="L14:M16" si="0">IF(AND(ISNUMBER(D14),ISNUMBER(H14)), D14*H14, "")</f>
        <v/>
      </c>
      <c r="M14" s="76" t="str">
        <f t="shared" si="0"/>
        <v/>
      </c>
      <c r="N14" s="76" t="str">
        <f>IF(AND(ISNUMBER(F14),ISNUMBER(J14)),SUM(F14)*J14,"")</f>
        <v/>
      </c>
      <c r="O14" s="16" t="str">
        <f>IF(AND(ISNUMBER(L14),ISNUMBER(M14),ISNUMBER(N14)), SUM(L14:N14), "")</f>
        <v/>
      </c>
      <c r="P14" s="690"/>
      <c r="R14" s="27"/>
    </row>
    <row r="15" spans="1:18" ht="15" customHeight="1" x14ac:dyDescent="0.25">
      <c r="A15" s="168"/>
      <c r="B15" s="881" t="s">
        <v>631</v>
      </c>
      <c r="C15" s="952"/>
      <c r="D15" s="142"/>
      <c r="E15" s="142"/>
      <c r="F15" s="955"/>
      <c r="G15" s="949"/>
      <c r="H15" s="956">
        <v>0.5</v>
      </c>
      <c r="I15" s="337">
        <v>0.5</v>
      </c>
      <c r="J15" s="336">
        <v>1</v>
      </c>
      <c r="K15" s="949"/>
      <c r="L15" s="951" t="str">
        <f t="shared" si="0"/>
        <v/>
      </c>
      <c r="M15" s="76" t="str">
        <f t="shared" si="0"/>
        <v/>
      </c>
      <c r="N15" s="76" t="str">
        <f t="shared" ref="N15" si="1">IF(AND(ISNUMBER(F15),ISNUMBER(J15)),SUM(F15)*J15,"")</f>
        <v/>
      </c>
      <c r="O15" s="16" t="str">
        <f>IF(AND(ISNUMBER(L15),ISNUMBER(M15),ISNUMBER(N15)), SUM(L15:N15), "")</f>
        <v/>
      </c>
      <c r="P15" s="690"/>
      <c r="R15" s="27"/>
    </row>
    <row r="16" spans="1:18" ht="15" customHeight="1" x14ac:dyDescent="0.25">
      <c r="A16" s="168"/>
      <c r="B16" s="881" t="s">
        <v>684</v>
      </c>
      <c r="C16" s="952"/>
      <c r="D16" s="142"/>
      <c r="E16" s="142"/>
      <c r="F16" s="955"/>
      <c r="G16" s="949"/>
      <c r="H16" s="956">
        <v>0.5</v>
      </c>
      <c r="I16" s="337">
        <v>0.5</v>
      </c>
      <c r="J16" s="336">
        <v>1</v>
      </c>
      <c r="K16" s="949"/>
      <c r="L16" s="951" t="str">
        <f t="shared" si="0"/>
        <v/>
      </c>
      <c r="M16" s="76" t="str">
        <f t="shared" si="0"/>
        <v/>
      </c>
      <c r="N16" s="76" t="str">
        <f t="shared" ref="N16" si="2">IF(AND(ISNUMBER(F16),ISNUMBER(J16)),SUM(F16)*J16,"")</f>
        <v/>
      </c>
      <c r="O16" s="16" t="str">
        <f>IF(AND(ISNUMBER(L16),ISNUMBER(M16),ISNUMBER(N16)), SUM(L16:N16), "")</f>
        <v/>
      </c>
      <c r="P16" s="690"/>
      <c r="R16" s="27"/>
    </row>
    <row r="17" spans="1:18" ht="15" customHeight="1" x14ac:dyDescent="0.25">
      <c r="A17" s="168"/>
      <c r="B17" s="332" t="str">
        <f>CONCATENATE("Check: row ", ROW(B13), " ≥ LCR unsecured funding from non-financial corporates")</f>
        <v>Check: row 13 ≥ LCR unsecured funding from non-financial corporates</v>
      </c>
      <c r="C17" s="952"/>
      <c r="D17" s="333" t="str">
        <f>IF(D13&gt;=SUM(LCR!D140:D142,LCR!D157:D158),"Pass","Fail")</f>
        <v>Pass</v>
      </c>
      <c r="E17" s="952"/>
      <c r="F17" s="953"/>
      <c r="G17" s="949"/>
      <c r="H17" s="334"/>
      <c r="I17" s="952"/>
      <c r="J17" s="953"/>
      <c r="K17" s="949"/>
      <c r="L17" s="334"/>
      <c r="M17" s="952"/>
      <c r="N17" s="952"/>
      <c r="O17" s="953"/>
      <c r="P17" s="690"/>
      <c r="R17" s="27"/>
    </row>
    <row r="18" spans="1:18" ht="15" customHeight="1" x14ac:dyDescent="0.25">
      <c r="A18" s="168"/>
      <c r="B18" s="332" t="str">
        <f>CONCATENATE("Check: row ", ROW(B14), " ≥ LCR operational deposits from non-financial corporates")</f>
        <v>Check: row 14 ≥ LCR operational deposits from non-financial corporates</v>
      </c>
      <c r="C18" s="952"/>
      <c r="D18" s="333" t="str">
        <f>IF(D14&gt;=SUM(LCR!D140:D142),"Pass","Fail")</f>
        <v>Pass</v>
      </c>
      <c r="E18" s="952"/>
      <c r="F18" s="953"/>
      <c r="G18" s="949"/>
      <c r="H18" s="334"/>
      <c r="I18" s="952"/>
      <c r="J18" s="953"/>
      <c r="K18" s="949"/>
      <c r="L18" s="334"/>
      <c r="M18" s="952"/>
      <c r="N18" s="952"/>
      <c r="O18" s="953"/>
      <c r="P18" s="690"/>
      <c r="R18" s="27"/>
    </row>
    <row r="19" spans="1:18" ht="15" customHeight="1" x14ac:dyDescent="0.25">
      <c r="A19" s="168"/>
      <c r="B19" s="332" t="str">
        <f>CONCATENATE("Check: sum of rows ", ROW(B14)," to row ", ROW(B16), " = row ", ROW(B13), " for each column")</f>
        <v>Check: sum of rows 14 to row 16 = row 13 for each column</v>
      </c>
      <c r="C19" s="952"/>
      <c r="D19" s="333" t="str">
        <f>IF(SUM(D14:D16)=D13,"Pass","Fail")</f>
        <v>Pass</v>
      </c>
      <c r="E19" s="333" t="str">
        <f t="shared" ref="E19:F19" si="3">IF(SUM(E14:E16)=E13,"Pass","Fail")</f>
        <v>Pass</v>
      </c>
      <c r="F19" s="333" t="str">
        <f t="shared" si="3"/>
        <v>Pass</v>
      </c>
      <c r="G19" s="949"/>
      <c r="H19" s="334"/>
      <c r="I19" s="952"/>
      <c r="J19" s="953"/>
      <c r="K19" s="949"/>
      <c r="L19" s="334"/>
      <c r="M19" s="952"/>
      <c r="N19" s="952"/>
      <c r="O19" s="953"/>
      <c r="P19" s="690"/>
      <c r="R19" s="27"/>
    </row>
    <row r="20" spans="1:18" ht="30" customHeight="1" x14ac:dyDescent="0.25">
      <c r="A20" s="168"/>
      <c r="B20" s="335" t="s">
        <v>632</v>
      </c>
      <c r="C20" s="954" t="s">
        <v>813</v>
      </c>
      <c r="D20" s="142"/>
      <c r="E20" s="142"/>
      <c r="F20" s="955"/>
      <c r="G20" s="949"/>
      <c r="H20" s="334"/>
      <c r="I20" s="952"/>
      <c r="J20" s="953"/>
      <c r="K20" s="949"/>
      <c r="L20" s="334"/>
      <c r="M20" s="952"/>
      <c r="N20" s="952"/>
      <c r="O20" s="953"/>
      <c r="P20" s="690"/>
      <c r="R20" s="511" t="s">
        <v>896</v>
      </c>
    </row>
    <row r="21" spans="1:18" ht="15" customHeight="1" x14ac:dyDescent="0.25">
      <c r="A21" s="168"/>
      <c r="B21" s="881" t="s">
        <v>630</v>
      </c>
      <c r="C21" s="952"/>
      <c r="D21" s="142"/>
      <c r="E21" s="142"/>
      <c r="F21" s="955"/>
      <c r="G21" s="949"/>
      <c r="H21" s="956">
        <v>0.5</v>
      </c>
      <c r="I21" s="337">
        <v>0.5</v>
      </c>
      <c r="J21" s="336">
        <v>1</v>
      </c>
      <c r="K21" s="949"/>
      <c r="L21" s="951" t="str">
        <f t="shared" ref="L21:M23" si="4">IF(AND(ISNUMBER(D21),ISNUMBER(H21)), D21*H21, "")</f>
        <v/>
      </c>
      <c r="M21" s="76" t="str">
        <f t="shared" si="4"/>
        <v/>
      </c>
      <c r="N21" s="76" t="str">
        <f>IF(AND(ISNUMBER(F21),ISNUMBER(J21)),SUM(F21)*J21,"")</f>
        <v/>
      </c>
      <c r="O21" s="16" t="str">
        <f>IF(AND(ISNUMBER(L21),ISNUMBER(M21),ISNUMBER(N21)), SUM(L21:N21), "")</f>
        <v/>
      </c>
      <c r="P21" s="690"/>
      <c r="R21" s="27"/>
    </row>
    <row r="22" spans="1:18" ht="15" customHeight="1" x14ac:dyDescent="0.25">
      <c r="A22" s="168"/>
      <c r="B22" s="881" t="s">
        <v>631</v>
      </c>
      <c r="C22" s="952"/>
      <c r="D22" s="142"/>
      <c r="E22" s="142"/>
      <c r="F22" s="955"/>
      <c r="G22" s="949"/>
      <c r="H22" s="956">
        <v>0</v>
      </c>
      <c r="I22" s="337">
        <v>0.5</v>
      </c>
      <c r="J22" s="336">
        <v>1</v>
      </c>
      <c r="K22" s="949"/>
      <c r="L22" s="951" t="str">
        <f t="shared" si="4"/>
        <v/>
      </c>
      <c r="M22" s="76" t="str">
        <f t="shared" si="4"/>
        <v/>
      </c>
      <c r="N22" s="76" t="str">
        <f t="shared" ref="N22" si="5">IF(AND(ISNUMBER(F22),ISNUMBER(J22)),SUM(F22)*J22,"")</f>
        <v/>
      </c>
      <c r="O22" s="16" t="str">
        <f>IF(AND(ISNUMBER(L22),ISNUMBER(M22),ISNUMBER(N22)), SUM(L22:N22), "")</f>
        <v/>
      </c>
      <c r="P22" s="690"/>
      <c r="R22" s="27"/>
    </row>
    <row r="23" spans="1:18" ht="15" customHeight="1" x14ac:dyDescent="0.25">
      <c r="A23" s="168"/>
      <c r="B23" s="881" t="s">
        <v>684</v>
      </c>
      <c r="C23" s="952"/>
      <c r="D23" s="142"/>
      <c r="E23" s="142"/>
      <c r="F23" s="955"/>
      <c r="G23" s="949"/>
      <c r="H23" s="956">
        <v>0</v>
      </c>
      <c r="I23" s="337">
        <v>0.5</v>
      </c>
      <c r="J23" s="336">
        <v>1</v>
      </c>
      <c r="K23" s="949"/>
      <c r="L23" s="951" t="str">
        <f t="shared" si="4"/>
        <v/>
      </c>
      <c r="M23" s="76" t="str">
        <f t="shared" si="4"/>
        <v/>
      </c>
      <c r="N23" s="76" t="str">
        <f t="shared" ref="N23" si="6">IF(AND(ISNUMBER(F23),ISNUMBER(J23)),SUM(F23)*J23,"")</f>
        <v/>
      </c>
      <c r="O23" s="16" t="str">
        <f>IF(AND(ISNUMBER(L23),ISNUMBER(M23),ISNUMBER(N23)), SUM(L23:N23), "")</f>
        <v/>
      </c>
      <c r="P23" s="690"/>
      <c r="R23" s="27"/>
    </row>
    <row r="24" spans="1:18" ht="15" customHeight="1" x14ac:dyDescent="0.25">
      <c r="A24" s="168"/>
      <c r="B24" s="332" t="str">
        <f>CONCATENATE("Check: sum of row ", ROW(B21)," to row ", ROW(B23), " = row ", ROW(B20), " for each column")</f>
        <v>Check: sum of row 21 to row 23 = row 20 for each column</v>
      </c>
      <c r="C24" s="952"/>
      <c r="D24" s="333" t="str">
        <f>IF(SUM(D21:D23)=D20,"Pass","Fail")</f>
        <v>Pass</v>
      </c>
      <c r="E24" s="333" t="str">
        <f t="shared" ref="E24:F24" si="7">IF(SUM(E21:E23)=E20,"Pass","Fail")</f>
        <v>Pass</v>
      </c>
      <c r="F24" s="333" t="str">
        <f t="shared" si="7"/>
        <v>Pass</v>
      </c>
      <c r="G24" s="949"/>
      <c r="H24" s="334"/>
      <c r="I24" s="952"/>
      <c r="J24" s="953"/>
      <c r="K24" s="949"/>
      <c r="L24" s="334"/>
      <c r="M24" s="952"/>
      <c r="N24" s="952"/>
      <c r="O24" s="953"/>
      <c r="P24" s="690"/>
      <c r="R24" s="27"/>
    </row>
    <row r="25" spans="1:18" ht="15" customHeight="1" x14ac:dyDescent="0.25">
      <c r="A25" s="168"/>
      <c r="B25" s="338" t="s">
        <v>685</v>
      </c>
      <c r="C25" s="954" t="s">
        <v>814</v>
      </c>
      <c r="D25" s="142"/>
      <c r="E25" s="142"/>
      <c r="F25" s="955"/>
      <c r="G25" s="949"/>
      <c r="H25" s="334"/>
      <c r="I25" s="952"/>
      <c r="J25" s="953"/>
      <c r="K25" s="949"/>
      <c r="L25" s="334"/>
      <c r="M25" s="952"/>
      <c r="N25" s="952"/>
      <c r="O25" s="953"/>
      <c r="P25" s="690"/>
      <c r="R25" s="511" t="s">
        <v>896</v>
      </c>
    </row>
    <row r="26" spans="1:18" ht="15" customHeight="1" x14ac:dyDescent="0.25">
      <c r="A26" s="168"/>
      <c r="B26" s="881" t="s">
        <v>630</v>
      </c>
      <c r="C26" s="952"/>
      <c r="D26" s="142"/>
      <c r="E26" s="142"/>
      <c r="F26" s="955"/>
      <c r="G26" s="949"/>
      <c r="H26" s="956">
        <v>0.5</v>
      </c>
      <c r="I26" s="337">
        <v>0.5</v>
      </c>
      <c r="J26" s="336">
        <v>1</v>
      </c>
      <c r="K26" s="949"/>
      <c r="L26" s="951" t="str">
        <f t="shared" ref="L26:M28" si="8">IF(AND(ISNUMBER(D26),ISNUMBER(H26)), D26*H26, "")</f>
        <v/>
      </c>
      <c r="M26" s="76" t="str">
        <f t="shared" si="8"/>
        <v/>
      </c>
      <c r="N26" s="76" t="str">
        <f>IF(AND(ISNUMBER(F26),ISNUMBER(J26)),SUM(F26)*J26,"")</f>
        <v/>
      </c>
      <c r="O26" s="16" t="str">
        <f>IF(AND(ISNUMBER(L26),ISNUMBER(M26),ISNUMBER(N26)), SUM(L26:N26), "")</f>
        <v/>
      </c>
      <c r="P26" s="690"/>
      <c r="R26" s="27"/>
    </row>
    <row r="27" spans="1:18" ht="15" customHeight="1" x14ac:dyDescent="0.25">
      <c r="A27" s="168"/>
      <c r="B27" s="881" t="s">
        <v>631</v>
      </c>
      <c r="C27" s="952"/>
      <c r="D27" s="142"/>
      <c r="E27" s="142"/>
      <c r="F27" s="955"/>
      <c r="G27" s="949"/>
      <c r="H27" s="339">
        <v>0.5</v>
      </c>
      <c r="I27" s="337">
        <v>0.5</v>
      </c>
      <c r="J27" s="336">
        <v>1</v>
      </c>
      <c r="K27" s="949"/>
      <c r="L27" s="951" t="str">
        <f t="shared" si="8"/>
        <v/>
      </c>
      <c r="M27" s="76" t="str">
        <f t="shared" si="8"/>
        <v/>
      </c>
      <c r="N27" s="76" t="str">
        <f t="shared" ref="N27" si="9">IF(AND(ISNUMBER(F27),ISNUMBER(J27)),SUM(F27)*J27,"")</f>
        <v/>
      </c>
      <c r="O27" s="16" t="str">
        <f>IF(AND(ISNUMBER(L27),ISNUMBER(M27),ISNUMBER(N27)), SUM(L27:N27), "")</f>
        <v/>
      </c>
      <c r="P27" s="690"/>
      <c r="R27" s="27"/>
    </row>
    <row r="28" spans="1:18" ht="15" customHeight="1" x14ac:dyDescent="0.25">
      <c r="A28" s="168"/>
      <c r="B28" s="881" t="s">
        <v>684</v>
      </c>
      <c r="C28" s="952"/>
      <c r="D28" s="142"/>
      <c r="E28" s="142"/>
      <c r="F28" s="955"/>
      <c r="G28" s="949"/>
      <c r="H28" s="339">
        <v>0.5</v>
      </c>
      <c r="I28" s="337">
        <v>0.5</v>
      </c>
      <c r="J28" s="336">
        <v>1</v>
      </c>
      <c r="K28" s="949"/>
      <c r="L28" s="951" t="str">
        <f t="shared" si="8"/>
        <v/>
      </c>
      <c r="M28" s="76" t="str">
        <f t="shared" si="8"/>
        <v/>
      </c>
      <c r="N28" s="76" t="str">
        <f t="shared" ref="N28" si="10">IF(AND(ISNUMBER(F28),ISNUMBER(J28)),SUM(F28)*J28,"")</f>
        <v/>
      </c>
      <c r="O28" s="16" t="str">
        <f>IF(AND(ISNUMBER(L28),ISNUMBER(M28),ISNUMBER(N28)), SUM(L28:N28), "")</f>
        <v/>
      </c>
      <c r="P28" s="690"/>
      <c r="R28" s="27"/>
    </row>
    <row r="29" spans="1:18" ht="15" customHeight="1" x14ac:dyDescent="0.25">
      <c r="A29" s="168"/>
      <c r="B29" s="332" t="str">
        <f>CONCATENATE("Check: sum of row ", ROW(B26)," to row ", ROW(B28), " = row ", ROW(B25), " for each column")</f>
        <v>Check: sum of row 26 to row 28 = row 25 for each column</v>
      </c>
      <c r="C29" s="952"/>
      <c r="D29" s="333" t="str">
        <f>IF(SUM(D26:D28)=D25,"Pass","Fail")</f>
        <v>Pass</v>
      </c>
      <c r="E29" s="333" t="str">
        <f t="shared" ref="E29:F29" si="11">IF(SUM(E26:E28)=E25,"Pass","Fail")</f>
        <v>Pass</v>
      </c>
      <c r="F29" s="333" t="str">
        <f t="shared" si="11"/>
        <v>Pass</v>
      </c>
      <c r="G29" s="949"/>
      <c r="H29" s="334"/>
      <c r="I29" s="952"/>
      <c r="J29" s="953"/>
      <c r="K29" s="949"/>
      <c r="L29" s="334"/>
      <c r="M29" s="952"/>
      <c r="N29" s="952"/>
      <c r="O29" s="953"/>
      <c r="P29" s="690"/>
      <c r="R29" s="27"/>
    </row>
    <row r="30" spans="1:18" ht="30" customHeight="1" x14ac:dyDescent="0.25">
      <c r="A30" s="168"/>
      <c r="B30" s="332" t="str">
        <f>CONCATENATE("Check: sum of row ", ROW(B20), " and row ", ROW(B25), " ≥ LCR unsecured funding from sovereigns/central banks/PSEs/MDBs")</f>
        <v>Check: sum of row 20 and row 25 ≥ LCR unsecured funding from sovereigns/central banks/PSEs/MDBs</v>
      </c>
      <c r="C30" s="952"/>
      <c r="D30" s="333" t="str">
        <f>IF(SUM(D20,D25)&gt;=SUM(LCR!D144:D146,LCR!D160:D161),"Pass","Fail")</f>
        <v>Pass</v>
      </c>
      <c r="E30" s="952"/>
      <c r="F30" s="953"/>
      <c r="G30" s="949"/>
      <c r="H30" s="334"/>
      <c r="I30" s="952"/>
      <c r="J30" s="953"/>
      <c r="K30" s="949"/>
      <c r="L30" s="334"/>
      <c r="M30" s="952"/>
      <c r="N30" s="952"/>
      <c r="O30" s="953"/>
      <c r="P30" s="690"/>
      <c r="R30" s="27"/>
    </row>
    <row r="31" spans="1:18" ht="30" customHeight="1" x14ac:dyDescent="0.25">
      <c r="A31" s="168"/>
      <c r="B31" s="332" t="str">
        <f>CONCATENATE("Check: sum of row ", ROW(B21), " and row ", ROW(B26), " ≥ LCR operational deposits from sovereigns/central banks/PSEs/MDBs")</f>
        <v>Check: sum of row 21 and row 26 ≥ LCR operational deposits from sovereigns/central banks/PSEs/MDBs</v>
      </c>
      <c r="C31" s="952"/>
      <c r="D31" s="333" t="str">
        <f>IF(SUM(D21,D26)&gt;=SUM(LCR!D144:D146),"Pass","Fail")</f>
        <v>Pass</v>
      </c>
      <c r="E31" s="952"/>
      <c r="F31" s="953"/>
      <c r="G31" s="949"/>
      <c r="H31" s="334"/>
      <c r="I31" s="952"/>
      <c r="J31" s="953"/>
      <c r="K31" s="949"/>
      <c r="L31" s="334"/>
      <c r="M31" s="952"/>
      <c r="N31" s="952"/>
      <c r="O31" s="953"/>
      <c r="P31" s="690"/>
      <c r="R31" s="27"/>
    </row>
    <row r="32" spans="1:18" ht="30" customHeight="1" x14ac:dyDescent="0.25">
      <c r="A32" s="168"/>
      <c r="B32" s="335" t="s">
        <v>633</v>
      </c>
      <c r="C32" s="954" t="s">
        <v>813</v>
      </c>
      <c r="D32" s="142"/>
      <c r="E32" s="142"/>
      <c r="F32" s="955"/>
      <c r="G32" s="949"/>
      <c r="H32" s="334"/>
      <c r="I32" s="952"/>
      <c r="J32" s="953"/>
      <c r="K32" s="949"/>
      <c r="L32" s="334"/>
      <c r="M32" s="952"/>
      <c r="N32" s="952"/>
      <c r="O32" s="953"/>
      <c r="P32" s="690"/>
      <c r="R32" s="511" t="s">
        <v>896</v>
      </c>
    </row>
    <row r="33" spans="1:18" ht="15" customHeight="1" x14ac:dyDescent="0.25">
      <c r="A33" s="168"/>
      <c r="B33" s="881" t="s">
        <v>630</v>
      </c>
      <c r="C33" s="952"/>
      <c r="D33" s="142"/>
      <c r="E33" s="142"/>
      <c r="F33" s="955"/>
      <c r="G33" s="949"/>
      <c r="H33" s="956">
        <v>0.5</v>
      </c>
      <c r="I33" s="337">
        <v>0.5</v>
      </c>
      <c r="J33" s="336">
        <v>1</v>
      </c>
      <c r="K33" s="949"/>
      <c r="L33" s="951" t="str">
        <f t="shared" ref="L33:M35" si="12">IF(AND(ISNUMBER(D33),ISNUMBER(H33)), D33*H33, "")</f>
        <v/>
      </c>
      <c r="M33" s="76" t="str">
        <f t="shared" si="12"/>
        <v/>
      </c>
      <c r="N33" s="76" t="str">
        <f>IF(AND(ISNUMBER(F33),ISNUMBER(J33)),SUM(F33)*J33,"")</f>
        <v/>
      </c>
      <c r="O33" s="16" t="str">
        <f>IF(AND(ISNUMBER(L33),ISNUMBER(M33),ISNUMBER(N33)), SUM(L33:N33), "")</f>
        <v/>
      </c>
      <c r="P33" s="690"/>
      <c r="R33" s="27"/>
    </row>
    <row r="34" spans="1:18" ht="15" customHeight="1" x14ac:dyDescent="0.25">
      <c r="A34" s="168"/>
      <c r="B34" s="881" t="s">
        <v>631</v>
      </c>
      <c r="C34" s="952"/>
      <c r="D34" s="142"/>
      <c r="E34" s="142"/>
      <c r="F34" s="955"/>
      <c r="G34" s="949"/>
      <c r="H34" s="956">
        <v>0</v>
      </c>
      <c r="I34" s="337">
        <v>0.5</v>
      </c>
      <c r="J34" s="336">
        <v>1</v>
      </c>
      <c r="K34" s="949"/>
      <c r="L34" s="951" t="str">
        <f t="shared" si="12"/>
        <v/>
      </c>
      <c r="M34" s="76" t="str">
        <f t="shared" si="12"/>
        <v/>
      </c>
      <c r="N34" s="76" t="str">
        <f t="shared" ref="N34" si="13">IF(AND(ISNUMBER(F34),ISNUMBER(J34)),SUM(F34)*J34,"")</f>
        <v/>
      </c>
      <c r="O34" s="16" t="str">
        <f>IF(AND(ISNUMBER(L34),ISNUMBER(M34),ISNUMBER(N34)), SUM(L34:N34), "")</f>
        <v/>
      </c>
      <c r="P34" s="690"/>
      <c r="R34" s="27"/>
    </row>
    <row r="35" spans="1:18" ht="15" customHeight="1" x14ac:dyDescent="0.25">
      <c r="A35" s="168"/>
      <c r="B35" s="881" t="s">
        <v>684</v>
      </c>
      <c r="C35" s="952"/>
      <c r="D35" s="142"/>
      <c r="E35" s="142"/>
      <c r="F35" s="955"/>
      <c r="G35" s="949"/>
      <c r="H35" s="956">
        <v>0</v>
      </c>
      <c r="I35" s="337">
        <v>0.5</v>
      </c>
      <c r="J35" s="336">
        <v>1</v>
      </c>
      <c r="K35" s="949"/>
      <c r="L35" s="951" t="str">
        <f t="shared" si="12"/>
        <v/>
      </c>
      <c r="M35" s="76" t="str">
        <f t="shared" si="12"/>
        <v/>
      </c>
      <c r="N35" s="76" t="str">
        <f t="shared" ref="N35" si="14">IF(AND(ISNUMBER(F35),ISNUMBER(J35)),SUM(F35)*J35,"")</f>
        <v/>
      </c>
      <c r="O35" s="16" t="str">
        <f>IF(AND(ISNUMBER(L35),ISNUMBER(M35),ISNUMBER(N35)), SUM(L35:N35), "")</f>
        <v/>
      </c>
      <c r="P35" s="690"/>
      <c r="R35" s="27"/>
    </row>
    <row r="36" spans="1:18" ht="15" customHeight="1" x14ac:dyDescent="0.25">
      <c r="A36" s="168"/>
      <c r="B36" s="332" t="str">
        <f>CONCATENATE("Check: row ", ROW(B32), " ≥ LCR unsecured funding from other legal entities")</f>
        <v>Check: row 32 ≥ LCR unsecured funding from other legal entities</v>
      </c>
      <c r="C36" s="952"/>
      <c r="D36" s="333" t="str">
        <f>IF(D32&gt;=SUM(LCR!D148:D150,LCR!D152:D154,LCR!D163:D164),"Pass","Fail")</f>
        <v>Pass</v>
      </c>
      <c r="E36" s="952"/>
      <c r="F36" s="953"/>
      <c r="G36" s="949"/>
      <c r="H36" s="334"/>
      <c r="I36" s="952"/>
      <c r="J36" s="953"/>
      <c r="K36" s="949"/>
      <c r="L36" s="334"/>
      <c r="M36" s="952"/>
      <c r="N36" s="952"/>
      <c r="O36" s="953"/>
      <c r="P36" s="690"/>
      <c r="R36" s="27"/>
    </row>
    <row r="37" spans="1:18" ht="15" customHeight="1" x14ac:dyDescent="0.25">
      <c r="A37" s="168"/>
      <c r="B37" s="332" t="str">
        <f>CONCATENATE("Check: row ", ROW(B33), " ≥ LCR operational deposits from other legal entities")</f>
        <v>Check: row 33 ≥ LCR operational deposits from other legal entities</v>
      </c>
      <c r="C37" s="952"/>
      <c r="D37" s="333" t="str">
        <f>IF(D33&gt;=SUM(LCR!D148:D150,LCR!D152:D154),"Pass","Fail")</f>
        <v>Pass</v>
      </c>
      <c r="E37" s="952"/>
      <c r="F37" s="953"/>
      <c r="G37" s="949"/>
      <c r="H37" s="334"/>
      <c r="I37" s="952"/>
      <c r="J37" s="953"/>
      <c r="K37" s="949"/>
      <c r="L37" s="334"/>
      <c r="M37" s="952"/>
      <c r="N37" s="952"/>
      <c r="O37" s="953"/>
      <c r="P37" s="690"/>
      <c r="R37" s="27"/>
    </row>
    <row r="38" spans="1:18" ht="15" customHeight="1" x14ac:dyDescent="0.25">
      <c r="A38" s="168"/>
      <c r="B38" s="332" t="str">
        <f>CONCATENATE("Check: sum of row ", ROW(B33)," to row ", ROW(B35), " = row ", ROW(B32), " for each column")</f>
        <v>Check: sum of row 33 to row 35 = row 32 for each column</v>
      </c>
      <c r="C38" s="952"/>
      <c r="D38" s="333" t="str">
        <f>IF(SUM(D33:D35)=D32,"Pass","Fail")</f>
        <v>Pass</v>
      </c>
      <c r="E38" s="333" t="str">
        <f t="shared" ref="E38:F38" si="15">IF(SUM(E33:E35)=E32,"Pass","Fail")</f>
        <v>Pass</v>
      </c>
      <c r="F38" s="333" t="str">
        <f t="shared" si="15"/>
        <v>Pass</v>
      </c>
      <c r="G38" s="949"/>
      <c r="H38" s="334"/>
      <c r="I38" s="952"/>
      <c r="J38" s="953"/>
      <c r="K38" s="949"/>
      <c r="L38" s="334"/>
      <c r="M38" s="952"/>
      <c r="N38" s="952"/>
      <c r="O38" s="953"/>
      <c r="P38" s="690"/>
      <c r="R38" s="27"/>
    </row>
    <row r="39" spans="1:18" ht="30" customHeight="1" x14ac:dyDescent="0.25">
      <c r="A39" s="168"/>
      <c r="B39" s="1072" t="s">
        <v>1044</v>
      </c>
      <c r="C39" s="954" t="s">
        <v>911</v>
      </c>
      <c r="D39" s="142"/>
      <c r="E39" s="142"/>
      <c r="F39" s="955"/>
      <c r="G39" s="949"/>
      <c r="H39" s="638" t="s">
        <v>869</v>
      </c>
      <c r="I39" s="638" t="s">
        <v>869</v>
      </c>
      <c r="J39" s="336">
        <v>1</v>
      </c>
      <c r="K39" s="949"/>
      <c r="L39" s="334"/>
      <c r="M39" s="952"/>
      <c r="N39" s="76" t="str">
        <f>IF(AND(ISNUMBER(F39),ISNUMBER(J39)),SUM(F39)*J39,"")</f>
        <v/>
      </c>
      <c r="O39" s="16" t="str">
        <f>IF(ISNUMBER(N39),SUM(N39),"")</f>
        <v/>
      </c>
      <c r="P39" s="690"/>
      <c r="R39" s="511" t="s">
        <v>897</v>
      </c>
    </row>
    <row r="40" spans="1:18" ht="30" customHeight="1" x14ac:dyDescent="0.25">
      <c r="A40" s="168"/>
      <c r="B40" s="332" t="str">
        <f>CONCATENATE("Check: row ", ROW(B39), " ≥ LCR unsecured funding from members of the institutional networks of cooperative banks")</f>
        <v>Check: row 39 ≥ LCR unsecured funding from members of the institutional networks of cooperative banks</v>
      </c>
      <c r="C40" s="952"/>
      <c r="D40" s="333" t="str">
        <f>IF(D39&gt;=SUM(LCR!D162),"Pass","Fail")</f>
        <v>Pass</v>
      </c>
      <c r="E40" s="952"/>
      <c r="F40" s="953"/>
      <c r="G40" s="949"/>
      <c r="H40" s="334"/>
      <c r="I40" s="952"/>
      <c r="J40" s="953"/>
      <c r="K40" s="949"/>
      <c r="L40" s="334"/>
      <c r="M40" s="952"/>
      <c r="N40" s="952"/>
      <c r="O40" s="953"/>
      <c r="P40" s="690"/>
      <c r="R40" s="27"/>
    </row>
    <row r="41" spans="1:18" ht="15" customHeight="1" x14ac:dyDescent="0.25">
      <c r="A41" s="168"/>
      <c r="B41" s="335" t="s">
        <v>912</v>
      </c>
      <c r="C41" s="952"/>
      <c r="D41" s="142"/>
      <c r="E41" s="142"/>
      <c r="F41" s="955"/>
      <c r="G41" s="949"/>
      <c r="H41" s="956">
        <v>0</v>
      </c>
      <c r="I41" s="337">
        <v>0.5</v>
      </c>
      <c r="J41" s="336">
        <v>1</v>
      </c>
      <c r="K41" s="949"/>
      <c r="L41" s="951" t="str">
        <f>IF(AND(ISNUMBER(D41),ISNUMBER(H41)), D41*H41, "")</f>
        <v/>
      </c>
      <c r="M41" s="76" t="str">
        <f>IF(AND(ISNUMBER(E41),ISNUMBER(I41)), E41*I41, "")</f>
        <v/>
      </c>
      <c r="N41" s="76" t="str">
        <f>IF(AND(ISNUMBER(F41),ISNUMBER(J41)),SUM(F41)*J41,"")</f>
        <v/>
      </c>
      <c r="O41" s="16" t="str">
        <f>IF(AND(ISNUMBER(L41),ISNUMBER(M41),ISNUMBER(N41)), SUM(L41:N41), "")</f>
        <v/>
      </c>
      <c r="P41" s="690"/>
      <c r="R41" s="511" t="s">
        <v>898</v>
      </c>
    </row>
    <row r="42" spans="1:18" ht="30" customHeight="1" x14ac:dyDescent="0.25">
      <c r="A42" s="168"/>
      <c r="B42" s="335" t="s">
        <v>635</v>
      </c>
      <c r="C42" s="954" t="s">
        <v>913</v>
      </c>
      <c r="D42" s="952"/>
      <c r="E42" s="952"/>
      <c r="F42" s="953"/>
      <c r="G42" s="949"/>
      <c r="H42" s="334"/>
      <c r="I42" s="952"/>
      <c r="J42" s="953"/>
      <c r="K42" s="949"/>
      <c r="L42" s="334"/>
      <c r="M42" s="952"/>
      <c r="N42" s="952"/>
      <c r="O42" s="953"/>
      <c r="P42" s="690"/>
      <c r="R42" s="511" t="s">
        <v>914</v>
      </c>
    </row>
    <row r="43" spans="1:18" ht="15" customHeight="1" x14ac:dyDescent="0.25">
      <c r="A43" s="168"/>
      <c r="B43" s="881" t="s">
        <v>636</v>
      </c>
      <c r="C43" s="952"/>
      <c r="D43" s="142"/>
      <c r="E43" s="142"/>
      <c r="F43" s="955"/>
      <c r="G43" s="949"/>
      <c r="H43" s="956">
        <v>0</v>
      </c>
      <c r="I43" s="337">
        <v>0.5</v>
      </c>
      <c r="J43" s="336">
        <v>1</v>
      </c>
      <c r="K43" s="949"/>
      <c r="L43" s="951" t="str">
        <f t="shared" ref="L43:M47" si="16">IF(AND(ISNUMBER(D43),ISNUMBER(H43)), D43*H43, "")</f>
        <v/>
      </c>
      <c r="M43" s="76" t="str">
        <f t="shared" si="16"/>
        <v/>
      </c>
      <c r="N43" s="76" t="str">
        <f>IF(AND(ISNUMBER(F43),ISNUMBER(J43)),SUM(F43)*J43,"")</f>
        <v/>
      </c>
      <c r="O43" s="16" t="str">
        <f>IF(AND(ISNUMBER(L43),ISNUMBER(M43),ISNUMBER(N43)), SUM(L43:N43), "")</f>
        <v/>
      </c>
      <c r="P43" s="690"/>
      <c r="R43" s="27"/>
    </row>
    <row r="44" spans="1:18" ht="15" customHeight="1" x14ac:dyDescent="0.25">
      <c r="A44" s="168"/>
      <c r="B44" s="881" t="s">
        <v>39</v>
      </c>
      <c r="C44" s="952"/>
      <c r="D44" s="142"/>
      <c r="E44" s="142"/>
      <c r="F44" s="955"/>
      <c r="G44" s="949"/>
      <c r="H44" s="956">
        <v>0.5</v>
      </c>
      <c r="I44" s="337">
        <v>0.5</v>
      </c>
      <c r="J44" s="336">
        <v>1</v>
      </c>
      <c r="K44" s="949"/>
      <c r="L44" s="951" t="str">
        <f t="shared" si="16"/>
        <v/>
      </c>
      <c r="M44" s="76" t="str">
        <f t="shared" si="16"/>
        <v/>
      </c>
      <c r="N44" s="76" t="str">
        <f>IF(AND(ISNUMBER(F44),ISNUMBER(J44)),SUM(F44)*J44,"")</f>
        <v/>
      </c>
      <c r="O44" s="16" t="str">
        <f>IF(AND(ISNUMBER(L44),ISNUMBER(M44),ISNUMBER(N44)), SUM(L44:N44), "")</f>
        <v/>
      </c>
      <c r="P44" s="690"/>
      <c r="R44" s="27"/>
    </row>
    <row r="45" spans="1:18" ht="15" customHeight="1" x14ac:dyDescent="0.25">
      <c r="A45" s="168"/>
      <c r="B45" s="881" t="s">
        <v>247</v>
      </c>
      <c r="C45" s="952"/>
      <c r="D45" s="142"/>
      <c r="E45" s="142"/>
      <c r="F45" s="955"/>
      <c r="G45" s="949"/>
      <c r="H45" s="956">
        <v>0</v>
      </c>
      <c r="I45" s="337">
        <v>0.5</v>
      </c>
      <c r="J45" s="336">
        <v>1</v>
      </c>
      <c r="K45" s="949"/>
      <c r="L45" s="951" t="str">
        <f t="shared" si="16"/>
        <v/>
      </c>
      <c r="M45" s="76" t="str">
        <f t="shared" si="16"/>
        <v/>
      </c>
      <c r="N45" s="76" t="str">
        <f>IF(AND(ISNUMBER(F45),ISNUMBER(J45)),SUM(F45)*J45,"")</f>
        <v/>
      </c>
      <c r="O45" s="16" t="str">
        <f>IF(AND(ISNUMBER(L45),ISNUMBER(M45),ISNUMBER(N45)), SUM(L45:N45), "")</f>
        <v/>
      </c>
      <c r="P45" s="690"/>
      <c r="R45" s="27"/>
    </row>
    <row r="46" spans="1:18" ht="15" customHeight="1" x14ac:dyDescent="0.25">
      <c r="A46" s="168"/>
      <c r="B46" s="881" t="s">
        <v>686</v>
      </c>
      <c r="C46" s="952"/>
      <c r="D46" s="142"/>
      <c r="E46" s="142"/>
      <c r="F46" s="955"/>
      <c r="G46" s="949"/>
      <c r="H46" s="956">
        <v>0.5</v>
      </c>
      <c r="I46" s="337">
        <v>0.5</v>
      </c>
      <c r="J46" s="336">
        <v>1</v>
      </c>
      <c r="K46" s="949"/>
      <c r="L46" s="951" t="str">
        <f t="shared" si="16"/>
        <v/>
      </c>
      <c r="M46" s="76" t="str">
        <f t="shared" si="16"/>
        <v/>
      </c>
      <c r="N46" s="76" t="str">
        <f>IF(AND(ISNUMBER(F46),ISNUMBER(J46)),SUM(F46)*J46,"")</f>
        <v/>
      </c>
      <c r="O46" s="16" t="str">
        <f>IF(AND(ISNUMBER(L46),ISNUMBER(M46),ISNUMBER(N46)), SUM(L46:N46), "")</f>
        <v/>
      </c>
      <c r="P46" s="690"/>
      <c r="R46" s="27"/>
    </row>
    <row r="47" spans="1:18" ht="15" customHeight="1" x14ac:dyDescent="0.25">
      <c r="A47" s="168"/>
      <c r="B47" s="881" t="s">
        <v>637</v>
      </c>
      <c r="C47" s="952"/>
      <c r="D47" s="142"/>
      <c r="E47" s="142"/>
      <c r="F47" s="955"/>
      <c r="G47" s="949"/>
      <c r="H47" s="956">
        <v>0</v>
      </c>
      <c r="I47" s="337">
        <v>0.5</v>
      </c>
      <c r="J47" s="336">
        <v>1</v>
      </c>
      <c r="K47" s="949"/>
      <c r="L47" s="951" t="str">
        <f t="shared" si="16"/>
        <v/>
      </c>
      <c r="M47" s="76" t="str">
        <f t="shared" si="16"/>
        <v/>
      </c>
      <c r="N47" s="76" t="str">
        <f>IF(AND(ISNUMBER(F47),ISNUMBER(J47)),SUM(F47)*J47,"")</f>
        <v/>
      </c>
      <c r="O47" s="16" t="str">
        <f>IF(AND(ISNUMBER(L47),ISNUMBER(M47),ISNUMBER(N47)), SUM(L47:N47), "")</f>
        <v/>
      </c>
      <c r="P47" s="690"/>
      <c r="R47" s="27"/>
    </row>
    <row r="48" spans="1:18" ht="15" customHeight="1" x14ac:dyDescent="0.25">
      <c r="A48" s="168"/>
      <c r="B48" s="335" t="s">
        <v>226</v>
      </c>
      <c r="C48" s="952"/>
      <c r="D48" s="952"/>
      <c r="E48" s="952"/>
      <c r="F48" s="953"/>
      <c r="G48" s="949"/>
      <c r="H48" s="334"/>
      <c r="I48" s="952"/>
      <c r="J48" s="953"/>
      <c r="K48" s="949"/>
      <c r="L48" s="334"/>
      <c r="M48" s="952"/>
      <c r="N48" s="952"/>
      <c r="O48" s="953"/>
      <c r="P48" s="690"/>
      <c r="R48" s="511" t="s">
        <v>857</v>
      </c>
    </row>
    <row r="49" spans="1:18" ht="15" customHeight="1" x14ac:dyDescent="0.25">
      <c r="A49" s="168"/>
      <c r="B49" s="881" t="s">
        <v>915</v>
      </c>
      <c r="C49" s="954">
        <v>19</v>
      </c>
      <c r="D49" s="952"/>
      <c r="E49" s="952"/>
      <c r="F49" s="955"/>
      <c r="G49" s="949"/>
      <c r="H49" s="334"/>
      <c r="I49" s="952"/>
      <c r="J49" s="953"/>
      <c r="K49" s="949"/>
      <c r="L49" s="334"/>
      <c r="M49" s="952"/>
      <c r="N49" s="952"/>
      <c r="O49" s="953"/>
      <c r="P49" s="690"/>
      <c r="R49" s="511" t="s">
        <v>857</v>
      </c>
    </row>
    <row r="50" spans="1:18" ht="30" customHeight="1" x14ac:dyDescent="0.25">
      <c r="A50" s="168"/>
      <c r="B50" s="876" t="s">
        <v>916</v>
      </c>
      <c r="C50" s="952"/>
      <c r="D50" s="952"/>
      <c r="E50" s="952"/>
      <c r="F50" s="953"/>
      <c r="G50" s="949"/>
      <c r="H50" s="334"/>
      <c r="I50" s="952"/>
      <c r="J50" s="953"/>
      <c r="K50" s="949"/>
      <c r="L50" s="334"/>
      <c r="M50" s="952"/>
      <c r="N50" s="952"/>
      <c r="O50" s="953"/>
      <c r="P50" s="690"/>
      <c r="R50" s="511" t="s">
        <v>857</v>
      </c>
    </row>
    <row r="51" spans="1:18" ht="15" customHeight="1" x14ac:dyDescent="0.25">
      <c r="A51" s="168"/>
      <c r="B51" s="196" t="s">
        <v>805</v>
      </c>
      <c r="C51" s="952"/>
      <c r="D51" s="952"/>
      <c r="E51" s="952"/>
      <c r="F51" s="955"/>
      <c r="G51" s="949"/>
      <c r="H51" s="334"/>
      <c r="I51" s="952"/>
      <c r="J51" s="953"/>
      <c r="K51" s="949"/>
      <c r="L51" s="334"/>
      <c r="M51" s="952"/>
      <c r="N51" s="952"/>
      <c r="O51" s="953"/>
      <c r="P51" s="690"/>
      <c r="R51" s="511" t="s">
        <v>857</v>
      </c>
    </row>
    <row r="52" spans="1:18" ht="15" customHeight="1" x14ac:dyDescent="0.25">
      <c r="A52" s="168"/>
      <c r="B52" s="196" t="s">
        <v>807</v>
      </c>
      <c r="C52" s="952"/>
      <c r="D52" s="952"/>
      <c r="E52" s="952"/>
      <c r="F52" s="955"/>
      <c r="G52" s="949"/>
      <c r="H52" s="334"/>
      <c r="I52" s="952"/>
      <c r="J52" s="953"/>
      <c r="K52" s="949"/>
      <c r="L52" s="334"/>
      <c r="M52" s="952"/>
      <c r="N52" s="952"/>
      <c r="O52" s="953"/>
      <c r="P52" s="690"/>
      <c r="R52" s="511" t="s">
        <v>857</v>
      </c>
    </row>
    <row r="53" spans="1:18" ht="15" customHeight="1" x14ac:dyDescent="0.25">
      <c r="A53" s="168"/>
      <c r="B53" s="988" t="str">
        <f>CONCATENATE("Check: row ", ROW(B49)," ≥ sum of rows ", ROW(B51), " to ", ROW(B52))</f>
        <v>Check: row 49 ≥ sum of rows 51 to 52</v>
      </c>
      <c r="C53" s="952"/>
      <c r="D53" s="952"/>
      <c r="E53" s="952"/>
      <c r="F53" s="531" t="str">
        <f>IF(F49&gt;=SUM(F51:F52),"Pass","Fail")</f>
        <v>Pass</v>
      </c>
      <c r="G53" s="949"/>
      <c r="H53" s="334"/>
      <c r="I53" s="952"/>
      <c r="J53" s="953"/>
      <c r="K53" s="949"/>
      <c r="L53" s="334"/>
      <c r="M53" s="952"/>
      <c r="N53" s="952"/>
      <c r="O53" s="953"/>
      <c r="P53" s="690"/>
      <c r="R53" s="511" t="s">
        <v>857</v>
      </c>
    </row>
    <row r="54" spans="1:18" ht="15" customHeight="1" x14ac:dyDescent="0.25">
      <c r="A54" s="168"/>
      <c r="B54" s="1073" t="s">
        <v>1045</v>
      </c>
      <c r="C54" s="952"/>
      <c r="D54" s="952"/>
      <c r="E54" s="952"/>
      <c r="F54" s="955"/>
      <c r="G54" s="949"/>
      <c r="H54" s="334"/>
      <c r="I54" s="952"/>
      <c r="J54" s="953"/>
      <c r="K54" s="949"/>
      <c r="L54" s="334"/>
      <c r="M54" s="952"/>
      <c r="N54" s="952"/>
      <c r="O54" s="953"/>
      <c r="P54" s="690"/>
      <c r="R54" s="511" t="s">
        <v>857</v>
      </c>
    </row>
    <row r="55" spans="1:18" ht="30" customHeight="1" x14ac:dyDescent="0.25">
      <c r="A55" s="515"/>
      <c r="B55" s="196" t="s">
        <v>887</v>
      </c>
      <c r="C55" s="952"/>
      <c r="D55" s="514"/>
      <c r="E55" s="514"/>
      <c r="F55" s="953"/>
      <c r="G55" s="513"/>
      <c r="H55" s="512"/>
      <c r="I55" s="514"/>
      <c r="J55" s="953"/>
      <c r="K55" s="513"/>
      <c r="L55" s="512"/>
      <c r="M55" s="514"/>
      <c r="N55" s="952"/>
      <c r="O55" s="953"/>
      <c r="P55" s="1060"/>
      <c r="R55" s="510" t="s">
        <v>857</v>
      </c>
    </row>
    <row r="56" spans="1:18" ht="15" customHeight="1" x14ac:dyDescent="0.25">
      <c r="A56" s="168"/>
      <c r="B56" s="2" t="s">
        <v>805</v>
      </c>
      <c r="C56" s="952"/>
      <c r="D56" s="952"/>
      <c r="E56" s="952"/>
      <c r="F56" s="955"/>
      <c r="G56" s="949"/>
      <c r="H56" s="334"/>
      <c r="I56" s="952"/>
      <c r="J56" s="953"/>
      <c r="K56" s="949"/>
      <c r="L56" s="334"/>
      <c r="M56" s="952"/>
      <c r="N56" s="952"/>
      <c r="O56" s="953"/>
      <c r="P56" s="690"/>
      <c r="R56" s="511" t="s">
        <v>857</v>
      </c>
    </row>
    <row r="57" spans="1:18" ht="15" customHeight="1" x14ac:dyDescent="0.25">
      <c r="A57" s="168"/>
      <c r="B57" s="2" t="s">
        <v>807</v>
      </c>
      <c r="C57" s="952"/>
      <c r="D57" s="952"/>
      <c r="E57" s="952"/>
      <c r="F57" s="955"/>
      <c r="G57" s="949"/>
      <c r="H57" s="334"/>
      <c r="I57" s="952"/>
      <c r="J57" s="953"/>
      <c r="K57" s="949"/>
      <c r="L57" s="334"/>
      <c r="M57" s="952"/>
      <c r="N57" s="952"/>
      <c r="O57" s="953"/>
      <c r="P57" s="690"/>
      <c r="R57" s="511" t="s">
        <v>857</v>
      </c>
    </row>
    <row r="58" spans="1:18" ht="15" customHeight="1" x14ac:dyDescent="0.25">
      <c r="A58" s="168"/>
      <c r="B58" s="988" t="str">
        <f>CONCATENATE("Check: row ", ROW(B54)," ≥ sum of rows ", ROW(B56), " to ", ROW(B57))</f>
        <v>Check: row 54 ≥ sum of rows 56 to 57</v>
      </c>
      <c r="C58" s="952"/>
      <c r="D58" s="952"/>
      <c r="E58" s="952"/>
      <c r="F58" s="531" t="str">
        <f>IF(F54&gt;=SUM(F56:F57),"Pass","Fail")</f>
        <v>Pass</v>
      </c>
      <c r="G58" s="949"/>
      <c r="H58" s="334"/>
      <c r="I58" s="952"/>
      <c r="J58" s="953"/>
      <c r="K58" s="949"/>
      <c r="L58" s="334"/>
      <c r="M58" s="952"/>
      <c r="N58" s="952"/>
      <c r="O58" s="953"/>
      <c r="P58" s="690"/>
      <c r="R58" s="511" t="s">
        <v>857</v>
      </c>
    </row>
    <row r="59" spans="1:18" ht="30" customHeight="1" x14ac:dyDescent="0.25">
      <c r="A59" s="168"/>
      <c r="B59" s="881" t="s">
        <v>806</v>
      </c>
      <c r="C59" s="954" t="s">
        <v>917</v>
      </c>
      <c r="D59" s="952"/>
      <c r="E59" s="952"/>
      <c r="F59" s="451" t="str">
        <f>IF(AND(ISNUMBER(F49),ISNUMBER(F54)),F49-F54,"")</f>
        <v/>
      </c>
      <c r="G59" s="949"/>
      <c r="H59" s="334"/>
      <c r="I59" s="952"/>
      <c r="J59" s="336">
        <v>0</v>
      </c>
      <c r="K59" s="949"/>
      <c r="L59" s="334"/>
      <c r="M59" s="952"/>
      <c r="N59" s="76" t="str">
        <f>IF(AND(ISNUMBER(F59),ISNUMBER(F230),ISNUMBER(J59)),MAX((F59-F230),0)*J59,"")</f>
        <v/>
      </c>
      <c r="O59" s="16" t="str">
        <f>IF(ISNUMBER(N59),SUM(N59),"")</f>
        <v/>
      </c>
      <c r="P59" s="690"/>
      <c r="R59" s="511" t="s">
        <v>857</v>
      </c>
    </row>
    <row r="60" spans="1:18" ht="15" customHeight="1" x14ac:dyDescent="0.25">
      <c r="A60" s="168"/>
      <c r="B60" s="881" t="s">
        <v>950</v>
      </c>
      <c r="C60" s="952"/>
      <c r="D60" s="952"/>
      <c r="E60" s="952"/>
      <c r="F60" s="955"/>
      <c r="G60" s="949"/>
      <c r="H60" s="334"/>
      <c r="I60" s="952"/>
      <c r="J60" s="953"/>
      <c r="K60" s="949"/>
      <c r="L60" s="334"/>
      <c r="M60" s="952"/>
      <c r="N60" s="952"/>
      <c r="O60" s="953"/>
      <c r="P60" s="690"/>
      <c r="R60" s="511" t="s">
        <v>857</v>
      </c>
    </row>
    <row r="61" spans="1:18" ht="15" customHeight="1" x14ac:dyDescent="0.25">
      <c r="A61" s="168"/>
      <c r="B61" s="876" t="s">
        <v>951</v>
      </c>
      <c r="C61" s="952"/>
      <c r="D61" s="952"/>
      <c r="E61" s="952"/>
      <c r="F61" s="955"/>
      <c r="G61" s="949"/>
      <c r="H61" s="334"/>
      <c r="I61" s="952"/>
      <c r="J61" s="953"/>
      <c r="K61" s="949"/>
      <c r="L61" s="334"/>
      <c r="M61" s="952"/>
      <c r="N61" s="952"/>
      <c r="O61" s="953"/>
      <c r="P61" s="690"/>
      <c r="R61" s="511" t="s">
        <v>857</v>
      </c>
    </row>
    <row r="62" spans="1:18" ht="15" customHeight="1" x14ac:dyDescent="0.25">
      <c r="A62" s="168"/>
      <c r="B62" s="876" t="s">
        <v>952</v>
      </c>
      <c r="C62" s="952"/>
      <c r="D62" s="952"/>
      <c r="E62" s="952"/>
      <c r="F62" s="955"/>
      <c r="G62" s="949"/>
      <c r="H62" s="334"/>
      <c r="I62" s="952"/>
      <c r="J62" s="953"/>
      <c r="K62" s="949"/>
      <c r="L62" s="334"/>
      <c r="M62" s="952"/>
      <c r="N62" s="952"/>
      <c r="O62" s="953"/>
      <c r="P62" s="690"/>
      <c r="R62" s="511" t="s">
        <v>857</v>
      </c>
    </row>
    <row r="63" spans="1:18" ht="15" customHeight="1" x14ac:dyDescent="0.25">
      <c r="A63" s="168"/>
      <c r="B63" s="876" t="s">
        <v>953</v>
      </c>
      <c r="C63" s="952"/>
      <c r="D63" s="952"/>
      <c r="E63" s="952"/>
      <c r="F63" s="955"/>
      <c r="G63" s="949"/>
      <c r="H63" s="334"/>
      <c r="I63" s="952"/>
      <c r="J63" s="953"/>
      <c r="K63" s="949"/>
      <c r="L63" s="334"/>
      <c r="M63" s="952"/>
      <c r="N63" s="952"/>
      <c r="O63" s="953"/>
      <c r="P63" s="690"/>
      <c r="R63" s="511" t="s">
        <v>857</v>
      </c>
    </row>
    <row r="64" spans="1:18" ht="15" customHeight="1" x14ac:dyDescent="0.25">
      <c r="A64" s="168"/>
      <c r="B64" s="988" t="str">
        <f>CONCATENATE("Check: sum of row ", ROW(B61)," to row ", ROW(B63), " = row ", ROW(B60))</f>
        <v>Check: sum of row 61 to row 63 = row 60</v>
      </c>
      <c r="C64" s="952"/>
      <c r="D64" s="952"/>
      <c r="E64" s="952"/>
      <c r="F64" s="531" t="str">
        <f>IF(SUM(F61:F63)=F60,"Pass","Fail")</f>
        <v>Pass</v>
      </c>
      <c r="G64" s="949"/>
      <c r="H64" s="334"/>
      <c r="I64" s="952"/>
      <c r="J64" s="953"/>
      <c r="K64" s="949"/>
      <c r="L64" s="334"/>
      <c r="M64" s="952"/>
      <c r="N64" s="952"/>
      <c r="O64" s="953"/>
      <c r="P64" s="690"/>
      <c r="R64" s="511" t="s">
        <v>857</v>
      </c>
    </row>
    <row r="65" spans="1:18" ht="30" customHeight="1" x14ac:dyDescent="0.25">
      <c r="A65" s="168"/>
      <c r="B65" s="881" t="s">
        <v>888</v>
      </c>
      <c r="C65" s="952"/>
      <c r="D65" s="142"/>
      <c r="E65" s="142"/>
      <c r="F65" s="955"/>
      <c r="G65" s="949"/>
      <c r="H65" s="334"/>
      <c r="I65" s="952"/>
      <c r="J65" s="953"/>
      <c r="K65" s="949"/>
      <c r="L65" s="334"/>
      <c r="M65" s="952"/>
      <c r="N65" s="952"/>
      <c r="O65" s="953"/>
      <c r="P65" s="690"/>
      <c r="R65" s="511" t="s">
        <v>857</v>
      </c>
    </row>
    <row r="66" spans="1:18" ht="15" customHeight="1" x14ac:dyDescent="0.25">
      <c r="A66" s="168"/>
      <c r="B66" s="332" t="str">
        <f>CONCATENATE("Check: sum of row ", ROW(B65), " = row ", ROW(B60))</f>
        <v>Check: sum of row 65 = row 60</v>
      </c>
      <c r="C66" s="952"/>
      <c r="D66" s="952"/>
      <c r="E66" s="952"/>
      <c r="F66" s="531" t="str">
        <f>IF(SUM(D65:F65)=F60,"Pass","Fail")</f>
        <v>Pass</v>
      </c>
      <c r="G66" s="949"/>
      <c r="H66" s="334"/>
      <c r="I66" s="952"/>
      <c r="J66" s="953"/>
      <c r="K66" s="949"/>
      <c r="L66" s="334"/>
      <c r="M66" s="952"/>
      <c r="N66" s="952"/>
      <c r="O66" s="953"/>
      <c r="P66" s="690"/>
      <c r="R66" s="511" t="s">
        <v>857</v>
      </c>
    </row>
    <row r="67" spans="1:18" ht="30" customHeight="1" x14ac:dyDescent="0.25">
      <c r="A67" s="168"/>
      <c r="B67" s="881" t="s">
        <v>918</v>
      </c>
      <c r="C67" s="952"/>
      <c r="D67" s="952"/>
      <c r="E67" s="952"/>
      <c r="F67" s="953"/>
      <c r="G67" s="949"/>
      <c r="H67" s="334"/>
      <c r="I67" s="952"/>
      <c r="J67" s="953"/>
      <c r="K67" s="949"/>
      <c r="L67" s="334"/>
      <c r="M67" s="952"/>
      <c r="N67" s="952"/>
      <c r="O67" s="953"/>
      <c r="P67" s="690"/>
      <c r="R67" s="511" t="s">
        <v>857</v>
      </c>
    </row>
    <row r="68" spans="1:18" ht="15" customHeight="1" x14ac:dyDescent="0.25">
      <c r="A68" s="168"/>
      <c r="B68" s="876" t="s">
        <v>805</v>
      </c>
      <c r="C68" s="952"/>
      <c r="D68" s="952"/>
      <c r="E68" s="952"/>
      <c r="F68" s="955"/>
      <c r="G68" s="949"/>
      <c r="H68" s="334"/>
      <c r="I68" s="952"/>
      <c r="J68" s="953"/>
      <c r="K68" s="949"/>
      <c r="L68" s="334"/>
      <c r="M68" s="952"/>
      <c r="N68" s="952"/>
      <c r="O68" s="953"/>
      <c r="P68" s="690"/>
      <c r="R68" s="511" t="s">
        <v>857</v>
      </c>
    </row>
    <row r="69" spans="1:18" ht="15" customHeight="1" x14ac:dyDescent="0.25">
      <c r="A69" s="168"/>
      <c r="B69" s="876" t="s">
        <v>807</v>
      </c>
      <c r="C69" s="952"/>
      <c r="D69" s="952"/>
      <c r="E69" s="952"/>
      <c r="F69" s="955"/>
      <c r="G69" s="949"/>
      <c r="H69" s="334"/>
      <c r="I69" s="952"/>
      <c r="J69" s="953"/>
      <c r="K69" s="949"/>
      <c r="L69" s="334"/>
      <c r="M69" s="952"/>
      <c r="N69" s="952"/>
      <c r="O69" s="953"/>
      <c r="P69" s="690"/>
      <c r="R69" s="511" t="s">
        <v>857</v>
      </c>
    </row>
    <row r="70" spans="1:18" ht="15" customHeight="1" x14ac:dyDescent="0.25">
      <c r="A70" s="168"/>
      <c r="B70" s="332" t="str">
        <f>CONCATENATE("Check: row ", ROW(B60)," ≥ sum of rows ", ROW(B68), " to ", ROW(B69))</f>
        <v>Check: row 60 ≥ sum of rows 68 to 69</v>
      </c>
      <c r="C70" s="952"/>
      <c r="D70" s="952"/>
      <c r="E70" s="952"/>
      <c r="F70" s="531" t="str">
        <f>IF(F60&gt;=SUM(F68:F69),"Pass","Fail")</f>
        <v>Pass</v>
      </c>
      <c r="G70" s="949"/>
      <c r="H70" s="334"/>
      <c r="I70" s="952"/>
      <c r="J70" s="953"/>
      <c r="K70" s="949"/>
      <c r="L70" s="334"/>
      <c r="M70" s="952"/>
      <c r="N70" s="952"/>
      <c r="O70" s="953"/>
      <c r="P70" s="690"/>
      <c r="R70" s="511" t="s">
        <v>857</v>
      </c>
    </row>
    <row r="71" spans="1:18" ht="15" customHeight="1" x14ac:dyDescent="0.25">
      <c r="A71" s="168"/>
      <c r="B71" s="335" t="s">
        <v>638</v>
      </c>
      <c r="C71" s="952"/>
      <c r="D71" s="952"/>
      <c r="E71" s="952"/>
      <c r="F71" s="953"/>
      <c r="G71" s="949"/>
      <c r="H71" s="334"/>
      <c r="I71" s="952"/>
      <c r="J71" s="953"/>
      <c r="K71" s="949"/>
      <c r="L71" s="334"/>
      <c r="M71" s="952"/>
      <c r="N71" s="952"/>
      <c r="O71" s="953"/>
      <c r="P71" s="690"/>
      <c r="R71" s="950"/>
    </row>
    <row r="72" spans="1:18" ht="15" customHeight="1" x14ac:dyDescent="0.25">
      <c r="A72" s="168"/>
      <c r="B72" s="881" t="s">
        <v>667</v>
      </c>
      <c r="C72" s="954" t="s">
        <v>815</v>
      </c>
      <c r="D72" s="142"/>
      <c r="E72" s="142"/>
      <c r="F72" s="955"/>
      <c r="G72" s="949"/>
      <c r="H72" s="956">
        <v>0</v>
      </c>
      <c r="I72" s="337">
        <v>0.5</v>
      </c>
      <c r="J72" s="336">
        <v>1</v>
      </c>
      <c r="K72" s="949"/>
      <c r="L72" s="951" t="str">
        <f t="shared" ref="L72:N76" si="17">IF(AND(ISNUMBER(D72),ISNUMBER(H72)), D72*H72, "")</f>
        <v/>
      </c>
      <c r="M72" s="76" t="str">
        <f t="shared" si="17"/>
        <v/>
      </c>
      <c r="N72" s="76" t="str">
        <f>IF(AND(ISNUMBER(F72),ISNUMBER(J72)),SUM(F72)*J72,"")</f>
        <v/>
      </c>
      <c r="O72" s="16" t="str">
        <f>IF(AND(ISNUMBER(L72),ISNUMBER(M72),ISNUMBER(N72)), SUM(L72:N72), "")</f>
        <v/>
      </c>
      <c r="P72" s="690"/>
      <c r="R72" s="511" t="s">
        <v>896</v>
      </c>
    </row>
    <row r="73" spans="1:18" ht="15" customHeight="1" x14ac:dyDescent="0.25">
      <c r="A73" s="168"/>
      <c r="B73" s="881" t="s">
        <v>668</v>
      </c>
      <c r="C73" s="954" t="s">
        <v>815</v>
      </c>
      <c r="D73" s="142"/>
      <c r="E73" s="142"/>
      <c r="F73" s="955"/>
      <c r="G73" s="949"/>
      <c r="H73" s="956">
        <v>0</v>
      </c>
      <c r="I73" s="337">
        <v>0.5</v>
      </c>
      <c r="J73" s="336">
        <v>1</v>
      </c>
      <c r="K73" s="949"/>
      <c r="L73" s="951" t="str">
        <f t="shared" si="17"/>
        <v/>
      </c>
      <c r="M73" s="76" t="str">
        <f t="shared" si="17"/>
        <v/>
      </c>
      <c r="N73" s="76" t="str">
        <f>IF(AND(ISNUMBER(F73),ISNUMBER(J73)),SUM(F73)*J73,"")</f>
        <v/>
      </c>
      <c r="O73" s="16" t="str">
        <f>IF(AND(ISNUMBER(L73),ISNUMBER(M73),ISNUMBER(N73)), SUM(L73:N73), "")</f>
        <v/>
      </c>
      <c r="P73" s="690"/>
      <c r="R73" s="511" t="s">
        <v>896</v>
      </c>
    </row>
    <row r="74" spans="1:18" ht="15" customHeight="1" x14ac:dyDescent="0.25">
      <c r="A74" s="168"/>
      <c r="B74" s="881" t="s">
        <v>819</v>
      </c>
      <c r="C74" s="954" t="s">
        <v>816</v>
      </c>
      <c r="D74" s="955"/>
      <c r="E74" s="952"/>
      <c r="F74" s="953"/>
      <c r="G74" s="949"/>
      <c r="H74" s="956">
        <v>0</v>
      </c>
      <c r="I74" s="952"/>
      <c r="J74" s="953"/>
      <c r="K74" s="949"/>
      <c r="L74" s="951" t="str">
        <f t="shared" si="17"/>
        <v/>
      </c>
      <c r="M74" s="952"/>
      <c r="N74" s="952"/>
      <c r="O74" s="16" t="str">
        <f>IF(ISNUMBER(L74), L74, "")</f>
        <v/>
      </c>
      <c r="P74" s="690"/>
      <c r="R74" s="511" t="s">
        <v>857</v>
      </c>
    </row>
    <row r="75" spans="1:18" ht="15" customHeight="1" x14ac:dyDescent="0.25">
      <c r="A75" s="168"/>
      <c r="B75" s="881" t="s">
        <v>818</v>
      </c>
      <c r="C75" s="954">
        <v>45</v>
      </c>
      <c r="D75" s="142"/>
      <c r="E75" s="142"/>
      <c r="F75" s="955"/>
      <c r="G75" s="949"/>
      <c r="H75" s="956">
        <v>0</v>
      </c>
      <c r="I75" s="337">
        <v>0</v>
      </c>
      <c r="J75" s="336">
        <v>0</v>
      </c>
      <c r="K75" s="949"/>
      <c r="L75" s="951" t="str">
        <f t="shared" si="17"/>
        <v/>
      </c>
      <c r="M75" s="76" t="str">
        <f t="shared" si="17"/>
        <v/>
      </c>
      <c r="N75" s="76" t="str">
        <f t="shared" si="17"/>
        <v/>
      </c>
      <c r="O75" s="16" t="str">
        <f>IF(AND(ISNUMBER(L75),ISNUMBER(M75),ISNUMBER(N75)), SUM(L75:N75), "")</f>
        <v/>
      </c>
      <c r="P75" s="690"/>
      <c r="R75" s="511" t="s">
        <v>857</v>
      </c>
    </row>
    <row r="76" spans="1:18" ht="30" customHeight="1" x14ac:dyDescent="0.25">
      <c r="A76" s="168"/>
      <c r="B76" s="881" t="s">
        <v>658</v>
      </c>
      <c r="C76" s="954" t="s">
        <v>817</v>
      </c>
      <c r="D76" s="142"/>
      <c r="E76" s="142"/>
      <c r="F76" s="955"/>
      <c r="G76" s="949"/>
      <c r="H76" s="956">
        <v>0</v>
      </c>
      <c r="I76" s="337">
        <v>0.5</v>
      </c>
      <c r="J76" s="336">
        <v>1</v>
      </c>
      <c r="K76" s="949"/>
      <c r="L76" s="951" t="str">
        <f t="shared" si="17"/>
        <v/>
      </c>
      <c r="M76" s="76" t="str">
        <f t="shared" si="17"/>
        <v/>
      </c>
      <c r="N76" s="76" t="str">
        <f>IF(AND(ISNUMBER(F76),ISNUMBER(J76)),SUM(F76)*J76,"")</f>
        <v/>
      </c>
      <c r="O76" s="97" t="str">
        <f>IF(AND(ISNUMBER(L76),ISNUMBER(M76),ISNUMBER(N76)), SUM(L76:N76), "")</f>
        <v/>
      </c>
      <c r="P76" s="690"/>
      <c r="R76" s="957" t="s">
        <v>896</v>
      </c>
    </row>
    <row r="77" spans="1:18" ht="15" customHeight="1" x14ac:dyDescent="0.25">
      <c r="A77" s="168"/>
      <c r="B77" s="343"/>
      <c r="C77" s="343"/>
      <c r="D77" s="343"/>
      <c r="E77" s="343"/>
      <c r="F77" s="343"/>
      <c r="G77" s="949"/>
      <c r="H77" s="344"/>
      <c r="I77" s="344"/>
      <c r="J77" s="344"/>
      <c r="K77" s="949"/>
      <c r="L77" s="345" t="s">
        <v>639</v>
      </c>
      <c r="M77" s="345"/>
      <c r="N77" s="345"/>
      <c r="O77" s="346" t="str">
        <f>IF(AND(ISNUMBER(O6),ISNUMBER(O8),ISNUMBER(O9),ISNUMBER(O11),ISNUMBER(O14),ISNUMBER(O15),ISNUMBER(O16),ISNUMBER(O21),ISNUMBER(O22),ISNUMBER(O23),ISNUMBER(O26),ISNUMBER(O27),ISNUMBER(O28),ISNUMBER(O33),ISNUMBER(O34),ISNUMBER(O35),ISNUMBER(O39),ISNUMBER(O41),ISNUMBER(O43),ISNUMBER(O44),ISNUMBER(O45),ISNUMBER(O46),ISNUMBER(O47),ISNUMBER(O59),ISNUMBER(O72),ISNUMBER(O73),ISNUMBER(O74),ISNUMBER(O75),ISNUMBER(O76)),SUM(O6:O47,O59,O72:O76,L279:M284,L288:M292,L294:M294),"")</f>
        <v/>
      </c>
      <c r="P77" s="690"/>
      <c r="R77" s="509"/>
    </row>
    <row r="78" spans="1:18" ht="15" customHeight="1" x14ac:dyDescent="0.25">
      <c r="A78" s="168"/>
      <c r="B78" s="949"/>
      <c r="C78" s="949"/>
      <c r="D78" s="949"/>
      <c r="E78" s="949"/>
      <c r="F78" s="949"/>
      <c r="G78" s="949"/>
      <c r="H78" s="949"/>
      <c r="I78" s="949"/>
      <c r="J78" s="949"/>
      <c r="K78" s="949"/>
      <c r="L78" s="949"/>
      <c r="M78" s="949"/>
      <c r="N78" s="949"/>
      <c r="O78" s="949"/>
      <c r="P78" s="690"/>
      <c r="R78" s="27"/>
    </row>
    <row r="79" spans="1:18" ht="45" customHeight="1" x14ac:dyDescent="0.35">
      <c r="A79" s="1092" t="s">
        <v>640</v>
      </c>
      <c r="B79" s="320"/>
      <c r="C79" s="320"/>
      <c r="D79" s="320"/>
      <c r="E79" s="320"/>
      <c r="F79" s="320"/>
      <c r="G79" s="320"/>
      <c r="H79" s="320"/>
      <c r="I79" s="320"/>
      <c r="J79" s="320"/>
      <c r="K79" s="73"/>
      <c r="L79" s="73"/>
      <c r="M79" s="73"/>
      <c r="N79" s="73"/>
      <c r="O79" s="73"/>
      <c r="P79" s="1059"/>
      <c r="R79" s="3"/>
    </row>
    <row r="80" spans="1:18" ht="30" customHeight="1" x14ac:dyDescent="0.35">
      <c r="A80" s="1093" t="s">
        <v>641</v>
      </c>
      <c r="B80" s="134"/>
      <c r="C80" s="134"/>
      <c r="D80" s="135"/>
      <c r="E80" s="136"/>
      <c r="F80" s="949"/>
      <c r="G80" s="949"/>
      <c r="H80" s="949"/>
      <c r="I80" s="949"/>
      <c r="J80" s="949"/>
      <c r="K80" s="949"/>
      <c r="L80" s="949"/>
      <c r="M80" s="949"/>
      <c r="N80" s="949"/>
      <c r="O80" s="949"/>
      <c r="P80" s="690"/>
      <c r="R80" s="27"/>
    </row>
    <row r="81" spans="1:18" ht="15" customHeight="1" x14ac:dyDescent="0.25">
      <c r="A81" s="168"/>
      <c r="B81" s="949"/>
      <c r="C81" s="949"/>
      <c r="D81" s="949"/>
      <c r="E81" s="949"/>
      <c r="F81" s="949"/>
      <c r="G81" s="949"/>
      <c r="H81" s="949"/>
      <c r="I81" s="949"/>
      <c r="J81" s="949"/>
      <c r="K81" s="949"/>
      <c r="L81" s="949"/>
      <c r="M81" s="949"/>
      <c r="N81" s="949"/>
      <c r="O81" s="949"/>
      <c r="P81" s="690"/>
      <c r="R81" s="27"/>
    </row>
    <row r="82" spans="1:18" ht="15" customHeight="1" x14ac:dyDescent="0.25">
      <c r="A82" s="168"/>
      <c r="B82" s="2572"/>
      <c r="C82" s="2558" t="s">
        <v>565</v>
      </c>
      <c r="D82" s="2568" t="s">
        <v>322</v>
      </c>
      <c r="E82" s="2569"/>
      <c r="F82" s="2569"/>
      <c r="G82" s="949"/>
      <c r="H82" s="2562" t="s">
        <v>663</v>
      </c>
      <c r="I82" s="2563" t="s">
        <v>642</v>
      </c>
      <c r="J82" s="2564" t="s">
        <v>643</v>
      </c>
      <c r="K82" s="949"/>
      <c r="L82" s="2565" t="s">
        <v>664</v>
      </c>
      <c r="M82" s="2565" t="s">
        <v>644</v>
      </c>
      <c r="N82" s="2565" t="s">
        <v>645</v>
      </c>
      <c r="O82" s="2565" t="s">
        <v>646</v>
      </c>
      <c r="P82" s="690"/>
      <c r="R82" s="27"/>
    </row>
    <row r="83" spans="1:18" ht="30" customHeight="1" x14ac:dyDescent="0.25">
      <c r="A83" s="168"/>
      <c r="B83" s="2573"/>
      <c r="C83" s="2559"/>
      <c r="D83" s="325" t="s">
        <v>661</v>
      </c>
      <c r="E83" s="326" t="s">
        <v>682</v>
      </c>
      <c r="F83" s="327" t="s">
        <v>376</v>
      </c>
      <c r="G83" s="949"/>
      <c r="H83" s="325" t="s">
        <v>661</v>
      </c>
      <c r="I83" s="326" t="s">
        <v>682</v>
      </c>
      <c r="J83" s="327" t="s">
        <v>662</v>
      </c>
      <c r="K83" s="949"/>
      <c r="L83" s="325" t="s">
        <v>661</v>
      </c>
      <c r="M83" s="326" t="s">
        <v>682</v>
      </c>
      <c r="N83" s="326" t="s">
        <v>662</v>
      </c>
      <c r="O83" s="327" t="s">
        <v>653</v>
      </c>
      <c r="P83" s="690"/>
      <c r="R83" s="27"/>
    </row>
    <row r="84" spans="1:18" ht="15" customHeight="1" x14ac:dyDescent="0.25">
      <c r="A84" s="168"/>
      <c r="B84" s="533" t="s">
        <v>399</v>
      </c>
      <c r="C84" s="954" t="s">
        <v>835</v>
      </c>
      <c r="D84" s="348"/>
      <c r="E84" s="952"/>
      <c r="F84" s="377"/>
      <c r="G84" s="949"/>
      <c r="H84" s="956">
        <v>0</v>
      </c>
      <c r="I84" s="349"/>
      <c r="J84" s="350"/>
      <c r="K84" s="949"/>
      <c r="L84" s="32" t="str">
        <f>IF(ISNUMBER(D84), D84*H84, "")</f>
        <v/>
      </c>
      <c r="M84" s="341"/>
      <c r="N84" s="351"/>
      <c r="O84" s="16" t="str">
        <f>IF(ISNUMBER(L84), L84, "")</f>
        <v/>
      </c>
      <c r="P84" s="690"/>
      <c r="Q84" s="682">
        <f>IF(ISNUMBER(O84),1,0)</f>
        <v>0</v>
      </c>
      <c r="R84" s="511" t="s">
        <v>896</v>
      </c>
    </row>
    <row r="85" spans="1:18" ht="15" customHeight="1" x14ac:dyDescent="0.25">
      <c r="A85" s="168"/>
      <c r="B85" s="347" t="s">
        <v>647</v>
      </c>
      <c r="C85" s="954" t="s">
        <v>836</v>
      </c>
      <c r="D85" s="352"/>
      <c r="E85" s="142"/>
      <c r="F85" s="955"/>
      <c r="G85" s="949"/>
      <c r="H85" s="956">
        <v>0</v>
      </c>
      <c r="I85" s="956">
        <v>0</v>
      </c>
      <c r="J85" s="336">
        <v>0</v>
      </c>
      <c r="K85" s="949"/>
      <c r="L85" s="951" t="str">
        <f>IF(AND(ISNUMBER(D85),ISNUMBER(H85)), D85*H85, "")</f>
        <v/>
      </c>
      <c r="M85" s="76" t="str">
        <f>IF(AND(ISNUMBER(E85),ISNUMBER(I85)), E85*I85, "")</f>
        <v/>
      </c>
      <c r="N85" s="951" t="str">
        <f>IF(AND(ISNUMBER(F85),ISNUMBER(J85)),F85*J85,"")</f>
        <v/>
      </c>
      <c r="O85" s="16" t="str">
        <f>IF(AND(ISNUMBER(L85),ISNUMBER(M85),ISNUMBER(N85)), SUM(L85:N85), "")</f>
        <v/>
      </c>
      <c r="P85" s="690"/>
      <c r="Q85" s="682">
        <f>IF(ISNUMBER(O85),1,0)</f>
        <v>0</v>
      </c>
      <c r="R85" s="511" t="s">
        <v>896</v>
      </c>
    </row>
    <row r="86" spans="1:18" ht="15" customHeight="1" x14ac:dyDescent="0.25">
      <c r="A86" s="168"/>
      <c r="B86" s="880" t="s">
        <v>871</v>
      </c>
      <c r="C86" s="954" t="s">
        <v>870</v>
      </c>
      <c r="D86" s="352"/>
      <c r="E86" s="142"/>
      <c r="F86" s="955"/>
      <c r="G86" s="949"/>
      <c r="H86" s="956">
        <f>Parameters!F73</f>
        <v>0</v>
      </c>
      <c r="I86" s="956">
        <f>Parameters!G73</f>
        <v>0</v>
      </c>
      <c r="J86" s="956">
        <f>Parameters!H73</f>
        <v>0</v>
      </c>
      <c r="K86" s="949"/>
      <c r="L86" s="951" t="str">
        <f>IF(AND(ISNUMBER(D86),ISNUMBER(H86)), D86*H86, "")</f>
        <v/>
      </c>
      <c r="M86" s="76" t="str">
        <f>IF(AND(ISNUMBER(E86),ISNUMBER(I86)), E86*I86, "")</f>
        <v/>
      </c>
      <c r="N86" s="951" t="str">
        <f>IF(AND(ISNUMBER(F86),ISNUMBER(J86)),F86*J86,"")</f>
        <v/>
      </c>
      <c r="O86" s="16" t="str">
        <f>IF(AND(ISNUMBER(L86),ISNUMBER(M86),ISNUMBER(N86)), SUM(L86:N86), "")</f>
        <v/>
      </c>
      <c r="P86" s="690"/>
      <c r="Q86" s="885">
        <f>IF(ISNUMBER(O86),1,0)</f>
        <v>0</v>
      </c>
      <c r="R86" s="511" t="s">
        <v>857</v>
      </c>
    </row>
    <row r="87" spans="1:18" ht="15" customHeight="1" x14ac:dyDescent="0.25">
      <c r="A87" s="168"/>
      <c r="B87" s="353" t="str">
        <f>CONCATENATE("Check: row ", ROW(B85), " ≥ LCR total central bank reserves")</f>
        <v>Check: row 85 ≥ LCR total central bank reserves</v>
      </c>
      <c r="C87" s="952"/>
      <c r="D87" s="354" t="str">
        <f>IF(D85&gt;=LCR!D7,"Pass","Fail")</f>
        <v>Pass</v>
      </c>
      <c r="E87" s="952"/>
      <c r="F87" s="953"/>
      <c r="G87" s="949"/>
      <c r="H87" s="340"/>
      <c r="I87" s="341"/>
      <c r="J87" s="351"/>
      <c r="K87" s="949"/>
      <c r="L87" s="340"/>
      <c r="M87" s="341"/>
      <c r="N87" s="351"/>
      <c r="O87" s="351"/>
      <c r="P87" s="690"/>
      <c r="R87" s="27"/>
    </row>
    <row r="88" spans="1:18" ht="60" customHeight="1" x14ac:dyDescent="0.25">
      <c r="A88" s="168"/>
      <c r="B88" s="347" t="s">
        <v>919</v>
      </c>
      <c r="C88" s="952"/>
      <c r="D88" s="355"/>
      <c r="E88" s="952"/>
      <c r="F88" s="953"/>
      <c r="G88" s="949"/>
      <c r="H88" s="334"/>
      <c r="I88" s="952"/>
      <c r="J88" s="953"/>
      <c r="K88" s="949"/>
      <c r="L88" s="334"/>
      <c r="M88" s="952"/>
      <c r="N88" s="952"/>
      <c r="O88" s="953"/>
      <c r="P88" s="690"/>
      <c r="R88" s="882"/>
    </row>
    <row r="89" spans="1:18" ht="15" customHeight="1" x14ac:dyDescent="0.25">
      <c r="A89" s="168"/>
      <c r="B89" s="880" t="s">
        <v>648</v>
      </c>
      <c r="C89" s="952"/>
      <c r="D89" s="352"/>
      <c r="E89" s="142"/>
      <c r="F89" s="955"/>
      <c r="G89" s="949"/>
      <c r="H89" s="956">
        <v>0</v>
      </c>
      <c r="I89" s="956">
        <v>0</v>
      </c>
      <c r="J89" s="336">
        <v>0</v>
      </c>
      <c r="K89" s="949"/>
      <c r="L89" s="951" t="str">
        <f>IF(AND(ISNUMBER(D89),ISNUMBER(H89)), D89*H89, "")</f>
        <v/>
      </c>
      <c r="M89" s="76" t="str">
        <f>IF(AND(ISNUMBER(E89),ISNUMBER(I89)), E89*I89, "")</f>
        <v/>
      </c>
      <c r="N89" s="951" t="str">
        <f>IF(AND(ISNUMBER(F89),ISNUMBER(J89)),F89*J89,"")</f>
        <v/>
      </c>
      <c r="O89" s="16" t="str">
        <f>IF(AND(ISNUMBER(L89),ISNUMBER(M89),ISNUMBER(N89)), SUM(L89:N89), "")</f>
        <v/>
      </c>
      <c r="P89" s="690"/>
      <c r="Q89" s="682">
        <f>IF(ISNUMBER(O89),1,0)</f>
        <v>0</v>
      </c>
      <c r="R89" s="27"/>
    </row>
    <row r="90" spans="1:18" ht="15" customHeight="1" x14ac:dyDescent="0.25">
      <c r="A90" s="168"/>
      <c r="B90" s="880" t="s">
        <v>821</v>
      </c>
      <c r="C90" s="952"/>
      <c r="D90" s="355"/>
      <c r="E90" s="952"/>
      <c r="F90" s="953"/>
      <c r="G90" s="949"/>
      <c r="H90" s="334"/>
      <c r="I90" s="952"/>
      <c r="J90" s="953"/>
      <c r="K90" s="949"/>
      <c r="L90" s="334"/>
      <c r="M90" s="952"/>
      <c r="N90" s="952"/>
      <c r="O90" s="953"/>
      <c r="P90" s="690"/>
      <c r="R90" s="511" t="s">
        <v>899</v>
      </c>
    </row>
    <row r="91" spans="1:18" ht="15" customHeight="1" x14ac:dyDescent="0.25">
      <c r="A91" s="168"/>
      <c r="B91" s="879" t="s">
        <v>873</v>
      </c>
      <c r="C91" s="952"/>
      <c r="D91" s="352"/>
      <c r="E91" s="142"/>
      <c r="F91" s="955"/>
      <c r="G91" s="949"/>
      <c r="H91" s="956">
        <v>0</v>
      </c>
      <c r="I91" s="956">
        <v>0</v>
      </c>
      <c r="J91" s="336">
        <v>0</v>
      </c>
      <c r="K91" s="949"/>
      <c r="L91" s="951" t="str">
        <f t="shared" ref="L91:M93" si="18">IF(AND(ISNUMBER(D91),ISNUMBER(H91)), D91*H91, "")</f>
        <v/>
      </c>
      <c r="M91" s="76" t="str">
        <f t="shared" si="18"/>
        <v/>
      </c>
      <c r="N91" s="951" t="str">
        <f t="shared" ref="N91:N94" si="19">IF(AND(ISNUMBER(F91),ISNUMBER(J91)),F91*J91,"")</f>
        <v/>
      </c>
      <c r="O91" s="16" t="str">
        <f>IF(AND(ISNUMBER(L91),ISNUMBER(M91),ISNUMBER(N91)), SUM(L91:N91), "")</f>
        <v/>
      </c>
      <c r="P91" s="690"/>
      <c r="Q91" s="682">
        <f t="shared" ref="Q91:Q101" si="20">IF(ISNUMBER(O91),1,0)</f>
        <v>0</v>
      </c>
      <c r="R91" s="511" t="s">
        <v>899</v>
      </c>
    </row>
    <row r="92" spans="1:18" ht="15" customHeight="1" x14ac:dyDescent="0.25">
      <c r="A92" s="168"/>
      <c r="B92" s="879" t="s">
        <v>875</v>
      </c>
      <c r="C92" s="952"/>
      <c r="D92" s="352"/>
      <c r="E92" s="142"/>
      <c r="F92" s="955"/>
      <c r="G92" s="949"/>
      <c r="H92" s="956">
        <v>0</v>
      </c>
      <c r="I92" s="956">
        <v>0</v>
      </c>
      <c r="J92" s="336">
        <v>0</v>
      </c>
      <c r="K92" s="949"/>
      <c r="L92" s="951" t="str">
        <f t="shared" si="18"/>
        <v/>
      </c>
      <c r="M92" s="76" t="str">
        <f t="shared" si="18"/>
        <v/>
      </c>
      <c r="N92" s="951" t="str">
        <f t="shared" si="19"/>
        <v/>
      </c>
      <c r="O92" s="16" t="str">
        <f>IF(AND(ISNUMBER(L92),ISNUMBER(M92),ISNUMBER(N92)), SUM(L92:N92), "")</f>
        <v/>
      </c>
      <c r="P92" s="690"/>
      <c r="Q92" s="682">
        <f t="shared" si="20"/>
        <v>0</v>
      </c>
      <c r="R92" s="511" t="s">
        <v>899</v>
      </c>
    </row>
    <row r="93" spans="1:18" ht="15" customHeight="1" x14ac:dyDescent="0.25">
      <c r="A93" s="168"/>
      <c r="B93" s="879" t="s">
        <v>876</v>
      </c>
      <c r="C93" s="952"/>
      <c r="D93" s="352"/>
      <c r="E93" s="142"/>
      <c r="F93" s="955"/>
      <c r="G93" s="949"/>
      <c r="H93" s="956">
        <v>0</v>
      </c>
      <c r="I93" s="956">
        <v>0</v>
      </c>
      <c r="J93" s="336">
        <v>0</v>
      </c>
      <c r="K93" s="949"/>
      <c r="L93" s="951" t="str">
        <f t="shared" si="18"/>
        <v/>
      </c>
      <c r="M93" s="76" t="str">
        <f t="shared" si="18"/>
        <v/>
      </c>
      <c r="N93" s="951" t="str">
        <f t="shared" si="19"/>
        <v/>
      </c>
      <c r="O93" s="16" t="str">
        <f>IF(AND(ISNUMBER(L93),ISNUMBER(M93),ISNUMBER(N93)), SUM(L93:N93), "")</f>
        <v/>
      </c>
      <c r="P93" s="690"/>
      <c r="Q93" s="682">
        <f t="shared" si="20"/>
        <v>0</v>
      </c>
      <c r="R93" s="511" t="s">
        <v>899</v>
      </c>
    </row>
    <row r="94" spans="1:18" ht="30" customHeight="1" x14ac:dyDescent="0.25">
      <c r="A94" s="168"/>
      <c r="B94" s="880" t="s">
        <v>872</v>
      </c>
      <c r="C94" s="954" t="s">
        <v>877</v>
      </c>
      <c r="D94" s="352"/>
      <c r="E94" s="142"/>
      <c r="F94" s="955"/>
      <c r="G94" s="949"/>
      <c r="H94" s="867" t="s">
        <v>869</v>
      </c>
      <c r="I94" s="867" t="s">
        <v>869</v>
      </c>
      <c r="J94" s="336">
        <v>1</v>
      </c>
      <c r="K94" s="949"/>
      <c r="L94" s="334"/>
      <c r="M94" s="952"/>
      <c r="N94" s="951" t="str">
        <f t="shared" si="19"/>
        <v/>
      </c>
      <c r="O94" s="16" t="str">
        <f>IF(ISNUMBER(N94), N94, "")</f>
        <v/>
      </c>
      <c r="P94" s="690"/>
      <c r="Q94" s="885">
        <f t="shared" si="20"/>
        <v>0</v>
      </c>
      <c r="R94" s="511" t="s">
        <v>857</v>
      </c>
    </row>
    <row r="95" spans="1:18" ht="30" customHeight="1" x14ac:dyDescent="0.25">
      <c r="A95" s="168"/>
      <c r="B95" s="353" t="str">
        <f>CONCATENATE("Check: row ", ROW(B94), " ≥ LCR deposits at the central institution of an institutional network that receives 25% run-off")</f>
        <v>Check: row 94 ≥ LCR deposits at the central institution of an institutional network that receives 25% run-off</v>
      </c>
      <c r="C95" s="952"/>
      <c r="D95" s="354" t="str">
        <f>IF(D94&gt;=LCR!D308,"Pass","Fail")</f>
        <v>Pass</v>
      </c>
      <c r="E95" s="952"/>
      <c r="F95" s="953"/>
      <c r="G95" s="949"/>
      <c r="H95" s="340"/>
      <c r="I95" s="341"/>
      <c r="J95" s="351"/>
      <c r="K95" s="949"/>
      <c r="L95" s="340"/>
      <c r="M95" s="341"/>
      <c r="N95" s="351"/>
      <c r="O95" s="351"/>
      <c r="P95" s="690"/>
      <c r="R95" s="511" t="s">
        <v>857</v>
      </c>
    </row>
    <row r="96" spans="1:18" ht="30" customHeight="1" x14ac:dyDescent="0.25">
      <c r="A96" s="168"/>
      <c r="B96" s="938" t="s">
        <v>963</v>
      </c>
      <c r="C96" s="952"/>
      <c r="D96" s="355"/>
      <c r="E96" s="952"/>
      <c r="F96" s="953"/>
      <c r="G96" s="949"/>
      <c r="H96" s="334"/>
      <c r="I96" s="952"/>
      <c r="J96" s="953"/>
      <c r="K96" s="949"/>
      <c r="L96" s="340"/>
      <c r="M96" s="341"/>
      <c r="N96" s="351"/>
      <c r="O96" s="351"/>
      <c r="P96" s="690"/>
      <c r="R96" s="511" t="s">
        <v>857</v>
      </c>
    </row>
    <row r="97" spans="1:18" ht="15" customHeight="1" x14ac:dyDescent="0.25">
      <c r="A97" s="168"/>
      <c r="B97" s="879" t="s">
        <v>648</v>
      </c>
      <c r="C97" s="952"/>
      <c r="D97" s="352"/>
      <c r="E97" s="142"/>
      <c r="F97" s="955"/>
      <c r="G97" s="949"/>
      <c r="H97" s="956">
        <v>0.15</v>
      </c>
      <c r="I97" s="956">
        <v>0.5</v>
      </c>
      <c r="J97" s="336">
        <v>1</v>
      </c>
      <c r="K97" s="949"/>
      <c r="L97" s="951" t="str">
        <f>IF(AND(ISNUMBER(D97),ISNUMBER(H97)), D97*H97, "")</f>
        <v/>
      </c>
      <c r="M97" s="76" t="str">
        <f>IF(AND(ISNUMBER(E97),ISNUMBER(I97)), E97*I97, "")</f>
        <v/>
      </c>
      <c r="N97" s="951" t="str">
        <f t="shared" ref="N97" si="21">IF(AND(ISNUMBER(F97),ISNUMBER(J97)),F97*J97,"")</f>
        <v/>
      </c>
      <c r="O97" s="16" t="str">
        <f>IF(AND(ISNUMBER(L97),ISNUMBER(M97),ISNUMBER(N97)), SUM(L97:N97), "")</f>
        <v/>
      </c>
      <c r="P97" s="690"/>
      <c r="Q97" s="885">
        <f t="shared" si="20"/>
        <v>0</v>
      </c>
      <c r="R97" s="511" t="s">
        <v>857</v>
      </c>
    </row>
    <row r="98" spans="1:18" ht="15" customHeight="1" x14ac:dyDescent="0.25">
      <c r="A98" s="168"/>
      <c r="B98" s="879" t="s">
        <v>874</v>
      </c>
      <c r="C98" s="952"/>
      <c r="D98" s="355"/>
      <c r="E98" s="952"/>
      <c r="F98" s="953"/>
      <c r="G98" s="949"/>
      <c r="H98" s="334"/>
      <c r="I98" s="952"/>
      <c r="J98" s="953"/>
      <c r="K98" s="949"/>
      <c r="L98" s="334"/>
      <c r="M98" s="952"/>
      <c r="N98" s="952"/>
      <c r="O98" s="953"/>
      <c r="P98" s="690"/>
      <c r="R98" s="511" t="s">
        <v>857</v>
      </c>
    </row>
    <row r="99" spans="1:18" ht="15" customHeight="1" x14ac:dyDescent="0.25">
      <c r="A99" s="168"/>
      <c r="B99" s="884" t="s">
        <v>873</v>
      </c>
      <c r="C99" s="952"/>
      <c r="D99" s="352"/>
      <c r="E99" s="142"/>
      <c r="F99" s="955"/>
      <c r="G99" s="949"/>
      <c r="H99" s="956">
        <v>0.15</v>
      </c>
      <c r="I99" s="956">
        <v>0.5</v>
      </c>
      <c r="J99" s="336">
        <v>1</v>
      </c>
      <c r="K99" s="949"/>
      <c r="L99" s="951" t="str">
        <f t="shared" ref="L99:M101" si="22">IF(AND(ISNUMBER(D99),ISNUMBER(H99)), D99*H99, "")</f>
        <v/>
      </c>
      <c r="M99" s="76" t="str">
        <f t="shared" si="22"/>
        <v/>
      </c>
      <c r="N99" s="951" t="str">
        <f t="shared" ref="N99:N101" si="23">IF(AND(ISNUMBER(F99),ISNUMBER(J99)),F99*J99,"")</f>
        <v/>
      </c>
      <c r="O99" s="16" t="str">
        <f>IF(AND(ISNUMBER(L99),ISNUMBER(M99),ISNUMBER(N99)), SUM(L99:N99), "")</f>
        <v/>
      </c>
      <c r="P99" s="690"/>
      <c r="Q99" s="885">
        <f t="shared" si="20"/>
        <v>0</v>
      </c>
      <c r="R99" s="511" t="s">
        <v>857</v>
      </c>
    </row>
    <row r="100" spans="1:18" ht="15" customHeight="1" x14ac:dyDescent="0.25">
      <c r="A100" s="168"/>
      <c r="B100" s="884" t="s">
        <v>875</v>
      </c>
      <c r="C100" s="952"/>
      <c r="D100" s="352"/>
      <c r="E100" s="142"/>
      <c r="F100" s="955"/>
      <c r="G100" s="949"/>
      <c r="H100" s="956">
        <v>0.5</v>
      </c>
      <c r="I100" s="956">
        <v>0.5</v>
      </c>
      <c r="J100" s="336">
        <v>1</v>
      </c>
      <c r="K100" s="949"/>
      <c r="L100" s="951" t="str">
        <f t="shared" si="22"/>
        <v/>
      </c>
      <c r="M100" s="76" t="str">
        <f t="shared" si="22"/>
        <v/>
      </c>
      <c r="N100" s="951" t="str">
        <f t="shared" si="23"/>
        <v/>
      </c>
      <c r="O100" s="16" t="str">
        <f>IF(AND(ISNUMBER(L100),ISNUMBER(M100),ISNUMBER(N100)), SUM(L100:N100), "")</f>
        <v/>
      </c>
      <c r="P100" s="690"/>
      <c r="Q100" s="885">
        <f t="shared" si="20"/>
        <v>0</v>
      </c>
      <c r="R100" s="511" t="s">
        <v>857</v>
      </c>
    </row>
    <row r="101" spans="1:18" ht="15" customHeight="1" x14ac:dyDescent="0.25">
      <c r="A101" s="168"/>
      <c r="B101" s="884" t="s">
        <v>876</v>
      </c>
      <c r="C101" s="952"/>
      <c r="D101" s="352"/>
      <c r="E101" s="142"/>
      <c r="F101" s="955"/>
      <c r="G101" s="949"/>
      <c r="H101" s="956">
        <v>1</v>
      </c>
      <c r="I101" s="956">
        <v>1</v>
      </c>
      <c r="J101" s="336">
        <v>1</v>
      </c>
      <c r="K101" s="949"/>
      <c r="L101" s="951" t="str">
        <f t="shared" si="22"/>
        <v/>
      </c>
      <c r="M101" s="76" t="str">
        <f t="shared" si="22"/>
        <v/>
      </c>
      <c r="N101" s="951" t="str">
        <f t="shared" si="23"/>
        <v/>
      </c>
      <c r="O101" s="16" t="str">
        <f>IF(AND(ISNUMBER(L101),ISNUMBER(M101),ISNUMBER(N101)), SUM(L101:N101), "")</f>
        <v/>
      </c>
      <c r="P101" s="690"/>
      <c r="Q101" s="885">
        <f t="shared" si="20"/>
        <v>0</v>
      </c>
      <c r="R101" s="511" t="s">
        <v>857</v>
      </c>
    </row>
    <row r="102" spans="1:18" ht="15" customHeight="1" x14ac:dyDescent="0.25">
      <c r="A102" s="168"/>
      <c r="B102" s="347" t="s">
        <v>822</v>
      </c>
      <c r="C102" s="952"/>
      <c r="D102" s="355"/>
      <c r="E102" s="952"/>
      <c r="F102" s="953"/>
      <c r="G102" s="949"/>
      <c r="H102" s="334"/>
      <c r="I102" s="952"/>
      <c r="J102" s="953"/>
      <c r="K102" s="949"/>
      <c r="L102" s="334"/>
      <c r="M102" s="952"/>
      <c r="N102" s="952"/>
      <c r="O102" s="953"/>
      <c r="P102" s="690"/>
      <c r="R102" s="511" t="s">
        <v>857</v>
      </c>
    </row>
    <row r="103" spans="1:18" ht="45" customHeight="1" x14ac:dyDescent="0.25">
      <c r="A103" s="168"/>
      <c r="B103" s="880" t="s">
        <v>878</v>
      </c>
      <c r="C103" s="954" t="s">
        <v>838</v>
      </c>
      <c r="D103" s="355"/>
      <c r="E103" s="952"/>
      <c r="F103" s="953"/>
      <c r="G103" s="949"/>
      <c r="H103" s="334"/>
      <c r="I103" s="952"/>
      <c r="J103" s="953"/>
      <c r="K103" s="949"/>
      <c r="L103" s="334"/>
      <c r="M103" s="952"/>
      <c r="N103" s="952"/>
      <c r="O103" s="953"/>
      <c r="P103" s="690"/>
      <c r="R103" s="511" t="s">
        <v>857</v>
      </c>
    </row>
    <row r="104" spans="1:18" ht="15" customHeight="1" x14ac:dyDescent="0.25">
      <c r="A104" s="168"/>
      <c r="B104" s="879" t="s">
        <v>648</v>
      </c>
      <c r="C104" s="952"/>
      <c r="D104" s="352"/>
      <c r="E104" s="142"/>
      <c r="F104" s="955"/>
      <c r="G104" s="949"/>
      <c r="H104" s="956">
        <v>0.1</v>
      </c>
      <c r="I104" s="956">
        <v>0.5</v>
      </c>
      <c r="J104" s="336">
        <v>1</v>
      </c>
      <c r="K104" s="949"/>
      <c r="L104" s="951" t="str">
        <f>IF(AND(ISNUMBER(D104),ISNUMBER(H104)), D104*H104, "")</f>
        <v/>
      </c>
      <c r="M104" s="76" t="str">
        <f>IF(AND(ISNUMBER(E104),ISNUMBER(I104)), E104*I104, "")</f>
        <v/>
      </c>
      <c r="N104" s="951" t="str">
        <f>IF(AND(ISNUMBER(F104),ISNUMBER(J104)),F104*J104,"")</f>
        <v/>
      </c>
      <c r="O104" s="16" t="str">
        <f>IF(AND(ISNUMBER(L104),ISNUMBER(M104),ISNUMBER(N104)),SUM(L104:N104),"")</f>
        <v/>
      </c>
      <c r="P104" s="690"/>
      <c r="Q104" s="682">
        <f>IF(ISNUMBER(O104),1,0)</f>
        <v>0</v>
      </c>
      <c r="R104" s="511" t="s">
        <v>857</v>
      </c>
    </row>
    <row r="105" spans="1:18" ht="15" customHeight="1" x14ac:dyDescent="0.25">
      <c r="A105" s="168"/>
      <c r="B105" s="879" t="s">
        <v>821</v>
      </c>
      <c r="C105" s="952"/>
      <c r="D105" s="355"/>
      <c r="E105" s="952"/>
      <c r="F105" s="953"/>
      <c r="G105" s="949"/>
      <c r="H105" s="334"/>
      <c r="I105" s="952"/>
      <c r="J105" s="953"/>
      <c r="K105" s="949"/>
      <c r="L105" s="334"/>
      <c r="M105" s="952"/>
      <c r="N105" s="952"/>
      <c r="O105" s="953"/>
      <c r="P105" s="690"/>
      <c r="R105" s="511" t="s">
        <v>857</v>
      </c>
    </row>
    <row r="106" spans="1:18" ht="15" customHeight="1" x14ac:dyDescent="0.25">
      <c r="A106" s="168"/>
      <c r="B106" s="884" t="s">
        <v>873</v>
      </c>
      <c r="C106" s="952"/>
      <c r="D106" s="352"/>
      <c r="E106" s="142"/>
      <c r="F106" s="955"/>
      <c r="G106" s="949"/>
      <c r="H106" s="956">
        <v>0.1</v>
      </c>
      <c r="I106" s="956">
        <v>0.5</v>
      </c>
      <c r="J106" s="336">
        <v>1</v>
      </c>
      <c r="K106" s="949"/>
      <c r="L106" s="951" t="str">
        <f t="shared" ref="L106:M108" si="24">IF(AND(ISNUMBER(D106),ISNUMBER(H106)), D106*H106, "")</f>
        <v/>
      </c>
      <c r="M106" s="76" t="str">
        <f t="shared" si="24"/>
        <v/>
      </c>
      <c r="N106" s="951" t="str">
        <f>IF(AND(ISNUMBER(F106),ISNUMBER(J106)),F106*J106,"")</f>
        <v/>
      </c>
      <c r="O106" s="16" t="str">
        <f>IF(AND(ISNUMBER(L106),ISNUMBER(M106),ISNUMBER(N106)),SUM(L106:N106),"")</f>
        <v/>
      </c>
      <c r="P106" s="690"/>
      <c r="Q106" s="682">
        <f t="shared" ref="Q106:Q108" si="25">IF(ISNUMBER(O106),1,0)</f>
        <v>0</v>
      </c>
      <c r="R106" s="511" t="s">
        <v>857</v>
      </c>
    </row>
    <row r="107" spans="1:18" ht="15" customHeight="1" x14ac:dyDescent="0.25">
      <c r="A107" s="168"/>
      <c r="B107" s="884" t="s">
        <v>875</v>
      </c>
      <c r="C107" s="952"/>
      <c r="D107" s="352"/>
      <c r="E107" s="142"/>
      <c r="F107" s="955"/>
      <c r="G107" s="949"/>
      <c r="H107" s="956">
        <v>0.5</v>
      </c>
      <c r="I107" s="956">
        <v>0.5</v>
      </c>
      <c r="J107" s="336">
        <v>1</v>
      </c>
      <c r="K107" s="949"/>
      <c r="L107" s="951" t="str">
        <f t="shared" si="24"/>
        <v/>
      </c>
      <c r="M107" s="76" t="str">
        <f t="shared" si="24"/>
        <v/>
      </c>
      <c r="N107" s="951" t="str">
        <f>IF(AND(ISNUMBER(F107),ISNUMBER(J107)),F107*J107,"")</f>
        <v/>
      </c>
      <c r="O107" s="16" t="str">
        <f>IF(AND(ISNUMBER(L107),ISNUMBER(M107),ISNUMBER(N107)),SUM(L107:N107),"")</f>
        <v/>
      </c>
      <c r="P107" s="690"/>
      <c r="Q107" s="682">
        <f t="shared" si="25"/>
        <v>0</v>
      </c>
      <c r="R107" s="511" t="s">
        <v>857</v>
      </c>
    </row>
    <row r="108" spans="1:18" ht="15" customHeight="1" x14ac:dyDescent="0.25">
      <c r="A108" s="168"/>
      <c r="B108" s="884" t="s">
        <v>876</v>
      </c>
      <c r="C108" s="952"/>
      <c r="D108" s="352"/>
      <c r="E108" s="142"/>
      <c r="F108" s="955"/>
      <c r="G108" s="949"/>
      <c r="H108" s="956">
        <v>1</v>
      </c>
      <c r="I108" s="956">
        <v>1</v>
      </c>
      <c r="J108" s="336">
        <v>1</v>
      </c>
      <c r="K108" s="949"/>
      <c r="L108" s="951" t="str">
        <f t="shared" si="24"/>
        <v/>
      </c>
      <c r="M108" s="76" t="str">
        <f t="shared" si="24"/>
        <v/>
      </c>
      <c r="N108" s="951" t="str">
        <f>IF(AND(ISNUMBER(F108),ISNUMBER(J108)),F108*J108,"")</f>
        <v/>
      </c>
      <c r="O108" s="16" t="str">
        <f>IF(AND(ISNUMBER(L108),ISNUMBER(M108),ISNUMBER(N108)),SUM(L108:N108),"")</f>
        <v/>
      </c>
      <c r="P108" s="690"/>
      <c r="Q108" s="682">
        <f t="shared" si="25"/>
        <v>0</v>
      </c>
      <c r="R108" s="511" t="s">
        <v>857</v>
      </c>
    </row>
    <row r="109" spans="1:18" ht="30" customHeight="1" x14ac:dyDescent="0.25">
      <c r="A109" s="168"/>
      <c r="B109" s="880" t="s">
        <v>823</v>
      </c>
      <c r="C109" s="954" t="s">
        <v>839</v>
      </c>
      <c r="D109" s="355"/>
      <c r="E109" s="952"/>
      <c r="F109" s="953"/>
      <c r="G109" s="949"/>
      <c r="H109" s="334"/>
      <c r="I109" s="334"/>
      <c r="J109" s="953"/>
      <c r="K109" s="949"/>
      <c r="L109" s="334"/>
      <c r="M109" s="334"/>
      <c r="N109" s="334"/>
      <c r="O109" s="953"/>
      <c r="P109" s="690"/>
      <c r="R109" s="511" t="s">
        <v>857</v>
      </c>
    </row>
    <row r="110" spans="1:18" ht="15" customHeight="1" x14ac:dyDescent="0.25">
      <c r="A110" s="168"/>
      <c r="B110" s="879" t="s">
        <v>648</v>
      </c>
      <c r="C110" s="952"/>
      <c r="D110" s="352"/>
      <c r="E110" s="142"/>
      <c r="F110" s="955"/>
      <c r="G110" s="949"/>
      <c r="H110" s="956">
        <v>0.15</v>
      </c>
      <c r="I110" s="956">
        <v>0.5</v>
      </c>
      <c r="J110" s="336">
        <v>1</v>
      </c>
      <c r="K110" s="949"/>
      <c r="L110" s="951" t="str">
        <f>IF(AND(ISNUMBER(D110),ISNUMBER(H110)), D110*H110, "")</f>
        <v/>
      </c>
      <c r="M110" s="76" t="str">
        <f>IF(AND(ISNUMBER(E110),ISNUMBER(I110)), E110*I110, "")</f>
        <v/>
      </c>
      <c r="N110" s="951" t="str">
        <f>IF(AND(ISNUMBER(F110),ISNUMBER(J110)),F110*J110,"")</f>
        <v/>
      </c>
      <c r="O110" s="16" t="str">
        <f>IF(AND(ISNUMBER(L110),ISNUMBER(M110),ISNUMBER(N110)),SUM(L110:N110),"")</f>
        <v/>
      </c>
      <c r="P110" s="690"/>
      <c r="Q110" s="682">
        <f>IF(ISNUMBER(O110),1,0)</f>
        <v>0</v>
      </c>
      <c r="R110" s="511" t="s">
        <v>857</v>
      </c>
    </row>
    <row r="111" spans="1:18" ht="15" customHeight="1" x14ac:dyDescent="0.25">
      <c r="A111" s="168"/>
      <c r="B111" s="879" t="s">
        <v>821</v>
      </c>
      <c r="C111" s="952"/>
      <c r="D111" s="355"/>
      <c r="E111" s="952"/>
      <c r="F111" s="953"/>
      <c r="G111" s="949"/>
      <c r="H111" s="334"/>
      <c r="I111" s="952"/>
      <c r="J111" s="953"/>
      <c r="K111" s="949"/>
      <c r="L111" s="334"/>
      <c r="M111" s="952"/>
      <c r="N111" s="952"/>
      <c r="O111" s="953"/>
      <c r="P111" s="690"/>
      <c r="R111" s="511" t="s">
        <v>857</v>
      </c>
    </row>
    <row r="112" spans="1:18" ht="15" customHeight="1" x14ac:dyDescent="0.25">
      <c r="A112" s="168"/>
      <c r="B112" s="884" t="s">
        <v>873</v>
      </c>
      <c r="C112" s="952"/>
      <c r="D112" s="352"/>
      <c r="E112" s="142"/>
      <c r="F112" s="955"/>
      <c r="G112" s="949"/>
      <c r="H112" s="956">
        <v>0.15</v>
      </c>
      <c r="I112" s="956">
        <v>0.5</v>
      </c>
      <c r="J112" s="336">
        <v>1</v>
      </c>
      <c r="K112" s="949"/>
      <c r="L112" s="951" t="str">
        <f t="shared" ref="L112:M114" si="26">IF(AND(ISNUMBER(D112),ISNUMBER(H112)), D112*H112, "")</f>
        <v/>
      </c>
      <c r="M112" s="76" t="str">
        <f t="shared" si="26"/>
        <v/>
      </c>
      <c r="N112" s="951" t="str">
        <f>IF(AND(ISNUMBER(F112),ISNUMBER(J112)),F112*J112,"")</f>
        <v/>
      </c>
      <c r="O112" s="16" t="str">
        <f>IF(AND(ISNUMBER(L112),ISNUMBER(M112),ISNUMBER(N112)),SUM(L112:N112),"")</f>
        <v/>
      </c>
      <c r="P112" s="690"/>
      <c r="Q112" s="682">
        <f t="shared" ref="Q112:Q114" si="27">IF(ISNUMBER(O112),1,0)</f>
        <v>0</v>
      </c>
      <c r="R112" s="511" t="s">
        <v>857</v>
      </c>
    </row>
    <row r="113" spans="1:18" ht="15" customHeight="1" x14ac:dyDescent="0.25">
      <c r="A113" s="168"/>
      <c r="B113" s="884" t="s">
        <v>875</v>
      </c>
      <c r="C113" s="952"/>
      <c r="D113" s="352"/>
      <c r="E113" s="142"/>
      <c r="F113" s="955"/>
      <c r="G113" s="949"/>
      <c r="H113" s="956">
        <v>0.5</v>
      </c>
      <c r="I113" s="956">
        <v>0.5</v>
      </c>
      <c r="J113" s="336">
        <v>1</v>
      </c>
      <c r="K113" s="949"/>
      <c r="L113" s="951" t="str">
        <f t="shared" si="26"/>
        <v/>
      </c>
      <c r="M113" s="76" t="str">
        <f t="shared" si="26"/>
        <v/>
      </c>
      <c r="N113" s="951" t="str">
        <f>IF(AND(ISNUMBER(F113),ISNUMBER(J113)),F113*J113,"")</f>
        <v/>
      </c>
      <c r="O113" s="16" t="str">
        <f>IF(AND(ISNUMBER(L113),ISNUMBER(M113),ISNUMBER(N113)),SUM(L113:N113),"")</f>
        <v/>
      </c>
      <c r="P113" s="690"/>
      <c r="Q113" s="682">
        <f t="shared" si="27"/>
        <v>0</v>
      </c>
      <c r="R113" s="511" t="s">
        <v>857</v>
      </c>
    </row>
    <row r="114" spans="1:18" ht="15" customHeight="1" x14ac:dyDescent="0.25">
      <c r="A114" s="168"/>
      <c r="B114" s="884" t="s">
        <v>876</v>
      </c>
      <c r="C114" s="952"/>
      <c r="D114" s="352"/>
      <c r="E114" s="142"/>
      <c r="F114" s="955"/>
      <c r="G114" s="949"/>
      <c r="H114" s="956">
        <v>1</v>
      </c>
      <c r="I114" s="956">
        <v>1</v>
      </c>
      <c r="J114" s="336">
        <v>1</v>
      </c>
      <c r="K114" s="949"/>
      <c r="L114" s="951" t="str">
        <f t="shared" si="26"/>
        <v/>
      </c>
      <c r="M114" s="76" t="str">
        <f t="shared" si="26"/>
        <v/>
      </c>
      <c r="N114" s="951" t="str">
        <f>IF(AND(ISNUMBER(F114),ISNUMBER(J114)),F114*J114,"")</f>
        <v/>
      </c>
      <c r="O114" s="16" t="str">
        <f>IF(AND(ISNUMBER(L114),ISNUMBER(M114),ISNUMBER(N114)),SUM(L114:N114),"")</f>
        <v/>
      </c>
      <c r="P114" s="690"/>
      <c r="Q114" s="682">
        <f t="shared" si="27"/>
        <v>0</v>
      </c>
      <c r="R114" s="511" t="s">
        <v>857</v>
      </c>
    </row>
    <row r="115" spans="1:18" ht="30" customHeight="1" x14ac:dyDescent="0.25">
      <c r="A115" s="168"/>
      <c r="B115" s="880" t="s">
        <v>824</v>
      </c>
      <c r="C115" s="954" t="s">
        <v>839</v>
      </c>
      <c r="D115" s="355"/>
      <c r="E115" s="952"/>
      <c r="F115" s="953"/>
      <c r="G115" s="949"/>
      <c r="H115" s="334"/>
      <c r="I115" s="334"/>
      <c r="J115" s="953"/>
      <c r="K115" s="949"/>
      <c r="L115" s="334"/>
      <c r="M115" s="334"/>
      <c r="N115" s="334"/>
      <c r="O115" s="953"/>
      <c r="P115" s="690"/>
      <c r="R115" s="511" t="s">
        <v>857</v>
      </c>
    </row>
    <row r="116" spans="1:18" ht="15" customHeight="1" x14ac:dyDescent="0.25">
      <c r="A116" s="168"/>
      <c r="B116" s="879" t="s">
        <v>648</v>
      </c>
      <c r="C116" s="952"/>
      <c r="D116" s="352"/>
      <c r="E116" s="142"/>
      <c r="F116" s="955"/>
      <c r="G116" s="949"/>
      <c r="H116" s="956">
        <v>0.15</v>
      </c>
      <c r="I116" s="956">
        <v>0.5</v>
      </c>
      <c r="J116" s="336">
        <v>1</v>
      </c>
      <c r="K116" s="949"/>
      <c r="L116" s="951" t="str">
        <f>IF(AND(ISNUMBER(D116),ISNUMBER(H116)), D116*H116, "")</f>
        <v/>
      </c>
      <c r="M116" s="76" t="str">
        <f>IF(AND(ISNUMBER(E116),ISNUMBER(I116)), E116*I116, "")</f>
        <v/>
      </c>
      <c r="N116" s="951" t="str">
        <f>IF(AND(ISNUMBER(F116),ISNUMBER(J116)),F116*J116,"")</f>
        <v/>
      </c>
      <c r="O116" s="16" t="str">
        <f>IF(AND(ISNUMBER(L116),ISNUMBER(M116),ISNUMBER(N116)),SUM(L116:N116),"")</f>
        <v/>
      </c>
      <c r="P116" s="690"/>
      <c r="Q116" s="682">
        <f>IF(ISNUMBER(O116),1,0)</f>
        <v>0</v>
      </c>
      <c r="R116" s="511" t="s">
        <v>857</v>
      </c>
    </row>
    <row r="117" spans="1:18" ht="15" customHeight="1" x14ac:dyDescent="0.25">
      <c r="A117" s="168"/>
      <c r="B117" s="879" t="s">
        <v>821</v>
      </c>
      <c r="C117" s="952"/>
      <c r="D117" s="355"/>
      <c r="E117" s="952"/>
      <c r="F117" s="953"/>
      <c r="G117" s="949"/>
      <c r="H117" s="334"/>
      <c r="I117" s="952"/>
      <c r="J117" s="953"/>
      <c r="K117" s="949"/>
      <c r="L117" s="334"/>
      <c r="M117" s="952"/>
      <c r="N117" s="952"/>
      <c r="O117" s="953"/>
      <c r="P117" s="690"/>
      <c r="R117" s="511" t="s">
        <v>857</v>
      </c>
    </row>
    <row r="118" spans="1:18" ht="15" customHeight="1" x14ac:dyDescent="0.25">
      <c r="A118" s="168"/>
      <c r="B118" s="884" t="s">
        <v>873</v>
      </c>
      <c r="C118" s="952"/>
      <c r="D118" s="352"/>
      <c r="E118" s="142"/>
      <c r="F118" s="955"/>
      <c r="G118" s="949"/>
      <c r="H118" s="956">
        <v>0.15</v>
      </c>
      <c r="I118" s="956">
        <v>0.5</v>
      </c>
      <c r="J118" s="336">
        <v>1</v>
      </c>
      <c r="K118" s="949"/>
      <c r="L118" s="951" t="str">
        <f t="shared" ref="L118:M120" si="28">IF(AND(ISNUMBER(D118),ISNUMBER(H118)), D118*H118, "")</f>
        <v/>
      </c>
      <c r="M118" s="76" t="str">
        <f t="shared" si="28"/>
        <v/>
      </c>
      <c r="N118" s="951" t="str">
        <f t="shared" ref="N118:N120" si="29">IF(AND(ISNUMBER(F118),ISNUMBER(J118)),F118*J118,"")</f>
        <v/>
      </c>
      <c r="O118" s="16" t="str">
        <f>IF(AND(ISNUMBER(L118),ISNUMBER(M118),ISNUMBER(N118)),SUM(L118:N118),"")</f>
        <v/>
      </c>
      <c r="P118" s="690"/>
      <c r="Q118" s="682">
        <f t="shared" ref="Q118:Q120" si="30">IF(ISNUMBER(O118),1,0)</f>
        <v>0</v>
      </c>
      <c r="R118" s="511" t="s">
        <v>857</v>
      </c>
    </row>
    <row r="119" spans="1:18" ht="15" customHeight="1" x14ac:dyDescent="0.25">
      <c r="A119" s="168"/>
      <c r="B119" s="884" t="s">
        <v>875</v>
      </c>
      <c r="C119" s="952"/>
      <c r="D119" s="352"/>
      <c r="E119" s="142"/>
      <c r="F119" s="955"/>
      <c r="G119" s="949"/>
      <c r="H119" s="956">
        <v>0.5</v>
      </c>
      <c r="I119" s="956">
        <v>0.5</v>
      </c>
      <c r="J119" s="336">
        <v>1</v>
      </c>
      <c r="K119" s="949"/>
      <c r="L119" s="951" t="str">
        <f t="shared" si="28"/>
        <v/>
      </c>
      <c r="M119" s="76" t="str">
        <f t="shared" si="28"/>
        <v/>
      </c>
      <c r="N119" s="951" t="str">
        <f t="shared" si="29"/>
        <v/>
      </c>
      <c r="O119" s="16" t="str">
        <f>IF(AND(ISNUMBER(L119),ISNUMBER(M119),ISNUMBER(N119)),SUM(L119:N119),"")</f>
        <v/>
      </c>
      <c r="P119" s="690"/>
      <c r="Q119" s="682">
        <f t="shared" si="30"/>
        <v>0</v>
      </c>
      <c r="R119" s="511" t="s">
        <v>857</v>
      </c>
    </row>
    <row r="120" spans="1:18" ht="15" customHeight="1" x14ac:dyDescent="0.25">
      <c r="A120" s="168"/>
      <c r="B120" s="884" t="s">
        <v>876</v>
      </c>
      <c r="C120" s="952"/>
      <c r="D120" s="352"/>
      <c r="E120" s="142"/>
      <c r="F120" s="955"/>
      <c r="G120" s="949"/>
      <c r="H120" s="956">
        <v>1</v>
      </c>
      <c r="I120" s="956">
        <v>1</v>
      </c>
      <c r="J120" s="336">
        <v>1</v>
      </c>
      <c r="K120" s="949"/>
      <c r="L120" s="951" t="str">
        <f t="shared" si="28"/>
        <v/>
      </c>
      <c r="M120" s="76" t="str">
        <f t="shared" si="28"/>
        <v/>
      </c>
      <c r="N120" s="951" t="str">
        <f t="shared" si="29"/>
        <v/>
      </c>
      <c r="O120" s="16" t="str">
        <f>IF(AND(ISNUMBER(L120),ISNUMBER(M120),ISNUMBER(N120)),SUM(L120:N120),"")</f>
        <v/>
      </c>
      <c r="P120" s="690"/>
      <c r="Q120" s="682">
        <f t="shared" si="30"/>
        <v>0</v>
      </c>
      <c r="R120" s="511" t="s">
        <v>857</v>
      </c>
    </row>
    <row r="121" spans="1:18" ht="30" customHeight="1" x14ac:dyDescent="0.25">
      <c r="A121" s="168"/>
      <c r="B121" s="347" t="s">
        <v>920</v>
      </c>
      <c r="C121" s="954" t="s">
        <v>840</v>
      </c>
      <c r="D121" s="355"/>
      <c r="E121" s="952"/>
      <c r="F121" s="953"/>
      <c r="G121" s="949"/>
      <c r="H121" s="334"/>
      <c r="I121" s="952"/>
      <c r="J121" s="953"/>
      <c r="K121" s="949"/>
      <c r="L121" s="334"/>
      <c r="M121" s="952"/>
      <c r="N121" s="952"/>
      <c r="O121" s="953"/>
      <c r="P121" s="690"/>
      <c r="R121" s="511" t="s">
        <v>900</v>
      </c>
    </row>
    <row r="122" spans="1:18" ht="15" customHeight="1" x14ac:dyDescent="0.25">
      <c r="A122" s="168"/>
      <c r="B122" s="880" t="s">
        <v>648</v>
      </c>
      <c r="C122" s="952"/>
      <c r="D122" s="352"/>
      <c r="E122" s="142"/>
      <c r="F122" s="955"/>
      <c r="G122" s="949"/>
      <c r="H122" s="956">
        <v>0.05</v>
      </c>
      <c r="I122" s="956">
        <v>0.05</v>
      </c>
      <c r="J122" s="336">
        <v>0.05</v>
      </c>
      <c r="K122" s="949"/>
      <c r="L122" s="951" t="str">
        <f>IF(AND(ISNUMBER(D122),ISNUMBER(H122)), D122*H122, "")</f>
        <v/>
      </c>
      <c r="M122" s="76" t="str">
        <f>IF(AND(ISNUMBER(E122),ISNUMBER(I122)), E122*I122, "")</f>
        <v/>
      </c>
      <c r="N122" s="951" t="str">
        <f>IF(AND(ISNUMBER(F122),ISNUMBER(J122)),F122*J122,"")</f>
        <v/>
      </c>
      <c r="O122" s="16" t="str">
        <f>IF(AND(ISNUMBER(L122),ISNUMBER(M122),ISNUMBER(N122)),SUM(L122:N122),"")</f>
        <v/>
      </c>
      <c r="P122" s="690"/>
      <c r="Q122" s="682">
        <f>IF(ISNUMBER(O122),1,0)</f>
        <v>0</v>
      </c>
      <c r="R122" s="27"/>
    </row>
    <row r="123" spans="1:18" ht="15" customHeight="1" x14ac:dyDescent="0.25">
      <c r="A123" s="168"/>
      <c r="B123" s="880" t="s">
        <v>821</v>
      </c>
      <c r="C123" s="952"/>
      <c r="D123" s="355"/>
      <c r="E123" s="952"/>
      <c r="F123" s="953"/>
      <c r="G123" s="949"/>
      <c r="H123" s="334"/>
      <c r="I123" s="952"/>
      <c r="J123" s="953"/>
      <c r="K123" s="949"/>
      <c r="L123" s="334"/>
      <c r="M123" s="952"/>
      <c r="N123" s="952"/>
      <c r="O123" s="953"/>
      <c r="P123" s="690"/>
      <c r="R123" s="511" t="s">
        <v>899</v>
      </c>
    </row>
    <row r="124" spans="1:18" ht="15" customHeight="1" x14ac:dyDescent="0.25">
      <c r="A124" s="168"/>
      <c r="B124" s="879" t="s">
        <v>873</v>
      </c>
      <c r="C124" s="952"/>
      <c r="D124" s="352"/>
      <c r="E124" s="142"/>
      <c r="F124" s="955"/>
      <c r="G124" s="949"/>
      <c r="H124" s="956">
        <v>0.05</v>
      </c>
      <c r="I124" s="956">
        <v>0.05</v>
      </c>
      <c r="J124" s="336">
        <v>0.05</v>
      </c>
      <c r="K124" s="949"/>
      <c r="L124" s="951" t="str">
        <f t="shared" ref="L124:M126" si="31">IF(AND(ISNUMBER(D124),ISNUMBER(H124)), D124*H124, "")</f>
        <v/>
      </c>
      <c r="M124" s="76" t="str">
        <f t="shared" si="31"/>
        <v/>
      </c>
      <c r="N124" s="951" t="str">
        <f t="shared" ref="N124:N126" si="32">IF(AND(ISNUMBER(F124),ISNUMBER(J124)),F124*J124,"")</f>
        <v/>
      </c>
      <c r="O124" s="16" t="str">
        <f>IF(AND(ISNUMBER(L124),ISNUMBER(M124),ISNUMBER(N124)),SUM(L124:N124),"")</f>
        <v/>
      </c>
      <c r="P124" s="690"/>
      <c r="Q124" s="682">
        <f t="shared" ref="Q124:Q126" si="33">IF(ISNUMBER(O124),1,0)</f>
        <v>0</v>
      </c>
      <c r="R124" s="511" t="s">
        <v>899</v>
      </c>
    </row>
    <row r="125" spans="1:18" ht="15" customHeight="1" x14ac:dyDescent="0.25">
      <c r="A125" s="168"/>
      <c r="B125" s="879" t="s">
        <v>875</v>
      </c>
      <c r="C125" s="952"/>
      <c r="D125" s="352"/>
      <c r="E125" s="142"/>
      <c r="F125" s="955"/>
      <c r="G125" s="949"/>
      <c r="H125" s="956">
        <v>0.5</v>
      </c>
      <c r="I125" s="956">
        <v>0.5</v>
      </c>
      <c r="J125" s="336">
        <v>0.5</v>
      </c>
      <c r="K125" s="949"/>
      <c r="L125" s="951" t="str">
        <f t="shared" si="31"/>
        <v/>
      </c>
      <c r="M125" s="76" t="str">
        <f t="shared" si="31"/>
        <v/>
      </c>
      <c r="N125" s="951" t="str">
        <f t="shared" si="32"/>
        <v/>
      </c>
      <c r="O125" s="16" t="str">
        <f>IF(AND(ISNUMBER(L125),ISNUMBER(M125),ISNUMBER(N125)),SUM(L125:N125),"")</f>
        <v/>
      </c>
      <c r="P125" s="690"/>
      <c r="Q125" s="682">
        <f t="shared" si="33"/>
        <v>0</v>
      </c>
      <c r="R125" s="511" t="s">
        <v>899</v>
      </c>
    </row>
    <row r="126" spans="1:18" ht="15" customHeight="1" x14ac:dyDescent="0.25">
      <c r="A126" s="168"/>
      <c r="B126" s="879" t="s">
        <v>876</v>
      </c>
      <c r="C126" s="952"/>
      <c r="D126" s="352"/>
      <c r="E126" s="142"/>
      <c r="F126" s="955"/>
      <c r="G126" s="949"/>
      <c r="H126" s="956">
        <v>1</v>
      </c>
      <c r="I126" s="956">
        <v>1</v>
      </c>
      <c r="J126" s="336">
        <v>1</v>
      </c>
      <c r="K126" s="949"/>
      <c r="L126" s="951" t="str">
        <f t="shared" si="31"/>
        <v/>
      </c>
      <c r="M126" s="76" t="str">
        <f t="shared" si="31"/>
        <v/>
      </c>
      <c r="N126" s="951" t="str">
        <f t="shared" si="32"/>
        <v/>
      </c>
      <c r="O126" s="16" t="str">
        <f>IF(AND(ISNUMBER(L126),ISNUMBER(M126),ISNUMBER(N126)),SUM(L126:N126),"")</f>
        <v/>
      </c>
      <c r="P126" s="690"/>
      <c r="Q126" s="682">
        <f t="shared" si="33"/>
        <v>0</v>
      </c>
      <c r="R126" s="511" t="s">
        <v>899</v>
      </c>
    </row>
    <row r="127" spans="1:18" ht="30" customHeight="1" x14ac:dyDescent="0.25">
      <c r="A127" s="168"/>
      <c r="B127" s="347" t="s">
        <v>921</v>
      </c>
      <c r="C127" s="954" t="s">
        <v>841</v>
      </c>
      <c r="D127" s="355"/>
      <c r="E127" s="952"/>
      <c r="F127" s="953"/>
      <c r="G127" s="949"/>
      <c r="H127" s="334"/>
      <c r="I127" s="952"/>
      <c r="J127" s="953"/>
      <c r="K127" s="949"/>
      <c r="L127" s="334"/>
      <c r="M127" s="952"/>
      <c r="N127" s="952"/>
      <c r="O127" s="953"/>
      <c r="P127" s="690"/>
      <c r="R127" s="511" t="s">
        <v>900</v>
      </c>
    </row>
    <row r="128" spans="1:18" ht="15" customHeight="1" x14ac:dyDescent="0.25">
      <c r="A128" s="168"/>
      <c r="B128" s="880" t="s">
        <v>648</v>
      </c>
      <c r="C128" s="952"/>
      <c r="D128" s="352"/>
      <c r="E128" s="142"/>
      <c r="F128" s="955"/>
      <c r="G128" s="949"/>
      <c r="H128" s="956">
        <v>0.15</v>
      </c>
      <c r="I128" s="956">
        <v>0.15</v>
      </c>
      <c r="J128" s="336">
        <v>0.15</v>
      </c>
      <c r="K128" s="949"/>
      <c r="L128" s="951" t="str">
        <f>IF(AND(ISNUMBER(D128),ISNUMBER(H128)), D128*H128, "")</f>
        <v/>
      </c>
      <c r="M128" s="76" t="str">
        <f>IF(AND(ISNUMBER(E128),ISNUMBER(I128)), E128*I128, "")</f>
        <v/>
      </c>
      <c r="N128" s="951" t="str">
        <f>IF(AND(ISNUMBER(F128),ISNUMBER(J128)),F128*J128,"")</f>
        <v/>
      </c>
      <c r="O128" s="16" t="str">
        <f>IF(AND(ISNUMBER(L128),ISNUMBER(M128),ISNUMBER(N128)),SUM(L128:N128),"")</f>
        <v/>
      </c>
      <c r="P128" s="690"/>
      <c r="Q128" s="682">
        <f>IF(ISNUMBER(O128),1,0)</f>
        <v>0</v>
      </c>
      <c r="R128" s="27"/>
    </row>
    <row r="129" spans="1:18" ht="15" customHeight="1" x14ac:dyDescent="0.25">
      <c r="A129" s="168"/>
      <c r="B129" s="880" t="s">
        <v>821</v>
      </c>
      <c r="C129" s="952"/>
      <c r="D129" s="355"/>
      <c r="E129" s="952"/>
      <c r="F129" s="953"/>
      <c r="G129" s="949"/>
      <c r="H129" s="334"/>
      <c r="I129" s="952"/>
      <c r="J129" s="953"/>
      <c r="K129" s="949"/>
      <c r="L129" s="334"/>
      <c r="M129" s="952"/>
      <c r="N129" s="952"/>
      <c r="O129" s="953"/>
      <c r="P129" s="690"/>
      <c r="R129" s="511" t="s">
        <v>899</v>
      </c>
    </row>
    <row r="130" spans="1:18" ht="15" customHeight="1" x14ac:dyDescent="0.25">
      <c r="A130" s="168"/>
      <c r="B130" s="879" t="s">
        <v>873</v>
      </c>
      <c r="C130" s="952"/>
      <c r="D130" s="352"/>
      <c r="E130" s="142"/>
      <c r="F130" s="955"/>
      <c r="G130" s="949"/>
      <c r="H130" s="956">
        <v>0.15</v>
      </c>
      <c r="I130" s="956">
        <v>0.15</v>
      </c>
      <c r="J130" s="336">
        <v>0.15</v>
      </c>
      <c r="K130" s="949"/>
      <c r="L130" s="951" t="str">
        <f t="shared" ref="L130:M132" si="34">IF(AND(ISNUMBER(D130),ISNUMBER(H130)), D130*H130, "")</f>
        <v/>
      </c>
      <c r="M130" s="76" t="str">
        <f t="shared" si="34"/>
        <v/>
      </c>
      <c r="N130" s="951" t="str">
        <f>IF(AND(ISNUMBER(F130),ISNUMBER(J130)),F130*J130,"")</f>
        <v/>
      </c>
      <c r="O130" s="16" t="str">
        <f>IF(AND(ISNUMBER(L130),ISNUMBER(M130),ISNUMBER(N130)),SUM(L130:N130),"")</f>
        <v/>
      </c>
      <c r="P130" s="690"/>
      <c r="Q130" s="682">
        <f t="shared" ref="Q130:Q132" si="35">IF(ISNUMBER(O130),1,0)</f>
        <v>0</v>
      </c>
      <c r="R130" s="511" t="s">
        <v>899</v>
      </c>
    </row>
    <row r="131" spans="1:18" ht="15" customHeight="1" x14ac:dyDescent="0.25">
      <c r="A131" s="168"/>
      <c r="B131" s="879" t="s">
        <v>875</v>
      </c>
      <c r="C131" s="952"/>
      <c r="D131" s="352"/>
      <c r="E131" s="142"/>
      <c r="F131" s="955"/>
      <c r="G131" s="949"/>
      <c r="H131" s="956">
        <v>0.5</v>
      </c>
      <c r="I131" s="956">
        <v>0.5</v>
      </c>
      <c r="J131" s="336">
        <v>0.5</v>
      </c>
      <c r="K131" s="949"/>
      <c r="L131" s="951" t="str">
        <f t="shared" si="34"/>
        <v/>
      </c>
      <c r="M131" s="76" t="str">
        <f t="shared" si="34"/>
        <v/>
      </c>
      <c r="N131" s="951" t="str">
        <f>IF(AND(ISNUMBER(F131),ISNUMBER(J131)),F131*J131,"")</f>
        <v/>
      </c>
      <c r="O131" s="16" t="str">
        <f>IF(AND(ISNUMBER(L131),ISNUMBER(M131),ISNUMBER(N131)),SUM(L131:N131),"")</f>
        <v/>
      </c>
      <c r="P131" s="690"/>
      <c r="Q131" s="682">
        <f t="shared" si="35"/>
        <v>0</v>
      </c>
      <c r="R131" s="511" t="s">
        <v>899</v>
      </c>
    </row>
    <row r="132" spans="1:18" ht="15" customHeight="1" x14ac:dyDescent="0.25">
      <c r="A132" s="168"/>
      <c r="B132" s="879" t="s">
        <v>876</v>
      </c>
      <c r="C132" s="952"/>
      <c r="D132" s="352"/>
      <c r="E132" s="142"/>
      <c r="F132" s="955"/>
      <c r="G132" s="949"/>
      <c r="H132" s="956">
        <v>1</v>
      </c>
      <c r="I132" s="956">
        <v>1</v>
      </c>
      <c r="J132" s="336">
        <v>1</v>
      </c>
      <c r="K132" s="949"/>
      <c r="L132" s="951" t="str">
        <f t="shared" si="34"/>
        <v/>
      </c>
      <c r="M132" s="76" t="str">
        <f t="shared" si="34"/>
        <v/>
      </c>
      <c r="N132" s="951" t="str">
        <f>IF(AND(ISNUMBER(F132),ISNUMBER(J132)),F132*J132,"")</f>
        <v/>
      </c>
      <c r="O132" s="16" t="str">
        <f>IF(AND(ISNUMBER(L132),ISNUMBER(M132),ISNUMBER(N132)),SUM(L132:N132),"")</f>
        <v/>
      </c>
      <c r="P132" s="690"/>
      <c r="Q132" s="682">
        <f t="shared" si="35"/>
        <v>0</v>
      </c>
      <c r="R132" s="511" t="s">
        <v>899</v>
      </c>
    </row>
    <row r="133" spans="1:18" ht="30" customHeight="1" x14ac:dyDescent="0.25">
      <c r="A133" s="168"/>
      <c r="B133" s="347" t="s">
        <v>922</v>
      </c>
      <c r="C133" s="954" t="s">
        <v>842</v>
      </c>
      <c r="D133" s="355"/>
      <c r="E133" s="952"/>
      <c r="F133" s="953"/>
      <c r="G133" s="949"/>
      <c r="H133" s="334"/>
      <c r="I133" s="952"/>
      <c r="J133" s="953"/>
      <c r="K133" s="949"/>
      <c r="L133" s="334"/>
      <c r="M133" s="952"/>
      <c r="N133" s="952"/>
      <c r="O133" s="953"/>
      <c r="P133" s="690"/>
      <c r="R133" s="511" t="s">
        <v>900</v>
      </c>
    </row>
    <row r="134" spans="1:18" ht="15" customHeight="1" x14ac:dyDescent="0.25">
      <c r="A134" s="168"/>
      <c r="B134" s="880" t="s">
        <v>648</v>
      </c>
      <c r="C134" s="952"/>
      <c r="D134" s="352"/>
      <c r="E134" s="142"/>
      <c r="F134" s="955"/>
      <c r="G134" s="949"/>
      <c r="H134" s="956">
        <v>0.5</v>
      </c>
      <c r="I134" s="956">
        <v>0.5</v>
      </c>
      <c r="J134" s="336">
        <v>0.5</v>
      </c>
      <c r="K134" s="949"/>
      <c r="L134" s="951" t="str">
        <f>IF(AND(ISNUMBER(D134),ISNUMBER(H134)), D134*H134, "")</f>
        <v/>
      </c>
      <c r="M134" s="76" t="str">
        <f>IF(AND(ISNUMBER(E134),ISNUMBER(I134)), E134*I134, "")</f>
        <v/>
      </c>
      <c r="N134" s="951" t="str">
        <f>IF(AND(ISNUMBER(F134),ISNUMBER(J134)),F134*J134,"")</f>
        <v/>
      </c>
      <c r="O134" s="16" t="str">
        <f>IF(AND(ISNUMBER(L134),ISNUMBER(M134),ISNUMBER(N134)),SUM(L134:N134),"")</f>
        <v/>
      </c>
      <c r="P134" s="690"/>
      <c r="Q134" s="682">
        <f>IF(ISNUMBER(O134),1,0)</f>
        <v>0</v>
      </c>
      <c r="R134" s="27"/>
    </row>
    <row r="135" spans="1:18" ht="15" customHeight="1" x14ac:dyDescent="0.25">
      <c r="A135" s="168"/>
      <c r="B135" s="880" t="s">
        <v>821</v>
      </c>
      <c r="C135" s="952"/>
      <c r="D135" s="355"/>
      <c r="E135" s="952"/>
      <c r="F135" s="953"/>
      <c r="G135" s="949"/>
      <c r="H135" s="334"/>
      <c r="I135" s="952"/>
      <c r="J135" s="953"/>
      <c r="K135" s="949"/>
      <c r="L135" s="334"/>
      <c r="M135" s="952"/>
      <c r="N135" s="952"/>
      <c r="O135" s="953"/>
      <c r="P135" s="690"/>
      <c r="R135" s="511" t="s">
        <v>899</v>
      </c>
    </row>
    <row r="136" spans="1:18" ht="15" customHeight="1" x14ac:dyDescent="0.25">
      <c r="A136" s="168"/>
      <c r="B136" s="879" t="s">
        <v>873</v>
      </c>
      <c r="C136" s="952"/>
      <c r="D136" s="352"/>
      <c r="E136" s="142"/>
      <c r="F136" s="955"/>
      <c r="G136" s="949"/>
      <c r="H136" s="956">
        <v>0.5</v>
      </c>
      <c r="I136" s="956">
        <v>0.5</v>
      </c>
      <c r="J136" s="336">
        <v>0.5</v>
      </c>
      <c r="K136" s="949"/>
      <c r="L136" s="951" t="str">
        <f t="shared" ref="L136:M138" si="36">IF(AND(ISNUMBER(D136),ISNUMBER(H136)), D136*H136, "")</f>
        <v/>
      </c>
      <c r="M136" s="76" t="str">
        <f t="shared" si="36"/>
        <v/>
      </c>
      <c r="N136" s="951" t="str">
        <f>IF(AND(ISNUMBER(F136),ISNUMBER(J136)),F136*J136,"")</f>
        <v/>
      </c>
      <c r="O136" s="16" t="str">
        <f>IF(AND(ISNUMBER(L136),ISNUMBER(M136),ISNUMBER(N136)),SUM(L136:N136),"")</f>
        <v/>
      </c>
      <c r="P136" s="690"/>
      <c r="Q136" s="682">
        <f t="shared" ref="Q136:Q138" si="37">IF(ISNUMBER(O136),1,0)</f>
        <v>0</v>
      </c>
      <c r="R136" s="511" t="s">
        <v>899</v>
      </c>
    </row>
    <row r="137" spans="1:18" ht="15" customHeight="1" x14ac:dyDescent="0.25">
      <c r="A137" s="168"/>
      <c r="B137" s="879" t="s">
        <v>875</v>
      </c>
      <c r="C137" s="952"/>
      <c r="D137" s="352"/>
      <c r="E137" s="142"/>
      <c r="F137" s="955"/>
      <c r="G137" s="949"/>
      <c r="H137" s="956">
        <v>0.5</v>
      </c>
      <c r="I137" s="956">
        <v>0.5</v>
      </c>
      <c r="J137" s="336">
        <v>0.5</v>
      </c>
      <c r="K137" s="949"/>
      <c r="L137" s="951" t="str">
        <f t="shared" si="36"/>
        <v/>
      </c>
      <c r="M137" s="76" t="str">
        <f t="shared" si="36"/>
        <v/>
      </c>
      <c r="N137" s="951" t="str">
        <f>IF(AND(ISNUMBER(F137),ISNUMBER(J137)),F137*J137,"")</f>
        <v/>
      </c>
      <c r="O137" s="16" t="str">
        <f>IF(AND(ISNUMBER(L137),ISNUMBER(M137),ISNUMBER(N137)),SUM(L137:N137),"")</f>
        <v/>
      </c>
      <c r="P137" s="690"/>
      <c r="Q137" s="682">
        <f t="shared" si="37"/>
        <v>0</v>
      </c>
      <c r="R137" s="511" t="s">
        <v>899</v>
      </c>
    </row>
    <row r="138" spans="1:18" ht="15" customHeight="1" x14ac:dyDescent="0.25">
      <c r="A138" s="168"/>
      <c r="B138" s="879" t="s">
        <v>876</v>
      </c>
      <c r="C138" s="952"/>
      <c r="D138" s="352"/>
      <c r="E138" s="142"/>
      <c r="F138" s="955"/>
      <c r="G138" s="949"/>
      <c r="H138" s="956">
        <v>1</v>
      </c>
      <c r="I138" s="956">
        <v>1</v>
      </c>
      <c r="J138" s="336">
        <v>1</v>
      </c>
      <c r="K138" s="949"/>
      <c r="L138" s="951" t="str">
        <f t="shared" si="36"/>
        <v/>
      </c>
      <c r="M138" s="76" t="str">
        <f t="shared" si="36"/>
        <v/>
      </c>
      <c r="N138" s="951" t="str">
        <f>IF(AND(ISNUMBER(F138),ISNUMBER(J138)),F138*J138,"")</f>
        <v/>
      </c>
      <c r="O138" s="16" t="str">
        <f>IF(AND(ISNUMBER(L138),ISNUMBER(M138),ISNUMBER(N138)),SUM(L138:N138),"")</f>
        <v/>
      </c>
      <c r="P138" s="690"/>
      <c r="Q138" s="682">
        <f t="shared" si="37"/>
        <v>0</v>
      </c>
      <c r="R138" s="511" t="s">
        <v>899</v>
      </c>
    </row>
    <row r="139" spans="1:18" ht="30" customHeight="1" x14ac:dyDescent="0.25">
      <c r="A139" s="168"/>
      <c r="B139" s="347" t="s">
        <v>879</v>
      </c>
      <c r="C139" s="954" t="s">
        <v>843</v>
      </c>
      <c r="D139" s="355"/>
      <c r="E139" s="952"/>
      <c r="F139" s="953"/>
      <c r="G139" s="949"/>
      <c r="H139" s="334"/>
      <c r="I139" s="952"/>
      <c r="J139" s="953"/>
      <c r="K139" s="949"/>
      <c r="L139" s="334"/>
      <c r="M139" s="952"/>
      <c r="N139" s="952"/>
      <c r="O139" s="953"/>
      <c r="P139" s="690"/>
      <c r="R139" s="511" t="s">
        <v>900</v>
      </c>
    </row>
    <row r="140" spans="1:18" ht="15" customHeight="1" x14ac:dyDescent="0.25">
      <c r="A140" s="168"/>
      <c r="B140" s="880" t="s">
        <v>648</v>
      </c>
      <c r="C140" s="952"/>
      <c r="D140" s="352"/>
      <c r="E140" s="142"/>
      <c r="F140" s="955"/>
      <c r="G140" s="949"/>
      <c r="H140" s="956">
        <v>0.5</v>
      </c>
      <c r="I140" s="956">
        <v>0.5</v>
      </c>
      <c r="J140" s="336">
        <v>1</v>
      </c>
      <c r="K140" s="949"/>
      <c r="L140" s="951" t="str">
        <f>IF(AND(ISNUMBER(D140),ISNUMBER(H140)), D140*H140, "")</f>
        <v/>
      </c>
      <c r="M140" s="76" t="str">
        <f>IF(AND(ISNUMBER(E140),ISNUMBER(I140)), E140*I140, "")</f>
        <v/>
      </c>
      <c r="N140" s="951" t="str">
        <f>IF(AND(ISNUMBER(F140),ISNUMBER(J140)),F140*J140,"")</f>
        <v/>
      </c>
      <c r="O140" s="16" t="str">
        <f>IF(AND(ISNUMBER(L140),ISNUMBER(M140),ISNUMBER(N140)),SUM(L140:N140),"")</f>
        <v/>
      </c>
      <c r="P140" s="690"/>
      <c r="Q140" s="682">
        <f>IF(ISNUMBER(O140),1,0)</f>
        <v>0</v>
      </c>
      <c r="R140" s="27"/>
    </row>
    <row r="141" spans="1:18" ht="15" customHeight="1" x14ac:dyDescent="0.25">
      <c r="A141" s="168"/>
      <c r="B141" s="880" t="s">
        <v>821</v>
      </c>
      <c r="C141" s="952"/>
      <c r="D141" s="355"/>
      <c r="E141" s="952"/>
      <c r="F141" s="953"/>
      <c r="G141" s="949"/>
      <c r="H141" s="334"/>
      <c r="I141" s="952"/>
      <c r="J141" s="953"/>
      <c r="K141" s="949"/>
      <c r="L141" s="334"/>
      <c r="M141" s="952"/>
      <c r="N141" s="952"/>
      <c r="O141" s="953"/>
      <c r="P141" s="690"/>
      <c r="R141" s="511" t="s">
        <v>899</v>
      </c>
    </row>
    <row r="142" spans="1:18" ht="15" customHeight="1" x14ac:dyDescent="0.25">
      <c r="A142" s="168"/>
      <c r="B142" s="879" t="s">
        <v>873</v>
      </c>
      <c r="C142" s="952"/>
      <c r="D142" s="352"/>
      <c r="E142" s="142"/>
      <c r="F142" s="955"/>
      <c r="G142" s="949"/>
      <c r="H142" s="956">
        <v>0.5</v>
      </c>
      <c r="I142" s="956">
        <v>0.5</v>
      </c>
      <c r="J142" s="336">
        <v>1</v>
      </c>
      <c r="K142" s="949"/>
      <c r="L142" s="951" t="str">
        <f t="shared" ref="L142:M144" si="38">IF(AND(ISNUMBER(D142),ISNUMBER(H142)), D142*H142, "")</f>
        <v/>
      </c>
      <c r="M142" s="76" t="str">
        <f t="shared" si="38"/>
        <v/>
      </c>
      <c r="N142" s="951" t="str">
        <f>IF(AND(ISNUMBER(F142),ISNUMBER(J142)),F142*J142,"")</f>
        <v/>
      </c>
      <c r="O142" s="16" t="str">
        <f>IF(AND(ISNUMBER(L142),ISNUMBER(M142),ISNUMBER(N142)),SUM(L142:N142),"")</f>
        <v/>
      </c>
      <c r="P142" s="690"/>
      <c r="Q142" s="682">
        <f t="shared" ref="Q142:Q144" si="39">IF(ISNUMBER(O142),1,0)</f>
        <v>0</v>
      </c>
      <c r="R142" s="511" t="s">
        <v>899</v>
      </c>
    </row>
    <row r="143" spans="1:18" ht="15" customHeight="1" x14ac:dyDescent="0.25">
      <c r="A143" s="168"/>
      <c r="B143" s="879" t="s">
        <v>875</v>
      </c>
      <c r="C143" s="952"/>
      <c r="D143" s="352"/>
      <c r="E143" s="142"/>
      <c r="F143" s="955"/>
      <c r="G143" s="949"/>
      <c r="H143" s="956">
        <v>0.5</v>
      </c>
      <c r="I143" s="956">
        <v>0.5</v>
      </c>
      <c r="J143" s="336">
        <v>1</v>
      </c>
      <c r="K143" s="949"/>
      <c r="L143" s="951" t="str">
        <f t="shared" si="38"/>
        <v/>
      </c>
      <c r="M143" s="76" t="str">
        <f t="shared" si="38"/>
        <v/>
      </c>
      <c r="N143" s="951" t="str">
        <f>IF(AND(ISNUMBER(F143),ISNUMBER(J143)),F143*J143,"")</f>
        <v/>
      </c>
      <c r="O143" s="16" t="str">
        <f>IF(AND(ISNUMBER(L143),ISNUMBER(M143),ISNUMBER(N143)),SUM(L143:N143),"")</f>
        <v/>
      </c>
      <c r="P143" s="690"/>
      <c r="Q143" s="682">
        <f t="shared" si="39"/>
        <v>0</v>
      </c>
      <c r="R143" s="511" t="s">
        <v>899</v>
      </c>
    </row>
    <row r="144" spans="1:18" ht="15" customHeight="1" x14ac:dyDescent="0.25">
      <c r="A144" s="168"/>
      <c r="B144" s="879" t="s">
        <v>876</v>
      </c>
      <c r="C144" s="952"/>
      <c r="D144" s="352"/>
      <c r="E144" s="142"/>
      <c r="F144" s="955"/>
      <c r="G144" s="949"/>
      <c r="H144" s="956">
        <v>1</v>
      </c>
      <c r="I144" s="956">
        <v>1</v>
      </c>
      <c r="J144" s="336">
        <v>1</v>
      </c>
      <c r="K144" s="949"/>
      <c r="L144" s="951" t="str">
        <f t="shared" si="38"/>
        <v/>
      </c>
      <c r="M144" s="76" t="str">
        <f t="shared" si="38"/>
        <v/>
      </c>
      <c r="N144" s="951" t="str">
        <f>IF(AND(ISNUMBER(F144),ISNUMBER(J144)),F144*J144,"")</f>
        <v/>
      </c>
      <c r="O144" s="16" t="str">
        <f>IF(AND(ISNUMBER(L144),ISNUMBER(M144),ISNUMBER(N144)),SUM(L144:N144),"")</f>
        <v/>
      </c>
      <c r="P144" s="690"/>
      <c r="Q144" s="682">
        <f t="shared" si="39"/>
        <v>0</v>
      </c>
      <c r="R144" s="511" t="s">
        <v>899</v>
      </c>
    </row>
    <row r="145" spans="1:18" ht="30" customHeight="1" x14ac:dyDescent="0.25">
      <c r="A145" s="168"/>
      <c r="B145" s="973" t="s">
        <v>964</v>
      </c>
      <c r="C145" s="954" t="s">
        <v>837</v>
      </c>
      <c r="D145" s="355"/>
      <c r="E145" s="952"/>
      <c r="F145" s="953"/>
      <c r="G145" s="949"/>
      <c r="H145" s="334"/>
      <c r="I145" s="952"/>
      <c r="J145" s="953"/>
      <c r="K145" s="949"/>
      <c r="L145" s="334"/>
      <c r="M145" s="952"/>
      <c r="N145" s="952"/>
      <c r="O145" s="953"/>
      <c r="P145" s="690"/>
      <c r="R145" s="511" t="s">
        <v>900</v>
      </c>
    </row>
    <row r="146" spans="1:18" ht="15" customHeight="1" x14ac:dyDescent="0.25">
      <c r="A146" s="168"/>
      <c r="B146" s="880" t="s">
        <v>648</v>
      </c>
      <c r="C146" s="952"/>
      <c r="D146" s="352"/>
      <c r="E146" s="142"/>
      <c r="F146" s="953"/>
      <c r="G146" s="949"/>
      <c r="H146" s="956">
        <v>0.5</v>
      </c>
      <c r="I146" s="956">
        <v>0.5</v>
      </c>
      <c r="J146" s="953"/>
      <c r="K146" s="949"/>
      <c r="L146" s="951" t="str">
        <f>IF(AND(ISNUMBER(D146),ISNUMBER(H146)), D146*H146, "")</f>
        <v/>
      </c>
      <c r="M146" s="76" t="str">
        <f>IF(AND(ISNUMBER(E146),ISNUMBER(I146)), E146*I146, "")</f>
        <v/>
      </c>
      <c r="N146" s="952"/>
      <c r="O146" s="16" t="str">
        <f>IF(AND(ISNUMBER(L146),ISNUMBER(M146)),SUM(L146:M146),"")</f>
        <v/>
      </c>
      <c r="P146" s="690"/>
      <c r="Q146" s="682">
        <f>IF(ISNUMBER(O146),1,0)</f>
        <v>0</v>
      </c>
      <c r="R146" s="27"/>
    </row>
    <row r="147" spans="1:18" ht="15" customHeight="1" x14ac:dyDescent="0.25">
      <c r="A147" s="168"/>
      <c r="B147" s="880" t="s">
        <v>821</v>
      </c>
      <c r="C147" s="952"/>
      <c r="D147" s="355"/>
      <c r="E147" s="952"/>
      <c r="F147" s="953"/>
      <c r="G147" s="949"/>
      <c r="H147" s="334"/>
      <c r="I147" s="952"/>
      <c r="J147" s="953"/>
      <c r="K147" s="949"/>
      <c r="L147" s="334"/>
      <c r="M147" s="952"/>
      <c r="N147" s="952"/>
      <c r="O147" s="953"/>
      <c r="P147" s="690"/>
      <c r="R147" s="511" t="s">
        <v>899</v>
      </c>
    </row>
    <row r="148" spans="1:18" ht="15" customHeight="1" x14ac:dyDescent="0.25">
      <c r="A148" s="168"/>
      <c r="B148" s="879" t="s">
        <v>873</v>
      </c>
      <c r="C148" s="952"/>
      <c r="D148" s="352"/>
      <c r="E148" s="142"/>
      <c r="F148" s="953"/>
      <c r="G148" s="949"/>
      <c r="H148" s="956">
        <v>0.5</v>
      </c>
      <c r="I148" s="956">
        <v>0.5</v>
      </c>
      <c r="J148" s="953"/>
      <c r="K148" s="949"/>
      <c r="L148" s="951" t="str">
        <f t="shared" ref="L148:M150" si="40">IF(AND(ISNUMBER(D148),ISNUMBER(H148)), D148*H148, "")</f>
        <v/>
      </c>
      <c r="M148" s="76" t="str">
        <f t="shared" si="40"/>
        <v/>
      </c>
      <c r="N148" s="952"/>
      <c r="O148" s="16" t="str">
        <f t="shared" ref="O148:O150" si="41">IF(AND(ISNUMBER(L148),ISNUMBER(M148)),SUM(L148:M148),"")</f>
        <v/>
      </c>
      <c r="P148" s="690"/>
      <c r="Q148" s="682">
        <f t="shared" ref="Q148:Q150" si="42">IF(ISNUMBER(O148),1,0)</f>
        <v>0</v>
      </c>
      <c r="R148" s="511" t="s">
        <v>899</v>
      </c>
    </row>
    <row r="149" spans="1:18" ht="15" customHeight="1" x14ac:dyDescent="0.25">
      <c r="A149" s="168"/>
      <c r="B149" s="879" t="s">
        <v>875</v>
      </c>
      <c r="C149" s="952"/>
      <c r="D149" s="352"/>
      <c r="E149" s="142"/>
      <c r="F149" s="953"/>
      <c r="G149" s="949"/>
      <c r="H149" s="956">
        <v>0.5</v>
      </c>
      <c r="I149" s="956">
        <v>0.5</v>
      </c>
      <c r="J149" s="953"/>
      <c r="K149" s="949"/>
      <c r="L149" s="951" t="str">
        <f t="shared" si="40"/>
        <v/>
      </c>
      <c r="M149" s="76" t="str">
        <f t="shared" si="40"/>
        <v/>
      </c>
      <c r="N149" s="952"/>
      <c r="O149" s="16" t="str">
        <f t="shared" si="41"/>
        <v/>
      </c>
      <c r="P149" s="690"/>
      <c r="Q149" s="682">
        <f t="shared" si="42"/>
        <v>0</v>
      </c>
      <c r="R149" s="511" t="s">
        <v>899</v>
      </c>
    </row>
    <row r="150" spans="1:18" ht="15" customHeight="1" x14ac:dyDescent="0.25">
      <c r="A150" s="168"/>
      <c r="B150" s="879" t="s">
        <v>876</v>
      </c>
      <c r="C150" s="952"/>
      <c r="D150" s="352"/>
      <c r="E150" s="142"/>
      <c r="F150" s="953"/>
      <c r="G150" s="949"/>
      <c r="H150" s="956">
        <v>1</v>
      </c>
      <c r="I150" s="956">
        <v>1</v>
      </c>
      <c r="J150" s="953"/>
      <c r="K150" s="949"/>
      <c r="L150" s="951" t="str">
        <f t="shared" si="40"/>
        <v/>
      </c>
      <c r="M150" s="76" t="str">
        <f t="shared" si="40"/>
        <v/>
      </c>
      <c r="N150" s="952"/>
      <c r="O150" s="16" t="str">
        <f t="shared" si="41"/>
        <v/>
      </c>
      <c r="P150" s="690"/>
      <c r="Q150" s="682">
        <f t="shared" si="42"/>
        <v>0</v>
      </c>
      <c r="R150" s="511" t="s">
        <v>899</v>
      </c>
    </row>
    <row r="151" spans="1:18" ht="30" customHeight="1" x14ac:dyDescent="0.25">
      <c r="A151" s="168"/>
      <c r="B151" s="973" t="s">
        <v>965</v>
      </c>
      <c r="C151" s="954" t="s">
        <v>969</v>
      </c>
      <c r="D151" s="355"/>
      <c r="E151" s="952"/>
      <c r="F151" s="953"/>
      <c r="G151" s="949"/>
      <c r="H151" s="334"/>
      <c r="I151" s="952"/>
      <c r="J151" s="953"/>
      <c r="K151" s="949"/>
      <c r="L151" s="334"/>
      <c r="M151" s="952"/>
      <c r="N151" s="952"/>
      <c r="O151" s="953"/>
      <c r="P151" s="690"/>
      <c r="R151" s="511" t="s">
        <v>900</v>
      </c>
    </row>
    <row r="152" spans="1:18" ht="15" customHeight="1" x14ac:dyDescent="0.25">
      <c r="A152" s="168"/>
      <c r="B152" s="880" t="s">
        <v>648</v>
      </c>
      <c r="C152" s="952"/>
      <c r="D152" s="352"/>
      <c r="E152" s="142"/>
      <c r="F152" s="953"/>
      <c r="G152" s="949"/>
      <c r="H152" s="956">
        <v>0</v>
      </c>
      <c r="I152" s="956">
        <v>0.5</v>
      </c>
      <c r="J152" s="953"/>
      <c r="K152" s="949"/>
      <c r="L152" s="951" t="str">
        <f>IF(AND(ISNUMBER(D152),ISNUMBER(H152)), D152*H152, "")</f>
        <v/>
      </c>
      <c r="M152" s="76" t="str">
        <f>IF(AND(ISNUMBER(E152),ISNUMBER(I152)), E152*I152, "")</f>
        <v/>
      </c>
      <c r="N152" s="952"/>
      <c r="O152" s="16" t="str">
        <f>IF(AND(ISNUMBER(L152),ISNUMBER(M152)),SUM(L152:M152),"")</f>
        <v/>
      </c>
      <c r="P152" s="690"/>
      <c r="Q152" s="682">
        <f>IF(ISNUMBER(O152),1,0)</f>
        <v>0</v>
      </c>
    </row>
    <row r="153" spans="1:18" ht="15" customHeight="1" x14ac:dyDescent="0.25">
      <c r="A153" s="168"/>
      <c r="B153" s="880" t="s">
        <v>821</v>
      </c>
      <c r="C153" s="952"/>
      <c r="D153" s="355"/>
      <c r="E153" s="952"/>
      <c r="F153" s="953"/>
      <c r="G153" s="949"/>
      <c r="H153" s="334"/>
      <c r="I153" s="952"/>
      <c r="J153" s="953"/>
      <c r="K153" s="949"/>
      <c r="L153" s="334"/>
      <c r="M153" s="952"/>
      <c r="N153" s="952"/>
      <c r="O153" s="953"/>
      <c r="P153" s="690"/>
      <c r="R153" s="511" t="s">
        <v>899</v>
      </c>
    </row>
    <row r="154" spans="1:18" ht="15" customHeight="1" x14ac:dyDescent="0.25">
      <c r="A154" s="168"/>
      <c r="B154" s="879" t="s">
        <v>873</v>
      </c>
      <c r="C154" s="952"/>
      <c r="D154" s="352"/>
      <c r="E154" s="142"/>
      <c r="F154" s="953"/>
      <c r="G154" s="949"/>
      <c r="H154" s="956">
        <v>0</v>
      </c>
      <c r="I154" s="956">
        <v>0.5</v>
      </c>
      <c r="J154" s="953"/>
      <c r="K154" s="949"/>
      <c r="L154" s="951" t="str">
        <f t="shared" ref="L154:M156" si="43">IF(AND(ISNUMBER(D154),ISNUMBER(H154)), D154*H154, "")</f>
        <v/>
      </c>
      <c r="M154" s="76" t="str">
        <f t="shared" si="43"/>
        <v/>
      </c>
      <c r="N154" s="952"/>
      <c r="O154" s="16" t="str">
        <f t="shared" ref="O154:O156" si="44">IF(AND(ISNUMBER(L154),ISNUMBER(M154)),SUM(L154:M154),"")</f>
        <v/>
      </c>
      <c r="P154" s="690"/>
      <c r="Q154" s="682">
        <f t="shared" ref="Q154:Q156" si="45">IF(ISNUMBER(O154),1,0)</f>
        <v>0</v>
      </c>
      <c r="R154" s="529" t="s">
        <v>899</v>
      </c>
    </row>
    <row r="155" spans="1:18" ht="15" customHeight="1" x14ac:dyDescent="0.25">
      <c r="A155" s="168"/>
      <c r="B155" s="879" t="s">
        <v>875</v>
      </c>
      <c r="C155" s="952"/>
      <c r="D155" s="352"/>
      <c r="E155" s="142"/>
      <c r="F155" s="953"/>
      <c r="G155" s="949"/>
      <c r="H155" s="956">
        <v>0.5</v>
      </c>
      <c r="I155" s="956">
        <v>0.5</v>
      </c>
      <c r="J155" s="953"/>
      <c r="K155" s="949"/>
      <c r="L155" s="951" t="str">
        <f t="shared" si="43"/>
        <v/>
      </c>
      <c r="M155" s="76" t="str">
        <f t="shared" si="43"/>
        <v/>
      </c>
      <c r="N155" s="952"/>
      <c r="O155" s="16" t="str">
        <f t="shared" si="44"/>
        <v/>
      </c>
      <c r="P155" s="690"/>
      <c r="Q155" s="682">
        <f t="shared" si="45"/>
        <v>0</v>
      </c>
      <c r="R155" s="511" t="s">
        <v>899</v>
      </c>
    </row>
    <row r="156" spans="1:18" ht="15" customHeight="1" x14ac:dyDescent="0.25">
      <c r="A156" s="168"/>
      <c r="B156" s="879" t="s">
        <v>876</v>
      </c>
      <c r="C156" s="952"/>
      <c r="D156" s="352"/>
      <c r="E156" s="142"/>
      <c r="F156" s="953"/>
      <c r="G156" s="949"/>
      <c r="H156" s="956">
        <v>1</v>
      </c>
      <c r="I156" s="956">
        <v>1</v>
      </c>
      <c r="J156" s="953"/>
      <c r="K156" s="949"/>
      <c r="L156" s="951" t="str">
        <f t="shared" si="43"/>
        <v/>
      </c>
      <c r="M156" s="76" t="str">
        <f t="shared" si="43"/>
        <v/>
      </c>
      <c r="N156" s="952"/>
      <c r="O156" s="16" t="str">
        <f t="shared" si="44"/>
        <v/>
      </c>
      <c r="P156" s="690"/>
      <c r="Q156" s="682">
        <f t="shared" si="45"/>
        <v>0</v>
      </c>
      <c r="R156" s="511" t="s">
        <v>899</v>
      </c>
    </row>
    <row r="157" spans="1:18" ht="30" customHeight="1" x14ac:dyDescent="0.25">
      <c r="A157" s="168"/>
      <c r="B157" s="347" t="s">
        <v>880</v>
      </c>
      <c r="C157" s="954" t="s">
        <v>844</v>
      </c>
      <c r="D157" s="355"/>
      <c r="E157" s="952"/>
      <c r="F157" s="953"/>
      <c r="G157" s="949"/>
      <c r="H157" s="334"/>
      <c r="I157" s="952"/>
      <c r="J157" s="953"/>
      <c r="K157" s="949"/>
      <c r="L157" s="334"/>
      <c r="M157" s="952"/>
      <c r="N157" s="952"/>
      <c r="O157" s="953"/>
      <c r="P157" s="690"/>
      <c r="R157" s="511" t="s">
        <v>900</v>
      </c>
    </row>
    <row r="158" spans="1:18" ht="15" customHeight="1" x14ac:dyDescent="0.25">
      <c r="A158" s="168"/>
      <c r="B158" s="880" t="s">
        <v>648</v>
      </c>
      <c r="C158" s="952"/>
      <c r="D158" s="352"/>
      <c r="E158" s="142"/>
      <c r="F158" s="953"/>
      <c r="G158" s="949"/>
      <c r="H158" s="956">
        <v>0.5</v>
      </c>
      <c r="I158" s="956">
        <v>0.5</v>
      </c>
      <c r="J158" s="953"/>
      <c r="K158" s="949"/>
      <c r="L158" s="951" t="str">
        <f>IF(AND(ISNUMBER(D158),ISNUMBER(H158)), D158*H158, "")</f>
        <v/>
      </c>
      <c r="M158" s="76" t="str">
        <f>IF(AND(ISNUMBER(E158),ISNUMBER(I158)), E158*I158, "")</f>
        <v/>
      </c>
      <c r="N158" s="952"/>
      <c r="O158" s="16" t="str">
        <f>IF(AND(ISNUMBER(L158),ISNUMBER(M158)),SUM(L158:M158),"")</f>
        <v/>
      </c>
      <c r="P158" s="690"/>
      <c r="Q158" s="682">
        <f>IF(ISNUMBER(O158),1,0)</f>
        <v>0</v>
      </c>
      <c r="R158" s="27"/>
    </row>
    <row r="159" spans="1:18" ht="15" customHeight="1" x14ac:dyDescent="0.25">
      <c r="A159" s="168"/>
      <c r="B159" s="880" t="s">
        <v>821</v>
      </c>
      <c r="C159" s="952"/>
      <c r="D159" s="355"/>
      <c r="E159" s="952"/>
      <c r="F159" s="953"/>
      <c r="G159" s="949"/>
      <c r="H159" s="334"/>
      <c r="I159" s="952"/>
      <c r="J159" s="953"/>
      <c r="K159" s="949"/>
      <c r="L159" s="334"/>
      <c r="M159" s="952"/>
      <c r="N159" s="952"/>
      <c r="O159" s="953"/>
      <c r="P159" s="690"/>
      <c r="R159" s="511" t="s">
        <v>899</v>
      </c>
    </row>
    <row r="160" spans="1:18" ht="15" customHeight="1" x14ac:dyDescent="0.25">
      <c r="A160" s="168"/>
      <c r="B160" s="879" t="s">
        <v>873</v>
      </c>
      <c r="C160" s="952"/>
      <c r="D160" s="352"/>
      <c r="E160" s="142"/>
      <c r="F160" s="953"/>
      <c r="G160" s="949"/>
      <c r="H160" s="956">
        <v>0.5</v>
      </c>
      <c r="I160" s="956">
        <v>0.5</v>
      </c>
      <c r="J160" s="953"/>
      <c r="K160" s="949"/>
      <c r="L160" s="951" t="str">
        <f t="shared" ref="L160:M162" si="46">IF(AND(ISNUMBER(D160),ISNUMBER(H160)), D160*H160, "")</f>
        <v/>
      </c>
      <c r="M160" s="76" t="str">
        <f t="shared" si="46"/>
        <v/>
      </c>
      <c r="N160" s="952"/>
      <c r="O160" s="16" t="str">
        <f t="shared" ref="O160:O162" si="47">IF(AND(ISNUMBER(L160),ISNUMBER(M160)),SUM(L160:M160),"")</f>
        <v/>
      </c>
      <c r="P160" s="690"/>
      <c r="Q160" s="682">
        <f t="shared" ref="Q160:Q162" si="48">IF(ISNUMBER(O160),1,0)</f>
        <v>0</v>
      </c>
      <c r="R160" s="511" t="s">
        <v>899</v>
      </c>
    </row>
    <row r="161" spans="1:18" ht="15" customHeight="1" x14ac:dyDescent="0.25">
      <c r="A161" s="168"/>
      <c r="B161" s="879" t="s">
        <v>875</v>
      </c>
      <c r="C161" s="952"/>
      <c r="D161" s="352"/>
      <c r="E161" s="142"/>
      <c r="F161" s="953"/>
      <c r="G161" s="949"/>
      <c r="H161" s="956">
        <v>0.5</v>
      </c>
      <c r="I161" s="956">
        <v>0.5</v>
      </c>
      <c r="J161" s="953"/>
      <c r="K161" s="949"/>
      <c r="L161" s="951" t="str">
        <f t="shared" si="46"/>
        <v/>
      </c>
      <c r="M161" s="76" t="str">
        <f t="shared" si="46"/>
        <v/>
      </c>
      <c r="N161" s="952"/>
      <c r="O161" s="16" t="str">
        <f t="shared" si="47"/>
        <v/>
      </c>
      <c r="P161" s="690"/>
      <c r="Q161" s="682">
        <f t="shared" si="48"/>
        <v>0</v>
      </c>
      <c r="R161" s="511" t="s">
        <v>899</v>
      </c>
    </row>
    <row r="162" spans="1:18" ht="15" customHeight="1" x14ac:dyDescent="0.25">
      <c r="A162" s="168"/>
      <c r="B162" s="879" t="s">
        <v>876</v>
      </c>
      <c r="C162" s="952"/>
      <c r="D162" s="352"/>
      <c r="E162" s="142"/>
      <c r="F162" s="953"/>
      <c r="G162" s="949"/>
      <c r="H162" s="956">
        <v>1</v>
      </c>
      <c r="I162" s="956">
        <v>1</v>
      </c>
      <c r="J162" s="953"/>
      <c r="K162" s="949"/>
      <c r="L162" s="951" t="str">
        <f t="shared" si="46"/>
        <v/>
      </c>
      <c r="M162" s="76" t="str">
        <f t="shared" si="46"/>
        <v/>
      </c>
      <c r="N162" s="952"/>
      <c r="O162" s="16" t="str">
        <f t="shared" si="47"/>
        <v/>
      </c>
      <c r="P162" s="690"/>
      <c r="Q162" s="682">
        <f t="shared" si="48"/>
        <v>0</v>
      </c>
      <c r="R162" s="511" t="s">
        <v>899</v>
      </c>
    </row>
    <row r="163" spans="1:18" ht="30" customHeight="1" x14ac:dyDescent="0.25">
      <c r="A163" s="168"/>
      <c r="B163" s="347" t="s">
        <v>881</v>
      </c>
      <c r="C163" s="954" t="s">
        <v>845</v>
      </c>
      <c r="D163" s="355"/>
      <c r="E163" s="952"/>
      <c r="F163" s="953"/>
      <c r="G163" s="949"/>
      <c r="H163" s="334"/>
      <c r="I163" s="952"/>
      <c r="J163" s="953"/>
      <c r="K163" s="949"/>
      <c r="L163" s="334"/>
      <c r="M163" s="952"/>
      <c r="N163" s="952"/>
      <c r="O163" s="953"/>
      <c r="P163" s="690"/>
      <c r="R163" s="511" t="s">
        <v>900</v>
      </c>
    </row>
    <row r="164" spans="1:18" ht="15" customHeight="1" x14ac:dyDescent="0.25">
      <c r="A164" s="168"/>
      <c r="B164" s="880" t="s">
        <v>648</v>
      </c>
      <c r="C164" s="952"/>
      <c r="D164" s="352"/>
      <c r="E164" s="142"/>
      <c r="F164" s="955"/>
      <c r="G164" s="949"/>
      <c r="H164" s="956">
        <v>0.5</v>
      </c>
      <c r="I164" s="956">
        <v>0.5</v>
      </c>
      <c r="J164" s="336">
        <v>0.65</v>
      </c>
      <c r="K164" s="949"/>
      <c r="L164" s="951" t="str">
        <f>IF(AND(ISNUMBER(D164),ISNUMBER(H164)), D164*H164, "")</f>
        <v/>
      </c>
      <c r="M164" s="76" t="str">
        <f>IF(AND(ISNUMBER(E164),ISNUMBER(I164)), E164*I164, "")</f>
        <v/>
      </c>
      <c r="N164" s="951" t="str">
        <f>IF(AND(ISNUMBER(F164),ISNUMBER(J164)),F164*J164,"")</f>
        <v/>
      </c>
      <c r="O164" s="16" t="str">
        <f>IF(AND(ISNUMBER(L164),ISNUMBER(M164),ISNUMBER(N164)),SUM(L164:N164),"")</f>
        <v/>
      </c>
      <c r="P164" s="690"/>
      <c r="Q164" s="682">
        <f>IF(ISNUMBER(O164),1,0)</f>
        <v>0</v>
      </c>
      <c r="R164" s="27"/>
    </row>
    <row r="165" spans="1:18" ht="15" customHeight="1" x14ac:dyDescent="0.25">
      <c r="A165" s="168"/>
      <c r="B165" s="880" t="s">
        <v>821</v>
      </c>
      <c r="C165" s="952"/>
      <c r="D165" s="355"/>
      <c r="E165" s="952"/>
      <c r="F165" s="953"/>
      <c r="G165" s="949"/>
      <c r="H165" s="334"/>
      <c r="I165" s="952"/>
      <c r="J165" s="953"/>
      <c r="K165" s="949"/>
      <c r="L165" s="334"/>
      <c r="M165" s="952"/>
      <c r="N165" s="952"/>
      <c r="O165" s="953"/>
      <c r="P165" s="690"/>
      <c r="R165" s="511" t="s">
        <v>899</v>
      </c>
    </row>
    <row r="166" spans="1:18" ht="15" customHeight="1" x14ac:dyDescent="0.25">
      <c r="A166" s="168"/>
      <c r="B166" s="879" t="s">
        <v>873</v>
      </c>
      <c r="C166" s="952"/>
      <c r="D166" s="352"/>
      <c r="E166" s="142"/>
      <c r="F166" s="955"/>
      <c r="G166" s="949"/>
      <c r="H166" s="956">
        <v>0.5</v>
      </c>
      <c r="I166" s="956">
        <v>0.5</v>
      </c>
      <c r="J166" s="336">
        <v>0.65</v>
      </c>
      <c r="K166" s="949"/>
      <c r="L166" s="951" t="str">
        <f t="shared" ref="L166:M168" si="49">IF(AND(ISNUMBER(D166),ISNUMBER(H166)), D166*H166, "")</f>
        <v/>
      </c>
      <c r="M166" s="76" t="str">
        <f t="shared" si="49"/>
        <v/>
      </c>
      <c r="N166" s="951" t="str">
        <f t="shared" ref="N166:N168" si="50">IF(AND(ISNUMBER(F166),ISNUMBER(J166)),F166*J166,"")</f>
        <v/>
      </c>
      <c r="O166" s="16" t="str">
        <f>IF(AND(ISNUMBER(L166),ISNUMBER(M166),ISNUMBER(N166)),SUM(L166:N166),"")</f>
        <v/>
      </c>
      <c r="P166" s="690"/>
      <c r="Q166" s="682">
        <f t="shared" ref="Q166:Q168" si="51">IF(ISNUMBER(O166),1,0)</f>
        <v>0</v>
      </c>
      <c r="R166" s="511" t="s">
        <v>899</v>
      </c>
    </row>
    <row r="167" spans="1:18" ht="15" customHeight="1" x14ac:dyDescent="0.25">
      <c r="A167" s="168"/>
      <c r="B167" s="879" t="s">
        <v>875</v>
      </c>
      <c r="C167" s="952"/>
      <c r="D167" s="352"/>
      <c r="E167" s="142"/>
      <c r="F167" s="955"/>
      <c r="G167" s="949"/>
      <c r="H167" s="956">
        <v>0.5</v>
      </c>
      <c r="I167" s="956">
        <v>0.5</v>
      </c>
      <c r="J167" s="336">
        <v>0.65</v>
      </c>
      <c r="K167" s="949"/>
      <c r="L167" s="951" t="str">
        <f t="shared" si="49"/>
        <v/>
      </c>
      <c r="M167" s="76" t="str">
        <f t="shared" si="49"/>
        <v/>
      </c>
      <c r="N167" s="951" t="str">
        <f t="shared" si="50"/>
        <v/>
      </c>
      <c r="O167" s="16" t="str">
        <f>IF(AND(ISNUMBER(L167),ISNUMBER(M167),ISNUMBER(N167)),SUM(L167:N167),"")</f>
        <v/>
      </c>
      <c r="P167" s="690"/>
      <c r="Q167" s="682">
        <f t="shared" si="51"/>
        <v>0</v>
      </c>
      <c r="R167" s="511" t="s">
        <v>899</v>
      </c>
    </row>
    <row r="168" spans="1:18" ht="15" customHeight="1" x14ac:dyDescent="0.25">
      <c r="A168" s="168"/>
      <c r="B168" s="879" t="s">
        <v>876</v>
      </c>
      <c r="C168" s="952"/>
      <c r="D168" s="352"/>
      <c r="E168" s="142"/>
      <c r="F168" s="955"/>
      <c r="G168" s="949"/>
      <c r="H168" s="956">
        <v>1</v>
      </c>
      <c r="I168" s="956">
        <v>1</v>
      </c>
      <c r="J168" s="336">
        <v>1</v>
      </c>
      <c r="K168" s="949"/>
      <c r="L168" s="951" t="str">
        <f t="shared" si="49"/>
        <v/>
      </c>
      <c r="M168" s="76" t="str">
        <f t="shared" si="49"/>
        <v/>
      </c>
      <c r="N168" s="951" t="str">
        <f t="shared" si="50"/>
        <v/>
      </c>
      <c r="O168" s="16" t="str">
        <f>IF(AND(ISNUMBER(L168),ISNUMBER(M168),ISNUMBER(N168)),SUM(L168:N168),"")</f>
        <v/>
      </c>
      <c r="P168" s="690"/>
      <c r="Q168" s="682">
        <f t="shared" si="51"/>
        <v>0</v>
      </c>
      <c r="R168" s="511" t="s">
        <v>899</v>
      </c>
    </row>
    <row r="169" spans="1:18" ht="42.75" x14ac:dyDescent="0.25">
      <c r="A169" s="168"/>
      <c r="B169" s="347" t="s">
        <v>882</v>
      </c>
      <c r="C169" s="954" t="s">
        <v>846</v>
      </c>
      <c r="D169" s="355"/>
      <c r="E169" s="952"/>
      <c r="F169" s="953"/>
      <c r="G169" s="949"/>
      <c r="H169" s="334"/>
      <c r="I169" s="952"/>
      <c r="J169" s="953"/>
      <c r="K169" s="949"/>
      <c r="L169" s="334"/>
      <c r="M169" s="952"/>
      <c r="N169" s="952"/>
      <c r="O169" s="953"/>
      <c r="P169" s="690"/>
      <c r="R169" s="511" t="s">
        <v>900</v>
      </c>
    </row>
    <row r="170" spans="1:18" ht="15" customHeight="1" x14ac:dyDescent="0.25">
      <c r="A170" s="168"/>
      <c r="B170" s="880" t="s">
        <v>648</v>
      </c>
      <c r="C170" s="952"/>
      <c r="D170" s="355"/>
      <c r="E170" s="952"/>
      <c r="F170" s="955"/>
      <c r="G170" s="949"/>
      <c r="H170" s="334"/>
      <c r="I170" s="952"/>
      <c r="J170" s="336">
        <v>0.65</v>
      </c>
      <c r="K170" s="949"/>
      <c r="L170" s="334"/>
      <c r="M170" s="952"/>
      <c r="N170" s="951" t="str">
        <f>IF(AND(ISNUMBER(F170),ISNUMBER(J170)),F170*J170,"")</f>
        <v/>
      </c>
      <c r="O170" s="16" t="str">
        <f>IF(ISNUMBER(N170),N170,"")</f>
        <v/>
      </c>
      <c r="P170" s="690"/>
      <c r="Q170" s="682">
        <f>IF(ISNUMBER(O170),1,0)</f>
        <v>0</v>
      </c>
      <c r="R170" s="27"/>
    </row>
    <row r="171" spans="1:18" ht="15" customHeight="1" x14ac:dyDescent="0.25">
      <c r="A171" s="168"/>
      <c r="B171" s="880" t="s">
        <v>821</v>
      </c>
      <c r="C171" s="952"/>
      <c r="D171" s="355"/>
      <c r="E171" s="952"/>
      <c r="F171" s="953"/>
      <c r="G171" s="949"/>
      <c r="H171" s="334"/>
      <c r="I171" s="952"/>
      <c r="J171" s="953"/>
      <c r="K171" s="949"/>
      <c r="L171" s="334"/>
      <c r="M171" s="952"/>
      <c r="N171" s="952"/>
      <c r="O171" s="953"/>
      <c r="P171" s="690"/>
      <c r="R171" s="511" t="s">
        <v>899</v>
      </c>
    </row>
    <row r="172" spans="1:18" ht="15" customHeight="1" x14ac:dyDescent="0.25">
      <c r="A172" s="168"/>
      <c r="B172" s="879" t="s">
        <v>873</v>
      </c>
      <c r="C172" s="952"/>
      <c r="D172" s="355"/>
      <c r="E172" s="952"/>
      <c r="F172" s="955"/>
      <c r="G172" s="949"/>
      <c r="H172" s="334"/>
      <c r="I172" s="952"/>
      <c r="J172" s="336">
        <v>0.65</v>
      </c>
      <c r="K172" s="949"/>
      <c r="L172" s="334"/>
      <c r="M172" s="952"/>
      <c r="N172" s="951" t="str">
        <f>IF(AND(ISNUMBER(F172),ISNUMBER(J172)),F172*J172,"")</f>
        <v/>
      </c>
      <c r="O172" s="16" t="str">
        <f t="shared" ref="O172:O174" si="52">IF(ISNUMBER(N172),N172,"")</f>
        <v/>
      </c>
      <c r="P172" s="690"/>
      <c r="Q172" s="682">
        <f t="shared" ref="Q172:Q174" si="53">IF(ISNUMBER(O172),1,0)</f>
        <v>0</v>
      </c>
      <c r="R172" s="511" t="s">
        <v>899</v>
      </c>
    </row>
    <row r="173" spans="1:18" ht="15" customHeight="1" x14ac:dyDescent="0.25">
      <c r="A173" s="168"/>
      <c r="B173" s="879" t="s">
        <v>875</v>
      </c>
      <c r="C173" s="952"/>
      <c r="D173" s="355"/>
      <c r="E173" s="952"/>
      <c r="F173" s="955"/>
      <c r="G173" s="949"/>
      <c r="H173" s="334"/>
      <c r="I173" s="952"/>
      <c r="J173" s="336">
        <v>0.65</v>
      </c>
      <c r="K173" s="949"/>
      <c r="L173" s="334"/>
      <c r="M173" s="952"/>
      <c r="N173" s="951" t="str">
        <f>IF(AND(ISNUMBER(F173),ISNUMBER(J173)),F173*J173,"")</f>
        <v/>
      </c>
      <c r="O173" s="16" t="str">
        <f t="shared" si="52"/>
        <v/>
      </c>
      <c r="P173" s="690"/>
      <c r="Q173" s="682">
        <f t="shared" si="53"/>
        <v>0</v>
      </c>
      <c r="R173" s="511" t="s">
        <v>899</v>
      </c>
    </row>
    <row r="174" spans="1:18" ht="15" customHeight="1" x14ac:dyDescent="0.25">
      <c r="A174" s="168"/>
      <c r="B174" s="879" t="s">
        <v>876</v>
      </c>
      <c r="C174" s="952"/>
      <c r="D174" s="355"/>
      <c r="E174" s="952"/>
      <c r="F174" s="955"/>
      <c r="G174" s="949"/>
      <c r="H174" s="334"/>
      <c r="I174" s="952"/>
      <c r="J174" s="336">
        <v>1</v>
      </c>
      <c r="K174" s="949"/>
      <c r="L174" s="334"/>
      <c r="M174" s="952"/>
      <c r="N174" s="951" t="str">
        <f>IF(AND(ISNUMBER(F174),ISNUMBER(J174)),F174*J174,"")</f>
        <v/>
      </c>
      <c r="O174" s="16" t="str">
        <f t="shared" si="52"/>
        <v/>
      </c>
      <c r="P174" s="690"/>
      <c r="Q174" s="682">
        <f t="shared" si="53"/>
        <v>0</v>
      </c>
      <c r="R174" s="511" t="s">
        <v>899</v>
      </c>
    </row>
    <row r="175" spans="1:18" ht="30" customHeight="1" x14ac:dyDescent="0.25">
      <c r="A175" s="168"/>
      <c r="B175" s="347" t="s">
        <v>883</v>
      </c>
      <c r="C175" s="954" t="s">
        <v>837</v>
      </c>
      <c r="D175" s="355"/>
      <c r="E175" s="952"/>
      <c r="F175" s="953"/>
      <c r="G175" s="949"/>
      <c r="H175" s="334"/>
      <c r="I175" s="952"/>
      <c r="J175" s="953"/>
      <c r="K175" s="949"/>
      <c r="L175" s="334"/>
      <c r="M175" s="952"/>
      <c r="N175" s="952"/>
      <c r="O175" s="953"/>
      <c r="P175" s="690"/>
      <c r="R175" s="511" t="s">
        <v>900</v>
      </c>
    </row>
    <row r="176" spans="1:18" ht="15" customHeight="1" x14ac:dyDescent="0.25">
      <c r="A176" s="168"/>
      <c r="B176" s="880" t="s">
        <v>648</v>
      </c>
      <c r="C176" s="952"/>
      <c r="D176" s="352"/>
      <c r="E176" s="142"/>
      <c r="F176" s="953"/>
      <c r="G176" s="949"/>
      <c r="H176" s="956">
        <v>0.5</v>
      </c>
      <c r="I176" s="956">
        <v>0.5</v>
      </c>
      <c r="J176" s="953"/>
      <c r="K176" s="949"/>
      <c r="L176" s="951" t="str">
        <f>IF(AND(ISNUMBER(D176),ISNUMBER(H176)), D176*H176, "")</f>
        <v/>
      </c>
      <c r="M176" s="76" t="str">
        <f>IF(AND(ISNUMBER(E176),ISNUMBER(I176)), E176*I176, "")</f>
        <v/>
      </c>
      <c r="N176" s="952"/>
      <c r="O176" s="16" t="str">
        <f>IF(AND(ISNUMBER(L176),ISNUMBER(M176)),SUM(L176:M176),"")</f>
        <v/>
      </c>
      <c r="P176" s="690"/>
      <c r="Q176" s="682">
        <f>IF(ISNUMBER(O176),1,0)</f>
        <v>0</v>
      </c>
      <c r="R176" s="27"/>
    </row>
    <row r="177" spans="1:18" ht="15" customHeight="1" x14ac:dyDescent="0.25">
      <c r="A177" s="168"/>
      <c r="B177" s="880" t="s">
        <v>821</v>
      </c>
      <c r="C177" s="952"/>
      <c r="D177" s="355"/>
      <c r="E177" s="952"/>
      <c r="F177" s="953"/>
      <c r="G177" s="949"/>
      <c r="H177" s="334"/>
      <c r="I177" s="952"/>
      <c r="J177" s="953"/>
      <c r="K177" s="949"/>
      <c r="L177" s="334"/>
      <c r="M177" s="952"/>
      <c r="N177" s="952"/>
      <c r="O177" s="953"/>
      <c r="P177" s="690"/>
      <c r="R177" s="511" t="s">
        <v>899</v>
      </c>
    </row>
    <row r="178" spans="1:18" ht="15" customHeight="1" x14ac:dyDescent="0.25">
      <c r="A178" s="168"/>
      <c r="B178" s="879" t="s">
        <v>873</v>
      </c>
      <c r="C178" s="952"/>
      <c r="D178" s="352"/>
      <c r="E178" s="142"/>
      <c r="F178" s="953"/>
      <c r="G178" s="949"/>
      <c r="H178" s="956">
        <v>0.5</v>
      </c>
      <c r="I178" s="956">
        <v>0.5</v>
      </c>
      <c r="J178" s="953"/>
      <c r="K178" s="949"/>
      <c r="L178" s="951" t="str">
        <f t="shared" ref="L178:M180" si="54">IF(AND(ISNUMBER(D178),ISNUMBER(H178)), D178*H178, "")</f>
        <v/>
      </c>
      <c r="M178" s="76" t="str">
        <f t="shared" si="54"/>
        <v/>
      </c>
      <c r="N178" s="952"/>
      <c r="O178" s="16" t="str">
        <f t="shared" ref="O178:O180" si="55">IF(AND(ISNUMBER(L178),ISNUMBER(M178)),SUM(L178:M178),"")</f>
        <v/>
      </c>
      <c r="P178" s="690"/>
      <c r="Q178" s="682">
        <f t="shared" ref="Q178:Q180" si="56">IF(ISNUMBER(O178),1,0)</f>
        <v>0</v>
      </c>
      <c r="R178" s="511" t="s">
        <v>899</v>
      </c>
    </row>
    <row r="179" spans="1:18" ht="15" customHeight="1" x14ac:dyDescent="0.25">
      <c r="A179" s="168"/>
      <c r="B179" s="879" t="s">
        <v>875</v>
      </c>
      <c r="C179" s="952"/>
      <c r="D179" s="352"/>
      <c r="E179" s="142"/>
      <c r="F179" s="953"/>
      <c r="G179" s="949"/>
      <c r="H179" s="956">
        <v>0.5</v>
      </c>
      <c r="I179" s="956">
        <v>0.5</v>
      </c>
      <c r="J179" s="953"/>
      <c r="K179" s="949"/>
      <c r="L179" s="951" t="str">
        <f t="shared" si="54"/>
        <v/>
      </c>
      <c r="M179" s="76" t="str">
        <f t="shared" si="54"/>
        <v/>
      </c>
      <c r="N179" s="952"/>
      <c r="O179" s="16" t="str">
        <f t="shared" si="55"/>
        <v/>
      </c>
      <c r="P179" s="690"/>
      <c r="Q179" s="682">
        <f t="shared" si="56"/>
        <v>0</v>
      </c>
      <c r="R179" s="511" t="s">
        <v>899</v>
      </c>
    </row>
    <row r="180" spans="1:18" ht="15" customHeight="1" x14ac:dyDescent="0.25">
      <c r="A180" s="168"/>
      <c r="B180" s="879" t="s">
        <v>876</v>
      </c>
      <c r="C180" s="952"/>
      <c r="D180" s="352"/>
      <c r="E180" s="142"/>
      <c r="F180" s="953"/>
      <c r="G180" s="949"/>
      <c r="H180" s="956">
        <v>1</v>
      </c>
      <c r="I180" s="956">
        <v>1</v>
      </c>
      <c r="J180" s="953"/>
      <c r="K180" s="949"/>
      <c r="L180" s="951" t="str">
        <f t="shared" si="54"/>
        <v/>
      </c>
      <c r="M180" s="76" t="str">
        <f t="shared" si="54"/>
        <v/>
      </c>
      <c r="N180" s="952"/>
      <c r="O180" s="16" t="str">
        <f t="shared" si="55"/>
        <v/>
      </c>
      <c r="P180" s="690"/>
      <c r="Q180" s="682">
        <f t="shared" si="56"/>
        <v>0</v>
      </c>
      <c r="R180" s="511" t="s">
        <v>899</v>
      </c>
    </row>
    <row r="181" spans="1:18" ht="42.75" x14ac:dyDescent="0.25">
      <c r="A181" s="168"/>
      <c r="B181" s="347" t="s">
        <v>884</v>
      </c>
      <c r="C181" s="954" t="s">
        <v>847</v>
      </c>
      <c r="D181" s="355"/>
      <c r="E181" s="952"/>
      <c r="F181" s="953"/>
      <c r="G181" s="949"/>
      <c r="H181" s="334"/>
      <c r="I181" s="952"/>
      <c r="J181" s="953"/>
      <c r="K181" s="949"/>
      <c r="L181" s="334"/>
      <c r="M181" s="952"/>
      <c r="N181" s="952"/>
      <c r="O181" s="953"/>
      <c r="P181" s="690"/>
      <c r="R181" s="511" t="s">
        <v>900</v>
      </c>
    </row>
    <row r="182" spans="1:18" ht="15" customHeight="1" x14ac:dyDescent="0.25">
      <c r="A182" s="168"/>
      <c r="B182" s="880" t="s">
        <v>648</v>
      </c>
      <c r="C182" s="952"/>
      <c r="D182" s="352"/>
      <c r="E182" s="142"/>
      <c r="F182" s="955"/>
      <c r="G182" s="949"/>
      <c r="H182" s="956">
        <v>0.5</v>
      </c>
      <c r="I182" s="956">
        <v>0.5</v>
      </c>
      <c r="J182" s="336">
        <v>0.85</v>
      </c>
      <c r="K182" s="949"/>
      <c r="L182" s="951" t="str">
        <f>IF(AND(ISNUMBER(D182),ISNUMBER(H182)), D182*H182, "")</f>
        <v/>
      </c>
      <c r="M182" s="76" t="str">
        <f>IF(AND(ISNUMBER(E182),ISNUMBER(I182)), E182*I182, "")</f>
        <v/>
      </c>
      <c r="N182" s="951" t="str">
        <f>IF(AND(ISNUMBER(F182),ISNUMBER(J182)),F182*J182,"")</f>
        <v/>
      </c>
      <c r="O182" s="16" t="str">
        <f>IF(AND(ISNUMBER(L182),ISNUMBER(M182),ISNUMBER(N182)),SUM(L182:N182),"")</f>
        <v/>
      </c>
      <c r="P182" s="690"/>
      <c r="Q182" s="682">
        <f>IF(ISNUMBER(O182),1,0)</f>
        <v>0</v>
      </c>
      <c r="R182" s="27"/>
    </row>
    <row r="183" spans="1:18" ht="15" customHeight="1" x14ac:dyDescent="0.25">
      <c r="A183" s="168"/>
      <c r="B183" s="880" t="s">
        <v>821</v>
      </c>
      <c r="C183" s="952"/>
      <c r="D183" s="355"/>
      <c r="E183" s="952"/>
      <c r="F183" s="953"/>
      <c r="G183" s="949"/>
      <c r="H183" s="334"/>
      <c r="I183" s="952"/>
      <c r="J183" s="953"/>
      <c r="K183" s="949"/>
      <c r="L183" s="334"/>
      <c r="M183" s="952"/>
      <c r="N183" s="952"/>
      <c r="O183" s="953"/>
      <c r="P183" s="690"/>
      <c r="R183" s="511" t="s">
        <v>899</v>
      </c>
    </row>
    <row r="184" spans="1:18" ht="15" customHeight="1" x14ac:dyDescent="0.25">
      <c r="A184" s="168"/>
      <c r="B184" s="879" t="s">
        <v>873</v>
      </c>
      <c r="C184" s="952"/>
      <c r="D184" s="352"/>
      <c r="E184" s="142"/>
      <c r="F184" s="955"/>
      <c r="G184" s="949"/>
      <c r="H184" s="956">
        <v>0.5</v>
      </c>
      <c r="I184" s="956">
        <v>0.5</v>
      </c>
      <c r="J184" s="336">
        <v>0.85</v>
      </c>
      <c r="K184" s="949"/>
      <c r="L184" s="951" t="str">
        <f t="shared" ref="L184:M186" si="57">IF(AND(ISNUMBER(D184),ISNUMBER(H184)), D184*H184, "")</f>
        <v/>
      </c>
      <c r="M184" s="76" t="str">
        <f t="shared" si="57"/>
        <v/>
      </c>
      <c r="N184" s="951" t="str">
        <f>IF(AND(ISNUMBER(F184),ISNUMBER(J184)),F184*J184,"")</f>
        <v/>
      </c>
      <c r="O184" s="16" t="str">
        <f>IF(AND(ISNUMBER(L184),ISNUMBER(M184),ISNUMBER(N184)),SUM(L184:N184),"")</f>
        <v/>
      </c>
      <c r="P184" s="690"/>
      <c r="Q184" s="682">
        <f t="shared" ref="Q184:Q186" si="58">IF(ISNUMBER(O184),1,0)</f>
        <v>0</v>
      </c>
      <c r="R184" s="511" t="s">
        <v>899</v>
      </c>
    </row>
    <row r="185" spans="1:18" ht="15" customHeight="1" x14ac:dyDescent="0.25">
      <c r="A185" s="168"/>
      <c r="B185" s="879" t="s">
        <v>875</v>
      </c>
      <c r="C185" s="952"/>
      <c r="D185" s="352"/>
      <c r="E185" s="142"/>
      <c r="F185" s="955"/>
      <c r="G185" s="949"/>
      <c r="H185" s="956">
        <v>0.5</v>
      </c>
      <c r="I185" s="956">
        <v>0.5</v>
      </c>
      <c r="J185" s="336">
        <v>0.85</v>
      </c>
      <c r="K185" s="949"/>
      <c r="L185" s="951" t="str">
        <f t="shared" si="57"/>
        <v/>
      </c>
      <c r="M185" s="76" t="str">
        <f t="shared" si="57"/>
        <v/>
      </c>
      <c r="N185" s="951" t="str">
        <f>IF(AND(ISNUMBER(F185),ISNUMBER(J185)),F185*J185,"")</f>
        <v/>
      </c>
      <c r="O185" s="16" t="str">
        <f>IF(AND(ISNUMBER(L185),ISNUMBER(M185),ISNUMBER(N185)),SUM(L185:N185),"")</f>
        <v/>
      </c>
      <c r="P185" s="690"/>
      <c r="Q185" s="682">
        <f t="shared" si="58"/>
        <v>0</v>
      </c>
      <c r="R185" s="511" t="s">
        <v>899</v>
      </c>
    </row>
    <row r="186" spans="1:18" ht="15" customHeight="1" x14ac:dyDescent="0.25">
      <c r="A186" s="168"/>
      <c r="B186" s="879" t="s">
        <v>876</v>
      </c>
      <c r="C186" s="952"/>
      <c r="D186" s="352"/>
      <c r="E186" s="142"/>
      <c r="F186" s="955"/>
      <c r="G186" s="949"/>
      <c r="H186" s="956">
        <v>1</v>
      </c>
      <c r="I186" s="956">
        <v>1</v>
      </c>
      <c r="J186" s="336">
        <v>1</v>
      </c>
      <c r="K186" s="949"/>
      <c r="L186" s="951" t="str">
        <f t="shared" si="57"/>
        <v/>
      </c>
      <c r="M186" s="76" t="str">
        <f t="shared" si="57"/>
        <v/>
      </c>
      <c r="N186" s="951" t="str">
        <f>IF(AND(ISNUMBER(F186),ISNUMBER(J186)),F186*J186,"")</f>
        <v/>
      </c>
      <c r="O186" s="16" t="str">
        <f>IF(AND(ISNUMBER(L186),ISNUMBER(M186),ISNUMBER(N186)),SUM(L186:N186),"")</f>
        <v/>
      </c>
      <c r="P186" s="690"/>
      <c r="Q186" s="682">
        <f t="shared" si="58"/>
        <v>0</v>
      </c>
      <c r="R186" s="511" t="s">
        <v>899</v>
      </c>
    </row>
    <row r="187" spans="1:18" ht="15" customHeight="1" x14ac:dyDescent="0.25">
      <c r="A187" s="168"/>
      <c r="B187" s="347" t="s">
        <v>885</v>
      </c>
      <c r="C187" s="954" t="s">
        <v>848</v>
      </c>
      <c r="D187" s="355"/>
      <c r="E187" s="952"/>
      <c r="F187" s="953"/>
      <c r="G187" s="949"/>
      <c r="H187" s="334"/>
      <c r="I187" s="952"/>
      <c r="J187" s="953"/>
      <c r="K187" s="949"/>
      <c r="L187" s="334"/>
      <c r="M187" s="952"/>
      <c r="N187" s="952"/>
      <c r="O187" s="953"/>
      <c r="P187" s="690"/>
      <c r="R187" s="511" t="s">
        <v>900</v>
      </c>
    </row>
    <row r="188" spans="1:18" ht="15" customHeight="1" x14ac:dyDescent="0.25">
      <c r="A188" s="168"/>
      <c r="B188" s="880" t="s">
        <v>648</v>
      </c>
      <c r="C188" s="952"/>
      <c r="D188" s="355"/>
      <c r="E188" s="952"/>
      <c r="F188" s="955"/>
      <c r="G188" s="949"/>
      <c r="H188" s="334"/>
      <c r="I188" s="952"/>
      <c r="J188" s="336">
        <v>0.85</v>
      </c>
      <c r="K188" s="949"/>
      <c r="L188" s="334"/>
      <c r="M188" s="952"/>
      <c r="N188" s="951" t="str">
        <f>IF(AND(ISNUMBER(F188),ISNUMBER(J188)),F188*J188,"")</f>
        <v/>
      </c>
      <c r="O188" s="16" t="str">
        <f>IF(ISNUMBER(N188),N188,"")</f>
        <v/>
      </c>
      <c r="P188" s="690"/>
      <c r="Q188" s="682">
        <f>IF(ISNUMBER(O188),1,0)</f>
        <v>0</v>
      </c>
      <c r="R188" s="27"/>
    </row>
    <row r="189" spans="1:18" ht="15" customHeight="1" x14ac:dyDescent="0.25">
      <c r="A189" s="168"/>
      <c r="B189" s="880" t="s">
        <v>821</v>
      </c>
      <c r="C189" s="952"/>
      <c r="D189" s="355"/>
      <c r="E189" s="952"/>
      <c r="F189" s="953"/>
      <c r="G189" s="949"/>
      <c r="H189" s="334"/>
      <c r="I189" s="952"/>
      <c r="J189" s="953"/>
      <c r="K189" s="949"/>
      <c r="L189" s="334"/>
      <c r="M189" s="952"/>
      <c r="N189" s="952"/>
      <c r="O189" s="953"/>
      <c r="P189" s="690"/>
      <c r="R189" s="511" t="s">
        <v>899</v>
      </c>
    </row>
    <row r="190" spans="1:18" ht="15" customHeight="1" x14ac:dyDescent="0.25">
      <c r="A190" s="168"/>
      <c r="B190" s="879" t="s">
        <v>873</v>
      </c>
      <c r="C190" s="952"/>
      <c r="D190" s="355"/>
      <c r="E190" s="952"/>
      <c r="F190" s="955"/>
      <c r="G190" s="949"/>
      <c r="H190" s="334"/>
      <c r="I190" s="952"/>
      <c r="J190" s="336">
        <v>0.85</v>
      </c>
      <c r="K190" s="949"/>
      <c r="L190" s="334"/>
      <c r="M190" s="952"/>
      <c r="N190" s="951" t="str">
        <f>IF(AND(ISNUMBER(F190),ISNUMBER(J190)),F190*J190,"")</f>
        <v/>
      </c>
      <c r="O190" s="16" t="str">
        <f t="shared" ref="O190:O192" si="59">IF(ISNUMBER(N190),N190,"")</f>
        <v/>
      </c>
      <c r="P190" s="690"/>
      <c r="Q190" s="682">
        <f t="shared" ref="Q190:Q192" si="60">IF(ISNUMBER(O190),1,0)</f>
        <v>0</v>
      </c>
      <c r="R190" s="511" t="s">
        <v>899</v>
      </c>
    </row>
    <row r="191" spans="1:18" ht="15" customHeight="1" x14ac:dyDescent="0.25">
      <c r="A191" s="168"/>
      <c r="B191" s="879" t="s">
        <v>875</v>
      </c>
      <c r="C191" s="952"/>
      <c r="D191" s="355"/>
      <c r="E191" s="952"/>
      <c r="F191" s="955"/>
      <c r="G191" s="949"/>
      <c r="H191" s="334"/>
      <c r="I191" s="952"/>
      <c r="J191" s="336">
        <v>0.85</v>
      </c>
      <c r="K191" s="949"/>
      <c r="L191" s="334"/>
      <c r="M191" s="952"/>
      <c r="N191" s="951" t="str">
        <f>IF(AND(ISNUMBER(F191),ISNUMBER(J191)),F191*J191,"")</f>
        <v/>
      </c>
      <c r="O191" s="16" t="str">
        <f t="shared" si="59"/>
        <v/>
      </c>
      <c r="P191" s="690"/>
      <c r="Q191" s="682">
        <f t="shared" si="60"/>
        <v>0</v>
      </c>
      <c r="R191" s="511" t="s">
        <v>899</v>
      </c>
    </row>
    <row r="192" spans="1:18" ht="15" customHeight="1" x14ac:dyDescent="0.25">
      <c r="A192" s="168"/>
      <c r="B192" s="879" t="s">
        <v>876</v>
      </c>
      <c r="C192" s="952"/>
      <c r="D192" s="355"/>
      <c r="E192" s="952"/>
      <c r="F192" s="955"/>
      <c r="G192" s="949"/>
      <c r="H192" s="334"/>
      <c r="I192" s="952"/>
      <c r="J192" s="336">
        <v>1</v>
      </c>
      <c r="K192" s="949"/>
      <c r="L192" s="334"/>
      <c r="M192" s="952"/>
      <c r="N192" s="951" t="str">
        <f>IF(AND(ISNUMBER(F192),ISNUMBER(J192)),F192*J192,"")</f>
        <v/>
      </c>
      <c r="O192" s="16" t="str">
        <f t="shared" si="59"/>
        <v/>
      </c>
      <c r="P192" s="690"/>
      <c r="Q192" s="682">
        <f t="shared" si="60"/>
        <v>0</v>
      </c>
      <c r="R192" s="511" t="s">
        <v>899</v>
      </c>
    </row>
    <row r="193" spans="1:18" ht="30" customHeight="1" x14ac:dyDescent="0.25">
      <c r="A193" s="168"/>
      <c r="B193" s="347" t="s">
        <v>886</v>
      </c>
      <c r="C193" s="954" t="s">
        <v>849</v>
      </c>
      <c r="D193" s="355"/>
      <c r="E193" s="952"/>
      <c r="F193" s="953"/>
      <c r="G193" s="949"/>
      <c r="H193" s="334"/>
      <c r="I193" s="952"/>
      <c r="J193" s="953"/>
      <c r="K193" s="949"/>
      <c r="L193" s="334"/>
      <c r="M193" s="952"/>
      <c r="N193" s="952"/>
      <c r="O193" s="953"/>
      <c r="P193" s="690"/>
      <c r="R193" s="511" t="s">
        <v>900</v>
      </c>
    </row>
    <row r="194" spans="1:18" ht="15" customHeight="1" x14ac:dyDescent="0.25">
      <c r="A194" s="168"/>
      <c r="B194" s="880" t="s">
        <v>648</v>
      </c>
      <c r="C194" s="952"/>
      <c r="D194" s="352"/>
      <c r="E194" s="142"/>
      <c r="F194" s="955"/>
      <c r="G194" s="949"/>
      <c r="H194" s="956">
        <v>0.5</v>
      </c>
      <c r="I194" s="956">
        <v>0.5</v>
      </c>
      <c r="J194" s="336">
        <v>0.85</v>
      </c>
      <c r="K194" s="949"/>
      <c r="L194" s="951" t="str">
        <f>IF(AND(ISNUMBER(D194),ISNUMBER(H194)), D194*H194, "")</f>
        <v/>
      </c>
      <c r="M194" s="76" t="str">
        <f>IF(AND(ISNUMBER(E194),ISNUMBER(I194)), E194*I194, "")</f>
        <v/>
      </c>
      <c r="N194" s="951" t="str">
        <f>IF(AND(ISNUMBER(F194),ISNUMBER(J194)),F194*J194,"")</f>
        <v/>
      </c>
      <c r="O194" s="16" t="str">
        <f>IF(AND(ISNUMBER(L194),ISNUMBER(M194),ISNUMBER(N194)),SUM(L194:N194),"")</f>
        <v/>
      </c>
      <c r="P194" s="690"/>
      <c r="Q194" s="682">
        <f>IF(ISNUMBER(O194),1,0)</f>
        <v>0</v>
      </c>
      <c r="R194" s="27"/>
    </row>
    <row r="195" spans="1:18" ht="15" customHeight="1" x14ac:dyDescent="0.25">
      <c r="A195" s="168"/>
      <c r="B195" s="880" t="s">
        <v>821</v>
      </c>
      <c r="C195" s="952"/>
      <c r="D195" s="355"/>
      <c r="E195" s="952"/>
      <c r="F195" s="953"/>
      <c r="G195" s="949"/>
      <c r="H195" s="334"/>
      <c r="I195" s="952"/>
      <c r="J195" s="953"/>
      <c r="K195" s="949"/>
      <c r="L195" s="334"/>
      <c r="M195" s="952"/>
      <c r="N195" s="952"/>
      <c r="O195" s="953"/>
      <c r="P195" s="690"/>
      <c r="R195" s="511" t="s">
        <v>899</v>
      </c>
    </row>
    <row r="196" spans="1:18" ht="15" customHeight="1" x14ac:dyDescent="0.25">
      <c r="A196" s="168"/>
      <c r="B196" s="879" t="s">
        <v>873</v>
      </c>
      <c r="C196" s="952"/>
      <c r="D196" s="352"/>
      <c r="E196" s="142"/>
      <c r="F196" s="955"/>
      <c r="G196" s="949"/>
      <c r="H196" s="956">
        <v>0.5</v>
      </c>
      <c r="I196" s="956">
        <v>0.5</v>
      </c>
      <c r="J196" s="336">
        <v>0.85</v>
      </c>
      <c r="K196" s="949"/>
      <c r="L196" s="951" t="str">
        <f t="shared" ref="L196:M198" si="61">IF(AND(ISNUMBER(D196),ISNUMBER(H196)), D196*H196, "")</f>
        <v/>
      </c>
      <c r="M196" s="76" t="str">
        <f t="shared" si="61"/>
        <v/>
      </c>
      <c r="N196" s="951" t="str">
        <f>IF(AND(ISNUMBER(F196),ISNUMBER(J196)),F196*J196,"")</f>
        <v/>
      </c>
      <c r="O196" s="16" t="str">
        <f>IF(AND(ISNUMBER(L196),ISNUMBER(M196),ISNUMBER(N196)),SUM(L196:N196),"")</f>
        <v/>
      </c>
      <c r="P196" s="690"/>
      <c r="Q196" s="682">
        <f t="shared" ref="Q196:Q198" si="62">IF(ISNUMBER(O196),1,0)</f>
        <v>0</v>
      </c>
      <c r="R196" s="511" t="s">
        <v>899</v>
      </c>
    </row>
    <row r="197" spans="1:18" ht="15" customHeight="1" x14ac:dyDescent="0.25">
      <c r="A197" s="168"/>
      <c r="B197" s="879" t="s">
        <v>875</v>
      </c>
      <c r="C197" s="952"/>
      <c r="D197" s="352"/>
      <c r="E197" s="142"/>
      <c r="F197" s="955"/>
      <c r="G197" s="949"/>
      <c r="H197" s="956">
        <v>0.5</v>
      </c>
      <c r="I197" s="956">
        <v>0.5</v>
      </c>
      <c r="J197" s="336">
        <v>0.85</v>
      </c>
      <c r="K197" s="949"/>
      <c r="L197" s="951" t="str">
        <f t="shared" si="61"/>
        <v/>
      </c>
      <c r="M197" s="76" t="str">
        <f t="shared" si="61"/>
        <v/>
      </c>
      <c r="N197" s="951" t="str">
        <f>IF(AND(ISNUMBER(F197),ISNUMBER(J197)),F197*J197,"")</f>
        <v/>
      </c>
      <c r="O197" s="16" t="str">
        <f>IF(AND(ISNUMBER(L197),ISNUMBER(M197),ISNUMBER(N197)),SUM(L197:N197),"")</f>
        <v/>
      </c>
      <c r="P197" s="690"/>
      <c r="Q197" s="682">
        <f t="shared" si="62"/>
        <v>0</v>
      </c>
      <c r="R197" s="511" t="s">
        <v>899</v>
      </c>
    </row>
    <row r="198" spans="1:18" ht="15" customHeight="1" x14ac:dyDescent="0.25">
      <c r="A198" s="168"/>
      <c r="B198" s="879" t="s">
        <v>876</v>
      </c>
      <c r="C198" s="952"/>
      <c r="D198" s="352"/>
      <c r="E198" s="142"/>
      <c r="F198" s="955"/>
      <c r="G198" s="949"/>
      <c r="H198" s="956">
        <v>1</v>
      </c>
      <c r="I198" s="956">
        <v>1</v>
      </c>
      <c r="J198" s="336">
        <v>1</v>
      </c>
      <c r="K198" s="949"/>
      <c r="L198" s="951" t="str">
        <f t="shared" si="61"/>
        <v/>
      </c>
      <c r="M198" s="76" t="str">
        <f t="shared" si="61"/>
        <v/>
      </c>
      <c r="N198" s="951" t="str">
        <f>IF(AND(ISNUMBER(F198),ISNUMBER(J198)),F198*J198,"")</f>
        <v/>
      </c>
      <c r="O198" s="16" t="str">
        <f>IF(AND(ISNUMBER(L198),ISNUMBER(M198),ISNUMBER(N198)),SUM(L198:N198),"")</f>
        <v/>
      </c>
      <c r="P198" s="690"/>
      <c r="Q198" s="682">
        <f t="shared" si="62"/>
        <v>0</v>
      </c>
      <c r="R198" s="511" t="s">
        <v>899</v>
      </c>
    </row>
    <row r="199" spans="1:18" ht="15" customHeight="1" x14ac:dyDescent="0.25">
      <c r="A199" s="168"/>
      <c r="B199" s="347" t="s">
        <v>923</v>
      </c>
      <c r="C199" s="954" t="s">
        <v>850</v>
      </c>
      <c r="D199" s="355"/>
      <c r="E199" s="952"/>
      <c r="F199" s="953"/>
      <c r="G199" s="949"/>
      <c r="H199" s="334"/>
      <c r="I199" s="952"/>
      <c r="J199" s="953"/>
      <c r="K199" s="949"/>
      <c r="L199" s="334"/>
      <c r="M199" s="952"/>
      <c r="N199" s="952"/>
      <c r="O199" s="953"/>
      <c r="P199" s="690"/>
      <c r="R199" s="529" t="s">
        <v>900</v>
      </c>
    </row>
    <row r="200" spans="1:18" ht="15" customHeight="1" x14ac:dyDescent="0.25">
      <c r="A200" s="168"/>
      <c r="B200" s="880" t="s">
        <v>648</v>
      </c>
      <c r="C200" s="952"/>
      <c r="D200" s="355"/>
      <c r="E200" s="952"/>
      <c r="F200" s="955"/>
      <c r="G200" s="949"/>
      <c r="H200" s="334"/>
      <c r="I200" s="952"/>
      <c r="J200" s="336">
        <v>0.85</v>
      </c>
      <c r="K200" s="949"/>
      <c r="L200" s="334"/>
      <c r="M200" s="334"/>
      <c r="N200" s="951" t="str">
        <f>IF(AND(ISNUMBER(F200),ISNUMBER(J200)),F200*J200,"")</f>
        <v/>
      </c>
      <c r="O200" s="16" t="str">
        <f>IF(ISNUMBER(N200),N200,"")</f>
        <v/>
      </c>
      <c r="P200" s="690"/>
      <c r="Q200" s="682">
        <f>IF(ISNUMBER(O200),1,0)</f>
        <v>0</v>
      </c>
      <c r="R200" s="27"/>
    </row>
    <row r="201" spans="1:18" ht="15" customHeight="1" x14ac:dyDescent="0.25">
      <c r="A201" s="168"/>
      <c r="B201" s="880" t="s">
        <v>821</v>
      </c>
      <c r="C201" s="952"/>
      <c r="D201" s="355"/>
      <c r="E201" s="952"/>
      <c r="F201" s="953"/>
      <c r="G201" s="949"/>
      <c r="H201" s="334"/>
      <c r="I201" s="952"/>
      <c r="J201" s="953"/>
      <c r="K201" s="949"/>
      <c r="L201" s="334"/>
      <c r="M201" s="334"/>
      <c r="N201" s="952"/>
      <c r="O201" s="953"/>
      <c r="P201" s="690"/>
      <c r="R201" s="511" t="s">
        <v>899</v>
      </c>
    </row>
    <row r="202" spans="1:18" ht="15" customHeight="1" x14ac:dyDescent="0.25">
      <c r="A202" s="168"/>
      <c r="B202" s="879" t="s">
        <v>873</v>
      </c>
      <c r="C202" s="952"/>
      <c r="D202" s="355"/>
      <c r="E202" s="952"/>
      <c r="F202" s="955"/>
      <c r="G202" s="949"/>
      <c r="H202" s="334"/>
      <c r="I202" s="952"/>
      <c r="J202" s="336">
        <v>0.85</v>
      </c>
      <c r="K202" s="949"/>
      <c r="L202" s="334"/>
      <c r="M202" s="334"/>
      <c r="N202" s="951" t="str">
        <f>IF(AND(ISNUMBER(F202),ISNUMBER(J202)),F202*J202,"")</f>
        <v/>
      </c>
      <c r="O202" s="16" t="str">
        <f t="shared" ref="O202:O204" si="63">IF(ISNUMBER(N202),N202,"")</f>
        <v/>
      </c>
      <c r="P202" s="690"/>
      <c r="Q202" s="682">
        <f t="shared" ref="Q202:Q204" si="64">IF(ISNUMBER(O202),1,0)</f>
        <v>0</v>
      </c>
      <c r="R202" s="511" t="s">
        <v>899</v>
      </c>
    </row>
    <row r="203" spans="1:18" ht="15" customHeight="1" x14ac:dyDescent="0.25">
      <c r="A203" s="168"/>
      <c r="B203" s="879" t="s">
        <v>875</v>
      </c>
      <c r="C203" s="952"/>
      <c r="D203" s="355"/>
      <c r="E203" s="952"/>
      <c r="F203" s="955"/>
      <c r="G203" s="949"/>
      <c r="H203" s="334"/>
      <c r="I203" s="952"/>
      <c r="J203" s="336">
        <v>0.85</v>
      </c>
      <c r="K203" s="949"/>
      <c r="L203" s="334"/>
      <c r="M203" s="334"/>
      <c r="N203" s="951" t="str">
        <f>IF(AND(ISNUMBER(F203),ISNUMBER(J203)),F203*J203,"")</f>
        <v/>
      </c>
      <c r="O203" s="16" t="str">
        <f t="shared" si="63"/>
        <v/>
      </c>
      <c r="P203" s="690"/>
      <c r="Q203" s="682">
        <f t="shared" si="64"/>
        <v>0</v>
      </c>
      <c r="R203" s="511" t="s">
        <v>899</v>
      </c>
    </row>
    <row r="204" spans="1:18" ht="15" customHeight="1" x14ac:dyDescent="0.25">
      <c r="A204" s="168"/>
      <c r="B204" s="879" t="s">
        <v>876</v>
      </c>
      <c r="C204" s="952"/>
      <c r="D204" s="355"/>
      <c r="E204" s="952"/>
      <c r="F204" s="955"/>
      <c r="G204" s="949"/>
      <c r="H204" s="334"/>
      <c r="I204" s="952"/>
      <c r="J204" s="336">
        <v>1</v>
      </c>
      <c r="K204" s="949"/>
      <c r="L204" s="334"/>
      <c r="M204" s="334"/>
      <c r="N204" s="951" t="str">
        <f>IF(AND(ISNUMBER(F204),ISNUMBER(J204)),F204*J204,"")</f>
        <v/>
      </c>
      <c r="O204" s="16" t="str">
        <f t="shared" si="63"/>
        <v/>
      </c>
      <c r="P204" s="690"/>
      <c r="Q204" s="682">
        <f t="shared" si="64"/>
        <v>0</v>
      </c>
      <c r="R204" s="511" t="s">
        <v>899</v>
      </c>
    </row>
    <row r="205" spans="1:18" ht="30" customHeight="1" x14ac:dyDescent="0.25">
      <c r="A205" s="168"/>
      <c r="B205" s="973" t="s">
        <v>966</v>
      </c>
      <c r="C205" s="954" t="s">
        <v>837</v>
      </c>
      <c r="D205" s="355"/>
      <c r="E205" s="952"/>
      <c r="F205" s="953"/>
      <c r="G205" s="949"/>
      <c r="H205" s="334"/>
      <c r="I205" s="952"/>
      <c r="J205" s="953"/>
      <c r="K205" s="949"/>
      <c r="L205" s="334"/>
      <c r="M205" s="952"/>
      <c r="N205" s="952"/>
      <c r="O205" s="953"/>
      <c r="P205" s="690"/>
      <c r="R205" s="529" t="s">
        <v>857</v>
      </c>
    </row>
    <row r="206" spans="1:18" ht="15" customHeight="1" x14ac:dyDescent="0.25">
      <c r="A206" s="168"/>
      <c r="B206" s="880" t="s">
        <v>648</v>
      </c>
      <c r="C206" s="952"/>
      <c r="D206" s="352"/>
      <c r="E206" s="142"/>
      <c r="F206" s="953"/>
      <c r="G206" s="949"/>
      <c r="H206" s="363">
        <v>0.5</v>
      </c>
      <c r="I206" s="336">
        <v>0.5</v>
      </c>
      <c r="J206" s="508"/>
      <c r="K206" s="949"/>
      <c r="L206" s="951" t="str">
        <f>IF(AND(ISNUMBER(D206),ISNUMBER(H206)), D206*H206, "")</f>
        <v/>
      </c>
      <c r="M206" s="76" t="str">
        <f>IF(AND(ISNUMBER(E206),ISNUMBER(I206)), E206*I206, "")</f>
        <v/>
      </c>
      <c r="N206" s="952"/>
      <c r="O206" s="16" t="str">
        <f t="shared" ref="O206" si="65">IF(AND(ISNUMBER(L206),ISNUMBER(M206)),SUM(L206:M206),"")</f>
        <v/>
      </c>
      <c r="P206" s="690"/>
      <c r="Q206" s="682">
        <f>IF(ISNUMBER(O206),1,0)</f>
        <v>0</v>
      </c>
      <c r="R206" s="511" t="s">
        <v>857</v>
      </c>
    </row>
    <row r="207" spans="1:18" ht="15" customHeight="1" x14ac:dyDescent="0.25">
      <c r="A207" s="168"/>
      <c r="B207" s="880" t="s">
        <v>874</v>
      </c>
      <c r="C207" s="952"/>
      <c r="D207" s="355"/>
      <c r="E207" s="952"/>
      <c r="F207" s="953"/>
      <c r="G207" s="949"/>
      <c r="H207" s="334"/>
      <c r="I207" s="952"/>
      <c r="J207" s="508"/>
      <c r="K207" s="949"/>
      <c r="L207" s="334"/>
      <c r="M207" s="334"/>
      <c r="N207" s="952"/>
      <c r="O207" s="953"/>
      <c r="P207" s="690"/>
      <c r="R207" s="511" t="s">
        <v>857</v>
      </c>
    </row>
    <row r="208" spans="1:18" ht="15" customHeight="1" x14ac:dyDescent="0.25">
      <c r="A208" s="168"/>
      <c r="B208" s="879" t="s">
        <v>873</v>
      </c>
      <c r="C208" s="952"/>
      <c r="D208" s="352"/>
      <c r="E208" s="142"/>
      <c r="F208" s="953"/>
      <c r="G208" s="949"/>
      <c r="H208" s="363">
        <v>0.5</v>
      </c>
      <c r="I208" s="336">
        <v>0.5</v>
      </c>
      <c r="J208" s="508"/>
      <c r="K208" s="949"/>
      <c r="L208" s="951" t="str">
        <f t="shared" ref="L208:M211" si="66">IF(AND(ISNUMBER(D208),ISNUMBER(H208)), D208*H208, "")</f>
        <v/>
      </c>
      <c r="M208" s="76" t="str">
        <f t="shared" si="66"/>
        <v/>
      </c>
      <c r="N208" s="952"/>
      <c r="O208" s="16" t="str">
        <f t="shared" ref="O208:O210" si="67">IF(AND(ISNUMBER(L208),ISNUMBER(M208)),SUM(L208:M208),"")</f>
        <v/>
      </c>
      <c r="P208" s="690"/>
      <c r="Q208" s="682">
        <f t="shared" ref="Q208:Q210" si="68">IF(ISNUMBER(O208),1,0)</f>
        <v>0</v>
      </c>
      <c r="R208" s="511" t="s">
        <v>857</v>
      </c>
    </row>
    <row r="209" spans="1:18" ht="15" customHeight="1" x14ac:dyDescent="0.25">
      <c r="A209" s="168"/>
      <c r="B209" s="879" t="s">
        <v>875</v>
      </c>
      <c r="C209" s="952"/>
      <c r="D209" s="352"/>
      <c r="E209" s="142"/>
      <c r="F209" s="953"/>
      <c r="G209" s="949"/>
      <c r="H209" s="363">
        <v>0.5</v>
      </c>
      <c r="I209" s="336">
        <v>0.5</v>
      </c>
      <c r="J209" s="508"/>
      <c r="K209" s="949"/>
      <c r="L209" s="951" t="str">
        <f t="shared" si="66"/>
        <v/>
      </c>
      <c r="M209" s="76" t="str">
        <f t="shared" si="66"/>
        <v/>
      </c>
      <c r="N209" s="952"/>
      <c r="O209" s="16" t="str">
        <f t="shared" si="67"/>
        <v/>
      </c>
      <c r="P209" s="690"/>
      <c r="Q209" s="682">
        <f t="shared" si="68"/>
        <v>0</v>
      </c>
      <c r="R209" s="511" t="s">
        <v>857</v>
      </c>
    </row>
    <row r="210" spans="1:18" ht="15" customHeight="1" x14ac:dyDescent="0.25">
      <c r="A210" s="168"/>
      <c r="B210" s="879" t="s">
        <v>876</v>
      </c>
      <c r="C210" s="952"/>
      <c r="D210" s="352"/>
      <c r="E210" s="142"/>
      <c r="F210" s="953"/>
      <c r="G210" s="949"/>
      <c r="H210" s="363">
        <v>1</v>
      </c>
      <c r="I210" s="336">
        <v>1</v>
      </c>
      <c r="J210" s="508"/>
      <c r="K210" s="949"/>
      <c r="L210" s="951" t="str">
        <f t="shared" si="66"/>
        <v/>
      </c>
      <c r="M210" s="76" t="str">
        <f t="shared" si="66"/>
        <v/>
      </c>
      <c r="N210" s="952"/>
      <c r="O210" s="16" t="str">
        <f t="shared" si="67"/>
        <v/>
      </c>
      <c r="P210" s="690"/>
      <c r="Q210" s="682">
        <f t="shared" si="68"/>
        <v>0</v>
      </c>
      <c r="R210" s="511" t="s">
        <v>857</v>
      </c>
    </row>
    <row r="211" spans="1:18" ht="15" customHeight="1" x14ac:dyDescent="0.25">
      <c r="A211" s="168"/>
      <c r="B211" s="501" t="s">
        <v>687</v>
      </c>
      <c r="C211" s="954" t="s">
        <v>851</v>
      </c>
      <c r="D211" s="352"/>
      <c r="E211" s="955"/>
      <c r="F211" s="955"/>
      <c r="G211" s="949"/>
      <c r="H211" s="357">
        <v>1</v>
      </c>
      <c r="I211" s="358">
        <v>1</v>
      </c>
      <c r="J211" s="356">
        <v>1</v>
      </c>
      <c r="K211" s="949"/>
      <c r="L211" s="951" t="str">
        <f t="shared" si="66"/>
        <v/>
      </c>
      <c r="M211" s="76" t="str">
        <f t="shared" si="66"/>
        <v/>
      </c>
      <c r="N211" s="951" t="str">
        <f t="shared" ref="N211:N251" si="69">IF(AND(ISNUMBER(F211),ISNUMBER(J211)),F211*J211,"")</f>
        <v/>
      </c>
      <c r="O211" s="16" t="str">
        <f>IF(AND(ISNUMBER(L211),ISNUMBER(M211),ISNUMBER(N211)),SUM(L211:N211),"")</f>
        <v/>
      </c>
      <c r="P211" s="690"/>
      <c r="Q211" s="682">
        <f>IF(ISNUMBER(O211),1,0)</f>
        <v>0</v>
      </c>
      <c r="R211" s="511" t="s">
        <v>857</v>
      </c>
    </row>
    <row r="212" spans="1:18" ht="15" customHeight="1" x14ac:dyDescent="0.25">
      <c r="A212" s="168"/>
      <c r="B212" s="501" t="s">
        <v>226</v>
      </c>
      <c r="C212" s="952"/>
      <c r="D212" s="952"/>
      <c r="E212" s="952"/>
      <c r="F212" s="953"/>
      <c r="G212" s="949"/>
      <c r="H212" s="355"/>
      <c r="I212" s="355"/>
      <c r="J212" s="355"/>
      <c r="K212" s="949"/>
      <c r="L212" s="334"/>
      <c r="M212" s="334"/>
      <c r="N212" s="334"/>
      <c r="O212" s="508"/>
      <c r="P212" s="690"/>
      <c r="R212" s="511" t="s">
        <v>857</v>
      </c>
    </row>
    <row r="213" spans="1:18" ht="15" customHeight="1" x14ac:dyDescent="0.25">
      <c r="A213" s="168"/>
      <c r="B213" s="938" t="s">
        <v>967</v>
      </c>
      <c r="C213" s="952"/>
      <c r="D213" s="952"/>
      <c r="E213" s="952"/>
      <c r="F213" s="955"/>
      <c r="G213" s="949"/>
      <c r="H213" s="355"/>
      <c r="I213" s="355"/>
      <c r="J213" s="355"/>
      <c r="K213" s="949"/>
      <c r="L213" s="334"/>
      <c r="M213" s="334"/>
      <c r="N213" s="334"/>
      <c r="O213" s="508"/>
      <c r="P213" s="690"/>
      <c r="R213" s="511" t="s">
        <v>857</v>
      </c>
    </row>
    <row r="214" spans="1:18" ht="30" customHeight="1" x14ac:dyDescent="0.25">
      <c r="A214" s="168"/>
      <c r="B214" s="879" t="s">
        <v>924</v>
      </c>
      <c r="C214" s="952"/>
      <c r="D214" s="952"/>
      <c r="E214" s="952"/>
      <c r="F214" s="953"/>
      <c r="G214" s="949"/>
      <c r="H214" s="355"/>
      <c r="I214" s="355"/>
      <c r="J214" s="355"/>
      <c r="K214" s="949"/>
      <c r="L214" s="334"/>
      <c r="M214" s="334"/>
      <c r="N214" s="334"/>
      <c r="O214" s="508"/>
      <c r="P214" s="690"/>
      <c r="R214" s="511" t="s">
        <v>857</v>
      </c>
    </row>
    <row r="215" spans="1:18" ht="15" customHeight="1" x14ac:dyDescent="0.25">
      <c r="A215" s="521"/>
      <c r="B215" s="884" t="s">
        <v>805</v>
      </c>
      <c r="C215" s="952"/>
      <c r="D215" s="952"/>
      <c r="E215" s="952"/>
      <c r="F215" s="955"/>
      <c r="G215" s="520"/>
      <c r="H215" s="355"/>
      <c r="I215" s="355"/>
      <c r="J215" s="355"/>
      <c r="K215" s="520"/>
      <c r="L215" s="334"/>
      <c r="M215" s="334"/>
      <c r="N215" s="334"/>
      <c r="O215" s="508"/>
      <c r="P215" s="1061"/>
      <c r="R215" s="503" t="s">
        <v>857</v>
      </c>
    </row>
    <row r="216" spans="1:18" ht="15" customHeight="1" x14ac:dyDescent="0.25">
      <c r="A216" s="521"/>
      <c r="B216" s="884" t="s">
        <v>807</v>
      </c>
      <c r="C216" s="952"/>
      <c r="D216" s="952"/>
      <c r="E216" s="952"/>
      <c r="F216" s="955"/>
      <c r="G216" s="520"/>
      <c r="H216" s="355"/>
      <c r="I216" s="355"/>
      <c r="J216" s="355"/>
      <c r="K216" s="520"/>
      <c r="L216" s="334"/>
      <c r="M216" s="334"/>
      <c r="N216" s="334"/>
      <c r="O216" s="508"/>
      <c r="P216" s="1061"/>
      <c r="R216" s="503" t="s">
        <v>857</v>
      </c>
    </row>
    <row r="217" spans="1:18" ht="15" customHeight="1" x14ac:dyDescent="0.25">
      <c r="A217" s="168"/>
      <c r="B217" s="353" t="str">
        <f>CONCATENATE("Check: Row ", ROW(B213)," ≥ sum of rows ", ROW(B215), " to ", ROW(B216))</f>
        <v>Check: Row 213 ≥ sum of rows 215 to 216</v>
      </c>
      <c r="C217" s="952"/>
      <c r="D217" s="952"/>
      <c r="E217" s="952"/>
      <c r="F217" s="531" t="str">
        <f>IF(F213&gt;=SUM(F215:F216), "Pass", "Fail")</f>
        <v>Pass</v>
      </c>
      <c r="G217" s="949"/>
      <c r="H217" s="355"/>
      <c r="I217" s="355"/>
      <c r="J217" s="355"/>
      <c r="K217" s="949"/>
      <c r="L217" s="334"/>
      <c r="M217" s="334"/>
      <c r="N217" s="334"/>
      <c r="O217" s="508"/>
      <c r="P217" s="690"/>
      <c r="R217" s="511" t="s">
        <v>857</v>
      </c>
    </row>
    <row r="218" spans="1:18" ht="15" customHeight="1" x14ac:dyDescent="0.25">
      <c r="A218" s="168"/>
      <c r="B218" s="880" t="s">
        <v>829</v>
      </c>
      <c r="C218" s="952"/>
      <c r="D218" s="952"/>
      <c r="E218" s="952"/>
      <c r="F218" s="953"/>
      <c r="G218" s="949"/>
      <c r="H218" s="355"/>
      <c r="I218" s="355"/>
      <c r="J218" s="355"/>
      <c r="K218" s="949"/>
      <c r="L218" s="334"/>
      <c r="M218" s="334"/>
      <c r="N218" s="334"/>
      <c r="O218" s="508"/>
      <c r="P218" s="690"/>
      <c r="R218" s="511" t="s">
        <v>857</v>
      </c>
    </row>
    <row r="219" spans="1:18" ht="30" customHeight="1" x14ac:dyDescent="0.25">
      <c r="A219" s="168"/>
      <c r="B219" s="879" t="s">
        <v>925</v>
      </c>
      <c r="C219" s="952"/>
      <c r="D219" s="952"/>
      <c r="E219" s="952"/>
      <c r="F219" s="955"/>
      <c r="G219" s="949"/>
      <c r="H219" s="355"/>
      <c r="I219" s="355"/>
      <c r="J219" s="355"/>
      <c r="K219" s="949"/>
      <c r="L219" s="334"/>
      <c r="M219" s="334"/>
      <c r="N219" s="334"/>
      <c r="O219" s="508"/>
      <c r="P219" s="690"/>
      <c r="R219" s="511" t="s">
        <v>857</v>
      </c>
    </row>
    <row r="220" spans="1:18" ht="15" customHeight="1" x14ac:dyDescent="0.25">
      <c r="A220" s="168"/>
      <c r="B220" s="987" t="str">
        <f>CONCATENATE("Check: row ",ROW(F219)," is equal to cell ", ADDRESS(ROW('Leverage Ratio'!L13),COLUMN('Leverage Ratio'!L13),4), " in the Leverage Ratio worksheet")</f>
        <v>Check: row 219 is equal to cell L13 in the Leverage Ratio worksheet</v>
      </c>
      <c r="C220" s="952"/>
      <c r="D220" s="952"/>
      <c r="E220" s="952"/>
      <c r="F220" s="531" t="str">
        <f>IF(F219='Leverage Ratio'!L13,"Pass","Fail")</f>
        <v>Pass</v>
      </c>
      <c r="G220" s="949"/>
      <c r="H220" s="355"/>
      <c r="I220" s="355"/>
      <c r="J220" s="355"/>
      <c r="K220" s="949"/>
      <c r="L220" s="334"/>
      <c r="M220" s="334"/>
      <c r="N220" s="334"/>
      <c r="O220" s="508"/>
      <c r="P220" s="690"/>
      <c r="R220" s="511" t="s">
        <v>857</v>
      </c>
    </row>
    <row r="221" spans="1:18" ht="30" customHeight="1" x14ac:dyDescent="0.25">
      <c r="A221" s="168"/>
      <c r="B221" s="884" t="s">
        <v>926</v>
      </c>
      <c r="C221" s="952"/>
      <c r="D221" s="952"/>
      <c r="E221" s="952"/>
      <c r="F221" s="953"/>
      <c r="G221" s="949"/>
      <c r="H221" s="355"/>
      <c r="I221" s="355"/>
      <c r="J221" s="355"/>
      <c r="K221" s="949"/>
      <c r="L221" s="334"/>
      <c r="M221" s="334"/>
      <c r="N221" s="334"/>
      <c r="O221" s="508"/>
      <c r="P221" s="690"/>
      <c r="R221" s="511" t="s">
        <v>857</v>
      </c>
    </row>
    <row r="222" spans="1:18" ht="15" customHeight="1" x14ac:dyDescent="0.25">
      <c r="A222" s="168"/>
      <c r="B222" s="519" t="s">
        <v>805</v>
      </c>
      <c r="C222" s="952"/>
      <c r="D222" s="952"/>
      <c r="E222" s="952"/>
      <c r="F222" s="955"/>
      <c r="G222" s="949"/>
      <c r="H222" s="355"/>
      <c r="I222" s="355"/>
      <c r="J222" s="355"/>
      <c r="K222" s="949"/>
      <c r="L222" s="334"/>
      <c r="M222" s="334"/>
      <c r="N222" s="334"/>
      <c r="O222" s="508"/>
      <c r="P222" s="690"/>
      <c r="R222" s="511" t="s">
        <v>857</v>
      </c>
    </row>
    <row r="223" spans="1:18" ht="15" customHeight="1" x14ac:dyDescent="0.25">
      <c r="A223" s="168"/>
      <c r="B223" s="519" t="s">
        <v>807</v>
      </c>
      <c r="C223" s="952"/>
      <c r="D223" s="952"/>
      <c r="E223" s="952"/>
      <c r="F223" s="955"/>
      <c r="G223" s="949"/>
      <c r="H223" s="355"/>
      <c r="I223" s="355"/>
      <c r="J223" s="355"/>
      <c r="K223" s="949"/>
      <c r="L223" s="334"/>
      <c r="M223" s="334"/>
      <c r="N223" s="334"/>
      <c r="O223" s="508"/>
      <c r="P223" s="690"/>
      <c r="R223" s="511" t="s">
        <v>857</v>
      </c>
    </row>
    <row r="224" spans="1:18" ht="15" customHeight="1" x14ac:dyDescent="0.25">
      <c r="A224" s="168"/>
      <c r="B224" s="987" t="str">
        <f>CONCATENATE("Check: row ", ROW(B219)," ≥ sum of rows ", ROW(B222), " to ", ROW(B223))</f>
        <v>Check: row 219 ≥ sum of rows 222 to 223</v>
      </c>
      <c r="C224" s="952"/>
      <c r="D224" s="952"/>
      <c r="E224" s="952"/>
      <c r="F224" s="531" t="str">
        <f>IF(F219&gt;=SUM(F222:F223),"Pass","Fail")</f>
        <v>Pass</v>
      </c>
      <c r="G224" s="949"/>
      <c r="H224" s="355"/>
      <c r="I224" s="355"/>
      <c r="J224" s="355"/>
      <c r="K224" s="949"/>
      <c r="L224" s="334"/>
      <c r="M224" s="334"/>
      <c r="N224" s="334"/>
      <c r="O224" s="508"/>
      <c r="P224" s="690"/>
      <c r="R224" s="511" t="s">
        <v>857</v>
      </c>
    </row>
    <row r="225" spans="1:18" ht="15" customHeight="1" x14ac:dyDescent="0.25">
      <c r="A225" s="168"/>
      <c r="B225" s="879" t="s">
        <v>928</v>
      </c>
      <c r="C225" s="952"/>
      <c r="D225" s="952"/>
      <c r="E225" s="952"/>
      <c r="F225" s="955"/>
      <c r="G225" s="949"/>
      <c r="H225" s="355"/>
      <c r="I225" s="355"/>
      <c r="J225" s="355"/>
      <c r="K225" s="949"/>
      <c r="L225" s="334"/>
      <c r="M225" s="334"/>
      <c r="N225" s="334"/>
      <c r="O225" s="508"/>
      <c r="P225" s="690"/>
      <c r="R225" s="511" t="s">
        <v>857</v>
      </c>
    </row>
    <row r="226" spans="1:18" ht="30" customHeight="1" x14ac:dyDescent="0.25">
      <c r="A226" s="168"/>
      <c r="B226" s="884" t="s">
        <v>927</v>
      </c>
      <c r="C226" s="952"/>
      <c r="D226" s="952"/>
      <c r="E226" s="952"/>
      <c r="F226" s="953"/>
      <c r="G226" s="949"/>
      <c r="H226" s="355"/>
      <c r="I226" s="355"/>
      <c r="J226" s="355"/>
      <c r="K226" s="949"/>
      <c r="L226" s="334"/>
      <c r="M226" s="334"/>
      <c r="N226" s="334"/>
      <c r="O226" s="508"/>
      <c r="P226" s="690"/>
      <c r="R226" s="511" t="s">
        <v>857</v>
      </c>
    </row>
    <row r="227" spans="1:18" ht="15" customHeight="1" x14ac:dyDescent="0.25">
      <c r="A227" s="168"/>
      <c r="B227" s="519" t="s">
        <v>805</v>
      </c>
      <c r="C227" s="952"/>
      <c r="D227" s="952"/>
      <c r="E227" s="952"/>
      <c r="F227" s="955"/>
      <c r="G227" s="949"/>
      <c r="H227" s="355"/>
      <c r="I227" s="355"/>
      <c r="J227" s="355"/>
      <c r="K227" s="949"/>
      <c r="L227" s="334"/>
      <c r="M227" s="334"/>
      <c r="N227" s="334"/>
      <c r="O227" s="508"/>
      <c r="P227" s="690"/>
      <c r="R227" s="511" t="s">
        <v>857</v>
      </c>
    </row>
    <row r="228" spans="1:18" ht="15" customHeight="1" x14ac:dyDescent="0.25">
      <c r="A228" s="168"/>
      <c r="B228" s="519" t="s">
        <v>807</v>
      </c>
      <c r="C228" s="952"/>
      <c r="D228" s="952"/>
      <c r="E228" s="952"/>
      <c r="F228" s="955"/>
      <c r="G228" s="949"/>
      <c r="H228" s="355"/>
      <c r="I228" s="355"/>
      <c r="J228" s="355"/>
      <c r="K228" s="949"/>
      <c r="L228" s="334"/>
      <c r="M228" s="334"/>
      <c r="N228" s="507"/>
      <c r="O228" s="508"/>
      <c r="P228" s="690"/>
      <c r="R228" s="511" t="s">
        <v>857</v>
      </c>
    </row>
    <row r="229" spans="1:18" ht="15" customHeight="1" x14ac:dyDescent="0.25">
      <c r="A229" s="168"/>
      <c r="B229" s="987" t="str">
        <f>CONCATENATE("Check: row ", ROW(B225)," ≥ sum of rows ", ROW(B227), " to ", ROW(B228))</f>
        <v>Check: row 225 ≥ sum of rows 227 to 228</v>
      </c>
      <c r="C229" s="952"/>
      <c r="D229" s="952"/>
      <c r="E229" s="952"/>
      <c r="F229" s="531" t="str">
        <f>IF(F225&gt;=SUM(F227:F228),"Pass","Fail")</f>
        <v>Pass</v>
      </c>
      <c r="G229" s="949"/>
      <c r="H229" s="355"/>
      <c r="I229" s="355"/>
      <c r="J229" s="355"/>
      <c r="K229" s="949"/>
      <c r="L229" s="334"/>
      <c r="M229" s="334"/>
      <c r="N229" s="334"/>
      <c r="O229" s="508"/>
      <c r="P229" s="690"/>
      <c r="R229" s="511" t="s">
        <v>857</v>
      </c>
    </row>
    <row r="230" spans="1:18" ht="30" customHeight="1" x14ac:dyDescent="0.25">
      <c r="A230" s="168"/>
      <c r="B230" s="880" t="s">
        <v>825</v>
      </c>
      <c r="C230" s="954" t="s">
        <v>852</v>
      </c>
      <c r="D230" s="952"/>
      <c r="E230" s="952"/>
      <c r="F230" s="451" t="str">
        <f>IF(AND(ISNUMBER(F213),ISNUMBER(F219)),F213-F219,"")</f>
        <v/>
      </c>
      <c r="G230" s="949"/>
      <c r="H230" s="355"/>
      <c r="I230" s="355"/>
      <c r="J230" s="356">
        <v>1</v>
      </c>
      <c r="K230" s="949"/>
      <c r="L230" s="334"/>
      <c r="M230" s="508"/>
      <c r="N230" s="76" t="str">
        <f>IF(AND(ISNUMBER(F230),ISNUMBER(F59),ISNUMBER(J230)),MAX((F230-F59),0)*J230,"")</f>
        <v/>
      </c>
      <c r="O230" s="16" t="str">
        <f t="shared" ref="O230:O231" si="70">IF(ISNUMBER(N230),N230,"")</f>
        <v/>
      </c>
      <c r="P230" s="690"/>
      <c r="Q230" s="885">
        <f>IF(ISNUMBER(O230),1,0)</f>
        <v>0</v>
      </c>
      <c r="R230" s="511" t="s">
        <v>857</v>
      </c>
    </row>
    <row r="231" spans="1:18" ht="15" customHeight="1" x14ac:dyDescent="0.25">
      <c r="A231" s="168"/>
      <c r="B231" s="880" t="s">
        <v>830</v>
      </c>
      <c r="C231" s="954" t="s">
        <v>945</v>
      </c>
      <c r="D231" s="952"/>
      <c r="E231" s="952"/>
      <c r="F231" s="451" t="str">
        <f>IF(ISNUMBER(F49),F49*0.2,"")</f>
        <v/>
      </c>
      <c r="G231" s="949"/>
      <c r="H231" s="355"/>
      <c r="I231" s="355"/>
      <c r="J231" s="356">
        <v>1</v>
      </c>
      <c r="K231" s="949"/>
      <c r="L231" s="334"/>
      <c r="M231" s="508"/>
      <c r="N231" s="76" t="str">
        <f>IF(AND(ISNUMBER(F231),ISNUMBER(J231)),F231*J231,"")</f>
        <v/>
      </c>
      <c r="O231" s="16" t="str">
        <f t="shared" si="70"/>
        <v/>
      </c>
      <c r="P231" s="690"/>
      <c r="Q231" s="885">
        <f>IF(ISNUMBER(O231),1,0)</f>
        <v>0</v>
      </c>
      <c r="R231" s="937" t="s">
        <v>946</v>
      </c>
    </row>
    <row r="232" spans="1:18" ht="15" customHeight="1" x14ac:dyDescent="0.25">
      <c r="A232" s="168"/>
      <c r="B232" s="938" t="s">
        <v>947</v>
      </c>
      <c r="C232" s="952"/>
      <c r="D232" s="952"/>
      <c r="E232" s="952"/>
      <c r="F232" s="955"/>
      <c r="G232" s="949"/>
      <c r="H232" s="355"/>
      <c r="I232" s="355"/>
      <c r="J232" s="355"/>
      <c r="K232" s="949"/>
      <c r="L232" s="334"/>
      <c r="M232" s="334"/>
      <c r="N232" s="340"/>
      <c r="O232" s="508"/>
      <c r="P232" s="690"/>
      <c r="R232" s="511" t="s">
        <v>857</v>
      </c>
    </row>
    <row r="233" spans="1:18" ht="15" customHeight="1" x14ac:dyDescent="0.25">
      <c r="A233" s="168"/>
      <c r="B233" s="879" t="s">
        <v>831</v>
      </c>
      <c r="C233" s="954" t="s">
        <v>853</v>
      </c>
      <c r="D233" s="952"/>
      <c r="E233" s="952"/>
      <c r="F233" s="953"/>
      <c r="G233" s="949"/>
      <c r="H233" s="355"/>
      <c r="I233" s="355"/>
      <c r="J233" s="355"/>
      <c r="K233" s="949"/>
      <c r="L233" s="334"/>
      <c r="M233" s="334"/>
      <c r="N233" s="334"/>
      <c r="O233" s="508"/>
      <c r="P233" s="690"/>
      <c r="R233" s="511" t="s">
        <v>857</v>
      </c>
    </row>
    <row r="234" spans="1:18" ht="15" customHeight="1" x14ac:dyDescent="0.25">
      <c r="A234" s="168"/>
      <c r="B234" s="884" t="s">
        <v>832</v>
      </c>
      <c r="C234" s="952"/>
      <c r="D234" s="952"/>
      <c r="E234" s="952"/>
      <c r="F234" s="955"/>
      <c r="G234" s="949"/>
      <c r="H234" s="355"/>
      <c r="I234" s="355"/>
      <c r="J234" s="355"/>
      <c r="K234" s="949"/>
      <c r="L234" s="334"/>
      <c r="M234" s="334"/>
      <c r="N234" s="334"/>
      <c r="O234" s="508"/>
      <c r="P234" s="690"/>
      <c r="R234" s="511" t="s">
        <v>857</v>
      </c>
    </row>
    <row r="235" spans="1:18" ht="15" customHeight="1" x14ac:dyDescent="0.25">
      <c r="A235" s="168"/>
      <c r="B235" s="884" t="s">
        <v>833</v>
      </c>
      <c r="C235" s="952"/>
      <c r="D235" s="952"/>
      <c r="E235" s="952"/>
      <c r="F235" s="955"/>
      <c r="G235" s="949"/>
      <c r="H235" s="355"/>
      <c r="I235" s="355"/>
      <c r="J235" s="355"/>
      <c r="K235" s="949"/>
      <c r="L235" s="334"/>
      <c r="M235" s="334"/>
      <c r="N235" s="334"/>
      <c r="O235" s="508"/>
      <c r="P235" s="690"/>
      <c r="R235" s="511" t="s">
        <v>857</v>
      </c>
    </row>
    <row r="236" spans="1:18" ht="15" customHeight="1" x14ac:dyDescent="0.25">
      <c r="A236" s="168"/>
      <c r="B236" s="974" t="s">
        <v>968</v>
      </c>
      <c r="C236" s="952"/>
      <c r="D236" s="952"/>
      <c r="E236" s="952"/>
      <c r="F236" s="955"/>
      <c r="G236" s="949"/>
      <c r="H236" s="355"/>
      <c r="I236" s="355"/>
      <c r="J236" s="355"/>
      <c r="K236" s="949"/>
      <c r="L236" s="334"/>
      <c r="M236" s="334"/>
      <c r="N236" s="334"/>
      <c r="O236" s="508"/>
      <c r="P236" s="690"/>
      <c r="R236" s="511" t="s">
        <v>857</v>
      </c>
    </row>
    <row r="237" spans="1:18" ht="15" customHeight="1" x14ac:dyDescent="0.25">
      <c r="A237" s="168"/>
      <c r="B237" s="879" t="s">
        <v>954</v>
      </c>
      <c r="C237" s="954" t="s">
        <v>854</v>
      </c>
      <c r="D237" s="952"/>
      <c r="E237" s="952"/>
      <c r="F237" s="955"/>
      <c r="G237" s="949"/>
      <c r="H237" s="355"/>
      <c r="I237" s="355"/>
      <c r="J237" s="355"/>
      <c r="K237" s="949"/>
      <c r="L237" s="334"/>
      <c r="M237" s="334"/>
      <c r="N237" s="334"/>
      <c r="O237" s="508"/>
      <c r="P237" s="690"/>
      <c r="R237" s="511" t="s">
        <v>857</v>
      </c>
    </row>
    <row r="238" spans="1:18" ht="15" customHeight="1" x14ac:dyDescent="0.25">
      <c r="A238" s="168"/>
      <c r="B238" s="987" t="str">
        <f>CONCATENATE("Check: sum of row ", ROW(F234), " to row ", ROW(F237), " = row ", ROW(F232))</f>
        <v>Check: sum of row 234 to row 237 = row 232</v>
      </c>
      <c r="C238" s="952"/>
      <c r="D238" s="952"/>
      <c r="E238" s="952"/>
      <c r="F238" s="531" t="str">
        <f>IF(SUM(F234:F237)=F232,"Pass","Fail")</f>
        <v>Pass</v>
      </c>
      <c r="G238" s="949"/>
      <c r="H238" s="355"/>
      <c r="I238" s="355"/>
      <c r="J238" s="355"/>
      <c r="K238" s="949"/>
      <c r="L238" s="334"/>
      <c r="M238" s="334"/>
      <c r="N238" s="334"/>
      <c r="O238" s="508"/>
      <c r="P238" s="690"/>
      <c r="R238" s="511" t="s">
        <v>857</v>
      </c>
    </row>
    <row r="239" spans="1:18" ht="30" customHeight="1" x14ac:dyDescent="0.25">
      <c r="A239" s="168"/>
      <c r="B239" s="879" t="s">
        <v>929</v>
      </c>
      <c r="C239" s="952"/>
      <c r="D239" s="352"/>
      <c r="E239" s="955"/>
      <c r="F239" s="955"/>
      <c r="G239" s="949"/>
      <c r="H239" s="355"/>
      <c r="I239" s="355"/>
      <c r="J239" s="355"/>
      <c r="K239" s="949"/>
      <c r="L239" s="334"/>
      <c r="M239" s="334"/>
      <c r="N239" s="334"/>
      <c r="O239" s="508"/>
      <c r="P239" s="690"/>
      <c r="R239" s="511" t="s">
        <v>857</v>
      </c>
    </row>
    <row r="240" spans="1:18" ht="15" customHeight="1" x14ac:dyDescent="0.25">
      <c r="A240" s="168"/>
      <c r="B240" s="987" t="str">
        <f>CONCATENATE("Check: sum of row ", ROW(B239), " = sum of rows ", ROW(B234), " to ", ROW(B236))</f>
        <v>Check: sum of row 239 = sum of rows 234 to 236</v>
      </c>
      <c r="C240" s="952"/>
      <c r="D240" s="952"/>
      <c r="E240" s="952"/>
      <c r="F240" s="531" t="str">
        <f>IF(SUM(D239:F239)=SUM(F234:F236),"Pass","Fail")</f>
        <v>Pass</v>
      </c>
      <c r="G240" s="949"/>
      <c r="H240" s="355"/>
      <c r="I240" s="355"/>
      <c r="J240" s="355"/>
      <c r="K240" s="949"/>
      <c r="L240" s="334"/>
      <c r="M240" s="334"/>
      <c r="N240" s="334"/>
      <c r="O240" s="508"/>
      <c r="P240" s="690"/>
      <c r="R240" s="511" t="s">
        <v>857</v>
      </c>
    </row>
    <row r="241" spans="1:18" ht="30" customHeight="1" x14ac:dyDescent="0.25">
      <c r="A241" s="168"/>
      <c r="B241" s="879" t="s">
        <v>930</v>
      </c>
      <c r="C241" s="952"/>
      <c r="D241" s="952"/>
      <c r="E241" s="952"/>
      <c r="F241" s="953"/>
      <c r="G241" s="949"/>
      <c r="H241" s="355"/>
      <c r="I241" s="355"/>
      <c r="J241" s="355"/>
      <c r="K241" s="949"/>
      <c r="L241" s="334"/>
      <c r="M241" s="334"/>
      <c r="N241" s="334"/>
      <c r="O241" s="508"/>
      <c r="P241" s="690"/>
      <c r="R241" s="511" t="s">
        <v>857</v>
      </c>
    </row>
    <row r="242" spans="1:18" ht="15" customHeight="1" x14ac:dyDescent="0.25">
      <c r="A242" s="168"/>
      <c r="B242" s="884" t="s">
        <v>805</v>
      </c>
      <c r="C242" s="952"/>
      <c r="D242" s="952"/>
      <c r="E242" s="952"/>
      <c r="F242" s="955"/>
      <c r="G242" s="949"/>
      <c r="H242" s="355"/>
      <c r="I242" s="355"/>
      <c r="J242" s="355"/>
      <c r="K242" s="949"/>
      <c r="L242" s="334"/>
      <c r="M242" s="334"/>
      <c r="N242" s="334"/>
      <c r="O242" s="508"/>
      <c r="P242" s="690"/>
      <c r="R242" s="511" t="s">
        <v>857</v>
      </c>
    </row>
    <row r="243" spans="1:18" ht="15" customHeight="1" x14ac:dyDescent="0.25">
      <c r="A243" s="168"/>
      <c r="B243" s="884" t="s">
        <v>807</v>
      </c>
      <c r="C243" s="952"/>
      <c r="D243" s="952"/>
      <c r="E243" s="952"/>
      <c r="F243" s="955"/>
      <c r="G243" s="949"/>
      <c r="H243" s="355"/>
      <c r="I243" s="355"/>
      <c r="J243" s="355"/>
      <c r="K243" s="949"/>
      <c r="L243" s="334"/>
      <c r="M243" s="334"/>
      <c r="N243" s="334"/>
      <c r="O243" s="508"/>
      <c r="P243" s="690"/>
      <c r="R243" s="511" t="s">
        <v>857</v>
      </c>
    </row>
    <row r="244" spans="1:18" ht="15" customHeight="1" x14ac:dyDescent="0.25">
      <c r="A244" s="168"/>
      <c r="B244" s="987" t="str">
        <f>CONCATENATE("Check: Sum of rows ", ROW(B234)," to ",ROW(B236)," ≥ sum of rows ", ROW(B242), " to ", ROW(B243))</f>
        <v>Check: Sum of rows 234 to 236 ≥ sum of rows 242 to 243</v>
      </c>
      <c r="C244" s="952"/>
      <c r="D244" s="952"/>
      <c r="E244" s="952"/>
      <c r="F244" s="531" t="str">
        <f>IF(SUM(F234:F236)&gt;=SUM(F242:F243),"Pass","Fail")</f>
        <v>Pass</v>
      </c>
      <c r="G244" s="949"/>
      <c r="H244" s="355"/>
      <c r="I244" s="355"/>
      <c r="J244" s="355"/>
      <c r="K244" s="949"/>
      <c r="L244" s="334"/>
      <c r="M244" s="334"/>
      <c r="N244" s="334"/>
      <c r="O244" s="508"/>
      <c r="P244" s="690"/>
      <c r="R244" s="511" t="s">
        <v>857</v>
      </c>
    </row>
    <row r="245" spans="1:18" ht="15" customHeight="1" x14ac:dyDescent="0.25">
      <c r="A245" s="168"/>
      <c r="B245" s="880" t="s">
        <v>834</v>
      </c>
      <c r="C245" s="954" t="s">
        <v>853</v>
      </c>
      <c r="D245" s="952"/>
      <c r="E245" s="952"/>
      <c r="F245" s="955"/>
      <c r="G245" s="949"/>
      <c r="H245" s="355"/>
      <c r="I245" s="355"/>
      <c r="J245" s="355"/>
      <c r="K245" s="949"/>
      <c r="L245" s="334"/>
      <c r="M245" s="334"/>
      <c r="N245" s="334"/>
      <c r="O245" s="508"/>
      <c r="P245" s="690"/>
      <c r="R245" s="511" t="s">
        <v>857</v>
      </c>
    </row>
    <row r="246" spans="1:18" ht="30" customHeight="1" x14ac:dyDescent="0.25">
      <c r="A246" s="168"/>
      <c r="B246" s="880" t="s">
        <v>826</v>
      </c>
      <c r="C246" s="954" t="s">
        <v>853</v>
      </c>
      <c r="D246" s="952"/>
      <c r="E246" s="952"/>
      <c r="F246" s="451" t="str">
        <f>IF(AND(ISNUMBER(F232),ISNUMBER(F245),ISNUMBER(F237)),F232-F237+F245,"")</f>
        <v/>
      </c>
      <c r="G246" s="949"/>
      <c r="H246" s="355"/>
      <c r="I246" s="355"/>
      <c r="J246" s="356">
        <v>0.85</v>
      </c>
      <c r="K246" s="949"/>
      <c r="L246" s="334"/>
      <c r="M246" s="334"/>
      <c r="N246" s="951" t="str">
        <f>IF(AND(ISNUMBER(F246),ISNUMBER(J246)),F246*J246,"")</f>
        <v/>
      </c>
      <c r="O246" s="16" t="str">
        <f t="shared" ref="O246" si="71">IF(ISNUMBER(N246),N246,"")</f>
        <v/>
      </c>
      <c r="P246" s="690"/>
      <c r="Q246" s="885">
        <f t="shared" ref="Q246:Q251" si="72">IF(ISNUMBER(O246),1,0)</f>
        <v>0</v>
      </c>
      <c r="R246" s="511" t="s">
        <v>857</v>
      </c>
    </row>
    <row r="247" spans="1:18" ht="15" customHeight="1" x14ac:dyDescent="0.25">
      <c r="A247" s="168"/>
      <c r="B247" s="501" t="s">
        <v>827</v>
      </c>
      <c r="C247" s="954" t="s">
        <v>855</v>
      </c>
      <c r="D247" s="352"/>
      <c r="E247" s="955"/>
      <c r="F247" s="955"/>
      <c r="G247" s="949"/>
      <c r="H247" s="357">
        <v>1</v>
      </c>
      <c r="I247" s="358">
        <v>1</v>
      </c>
      <c r="J247" s="356">
        <v>1</v>
      </c>
      <c r="K247" s="949"/>
      <c r="L247" s="951" t="str">
        <f>IF(AND(ISNUMBER(D247),ISNUMBER(H247)), D247*H247, "")</f>
        <v/>
      </c>
      <c r="M247" s="76" t="str">
        <f>IF(AND(ISNUMBER(E247),ISNUMBER(I247)), E247*I247, "")</f>
        <v/>
      </c>
      <c r="N247" s="951" t="str">
        <f>IF(AND(ISNUMBER(F247),ISNUMBER(J247)),F247*J247,"")</f>
        <v/>
      </c>
      <c r="O247" s="16" t="str">
        <f>IF(AND(ISNUMBER(L247),ISNUMBER(M247),ISNUMBER(N247)),SUM(L247:N247),"")</f>
        <v/>
      </c>
      <c r="P247" s="690"/>
      <c r="Q247" s="885">
        <f t="shared" si="72"/>
        <v>0</v>
      </c>
      <c r="R247" s="511" t="s">
        <v>857</v>
      </c>
    </row>
    <row r="248" spans="1:18" ht="15" customHeight="1" x14ac:dyDescent="0.25">
      <c r="A248" s="168"/>
      <c r="B248" s="501" t="s">
        <v>889</v>
      </c>
      <c r="C248" s="954" t="s">
        <v>856</v>
      </c>
      <c r="D248" s="955"/>
      <c r="E248" s="952"/>
      <c r="F248" s="953"/>
      <c r="G248" s="949"/>
      <c r="H248" s="956">
        <v>0</v>
      </c>
      <c r="I248" s="952"/>
      <c r="J248" s="953"/>
      <c r="K248" s="949"/>
      <c r="L248" s="951" t="str">
        <f t="shared" ref="L248" si="73">IF(AND(ISNUMBER(D248),ISNUMBER(H248)), D248*H248, "")</f>
        <v/>
      </c>
      <c r="M248" s="952"/>
      <c r="N248" s="952"/>
      <c r="O248" s="16" t="str">
        <f>IF(ISNUMBER(L248), L248,"")</f>
        <v/>
      </c>
      <c r="P248" s="690"/>
      <c r="Q248" s="682">
        <f t="shared" si="72"/>
        <v>0</v>
      </c>
      <c r="R248" s="937" t="s">
        <v>955</v>
      </c>
    </row>
    <row r="249" spans="1:18" ht="15" customHeight="1" x14ac:dyDescent="0.25">
      <c r="A249" s="168"/>
      <c r="B249" s="501" t="s">
        <v>828</v>
      </c>
      <c r="C249" s="954">
        <v>45</v>
      </c>
      <c r="D249" s="352"/>
      <c r="E249" s="955"/>
      <c r="F249" s="955"/>
      <c r="G249" s="949"/>
      <c r="H249" s="357">
        <v>0</v>
      </c>
      <c r="I249" s="358">
        <v>0</v>
      </c>
      <c r="J249" s="356">
        <v>0</v>
      </c>
      <c r="K249" s="949"/>
      <c r="L249" s="951" t="str">
        <f>IF(AND(ISNUMBER(D249),ISNUMBER(H249)), D249*H249, "")</f>
        <v/>
      </c>
      <c r="M249" s="76" t="str">
        <f>IF(AND(ISNUMBER(E249),ISNUMBER(I249)), E249*I249, "")</f>
        <v/>
      </c>
      <c r="N249" s="951" t="str">
        <f t="shared" si="69"/>
        <v/>
      </c>
      <c r="O249" s="16" t="str">
        <f>IF(AND(ISNUMBER(L249),ISNUMBER(M249),ISNUMBER(N249)),SUM(L249:N249),"")</f>
        <v/>
      </c>
      <c r="P249" s="690"/>
      <c r="Q249" s="682">
        <f t="shared" si="72"/>
        <v>0</v>
      </c>
      <c r="R249" s="511" t="s">
        <v>857</v>
      </c>
    </row>
    <row r="250" spans="1:18" ht="15" customHeight="1" x14ac:dyDescent="0.25">
      <c r="A250" s="168"/>
      <c r="B250" s="506" t="str">
        <f>CONCATENATE("Check: interdependent assets in row ", ROW(B249), " = interdependent liabilities above in row ", ROW(B75))</f>
        <v>Check: interdependent assets in row 249 = interdependent liabilities above in row 75</v>
      </c>
      <c r="C250" s="952"/>
      <c r="D250" s="531" t="str">
        <f>IF(D249=D75,"Pass","Fail")</f>
        <v>Pass</v>
      </c>
      <c r="E250" s="531" t="str">
        <f>IF(E249=E75,"Pass","Fail")</f>
        <v>Pass</v>
      </c>
      <c r="F250" s="531" t="str">
        <f>IF(F249=F75,"Pass","Fail")</f>
        <v>Pass</v>
      </c>
      <c r="G250" s="949"/>
      <c r="H250" s="355"/>
      <c r="I250" s="355"/>
      <c r="J250" s="355"/>
      <c r="K250" s="949"/>
      <c r="L250" s="355"/>
      <c r="M250" s="355"/>
      <c r="N250" s="355"/>
      <c r="O250" s="527"/>
      <c r="P250" s="690"/>
      <c r="R250" s="511" t="s">
        <v>857</v>
      </c>
    </row>
    <row r="251" spans="1:18" ht="15" customHeight="1" x14ac:dyDescent="0.25">
      <c r="A251" s="168"/>
      <c r="B251" s="502" t="s">
        <v>688</v>
      </c>
      <c r="C251" s="150" t="s">
        <v>855</v>
      </c>
      <c r="D251" s="525"/>
      <c r="E251" s="365"/>
      <c r="F251" s="365"/>
      <c r="G251" s="949"/>
      <c r="H251" s="524">
        <v>1</v>
      </c>
      <c r="I251" s="523">
        <v>1</v>
      </c>
      <c r="J251" s="522">
        <v>1</v>
      </c>
      <c r="K251" s="949"/>
      <c r="L251" s="883" t="str">
        <f>IF(AND(ISNUMBER(D251),ISNUMBER(H251)), D251*H251, "")</f>
        <v/>
      </c>
      <c r="M251" s="877" t="str">
        <f>IF(AND(ISNUMBER(E251),ISNUMBER(I251)), E251*I251, "")</f>
        <v/>
      </c>
      <c r="N251" s="883" t="str">
        <f t="shared" si="69"/>
        <v/>
      </c>
      <c r="O251" s="97" t="str">
        <f>IF(AND(ISNUMBER(L251),ISNUMBER(M251),ISNUMBER(N251)),SUM(L251:N251),"")</f>
        <v/>
      </c>
      <c r="P251" s="690"/>
      <c r="Q251" s="682">
        <f t="shared" si="72"/>
        <v>0</v>
      </c>
      <c r="R251" s="27"/>
    </row>
    <row r="252" spans="1:18" ht="45" customHeight="1" x14ac:dyDescent="0.35">
      <c r="A252" s="1093" t="s">
        <v>650</v>
      </c>
      <c r="B252" s="134"/>
      <c r="C252" s="134"/>
      <c r="D252" s="135"/>
      <c r="E252" s="136"/>
      <c r="F252" s="949"/>
      <c r="G252" s="949"/>
      <c r="H252" s="949"/>
      <c r="I252" s="949"/>
      <c r="J252" s="949"/>
      <c r="K252" s="949"/>
      <c r="L252" s="949"/>
      <c r="M252" s="949"/>
      <c r="N252" s="949"/>
      <c r="O252" s="949"/>
      <c r="P252" s="690"/>
      <c r="R252" s="27"/>
    </row>
    <row r="253" spans="1:18" ht="15" customHeight="1" x14ac:dyDescent="0.25">
      <c r="A253" s="168"/>
      <c r="B253" s="949"/>
      <c r="C253" s="949"/>
      <c r="D253" s="949"/>
      <c r="E253" s="949"/>
      <c r="F253" s="949"/>
      <c r="G253" s="949"/>
      <c r="H253" s="949"/>
      <c r="I253" s="949"/>
      <c r="J253" s="949"/>
      <c r="K253" s="949"/>
      <c r="L253" s="949"/>
      <c r="M253" s="949"/>
      <c r="N253" s="949"/>
      <c r="O253" s="949"/>
      <c r="P253" s="690"/>
      <c r="R253" s="27"/>
    </row>
    <row r="254" spans="1:18" ht="45" customHeight="1" x14ac:dyDescent="0.25">
      <c r="A254" s="168"/>
      <c r="B254" s="133"/>
      <c r="C254" s="500" t="s">
        <v>565</v>
      </c>
      <c r="D254" s="500" t="s">
        <v>322</v>
      </c>
      <c r="E254" s="949"/>
      <c r="F254" s="949"/>
      <c r="G254" s="949"/>
      <c r="H254" s="360" t="s">
        <v>665</v>
      </c>
      <c r="I254" s="949"/>
      <c r="J254" s="949"/>
      <c r="K254" s="949"/>
      <c r="L254" s="2557"/>
      <c r="M254" s="2557"/>
      <c r="N254" s="2557"/>
      <c r="O254" s="360" t="s">
        <v>666</v>
      </c>
      <c r="P254" s="690"/>
      <c r="R254" s="27"/>
    </row>
    <row r="255" spans="1:18" ht="15" customHeight="1" x14ac:dyDescent="0.25">
      <c r="A255" s="168"/>
      <c r="B255" s="949" t="s">
        <v>651</v>
      </c>
      <c r="C255" s="954">
        <v>47</v>
      </c>
      <c r="D255" s="361"/>
      <c r="E255" s="949"/>
      <c r="F255" s="949"/>
      <c r="G255" s="949"/>
      <c r="H255" s="362">
        <v>0.05</v>
      </c>
      <c r="I255" s="949"/>
      <c r="J255" s="949"/>
      <c r="K255" s="949"/>
      <c r="L255" s="340"/>
      <c r="M255" s="341"/>
      <c r="N255" s="341"/>
      <c r="O255" s="82" t="str">
        <f t="shared" ref="O255:O260" si="74">IF(AND(ISNUMBER(D255),ISNUMBER(H255)),SUM(D255)*H255,"")</f>
        <v/>
      </c>
      <c r="P255" s="690"/>
      <c r="Q255" s="682">
        <f t="shared" ref="Q255:Q260" si="75">IF(ISNUMBER(O255),1,0)</f>
        <v>0</v>
      </c>
      <c r="R255" s="27"/>
    </row>
    <row r="256" spans="1:18" ht="15" customHeight="1" x14ac:dyDescent="0.25">
      <c r="A256" s="168"/>
      <c r="B256" s="949" t="s">
        <v>652</v>
      </c>
      <c r="C256" s="954">
        <v>47</v>
      </c>
      <c r="D256" s="955"/>
      <c r="E256" s="949"/>
      <c r="F256" s="949"/>
      <c r="G256" s="949"/>
      <c r="H256" s="363">
        <v>0.05</v>
      </c>
      <c r="I256" s="949"/>
      <c r="J256" s="949"/>
      <c r="K256" s="949"/>
      <c r="L256" s="334"/>
      <c r="M256" s="952"/>
      <c r="N256" s="952"/>
      <c r="O256" s="16" t="str">
        <f t="shared" si="74"/>
        <v/>
      </c>
      <c r="P256" s="690"/>
      <c r="Q256" s="682">
        <f t="shared" si="75"/>
        <v>0</v>
      </c>
      <c r="R256" s="27"/>
    </row>
    <row r="257" spans="1:18" ht="15" customHeight="1" x14ac:dyDescent="0.25">
      <c r="A257" s="168"/>
      <c r="B257" s="949" t="s">
        <v>691</v>
      </c>
      <c r="C257" s="954">
        <v>47</v>
      </c>
      <c r="D257" s="955"/>
      <c r="E257" s="949"/>
      <c r="F257" s="949"/>
      <c r="G257" s="949"/>
      <c r="H257" s="363">
        <f>Parameters!F76</f>
        <v>0</v>
      </c>
      <c r="I257" s="949"/>
      <c r="J257" s="949"/>
      <c r="K257" s="949"/>
      <c r="L257" s="334"/>
      <c r="M257" s="952"/>
      <c r="N257" s="952"/>
      <c r="O257" s="16" t="str">
        <f t="shared" si="74"/>
        <v/>
      </c>
      <c r="P257" s="690"/>
      <c r="Q257" s="682">
        <f t="shared" si="75"/>
        <v>0</v>
      </c>
      <c r="R257" s="27"/>
    </row>
    <row r="258" spans="1:18" ht="15" customHeight="1" x14ac:dyDescent="0.25">
      <c r="A258" s="168"/>
      <c r="B258" s="949" t="s">
        <v>692</v>
      </c>
      <c r="C258" s="954">
        <v>47</v>
      </c>
      <c r="D258" s="955"/>
      <c r="E258" s="949"/>
      <c r="F258" s="949"/>
      <c r="G258" s="949"/>
      <c r="H258" s="363">
        <f>Parameters!F77</f>
        <v>0</v>
      </c>
      <c r="I258" s="949"/>
      <c r="J258" s="949"/>
      <c r="K258" s="949"/>
      <c r="L258" s="334"/>
      <c r="M258" s="952"/>
      <c r="N258" s="952"/>
      <c r="O258" s="16" t="str">
        <f t="shared" si="74"/>
        <v/>
      </c>
      <c r="P258" s="690"/>
      <c r="Q258" s="682">
        <f t="shared" si="75"/>
        <v>0</v>
      </c>
      <c r="R258" s="27"/>
    </row>
    <row r="259" spans="1:18" ht="15" customHeight="1" x14ac:dyDescent="0.25">
      <c r="A259" s="168"/>
      <c r="B259" s="949" t="s">
        <v>485</v>
      </c>
      <c r="C259" s="954">
        <v>47</v>
      </c>
      <c r="D259" s="955"/>
      <c r="E259" s="949"/>
      <c r="F259" s="949"/>
      <c r="G259" s="949"/>
      <c r="H259" s="363">
        <f>Parameters!F78</f>
        <v>0</v>
      </c>
      <c r="I259" s="949"/>
      <c r="J259" s="949"/>
      <c r="K259" s="949"/>
      <c r="L259" s="334"/>
      <c r="M259" s="952"/>
      <c r="N259" s="952"/>
      <c r="O259" s="16" t="str">
        <f t="shared" si="74"/>
        <v/>
      </c>
      <c r="P259" s="690"/>
      <c r="Q259" s="682">
        <f t="shared" si="75"/>
        <v>0</v>
      </c>
      <c r="R259" s="27"/>
    </row>
    <row r="260" spans="1:18" ht="15" customHeight="1" x14ac:dyDescent="0.25">
      <c r="A260" s="168"/>
      <c r="B260" s="949" t="s">
        <v>486</v>
      </c>
      <c r="C260" s="954">
        <v>47</v>
      </c>
      <c r="D260" s="955"/>
      <c r="E260" s="949"/>
      <c r="F260" s="949"/>
      <c r="G260" s="949"/>
      <c r="H260" s="363">
        <f>Parameters!F79</f>
        <v>0</v>
      </c>
      <c r="I260" s="949"/>
      <c r="J260" s="949"/>
      <c r="K260" s="949"/>
      <c r="L260" s="334"/>
      <c r="M260" s="952"/>
      <c r="N260" s="952"/>
      <c r="O260" s="16" t="str">
        <f t="shared" si="74"/>
        <v/>
      </c>
      <c r="P260" s="690"/>
      <c r="Q260" s="682">
        <f t="shared" si="75"/>
        <v>0</v>
      </c>
      <c r="R260" s="27"/>
    </row>
    <row r="261" spans="1:18" ht="15" customHeight="1" x14ac:dyDescent="0.25">
      <c r="A261" s="168"/>
      <c r="B261" s="949" t="s">
        <v>387</v>
      </c>
      <c r="C261" s="954">
        <v>47</v>
      </c>
      <c r="D261" s="953"/>
      <c r="E261" s="949"/>
      <c r="F261" s="949"/>
      <c r="G261" s="949"/>
      <c r="H261" s="334"/>
      <c r="I261" s="949"/>
      <c r="J261" s="949"/>
      <c r="K261" s="949"/>
      <c r="L261" s="334"/>
      <c r="M261" s="952"/>
      <c r="N261" s="952"/>
      <c r="O261" s="953"/>
      <c r="P261" s="690"/>
      <c r="R261" s="27"/>
    </row>
    <row r="262" spans="1:18" ht="15" customHeight="1" x14ac:dyDescent="0.25">
      <c r="A262" s="168"/>
      <c r="B262" s="364" t="s">
        <v>261</v>
      </c>
      <c r="C262" s="954">
        <v>47</v>
      </c>
      <c r="D262" s="955"/>
      <c r="E262" s="949"/>
      <c r="F262" s="949"/>
      <c r="G262" s="949"/>
      <c r="H262" s="363">
        <f>Parameters!F81</f>
        <v>0</v>
      </c>
      <c r="I262" s="949"/>
      <c r="J262" s="949"/>
      <c r="K262" s="949"/>
      <c r="L262" s="334"/>
      <c r="M262" s="952"/>
      <c r="N262" s="952"/>
      <c r="O262" s="16" t="str">
        <f>IF(AND(ISNUMBER(D262),ISNUMBER(H262)),SUM(D262)*H262,"")</f>
        <v/>
      </c>
      <c r="P262" s="690"/>
      <c r="Q262" s="682">
        <f t="shared" ref="Q262:Q266" si="76">IF(ISNUMBER(O262),1,0)</f>
        <v>0</v>
      </c>
      <c r="R262" s="27"/>
    </row>
    <row r="263" spans="1:18" ht="15" customHeight="1" x14ac:dyDescent="0.25">
      <c r="A263" s="168"/>
      <c r="B263" s="364" t="s">
        <v>13</v>
      </c>
      <c r="C263" s="954">
        <v>47</v>
      </c>
      <c r="D263" s="955"/>
      <c r="E263" s="949"/>
      <c r="F263" s="949"/>
      <c r="G263" s="949"/>
      <c r="H263" s="363">
        <f>Parameters!F82</f>
        <v>0</v>
      </c>
      <c r="I263" s="949"/>
      <c r="J263" s="949"/>
      <c r="K263" s="949"/>
      <c r="L263" s="334"/>
      <c r="M263" s="952"/>
      <c r="N263" s="952"/>
      <c r="O263" s="16" t="str">
        <f>IF(AND(ISNUMBER(D263),ISNUMBER(H263)),SUM(D263)*H263,"")</f>
        <v/>
      </c>
      <c r="P263" s="690"/>
      <c r="Q263" s="682">
        <f t="shared" si="76"/>
        <v>0</v>
      </c>
      <c r="R263" s="27"/>
    </row>
    <row r="264" spans="1:18" ht="15" customHeight="1" x14ac:dyDescent="0.25">
      <c r="A264" s="168"/>
      <c r="B264" s="364" t="s">
        <v>388</v>
      </c>
      <c r="C264" s="954">
        <v>47</v>
      </c>
      <c r="D264" s="955"/>
      <c r="E264" s="949"/>
      <c r="F264" s="949"/>
      <c r="G264" s="949"/>
      <c r="H264" s="363">
        <f>Parameters!F83</f>
        <v>0</v>
      </c>
      <c r="I264" s="949"/>
      <c r="J264" s="949"/>
      <c r="K264" s="949"/>
      <c r="L264" s="334"/>
      <c r="M264" s="952"/>
      <c r="N264" s="952"/>
      <c r="O264" s="16" t="str">
        <f>IF(AND(ISNUMBER(D264),ISNUMBER(H264)),SUM(D264)*H264,"")</f>
        <v/>
      </c>
      <c r="P264" s="690"/>
      <c r="Q264" s="682">
        <f t="shared" si="76"/>
        <v>0</v>
      </c>
      <c r="R264" s="27"/>
    </row>
    <row r="265" spans="1:18" ht="15" customHeight="1" x14ac:dyDescent="0.25">
      <c r="A265" s="168"/>
      <c r="B265" s="364" t="s">
        <v>14</v>
      </c>
      <c r="C265" s="954">
        <v>47</v>
      </c>
      <c r="D265" s="955"/>
      <c r="E265" s="949"/>
      <c r="F265" s="949"/>
      <c r="G265" s="949"/>
      <c r="H265" s="363">
        <f>Parameters!F84</f>
        <v>0</v>
      </c>
      <c r="I265" s="949"/>
      <c r="J265" s="949"/>
      <c r="K265" s="949"/>
      <c r="L265" s="334"/>
      <c r="M265" s="952"/>
      <c r="N265" s="952"/>
      <c r="O265" s="16" t="str">
        <f>IF(AND(ISNUMBER(D265),ISNUMBER(H265)),SUM(D265)*H265,"")</f>
        <v/>
      </c>
      <c r="P265" s="690"/>
      <c r="Q265" s="682">
        <f t="shared" si="76"/>
        <v>0</v>
      </c>
      <c r="R265" s="27"/>
    </row>
    <row r="266" spans="1:18" ht="15" customHeight="1" x14ac:dyDescent="0.25">
      <c r="A266" s="168"/>
      <c r="B266" s="324" t="s">
        <v>138</v>
      </c>
      <c r="C266" s="147">
        <v>47</v>
      </c>
      <c r="D266" s="365"/>
      <c r="E266" s="949"/>
      <c r="F266" s="949"/>
      <c r="G266" s="949"/>
      <c r="H266" s="366">
        <f>Parameters!F85</f>
        <v>0</v>
      </c>
      <c r="I266" s="949"/>
      <c r="J266" s="949"/>
      <c r="K266" s="949"/>
      <c r="L266" s="359"/>
      <c r="M266" s="893"/>
      <c r="N266" s="893"/>
      <c r="O266" s="97" t="str">
        <f>IF(AND(ISNUMBER(D266),ISNUMBER(H266)),SUM(D266)*H266,"")</f>
        <v/>
      </c>
      <c r="P266" s="690"/>
      <c r="Q266" s="682">
        <f t="shared" si="76"/>
        <v>0</v>
      </c>
      <c r="R266" s="27"/>
    </row>
    <row r="267" spans="1:18" ht="15" customHeight="1" x14ac:dyDescent="0.25">
      <c r="A267" s="168"/>
      <c r="B267" s="367"/>
      <c r="C267" s="458"/>
      <c r="D267" s="344"/>
      <c r="E267" s="949"/>
      <c r="F267" s="949"/>
      <c r="G267" s="949"/>
      <c r="H267" s="368"/>
      <c r="I267" s="949"/>
      <c r="J267" s="949"/>
      <c r="K267" s="949"/>
      <c r="L267" s="369" t="s">
        <v>653</v>
      </c>
      <c r="M267" s="369"/>
      <c r="N267" s="370"/>
      <c r="O267" s="346" t="str">
        <f>IF(SUM(Q84:Q266)=103,SUM(O84:O266)+SUM(O302:O378),"")</f>
        <v/>
      </c>
      <c r="P267" s="690"/>
      <c r="R267" s="509" t="s">
        <v>901</v>
      </c>
    </row>
    <row r="268" spans="1:18" ht="15" customHeight="1" x14ac:dyDescent="0.25">
      <c r="A268" s="168"/>
      <c r="B268" s="949"/>
      <c r="C268" s="949"/>
      <c r="D268" s="949"/>
      <c r="E268" s="949"/>
      <c r="F268" s="949"/>
      <c r="G268" s="949"/>
      <c r="H268" s="949"/>
      <c r="I268" s="949"/>
      <c r="J268" s="949"/>
      <c r="K268" s="949"/>
      <c r="L268" s="949"/>
      <c r="M268" s="949"/>
      <c r="N268" s="949"/>
      <c r="O268" s="949"/>
      <c r="P268" s="690"/>
      <c r="R268" s="27"/>
    </row>
    <row r="269" spans="1:18" ht="45" customHeight="1" x14ac:dyDescent="0.35">
      <c r="A269" s="1092" t="s">
        <v>654</v>
      </c>
      <c r="B269" s="320"/>
      <c r="C269" s="320"/>
      <c r="D269" s="320"/>
      <c r="E269" s="320"/>
      <c r="F269" s="320"/>
      <c r="G269" s="320"/>
      <c r="H269" s="320"/>
      <c r="I269" s="320"/>
      <c r="J269" s="320"/>
      <c r="K269" s="73"/>
      <c r="L269" s="73"/>
      <c r="M269" s="73"/>
      <c r="N269" s="73"/>
      <c r="O269" s="73"/>
      <c r="P269" s="1059"/>
      <c r="R269" s="3"/>
    </row>
    <row r="270" spans="1:18" ht="15" customHeight="1" x14ac:dyDescent="0.25">
      <c r="A270" s="168"/>
      <c r="B270" s="949"/>
      <c r="C270" s="949"/>
      <c r="D270" s="949"/>
      <c r="E270" s="949"/>
      <c r="F270" s="949"/>
      <c r="G270" s="949"/>
      <c r="H270" s="949"/>
      <c r="I270" s="949"/>
      <c r="J270" s="949"/>
      <c r="K270" s="949"/>
      <c r="L270" s="949"/>
      <c r="M270" s="949"/>
      <c r="N270" s="949"/>
      <c r="O270" s="949"/>
      <c r="P270" s="690"/>
      <c r="R270" s="27"/>
    </row>
    <row r="271" spans="1:18" ht="15" customHeight="1" x14ac:dyDescent="0.25">
      <c r="A271" s="168"/>
      <c r="B271" s="949"/>
      <c r="C271" s="949"/>
      <c r="D271" s="949"/>
      <c r="E271" s="949"/>
      <c r="F271" s="949"/>
      <c r="G271" s="949"/>
      <c r="H271" s="949"/>
      <c r="I271" s="949"/>
      <c r="J271" s="949"/>
      <c r="K271" s="949"/>
      <c r="L271" s="345" t="s">
        <v>655</v>
      </c>
      <c r="M271" s="345"/>
      <c r="N271" s="371"/>
      <c r="O271" s="372" t="str">
        <f>IF(AND(ISNUMBER(O267),ISNUMBER(O77)),IF(O267&gt;0,O77/O267,""),"")</f>
        <v/>
      </c>
      <c r="P271" s="690"/>
      <c r="R271" s="27"/>
    </row>
    <row r="272" spans="1:18" ht="15" customHeight="1" x14ac:dyDescent="0.25">
      <c r="A272" s="168"/>
      <c r="B272" s="949"/>
      <c r="C272" s="949"/>
      <c r="D272" s="949"/>
      <c r="E272" s="949"/>
      <c r="F272" s="949"/>
      <c r="G272" s="949"/>
      <c r="H272" s="949"/>
      <c r="I272" s="949"/>
      <c r="J272" s="949"/>
      <c r="K272" s="949"/>
      <c r="L272" s="949"/>
      <c r="M272" s="949"/>
      <c r="N272" s="949"/>
      <c r="O272" s="949"/>
      <c r="P272" s="690"/>
      <c r="R272" s="27"/>
    </row>
    <row r="273" spans="1:18" ht="60" customHeight="1" x14ac:dyDescent="0.35">
      <c r="A273" s="2570" t="s">
        <v>890</v>
      </c>
      <c r="B273" s="2571"/>
      <c r="C273" s="2571"/>
      <c r="D273" s="2571"/>
      <c r="E273" s="2571"/>
      <c r="F273" s="2571"/>
      <c r="G273" s="2571"/>
      <c r="H273" s="2571"/>
      <c r="I273" s="2571"/>
      <c r="J273" s="2571"/>
      <c r="K273" s="2571"/>
      <c r="L273" s="2571"/>
      <c r="M273" s="2571"/>
      <c r="N273" s="2571"/>
      <c r="O273" s="2571"/>
      <c r="P273" s="1059"/>
      <c r="R273" s="528" t="s">
        <v>899</v>
      </c>
    </row>
    <row r="274" spans="1:18" ht="15" customHeight="1" x14ac:dyDescent="0.25">
      <c r="A274" s="168"/>
      <c r="B274" s="949"/>
      <c r="C274" s="949"/>
      <c r="D274" s="949"/>
      <c r="E274" s="949"/>
      <c r="F274" s="949"/>
      <c r="G274" s="949"/>
      <c r="H274" s="949"/>
      <c r="I274" s="949"/>
      <c r="J274" s="949"/>
      <c r="K274" s="949"/>
      <c r="L274" s="949"/>
      <c r="M274" s="949"/>
      <c r="N274" s="949"/>
      <c r="O274" s="949"/>
      <c r="P274" s="690"/>
      <c r="R274" s="27"/>
    </row>
    <row r="275" spans="1:18" ht="15" customHeight="1" x14ac:dyDescent="0.25">
      <c r="A275" s="168"/>
      <c r="B275" s="2566"/>
      <c r="C275" s="2558" t="s">
        <v>565</v>
      </c>
      <c r="D275" s="2568" t="s">
        <v>322</v>
      </c>
      <c r="E275" s="2569"/>
      <c r="F275" s="2569"/>
      <c r="G275" s="949"/>
      <c r="H275" s="2562" t="s">
        <v>659</v>
      </c>
      <c r="I275" s="2563"/>
      <c r="J275" s="2564"/>
      <c r="K275" s="949"/>
      <c r="L275" s="2565" t="s">
        <v>660</v>
      </c>
      <c r="M275" s="2565"/>
      <c r="N275" s="2565"/>
      <c r="O275" s="2565"/>
      <c r="P275" s="690"/>
      <c r="R275" s="27"/>
    </row>
    <row r="276" spans="1:18" ht="30" customHeight="1" x14ac:dyDescent="0.25">
      <c r="A276" s="168"/>
      <c r="B276" s="2567"/>
      <c r="C276" s="2559"/>
      <c r="D276" s="325" t="s">
        <v>661</v>
      </c>
      <c r="E276" s="326" t="s">
        <v>682</v>
      </c>
      <c r="F276" s="327" t="s">
        <v>376</v>
      </c>
      <c r="G276" s="949"/>
      <c r="H276" s="325" t="s">
        <v>661</v>
      </c>
      <c r="I276" s="326" t="s">
        <v>682</v>
      </c>
      <c r="J276" s="327" t="s">
        <v>662</v>
      </c>
      <c r="K276" s="949"/>
      <c r="L276" s="325" t="s">
        <v>661</v>
      </c>
      <c r="M276" s="326" t="s">
        <v>682</v>
      </c>
      <c r="N276" s="326" t="s">
        <v>662</v>
      </c>
      <c r="O276" s="327" t="s">
        <v>639</v>
      </c>
      <c r="P276" s="690"/>
      <c r="R276" s="27"/>
    </row>
    <row r="277" spans="1:18" ht="45" customHeight="1" x14ac:dyDescent="0.25">
      <c r="A277" s="168"/>
      <c r="B277" s="373" t="s">
        <v>683</v>
      </c>
      <c r="C277" s="954" t="s">
        <v>858</v>
      </c>
      <c r="D277" s="341"/>
      <c r="E277" s="341"/>
      <c r="F277" s="868"/>
      <c r="G277" s="949"/>
      <c r="H277" s="330"/>
      <c r="I277" s="141"/>
      <c r="J277" s="331">
        <v>1</v>
      </c>
      <c r="K277" s="949"/>
      <c r="L277" s="334"/>
      <c r="M277" s="952"/>
      <c r="N277" s="951" t="str">
        <f t="shared" ref="N277:N278" si="77">IF(AND(ISNUMBER(F277),ISNUMBER(J277)),SUM(F277)*J277,"")</f>
        <v/>
      </c>
      <c r="O277" s="16" t="str">
        <f>N277</f>
        <v/>
      </c>
      <c r="P277" s="690"/>
      <c r="R277" s="511" t="s">
        <v>902</v>
      </c>
    </row>
    <row r="278" spans="1:18" ht="30" customHeight="1" x14ac:dyDescent="0.25">
      <c r="A278" s="168"/>
      <c r="B278" s="335" t="s">
        <v>689</v>
      </c>
      <c r="C278" s="954" t="s">
        <v>858</v>
      </c>
      <c r="D278" s="952"/>
      <c r="E278" s="952"/>
      <c r="F278" s="181"/>
      <c r="G278" s="949"/>
      <c r="H278" s="334"/>
      <c r="I278" s="952"/>
      <c r="J278" s="336">
        <v>1</v>
      </c>
      <c r="K278" s="949"/>
      <c r="L278" s="334"/>
      <c r="M278" s="952"/>
      <c r="N278" s="951" t="str">
        <f t="shared" si="77"/>
        <v/>
      </c>
      <c r="O278" s="16" t="str">
        <f>N278</f>
        <v/>
      </c>
      <c r="P278" s="690"/>
      <c r="R278" s="511" t="s">
        <v>902</v>
      </c>
    </row>
    <row r="279" spans="1:18" ht="30" customHeight="1" x14ac:dyDescent="0.25">
      <c r="A279" s="168"/>
      <c r="B279" s="347" t="s">
        <v>656</v>
      </c>
      <c r="C279" s="954" t="s">
        <v>858</v>
      </c>
      <c r="D279" s="159"/>
      <c r="E279" s="159"/>
      <c r="F279" s="181"/>
      <c r="G279" s="949"/>
      <c r="H279" s="956">
        <v>0.85</v>
      </c>
      <c r="I279" s="337">
        <v>0.85</v>
      </c>
      <c r="J279" s="336">
        <v>1</v>
      </c>
      <c r="K279" s="949"/>
      <c r="L279" s="951" t="str">
        <f t="shared" ref="L279:M284" si="78">IF(AND(ISNUMBER(D279),ISNUMBER(H279)), D279*H279, "")</f>
        <v/>
      </c>
      <c r="M279" s="76" t="str">
        <f t="shared" si="78"/>
        <v/>
      </c>
      <c r="N279" s="951" t="str">
        <f t="shared" ref="N279:N284" si="79">IF(AND(ISNUMBER(F279),ISNUMBER(J279)),F279*J279,"")</f>
        <v/>
      </c>
      <c r="O279" s="16" t="str">
        <f t="shared" ref="O279:O284" si="80">IF(AND(ISNUMBER(L279),ISNUMBER(N279)),SUM(L279:N279),"")</f>
        <v/>
      </c>
      <c r="P279" s="690"/>
      <c r="R279" s="511" t="s">
        <v>902</v>
      </c>
    </row>
    <row r="280" spans="1:18" ht="30" customHeight="1" x14ac:dyDescent="0.25">
      <c r="A280" s="168"/>
      <c r="B280" s="347" t="s">
        <v>628</v>
      </c>
      <c r="C280" s="954" t="s">
        <v>858</v>
      </c>
      <c r="D280" s="159"/>
      <c r="E280" s="159"/>
      <c r="F280" s="181"/>
      <c r="G280" s="949"/>
      <c r="H280" s="956">
        <v>0.85</v>
      </c>
      <c r="I280" s="337">
        <v>0.85</v>
      </c>
      <c r="J280" s="336">
        <v>1</v>
      </c>
      <c r="K280" s="949"/>
      <c r="L280" s="951" t="str">
        <f t="shared" si="78"/>
        <v/>
      </c>
      <c r="M280" s="76" t="str">
        <f t="shared" si="78"/>
        <v/>
      </c>
      <c r="N280" s="951" t="str">
        <f t="shared" si="79"/>
        <v/>
      </c>
      <c r="O280" s="16" t="str">
        <f t="shared" si="80"/>
        <v/>
      </c>
      <c r="P280" s="690"/>
      <c r="R280" s="511" t="s">
        <v>902</v>
      </c>
    </row>
    <row r="281" spans="1:18" ht="15" customHeight="1" x14ac:dyDescent="0.25">
      <c r="A281" s="168"/>
      <c r="B281" s="347" t="s">
        <v>629</v>
      </c>
      <c r="C281" s="954" t="s">
        <v>858</v>
      </c>
      <c r="D281" s="159"/>
      <c r="E281" s="159"/>
      <c r="F281" s="181"/>
      <c r="G281" s="949"/>
      <c r="H281" s="956">
        <v>0.5</v>
      </c>
      <c r="I281" s="337">
        <v>0.5</v>
      </c>
      <c r="J281" s="336">
        <v>1</v>
      </c>
      <c r="K281" s="949"/>
      <c r="L281" s="951" t="str">
        <f t="shared" si="78"/>
        <v/>
      </c>
      <c r="M281" s="76" t="str">
        <f t="shared" si="78"/>
        <v/>
      </c>
      <c r="N281" s="951" t="str">
        <f t="shared" si="79"/>
        <v/>
      </c>
      <c r="O281" s="16" t="str">
        <f t="shared" si="80"/>
        <v/>
      </c>
      <c r="P281" s="690"/>
      <c r="R281" s="511" t="s">
        <v>902</v>
      </c>
    </row>
    <row r="282" spans="1:18" ht="15" customHeight="1" x14ac:dyDescent="0.25">
      <c r="A282" s="168"/>
      <c r="B282" s="347" t="s">
        <v>685</v>
      </c>
      <c r="C282" s="954" t="s">
        <v>858</v>
      </c>
      <c r="D282" s="159"/>
      <c r="E282" s="159"/>
      <c r="F282" s="181"/>
      <c r="G282" s="949"/>
      <c r="H282" s="956">
        <v>0.5</v>
      </c>
      <c r="I282" s="337">
        <v>0.5</v>
      </c>
      <c r="J282" s="336">
        <v>1</v>
      </c>
      <c r="K282" s="949"/>
      <c r="L282" s="951" t="str">
        <f t="shared" si="78"/>
        <v/>
      </c>
      <c r="M282" s="76" t="str">
        <f t="shared" si="78"/>
        <v/>
      </c>
      <c r="N282" s="951" t="str">
        <f t="shared" si="79"/>
        <v/>
      </c>
      <c r="O282" s="16" t="str">
        <f t="shared" si="80"/>
        <v/>
      </c>
      <c r="P282" s="690"/>
      <c r="R282" s="511" t="s">
        <v>902</v>
      </c>
    </row>
    <row r="283" spans="1:18" ht="15" customHeight="1" x14ac:dyDescent="0.25">
      <c r="A283" s="168"/>
      <c r="B283" s="347" t="s">
        <v>632</v>
      </c>
      <c r="C283" s="954" t="s">
        <v>858</v>
      </c>
      <c r="D283" s="159"/>
      <c r="E283" s="159"/>
      <c r="F283" s="181"/>
      <c r="G283" s="949"/>
      <c r="H283" s="956">
        <v>0</v>
      </c>
      <c r="I283" s="337">
        <v>0.5</v>
      </c>
      <c r="J283" s="336">
        <v>1</v>
      </c>
      <c r="K283" s="949"/>
      <c r="L283" s="951" t="str">
        <f t="shared" si="78"/>
        <v/>
      </c>
      <c r="M283" s="76" t="str">
        <f t="shared" si="78"/>
        <v/>
      </c>
      <c r="N283" s="951" t="str">
        <f t="shared" si="79"/>
        <v/>
      </c>
      <c r="O283" s="16" t="str">
        <f t="shared" si="80"/>
        <v/>
      </c>
      <c r="P283" s="690"/>
      <c r="R283" s="511" t="s">
        <v>902</v>
      </c>
    </row>
    <row r="284" spans="1:18" ht="28.5" x14ac:dyDescent="0.25">
      <c r="A284" s="168"/>
      <c r="B284" s="347" t="s">
        <v>633</v>
      </c>
      <c r="C284" s="954" t="s">
        <v>858</v>
      </c>
      <c r="D284" s="159"/>
      <c r="E284" s="159"/>
      <c r="F284" s="181"/>
      <c r="G284" s="949"/>
      <c r="H284" s="956">
        <v>0</v>
      </c>
      <c r="I284" s="337">
        <v>0.5</v>
      </c>
      <c r="J284" s="336">
        <v>1</v>
      </c>
      <c r="K284" s="949"/>
      <c r="L284" s="951" t="str">
        <f t="shared" si="78"/>
        <v/>
      </c>
      <c r="M284" s="76" t="str">
        <f t="shared" si="78"/>
        <v/>
      </c>
      <c r="N284" s="951" t="str">
        <f t="shared" si="79"/>
        <v/>
      </c>
      <c r="O284" s="16" t="str">
        <f t="shared" si="80"/>
        <v/>
      </c>
      <c r="P284" s="690"/>
      <c r="R284" s="511" t="s">
        <v>902</v>
      </c>
    </row>
    <row r="285" spans="1:18" ht="30" customHeight="1" x14ac:dyDescent="0.25">
      <c r="A285" s="168"/>
      <c r="B285" s="347" t="s">
        <v>657</v>
      </c>
      <c r="C285" s="954" t="s">
        <v>858</v>
      </c>
      <c r="D285" s="341"/>
      <c r="E285" s="341"/>
      <c r="F285" s="953"/>
      <c r="G285" s="949"/>
      <c r="H285" s="334"/>
      <c r="I285" s="952"/>
      <c r="J285" s="953"/>
      <c r="K285" s="949"/>
      <c r="L285" s="340"/>
      <c r="M285" s="341"/>
      <c r="N285" s="341"/>
      <c r="O285" s="351"/>
      <c r="P285" s="690"/>
      <c r="R285" s="27"/>
    </row>
    <row r="286" spans="1:18" ht="15" customHeight="1" x14ac:dyDescent="0.25">
      <c r="A286" s="168"/>
      <c r="B286" s="501" t="s">
        <v>634</v>
      </c>
      <c r="C286" s="954" t="s">
        <v>858</v>
      </c>
      <c r="D286" s="341"/>
      <c r="E286" s="341"/>
      <c r="F286" s="351"/>
      <c r="G286" s="949"/>
      <c r="H286" s="334"/>
      <c r="I286" s="952"/>
      <c r="J286" s="953"/>
      <c r="K286" s="949"/>
      <c r="L286" s="340"/>
      <c r="M286" s="341"/>
      <c r="N286" s="341"/>
      <c r="O286" s="351"/>
      <c r="P286" s="690"/>
      <c r="R286" s="27"/>
    </row>
    <row r="287" spans="1:18" ht="15" customHeight="1" x14ac:dyDescent="0.25">
      <c r="A287" s="168"/>
      <c r="B287" s="501" t="s">
        <v>635</v>
      </c>
      <c r="C287" s="954" t="s">
        <v>858</v>
      </c>
      <c r="D287" s="341"/>
      <c r="E287" s="341"/>
      <c r="F287" s="351"/>
      <c r="G287" s="949"/>
      <c r="H287" s="334"/>
      <c r="I287" s="952"/>
      <c r="J287" s="953"/>
      <c r="K287" s="949"/>
      <c r="L287" s="340"/>
      <c r="M287" s="341"/>
      <c r="N287" s="341"/>
      <c r="O287" s="351"/>
      <c r="P287" s="690"/>
      <c r="R287" s="27"/>
    </row>
    <row r="288" spans="1:18" ht="15" customHeight="1" x14ac:dyDescent="0.25">
      <c r="A288" s="168"/>
      <c r="B288" s="880" t="s">
        <v>636</v>
      </c>
      <c r="C288" s="952"/>
      <c r="D288" s="159"/>
      <c r="E288" s="159"/>
      <c r="F288" s="181"/>
      <c r="G288" s="949"/>
      <c r="H288" s="956">
        <v>0</v>
      </c>
      <c r="I288" s="337">
        <v>0.5</v>
      </c>
      <c r="J288" s="336">
        <v>1</v>
      </c>
      <c r="K288" s="949"/>
      <c r="L288" s="951" t="str">
        <f t="shared" ref="L288:M292" si="81">IF(AND(ISNUMBER(D288),ISNUMBER(H288)), D288*H288, "")</f>
        <v/>
      </c>
      <c r="M288" s="76" t="str">
        <f t="shared" si="81"/>
        <v/>
      </c>
      <c r="N288" s="951" t="str">
        <f t="shared" ref="N288:N292" si="82">IF(AND(ISNUMBER(F288),ISNUMBER(J288)),F288*J288,"")</f>
        <v/>
      </c>
      <c r="O288" s="16" t="str">
        <f t="shared" ref="O288:O292" si="83">IF(AND(ISNUMBER(L288),ISNUMBER(N288)),SUM(L288:N288),"")</f>
        <v/>
      </c>
      <c r="P288" s="690"/>
      <c r="R288" s="511" t="s">
        <v>902</v>
      </c>
    </row>
    <row r="289" spans="1:18" ht="15" customHeight="1" x14ac:dyDescent="0.25">
      <c r="A289" s="168"/>
      <c r="B289" s="880" t="s">
        <v>39</v>
      </c>
      <c r="C289" s="952"/>
      <c r="D289" s="159"/>
      <c r="E289" s="159"/>
      <c r="F289" s="181"/>
      <c r="G289" s="949"/>
      <c r="H289" s="956">
        <v>0.5</v>
      </c>
      <c r="I289" s="337">
        <v>0.5</v>
      </c>
      <c r="J289" s="336">
        <v>1</v>
      </c>
      <c r="K289" s="949"/>
      <c r="L289" s="951" t="str">
        <f t="shared" si="81"/>
        <v/>
      </c>
      <c r="M289" s="76" t="str">
        <f t="shared" si="81"/>
        <v/>
      </c>
      <c r="N289" s="951" t="str">
        <f t="shared" si="82"/>
        <v/>
      </c>
      <c r="O289" s="16" t="str">
        <f t="shared" si="83"/>
        <v/>
      </c>
      <c r="P289" s="690"/>
      <c r="R289" s="511" t="s">
        <v>902</v>
      </c>
    </row>
    <row r="290" spans="1:18" ht="15" customHeight="1" x14ac:dyDescent="0.25">
      <c r="A290" s="168"/>
      <c r="B290" s="880" t="s">
        <v>247</v>
      </c>
      <c r="C290" s="952"/>
      <c r="D290" s="159"/>
      <c r="E290" s="159"/>
      <c r="F290" s="181"/>
      <c r="G290" s="949"/>
      <c r="H290" s="956">
        <v>0</v>
      </c>
      <c r="I290" s="337">
        <v>0.5</v>
      </c>
      <c r="J290" s="336">
        <v>1</v>
      </c>
      <c r="K290" s="949"/>
      <c r="L290" s="951" t="str">
        <f t="shared" si="81"/>
        <v/>
      </c>
      <c r="M290" s="76" t="str">
        <f t="shared" si="81"/>
        <v/>
      </c>
      <c r="N290" s="951" t="str">
        <f t="shared" si="82"/>
        <v/>
      </c>
      <c r="O290" s="16" t="str">
        <f t="shared" si="83"/>
        <v/>
      </c>
      <c r="P290" s="690"/>
      <c r="R290" s="511" t="s">
        <v>902</v>
      </c>
    </row>
    <row r="291" spans="1:18" ht="15" customHeight="1" x14ac:dyDescent="0.25">
      <c r="A291" s="168"/>
      <c r="B291" s="880" t="s">
        <v>686</v>
      </c>
      <c r="C291" s="952"/>
      <c r="D291" s="159"/>
      <c r="E291" s="159"/>
      <c r="F291" s="181"/>
      <c r="G291" s="949"/>
      <c r="H291" s="956">
        <v>0.5</v>
      </c>
      <c r="I291" s="337">
        <v>0.5</v>
      </c>
      <c r="J291" s="336">
        <v>1</v>
      </c>
      <c r="K291" s="949"/>
      <c r="L291" s="951" t="str">
        <f t="shared" si="81"/>
        <v/>
      </c>
      <c r="M291" s="76" t="str">
        <f t="shared" si="81"/>
        <v/>
      </c>
      <c r="N291" s="951" t="str">
        <f t="shared" si="82"/>
        <v/>
      </c>
      <c r="O291" s="16" t="str">
        <f t="shared" si="83"/>
        <v/>
      </c>
      <c r="P291" s="690"/>
      <c r="R291" s="511" t="s">
        <v>902</v>
      </c>
    </row>
    <row r="292" spans="1:18" ht="15" customHeight="1" x14ac:dyDescent="0.25">
      <c r="A292" s="168"/>
      <c r="B292" s="880" t="s">
        <v>637</v>
      </c>
      <c r="C292" s="952"/>
      <c r="D292" s="159"/>
      <c r="E292" s="159"/>
      <c r="F292" s="869"/>
      <c r="G292" s="949"/>
      <c r="H292" s="956">
        <v>0</v>
      </c>
      <c r="I292" s="337">
        <v>0.5</v>
      </c>
      <c r="J292" s="336">
        <v>1</v>
      </c>
      <c r="K292" s="949"/>
      <c r="L292" s="951" t="str">
        <f t="shared" si="81"/>
        <v/>
      </c>
      <c r="M292" s="76" t="str">
        <f t="shared" si="81"/>
        <v/>
      </c>
      <c r="N292" s="951" t="str">
        <f t="shared" si="82"/>
        <v/>
      </c>
      <c r="O292" s="16" t="str">
        <f t="shared" si="83"/>
        <v/>
      </c>
      <c r="P292" s="690"/>
      <c r="R292" s="511" t="s">
        <v>902</v>
      </c>
    </row>
    <row r="293" spans="1:18" ht="15" customHeight="1" x14ac:dyDescent="0.25">
      <c r="A293" s="168"/>
      <c r="B293" s="347" t="s">
        <v>891</v>
      </c>
      <c r="C293" s="954" t="s">
        <v>858</v>
      </c>
      <c r="D293" s="952"/>
      <c r="E293" s="952"/>
      <c r="F293" s="1023"/>
      <c r="G293" s="949"/>
      <c r="H293" s="334"/>
      <c r="I293" s="952"/>
      <c r="J293" s="336">
        <v>0</v>
      </c>
      <c r="K293" s="949"/>
      <c r="L293" s="334"/>
      <c r="M293" s="334"/>
      <c r="N293" s="951" t="str">
        <f>IF(AND(ISNUMBER(F293),ISNUMBER(F230),ISNUMBER(J293)),MAX((F293-F230),0)*J293,"")</f>
        <v/>
      </c>
      <c r="O293" s="16" t="str">
        <f>N293</f>
        <v/>
      </c>
      <c r="P293" s="1062"/>
      <c r="R293" s="511" t="s">
        <v>903</v>
      </c>
    </row>
    <row r="294" spans="1:18" ht="15" customHeight="1" x14ac:dyDescent="0.25">
      <c r="A294" s="168"/>
      <c r="B294" s="347" t="s">
        <v>658</v>
      </c>
      <c r="C294" s="954" t="s">
        <v>858</v>
      </c>
      <c r="D294" s="159"/>
      <c r="E294" s="159"/>
      <c r="F294" s="870"/>
      <c r="G294" s="949"/>
      <c r="H294" s="956">
        <v>0</v>
      </c>
      <c r="I294" s="337">
        <v>0.5</v>
      </c>
      <c r="J294" s="336">
        <v>1</v>
      </c>
      <c r="K294" s="949"/>
      <c r="L294" s="951" t="str">
        <f>IF(AND(ISNUMBER(D294),ISNUMBER(H294)), D294*H294, "")</f>
        <v/>
      </c>
      <c r="M294" s="76" t="str">
        <f>IF(AND(ISNUMBER(E294),ISNUMBER(I294)), E294*I294, "")</f>
        <v/>
      </c>
      <c r="N294" s="951" t="str">
        <f>IF(AND(ISNUMBER(F294),ISNUMBER(J294)),F294*J294,"")</f>
        <v/>
      </c>
      <c r="O294" s="16" t="str">
        <f>IF(AND(ISNUMBER(L294),ISNUMBER(N294)),SUM(L294:N294),"")</f>
        <v/>
      </c>
      <c r="P294" s="690"/>
      <c r="R294" s="511" t="s">
        <v>902</v>
      </c>
    </row>
    <row r="295" spans="1:18" ht="30" customHeight="1" x14ac:dyDescent="0.25">
      <c r="A295" s="168"/>
      <c r="B295" s="374" t="str">
        <f>CONCATENATE("Check: the sum of each of the columns for rows ", ROW(B277), " to ", ROW(B294), " should equal the corresponding column in row ", ROW(B39))</f>
        <v>Check: the sum of each of the columns for rows 277 to 294 should equal the corresponding column in row 39</v>
      </c>
      <c r="C295" s="893"/>
      <c r="D295" s="375" t="str">
        <f>IF(AND(SUM(D277:D294)&gt;0,SUM($D$97:$F$101,$D$94:$F$94)&gt;0),"Fail",IF(AND(SUM($D$94:$F$94,$D$97:$F$101)=0,D39=SUM(D277:D294)),"Pass","Fail"))</f>
        <v>Pass</v>
      </c>
      <c r="E295" s="375" t="str">
        <f>IF(AND(SUM(E277:E294)&gt;0,SUM($D$97:$F$101,$D$94:$F$94)&gt;0),"Fail",IF(AND(SUM($D$94:$F$94,$D$97:$F$101)=0,E39=SUM(E277:E294)),"Pass","Fail"))</f>
        <v>Pass</v>
      </c>
      <c r="F295" s="375" t="str">
        <f>IF(AND(SUM(F277:F294)&gt;0,SUM($D$97:$F$101,$D$94:$F$94)&gt;0),"Fail",IF(AND(SUM($D$94:$F$94,$D$97:$F$101)=0,F39=SUM(F277:F294)),"Pass","Fail"))</f>
        <v>Pass</v>
      </c>
      <c r="G295" s="949"/>
      <c r="H295" s="359"/>
      <c r="I295" s="893"/>
      <c r="J295" s="342"/>
      <c r="K295" s="949"/>
      <c r="L295" s="368"/>
      <c r="M295" s="376"/>
      <c r="N295" s="376"/>
      <c r="O295" s="367"/>
      <c r="P295" s="690"/>
      <c r="R295" s="27"/>
    </row>
    <row r="296" spans="1:18" ht="15" customHeight="1" x14ac:dyDescent="0.25">
      <c r="A296" s="168"/>
      <c r="B296" s="949"/>
      <c r="C296" s="949"/>
      <c r="D296" s="949"/>
      <c r="E296" s="949"/>
      <c r="F296" s="949"/>
      <c r="G296" s="949"/>
      <c r="H296" s="949"/>
      <c r="I296" s="949"/>
      <c r="J296" s="949"/>
      <c r="K296" s="949"/>
      <c r="L296" s="949"/>
      <c r="M296" s="949"/>
      <c r="N296" s="949"/>
      <c r="O296" s="949"/>
      <c r="P296" s="690"/>
      <c r="R296" s="27"/>
    </row>
    <row r="297" spans="1:18" ht="60" customHeight="1" x14ac:dyDescent="0.25">
      <c r="A297" s="1094" t="s">
        <v>859</v>
      </c>
      <c r="B297" s="73"/>
      <c r="C297" s="73"/>
      <c r="D297" s="73"/>
      <c r="E297" s="73"/>
      <c r="F297" s="73"/>
      <c r="G297" s="73"/>
      <c r="H297" s="73"/>
      <c r="I297" s="73"/>
      <c r="J297" s="73"/>
      <c r="K297" s="73"/>
      <c r="L297" s="73"/>
      <c r="M297" s="73"/>
      <c r="N297" s="73"/>
      <c r="O297" s="73"/>
      <c r="P297" s="1059"/>
      <c r="R297" s="528" t="s">
        <v>857</v>
      </c>
    </row>
    <row r="298" spans="1:18" ht="30" customHeight="1" x14ac:dyDescent="0.25">
      <c r="A298" s="168"/>
      <c r="B298" s="2560" t="s">
        <v>892</v>
      </c>
      <c r="C298" s="2561"/>
      <c r="D298" s="2561"/>
      <c r="E298" s="2561"/>
      <c r="F298" s="2561"/>
      <c r="G298" s="2561"/>
      <c r="H298" s="2561"/>
      <c r="I298" s="2561"/>
      <c r="J298" s="2561"/>
      <c r="K298" s="2561"/>
      <c r="L298" s="2561"/>
      <c r="M298" s="2561"/>
      <c r="N298" s="2561"/>
      <c r="O298" s="2561"/>
      <c r="P298" s="690"/>
      <c r="R298" s="511" t="s">
        <v>857</v>
      </c>
    </row>
    <row r="299" spans="1:18" ht="15" customHeight="1" x14ac:dyDescent="0.25">
      <c r="A299" s="168"/>
      <c r="B299" s="949"/>
      <c r="C299" s="949"/>
      <c r="D299" s="949"/>
      <c r="E299" s="949"/>
      <c r="F299" s="949"/>
      <c r="G299" s="949"/>
      <c r="H299" s="949"/>
      <c r="I299" s="949"/>
      <c r="J299" s="949"/>
      <c r="K299" s="949"/>
      <c r="L299" s="949"/>
      <c r="M299" s="949"/>
      <c r="N299" s="949"/>
      <c r="O299" s="949"/>
      <c r="P299" s="690"/>
      <c r="R299" s="511" t="s">
        <v>857</v>
      </c>
    </row>
    <row r="300" spans="1:18" ht="15" customHeight="1" x14ac:dyDescent="0.25">
      <c r="A300" s="168"/>
      <c r="B300" s="526"/>
      <c r="C300" s="2558" t="s">
        <v>565</v>
      </c>
      <c r="D300" s="2568" t="s">
        <v>322</v>
      </c>
      <c r="E300" s="2569"/>
      <c r="F300" s="2569"/>
      <c r="G300" s="949"/>
      <c r="H300" s="2562" t="s">
        <v>663</v>
      </c>
      <c r="I300" s="2563"/>
      <c r="J300" s="2564"/>
      <c r="K300" s="949"/>
      <c r="L300" s="2565" t="s">
        <v>664</v>
      </c>
      <c r="M300" s="2565"/>
      <c r="N300" s="2565"/>
      <c r="O300" s="2565"/>
      <c r="P300" s="690"/>
      <c r="R300" s="511" t="s">
        <v>857</v>
      </c>
    </row>
    <row r="301" spans="1:18" ht="30" customHeight="1" x14ac:dyDescent="0.25">
      <c r="A301" s="168"/>
      <c r="B301" s="478"/>
      <c r="C301" s="2559"/>
      <c r="D301" s="325" t="s">
        <v>661</v>
      </c>
      <c r="E301" s="326" t="s">
        <v>682</v>
      </c>
      <c r="F301" s="327" t="s">
        <v>376</v>
      </c>
      <c r="G301" s="949"/>
      <c r="H301" s="325" t="s">
        <v>661</v>
      </c>
      <c r="I301" s="326" t="s">
        <v>682</v>
      </c>
      <c r="J301" s="327" t="s">
        <v>662</v>
      </c>
      <c r="K301" s="949"/>
      <c r="L301" s="325" t="s">
        <v>661</v>
      </c>
      <c r="M301" s="326" t="s">
        <v>682</v>
      </c>
      <c r="N301" s="326" t="s">
        <v>662</v>
      </c>
      <c r="O301" s="958" t="s">
        <v>653</v>
      </c>
      <c r="P301" s="690"/>
      <c r="R301" s="511" t="s">
        <v>857</v>
      </c>
    </row>
    <row r="302" spans="1:18" ht="60" customHeight="1" x14ac:dyDescent="0.25">
      <c r="A302" s="168"/>
      <c r="B302" s="347" t="s">
        <v>649</v>
      </c>
      <c r="C302" s="954" t="s">
        <v>860</v>
      </c>
      <c r="D302" s="341"/>
      <c r="E302" s="341"/>
      <c r="F302" s="351"/>
      <c r="G302" s="949"/>
      <c r="H302" s="330"/>
      <c r="I302" s="330"/>
      <c r="J302" s="532"/>
      <c r="K302" s="949"/>
      <c r="L302" s="334"/>
      <c r="M302" s="334"/>
      <c r="N302" s="334"/>
      <c r="O302" s="508"/>
      <c r="P302" s="690"/>
      <c r="R302" s="511" t="s">
        <v>857</v>
      </c>
    </row>
    <row r="303" spans="1:18" ht="15" customHeight="1" x14ac:dyDescent="0.25">
      <c r="A303" s="168"/>
      <c r="B303" s="880" t="s">
        <v>861</v>
      </c>
      <c r="C303" s="952"/>
      <c r="D303" s="341"/>
      <c r="E303" s="341"/>
      <c r="F303" s="351"/>
      <c r="G303" s="949"/>
      <c r="H303" s="334"/>
      <c r="I303" s="334"/>
      <c r="J303" s="508"/>
      <c r="K303" s="949"/>
      <c r="L303" s="334"/>
      <c r="M303" s="334"/>
      <c r="N303" s="334"/>
      <c r="O303" s="508"/>
      <c r="P303" s="690"/>
      <c r="R303" s="511" t="s">
        <v>857</v>
      </c>
    </row>
    <row r="304" spans="1:18" ht="15" customHeight="1" x14ac:dyDescent="0.25">
      <c r="A304" s="168"/>
      <c r="B304" s="879" t="s">
        <v>875</v>
      </c>
      <c r="C304" s="952"/>
      <c r="D304" s="864"/>
      <c r="E304" s="864"/>
      <c r="F304" s="864"/>
      <c r="G304" s="949"/>
      <c r="H304" s="956">
        <v>0</v>
      </c>
      <c r="I304" s="337">
        <v>0</v>
      </c>
      <c r="J304" s="336">
        <v>0</v>
      </c>
      <c r="K304" s="949"/>
      <c r="L304" s="951" t="str">
        <f>IF(AND(ISNUMBER(D304),ISNUMBER(H304)), D304*H304, "")</f>
        <v/>
      </c>
      <c r="M304" s="76" t="str">
        <f>IF(AND(ISNUMBER(E304),ISNUMBER(I304)), E304*I304, "")</f>
        <v/>
      </c>
      <c r="N304" s="951" t="str">
        <f t="shared" ref="N304:N305" si="84">IF(AND(ISNUMBER(F304),ISNUMBER(J304)),F304*J304,"")</f>
        <v/>
      </c>
      <c r="O304" s="518" t="str">
        <f>IF(AND(ISNUMBER(L304),ISNUMBER(M304),ISNUMBER(N304)),SUM(L304:N304),"")</f>
        <v/>
      </c>
      <c r="P304" s="690"/>
      <c r="R304" s="511" t="s">
        <v>857</v>
      </c>
    </row>
    <row r="305" spans="1:18" ht="15" customHeight="1" x14ac:dyDescent="0.25">
      <c r="A305" s="168"/>
      <c r="B305" s="879" t="s">
        <v>876</v>
      </c>
      <c r="C305" s="952"/>
      <c r="D305" s="864"/>
      <c r="E305" s="864"/>
      <c r="F305" s="864"/>
      <c r="G305" s="949"/>
      <c r="H305" s="956">
        <v>0</v>
      </c>
      <c r="I305" s="337">
        <v>0</v>
      </c>
      <c r="J305" s="336">
        <v>0</v>
      </c>
      <c r="K305" s="949"/>
      <c r="L305" s="951" t="str">
        <f>IF(AND(ISNUMBER(D305),ISNUMBER(H305)), D305*H305, "")</f>
        <v/>
      </c>
      <c r="M305" s="76" t="str">
        <f>IF(AND(ISNUMBER(E305),ISNUMBER(I305)), E305*I305, "")</f>
        <v/>
      </c>
      <c r="N305" s="951" t="str">
        <f t="shared" si="84"/>
        <v/>
      </c>
      <c r="O305" s="518" t="str">
        <f>IF(AND(ISNUMBER(L305),ISNUMBER(M305),ISNUMBER(N305)),SUM(L305:N305),"")</f>
        <v/>
      </c>
      <c r="P305" s="690"/>
      <c r="R305" s="511" t="s">
        <v>857</v>
      </c>
    </row>
    <row r="306" spans="1:18" ht="15" customHeight="1" x14ac:dyDescent="0.25">
      <c r="A306" s="168"/>
      <c r="B306" s="347" t="s">
        <v>894</v>
      </c>
      <c r="C306" s="954" t="s">
        <v>860</v>
      </c>
      <c r="D306" s="341"/>
      <c r="E306" s="341"/>
      <c r="F306" s="351"/>
      <c r="G306" s="949"/>
      <c r="H306" s="334"/>
      <c r="I306" s="334"/>
      <c r="J306" s="508"/>
      <c r="K306" s="949"/>
      <c r="L306" s="334"/>
      <c r="M306" s="334"/>
      <c r="N306" s="334"/>
      <c r="O306" s="508"/>
      <c r="P306" s="690"/>
      <c r="R306" s="511" t="s">
        <v>857</v>
      </c>
    </row>
    <row r="307" spans="1:18" ht="30" customHeight="1" x14ac:dyDescent="0.25">
      <c r="A307" s="168"/>
      <c r="B307" s="880" t="s">
        <v>862</v>
      </c>
      <c r="C307" s="952"/>
      <c r="D307" s="341"/>
      <c r="E307" s="341"/>
      <c r="F307" s="351"/>
      <c r="G307" s="949"/>
      <c r="H307" s="334"/>
      <c r="I307" s="334"/>
      <c r="J307" s="508"/>
      <c r="K307" s="949"/>
      <c r="L307" s="334"/>
      <c r="M307" s="334"/>
      <c r="N307" s="334"/>
      <c r="O307" s="508"/>
      <c r="P307" s="690"/>
      <c r="R307" s="511" t="s">
        <v>857</v>
      </c>
    </row>
    <row r="308" spans="1:18" ht="15" customHeight="1" x14ac:dyDescent="0.25">
      <c r="A308" s="168"/>
      <c r="B308" s="879" t="s">
        <v>861</v>
      </c>
      <c r="C308" s="952"/>
      <c r="D308" s="341"/>
      <c r="E308" s="341"/>
      <c r="F308" s="351"/>
      <c r="G308" s="949"/>
      <c r="H308" s="334"/>
      <c r="I308" s="334"/>
      <c r="J308" s="508"/>
      <c r="K308" s="949"/>
      <c r="L308" s="334"/>
      <c r="M308" s="334"/>
      <c r="N308" s="334"/>
      <c r="O308" s="508"/>
      <c r="P308" s="690"/>
      <c r="R308" s="511" t="s">
        <v>857</v>
      </c>
    </row>
    <row r="309" spans="1:18" ht="15" customHeight="1" x14ac:dyDescent="0.25">
      <c r="A309" s="168"/>
      <c r="B309" s="884" t="s">
        <v>875</v>
      </c>
      <c r="C309" s="952"/>
      <c r="D309" s="864"/>
      <c r="E309" s="864"/>
      <c r="F309" s="864"/>
      <c r="G309" s="949"/>
      <c r="H309" s="956">
        <f>IF(Parameters!F92&lt;H$104,H$104,Parameters!F92)</f>
        <v>0.5</v>
      </c>
      <c r="I309" s="956">
        <f>IF(Parameters!G92&lt;I$104,I$104,Parameters!G92)</f>
        <v>0.5</v>
      </c>
      <c r="J309" s="363">
        <f>IF(Parameters!H92&lt;J$104,J$104,Parameters!H92)</f>
        <v>1</v>
      </c>
      <c r="K309" s="949"/>
      <c r="L309" s="951" t="str">
        <f>IF(AND(ISNUMBER(D309),ISNUMBER(H309)), D309*H309, "")</f>
        <v/>
      </c>
      <c r="M309" s="76" t="str">
        <f>IF(AND(ISNUMBER(E309),ISNUMBER(I309)), E309*I309, "")</f>
        <v/>
      </c>
      <c r="N309" s="951" t="str">
        <f t="shared" ref="N309:N310" si="85">IF(AND(ISNUMBER(F309),ISNUMBER(J309)),F309*J309,"")</f>
        <v/>
      </c>
      <c r="O309" s="518" t="str">
        <f>IF(AND(ISNUMBER(L309),ISNUMBER(M309),ISNUMBER(N309)),SUM(L309:N309),"")</f>
        <v/>
      </c>
      <c r="P309" s="690"/>
      <c r="R309" s="511" t="s">
        <v>857</v>
      </c>
    </row>
    <row r="310" spans="1:18" ht="15" customHeight="1" x14ac:dyDescent="0.25">
      <c r="A310" s="168"/>
      <c r="B310" s="884" t="s">
        <v>876</v>
      </c>
      <c r="C310" s="952"/>
      <c r="D310" s="864"/>
      <c r="E310" s="864"/>
      <c r="F310" s="864"/>
      <c r="G310" s="949"/>
      <c r="H310" s="956">
        <f>IF(Parameters!F93&lt;H$104,H$104,Parameters!F93)</f>
        <v>1</v>
      </c>
      <c r="I310" s="956">
        <f>IF(Parameters!G93&lt;I$104,I$104,Parameters!G93)</f>
        <v>1</v>
      </c>
      <c r="J310" s="363">
        <f>IF(Parameters!H93&lt;J$104,J$104,Parameters!H93)</f>
        <v>1</v>
      </c>
      <c r="K310" s="949"/>
      <c r="L310" s="951" t="str">
        <f>IF(AND(ISNUMBER(D310),ISNUMBER(H310)), D310*H310, "")</f>
        <v/>
      </c>
      <c r="M310" s="76" t="str">
        <f>IF(AND(ISNUMBER(E310),ISNUMBER(I310)), E310*I310, "")</f>
        <v/>
      </c>
      <c r="N310" s="951" t="str">
        <f t="shared" si="85"/>
        <v/>
      </c>
      <c r="O310" s="518" t="str">
        <f>IF(AND(ISNUMBER(L310),ISNUMBER(M310),ISNUMBER(N310)),SUM(L310:N310),"")</f>
        <v/>
      </c>
      <c r="P310" s="690"/>
      <c r="R310" s="511" t="s">
        <v>857</v>
      </c>
    </row>
    <row r="311" spans="1:18" ht="15" customHeight="1" x14ac:dyDescent="0.25">
      <c r="A311" s="168"/>
      <c r="B311" s="880" t="s">
        <v>895</v>
      </c>
      <c r="C311" s="952"/>
      <c r="D311" s="341"/>
      <c r="E311" s="341"/>
      <c r="F311" s="351"/>
      <c r="G311" s="949"/>
      <c r="H311" s="334"/>
      <c r="I311" s="334"/>
      <c r="J311" s="508"/>
      <c r="K311" s="949"/>
      <c r="L311" s="334"/>
      <c r="M311" s="334"/>
      <c r="N311" s="334"/>
      <c r="O311" s="508"/>
      <c r="P311" s="690"/>
      <c r="R311" s="511" t="s">
        <v>857</v>
      </c>
    </row>
    <row r="312" spans="1:18" ht="15" customHeight="1" x14ac:dyDescent="0.25">
      <c r="A312" s="168"/>
      <c r="B312" s="879" t="s">
        <v>861</v>
      </c>
      <c r="C312" s="952"/>
      <c r="D312" s="341"/>
      <c r="E312" s="341"/>
      <c r="F312" s="351"/>
      <c r="G312" s="949"/>
      <c r="H312" s="334"/>
      <c r="I312" s="334"/>
      <c r="J312" s="508"/>
      <c r="K312" s="949"/>
      <c r="L312" s="334"/>
      <c r="M312" s="334"/>
      <c r="N312" s="334"/>
      <c r="O312" s="508"/>
      <c r="P312" s="690"/>
      <c r="R312" s="511" t="s">
        <v>857</v>
      </c>
    </row>
    <row r="313" spans="1:18" ht="15" customHeight="1" x14ac:dyDescent="0.25">
      <c r="A313" s="168"/>
      <c r="B313" s="884" t="s">
        <v>875</v>
      </c>
      <c r="C313" s="952"/>
      <c r="D313" s="864"/>
      <c r="E313" s="864"/>
      <c r="F313" s="864"/>
      <c r="G313" s="949"/>
      <c r="H313" s="956">
        <f>IF(Parameters!F96&lt;H$110,H$110,Parameters!F96)</f>
        <v>0.5</v>
      </c>
      <c r="I313" s="956">
        <f>IF(Parameters!G96&lt;I$110,I$110,Parameters!G96)</f>
        <v>0.5</v>
      </c>
      <c r="J313" s="363">
        <f>IF(Parameters!H96&lt;J$110,J$110,Parameters!H96)</f>
        <v>1</v>
      </c>
      <c r="K313" s="949"/>
      <c r="L313" s="951" t="str">
        <f>IF(AND(ISNUMBER(D313),ISNUMBER(H313)), D313*H313, "")</f>
        <v/>
      </c>
      <c r="M313" s="76" t="str">
        <f>IF(AND(ISNUMBER(E313),ISNUMBER(I313)), E313*I313, "")</f>
        <v/>
      </c>
      <c r="N313" s="951" t="str">
        <f t="shared" ref="N313:N314" si="86">IF(AND(ISNUMBER(F313),ISNUMBER(J313)),F313*J313,"")</f>
        <v/>
      </c>
      <c r="O313" s="518" t="str">
        <f>IF(AND(ISNUMBER(L313),ISNUMBER(M313),ISNUMBER(N313)),SUM(L313:N313),"")</f>
        <v/>
      </c>
      <c r="P313" s="690"/>
      <c r="R313" s="511" t="s">
        <v>857</v>
      </c>
    </row>
    <row r="314" spans="1:18" ht="15" customHeight="1" x14ac:dyDescent="0.25">
      <c r="A314" s="168"/>
      <c r="B314" s="884" t="s">
        <v>876</v>
      </c>
      <c r="C314" s="952"/>
      <c r="D314" s="864"/>
      <c r="E314" s="864"/>
      <c r="F314" s="864"/>
      <c r="G314" s="949"/>
      <c r="H314" s="956">
        <f>IF(Parameters!F97&lt;H$110,H$110,Parameters!F97)</f>
        <v>1</v>
      </c>
      <c r="I314" s="956">
        <f>IF(Parameters!G97&lt;I$110,I$110,Parameters!G97)</f>
        <v>1</v>
      </c>
      <c r="J314" s="363">
        <f>IF(Parameters!H97&lt;J$110,J$110,Parameters!H97)</f>
        <v>1</v>
      </c>
      <c r="K314" s="949"/>
      <c r="L314" s="951" t="str">
        <f>IF(AND(ISNUMBER(D314),ISNUMBER(H314)), D314*H314, "")</f>
        <v/>
      </c>
      <c r="M314" s="76" t="str">
        <f>IF(AND(ISNUMBER(E314),ISNUMBER(I314)), E314*I314, "")</f>
        <v/>
      </c>
      <c r="N314" s="951" t="str">
        <f t="shared" si="86"/>
        <v/>
      </c>
      <c r="O314" s="518" t="str">
        <f>IF(AND(ISNUMBER(L314),ISNUMBER(M314),ISNUMBER(N314)),SUM(L314:N314),"")</f>
        <v/>
      </c>
      <c r="P314" s="690"/>
      <c r="R314" s="511" t="s">
        <v>857</v>
      </c>
    </row>
    <row r="315" spans="1:18" ht="15" customHeight="1" x14ac:dyDescent="0.25">
      <c r="A315" s="168"/>
      <c r="B315" s="880" t="s">
        <v>863</v>
      </c>
      <c r="C315" s="952"/>
      <c r="D315" s="341"/>
      <c r="E315" s="341"/>
      <c r="F315" s="351"/>
      <c r="G315" s="949"/>
      <c r="H315" s="334"/>
      <c r="I315" s="334"/>
      <c r="J315" s="508"/>
      <c r="K315" s="949"/>
      <c r="L315" s="334"/>
      <c r="M315" s="334"/>
      <c r="N315" s="334"/>
      <c r="O315" s="508"/>
      <c r="P315" s="690"/>
      <c r="R315" s="511" t="s">
        <v>857</v>
      </c>
    </row>
    <row r="316" spans="1:18" ht="15" customHeight="1" x14ac:dyDescent="0.25">
      <c r="A316" s="168"/>
      <c r="B316" s="879" t="s">
        <v>861</v>
      </c>
      <c r="C316" s="952"/>
      <c r="D316" s="341"/>
      <c r="E316" s="341"/>
      <c r="F316" s="351"/>
      <c r="G316" s="949"/>
      <c r="H316" s="334"/>
      <c r="I316" s="334"/>
      <c r="J316" s="508"/>
      <c r="K316" s="949"/>
      <c r="L316" s="334"/>
      <c r="M316" s="334"/>
      <c r="N316" s="334"/>
      <c r="O316" s="508"/>
      <c r="P316" s="690"/>
      <c r="R316" s="511" t="s">
        <v>857</v>
      </c>
    </row>
    <row r="317" spans="1:18" ht="15" customHeight="1" x14ac:dyDescent="0.25">
      <c r="A317" s="168"/>
      <c r="B317" s="884" t="s">
        <v>875</v>
      </c>
      <c r="C317" s="952"/>
      <c r="D317" s="864"/>
      <c r="E317" s="864"/>
      <c r="F317" s="864"/>
      <c r="G317" s="949"/>
      <c r="H317" s="956">
        <f>IF(Parameters!F100&lt;H$116,H$116,Parameters!F100)</f>
        <v>0.5</v>
      </c>
      <c r="I317" s="956">
        <f>IF(Parameters!G100&lt;I$116,I$116,Parameters!G100)</f>
        <v>0.5</v>
      </c>
      <c r="J317" s="363">
        <f>IF(Parameters!H100&lt;J$116,J$116,Parameters!H100)</f>
        <v>1</v>
      </c>
      <c r="K317" s="949"/>
      <c r="L317" s="951" t="str">
        <f>IF(AND(ISNUMBER(D317),ISNUMBER(H317)), D317*H317, "")</f>
        <v/>
      </c>
      <c r="M317" s="76" t="str">
        <f>IF(AND(ISNUMBER(E317),ISNUMBER(I317)), E317*I317, "")</f>
        <v/>
      </c>
      <c r="N317" s="951" t="str">
        <f t="shared" ref="N317:N318" si="87">IF(AND(ISNUMBER(F317),ISNUMBER(J317)),F317*J317,"")</f>
        <v/>
      </c>
      <c r="O317" s="518" t="str">
        <f>IF(AND(ISNUMBER(L317),ISNUMBER(M317),ISNUMBER(N317)),SUM(L317:N317),"")</f>
        <v/>
      </c>
      <c r="P317" s="690"/>
      <c r="R317" s="511" t="s">
        <v>857</v>
      </c>
    </row>
    <row r="318" spans="1:18" ht="15" customHeight="1" x14ac:dyDescent="0.25">
      <c r="A318" s="168"/>
      <c r="B318" s="884" t="s">
        <v>876</v>
      </c>
      <c r="C318" s="952"/>
      <c r="D318" s="864"/>
      <c r="E318" s="864"/>
      <c r="F318" s="864"/>
      <c r="G318" s="949"/>
      <c r="H318" s="956">
        <f>IF(Parameters!F101&lt;H$116,H$116,Parameters!F101)</f>
        <v>1</v>
      </c>
      <c r="I318" s="956">
        <f>IF(Parameters!G101&lt;I$116,I$116,Parameters!G101)</f>
        <v>1</v>
      </c>
      <c r="J318" s="363">
        <f>IF(Parameters!H101&lt;J$116,J$116,Parameters!H101)</f>
        <v>1</v>
      </c>
      <c r="K318" s="949"/>
      <c r="L318" s="951" t="str">
        <f>IF(AND(ISNUMBER(D318),ISNUMBER(H318)), D318*H318, "")</f>
        <v/>
      </c>
      <c r="M318" s="76" t="str">
        <f>IF(AND(ISNUMBER(E318),ISNUMBER(I318)), E318*I318, "")</f>
        <v/>
      </c>
      <c r="N318" s="951" t="str">
        <f t="shared" si="87"/>
        <v/>
      </c>
      <c r="O318" s="518" t="str">
        <f>IF(AND(ISNUMBER(L318),ISNUMBER(M318),ISNUMBER(N318)),SUM(L318:N318),"")</f>
        <v/>
      </c>
      <c r="P318" s="690"/>
      <c r="R318" s="511" t="s">
        <v>857</v>
      </c>
    </row>
    <row r="319" spans="1:18" ht="15" customHeight="1" x14ac:dyDescent="0.25">
      <c r="A319" s="168"/>
      <c r="B319" s="347" t="s">
        <v>920</v>
      </c>
      <c r="C319" s="954" t="s">
        <v>860</v>
      </c>
      <c r="D319" s="341"/>
      <c r="E319" s="341"/>
      <c r="F319" s="351"/>
      <c r="G319" s="949"/>
      <c r="H319" s="334"/>
      <c r="I319" s="334"/>
      <c r="J319" s="508"/>
      <c r="K319" s="949"/>
      <c r="L319" s="334"/>
      <c r="M319" s="334"/>
      <c r="N319" s="334"/>
      <c r="O319" s="508"/>
      <c r="P319" s="690"/>
      <c r="R319" s="511" t="s">
        <v>857</v>
      </c>
    </row>
    <row r="320" spans="1:18" ht="15" customHeight="1" x14ac:dyDescent="0.25">
      <c r="A320" s="168"/>
      <c r="B320" s="880" t="s">
        <v>861</v>
      </c>
      <c r="C320" s="952"/>
      <c r="D320" s="341"/>
      <c r="E320" s="341"/>
      <c r="F320" s="351"/>
      <c r="G320" s="949"/>
      <c r="H320" s="334"/>
      <c r="I320" s="334"/>
      <c r="J320" s="508"/>
      <c r="K320" s="949"/>
      <c r="L320" s="334"/>
      <c r="M320" s="334"/>
      <c r="N320" s="334"/>
      <c r="O320" s="508"/>
      <c r="P320" s="690"/>
      <c r="R320" s="511" t="s">
        <v>857</v>
      </c>
    </row>
    <row r="321" spans="1:18" ht="15" customHeight="1" x14ac:dyDescent="0.25">
      <c r="A321" s="168"/>
      <c r="B321" s="879" t="s">
        <v>875</v>
      </c>
      <c r="C321" s="952"/>
      <c r="D321" s="864"/>
      <c r="E321" s="864"/>
      <c r="F321" s="864"/>
      <c r="G321" s="949"/>
      <c r="H321" s="956">
        <f>IF(Parameters!F104&lt;H$122,H$122,Parameters!F104)</f>
        <v>0.5</v>
      </c>
      <c r="I321" s="956">
        <f>IF(Parameters!G104&lt;I$122,I$122,Parameters!G104)</f>
        <v>0.5</v>
      </c>
      <c r="J321" s="363">
        <f>IF(Parameters!H104&lt;J$122,J$122,Parameters!H104)</f>
        <v>0.5</v>
      </c>
      <c r="K321" s="949"/>
      <c r="L321" s="951" t="str">
        <f>IF(AND(ISNUMBER(D321),ISNUMBER(H321)), D321*H321, "")</f>
        <v/>
      </c>
      <c r="M321" s="76" t="str">
        <f>IF(AND(ISNUMBER(E321),ISNUMBER(I321)), E321*I321, "")</f>
        <v/>
      </c>
      <c r="N321" s="951" t="str">
        <f t="shared" ref="N321:N322" si="88">IF(AND(ISNUMBER(F321),ISNUMBER(J321)),F321*J321,"")</f>
        <v/>
      </c>
      <c r="O321" s="518" t="str">
        <f>IF(AND(ISNUMBER(L321),ISNUMBER(M321),ISNUMBER(N321)),SUM(L321:N321),"")</f>
        <v/>
      </c>
      <c r="P321" s="690"/>
      <c r="R321" s="511" t="s">
        <v>857</v>
      </c>
    </row>
    <row r="322" spans="1:18" ht="15" customHeight="1" x14ac:dyDescent="0.25">
      <c r="A322" s="168"/>
      <c r="B322" s="879" t="s">
        <v>876</v>
      </c>
      <c r="C322" s="952"/>
      <c r="D322" s="864"/>
      <c r="E322" s="864"/>
      <c r="F322" s="864"/>
      <c r="G322" s="949"/>
      <c r="H322" s="956">
        <f>IF(Parameters!F105&lt;H$122,H$122,Parameters!F105)</f>
        <v>1</v>
      </c>
      <c r="I322" s="956">
        <f>IF(Parameters!G105&lt;I$122,I$122,Parameters!G105)</f>
        <v>1</v>
      </c>
      <c r="J322" s="363">
        <f>IF(Parameters!H105&lt;J$122,J$122,Parameters!H105)</f>
        <v>1</v>
      </c>
      <c r="K322" s="949"/>
      <c r="L322" s="951" t="str">
        <f>IF(AND(ISNUMBER(D322),ISNUMBER(H322)), D322*H322, "")</f>
        <v/>
      </c>
      <c r="M322" s="76" t="str">
        <f>IF(AND(ISNUMBER(E322),ISNUMBER(I322)), E322*I322, "")</f>
        <v/>
      </c>
      <c r="N322" s="951" t="str">
        <f t="shared" si="88"/>
        <v/>
      </c>
      <c r="O322" s="518" t="str">
        <f>IF(AND(ISNUMBER(L322),ISNUMBER(M322),ISNUMBER(N322)),SUM(L322:N322),"")</f>
        <v/>
      </c>
      <c r="P322" s="690"/>
      <c r="R322" s="511" t="s">
        <v>857</v>
      </c>
    </row>
    <row r="323" spans="1:18" ht="15" customHeight="1" x14ac:dyDescent="0.25">
      <c r="A323" s="168"/>
      <c r="B323" s="347" t="s">
        <v>931</v>
      </c>
      <c r="C323" s="954" t="s">
        <v>860</v>
      </c>
      <c r="D323" s="341"/>
      <c r="E323" s="341"/>
      <c r="F323" s="351"/>
      <c r="G323" s="949"/>
      <c r="H323" s="334"/>
      <c r="I323" s="334"/>
      <c r="J323" s="508"/>
      <c r="K323" s="949"/>
      <c r="L323" s="334"/>
      <c r="M323" s="334"/>
      <c r="N323" s="334"/>
      <c r="O323" s="508"/>
      <c r="P323" s="690"/>
      <c r="R323" s="511" t="s">
        <v>857</v>
      </c>
    </row>
    <row r="324" spans="1:18" ht="15" customHeight="1" x14ac:dyDescent="0.25">
      <c r="A324" s="168"/>
      <c r="B324" s="880" t="s">
        <v>861</v>
      </c>
      <c r="C324" s="952"/>
      <c r="D324" s="341"/>
      <c r="E324" s="341"/>
      <c r="F324" s="351"/>
      <c r="G324" s="949"/>
      <c r="H324" s="334"/>
      <c r="I324" s="334"/>
      <c r="J324" s="508"/>
      <c r="K324" s="949"/>
      <c r="L324" s="334"/>
      <c r="M324" s="334"/>
      <c r="N324" s="334"/>
      <c r="O324" s="508"/>
      <c r="P324" s="690"/>
      <c r="R324" s="511" t="s">
        <v>857</v>
      </c>
    </row>
    <row r="325" spans="1:18" ht="15" customHeight="1" x14ac:dyDescent="0.25">
      <c r="A325" s="168"/>
      <c r="B325" s="879" t="s">
        <v>875</v>
      </c>
      <c r="C325" s="952"/>
      <c r="D325" s="864"/>
      <c r="E325" s="864"/>
      <c r="F325" s="864"/>
      <c r="G325" s="949"/>
      <c r="H325" s="956">
        <f>IF(Parameters!F108&lt;H$128,H$128,Parameters!F108)</f>
        <v>0.5</v>
      </c>
      <c r="I325" s="956">
        <f>IF(Parameters!G108&lt;I$128,I$128,Parameters!G108)</f>
        <v>0.5</v>
      </c>
      <c r="J325" s="363">
        <f>IF(Parameters!H108&lt;J$128,J$128,Parameters!H108)</f>
        <v>0.5</v>
      </c>
      <c r="K325" s="949"/>
      <c r="L325" s="951" t="str">
        <f>IF(AND(ISNUMBER(D325),ISNUMBER(H325)), D325*H325, "")</f>
        <v/>
      </c>
      <c r="M325" s="76" t="str">
        <f>IF(AND(ISNUMBER(E325),ISNUMBER(I325)), E325*I325, "")</f>
        <v/>
      </c>
      <c r="N325" s="951" t="str">
        <f>IF(AND(ISNUMBER(F325),ISNUMBER(J325)),F325*J325,"")</f>
        <v/>
      </c>
      <c r="O325" s="518" t="str">
        <f>IF(AND(ISNUMBER(L325),ISNUMBER(M325),ISNUMBER(N325)),SUM(L325:N325),"")</f>
        <v/>
      </c>
      <c r="P325" s="690"/>
      <c r="R325" s="511" t="s">
        <v>857</v>
      </c>
    </row>
    <row r="326" spans="1:18" ht="15" customHeight="1" x14ac:dyDescent="0.25">
      <c r="A326" s="168"/>
      <c r="B326" s="879" t="s">
        <v>876</v>
      </c>
      <c r="C326" s="952"/>
      <c r="D326" s="864"/>
      <c r="E326" s="864"/>
      <c r="F326" s="864"/>
      <c r="G326" s="949"/>
      <c r="H326" s="956">
        <f>IF(Parameters!F109&lt;H$128,H$128,Parameters!F109)</f>
        <v>1</v>
      </c>
      <c r="I326" s="956">
        <f>IF(Parameters!G109&lt;I$128,I$128,Parameters!G109)</f>
        <v>1</v>
      </c>
      <c r="J326" s="363">
        <f>IF(Parameters!H109&lt;J$128,J$128,Parameters!H109)</f>
        <v>1</v>
      </c>
      <c r="K326" s="949"/>
      <c r="L326" s="951" t="str">
        <f>IF(AND(ISNUMBER(D326),ISNUMBER(H326)), D326*H326, "")</f>
        <v/>
      </c>
      <c r="M326" s="76" t="str">
        <f>IF(AND(ISNUMBER(E326),ISNUMBER(I326)), E326*I326, "")</f>
        <v/>
      </c>
      <c r="N326" s="951" t="str">
        <f>IF(AND(ISNUMBER(F326),ISNUMBER(J326)),F326*J326,"")</f>
        <v/>
      </c>
      <c r="O326" s="518" t="str">
        <f>IF(AND(ISNUMBER(L326),ISNUMBER(M326),ISNUMBER(N326)),SUM(L326:N326),"")</f>
        <v/>
      </c>
      <c r="P326" s="690"/>
      <c r="R326" s="511" t="s">
        <v>857</v>
      </c>
    </row>
    <row r="327" spans="1:18" ht="15" customHeight="1" x14ac:dyDescent="0.25">
      <c r="A327" s="168"/>
      <c r="B327" s="347" t="s">
        <v>922</v>
      </c>
      <c r="C327" s="954" t="s">
        <v>860</v>
      </c>
      <c r="D327" s="341"/>
      <c r="E327" s="341"/>
      <c r="F327" s="351"/>
      <c r="G327" s="949"/>
      <c r="H327" s="334"/>
      <c r="I327" s="334"/>
      <c r="J327" s="508"/>
      <c r="K327" s="949"/>
      <c r="L327" s="334"/>
      <c r="M327" s="334"/>
      <c r="N327" s="334"/>
      <c r="O327" s="508"/>
      <c r="P327" s="690"/>
      <c r="R327" s="511" t="s">
        <v>857</v>
      </c>
    </row>
    <row r="328" spans="1:18" ht="15" customHeight="1" x14ac:dyDescent="0.25">
      <c r="A328" s="168"/>
      <c r="B328" s="880" t="s">
        <v>861</v>
      </c>
      <c r="C328" s="952"/>
      <c r="D328" s="341"/>
      <c r="E328" s="341"/>
      <c r="F328" s="351"/>
      <c r="G328" s="949"/>
      <c r="H328" s="334"/>
      <c r="I328" s="334"/>
      <c r="J328" s="508"/>
      <c r="K328" s="949"/>
      <c r="L328" s="334"/>
      <c r="M328" s="334"/>
      <c r="N328" s="334"/>
      <c r="O328" s="508"/>
      <c r="P328" s="690"/>
      <c r="R328" s="511" t="s">
        <v>857</v>
      </c>
    </row>
    <row r="329" spans="1:18" ht="15" customHeight="1" x14ac:dyDescent="0.25">
      <c r="A329" s="168"/>
      <c r="B329" s="879" t="s">
        <v>875</v>
      </c>
      <c r="C329" s="952"/>
      <c r="D329" s="864"/>
      <c r="E329" s="864"/>
      <c r="F329" s="864"/>
      <c r="G329" s="949"/>
      <c r="H329" s="956">
        <f>IF(Parameters!F112&lt;H$134,H$134,Parameters!F112)</f>
        <v>0.5</v>
      </c>
      <c r="I329" s="956">
        <f>IF(Parameters!G112&lt;I$134,I$134,Parameters!G112)</f>
        <v>0.5</v>
      </c>
      <c r="J329" s="363">
        <f>IF(Parameters!H112&lt;J$134,J$134,Parameters!H112)</f>
        <v>0.5</v>
      </c>
      <c r="K329" s="949"/>
      <c r="L329" s="951" t="str">
        <f>IF(AND(ISNUMBER(D329),ISNUMBER(H329)), D329*H329, "")</f>
        <v/>
      </c>
      <c r="M329" s="76" t="str">
        <f>IF(AND(ISNUMBER(E329),ISNUMBER(I329)), E329*I329, "")</f>
        <v/>
      </c>
      <c r="N329" s="951" t="str">
        <f>IF(AND(ISNUMBER(F329),ISNUMBER(J329)),F329*J329,"")</f>
        <v/>
      </c>
      <c r="O329" s="518" t="str">
        <f>IF(AND(ISNUMBER(L329),ISNUMBER(M329),ISNUMBER(N329)),SUM(L329:N329),"")</f>
        <v/>
      </c>
      <c r="P329" s="690"/>
      <c r="R329" s="511" t="s">
        <v>857</v>
      </c>
    </row>
    <row r="330" spans="1:18" ht="15" customHeight="1" x14ac:dyDescent="0.25">
      <c r="A330" s="168"/>
      <c r="B330" s="879" t="s">
        <v>876</v>
      </c>
      <c r="C330" s="952"/>
      <c r="D330" s="864"/>
      <c r="E330" s="864"/>
      <c r="F330" s="864"/>
      <c r="G330" s="949"/>
      <c r="H330" s="956">
        <f>IF(Parameters!F113&lt;H$134,H$134,Parameters!F113)</f>
        <v>1</v>
      </c>
      <c r="I330" s="956">
        <f>IF(Parameters!G113&lt;I$134,I$134,Parameters!G113)</f>
        <v>1</v>
      </c>
      <c r="J330" s="363">
        <f>IF(Parameters!H113&lt;J$134,J$134,Parameters!H113)</f>
        <v>1</v>
      </c>
      <c r="K330" s="949"/>
      <c r="L330" s="951" t="str">
        <f>IF(AND(ISNUMBER(D330),ISNUMBER(H330)), D330*H330, "")</f>
        <v/>
      </c>
      <c r="M330" s="76" t="str">
        <f>IF(AND(ISNUMBER(E330),ISNUMBER(I330)), E330*I330, "")</f>
        <v/>
      </c>
      <c r="N330" s="951" t="str">
        <f>IF(AND(ISNUMBER(F330),ISNUMBER(J330)),F330*J330,"")</f>
        <v/>
      </c>
      <c r="O330" s="518" t="str">
        <f>IF(AND(ISNUMBER(L330),ISNUMBER(M330),ISNUMBER(N330)),SUM(L330:N330),"")</f>
        <v/>
      </c>
      <c r="P330" s="690"/>
      <c r="R330" s="511" t="s">
        <v>857</v>
      </c>
    </row>
    <row r="331" spans="1:18" ht="15" customHeight="1" x14ac:dyDescent="0.25">
      <c r="A331" s="168"/>
      <c r="B331" s="347" t="s">
        <v>879</v>
      </c>
      <c r="C331" s="954" t="s">
        <v>860</v>
      </c>
      <c r="D331" s="341"/>
      <c r="E331" s="341"/>
      <c r="F331" s="351"/>
      <c r="G331" s="949"/>
      <c r="H331" s="334"/>
      <c r="I331" s="334"/>
      <c r="J331" s="508"/>
      <c r="K331" s="949"/>
      <c r="L331" s="334"/>
      <c r="M331" s="334"/>
      <c r="N331" s="334"/>
      <c r="O331" s="508"/>
      <c r="P331" s="690"/>
      <c r="R331" s="511" t="s">
        <v>857</v>
      </c>
    </row>
    <row r="332" spans="1:18" ht="15" customHeight="1" x14ac:dyDescent="0.25">
      <c r="A332" s="168"/>
      <c r="B332" s="880" t="s">
        <v>861</v>
      </c>
      <c r="C332" s="952"/>
      <c r="D332" s="341"/>
      <c r="E332" s="341"/>
      <c r="F332" s="351"/>
      <c r="G332" s="949"/>
      <c r="H332" s="334"/>
      <c r="I332" s="334"/>
      <c r="J332" s="508"/>
      <c r="K332" s="949"/>
      <c r="L332" s="334"/>
      <c r="M332" s="334"/>
      <c r="N332" s="334"/>
      <c r="O332" s="508"/>
      <c r="P332" s="690"/>
      <c r="R332" s="511" t="s">
        <v>857</v>
      </c>
    </row>
    <row r="333" spans="1:18" ht="15" customHeight="1" x14ac:dyDescent="0.25">
      <c r="A333" s="168"/>
      <c r="B333" s="879" t="s">
        <v>875</v>
      </c>
      <c r="C333" s="952"/>
      <c r="D333" s="864"/>
      <c r="E333" s="864"/>
      <c r="F333" s="864"/>
      <c r="G333" s="949"/>
      <c r="H333" s="956">
        <f>IF(Parameters!F116&lt;H$140,H$140,Parameters!F116)</f>
        <v>0.5</v>
      </c>
      <c r="I333" s="956">
        <f>IF(Parameters!G116&lt;I$140,I$140,Parameters!G116)</f>
        <v>0.5</v>
      </c>
      <c r="J333" s="363">
        <f>IF(Parameters!H116&lt;J$140,J$140,Parameters!H116)</f>
        <v>1</v>
      </c>
      <c r="K333" s="949"/>
      <c r="L333" s="951" t="str">
        <f>IF(AND(ISNUMBER(D333),ISNUMBER(H333)), D333*H333, "")</f>
        <v/>
      </c>
      <c r="M333" s="76" t="str">
        <f>IF(AND(ISNUMBER(E333),ISNUMBER(I333)), E333*I333, "")</f>
        <v/>
      </c>
      <c r="N333" s="951" t="str">
        <f>IF(AND(ISNUMBER(F333),ISNUMBER(J333)),F333*J333,"")</f>
        <v/>
      </c>
      <c r="O333" s="518" t="str">
        <f>IF(AND(ISNUMBER(L333),ISNUMBER(M333),ISNUMBER(N333)),SUM(L333:N333),"")</f>
        <v/>
      </c>
      <c r="P333" s="690"/>
      <c r="R333" s="511" t="s">
        <v>857</v>
      </c>
    </row>
    <row r="334" spans="1:18" ht="15" customHeight="1" x14ac:dyDescent="0.25">
      <c r="A334" s="168"/>
      <c r="B334" s="879" t="s">
        <v>876</v>
      </c>
      <c r="C334" s="952"/>
      <c r="D334" s="864"/>
      <c r="E334" s="864"/>
      <c r="F334" s="864"/>
      <c r="G334" s="949"/>
      <c r="H334" s="956">
        <f>IF(Parameters!F117&lt;H$140,H$140,Parameters!F117)</f>
        <v>1</v>
      </c>
      <c r="I334" s="956">
        <f>IF(Parameters!G117&lt;I$140,I$140,Parameters!G117)</f>
        <v>1</v>
      </c>
      <c r="J334" s="363">
        <f>IF(Parameters!H117&lt;J$140,J$140,Parameters!H117)</f>
        <v>1</v>
      </c>
      <c r="K334" s="949"/>
      <c r="L334" s="951" t="str">
        <f>IF(AND(ISNUMBER(D334),ISNUMBER(H334)), D334*H334, "")</f>
        <v/>
      </c>
      <c r="M334" s="76" t="str">
        <f>IF(AND(ISNUMBER(E334),ISNUMBER(I334)), E334*I334, "")</f>
        <v/>
      </c>
      <c r="N334" s="951" t="str">
        <f>IF(AND(ISNUMBER(F334),ISNUMBER(J334)),F334*J334,"")</f>
        <v/>
      </c>
      <c r="O334" s="518" t="str">
        <f>IF(AND(ISNUMBER(L334),ISNUMBER(M334),ISNUMBER(N334)),SUM(L334:N334),"")</f>
        <v/>
      </c>
      <c r="P334" s="690"/>
      <c r="R334" s="511" t="s">
        <v>857</v>
      </c>
    </row>
    <row r="335" spans="1:18" ht="30" customHeight="1" x14ac:dyDescent="0.25">
      <c r="A335" s="168"/>
      <c r="B335" s="973" t="s">
        <v>964</v>
      </c>
      <c r="C335" s="954" t="s">
        <v>860</v>
      </c>
      <c r="D335" s="341"/>
      <c r="E335" s="341"/>
      <c r="F335" s="351"/>
      <c r="G335" s="949"/>
      <c r="H335" s="334"/>
      <c r="I335" s="334"/>
      <c r="J335" s="508"/>
      <c r="K335" s="949"/>
      <c r="L335" s="334"/>
      <c r="M335" s="334"/>
      <c r="N335" s="334"/>
      <c r="O335" s="508"/>
      <c r="P335" s="690"/>
      <c r="R335" s="511" t="s">
        <v>857</v>
      </c>
    </row>
    <row r="336" spans="1:18" ht="15" customHeight="1" x14ac:dyDescent="0.25">
      <c r="A336" s="168"/>
      <c r="B336" s="880" t="s">
        <v>861</v>
      </c>
      <c r="C336" s="952"/>
      <c r="D336" s="341"/>
      <c r="E336" s="341"/>
      <c r="F336" s="351"/>
      <c r="G336" s="949"/>
      <c r="H336" s="334"/>
      <c r="I336" s="334"/>
      <c r="J336" s="508"/>
      <c r="K336" s="949"/>
      <c r="L336" s="334"/>
      <c r="M336" s="334"/>
      <c r="N336" s="334"/>
      <c r="O336" s="508"/>
      <c r="P336" s="690"/>
      <c r="R336" s="511" t="s">
        <v>857</v>
      </c>
    </row>
    <row r="337" spans="1:18" ht="15" customHeight="1" x14ac:dyDescent="0.25">
      <c r="A337" s="168"/>
      <c r="B337" s="879" t="s">
        <v>875</v>
      </c>
      <c r="C337" s="952"/>
      <c r="D337" s="864"/>
      <c r="E337" s="864"/>
      <c r="F337" s="351"/>
      <c r="G337" s="949"/>
      <c r="H337" s="956">
        <f>IF(Parameters!F120&lt;H$146,H$146,Parameters!F120)</f>
        <v>0.5</v>
      </c>
      <c r="I337" s="956">
        <f>IF(Parameters!G120&lt;I$146,I$146,Parameters!G120)</f>
        <v>0.5</v>
      </c>
      <c r="J337" s="508"/>
      <c r="K337" s="949"/>
      <c r="L337" s="951" t="str">
        <f>IF(AND(ISNUMBER(D337),ISNUMBER(H337)), D337*H337, "")</f>
        <v/>
      </c>
      <c r="M337" s="76" t="str">
        <f>IF(AND(ISNUMBER(E337),ISNUMBER(I337)), E337*I337, "")</f>
        <v/>
      </c>
      <c r="N337" s="334"/>
      <c r="O337" s="518" t="str">
        <f t="shared" ref="O337:O338" si="89">IF(AND(ISNUMBER(L337),ISNUMBER(M337)),SUM(L337:M337),"")</f>
        <v/>
      </c>
      <c r="P337" s="690"/>
      <c r="R337" s="511" t="s">
        <v>857</v>
      </c>
    </row>
    <row r="338" spans="1:18" ht="15" customHeight="1" x14ac:dyDescent="0.25">
      <c r="A338" s="168"/>
      <c r="B338" s="879" t="s">
        <v>876</v>
      </c>
      <c r="C338" s="952"/>
      <c r="D338" s="864"/>
      <c r="E338" s="864"/>
      <c r="F338" s="351"/>
      <c r="G338" s="949"/>
      <c r="H338" s="956">
        <f>IF(Parameters!F121&lt;H$146,H$146,Parameters!F121)</f>
        <v>1</v>
      </c>
      <c r="I338" s="956">
        <f>IF(Parameters!G121&lt;I$146,I$146,Parameters!G121)</f>
        <v>1</v>
      </c>
      <c r="J338" s="508"/>
      <c r="K338" s="949"/>
      <c r="L338" s="951" t="str">
        <f>IF(AND(ISNUMBER(D338),ISNUMBER(H338)), D338*H338, "")</f>
        <v/>
      </c>
      <c r="M338" s="76" t="str">
        <f>IF(AND(ISNUMBER(E338),ISNUMBER(I338)), E338*I338, "")</f>
        <v/>
      </c>
      <c r="N338" s="334"/>
      <c r="O338" s="518" t="str">
        <f t="shared" si="89"/>
        <v/>
      </c>
      <c r="P338" s="690"/>
      <c r="R338" s="511" t="s">
        <v>857</v>
      </c>
    </row>
    <row r="339" spans="1:18" ht="15" customHeight="1" x14ac:dyDescent="0.25">
      <c r="A339" s="168"/>
      <c r="B339" s="973" t="s">
        <v>965</v>
      </c>
      <c r="C339" s="954" t="s">
        <v>860</v>
      </c>
      <c r="D339" s="341"/>
      <c r="E339" s="341"/>
      <c r="F339" s="351"/>
      <c r="G339" s="949"/>
      <c r="H339" s="334"/>
      <c r="I339" s="334"/>
      <c r="J339" s="508"/>
      <c r="K339" s="949"/>
      <c r="L339" s="334"/>
      <c r="M339" s="334"/>
      <c r="N339" s="334"/>
      <c r="O339" s="508"/>
      <c r="P339" s="690"/>
      <c r="R339" s="511" t="s">
        <v>857</v>
      </c>
    </row>
    <row r="340" spans="1:18" ht="15" customHeight="1" x14ac:dyDescent="0.25">
      <c r="A340" s="168"/>
      <c r="B340" s="880" t="s">
        <v>861</v>
      </c>
      <c r="C340" s="952"/>
      <c r="D340" s="341"/>
      <c r="E340" s="341"/>
      <c r="F340" s="351"/>
      <c r="G340" s="949"/>
      <c r="H340" s="334"/>
      <c r="I340" s="334"/>
      <c r="J340" s="508"/>
      <c r="K340" s="949"/>
      <c r="L340" s="334"/>
      <c r="M340" s="334"/>
      <c r="N340" s="334"/>
      <c r="O340" s="508"/>
      <c r="P340" s="690"/>
      <c r="R340" s="511" t="s">
        <v>857</v>
      </c>
    </row>
    <row r="341" spans="1:18" ht="15" customHeight="1" x14ac:dyDescent="0.25">
      <c r="A341" s="168"/>
      <c r="B341" s="879" t="s">
        <v>875</v>
      </c>
      <c r="C341" s="952"/>
      <c r="D341" s="864"/>
      <c r="E341" s="864"/>
      <c r="F341" s="351"/>
      <c r="G341" s="949"/>
      <c r="H341" s="956">
        <f>IF(Parameters!F124&lt;H$152,H$152,Parameters!F124)</f>
        <v>0.5</v>
      </c>
      <c r="I341" s="956">
        <f>IF(Parameters!G124&lt;I$152,I$152,Parameters!G124)</f>
        <v>0.5</v>
      </c>
      <c r="J341" s="508"/>
      <c r="K341" s="949"/>
      <c r="L341" s="951" t="str">
        <f>IF(AND(ISNUMBER(D341),ISNUMBER(H341)), D341*H341, "")</f>
        <v/>
      </c>
      <c r="M341" s="76" t="str">
        <f>IF(AND(ISNUMBER(E341),ISNUMBER(I341)), E341*I341, "")</f>
        <v/>
      </c>
      <c r="N341" s="334"/>
      <c r="O341" s="518" t="str">
        <f t="shared" ref="O341:O342" si="90">IF(AND(ISNUMBER(L341),ISNUMBER(M341)),SUM(L341:M341),"")</f>
        <v/>
      </c>
      <c r="P341" s="690"/>
      <c r="R341" s="511" t="s">
        <v>857</v>
      </c>
    </row>
    <row r="342" spans="1:18" ht="15" customHeight="1" x14ac:dyDescent="0.25">
      <c r="A342" s="168"/>
      <c r="B342" s="879" t="s">
        <v>876</v>
      </c>
      <c r="C342" s="952"/>
      <c r="D342" s="864"/>
      <c r="E342" s="864"/>
      <c r="F342" s="351"/>
      <c r="G342" s="949"/>
      <c r="H342" s="956">
        <f>IF(Parameters!F125&lt;H$152,H$152,Parameters!F125)</f>
        <v>1</v>
      </c>
      <c r="I342" s="956">
        <f>IF(Parameters!G125&lt;I$152,I$152,Parameters!G125)</f>
        <v>1</v>
      </c>
      <c r="J342" s="508"/>
      <c r="K342" s="949"/>
      <c r="L342" s="951" t="str">
        <f>IF(AND(ISNUMBER(D342),ISNUMBER(H342)), D342*H342, "")</f>
        <v/>
      </c>
      <c r="M342" s="76" t="str">
        <f>IF(AND(ISNUMBER(E342),ISNUMBER(I342)), E342*I342, "")</f>
        <v/>
      </c>
      <c r="N342" s="334"/>
      <c r="O342" s="518" t="str">
        <f t="shared" si="90"/>
        <v/>
      </c>
      <c r="P342" s="690"/>
      <c r="R342" s="511" t="s">
        <v>857</v>
      </c>
    </row>
    <row r="343" spans="1:18" ht="30" customHeight="1" x14ac:dyDescent="0.25">
      <c r="A343" s="168"/>
      <c r="B343" s="347" t="s">
        <v>880</v>
      </c>
      <c r="C343" s="954" t="s">
        <v>860</v>
      </c>
      <c r="D343" s="341"/>
      <c r="E343" s="341"/>
      <c r="F343" s="351"/>
      <c r="G343" s="949"/>
      <c r="H343" s="334"/>
      <c r="I343" s="334"/>
      <c r="J343" s="508"/>
      <c r="K343" s="949"/>
      <c r="L343" s="334"/>
      <c r="M343" s="334"/>
      <c r="N343" s="334"/>
      <c r="O343" s="508"/>
      <c r="P343" s="690"/>
      <c r="R343" s="511" t="s">
        <v>857</v>
      </c>
    </row>
    <row r="344" spans="1:18" ht="15" customHeight="1" x14ac:dyDescent="0.25">
      <c r="A344" s="168"/>
      <c r="B344" s="880" t="s">
        <v>861</v>
      </c>
      <c r="C344" s="952"/>
      <c r="D344" s="341"/>
      <c r="E344" s="341"/>
      <c r="F344" s="351"/>
      <c r="G344" s="949"/>
      <c r="H344" s="334"/>
      <c r="I344" s="334"/>
      <c r="J344" s="508"/>
      <c r="K344" s="949"/>
      <c r="L344" s="334"/>
      <c r="M344" s="334"/>
      <c r="N344" s="334"/>
      <c r="O344" s="508"/>
      <c r="P344" s="690"/>
      <c r="R344" s="511" t="s">
        <v>857</v>
      </c>
    </row>
    <row r="345" spans="1:18" ht="15" customHeight="1" x14ac:dyDescent="0.25">
      <c r="A345" s="168"/>
      <c r="B345" s="879" t="s">
        <v>875</v>
      </c>
      <c r="C345" s="952"/>
      <c r="D345" s="864"/>
      <c r="E345" s="864"/>
      <c r="F345" s="351"/>
      <c r="G345" s="949"/>
      <c r="H345" s="956">
        <f>IF(Parameters!F128&lt;H$158,H$158,Parameters!F128)</f>
        <v>0.5</v>
      </c>
      <c r="I345" s="956">
        <f>IF(Parameters!G128&lt;I$158,I$158,Parameters!G128)</f>
        <v>0.5</v>
      </c>
      <c r="J345" s="508"/>
      <c r="K345" s="949"/>
      <c r="L345" s="951" t="str">
        <f>IF(AND(ISNUMBER(D345),ISNUMBER(H345)), D345*H345, "")</f>
        <v/>
      </c>
      <c r="M345" s="76" t="str">
        <f>IF(AND(ISNUMBER(E345),ISNUMBER(I345)), E345*I345, "")</f>
        <v/>
      </c>
      <c r="N345" s="334"/>
      <c r="O345" s="518" t="str">
        <f t="shared" ref="O345:O346" si="91">IF(AND(ISNUMBER(L345),ISNUMBER(M345)),SUM(L345:M345),"")</f>
        <v/>
      </c>
      <c r="P345" s="690"/>
      <c r="R345" s="511" t="s">
        <v>857</v>
      </c>
    </row>
    <row r="346" spans="1:18" ht="15" customHeight="1" x14ac:dyDescent="0.25">
      <c r="A346" s="168"/>
      <c r="B346" s="879" t="s">
        <v>876</v>
      </c>
      <c r="C346" s="952"/>
      <c r="D346" s="864"/>
      <c r="E346" s="864"/>
      <c r="F346" s="351"/>
      <c r="G346" s="949"/>
      <c r="H346" s="956">
        <f>IF(Parameters!F129&lt;H$158,H$158,Parameters!F129)</f>
        <v>1</v>
      </c>
      <c r="I346" s="956">
        <f>IF(Parameters!G129&lt;I$158,I$158,Parameters!G129)</f>
        <v>1</v>
      </c>
      <c r="J346" s="508"/>
      <c r="K346" s="949"/>
      <c r="L346" s="951" t="str">
        <f>IF(AND(ISNUMBER(D346),ISNUMBER(H346)), D346*H346, "")</f>
        <v/>
      </c>
      <c r="M346" s="76" t="str">
        <f>IF(AND(ISNUMBER(E346),ISNUMBER(I346)), E346*I346, "")</f>
        <v/>
      </c>
      <c r="N346" s="334"/>
      <c r="O346" s="518" t="str">
        <f t="shared" si="91"/>
        <v/>
      </c>
      <c r="P346" s="690"/>
      <c r="R346" s="511" t="s">
        <v>857</v>
      </c>
    </row>
    <row r="347" spans="1:18" ht="30" customHeight="1" x14ac:dyDescent="0.25">
      <c r="A347" s="168"/>
      <c r="B347" s="347" t="s">
        <v>881</v>
      </c>
      <c r="C347" s="954" t="s">
        <v>860</v>
      </c>
      <c r="D347" s="341"/>
      <c r="E347" s="341"/>
      <c r="F347" s="351"/>
      <c r="G347" s="949"/>
      <c r="H347" s="334"/>
      <c r="I347" s="334"/>
      <c r="J347" s="508"/>
      <c r="K347" s="949"/>
      <c r="L347" s="334"/>
      <c r="M347" s="334"/>
      <c r="N347" s="334"/>
      <c r="O347" s="508"/>
      <c r="P347" s="690"/>
      <c r="R347" s="511" t="s">
        <v>857</v>
      </c>
    </row>
    <row r="348" spans="1:18" ht="15" customHeight="1" x14ac:dyDescent="0.25">
      <c r="A348" s="168"/>
      <c r="B348" s="880" t="s">
        <v>861</v>
      </c>
      <c r="C348" s="952"/>
      <c r="D348" s="341"/>
      <c r="E348" s="341"/>
      <c r="F348" s="351"/>
      <c r="G348" s="949"/>
      <c r="H348" s="334"/>
      <c r="I348" s="334"/>
      <c r="J348" s="508"/>
      <c r="K348" s="949"/>
      <c r="L348" s="334"/>
      <c r="M348" s="334"/>
      <c r="N348" s="334"/>
      <c r="O348" s="508"/>
      <c r="P348" s="690"/>
      <c r="R348" s="511" t="s">
        <v>857</v>
      </c>
    </row>
    <row r="349" spans="1:18" ht="15" customHeight="1" x14ac:dyDescent="0.25">
      <c r="A349" s="168"/>
      <c r="B349" s="879" t="s">
        <v>875</v>
      </c>
      <c r="C349" s="952"/>
      <c r="D349" s="864"/>
      <c r="E349" s="864"/>
      <c r="F349" s="864"/>
      <c r="G349" s="949"/>
      <c r="H349" s="956">
        <f>IF(Parameters!F132&lt;H$164,H$164,Parameters!F132)</f>
        <v>0.5</v>
      </c>
      <c r="I349" s="956">
        <f>IF(Parameters!G132&lt;I$164,I$164,Parameters!G132)</f>
        <v>0.5</v>
      </c>
      <c r="J349" s="363">
        <f>IF(Parameters!H132&lt;J$164,J$164,Parameters!H132)</f>
        <v>0.65</v>
      </c>
      <c r="K349" s="949"/>
      <c r="L349" s="951" t="str">
        <f>IF(AND(ISNUMBER(D349),ISNUMBER(H349)), D349*H349, "")</f>
        <v/>
      </c>
      <c r="M349" s="76" t="str">
        <f>IF(AND(ISNUMBER(E349),ISNUMBER(I349)), E349*I349, "")</f>
        <v/>
      </c>
      <c r="N349" s="951" t="str">
        <f t="shared" ref="N349:N350" si="92">IF(AND(ISNUMBER(F349),ISNUMBER(J349)),F349*J349,"")</f>
        <v/>
      </c>
      <c r="O349" s="518" t="str">
        <f>IF(AND(ISNUMBER(L349),ISNUMBER(M349),ISNUMBER(N349)),SUM(L349:N349),"")</f>
        <v/>
      </c>
      <c r="P349" s="690"/>
      <c r="R349" s="511" t="s">
        <v>857</v>
      </c>
    </row>
    <row r="350" spans="1:18" ht="15" customHeight="1" x14ac:dyDescent="0.25">
      <c r="A350" s="168"/>
      <c r="B350" s="879" t="s">
        <v>876</v>
      </c>
      <c r="C350" s="952"/>
      <c r="D350" s="864"/>
      <c r="E350" s="864"/>
      <c r="F350" s="864"/>
      <c r="G350" s="949"/>
      <c r="H350" s="956">
        <f>IF(Parameters!F133&lt;H$164,H$164,Parameters!F133)</f>
        <v>1</v>
      </c>
      <c r="I350" s="956">
        <f>IF(Parameters!G133&lt;I$164,I$164,Parameters!G133)</f>
        <v>1</v>
      </c>
      <c r="J350" s="363">
        <f>IF(Parameters!H133&lt;J$164,J$164,Parameters!H133)</f>
        <v>1</v>
      </c>
      <c r="K350" s="949"/>
      <c r="L350" s="951" t="str">
        <f>IF(AND(ISNUMBER(D350),ISNUMBER(H350)), D350*H350, "")</f>
        <v/>
      </c>
      <c r="M350" s="76" t="str">
        <f>IF(AND(ISNUMBER(E350),ISNUMBER(I350)), E350*I350, "")</f>
        <v/>
      </c>
      <c r="N350" s="951" t="str">
        <f t="shared" si="92"/>
        <v/>
      </c>
      <c r="O350" s="518" t="str">
        <f>IF(AND(ISNUMBER(L350),ISNUMBER(M350),ISNUMBER(N350)),SUM(L350:N350),"")</f>
        <v/>
      </c>
      <c r="P350" s="690"/>
      <c r="R350" s="511" t="s">
        <v>857</v>
      </c>
    </row>
    <row r="351" spans="1:18" ht="45" customHeight="1" x14ac:dyDescent="0.25">
      <c r="A351" s="168"/>
      <c r="B351" s="347" t="s">
        <v>882</v>
      </c>
      <c r="C351" s="954" t="s">
        <v>860</v>
      </c>
      <c r="D351" s="341"/>
      <c r="E351" s="341"/>
      <c r="F351" s="351"/>
      <c r="G351" s="949"/>
      <c r="H351" s="334"/>
      <c r="I351" s="334"/>
      <c r="J351" s="508"/>
      <c r="K351" s="949"/>
      <c r="L351" s="334"/>
      <c r="M351" s="334"/>
      <c r="N351" s="334"/>
      <c r="O351" s="508"/>
      <c r="P351" s="690"/>
      <c r="R351" s="511" t="s">
        <v>857</v>
      </c>
    </row>
    <row r="352" spans="1:18" ht="15" customHeight="1" x14ac:dyDescent="0.25">
      <c r="A352" s="168"/>
      <c r="B352" s="880" t="s">
        <v>861</v>
      </c>
      <c r="C352" s="952"/>
      <c r="D352" s="341"/>
      <c r="E352" s="341"/>
      <c r="F352" s="351"/>
      <c r="G352" s="949"/>
      <c r="H352" s="334"/>
      <c r="I352" s="334"/>
      <c r="J352" s="508"/>
      <c r="K352" s="949"/>
      <c r="L352" s="334"/>
      <c r="M352" s="334"/>
      <c r="N352" s="334"/>
      <c r="O352" s="508"/>
      <c r="P352" s="690"/>
      <c r="R352" s="511" t="s">
        <v>857</v>
      </c>
    </row>
    <row r="353" spans="1:18" ht="15" customHeight="1" x14ac:dyDescent="0.25">
      <c r="A353" s="168"/>
      <c r="B353" s="879" t="s">
        <v>875</v>
      </c>
      <c r="C353" s="952"/>
      <c r="D353" s="341"/>
      <c r="E353" s="341"/>
      <c r="F353" s="864"/>
      <c r="G353" s="949"/>
      <c r="H353" s="334"/>
      <c r="I353" s="334"/>
      <c r="J353" s="363">
        <f>IF(Parameters!H136&lt;J$170,J$170,Parameters!H136)</f>
        <v>0.65</v>
      </c>
      <c r="K353" s="949"/>
      <c r="L353" s="334"/>
      <c r="M353" s="334"/>
      <c r="N353" s="951" t="str">
        <f>IF(AND(ISNUMBER(F353),ISNUMBER(J353)),F353*J353,"")</f>
        <v/>
      </c>
      <c r="O353" s="518" t="str">
        <f t="shared" ref="O353:O354" si="93">IF(ISNUMBER(N353),N353,"")</f>
        <v/>
      </c>
      <c r="P353" s="690"/>
      <c r="R353" s="511" t="s">
        <v>857</v>
      </c>
    </row>
    <row r="354" spans="1:18" ht="15" customHeight="1" x14ac:dyDescent="0.25">
      <c r="A354" s="168"/>
      <c r="B354" s="879" t="s">
        <v>876</v>
      </c>
      <c r="C354" s="952"/>
      <c r="D354" s="341"/>
      <c r="E354" s="341"/>
      <c r="F354" s="864"/>
      <c r="G354" s="949"/>
      <c r="H354" s="334"/>
      <c r="I354" s="334"/>
      <c r="J354" s="363">
        <f>IF(Parameters!H137&lt;J$170,J$170,Parameters!H137)</f>
        <v>1</v>
      </c>
      <c r="K354" s="949"/>
      <c r="L354" s="334"/>
      <c r="M354" s="334"/>
      <c r="N354" s="951" t="str">
        <f>IF(AND(ISNUMBER(F354),ISNUMBER(J354)),F354*J354,"")</f>
        <v/>
      </c>
      <c r="O354" s="518" t="str">
        <f t="shared" si="93"/>
        <v/>
      </c>
      <c r="P354" s="690"/>
      <c r="R354" s="511" t="s">
        <v>857</v>
      </c>
    </row>
    <row r="355" spans="1:18" ht="30" customHeight="1" x14ac:dyDescent="0.25">
      <c r="A355" s="168"/>
      <c r="B355" s="347" t="s">
        <v>932</v>
      </c>
      <c r="C355" s="954" t="s">
        <v>860</v>
      </c>
      <c r="D355" s="341"/>
      <c r="E355" s="341"/>
      <c r="F355" s="351"/>
      <c r="G355" s="949"/>
      <c r="H355" s="334"/>
      <c r="I355" s="334"/>
      <c r="J355" s="508"/>
      <c r="K355" s="949"/>
      <c r="L355" s="334"/>
      <c r="M355" s="334"/>
      <c r="N355" s="334"/>
      <c r="O355" s="508"/>
      <c r="P355" s="690"/>
      <c r="R355" s="511" t="s">
        <v>857</v>
      </c>
    </row>
    <row r="356" spans="1:18" ht="15" customHeight="1" x14ac:dyDescent="0.25">
      <c r="A356" s="168"/>
      <c r="B356" s="880" t="s">
        <v>861</v>
      </c>
      <c r="C356" s="952"/>
      <c r="D356" s="341"/>
      <c r="E356" s="341"/>
      <c r="F356" s="351"/>
      <c r="G356" s="949"/>
      <c r="H356" s="334"/>
      <c r="I356" s="334"/>
      <c r="J356" s="508"/>
      <c r="K356" s="949"/>
      <c r="L356" s="334"/>
      <c r="M356" s="334"/>
      <c r="N356" s="334"/>
      <c r="O356" s="508"/>
      <c r="P356" s="690"/>
      <c r="R356" s="511" t="s">
        <v>857</v>
      </c>
    </row>
    <row r="357" spans="1:18" ht="15" customHeight="1" x14ac:dyDescent="0.25">
      <c r="A357" s="168"/>
      <c r="B357" s="879" t="s">
        <v>875</v>
      </c>
      <c r="C357" s="952"/>
      <c r="D357" s="864"/>
      <c r="E357" s="864"/>
      <c r="F357" s="351"/>
      <c r="G357" s="949"/>
      <c r="H357" s="956">
        <f>IF(Parameters!F140&lt;H$176,H$176,Parameters!F140)</f>
        <v>0.5</v>
      </c>
      <c r="I357" s="956">
        <f>IF(Parameters!G140&lt;I$176,I$176,Parameters!G140)</f>
        <v>0.5</v>
      </c>
      <c r="J357" s="508"/>
      <c r="K357" s="949"/>
      <c r="L357" s="951" t="str">
        <f>IF(AND(ISNUMBER(D357),ISNUMBER(H357)), D357*H357, "")</f>
        <v/>
      </c>
      <c r="M357" s="76" t="str">
        <f>IF(AND(ISNUMBER(E357),ISNUMBER(I357)), E357*I357, "")</f>
        <v/>
      </c>
      <c r="N357" s="334"/>
      <c r="O357" s="518" t="str">
        <f t="shared" ref="O357:O358" si="94">IF(AND(ISNUMBER(L357),ISNUMBER(M357)),SUM(L357:M357),"")</f>
        <v/>
      </c>
      <c r="P357" s="690"/>
      <c r="R357" s="511" t="s">
        <v>857</v>
      </c>
    </row>
    <row r="358" spans="1:18" ht="15" customHeight="1" x14ac:dyDescent="0.25">
      <c r="A358" s="168"/>
      <c r="B358" s="879" t="s">
        <v>876</v>
      </c>
      <c r="C358" s="952"/>
      <c r="D358" s="864"/>
      <c r="E358" s="864"/>
      <c r="F358" s="351"/>
      <c r="G358" s="949"/>
      <c r="H358" s="956">
        <f>IF(Parameters!F141&lt;H$176,H$176,Parameters!F141)</f>
        <v>1</v>
      </c>
      <c r="I358" s="956">
        <f>IF(Parameters!G141&lt;I$176,I$176,Parameters!G141)</f>
        <v>1</v>
      </c>
      <c r="J358" s="508"/>
      <c r="K358" s="949"/>
      <c r="L358" s="951" t="str">
        <f>IF(AND(ISNUMBER(D358),ISNUMBER(H358)), D358*H358, "")</f>
        <v/>
      </c>
      <c r="M358" s="76" t="str">
        <f>IF(AND(ISNUMBER(E358),ISNUMBER(I358)), E358*I358, "")</f>
        <v/>
      </c>
      <c r="N358" s="334"/>
      <c r="O358" s="518" t="str">
        <f t="shared" si="94"/>
        <v/>
      </c>
      <c r="P358" s="690"/>
      <c r="R358" s="511" t="s">
        <v>857</v>
      </c>
    </row>
    <row r="359" spans="1:18" ht="45" customHeight="1" x14ac:dyDescent="0.25">
      <c r="A359" s="168"/>
      <c r="B359" s="347" t="s">
        <v>884</v>
      </c>
      <c r="C359" s="954" t="s">
        <v>860</v>
      </c>
      <c r="D359" s="341"/>
      <c r="E359" s="341"/>
      <c r="F359" s="351"/>
      <c r="G359" s="949"/>
      <c r="H359" s="334"/>
      <c r="I359" s="334"/>
      <c r="J359" s="508"/>
      <c r="K359" s="949"/>
      <c r="L359" s="334"/>
      <c r="M359" s="334"/>
      <c r="N359" s="334"/>
      <c r="O359" s="508"/>
      <c r="P359" s="690"/>
      <c r="R359" s="511" t="s">
        <v>857</v>
      </c>
    </row>
    <row r="360" spans="1:18" ht="15" customHeight="1" x14ac:dyDescent="0.25">
      <c r="A360" s="168"/>
      <c r="B360" s="880" t="s">
        <v>861</v>
      </c>
      <c r="C360" s="952"/>
      <c r="D360" s="341"/>
      <c r="E360" s="341"/>
      <c r="F360" s="351"/>
      <c r="G360" s="949"/>
      <c r="H360" s="334"/>
      <c r="I360" s="334"/>
      <c r="J360" s="508"/>
      <c r="K360" s="949"/>
      <c r="L360" s="334"/>
      <c r="M360" s="334"/>
      <c r="N360" s="334"/>
      <c r="O360" s="508"/>
      <c r="P360" s="690"/>
      <c r="R360" s="511" t="s">
        <v>857</v>
      </c>
    </row>
    <row r="361" spans="1:18" ht="15" customHeight="1" x14ac:dyDescent="0.25">
      <c r="A361" s="168"/>
      <c r="B361" s="879" t="s">
        <v>875</v>
      </c>
      <c r="C361" s="952"/>
      <c r="D361" s="864"/>
      <c r="E361" s="864"/>
      <c r="F361" s="864"/>
      <c r="G361" s="949"/>
      <c r="H361" s="956">
        <f>IF(Parameters!F144&lt;H$182,H$182,Parameters!F144)</f>
        <v>0.5</v>
      </c>
      <c r="I361" s="956">
        <f>IF(Parameters!G144&lt;I$182,I$182,Parameters!G144)</f>
        <v>0.5</v>
      </c>
      <c r="J361" s="363">
        <f>IF(Parameters!H144&lt;J$182,J$182,Parameters!H144)</f>
        <v>0.85</v>
      </c>
      <c r="K361" s="949"/>
      <c r="L361" s="951" t="str">
        <f>IF(AND(ISNUMBER(D361),ISNUMBER(H361)), D361*H361, "")</f>
        <v/>
      </c>
      <c r="M361" s="76" t="str">
        <f>IF(AND(ISNUMBER(E361),ISNUMBER(I361)), E361*I361, "")</f>
        <v/>
      </c>
      <c r="N361" s="951" t="str">
        <f>IF(AND(ISNUMBER(F361),ISNUMBER(J361)),F361*J361,"")</f>
        <v/>
      </c>
      <c r="O361" s="518" t="str">
        <f>IF(AND(ISNUMBER(L361),ISNUMBER(M361),ISNUMBER(N361)),SUM(L361:N361),"")</f>
        <v/>
      </c>
      <c r="P361" s="690"/>
      <c r="R361" s="511" t="s">
        <v>857</v>
      </c>
    </row>
    <row r="362" spans="1:18" ht="15" customHeight="1" x14ac:dyDescent="0.25">
      <c r="A362" s="168"/>
      <c r="B362" s="879" t="s">
        <v>876</v>
      </c>
      <c r="C362" s="952"/>
      <c r="D362" s="864"/>
      <c r="E362" s="864"/>
      <c r="F362" s="864"/>
      <c r="G362" s="949"/>
      <c r="H362" s="956">
        <f>IF(Parameters!F145&lt;H$182,H$182,Parameters!F145)</f>
        <v>1</v>
      </c>
      <c r="I362" s="956">
        <f>IF(Parameters!G145&lt;I$182,I$182,Parameters!G145)</f>
        <v>1</v>
      </c>
      <c r="J362" s="363">
        <f>IF(Parameters!H145&lt;J$182,J$182,Parameters!H145)</f>
        <v>1</v>
      </c>
      <c r="K362" s="949"/>
      <c r="L362" s="951" t="str">
        <f>IF(AND(ISNUMBER(D362),ISNUMBER(H362)), D362*H362, "")</f>
        <v/>
      </c>
      <c r="M362" s="76" t="str">
        <f>IF(AND(ISNUMBER(E362),ISNUMBER(I362)), E362*I362, "")</f>
        <v/>
      </c>
      <c r="N362" s="951" t="str">
        <f>IF(AND(ISNUMBER(F362),ISNUMBER(J362)),F362*J362,"")</f>
        <v/>
      </c>
      <c r="O362" s="518" t="str">
        <f>IF(AND(ISNUMBER(L362),ISNUMBER(M362),ISNUMBER(N362)),SUM(L362:N362),"")</f>
        <v/>
      </c>
      <c r="P362" s="690"/>
      <c r="R362" s="511" t="s">
        <v>857</v>
      </c>
    </row>
    <row r="363" spans="1:18" ht="15" customHeight="1" x14ac:dyDescent="0.25">
      <c r="A363" s="168"/>
      <c r="B363" s="347" t="s">
        <v>885</v>
      </c>
      <c r="C363" s="954" t="s">
        <v>860</v>
      </c>
      <c r="D363" s="341"/>
      <c r="E363" s="341"/>
      <c r="F363" s="351"/>
      <c r="G363" s="949"/>
      <c r="H363" s="334"/>
      <c r="I363" s="334"/>
      <c r="J363" s="508"/>
      <c r="K363" s="949"/>
      <c r="L363" s="334"/>
      <c r="M363" s="334"/>
      <c r="N363" s="334"/>
      <c r="O363" s="508"/>
      <c r="P363" s="690"/>
      <c r="R363" s="511" t="s">
        <v>857</v>
      </c>
    </row>
    <row r="364" spans="1:18" ht="15" customHeight="1" x14ac:dyDescent="0.25">
      <c r="A364" s="168"/>
      <c r="B364" s="880" t="s">
        <v>861</v>
      </c>
      <c r="C364" s="952"/>
      <c r="D364" s="341"/>
      <c r="E364" s="341"/>
      <c r="F364" s="351"/>
      <c r="G364" s="949"/>
      <c r="H364" s="334"/>
      <c r="I364" s="334"/>
      <c r="J364" s="508"/>
      <c r="K364" s="949"/>
      <c r="L364" s="334"/>
      <c r="M364" s="334"/>
      <c r="N364" s="334"/>
      <c r="O364" s="508"/>
      <c r="P364" s="690"/>
      <c r="R364" s="511" t="s">
        <v>857</v>
      </c>
    </row>
    <row r="365" spans="1:18" ht="15" customHeight="1" x14ac:dyDescent="0.25">
      <c r="A365" s="168"/>
      <c r="B365" s="879" t="s">
        <v>875</v>
      </c>
      <c r="C365" s="952"/>
      <c r="D365" s="341"/>
      <c r="E365" s="341"/>
      <c r="F365" s="864"/>
      <c r="G365" s="949"/>
      <c r="H365" s="334"/>
      <c r="I365" s="334"/>
      <c r="J365" s="363">
        <f>IF(Parameters!H148&lt;J$188,J$188,Parameters!H148)</f>
        <v>0.85</v>
      </c>
      <c r="K365" s="949"/>
      <c r="L365" s="334"/>
      <c r="M365" s="334"/>
      <c r="N365" s="951" t="str">
        <f>IF(AND(ISNUMBER(F365),ISNUMBER(J365)),F365*J365,"")</f>
        <v/>
      </c>
      <c r="O365" s="518" t="str">
        <f t="shared" ref="O365:O366" si="95">IF(ISNUMBER(N365),N365,"")</f>
        <v/>
      </c>
      <c r="P365" s="690"/>
      <c r="R365" s="511" t="s">
        <v>857</v>
      </c>
    </row>
    <row r="366" spans="1:18" ht="15" customHeight="1" x14ac:dyDescent="0.25">
      <c r="A366" s="168"/>
      <c r="B366" s="879" t="s">
        <v>876</v>
      </c>
      <c r="C366" s="952"/>
      <c r="D366" s="341"/>
      <c r="E366" s="341"/>
      <c r="F366" s="864"/>
      <c r="G366" s="949"/>
      <c r="H366" s="334"/>
      <c r="I366" s="334"/>
      <c r="J366" s="363">
        <f>IF(Parameters!H149&lt;J$188,J$188,Parameters!H149)</f>
        <v>1</v>
      </c>
      <c r="K366" s="949"/>
      <c r="L366" s="334"/>
      <c r="M366" s="334"/>
      <c r="N366" s="951" t="str">
        <f>IF(AND(ISNUMBER(F366),ISNUMBER(J366)),F366*J366,"")</f>
        <v/>
      </c>
      <c r="O366" s="518" t="str">
        <f t="shared" si="95"/>
        <v/>
      </c>
      <c r="P366" s="690"/>
      <c r="R366" s="511" t="s">
        <v>857</v>
      </c>
    </row>
    <row r="367" spans="1:18" ht="15" customHeight="1" x14ac:dyDescent="0.25">
      <c r="A367" s="168"/>
      <c r="B367" s="347" t="s">
        <v>886</v>
      </c>
      <c r="C367" s="954" t="s">
        <v>860</v>
      </c>
      <c r="D367" s="341"/>
      <c r="E367" s="341"/>
      <c r="F367" s="351"/>
      <c r="G367" s="949"/>
      <c r="H367" s="334"/>
      <c r="I367" s="334"/>
      <c r="J367" s="508"/>
      <c r="K367" s="949"/>
      <c r="L367" s="334"/>
      <c r="M367" s="334"/>
      <c r="N367" s="334"/>
      <c r="O367" s="508"/>
      <c r="P367" s="690"/>
      <c r="R367" s="511" t="s">
        <v>857</v>
      </c>
    </row>
    <row r="368" spans="1:18" ht="15" customHeight="1" x14ac:dyDescent="0.25">
      <c r="A368" s="168"/>
      <c r="B368" s="880" t="s">
        <v>861</v>
      </c>
      <c r="C368" s="952"/>
      <c r="D368" s="341"/>
      <c r="E368" s="341"/>
      <c r="F368" s="351"/>
      <c r="G368" s="949"/>
      <c r="H368" s="334"/>
      <c r="I368" s="334"/>
      <c r="J368" s="508"/>
      <c r="K368" s="949"/>
      <c r="L368" s="334"/>
      <c r="M368" s="334"/>
      <c r="N368" s="334"/>
      <c r="O368" s="508"/>
      <c r="P368" s="690"/>
      <c r="R368" s="511" t="s">
        <v>857</v>
      </c>
    </row>
    <row r="369" spans="1:18" ht="15" customHeight="1" x14ac:dyDescent="0.25">
      <c r="A369" s="168"/>
      <c r="B369" s="879" t="s">
        <v>875</v>
      </c>
      <c r="C369" s="952"/>
      <c r="D369" s="864"/>
      <c r="E369" s="864"/>
      <c r="F369" s="864"/>
      <c r="G369" s="949"/>
      <c r="H369" s="956">
        <f>IF(Parameters!F152&lt;H$194,H$194,Parameters!F152)</f>
        <v>0.5</v>
      </c>
      <c r="I369" s="956">
        <f>IF(Parameters!G152&lt;I$194,I$194,Parameters!G152)</f>
        <v>0.5</v>
      </c>
      <c r="J369" s="363">
        <f>IF(Parameters!H152&lt;J$194,J$194,Parameters!H152)</f>
        <v>0.85</v>
      </c>
      <c r="K369" s="949"/>
      <c r="L369" s="951" t="str">
        <f>IF(AND(ISNUMBER(D369),ISNUMBER(H369)), D369*H369, "")</f>
        <v/>
      </c>
      <c r="M369" s="76" t="str">
        <f>IF(AND(ISNUMBER(E369),ISNUMBER(I369)), E369*I369, "")</f>
        <v/>
      </c>
      <c r="N369" s="951" t="str">
        <f>IF(AND(ISNUMBER(F369),ISNUMBER(J369)),F369*J369,"")</f>
        <v/>
      </c>
      <c r="O369" s="518" t="str">
        <f>IF(AND(ISNUMBER(L369),ISNUMBER(M369),ISNUMBER(N369)),SUM(L369:N369),"")</f>
        <v/>
      </c>
      <c r="P369" s="690"/>
      <c r="R369" s="511" t="s">
        <v>857</v>
      </c>
    </row>
    <row r="370" spans="1:18" ht="15" customHeight="1" x14ac:dyDescent="0.25">
      <c r="A370" s="168"/>
      <c r="B370" s="879" t="s">
        <v>876</v>
      </c>
      <c r="C370" s="952"/>
      <c r="D370" s="864"/>
      <c r="E370" s="864"/>
      <c r="F370" s="864"/>
      <c r="G370" s="949"/>
      <c r="H370" s="956">
        <f>IF(Parameters!F153&lt;H$194,H$194,Parameters!F153)</f>
        <v>1</v>
      </c>
      <c r="I370" s="956">
        <f>IF(Parameters!G153&lt;I$194,I$194,Parameters!G153)</f>
        <v>1</v>
      </c>
      <c r="J370" s="363">
        <f>IF(Parameters!H153&lt;J$194,J$194,Parameters!H153)</f>
        <v>1</v>
      </c>
      <c r="K370" s="949"/>
      <c r="L370" s="951" t="str">
        <f>IF(AND(ISNUMBER(D370),ISNUMBER(H370)), D370*H370, "")</f>
        <v/>
      </c>
      <c r="M370" s="76" t="str">
        <f>IF(AND(ISNUMBER(E370),ISNUMBER(I370)), E370*I370, "")</f>
        <v/>
      </c>
      <c r="N370" s="951" t="str">
        <f>IF(AND(ISNUMBER(F370),ISNUMBER(J370)),F370*J370,"")</f>
        <v/>
      </c>
      <c r="O370" s="518" t="str">
        <f>IF(AND(ISNUMBER(L370),ISNUMBER(M370),ISNUMBER(N370)),SUM(L370:N370),"")</f>
        <v/>
      </c>
      <c r="P370" s="690"/>
      <c r="R370" s="511" t="s">
        <v>857</v>
      </c>
    </row>
    <row r="371" spans="1:18" ht="15" customHeight="1" x14ac:dyDescent="0.25">
      <c r="A371" s="168"/>
      <c r="B371" s="347" t="s">
        <v>923</v>
      </c>
      <c r="C371" s="954" t="s">
        <v>860</v>
      </c>
      <c r="D371" s="341"/>
      <c r="E371" s="341"/>
      <c r="F371" s="351"/>
      <c r="G371" s="949"/>
      <c r="H371" s="334"/>
      <c r="I371" s="334"/>
      <c r="J371" s="508"/>
      <c r="K371" s="949"/>
      <c r="L371" s="334"/>
      <c r="M371" s="334"/>
      <c r="N371" s="334"/>
      <c r="O371" s="508"/>
      <c r="P371" s="690"/>
      <c r="R371" s="511" t="s">
        <v>857</v>
      </c>
    </row>
    <row r="372" spans="1:18" ht="15" customHeight="1" x14ac:dyDescent="0.25">
      <c r="A372" s="168"/>
      <c r="B372" s="880" t="s">
        <v>861</v>
      </c>
      <c r="C372" s="952"/>
      <c r="D372" s="341"/>
      <c r="E372" s="341"/>
      <c r="F372" s="351"/>
      <c r="G372" s="949"/>
      <c r="H372" s="334"/>
      <c r="I372" s="334"/>
      <c r="J372" s="508"/>
      <c r="K372" s="949"/>
      <c r="L372" s="334"/>
      <c r="M372" s="334"/>
      <c r="N372" s="334"/>
      <c r="O372" s="508"/>
      <c r="P372" s="690"/>
      <c r="R372" s="511" t="s">
        <v>857</v>
      </c>
    </row>
    <row r="373" spans="1:18" ht="15" customHeight="1" x14ac:dyDescent="0.25">
      <c r="A373" s="168"/>
      <c r="B373" s="879" t="s">
        <v>875</v>
      </c>
      <c r="C373" s="952"/>
      <c r="D373" s="341"/>
      <c r="E373" s="341"/>
      <c r="F373" s="864"/>
      <c r="G373" s="949"/>
      <c r="H373" s="334"/>
      <c r="I373" s="334"/>
      <c r="J373" s="363">
        <f>IF(Parameters!H156&lt;J$200,J$200,Parameters!H156)</f>
        <v>0.85</v>
      </c>
      <c r="K373" s="949"/>
      <c r="L373" s="334"/>
      <c r="M373" s="334"/>
      <c r="N373" s="951" t="str">
        <f>IF(AND(ISNUMBER(F373),ISNUMBER(J373)),F373*J373,"")</f>
        <v/>
      </c>
      <c r="O373" s="518" t="str">
        <f t="shared" ref="O373:O374" si="96">IF(ISNUMBER(N373),N373,"")</f>
        <v/>
      </c>
      <c r="P373" s="690"/>
      <c r="R373" s="511" t="s">
        <v>857</v>
      </c>
    </row>
    <row r="374" spans="1:18" ht="15" customHeight="1" x14ac:dyDescent="0.25">
      <c r="A374" s="168"/>
      <c r="B374" s="879" t="s">
        <v>876</v>
      </c>
      <c r="C374" s="149"/>
      <c r="D374" s="872"/>
      <c r="E374" s="872"/>
      <c r="F374" s="89"/>
      <c r="G374" s="949"/>
      <c r="H374" s="507"/>
      <c r="I374" s="507"/>
      <c r="J374" s="363">
        <f>IF(Parameters!H157&lt;J$200,J$200,Parameters!H157)</f>
        <v>1</v>
      </c>
      <c r="K374" s="949"/>
      <c r="L374" s="507"/>
      <c r="M374" s="507"/>
      <c r="N374" s="873" t="str">
        <f>IF(AND(ISNUMBER(F374),ISNUMBER(J374)),F374*J374,"")</f>
        <v/>
      </c>
      <c r="O374" s="874" t="str">
        <f t="shared" si="96"/>
        <v/>
      </c>
      <c r="P374" s="690"/>
      <c r="R374" s="511" t="s">
        <v>857</v>
      </c>
    </row>
    <row r="375" spans="1:18" ht="30" customHeight="1" x14ac:dyDescent="0.25">
      <c r="A375" s="168"/>
      <c r="B375" s="973" t="s">
        <v>966</v>
      </c>
      <c r="C375" s="954" t="s">
        <v>860</v>
      </c>
      <c r="D375" s="952"/>
      <c r="E375" s="952"/>
      <c r="F375" s="953"/>
      <c r="G375" s="949"/>
      <c r="H375" s="334"/>
      <c r="I375" s="334"/>
      <c r="J375" s="508"/>
      <c r="K375" s="949"/>
      <c r="L375" s="334"/>
      <c r="M375" s="334"/>
      <c r="N375" s="334"/>
      <c r="O375" s="508"/>
      <c r="P375" s="690"/>
      <c r="R375" s="511" t="s">
        <v>857</v>
      </c>
    </row>
    <row r="376" spans="1:18" ht="15" customHeight="1" x14ac:dyDescent="0.25">
      <c r="A376" s="168"/>
      <c r="B376" s="880" t="s">
        <v>861</v>
      </c>
      <c r="C376" s="952"/>
      <c r="D376" s="341"/>
      <c r="E376" s="341"/>
      <c r="F376" s="351"/>
      <c r="G376" s="949"/>
      <c r="H376" s="334"/>
      <c r="I376" s="334"/>
      <c r="J376" s="508"/>
      <c r="K376" s="949"/>
      <c r="L376" s="334"/>
      <c r="M376" s="334"/>
      <c r="N376" s="334"/>
      <c r="O376" s="508"/>
      <c r="P376" s="690"/>
      <c r="R376" s="511" t="s">
        <v>857</v>
      </c>
    </row>
    <row r="377" spans="1:18" ht="15" customHeight="1" x14ac:dyDescent="0.25">
      <c r="A377" s="168"/>
      <c r="B377" s="879" t="s">
        <v>875</v>
      </c>
      <c r="C377" s="952"/>
      <c r="D377" s="864"/>
      <c r="E377" s="864"/>
      <c r="F377" s="953"/>
      <c r="G377" s="949"/>
      <c r="H377" s="956">
        <f>IF(Parameters!F160&lt;H$206,H$206,Parameters!F160)</f>
        <v>0.5</v>
      </c>
      <c r="I377" s="956">
        <f>IF(Parameters!G160&lt;I$206,I$206,Parameters!G160)</f>
        <v>0.5</v>
      </c>
      <c r="J377" s="508"/>
      <c r="K377" s="949"/>
      <c r="L377" s="951" t="str">
        <f>IF(AND(ISNUMBER(D377),ISNUMBER(H377)), D377*H377, "")</f>
        <v/>
      </c>
      <c r="M377" s="76" t="str">
        <f>IF(AND(ISNUMBER(E377),ISNUMBER(I377)), E377*I377, "")</f>
        <v/>
      </c>
      <c r="N377" s="334"/>
      <c r="O377" s="518" t="str">
        <f t="shared" ref="O377:O378" si="97">IF(AND(ISNUMBER(L377),ISNUMBER(M377)),SUM(L377:M377),"")</f>
        <v/>
      </c>
      <c r="P377" s="690"/>
      <c r="R377" s="511" t="s">
        <v>857</v>
      </c>
    </row>
    <row r="378" spans="1:18" ht="15" customHeight="1" x14ac:dyDescent="0.25">
      <c r="A378" s="168"/>
      <c r="B378" s="878" t="s">
        <v>876</v>
      </c>
      <c r="C378" s="893"/>
      <c r="D378" s="85"/>
      <c r="E378" s="85"/>
      <c r="F378" s="342"/>
      <c r="G378" s="949"/>
      <c r="H378" s="871">
        <f>IF(Parameters!F161&lt;H$206,H$206,Parameters!F161)</f>
        <v>1</v>
      </c>
      <c r="I378" s="871">
        <f>IF(Parameters!G161&lt;I$206,I$206,Parameters!G161)</f>
        <v>1</v>
      </c>
      <c r="J378" s="343"/>
      <c r="K378" s="949"/>
      <c r="L378" s="883" t="str">
        <f>IF(AND(ISNUMBER(D378),ISNUMBER(H378)), D378*H378, "")</f>
        <v/>
      </c>
      <c r="M378" s="877" t="str">
        <f>IF(AND(ISNUMBER(E378),ISNUMBER(I378)), E378*I378, "")</f>
        <v/>
      </c>
      <c r="N378" s="359"/>
      <c r="O378" s="530" t="str">
        <f t="shared" si="97"/>
        <v/>
      </c>
      <c r="P378" s="690"/>
      <c r="R378" s="511" t="s">
        <v>857</v>
      </c>
    </row>
    <row r="379" spans="1:18" ht="15" customHeight="1" x14ac:dyDescent="0.25">
      <c r="A379" s="323"/>
      <c r="B379" s="324"/>
      <c r="C379" s="324"/>
      <c r="D379" s="324"/>
      <c r="E379" s="324"/>
      <c r="F379" s="324"/>
      <c r="G379" s="324"/>
      <c r="H379" s="324"/>
      <c r="I379" s="324"/>
      <c r="J379" s="324"/>
      <c r="K379" s="324"/>
      <c r="L379" s="324"/>
      <c r="M379" s="324"/>
      <c r="N379" s="324"/>
      <c r="O379" s="324"/>
      <c r="P379" s="691"/>
      <c r="R379" s="27"/>
    </row>
    <row r="380" spans="1:18" ht="15" hidden="1" customHeight="1" x14ac:dyDescent="0.25"/>
    <row r="381" spans="1:18" ht="15" hidden="1" customHeight="1" x14ac:dyDescent="0.25"/>
    <row r="382" spans="1:18" ht="15" hidden="1" customHeight="1" x14ac:dyDescent="0.25"/>
    <row r="383" spans="1:18" ht="15" hidden="1" customHeight="1" x14ac:dyDescent="0.25"/>
  </sheetData>
  <mergeCells count="22">
    <mergeCell ref="H4:J4"/>
    <mergeCell ref="L4:O4"/>
    <mergeCell ref="B4:B5"/>
    <mergeCell ref="B82:B83"/>
    <mergeCell ref="H82:J82"/>
    <mergeCell ref="L82:O82"/>
    <mergeCell ref="C4:C5"/>
    <mergeCell ref="C82:C83"/>
    <mergeCell ref="D4:F4"/>
    <mergeCell ref="D82:F82"/>
    <mergeCell ref="L254:N254"/>
    <mergeCell ref="C275:C276"/>
    <mergeCell ref="B298:O298"/>
    <mergeCell ref="H300:J300"/>
    <mergeCell ref="L300:O300"/>
    <mergeCell ref="C300:C301"/>
    <mergeCell ref="B275:B276"/>
    <mergeCell ref="H275:J275"/>
    <mergeCell ref="L275:O275"/>
    <mergeCell ref="D275:F275"/>
    <mergeCell ref="D300:F300"/>
    <mergeCell ref="A273:O273"/>
  </mergeCells>
  <phoneticPr fontId="5" type="noConversion"/>
  <conditionalFormatting sqref="D337:E338 D341:E342 D345:E346 D357:E358 D304:F305 D309:F310 D313:F314 D317:F318 D321:F322 D325:F326 D329:F330 D333:F334 D349:F350 F353:F354 D361:F362 D369:F370 F365:F366 F373:F374 D377:E378">
    <cfRule type="cellIs" dxfId="110" priority="77" stopIfTrue="1" operator="lessThan">
      <formula>0</formula>
    </cfRule>
  </conditionalFormatting>
  <conditionalFormatting sqref="F7 D10 D12 D17:D19 D30:D31 D36:D38 D40 D87 E19:F19 D24:F24 D29:F29 E38:F38 F53 F58 F64 F66 F70 D95 F217 F220 F224 F229 F238 F240 F244 D250:F250 D295:F295">
    <cfRule type="cellIs" dxfId="109" priority="4" stopIfTrue="1" operator="equal">
      <formula>"Fail"</formula>
    </cfRule>
    <cfRule type="cellIs" dxfId="108" priority="5"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38" max="15" man="1"/>
    <brk id="78" max="15" man="1"/>
    <brk id="114" max="15" man="1"/>
    <brk id="156" max="15" man="1"/>
    <brk id="198" max="15" man="1"/>
    <brk id="231" max="15" man="1"/>
    <brk id="268" max="15" man="1"/>
    <brk id="296" max="15" man="1"/>
    <brk id="338" max="15" man="1"/>
  </rowBreaks>
  <ignoredErrors>
    <ignoredError sqref="L277:O278 N294:O294 H255:O256 D84 D6:D8 D33:D38 D249 D71:D72 E39 E251 D10:D31 E9 E73 E85 H267:N267 H261:O261 I257:O260 I262:O266 D40:D47 O36:O40 E76 O71 D48 G48:I48 K48:M48 D121:D126 D88 D127:D132 D133:D138 D139:D144 D145 D151:D156 D157:D162 D163:D168 D169:D174 D175:D180 D181:D186 D187:D192 D193:D198 D199:D204 K121:O121 D89:D93 K90:O90 K127:O127 K133:O133 K139:O139 D211 K211 D146:D150 K147:O147 K151:O151 K157:O157 K163:O163 K169:O174 K175:O175 K181:O181 K187:O192 K193:O193 K199:O204 K84 K249 K251 K85 K87:O87 K145:O145 E86 N249 J39:N39 E87 K88:O88 E84 E6:E8 E33:E38 E249 E71:E72 E10:E31 E40:E47 E48 E121:E126 E88 E127:E132 E133:E138 E139:E144 E145 E151:E156 E157:E162 E163:E168 E169:E174 E175:E180 E181:E186 E187:E192 E193:E198 E199:E204 E89:E93 E211 E146:E150 F39:G39 F251:G251 F9:K9 F73:K73 F85:G85 F76:K76 F86:G86 F87:G87 F84:G84 F6:N8 F36:N38 F249:G249 F71:N71 F10:N10 F40:N40 F121:G126 F88:G88 F127:G132 F133:G138 F139:G144 F145:G145 F151:G156 F157:G162 F163:G168 F169:G174 F175:G180 F181:G186 F187:G192 F193:G198 F199:G204 F89:G93 F211:G211 F146:G150 N9 F12:N13 F11:K11 N11 F17:N20 F14:K14 N14 F15:K15 N15 F16:K16 N16 F24:N25 F21:K21 N21 F22:K22 N22 F23:K23 N23 F29:N31 F26:K26 N26 F27:K27 N27 F28:K28 N28 F33:K33 N33 F34:K34 N34 F35:K35 N35 F42:N42 F41:K41 N41 F47:K47 F43:K43 N43 F44:K44 N44 F45:K45 N45 F46:K46 N46 N47 F72:K72 N72 N73 N76 N85 K89 N89 K93 K91 N91 K92 N92 N93 K123:O123 K122 N122 K126 K124 N124 K125 N125 N126 K129:O129 K128 N128 K132 K130 N130 K131 N131 N132 K135:O135 K134 N134 K138 K136 N136 K137 N137 N138 K141:O141 K140 N140 K144 K142 N142 K143 N143 N144 K146 N146:O146 K150 K148 N148:O148 K149 N149:O149 N150:O150 K153:O153 K152 N152:O152 K156 K154 N154:O154 K155 N155:O155 N156:O156 K159:O159 K158 N158:O158 K162 K160 N160:O160 K161 N161:O161 N162:O162 K165:O165 K164 N164 K168 K166 N166 K167 N167 N168 K177:O177 K176 N176:O176 K180 K178 N178:O178 K179 N179:O179 N180:O180 K183:O183 K182 N182 K186 K184 N184 K185 N185 N186 K195:O195 K194 N194 K198 K196 N196 K197 N197 N198 N211 N251 N282:O282 N279:O279 N280:O280 N281:O281 M84:N84 O42 K86" emptyCellReference="1"/>
    <ignoredError sqref="L285:O287 N283:O283 N284:O284 L293:M293 N292:O292 N288:O288 N289:O289 N290:O290 N291:O291 O293" formula="1" emptyCellReferenc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S132"/>
  <sheetViews>
    <sheetView showGridLines="0" zoomScale="75" zoomScaleNormal="75" zoomScaleSheetLayoutView="75" workbookViewId="0"/>
  </sheetViews>
  <sheetFormatPr defaultColWidth="0" defaultRowHeight="14.25" zeroHeight="1" x14ac:dyDescent="0.25"/>
  <cols>
    <col min="1" max="1" width="1.42578125" style="1545" customWidth="1"/>
    <col min="2" max="2" width="90.7109375" style="1545" customWidth="1"/>
    <col min="3" max="12" width="16.7109375" style="1545" customWidth="1"/>
    <col min="13" max="13" width="2" style="1545" customWidth="1"/>
    <col min="14" max="19" width="0" style="1545" hidden="1" customWidth="1"/>
    <col min="20" max="16384" width="24.140625" style="1545" hidden="1"/>
  </cols>
  <sheetData>
    <row r="1" spans="1:13" s="2130" customFormat="1" ht="30" customHeight="1" x14ac:dyDescent="0.55000000000000004">
      <c r="A1" s="2124" t="s">
        <v>1688</v>
      </c>
      <c r="B1" s="2125"/>
      <c r="C1" s="2125"/>
      <c r="D1" s="1517" t="str">
        <f>CONCATENATE("Reporting unit: ", 'General Info'!$C$57, " ", 'General Info'!$C$56)</f>
        <v xml:space="preserve">Reporting unit: 1 </v>
      </c>
      <c r="E1" s="2126"/>
      <c r="F1" s="1517"/>
      <c r="G1" s="1448"/>
      <c r="H1" s="1448"/>
      <c r="I1" s="2127"/>
      <c r="J1" s="2128"/>
      <c r="K1" s="2128"/>
      <c r="L1" s="2128"/>
      <c r="M1" s="2129"/>
    </row>
    <row r="2" spans="1:13" s="1631" customFormat="1" ht="45" customHeight="1" x14ac:dyDescent="0.25">
      <c r="A2" s="1635" t="s">
        <v>1654</v>
      </c>
      <c r="B2" s="1630"/>
      <c r="C2" s="561"/>
      <c r="D2" s="561"/>
      <c r="E2" s="561"/>
      <c r="F2" s="561"/>
      <c r="G2" s="561"/>
      <c r="H2" s="561"/>
      <c r="I2" s="561"/>
      <c r="J2" s="561"/>
      <c r="K2" s="561"/>
      <c r="L2" s="561"/>
      <c r="M2" s="1636"/>
    </row>
    <row r="3" spans="1:13" s="1632" customFormat="1" ht="15" customHeight="1" x14ac:dyDescent="0.25">
      <c r="A3" s="1637"/>
      <c r="B3" s="2577" t="s">
        <v>1653</v>
      </c>
      <c r="C3" s="2580" t="s">
        <v>1946</v>
      </c>
      <c r="D3" s="2581" t="s">
        <v>967</v>
      </c>
      <c r="E3" s="2585" t="s">
        <v>829</v>
      </c>
      <c r="F3" s="2585"/>
      <c r="G3" s="2585"/>
      <c r="H3" s="2586"/>
      <c r="I3" s="2600" t="s">
        <v>915</v>
      </c>
      <c r="J3" s="2585" t="s">
        <v>1644</v>
      </c>
      <c r="K3" s="2601"/>
      <c r="L3" s="2582" t="s">
        <v>1957</v>
      </c>
      <c r="M3" s="1638"/>
    </row>
    <row r="4" spans="1:13" s="1632" customFormat="1" ht="15" customHeight="1" x14ac:dyDescent="0.25">
      <c r="A4" s="1637"/>
      <c r="B4" s="2578"/>
      <c r="C4" s="2580"/>
      <c r="D4" s="2581"/>
      <c r="E4" s="2602" t="s">
        <v>1954</v>
      </c>
      <c r="F4" s="2603"/>
      <c r="G4" s="2604" t="s">
        <v>2092</v>
      </c>
      <c r="H4" s="2607" t="s">
        <v>1952</v>
      </c>
      <c r="I4" s="2600"/>
      <c r="J4" s="2610" t="s">
        <v>1948</v>
      </c>
      <c r="K4" s="2613" t="s">
        <v>1949</v>
      </c>
      <c r="L4" s="2582"/>
      <c r="M4" s="1638"/>
    </row>
    <row r="5" spans="1:13" s="1632" customFormat="1" ht="45" customHeight="1" x14ac:dyDescent="0.25">
      <c r="A5" s="1637"/>
      <c r="B5" s="2578"/>
      <c r="C5" s="2580"/>
      <c r="D5" s="2581"/>
      <c r="E5" s="2602" t="s">
        <v>1953</v>
      </c>
      <c r="F5" s="2603"/>
      <c r="G5" s="2605"/>
      <c r="H5" s="2608"/>
      <c r="I5" s="2600"/>
      <c r="J5" s="2611"/>
      <c r="K5" s="2614"/>
      <c r="L5" s="2582"/>
      <c r="M5" s="1638"/>
    </row>
    <row r="6" spans="1:13" s="1633" customFormat="1" ht="30" customHeight="1" x14ac:dyDescent="0.25">
      <c r="A6" s="1639"/>
      <c r="B6" s="2579"/>
      <c r="C6" s="2580"/>
      <c r="D6" s="2581"/>
      <c r="E6" s="2108" t="s">
        <v>107</v>
      </c>
      <c r="F6" s="2108" t="s">
        <v>2091</v>
      </c>
      <c r="G6" s="2606"/>
      <c r="H6" s="2609"/>
      <c r="I6" s="2600"/>
      <c r="J6" s="2612"/>
      <c r="K6" s="2615"/>
      <c r="L6" s="2582"/>
      <c r="M6" s="1640"/>
    </row>
    <row r="7" spans="1:13" s="1548" customFormat="1" ht="15" customHeight="1" x14ac:dyDescent="0.25">
      <c r="A7" s="1641"/>
      <c r="B7" s="2575" t="s">
        <v>1950</v>
      </c>
      <c r="C7" s="2131" t="s">
        <v>1652</v>
      </c>
      <c r="D7" s="52"/>
      <c r="E7" s="52"/>
      <c r="F7" s="52"/>
      <c r="G7" s="52"/>
      <c r="H7" s="95"/>
      <c r="I7" s="2169"/>
      <c r="J7" s="1462"/>
      <c r="K7" s="1653"/>
      <c r="L7" s="2172"/>
      <c r="M7" s="1642"/>
    </row>
    <row r="8" spans="1:13" s="1548" customFormat="1" ht="15" customHeight="1" x14ac:dyDescent="0.25">
      <c r="A8" s="1641"/>
      <c r="B8" s="2576"/>
      <c r="C8" s="2132" t="s">
        <v>1651</v>
      </c>
      <c r="D8" s="41"/>
      <c r="E8" s="41"/>
      <c r="F8" s="41"/>
      <c r="G8" s="41"/>
      <c r="H8" s="1617"/>
      <c r="I8" s="1841"/>
      <c r="J8" s="52"/>
      <c r="K8" s="1840"/>
      <c r="L8" s="2173"/>
      <c r="M8" s="1642"/>
    </row>
    <row r="9" spans="1:13" s="1548" customFormat="1" ht="15" customHeight="1" x14ac:dyDescent="0.25">
      <c r="A9" s="1641"/>
      <c r="B9" s="2576" t="s">
        <v>1951</v>
      </c>
      <c r="C9" s="2132" t="s">
        <v>1652</v>
      </c>
      <c r="D9" s="52"/>
      <c r="E9" s="52"/>
      <c r="F9" s="52"/>
      <c r="G9" s="52"/>
      <c r="H9" s="95"/>
      <c r="I9" s="2170"/>
      <c r="J9" s="41"/>
      <c r="K9" s="1654"/>
      <c r="L9" s="2173"/>
      <c r="M9" s="1642"/>
    </row>
    <row r="10" spans="1:13" s="1548" customFormat="1" ht="15" customHeight="1" x14ac:dyDescent="0.25">
      <c r="A10" s="1641"/>
      <c r="B10" s="2576"/>
      <c r="C10" s="2132" t="s">
        <v>1651</v>
      </c>
      <c r="D10" s="41"/>
      <c r="E10" s="41"/>
      <c r="F10" s="41"/>
      <c r="G10" s="41"/>
      <c r="H10" s="953"/>
      <c r="I10" s="1841"/>
      <c r="J10" s="52"/>
      <c r="K10" s="1840"/>
      <c r="L10" s="2173"/>
      <c r="M10" s="1642"/>
    </row>
    <row r="11" spans="1:13" s="1548" customFormat="1" ht="15" customHeight="1" x14ac:dyDescent="0.25">
      <c r="A11" s="1641"/>
      <c r="B11" s="2583" t="s">
        <v>1947</v>
      </c>
      <c r="C11" s="2132" t="s">
        <v>1652</v>
      </c>
      <c r="D11" s="52"/>
      <c r="E11" s="41"/>
      <c r="F11" s="41"/>
      <c r="G11" s="41"/>
      <c r="H11" s="953"/>
      <c r="I11" s="2171"/>
      <c r="J11" s="952"/>
      <c r="K11" s="1655"/>
      <c r="L11" s="2173"/>
      <c r="M11" s="1642"/>
    </row>
    <row r="12" spans="1:13" s="1548" customFormat="1" ht="15" customHeight="1" x14ac:dyDescent="0.25">
      <c r="A12" s="1641"/>
      <c r="B12" s="2584"/>
      <c r="C12" s="2134" t="s">
        <v>1651</v>
      </c>
      <c r="D12" s="59"/>
      <c r="E12" s="59"/>
      <c r="F12" s="59"/>
      <c r="G12" s="59"/>
      <c r="H12" s="2168"/>
      <c r="I12" s="1841"/>
      <c r="J12" s="149"/>
      <c r="K12" s="2135"/>
      <c r="L12" s="2173"/>
      <c r="M12" s="1642"/>
    </row>
    <row r="13" spans="1:13" s="1548" customFormat="1" ht="15" customHeight="1" x14ac:dyDescent="0.25">
      <c r="A13" s="1641"/>
      <c r="B13" s="2136" t="s">
        <v>1955</v>
      </c>
      <c r="C13" s="2092"/>
      <c r="D13" s="177" t="str">
        <f>IF(AND(ISNUMBER(NSFR!$F$213),ISNUMBER(D7),ISNUMBER(D9),ISNUMBER(D11)),IF(AND(SUM(D7:D11)&lt;1.1*NSFR!$F$213,SUM(D7:D11)&gt;0.9*NSFR!$F$213),"Pass","Fail"),"")</f>
        <v/>
      </c>
      <c r="E13" s="177" t="str">
        <f>IF(AND(OR(ISNUMBER(NSFR!$F$219),ISNUMBER(NSFR!$F$225)),ISNUMBER(E7),ISNUMBER(F7),ISNUMBER(G7), ISNUMBER(H7),ISNUMBER(E9),ISNUMBER(F9),ISNUMBER(G9),ISNUMBER(H9)),IF(AND(SUM(E7:H9)&lt;1.1*(NSFR!$F$219+NSFR!$F$225),SUM(E7:H9)&gt;0.9*(NSFR!$F$219+NSFR!$F$225)),"Pass","Fail"),"")</f>
        <v/>
      </c>
      <c r="F13" s="48"/>
      <c r="G13" s="48"/>
      <c r="H13" s="49"/>
      <c r="I13" s="2137" t="str">
        <f>IF(AND(ISNUMBER(NSFR!$F$49),ISNUMBER(I8),ISNUMBER(I10),ISNUMBER(I12)),IF(AND(SUM(I8:I12)&lt;1.1*NSFR!$F$49,SUM(I8:I12)&gt;0.9*NSFR!$F$49),"Pass","Fail"),"")</f>
        <v/>
      </c>
      <c r="J13" s="177" t="str">
        <f>IF(AND(ISNUMBER(J8),ISNUMBER(K8),ISNUMBER(J10),ISNUMBER(K10),ISNUMBER(NSFR!$F$54)),IF(AND(SUM(J8:K10)&lt;1.1*NSFR!$F$54,SUM(J8:K10)&gt;0.9*NSFR!$F$54),"Pass","Fail"),"")</f>
        <v/>
      </c>
      <c r="K13" s="2133"/>
      <c r="L13" s="2138"/>
      <c r="M13" s="1642"/>
    </row>
    <row r="14" spans="1:13" s="1632" customFormat="1" ht="15" customHeight="1" x14ac:dyDescent="0.25">
      <c r="A14" s="1637"/>
      <c r="B14" s="1549" t="s">
        <v>1655</v>
      </c>
      <c r="C14" s="1547"/>
      <c r="D14" s="1547"/>
      <c r="E14" s="1547"/>
      <c r="F14" s="1547"/>
      <c r="G14" s="1547"/>
      <c r="H14" s="1547"/>
      <c r="I14" s="1547"/>
      <c r="J14" s="1547"/>
      <c r="K14" s="1547"/>
      <c r="L14" s="1547"/>
      <c r="M14" s="1638"/>
    </row>
    <row r="15" spans="1:13" s="1632" customFormat="1" ht="15" customHeight="1" x14ac:dyDescent="0.25">
      <c r="A15" s="1637"/>
      <c r="B15" s="1549"/>
      <c r="C15" s="1547"/>
      <c r="D15" s="1547"/>
      <c r="E15" s="1547"/>
      <c r="F15" s="1547"/>
      <c r="G15" s="1547"/>
      <c r="H15" s="1547"/>
      <c r="I15" s="1547"/>
      <c r="J15" s="1547"/>
      <c r="K15" s="1547"/>
      <c r="L15" s="1547"/>
      <c r="M15" s="1638"/>
    </row>
    <row r="16" spans="1:13" s="1631" customFormat="1" ht="45" customHeight="1" x14ac:dyDescent="0.25">
      <c r="A16" s="1643" t="s">
        <v>1650</v>
      </c>
      <c r="B16" s="1634"/>
      <c r="C16" s="1138"/>
      <c r="D16" s="1138"/>
      <c r="E16" s="1138"/>
      <c r="F16" s="1138"/>
      <c r="G16" s="1138"/>
      <c r="H16" s="1138"/>
      <c r="I16" s="1138"/>
      <c r="J16" s="1138"/>
      <c r="K16" s="2099"/>
      <c r="L16" s="2099"/>
      <c r="M16" s="1644"/>
    </row>
    <row r="17" spans="1:13" s="1632" customFormat="1" ht="60" customHeight="1" x14ac:dyDescent="0.25">
      <c r="A17" s="1637"/>
      <c r="B17" s="2574"/>
      <c r="C17" s="2574"/>
      <c r="D17" s="2582" t="s">
        <v>1935</v>
      </c>
      <c r="E17" s="2582"/>
      <c r="F17" s="2582"/>
      <c r="J17" s="1547"/>
      <c r="K17" s="1547"/>
      <c r="L17" s="1547"/>
      <c r="M17" s="1638"/>
    </row>
    <row r="18" spans="1:13" s="1548" customFormat="1" ht="15" customHeight="1" x14ac:dyDescent="0.25">
      <c r="A18" s="1637"/>
      <c r="B18" s="1671" t="s">
        <v>1689</v>
      </c>
      <c r="C18" s="1658"/>
      <c r="D18" s="52"/>
      <c r="E18" s="1462"/>
      <c r="F18" s="1453"/>
      <c r="J18" s="1545"/>
      <c r="K18" s="1545"/>
      <c r="L18" s="1545"/>
      <c r="M18" s="1642"/>
    </row>
    <row r="19" spans="1:13" s="1548" customFormat="1" ht="15" customHeight="1" x14ac:dyDescent="0.25">
      <c r="A19" s="1637"/>
      <c r="B19" s="1672" t="s">
        <v>1649</v>
      </c>
      <c r="C19" s="1659"/>
      <c r="D19" s="52"/>
      <c r="E19" s="41"/>
      <c r="F19" s="1617"/>
      <c r="J19" s="1545"/>
      <c r="K19" s="1545"/>
      <c r="L19" s="1545"/>
      <c r="M19" s="1642"/>
    </row>
    <row r="20" spans="1:13" s="1548" customFormat="1" ht="15" customHeight="1" x14ac:dyDescent="0.25">
      <c r="A20" s="1637"/>
      <c r="B20" s="1672" t="s">
        <v>1648</v>
      </c>
      <c r="C20" s="1659"/>
      <c r="D20" s="52"/>
      <c r="E20" s="41"/>
      <c r="F20" s="1617"/>
      <c r="J20" s="1545"/>
      <c r="K20" s="1545"/>
      <c r="L20" s="1545"/>
      <c r="M20" s="1642"/>
    </row>
    <row r="21" spans="1:13" s="1548" customFormat="1" ht="15" customHeight="1" x14ac:dyDescent="0.25">
      <c r="A21" s="1637"/>
      <c r="B21" s="1672" t="s">
        <v>1647</v>
      </c>
      <c r="C21" s="1659"/>
      <c r="D21" s="52"/>
      <c r="E21" s="41"/>
      <c r="F21" s="1617"/>
      <c r="J21" s="1545"/>
      <c r="K21" s="1545"/>
      <c r="L21" s="1545"/>
      <c r="M21" s="1642"/>
    </row>
    <row r="22" spans="1:13" s="1548" customFormat="1" ht="15" customHeight="1" x14ac:dyDescent="0.25">
      <c r="A22" s="1637"/>
      <c r="B22" s="1673" t="s">
        <v>1646</v>
      </c>
      <c r="C22" s="1660"/>
      <c r="D22" s="47"/>
      <c r="E22" s="48"/>
      <c r="F22" s="49"/>
      <c r="J22" s="1545"/>
      <c r="K22" s="1545"/>
      <c r="L22" s="1545"/>
      <c r="M22" s="1642"/>
    </row>
    <row r="23" spans="1:13" s="1632" customFormat="1" ht="15" customHeight="1" x14ac:dyDescent="0.25">
      <c r="A23" s="1637"/>
      <c r="B23" s="1549" t="s">
        <v>1655</v>
      </c>
      <c r="C23" s="1547"/>
      <c r="D23" s="1547"/>
      <c r="E23" s="1547"/>
      <c r="F23" s="1547"/>
      <c r="G23" s="1547"/>
      <c r="H23" s="1547"/>
      <c r="I23" s="1547"/>
      <c r="J23" s="1547"/>
      <c r="K23" s="1547"/>
      <c r="L23" s="1547"/>
      <c r="M23" s="1638"/>
    </row>
    <row r="24" spans="1:13" s="1547" customFormat="1" ht="15" customHeight="1" x14ac:dyDescent="0.25">
      <c r="A24" s="1637"/>
      <c r="M24" s="1638"/>
    </row>
    <row r="25" spans="1:13" s="1631" customFormat="1" ht="45" customHeight="1" x14ac:dyDescent="0.25">
      <c r="A25" s="1643" t="s">
        <v>1934</v>
      </c>
      <c r="B25" s="1634"/>
      <c r="C25" s="1138"/>
      <c r="D25" s="1138"/>
      <c r="E25" s="1138"/>
      <c r="F25" s="1138"/>
      <c r="G25" s="1138"/>
      <c r="H25" s="1138"/>
      <c r="I25" s="1138"/>
      <c r="J25" s="1138"/>
      <c r="K25" s="2099"/>
      <c r="L25" s="2099"/>
      <c r="M25" s="1644"/>
    </row>
    <row r="26" spans="1:13" s="1547" customFormat="1" ht="15" customHeight="1" x14ac:dyDescent="0.25">
      <c r="A26" s="1637"/>
      <c r="B26" s="2089" t="s">
        <v>1645</v>
      </c>
      <c r="C26" s="2089"/>
      <c r="D26" s="2616" t="s">
        <v>2075</v>
      </c>
      <c r="E26" s="2610"/>
      <c r="F26" s="2610" t="s">
        <v>1956</v>
      </c>
      <c r="G26" s="2617"/>
      <c r="M26" s="1638"/>
    </row>
    <row r="27" spans="1:13" s="1547" customFormat="1" ht="60" customHeight="1" x14ac:dyDescent="0.25">
      <c r="A27" s="1637"/>
      <c r="B27" s="2090"/>
      <c r="C27" s="2090"/>
      <c r="D27" s="2094" t="s">
        <v>2096</v>
      </c>
      <c r="E27" s="2091" t="s">
        <v>2097</v>
      </c>
      <c r="F27" s="2091" t="s">
        <v>2094</v>
      </c>
      <c r="G27" s="2093" t="s">
        <v>2095</v>
      </c>
      <c r="M27" s="1638"/>
    </row>
    <row r="28" spans="1:13" ht="15" customHeight="1" x14ac:dyDescent="0.25">
      <c r="A28" s="1637"/>
      <c r="B28" s="2286"/>
      <c r="C28" s="2286" t="s">
        <v>1643</v>
      </c>
      <c r="D28" s="1661"/>
      <c r="E28" s="1662"/>
      <c r="F28" s="1662"/>
      <c r="G28" s="1666"/>
      <c r="M28" s="1642"/>
    </row>
    <row r="29" spans="1:13" ht="15" customHeight="1" x14ac:dyDescent="0.25">
      <c r="A29" s="1637"/>
      <c r="B29" s="2014"/>
      <c r="C29" s="2014" t="s">
        <v>1642</v>
      </c>
      <c r="D29" s="1663"/>
      <c r="E29" s="1650"/>
      <c r="F29" s="1650"/>
      <c r="G29" s="1651"/>
      <c r="M29" s="1642"/>
    </row>
    <row r="30" spans="1:13" ht="15" customHeight="1" x14ac:dyDescent="0.25">
      <c r="A30" s="1637"/>
      <c r="B30" s="2014"/>
      <c r="C30" s="2014" t="s">
        <v>1641</v>
      </c>
      <c r="D30" s="1663"/>
      <c r="E30" s="1650"/>
      <c r="F30" s="1650"/>
      <c r="G30" s="1651"/>
      <c r="M30" s="1642"/>
    </row>
    <row r="31" spans="1:13" ht="15" customHeight="1" x14ac:dyDescent="0.25">
      <c r="A31" s="1637"/>
      <c r="B31" s="2288"/>
      <c r="C31" s="2288" t="s">
        <v>1640</v>
      </c>
      <c r="D31" s="1668"/>
      <c r="E31" s="1652"/>
      <c r="F31" s="1652"/>
      <c r="G31" s="1669"/>
      <c r="M31" s="1642"/>
    </row>
    <row r="32" spans="1:13" ht="15" customHeight="1" x14ac:dyDescent="0.25">
      <c r="A32" s="1637"/>
      <c r="B32" s="2286"/>
      <c r="C32" s="2286" t="s">
        <v>1639</v>
      </c>
      <c r="D32" s="1661"/>
      <c r="E32" s="1662"/>
      <c r="F32" s="1662"/>
      <c r="G32" s="1666"/>
      <c r="M32" s="1642"/>
    </row>
    <row r="33" spans="1:13" ht="15" customHeight="1" x14ac:dyDescent="0.25">
      <c r="A33" s="1637"/>
      <c r="B33" s="2014"/>
      <c r="C33" s="2014" t="s">
        <v>1638</v>
      </c>
      <c r="D33" s="1663"/>
      <c r="E33" s="1650"/>
      <c r="F33" s="1650"/>
      <c r="G33" s="1651"/>
      <c r="M33" s="1642"/>
    </row>
    <row r="34" spans="1:13" ht="15" customHeight="1" x14ac:dyDescent="0.25">
      <c r="A34" s="1637"/>
      <c r="B34" s="2014"/>
      <c r="C34" s="2014" t="s">
        <v>1637</v>
      </c>
      <c r="D34" s="1663"/>
      <c r="E34" s="1650"/>
      <c r="F34" s="1650"/>
      <c r="G34" s="1651"/>
      <c r="M34" s="1642"/>
    </row>
    <row r="35" spans="1:13" ht="15" customHeight="1" x14ac:dyDescent="0.25">
      <c r="A35" s="1637"/>
      <c r="B35" s="2287"/>
      <c r="C35" s="2287" t="s">
        <v>1636</v>
      </c>
      <c r="D35" s="1664"/>
      <c r="E35" s="1665"/>
      <c r="F35" s="1665"/>
      <c r="G35" s="1667"/>
      <c r="M35" s="1642"/>
    </row>
    <row r="36" spans="1:13" ht="15" customHeight="1" x14ac:dyDescent="0.25">
      <c r="A36" s="1637"/>
      <c r="B36" s="2289"/>
      <c r="C36" s="2289" t="s">
        <v>1635</v>
      </c>
      <c r="D36" s="1661"/>
      <c r="E36" s="1662"/>
      <c r="F36" s="1662"/>
      <c r="G36" s="1666"/>
      <c r="M36" s="1642"/>
    </row>
    <row r="37" spans="1:13" ht="15" customHeight="1" x14ac:dyDescent="0.25">
      <c r="A37" s="1637"/>
      <c r="B37" s="2014"/>
      <c r="C37" s="2014" t="s">
        <v>1634</v>
      </c>
      <c r="D37" s="1663"/>
      <c r="E37" s="1650"/>
      <c r="F37" s="1650"/>
      <c r="G37" s="1651"/>
      <c r="M37" s="1642"/>
    </row>
    <row r="38" spans="1:13" ht="15" customHeight="1" x14ac:dyDescent="0.25">
      <c r="A38" s="1637"/>
      <c r="B38" s="2014"/>
      <c r="C38" s="2014" t="s">
        <v>1633</v>
      </c>
      <c r="D38" s="1663"/>
      <c r="E38" s="1650"/>
      <c r="F38" s="1650"/>
      <c r="G38" s="1651"/>
      <c r="M38" s="1642"/>
    </row>
    <row r="39" spans="1:13" ht="15" customHeight="1" x14ac:dyDescent="0.25">
      <c r="A39" s="1637"/>
      <c r="B39" s="2288"/>
      <c r="C39" s="2288" t="s">
        <v>1632</v>
      </c>
      <c r="D39" s="1664"/>
      <c r="E39" s="1665"/>
      <c r="F39" s="1665"/>
      <c r="G39" s="1667"/>
      <c r="M39" s="1642"/>
    </row>
    <row r="40" spans="1:13" ht="15" customHeight="1" x14ac:dyDescent="0.25">
      <c r="A40" s="1637"/>
      <c r="B40" s="2286"/>
      <c r="C40" s="2286" t="s">
        <v>1631</v>
      </c>
      <c r="D40" s="1670"/>
      <c r="E40" s="1648"/>
      <c r="F40" s="1648"/>
      <c r="G40" s="1649"/>
      <c r="M40" s="1642"/>
    </row>
    <row r="41" spans="1:13" ht="15" customHeight="1" x14ac:dyDescent="0.25">
      <c r="A41" s="1637"/>
      <c r="B41" s="2014"/>
      <c r="C41" s="2014" t="s">
        <v>1630</v>
      </c>
      <c r="D41" s="1663"/>
      <c r="E41" s="1650"/>
      <c r="F41" s="1650"/>
      <c r="G41" s="1651"/>
      <c r="M41" s="1642"/>
    </row>
    <row r="42" spans="1:13" ht="15" customHeight="1" x14ac:dyDescent="0.25">
      <c r="A42" s="1637"/>
      <c r="B42" s="2014"/>
      <c r="C42" s="2014" t="s">
        <v>1629</v>
      </c>
      <c r="D42" s="1663"/>
      <c r="E42" s="1650"/>
      <c r="F42" s="1650"/>
      <c r="G42" s="1651"/>
      <c r="M42" s="1642"/>
    </row>
    <row r="43" spans="1:13" ht="15" customHeight="1" x14ac:dyDescent="0.25">
      <c r="A43" s="1637"/>
      <c r="B43" s="2287"/>
      <c r="C43" s="2287" t="s">
        <v>1628</v>
      </c>
      <c r="D43" s="1668"/>
      <c r="E43" s="1652"/>
      <c r="F43" s="1652"/>
      <c r="G43" s="1669"/>
      <c r="M43" s="1642"/>
    </row>
    <row r="44" spans="1:13" ht="15" customHeight="1" x14ac:dyDescent="0.25">
      <c r="A44" s="1637"/>
      <c r="B44" s="2289"/>
      <c r="C44" s="2289" t="s">
        <v>1627</v>
      </c>
      <c r="D44" s="1661"/>
      <c r="E44" s="1662"/>
      <c r="F44" s="1662"/>
      <c r="G44" s="1666"/>
      <c r="M44" s="1642"/>
    </row>
    <row r="45" spans="1:13" ht="15" customHeight="1" x14ac:dyDescent="0.25">
      <c r="A45" s="1637"/>
      <c r="B45" s="2014"/>
      <c r="C45" s="2014" t="s">
        <v>1626</v>
      </c>
      <c r="D45" s="1663"/>
      <c r="E45" s="1650"/>
      <c r="F45" s="1650"/>
      <c r="G45" s="1651"/>
      <c r="M45" s="1642"/>
    </row>
    <row r="46" spans="1:13" ht="15" customHeight="1" x14ac:dyDescent="0.25">
      <c r="A46" s="1637"/>
      <c r="B46" s="2014"/>
      <c r="C46" s="2014" t="s">
        <v>1625</v>
      </c>
      <c r="D46" s="1663"/>
      <c r="E46" s="1650"/>
      <c r="F46" s="1650"/>
      <c r="G46" s="1651"/>
      <c r="M46" s="1642"/>
    </row>
    <row r="47" spans="1:13" ht="15" customHeight="1" x14ac:dyDescent="0.25">
      <c r="A47" s="1637"/>
      <c r="B47" s="2288"/>
      <c r="C47" s="2288" t="s">
        <v>1624</v>
      </c>
      <c r="D47" s="1664"/>
      <c r="E47" s="1665"/>
      <c r="F47" s="1665"/>
      <c r="G47" s="1667"/>
      <c r="M47" s="1642"/>
    </row>
    <row r="48" spans="1:13" ht="15" customHeight="1" x14ac:dyDescent="0.25">
      <c r="A48" s="1637"/>
      <c r="B48" s="2286"/>
      <c r="C48" s="2286" t="s">
        <v>1623</v>
      </c>
      <c r="D48" s="1670"/>
      <c r="E48" s="1648"/>
      <c r="F48" s="1648"/>
      <c r="G48" s="1649"/>
      <c r="M48" s="1642"/>
    </row>
    <row r="49" spans="1:13" ht="15" customHeight="1" x14ac:dyDescent="0.25">
      <c r="A49" s="1637"/>
      <c r="B49" s="2014"/>
      <c r="C49" s="2014" t="s">
        <v>1622</v>
      </c>
      <c r="D49" s="1663"/>
      <c r="E49" s="1650"/>
      <c r="F49" s="1650"/>
      <c r="G49" s="1651"/>
      <c r="M49" s="1642"/>
    </row>
    <row r="50" spans="1:13" ht="15" customHeight="1" x14ac:dyDescent="0.25">
      <c r="A50" s="1637"/>
      <c r="B50" s="2014"/>
      <c r="C50" s="2014" t="s">
        <v>1621</v>
      </c>
      <c r="D50" s="1663"/>
      <c r="E50" s="1650"/>
      <c r="F50" s="1650"/>
      <c r="G50" s="1651"/>
      <c r="M50" s="1642"/>
    </row>
    <row r="51" spans="1:13" ht="15" customHeight="1" x14ac:dyDescent="0.25">
      <c r="A51" s="1637"/>
      <c r="B51" s="2287"/>
      <c r="C51" s="2287" t="s">
        <v>1620</v>
      </c>
      <c r="D51" s="1664"/>
      <c r="E51" s="1665"/>
      <c r="F51" s="1665"/>
      <c r="G51" s="1667"/>
      <c r="M51" s="1642"/>
    </row>
    <row r="52" spans="1:13" s="1547" customFormat="1" ht="15" customHeight="1" x14ac:dyDescent="0.25">
      <c r="A52" s="1637"/>
      <c r="M52" s="1638"/>
    </row>
    <row r="53" spans="1:13" s="1631" customFormat="1" ht="45" customHeight="1" x14ac:dyDescent="0.25">
      <c r="A53" s="1643" t="s">
        <v>1943</v>
      </c>
      <c r="B53" s="1634"/>
      <c r="C53" s="1138"/>
      <c r="D53" s="1138"/>
      <c r="E53" s="1138"/>
      <c r="F53" s="1138"/>
      <c r="G53" s="1138"/>
      <c r="H53" s="1138"/>
      <c r="I53" s="1138"/>
      <c r="J53" s="1138"/>
      <c r="K53" s="2099"/>
      <c r="L53" s="2099"/>
      <c r="M53" s="1644"/>
    </row>
    <row r="54" spans="1:13" s="1547" customFormat="1" ht="15" customHeight="1" x14ac:dyDescent="0.25">
      <c r="A54" s="1637"/>
      <c r="B54" s="2120"/>
      <c r="C54" s="2120"/>
      <c r="D54" s="2123"/>
      <c r="E54" s="2107" t="s">
        <v>992</v>
      </c>
      <c r="F54" s="2586" t="s">
        <v>1944</v>
      </c>
      <c r="G54" s="2582"/>
      <c r="H54" s="2582"/>
      <c r="I54" s="2582"/>
      <c r="J54" s="2582"/>
      <c r="K54" s="2582"/>
      <c r="L54" s="2582"/>
      <c r="M54" s="1638"/>
    </row>
    <row r="55" spans="1:13" s="1547" customFormat="1" ht="30" customHeight="1" x14ac:dyDescent="0.25">
      <c r="A55" s="1637"/>
      <c r="B55" s="1656"/>
      <c r="C55" s="1656"/>
      <c r="D55" s="2106"/>
      <c r="E55" s="2122"/>
      <c r="F55" s="2094" t="s">
        <v>1692</v>
      </c>
      <c r="G55" s="2094" t="s">
        <v>1693</v>
      </c>
      <c r="H55" s="2094" t="s">
        <v>1936</v>
      </c>
      <c r="I55" s="2094" t="s">
        <v>1937</v>
      </c>
      <c r="J55" s="2094" t="s">
        <v>1938</v>
      </c>
      <c r="K55" s="2094" t="s">
        <v>1691</v>
      </c>
      <c r="L55" s="2093" t="s">
        <v>1939</v>
      </c>
      <c r="M55" s="1638"/>
    </row>
    <row r="56" spans="1:13" s="1547" customFormat="1" ht="15" customHeight="1" x14ac:dyDescent="0.25">
      <c r="A56" s="1637"/>
      <c r="B56" s="2591" t="s">
        <v>1945</v>
      </c>
      <c r="C56" s="2591"/>
      <c r="D56" s="2591"/>
      <c r="E56" s="2118">
        <v>2016</v>
      </c>
      <c r="F56" s="2115"/>
      <c r="G56" s="2115"/>
      <c r="H56" s="2115"/>
      <c r="I56" s="2115"/>
      <c r="J56" s="2115"/>
      <c r="K56" s="2115"/>
      <c r="L56" s="2116"/>
      <c r="M56" s="1638"/>
    </row>
    <row r="57" spans="1:13" s="1547" customFormat="1" ht="15" customHeight="1" x14ac:dyDescent="0.25">
      <c r="A57" s="1637"/>
      <c r="B57" s="2592"/>
      <c r="C57" s="2592"/>
      <c r="D57" s="2592"/>
      <c r="E57" s="2121">
        <v>2015</v>
      </c>
      <c r="F57" s="1592"/>
      <c r="G57" s="1592"/>
      <c r="H57" s="1592"/>
      <c r="I57" s="1592"/>
      <c r="J57" s="1592"/>
      <c r="K57" s="1592"/>
      <c r="L57" s="1114"/>
      <c r="M57" s="1638"/>
    </row>
    <row r="58" spans="1:13" s="1547" customFormat="1" ht="15" customHeight="1" x14ac:dyDescent="0.25">
      <c r="A58" s="1637"/>
      <c r="B58" s="2593" t="s">
        <v>2093</v>
      </c>
      <c r="C58" s="2593"/>
      <c r="D58" s="2593"/>
      <c r="E58" s="2121">
        <v>2016</v>
      </c>
      <c r="F58" s="1592"/>
      <c r="G58" s="1592"/>
      <c r="H58" s="1592"/>
      <c r="I58" s="1592"/>
      <c r="J58" s="1592"/>
      <c r="K58" s="1592"/>
      <c r="L58" s="1114"/>
      <c r="M58" s="1638"/>
    </row>
    <row r="59" spans="1:13" s="1547" customFormat="1" ht="15" customHeight="1" x14ac:dyDescent="0.25">
      <c r="A59" s="1637"/>
      <c r="B59" s="2594"/>
      <c r="C59" s="2594"/>
      <c r="D59" s="2594"/>
      <c r="E59" s="2119">
        <v>2015</v>
      </c>
      <c r="F59" s="1606"/>
      <c r="G59" s="1606"/>
      <c r="H59" s="1606"/>
      <c r="I59" s="1606"/>
      <c r="J59" s="1606"/>
      <c r="K59" s="1606"/>
      <c r="L59" s="1529"/>
      <c r="M59" s="1638"/>
    </row>
    <row r="60" spans="1:13" s="1547" customFormat="1" ht="15" customHeight="1" x14ac:dyDescent="0.25">
      <c r="A60" s="1637"/>
      <c r="M60" s="1638"/>
    </row>
    <row r="61" spans="1:13" s="1631" customFormat="1" ht="45" customHeight="1" x14ac:dyDescent="0.25">
      <c r="A61" s="1643" t="s">
        <v>1942</v>
      </c>
      <c r="B61" s="1634"/>
      <c r="C61" s="1138"/>
      <c r="D61" s="1138"/>
      <c r="E61" s="1138"/>
      <c r="F61" s="1138"/>
      <c r="G61" s="1138"/>
      <c r="H61" s="1138"/>
      <c r="I61" s="1138"/>
      <c r="J61" s="1138"/>
      <c r="K61" s="2099"/>
      <c r="L61" s="2099"/>
      <c r="M61" s="1644"/>
    </row>
    <row r="62" spans="1:13" s="1547" customFormat="1" ht="15" customHeight="1" x14ac:dyDescent="0.25">
      <c r="A62" s="1637"/>
      <c r="B62" s="2595"/>
      <c r="C62" s="2595"/>
      <c r="D62" s="2595"/>
      <c r="E62" s="2123"/>
      <c r="F62" s="2582" t="s">
        <v>1694</v>
      </c>
      <c r="G62" s="2582"/>
      <c r="H62" s="2582"/>
      <c r="I62" s="2582"/>
      <c r="J62" s="2582"/>
      <c r="K62" s="2582"/>
      <c r="L62" s="2582"/>
      <c r="M62" s="1638"/>
    </row>
    <row r="63" spans="1:13" s="1547" customFormat="1" ht="30" customHeight="1" x14ac:dyDescent="0.25">
      <c r="A63" s="1637"/>
      <c r="B63" s="1656"/>
      <c r="C63" s="1656"/>
      <c r="D63" s="1656"/>
      <c r="E63" s="2106"/>
      <c r="F63" s="2094" t="s">
        <v>1692</v>
      </c>
      <c r="G63" s="2094" t="s">
        <v>1693</v>
      </c>
      <c r="H63" s="2094" t="s">
        <v>1936</v>
      </c>
      <c r="I63" s="2094" t="s">
        <v>1937</v>
      </c>
      <c r="J63" s="2094" t="s">
        <v>1938</v>
      </c>
      <c r="K63" s="2094" t="s">
        <v>1691</v>
      </c>
      <c r="L63" s="2093" t="s">
        <v>1939</v>
      </c>
      <c r="M63" s="1638"/>
    </row>
    <row r="64" spans="1:13" ht="15" customHeight="1" x14ac:dyDescent="0.25">
      <c r="A64" s="1641"/>
      <c r="B64" s="2596" t="s">
        <v>1690</v>
      </c>
      <c r="C64" s="2597"/>
      <c r="D64" s="2598"/>
      <c r="E64" s="1658"/>
      <c r="F64" s="2117"/>
      <c r="G64" s="2115"/>
      <c r="H64" s="2115"/>
      <c r="I64" s="2115"/>
      <c r="J64" s="2115"/>
      <c r="K64" s="2115"/>
      <c r="L64" s="2116"/>
      <c r="M64" s="1642"/>
    </row>
    <row r="65" spans="1:13" ht="15" customHeight="1" x14ac:dyDescent="0.25">
      <c r="A65" s="1641"/>
      <c r="B65" s="2587" t="s">
        <v>1941</v>
      </c>
      <c r="C65" s="2588"/>
      <c r="D65" s="2589"/>
      <c r="E65" s="1660"/>
      <c r="F65" s="2111"/>
      <c r="G65" s="2112"/>
      <c r="H65" s="2112"/>
      <c r="I65" s="2112"/>
      <c r="J65" s="2112"/>
      <c r="K65" s="177" t="str">
        <f>IF(AND(ISNUMBER(LCR!$D$222),ISNUMBER(K64)),IF(K64=LCR!$D$222,"Pass","Fail"),"")</f>
        <v/>
      </c>
      <c r="L65" s="2113"/>
      <c r="M65" s="1642"/>
    </row>
    <row r="66" spans="1:13" s="1547" customFormat="1" ht="15" customHeight="1" x14ac:dyDescent="0.25">
      <c r="A66" s="1637"/>
      <c r="B66" s="1546"/>
      <c r="C66" s="1546"/>
      <c r="D66" s="1546"/>
      <c r="M66" s="1638"/>
    </row>
    <row r="67" spans="1:13" s="1547" customFormat="1" ht="30" customHeight="1" x14ac:dyDescent="0.25">
      <c r="A67" s="1637"/>
      <c r="B67" s="1657"/>
      <c r="C67" s="1657"/>
      <c r="D67" s="1657"/>
      <c r="E67" s="1657"/>
      <c r="F67" s="2094" t="s">
        <v>1619</v>
      </c>
      <c r="G67" s="2093" t="s">
        <v>1618</v>
      </c>
      <c r="H67" s="2091" t="s">
        <v>1617</v>
      </c>
      <c r="I67" s="2091" t="s">
        <v>1616</v>
      </c>
      <c r="J67" s="2093" t="s">
        <v>1615</v>
      </c>
      <c r="M67" s="1638"/>
    </row>
    <row r="68" spans="1:13" ht="15" customHeight="1" x14ac:dyDescent="0.25">
      <c r="A68" s="1641"/>
      <c r="B68" s="2599" t="s">
        <v>1614</v>
      </c>
      <c r="C68" s="2599"/>
      <c r="D68" s="2599"/>
      <c r="E68" s="1658"/>
      <c r="F68" s="2109"/>
      <c r="G68" s="2110"/>
      <c r="H68" s="2114"/>
      <c r="I68" s="2109"/>
      <c r="J68" s="2110"/>
      <c r="M68" s="1642"/>
    </row>
    <row r="69" spans="1:13" ht="15" customHeight="1" x14ac:dyDescent="0.25">
      <c r="A69" s="1641"/>
      <c r="B69" s="2590" t="s">
        <v>1940</v>
      </c>
      <c r="C69" s="2590"/>
      <c r="D69" s="2590"/>
      <c r="E69" s="1660"/>
      <c r="F69" s="2111"/>
      <c r="G69" s="2113"/>
      <c r="H69" s="177" t="str">
        <f>IF(AND(ISNUMBER(LCR!$D$215),ISNUMBER(H68)), IF(H68=LCR!$D$215,"Pass","Fail"),"")</f>
        <v/>
      </c>
      <c r="I69" s="2112"/>
      <c r="J69" s="2113"/>
      <c r="M69" s="1642"/>
    </row>
    <row r="70" spans="1:13" s="1547" customFormat="1" ht="15" customHeight="1" x14ac:dyDescent="0.25">
      <c r="A70" s="1645"/>
      <c r="B70" s="1646"/>
      <c r="C70" s="1646"/>
      <c r="D70" s="1646"/>
      <c r="E70" s="1646"/>
      <c r="F70" s="1646"/>
      <c r="G70" s="1646"/>
      <c r="H70" s="1646"/>
      <c r="I70" s="1646"/>
      <c r="J70" s="1646"/>
      <c r="K70" s="2106"/>
      <c r="L70" s="2106"/>
      <c r="M70" s="1647"/>
    </row>
    <row r="71" spans="1:13" hidden="1" x14ac:dyDescent="0.25"/>
    <row r="72" spans="1:13" hidden="1" x14ac:dyDescent="0.25"/>
    <row r="73" spans="1:13" hidden="1" x14ac:dyDescent="0.25"/>
    <row r="74" spans="1:13" hidden="1" x14ac:dyDescent="0.25"/>
    <row r="75" spans="1:13" hidden="1" x14ac:dyDescent="0.25"/>
    <row r="76" spans="1:13" hidden="1" x14ac:dyDescent="0.25"/>
    <row r="77" spans="1:13" hidden="1" x14ac:dyDescent="0.25"/>
    <row r="78" spans="1:13" hidden="1" x14ac:dyDescent="0.25"/>
    <row r="79" spans="1:13" hidden="1" x14ac:dyDescent="0.25"/>
    <row r="80" spans="1:13"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sheetData>
  <mergeCells count="29">
    <mergeCell ref="I3:I6"/>
    <mergeCell ref="J3:K3"/>
    <mergeCell ref="L3:L6"/>
    <mergeCell ref="F54:L54"/>
    <mergeCell ref="E5:F5"/>
    <mergeCell ref="G4:G6"/>
    <mergeCell ref="H4:H6"/>
    <mergeCell ref="J4:J6"/>
    <mergeCell ref="K4:K6"/>
    <mergeCell ref="E4:F4"/>
    <mergeCell ref="D26:E26"/>
    <mergeCell ref="F26:G26"/>
    <mergeCell ref="B65:D65"/>
    <mergeCell ref="B69:D69"/>
    <mergeCell ref="F62:L62"/>
    <mergeCell ref="B56:D57"/>
    <mergeCell ref="B58:D59"/>
    <mergeCell ref="B62:D62"/>
    <mergeCell ref="B64:D64"/>
    <mergeCell ref="B68:D68"/>
    <mergeCell ref="B17:C17"/>
    <mergeCell ref="B7:B8"/>
    <mergeCell ref="B3:B6"/>
    <mergeCell ref="C3:C6"/>
    <mergeCell ref="D3:D6"/>
    <mergeCell ref="B9:B10"/>
    <mergeCell ref="D17:F17"/>
    <mergeCell ref="B11:B12"/>
    <mergeCell ref="E3:H3"/>
  </mergeCells>
  <conditionalFormatting sqref="H69">
    <cfRule type="cellIs" dxfId="107" priority="21" stopIfTrue="1" operator="equal">
      <formula>"Fail"</formula>
    </cfRule>
    <cfRule type="cellIs" dxfId="106" priority="22" stopIfTrue="1" operator="equal">
      <formula>"Pass"</formula>
    </cfRule>
  </conditionalFormatting>
  <conditionalFormatting sqref="K65">
    <cfRule type="cellIs" dxfId="105" priority="17" stopIfTrue="1" operator="equal">
      <formula>"Fail"</formula>
    </cfRule>
    <cfRule type="cellIs" dxfId="104" priority="18" stopIfTrue="1" operator="equal">
      <formula>"Pass"</formula>
    </cfRule>
  </conditionalFormatting>
  <conditionalFormatting sqref="D13:E13">
    <cfRule type="cellIs" dxfId="103" priority="13" stopIfTrue="1" operator="equal">
      <formula>"Fail"</formula>
    </cfRule>
    <cfRule type="cellIs" dxfId="102" priority="14" stopIfTrue="1" operator="equal">
      <formula>"Pass"</formula>
    </cfRule>
  </conditionalFormatting>
  <conditionalFormatting sqref="I13:J13">
    <cfRule type="cellIs" dxfId="101" priority="11" stopIfTrue="1" operator="equal">
      <formula>"Fail"</formula>
    </cfRule>
    <cfRule type="cellIs" dxfId="100" priority="12" stopIfTrue="1" operator="equal">
      <formula>"Pass"</formula>
    </cfRule>
  </conditionalFormatting>
  <conditionalFormatting sqref="D7">
    <cfRule type="cellIs" dxfId="99" priority="10" stopIfTrue="1" operator="lessThan">
      <formula>0</formula>
    </cfRule>
  </conditionalFormatting>
  <conditionalFormatting sqref="E7:H7">
    <cfRule type="cellIs" dxfId="98" priority="9" stopIfTrue="1" operator="lessThan">
      <formula>0</formula>
    </cfRule>
  </conditionalFormatting>
  <conditionalFormatting sqref="D9:H9">
    <cfRule type="cellIs" dxfId="97" priority="8" stopIfTrue="1" operator="lessThan">
      <formula>0</formula>
    </cfRule>
  </conditionalFormatting>
  <conditionalFormatting sqref="D11">
    <cfRule type="cellIs" dxfId="96" priority="7" stopIfTrue="1" operator="lessThan">
      <formula>0</formula>
    </cfRule>
  </conditionalFormatting>
  <conditionalFormatting sqref="I8:K8">
    <cfRule type="cellIs" dxfId="95" priority="6" stopIfTrue="1" operator="lessThan">
      <formula>0</formula>
    </cfRule>
  </conditionalFormatting>
  <conditionalFormatting sqref="I10:K10">
    <cfRule type="cellIs" dxfId="94" priority="5" stopIfTrue="1" operator="lessThan">
      <formula>0</formula>
    </cfRule>
  </conditionalFormatting>
  <conditionalFormatting sqref="I12">
    <cfRule type="cellIs" dxfId="93" priority="4" stopIfTrue="1" operator="lessThan">
      <formula>0</formula>
    </cfRule>
  </conditionalFormatting>
  <conditionalFormatting sqref="L7:L12">
    <cfRule type="cellIs" dxfId="92" priority="3" stopIfTrue="1" operator="lessThan">
      <formula>0</formula>
    </cfRule>
  </conditionalFormatting>
  <conditionalFormatting sqref="D18:D22">
    <cfRule type="cellIs" dxfId="91" priority="2" stopIfTrue="1" operator="lessThan">
      <formula>0</formula>
    </cfRule>
  </conditionalFormatting>
  <conditionalFormatting sqref="D28:G51">
    <cfRule type="cellIs" dxfId="90"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4" max="12" man="1"/>
    <brk id="60"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R334"/>
  <sheetViews>
    <sheetView zoomScale="75" zoomScaleNormal="75" zoomScaleSheetLayoutView="50" workbookViewId="0">
      <pane ySplit="1" topLeftCell="A2" activePane="bottomLeft" state="frozen"/>
      <selection pane="bottomLeft"/>
    </sheetView>
  </sheetViews>
  <sheetFormatPr defaultColWidth="0" defaultRowHeight="0" customHeight="1" zeroHeight="1" x14ac:dyDescent="0.25"/>
  <cols>
    <col min="1" max="1" width="1.7109375" style="1584" customWidth="1"/>
    <col min="2" max="2" width="10.7109375" style="1587" customWidth="1"/>
    <col min="3" max="3" width="10.7109375" style="683" customWidth="1"/>
    <col min="4" max="5" width="40.7109375" style="1226" customWidth="1"/>
    <col min="6" max="6" width="20.7109375" style="1307" customWidth="1"/>
    <col min="7" max="7" width="20.7109375" style="1226" customWidth="1"/>
    <col min="8" max="8" width="50.7109375" style="1559" customWidth="1"/>
    <col min="9" max="9" width="1.7109375" style="1226" customWidth="1"/>
    <col min="10" max="18" width="0" style="1226" hidden="1" customWidth="1"/>
    <col min="19" max="16384" width="16.7109375" style="1226" hidden="1"/>
  </cols>
  <sheetData>
    <row r="1" spans="1:9" s="1690" customFormat="1" ht="30" customHeight="1" x14ac:dyDescent="0.55000000000000004">
      <c r="A1" s="1978" t="s">
        <v>1372</v>
      </c>
      <c r="B1" s="1943"/>
      <c r="E1" s="1517" t="str">
        <f>CONCATENATE("Reporting unit: ", 'General Info'!$C$57, " ", 'General Info'!$C$56)</f>
        <v xml:space="preserve">Reporting unit: 1 </v>
      </c>
      <c r="F1" s="1920"/>
      <c r="G1" s="1517"/>
      <c r="H1" s="1921"/>
      <c r="I1" s="1903"/>
    </row>
    <row r="2" spans="1:9" s="1112" customFormat="1" ht="45" customHeight="1" x14ac:dyDescent="0.35">
      <c r="A2" s="1554" t="s">
        <v>1252</v>
      </c>
      <c r="B2" s="1689"/>
      <c r="C2" s="2155"/>
      <c r="D2" s="2155"/>
      <c r="E2" s="2155"/>
      <c r="F2" s="2156"/>
      <c r="G2" s="2155"/>
      <c r="H2" s="2157"/>
      <c r="I2" s="1555"/>
    </row>
    <row r="3" spans="1:9" s="1112" customFormat="1" ht="45" customHeight="1" x14ac:dyDescent="0.35">
      <c r="A3" s="2102" t="s">
        <v>1374</v>
      </c>
      <c r="B3" s="1142"/>
      <c r="F3" s="1143"/>
      <c r="H3" s="1556"/>
      <c r="I3" s="1162"/>
    </row>
    <row r="4" spans="1:9" s="1307" customFormat="1" ht="15" customHeight="1" x14ac:dyDescent="0.25">
      <c r="A4" s="1557"/>
      <c r="B4" s="1483"/>
      <c r="C4" s="1517"/>
      <c r="D4" s="1517"/>
      <c r="E4" s="1517"/>
      <c r="F4" s="1558"/>
      <c r="G4" s="1755" t="s">
        <v>1246</v>
      </c>
      <c r="H4" s="1767"/>
      <c r="I4" s="1161"/>
    </row>
    <row r="5" spans="1:9" s="1307" customFormat="1" ht="15" customHeight="1" x14ac:dyDescent="0.25">
      <c r="A5" s="1557"/>
      <c r="B5" s="1095" t="s">
        <v>2076</v>
      </c>
      <c r="C5" s="1309"/>
      <c r="D5" s="1310"/>
      <c r="E5" s="1310"/>
      <c r="F5" s="1311"/>
      <c r="G5" s="1756" t="str">
        <f>IF(ISNUMBER(G38), G38, "")</f>
        <v/>
      </c>
      <c r="H5" s="1774"/>
      <c r="I5" s="1161"/>
    </row>
    <row r="6" spans="1:9" s="1307" customFormat="1" ht="15" customHeight="1" x14ac:dyDescent="0.25">
      <c r="A6" s="1557"/>
      <c r="B6" s="1096" t="s">
        <v>2077</v>
      </c>
      <c r="C6" s="1561"/>
      <c r="D6" s="1231"/>
      <c r="E6" s="1231"/>
      <c r="F6" s="1232"/>
      <c r="G6" s="1757" t="str">
        <f>IF(ISNUMBER(G85), G85, "")</f>
        <v/>
      </c>
      <c r="H6" s="1766"/>
      <c r="I6" s="1161"/>
    </row>
    <row r="7" spans="1:9" s="1307" customFormat="1" ht="15" customHeight="1" x14ac:dyDescent="0.25">
      <c r="A7" s="1557"/>
      <c r="B7" s="1752" t="s">
        <v>1783</v>
      </c>
      <c r="C7" s="1562"/>
      <c r="D7" s="1563"/>
      <c r="E7" s="1563"/>
      <c r="F7" s="1562"/>
      <c r="G7" s="1758"/>
      <c r="H7" s="2239" t="str">
        <f>IF(G7&lt;&gt;"",""," Cell left blank: please check if appropriate")</f>
        <v xml:space="preserve"> Cell left blank: please check if appropriate</v>
      </c>
      <c r="I7" s="1161"/>
    </row>
    <row r="8" spans="1:9" s="1112" customFormat="1" ht="45" customHeight="1" x14ac:dyDescent="0.35">
      <c r="A8" s="2102" t="s">
        <v>1373</v>
      </c>
      <c r="B8" s="1142"/>
      <c r="F8" s="1143"/>
      <c r="G8" s="1068"/>
      <c r="H8" s="1556"/>
      <c r="I8" s="1162"/>
    </row>
    <row r="9" spans="1:9" s="1068" customFormat="1" ht="15" customHeight="1" x14ac:dyDescent="0.25">
      <c r="A9" s="1469"/>
      <c r="B9" s="1483"/>
      <c r="C9" s="2105"/>
      <c r="D9" s="1564"/>
      <c r="E9" s="1501" t="s">
        <v>1047</v>
      </c>
      <c r="H9" s="1560"/>
      <c r="I9" s="1024"/>
    </row>
    <row r="10" spans="1:9" s="1068" customFormat="1" ht="15" customHeight="1" x14ac:dyDescent="0.25">
      <c r="A10" s="1469"/>
      <c r="B10" s="1775" t="s">
        <v>1201</v>
      </c>
      <c r="C10" s="1776"/>
      <c r="D10" s="1777"/>
      <c r="E10" s="1117">
        <f>COUNT('TB IMA Backtesting-P&amp;L'!G6:EQ6)</f>
        <v>0</v>
      </c>
      <c r="H10" s="1560"/>
      <c r="I10" s="1024"/>
    </row>
    <row r="11" spans="1:9" s="1068" customFormat="1" ht="15" customHeight="1" x14ac:dyDescent="0.25">
      <c r="A11" s="1469"/>
      <c r="B11" s="1140" t="s">
        <v>1048</v>
      </c>
      <c r="C11" s="1778"/>
      <c r="D11" s="1779"/>
      <c r="E11" s="1117">
        <f>100-COUNTBLANK(C130:C229)</f>
        <v>0</v>
      </c>
      <c r="H11" s="1560"/>
      <c r="I11" s="1024"/>
    </row>
    <row r="12" spans="1:9" s="1068" customFormat="1" ht="15" customHeight="1" x14ac:dyDescent="0.25">
      <c r="A12" s="1469"/>
      <c r="B12" s="1140" t="str">
        <f>'TB IMA Backtesting-P&amp;L'!A8</f>
        <v>A) Risk measures</v>
      </c>
      <c r="C12" s="1778"/>
      <c r="D12" s="1779"/>
      <c r="E12" s="1118"/>
      <c r="H12" s="1560"/>
      <c r="I12" s="1024"/>
    </row>
    <row r="13" spans="1:9" s="1068" customFormat="1" ht="15" customHeight="1" x14ac:dyDescent="0.25">
      <c r="A13" s="1469"/>
      <c r="B13" s="1225" t="str">
        <f>'TB IMA Backtesting-P&amp;L'!A9</f>
        <v>1) 1-day 99% VaR</v>
      </c>
      <c r="C13" s="1778"/>
      <c r="D13" s="1779"/>
      <c r="E13" s="1119" t="str">
        <f>IF(COUNT('TB IMA Backtesting-P&amp;L'!G11)=1,"Yes","No")</f>
        <v>No</v>
      </c>
      <c r="H13" s="1560"/>
      <c r="I13" s="1024"/>
    </row>
    <row r="14" spans="1:9" s="1068" customFormat="1" ht="15" customHeight="1" x14ac:dyDescent="0.25">
      <c r="A14" s="1469"/>
      <c r="B14" s="1225" t="str">
        <f>'TB IMA Backtesting-P&amp;L'!A112</f>
        <v>2) 1-day 97.5% VaR</v>
      </c>
      <c r="C14" s="1778"/>
      <c r="D14" s="1779"/>
      <c r="E14" s="1119" t="str">
        <f>IF(COUNT('TB IMA Backtesting-P&amp;L'!G114)=1,"Yes","No")</f>
        <v>No</v>
      </c>
      <c r="H14" s="1560"/>
      <c r="I14" s="1024"/>
    </row>
    <row r="15" spans="1:9" s="1068" customFormat="1" ht="15" customHeight="1" x14ac:dyDescent="0.25">
      <c r="A15" s="1469"/>
      <c r="B15" s="1225" t="str">
        <f>'TB IMA Backtesting-P&amp;L'!A215</f>
        <v>3) 1-day 97.5% ES</v>
      </c>
      <c r="C15" s="1778"/>
      <c r="D15" s="1779"/>
      <c r="E15" s="1119" t="str">
        <f>IF(COUNT('TB IMA Backtesting-P&amp;L'!G217)=1,"Yes","No")</f>
        <v>No</v>
      </c>
      <c r="H15" s="1560"/>
      <c r="I15" s="1024"/>
    </row>
    <row r="16" spans="1:9" s="1068" customFormat="1" ht="15" customHeight="1" x14ac:dyDescent="0.25">
      <c r="A16" s="1469"/>
      <c r="B16" s="1225" t="str">
        <f>'TB IMA Backtesting-P&amp;L'!A318</f>
        <v>4) P values</v>
      </c>
      <c r="C16" s="1778"/>
      <c r="D16" s="1779"/>
      <c r="E16" s="1119" t="str">
        <f>IF(COUNT('TB IMA Backtesting-P&amp;L'!G320)=1,"Yes","No")</f>
        <v>No</v>
      </c>
      <c r="H16" s="1560"/>
      <c r="I16" s="1024"/>
    </row>
    <row r="17" spans="1:9" s="1068" customFormat="1" ht="15" customHeight="1" x14ac:dyDescent="0.25">
      <c r="A17" s="1469"/>
      <c r="B17" s="1140" t="str">
        <f>'TB IMA Backtesting-P&amp;L'!A422</f>
        <v>B) P&amp;L</v>
      </c>
      <c r="C17" s="1778"/>
      <c r="D17" s="1779"/>
      <c r="E17" s="1118"/>
      <c r="H17" s="1560"/>
      <c r="I17" s="1024"/>
    </row>
    <row r="18" spans="1:9" s="1068" customFormat="1" ht="15" customHeight="1" x14ac:dyDescent="0.25">
      <c r="A18" s="1469"/>
      <c r="B18" s="1225" t="str">
        <f>'TB IMA Backtesting-P&amp;L'!A423</f>
        <v>1) Actual P&amp;L</v>
      </c>
      <c r="C18" s="1778"/>
      <c r="D18" s="1779"/>
      <c r="E18" s="1119" t="str">
        <f>IF(COUNT('TB IMA Backtesting-P&amp;L'!G425)=1,"Yes","No")</f>
        <v>No</v>
      </c>
      <c r="H18" s="1560"/>
      <c r="I18" s="1024"/>
    </row>
    <row r="19" spans="1:9" s="1068" customFormat="1" ht="15" customHeight="1" x14ac:dyDescent="0.25">
      <c r="A19" s="1469"/>
      <c r="B19" s="1225" t="str">
        <f>'TB IMA Backtesting-P&amp;L'!A526</f>
        <v>2) Hypothetical P&amp;L</v>
      </c>
      <c r="C19" s="1778"/>
      <c r="D19" s="1779"/>
      <c r="E19" s="1119" t="str">
        <f>IF(COUNT('TB IMA Backtesting-P&amp;L'!G528)=1,"Yes","No")</f>
        <v>No</v>
      </c>
      <c r="H19" s="1560"/>
      <c r="I19" s="1024"/>
    </row>
    <row r="20" spans="1:9" s="1068" customFormat="1" ht="15" customHeight="1" x14ac:dyDescent="0.25">
      <c r="A20" s="1469"/>
      <c r="B20" s="1894" t="str">
        <f>'TB IMA Backtesting-P&amp;L'!A629</f>
        <v>3) Risk-theoretical P&amp;L</v>
      </c>
      <c r="C20" s="1784"/>
      <c r="D20" s="1785"/>
      <c r="E20" s="1120" t="str">
        <f>IF(COUNT('TB IMA Backtesting-P&amp;L'!G631)=1,"Yes","No")</f>
        <v>No</v>
      </c>
      <c r="H20" s="1560"/>
      <c r="I20" s="1024"/>
    </row>
    <row r="21" spans="1:9" s="1068" customFormat="1" ht="15" customHeight="1" x14ac:dyDescent="0.25">
      <c r="A21" s="1469"/>
      <c r="B21" s="1780"/>
      <c r="C21" s="1781"/>
      <c r="D21" s="1782"/>
      <c r="E21" s="1783"/>
      <c r="H21" s="1560"/>
      <c r="I21" s="1024"/>
    </row>
    <row r="22" spans="1:9" s="1112" customFormat="1" ht="45" customHeight="1" x14ac:dyDescent="0.35">
      <c r="A22" s="1554" t="s">
        <v>1371</v>
      </c>
      <c r="B22" s="1689"/>
      <c r="C22" s="2155"/>
      <c r="D22" s="2155"/>
      <c r="E22" s="2155"/>
      <c r="F22" s="2156"/>
      <c r="G22" s="2155"/>
      <c r="H22" s="2157"/>
      <c r="I22" s="1555"/>
    </row>
    <row r="23" spans="1:9" s="1307" customFormat="1" ht="129" customHeight="1" x14ac:dyDescent="0.25">
      <c r="A23" s="1557"/>
      <c r="B23" s="2618" t="s">
        <v>2078</v>
      </c>
      <c r="C23" s="2618"/>
      <c r="D23" s="2618"/>
      <c r="E23" s="2618"/>
      <c r="F23" s="2618"/>
      <c r="G23" s="2618"/>
      <c r="H23" s="1565"/>
      <c r="I23" s="1161"/>
    </row>
    <row r="24" spans="1:9" s="1112" customFormat="1" ht="45" customHeight="1" x14ac:dyDescent="0.35">
      <c r="A24" s="2102" t="s">
        <v>2035</v>
      </c>
      <c r="B24" s="1142"/>
      <c r="F24" s="1143"/>
      <c r="H24" s="1556"/>
      <c r="I24" s="1162"/>
    </row>
    <row r="25" spans="1:9" s="1112" customFormat="1" ht="75" customHeight="1" x14ac:dyDescent="0.25">
      <c r="A25" s="2102"/>
      <c r="B25" s="2619" t="s">
        <v>2083</v>
      </c>
      <c r="C25" s="2619"/>
      <c r="D25" s="2619"/>
      <c r="E25" s="2619"/>
      <c r="F25" s="2619"/>
      <c r="G25" s="2619"/>
      <c r="H25" s="2619"/>
      <c r="I25" s="1162"/>
    </row>
    <row r="26" spans="1:9" s="1307" customFormat="1" ht="15" customHeight="1" x14ac:dyDescent="0.25">
      <c r="A26" s="1490"/>
      <c r="B26" s="1753"/>
      <c r="C26" s="1553"/>
      <c r="D26" s="1566"/>
      <c r="E26" s="1566"/>
      <c r="F26" s="1567"/>
      <c r="G26" s="2103" t="s">
        <v>1246</v>
      </c>
      <c r="H26" s="1767"/>
      <c r="I26" s="1161"/>
    </row>
    <row r="27" spans="1:9" s="1307" customFormat="1" ht="15" customHeight="1" x14ac:dyDescent="0.25">
      <c r="A27" s="1490"/>
      <c r="B27" s="1924" t="s">
        <v>1786</v>
      </c>
      <c r="C27" s="1221"/>
      <c r="D27" s="1227"/>
      <c r="E27" s="1227"/>
      <c r="F27" s="1228"/>
      <c r="G27" s="1568"/>
      <c r="H27" s="2238" t="str">
        <f>IF(G27&lt;&gt;"",""," Cell left blank: please check if appropriate")</f>
        <v xml:space="preserve"> Cell left blank: please check if appropriate</v>
      </c>
      <c r="I27" s="1161"/>
    </row>
    <row r="28" spans="1:9" s="1307" customFormat="1" ht="15" customHeight="1" x14ac:dyDescent="0.25">
      <c r="A28" s="1490"/>
      <c r="B28" s="1924" t="s">
        <v>1785</v>
      </c>
      <c r="C28" s="1221"/>
      <c r="D28" s="1227"/>
      <c r="E28" s="1227"/>
      <c r="F28" s="1228"/>
      <c r="G28" s="1305">
        <f>IF('General Info'!C81="Yes", IF(AND(ISNUMBER(G29), ISNUMBER(G34), ISNUMBER(G35), ISNUMBER(G36)), SUM(G29, G34:G36), ""), 0)</f>
        <v>0</v>
      </c>
      <c r="H28" s="1766"/>
      <c r="I28" s="1161"/>
    </row>
    <row r="29" spans="1:9" s="1307" customFormat="1" ht="15" customHeight="1" x14ac:dyDescent="0.25">
      <c r="A29" s="1490"/>
      <c r="B29" s="1223" t="s">
        <v>2079</v>
      </c>
      <c r="C29" s="1221"/>
      <c r="D29" s="1227"/>
      <c r="E29" s="1227"/>
      <c r="F29" s="1228"/>
      <c r="G29" s="1568"/>
      <c r="H29" s="42" t="str">
        <f>IF(G29&lt;&gt;"","", IF('General Info'!$C$81="Yes", "Cell left blank: please check if appropriate", "Can be left blank for SA banks"))</f>
        <v>Can be left blank for SA banks</v>
      </c>
      <c r="I29" s="1161"/>
    </row>
    <row r="30" spans="1:9" s="1307" customFormat="1" ht="15" customHeight="1" x14ac:dyDescent="0.25">
      <c r="A30" s="1490"/>
      <c r="B30" s="1224" t="s">
        <v>1353</v>
      </c>
      <c r="C30" s="1221"/>
      <c r="D30" s="1227"/>
      <c r="E30" s="1227"/>
      <c r="F30" s="1228"/>
      <c r="G30" s="1568"/>
      <c r="H30" s="42" t="str">
        <f>IF(G30&lt;&gt;"","", IF('General Info'!$C$81="Yes", "Cell left blank: please check if appropriate", "Can be left blank for SA banks"))</f>
        <v>Can be left blank for SA banks</v>
      </c>
      <c r="I30" s="1161"/>
    </row>
    <row r="31" spans="1:9" s="1307" customFormat="1" ht="15" customHeight="1" x14ac:dyDescent="0.25">
      <c r="A31" s="1490"/>
      <c r="B31" s="1925" t="s">
        <v>1354</v>
      </c>
      <c r="C31" s="1221"/>
      <c r="D31" s="1227"/>
      <c r="E31" s="1227"/>
      <c r="F31" s="1228"/>
      <c r="G31" s="1569" t="str">
        <f>IF(AND(G29&gt;0,ISNUMBER(G30),OR(G30=0,G30&gt;G29)), "Fail", "Pass")</f>
        <v>Pass</v>
      </c>
      <c r="H31" s="1766"/>
      <c r="I31" s="1161"/>
    </row>
    <row r="32" spans="1:9" s="1307" customFormat="1" ht="15" customHeight="1" x14ac:dyDescent="0.25">
      <c r="A32" s="1490"/>
      <c r="B32" s="1224" t="s">
        <v>1355</v>
      </c>
      <c r="C32" s="1221"/>
      <c r="D32" s="1227"/>
      <c r="E32" s="1227"/>
      <c r="F32" s="1228"/>
      <c r="G32" s="1568"/>
      <c r="H32" s="42" t="str">
        <f>IF(G32&lt;&gt;"","", IF('General Info'!$C$81="Yes", "Cell left blank: please check if appropriate", "Can be left blank for SA banks"))</f>
        <v>Can be left blank for SA banks</v>
      </c>
      <c r="I32" s="1161"/>
    </row>
    <row r="33" spans="1:9" s="1307" customFormat="1" ht="15" customHeight="1" x14ac:dyDescent="0.25">
      <c r="A33" s="1490"/>
      <c r="B33" s="1925" t="s">
        <v>1356</v>
      </c>
      <c r="C33" s="1221"/>
      <c r="D33" s="1227"/>
      <c r="E33" s="1227"/>
      <c r="F33" s="1228"/>
      <c r="G33" s="1569" t="str">
        <f>IF(OR(AND(G30&gt;0,G32=0),AND(G32&gt;0,G30=0)), "Fail", "Pass")</f>
        <v>Pass</v>
      </c>
      <c r="H33" s="1766"/>
      <c r="I33" s="1161"/>
    </row>
    <row r="34" spans="1:9" s="1307" customFormat="1" ht="15" customHeight="1" x14ac:dyDescent="0.25">
      <c r="A34" s="1490"/>
      <c r="B34" s="1225" t="s">
        <v>2080</v>
      </c>
      <c r="C34" s="1221"/>
      <c r="D34" s="1227"/>
      <c r="E34" s="1227"/>
      <c r="F34" s="1228"/>
      <c r="G34" s="1568"/>
      <c r="H34" s="42" t="str">
        <f>IF(G34&lt;&gt;"","", IF('General Info'!$C$81="Yes", "Cell left blank: please check if appropriate", "Can be left blank for SA banks"))</f>
        <v>Can be left blank for SA banks</v>
      </c>
      <c r="I34" s="1161"/>
    </row>
    <row r="35" spans="1:9" s="1307" customFormat="1" ht="15" customHeight="1" x14ac:dyDescent="0.25">
      <c r="A35" s="1490"/>
      <c r="B35" s="1225" t="s">
        <v>2081</v>
      </c>
      <c r="C35" s="1221"/>
      <c r="D35" s="1227"/>
      <c r="E35" s="1227"/>
      <c r="F35" s="1228"/>
      <c r="G35" s="1568"/>
      <c r="H35" s="42" t="str">
        <f>IF(G35&lt;&gt;"","", IF('General Info'!$C$81="Yes", "Cell left blank: please check if appropriate", "Can be left blank for SA banks"))</f>
        <v>Can be left blank for SA banks</v>
      </c>
      <c r="I35" s="1161"/>
    </row>
    <row r="36" spans="1:9" s="1307" customFormat="1" ht="15" customHeight="1" x14ac:dyDescent="0.25">
      <c r="A36" s="1490"/>
      <c r="B36" s="1225" t="s">
        <v>1357</v>
      </c>
      <c r="C36" s="1221"/>
      <c r="D36" s="1227"/>
      <c r="E36" s="1227"/>
      <c r="F36" s="1228"/>
      <c r="G36" s="1568"/>
      <c r="H36" s="42" t="str">
        <f>IF(G36&lt;&gt;"","", IF('General Info'!$C$81="Yes", "Cell left blank: please check if appropriate", "Can be left blank for SA banks"))</f>
        <v>Can be left blank for SA banks</v>
      </c>
      <c r="I36" s="1161"/>
    </row>
    <row r="37" spans="1:9" s="1307" customFormat="1" ht="15" customHeight="1" x14ac:dyDescent="0.25">
      <c r="A37" s="1557"/>
      <c r="B37" s="1301" t="s">
        <v>1784</v>
      </c>
      <c r="C37" s="1221"/>
      <c r="D37" s="1227"/>
      <c r="E37" s="1227"/>
      <c r="F37" s="1228"/>
      <c r="G37" s="1568"/>
      <c r="H37" s="1766"/>
      <c r="I37" s="1161"/>
    </row>
    <row r="38" spans="1:9" s="1307" customFormat="1" ht="15" customHeight="1" x14ac:dyDescent="0.25">
      <c r="A38" s="1490"/>
      <c r="B38" s="1463" t="s">
        <v>1358</v>
      </c>
      <c r="C38" s="1553"/>
      <c r="D38" s="1566"/>
      <c r="E38" s="1566"/>
      <c r="F38" s="1571"/>
      <c r="G38" s="1572" t="str">
        <f>IF(AND(ISNUMBER(G27), ISNUMBER(G28), ISNUMBER(G37)), SUM(G27,G28,G37), "")</f>
        <v/>
      </c>
      <c r="H38" s="1767"/>
      <c r="I38" s="1161"/>
    </row>
    <row r="39" spans="1:9" s="1112" customFormat="1" ht="45" customHeight="1" x14ac:dyDescent="0.35">
      <c r="A39" s="2102" t="s">
        <v>1787</v>
      </c>
      <c r="B39" s="1142"/>
      <c r="F39" s="1143"/>
      <c r="H39" s="1556"/>
      <c r="I39" s="1162"/>
    </row>
    <row r="40" spans="1:9" s="1112" customFormat="1" ht="45" customHeight="1" x14ac:dyDescent="0.25">
      <c r="A40" s="2102"/>
      <c r="B40" s="2619" t="s">
        <v>2082</v>
      </c>
      <c r="C40" s="2619"/>
      <c r="D40" s="2619"/>
      <c r="E40" s="2619"/>
      <c r="F40" s="2619"/>
      <c r="G40" s="2619"/>
      <c r="H40" s="2619"/>
      <c r="I40" s="1162"/>
    </row>
    <row r="41" spans="1:9" s="1307" customFormat="1" ht="15" customHeight="1" x14ac:dyDescent="0.25">
      <c r="A41" s="1557"/>
      <c r="B41" s="1768"/>
      <c r="C41" s="1690"/>
      <c r="D41" s="1769"/>
      <c r="E41" s="1769"/>
      <c r="F41" s="1770"/>
      <c r="G41" s="1771" t="s">
        <v>1246</v>
      </c>
      <c r="H41" s="1767"/>
      <c r="I41" s="1161"/>
    </row>
    <row r="42" spans="1:9" s="1307" customFormat="1" ht="14.25" x14ac:dyDescent="0.25">
      <c r="A42" s="1557"/>
      <c r="B42" s="1772" t="s">
        <v>1790</v>
      </c>
      <c r="C42" s="1579"/>
      <c r="D42" s="1580"/>
      <c r="E42" s="1580"/>
      <c r="F42" s="1762"/>
      <c r="G42" s="1773" t="str">
        <f>IF(AND(ISNUMBER(G43), ISNUMBER(G68), ISNUMBER(G62), ISNUMBER(G63)), SUM(G43,G68,0.001*G62,G63), "")</f>
        <v/>
      </c>
      <c r="H42" s="1765"/>
      <c r="I42" s="1161"/>
    </row>
    <row r="43" spans="1:9" s="1307" customFormat="1" ht="14.25" x14ac:dyDescent="0.25">
      <c r="A43" s="1557"/>
      <c r="B43" s="1225" t="s">
        <v>1662</v>
      </c>
      <c r="C43" s="1221"/>
      <c r="D43" s="1227"/>
      <c r="E43" s="1227"/>
      <c r="F43" s="1573"/>
      <c r="G43" s="1574" t="str">
        <f>IF(AND(ISNUMBER(G44), ISNUMBER(G50), ISNUMBER(G56)), SUM(G44,G50,G56), "")</f>
        <v/>
      </c>
      <c r="H43" s="1766"/>
      <c r="I43" s="1161"/>
    </row>
    <row r="44" spans="1:9" s="1307" customFormat="1" ht="15" customHeight="1" x14ac:dyDescent="0.25">
      <c r="A44" s="1557"/>
      <c r="B44" s="1229" t="s">
        <v>1315</v>
      </c>
      <c r="C44" s="1221"/>
      <c r="D44" s="1227"/>
      <c r="E44" s="1227"/>
      <c r="F44" s="1228"/>
      <c r="G44" s="1574" t="str">
        <f>IF(AND(ISNUMBER(G45), ISNUMBER(G46), ISNUMBER(G47), ISNUMBER(G48), ISNUMBER(G49)), SUM(G45:G49), "")</f>
        <v/>
      </c>
      <c r="H44" s="1766"/>
      <c r="I44" s="1161"/>
    </row>
    <row r="45" spans="1:9" s="1307" customFormat="1" ht="15" customHeight="1" x14ac:dyDescent="0.25">
      <c r="A45" s="1557"/>
      <c r="B45" s="1237" t="s">
        <v>1352</v>
      </c>
      <c r="C45" s="1221"/>
      <c r="D45" s="1227"/>
      <c r="E45" s="1227"/>
      <c r="F45" s="1228"/>
      <c r="G45" s="1424"/>
      <c r="H45" s="2238" t="str">
        <f t="shared" ref="H45:H49" si="0">IF(G45&lt;&gt;"",""," Cell left blank: please check if appropriate")</f>
        <v xml:space="preserve"> Cell left blank: please check if appropriate</v>
      </c>
      <c r="I45" s="1161"/>
    </row>
    <row r="46" spans="1:9" s="1307" customFormat="1" ht="15" customHeight="1" x14ac:dyDescent="0.25">
      <c r="A46" s="1557"/>
      <c r="B46" s="1237" t="s">
        <v>1351</v>
      </c>
      <c r="C46" s="1221"/>
      <c r="D46" s="1227"/>
      <c r="E46" s="1227"/>
      <c r="F46" s="1228"/>
      <c r="G46" s="1424"/>
      <c r="H46" s="2238" t="str">
        <f t="shared" si="0"/>
        <v xml:space="preserve"> Cell left blank: please check if appropriate</v>
      </c>
      <c r="I46" s="1161"/>
    </row>
    <row r="47" spans="1:9" s="1307" customFormat="1" ht="15" customHeight="1" x14ac:dyDescent="0.25">
      <c r="A47" s="1557"/>
      <c r="B47" s="1237" t="s">
        <v>1257</v>
      </c>
      <c r="C47" s="1221"/>
      <c r="D47" s="1227"/>
      <c r="E47" s="1227"/>
      <c r="F47" s="1228"/>
      <c r="G47" s="1424"/>
      <c r="H47" s="2238" t="str">
        <f t="shared" si="0"/>
        <v xml:space="preserve"> Cell left blank: please check if appropriate</v>
      </c>
      <c r="I47" s="1161"/>
    </row>
    <row r="48" spans="1:9" s="1307" customFormat="1" ht="15" customHeight="1" x14ac:dyDescent="0.25">
      <c r="A48" s="1557"/>
      <c r="B48" s="1237" t="s">
        <v>1262</v>
      </c>
      <c r="C48" s="1221"/>
      <c r="D48" s="1227"/>
      <c r="E48" s="1227"/>
      <c r="F48" s="1228"/>
      <c r="G48" s="1424"/>
      <c r="H48" s="2238" t="str">
        <f t="shared" si="0"/>
        <v xml:space="preserve"> Cell left blank: please check if appropriate</v>
      </c>
      <c r="I48" s="1161"/>
    </row>
    <row r="49" spans="1:9" s="1307" customFormat="1" ht="15" customHeight="1" x14ac:dyDescent="0.25">
      <c r="A49" s="1557"/>
      <c r="B49" s="1237" t="s">
        <v>1260</v>
      </c>
      <c r="C49" s="1221"/>
      <c r="D49" s="1227"/>
      <c r="E49" s="1227"/>
      <c r="F49" s="1228"/>
      <c r="G49" s="1424"/>
      <c r="H49" s="2238" t="str">
        <f t="shared" si="0"/>
        <v xml:space="preserve"> Cell left blank: please check if appropriate</v>
      </c>
      <c r="I49" s="1161"/>
    </row>
    <row r="50" spans="1:9" s="1307" customFormat="1" ht="15" customHeight="1" x14ac:dyDescent="0.25">
      <c r="A50" s="1557"/>
      <c r="B50" s="1229" t="s">
        <v>1319</v>
      </c>
      <c r="C50" s="1221"/>
      <c r="D50" s="1227"/>
      <c r="E50" s="1227"/>
      <c r="F50" s="1228"/>
      <c r="G50" s="1574" t="str">
        <f>IF(AND(ISNUMBER(G51), ISNUMBER(G52), ISNUMBER(G53), ISNUMBER(G54), ISNUMBER(G55)), SUM(G51:G55), "")</f>
        <v/>
      </c>
      <c r="H50" s="1766"/>
      <c r="I50" s="1161"/>
    </row>
    <row r="51" spans="1:9" s="1307" customFormat="1" ht="15" customHeight="1" x14ac:dyDescent="0.25">
      <c r="A51" s="1557"/>
      <c r="B51" s="1237" t="s">
        <v>1352</v>
      </c>
      <c r="C51" s="1221"/>
      <c r="D51" s="1227"/>
      <c r="E51" s="1227"/>
      <c r="F51" s="1228"/>
      <c r="G51" s="1424"/>
      <c r="H51" s="2238" t="str">
        <f t="shared" ref="H51:H55" si="1">IF(G51&lt;&gt;"",""," Cell left blank: please check if appropriate")</f>
        <v xml:space="preserve"> Cell left blank: please check if appropriate</v>
      </c>
      <c r="I51" s="1161"/>
    </row>
    <row r="52" spans="1:9" s="1307" customFormat="1" ht="15" customHeight="1" x14ac:dyDescent="0.25">
      <c r="A52" s="1557"/>
      <c r="B52" s="1237" t="s">
        <v>1351</v>
      </c>
      <c r="C52" s="1221"/>
      <c r="D52" s="1227"/>
      <c r="E52" s="1227"/>
      <c r="F52" s="1228"/>
      <c r="G52" s="1424"/>
      <c r="H52" s="2238" t="str">
        <f t="shared" si="1"/>
        <v xml:space="preserve"> Cell left blank: please check if appropriate</v>
      </c>
      <c r="I52" s="1161"/>
    </row>
    <row r="53" spans="1:9" s="1307" customFormat="1" ht="15" customHeight="1" x14ac:dyDescent="0.25">
      <c r="A53" s="1557"/>
      <c r="B53" s="1237" t="s">
        <v>1257</v>
      </c>
      <c r="C53" s="1221"/>
      <c r="D53" s="1227"/>
      <c r="E53" s="1227"/>
      <c r="F53" s="1228"/>
      <c r="G53" s="1424"/>
      <c r="H53" s="2238" t="str">
        <f t="shared" si="1"/>
        <v xml:space="preserve"> Cell left blank: please check if appropriate</v>
      </c>
      <c r="I53" s="1161"/>
    </row>
    <row r="54" spans="1:9" s="1307" customFormat="1" ht="15" customHeight="1" x14ac:dyDescent="0.25">
      <c r="A54" s="1557"/>
      <c r="B54" s="1237" t="s">
        <v>1262</v>
      </c>
      <c r="C54" s="1221"/>
      <c r="D54" s="1227"/>
      <c r="E54" s="1227"/>
      <c r="F54" s="1228"/>
      <c r="G54" s="1424"/>
      <c r="H54" s="2238" t="str">
        <f t="shared" si="1"/>
        <v xml:space="preserve"> Cell left blank: please check if appropriate</v>
      </c>
      <c r="I54" s="1161"/>
    </row>
    <row r="55" spans="1:9" s="1307" customFormat="1" ht="15" customHeight="1" x14ac:dyDescent="0.25">
      <c r="A55" s="1557"/>
      <c r="B55" s="1237" t="s">
        <v>1260</v>
      </c>
      <c r="C55" s="1221"/>
      <c r="D55" s="1227"/>
      <c r="E55" s="1227"/>
      <c r="F55" s="1228"/>
      <c r="G55" s="1424"/>
      <c r="H55" s="2238" t="str">
        <f t="shared" si="1"/>
        <v xml:space="preserve"> Cell left blank: please check if appropriate</v>
      </c>
      <c r="I55" s="1161"/>
    </row>
    <row r="56" spans="1:9" s="1307" customFormat="1" ht="15" customHeight="1" x14ac:dyDescent="0.25">
      <c r="A56" s="1557"/>
      <c r="B56" s="1229" t="s">
        <v>1320</v>
      </c>
      <c r="C56" s="1221"/>
      <c r="D56" s="1227"/>
      <c r="E56" s="1227"/>
      <c r="F56" s="1228"/>
      <c r="G56" s="1574" t="str">
        <f>IF(AND(ISNUMBER(G57), ISNUMBER(G58), ISNUMBER(G59), ISNUMBER(G60), ISNUMBER(G61)), SUM(G57:G61), "")</f>
        <v/>
      </c>
      <c r="H56" s="1766"/>
      <c r="I56" s="1161"/>
    </row>
    <row r="57" spans="1:9" s="1307" customFormat="1" ht="15" customHeight="1" x14ac:dyDescent="0.25">
      <c r="A57" s="1557"/>
      <c r="B57" s="1237" t="s">
        <v>1352</v>
      </c>
      <c r="C57" s="1221"/>
      <c r="D57" s="1227"/>
      <c r="E57" s="1227"/>
      <c r="F57" s="1228"/>
      <c r="G57" s="1424"/>
      <c r="H57" s="2238" t="str">
        <f t="shared" ref="H57:H62" si="2">IF(G57&lt;&gt;"",""," Cell left blank: please check if appropriate")</f>
        <v xml:space="preserve"> Cell left blank: please check if appropriate</v>
      </c>
      <c r="I57" s="1161"/>
    </row>
    <row r="58" spans="1:9" s="1307" customFormat="1" ht="15" customHeight="1" x14ac:dyDescent="0.25">
      <c r="A58" s="1557"/>
      <c r="B58" s="1237" t="s">
        <v>1351</v>
      </c>
      <c r="C58" s="1221"/>
      <c r="D58" s="1227"/>
      <c r="E58" s="1227"/>
      <c r="F58" s="1228"/>
      <c r="G58" s="1424"/>
      <c r="H58" s="2238" t="str">
        <f t="shared" si="2"/>
        <v xml:space="preserve"> Cell left blank: please check if appropriate</v>
      </c>
      <c r="I58" s="1161"/>
    </row>
    <row r="59" spans="1:9" s="1307" customFormat="1" ht="15" customHeight="1" x14ac:dyDescent="0.25">
      <c r="A59" s="1557"/>
      <c r="B59" s="1237" t="s">
        <v>1257</v>
      </c>
      <c r="C59" s="1221"/>
      <c r="D59" s="1227"/>
      <c r="E59" s="1227"/>
      <c r="F59" s="1228"/>
      <c r="G59" s="1424"/>
      <c r="H59" s="2238" t="str">
        <f t="shared" si="2"/>
        <v xml:space="preserve"> Cell left blank: please check if appropriate</v>
      </c>
      <c r="I59" s="1161"/>
    </row>
    <row r="60" spans="1:9" s="1307" customFormat="1" ht="15" customHeight="1" x14ac:dyDescent="0.25">
      <c r="A60" s="1557"/>
      <c r="B60" s="1237" t="s">
        <v>1262</v>
      </c>
      <c r="C60" s="1221"/>
      <c r="D60" s="1227"/>
      <c r="E60" s="1227"/>
      <c r="F60" s="1228"/>
      <c r="G60" s="1424"/>
      <c r="H60" s="2238" t="str">
        <f t="shared" si="2"/>
        <v xml:space="preserve"> Cell left blank: please check if appropriate</v>
      </c>
      <c r="I60" s="1161"/>
    </row>
    <row r="61" spans="1:9" s="1307" customFormat="1" ht="15" customHeight="1" x14ac:dyDescent="0.25">
      <c r="A61" s="1557"/>
      <c r="B61" s="1237" t="s">
        <v>1260</v>
      </c>
      <c r="C61" s="1221"/>
      <c r="D61" s="1227"/>
      <c r="E61" s="1227"/>
      <c r="F61" s="1228"/>
      <c r="G61" s="1424"/>
      <c r="H61" s="2238" t="str">
        <f t="shared" si="2"/>
        <v xml:space="preserve"> Cell left blank: please check if appropriate</v>
      </c>
      <c r="I61" s="1161"/>
    </row>
    <row r="62" spans="1:9" s="1307" customFormat="1" ht="15" customHeight="1" x14ac:dyDescent="0.25">
      <c r="A62" s="1557"/>
      <c r="B62" s="1225" t="s">
        <v>1788</v>
      </c>
      <c r="C62" s="1221"/>
      <c r="D62" s="1227"/>
      <c r="E62" s="1227"/>
      <c r="F62" s="1228"/>
      <c r="G62" s="1424"/>
      <c r="H62" s="2238" t="str">
        <f t="shared" si="2"/>
        <v xml:space="preserve"> Cell left blank: please check if appropriate</v>
      </c>
      <c r="I62" s="1161"/>
    </row>
    <row r="63" spans="1:9" s="1307" customFormat="1" ht="15" customHeight="1" x14ac:dyDescent="0.25">
      <c r="A63" s="1557"/>
      <c r="B63" s="1225" t="s">
        <v>2084</v>
      </c>
      <c r="C63" s="1221"/>
      <c r="D63" s="1227"/>
      <c r="E63" s="1227"/>
      <c r="F63" s="1228"/>
      <c r="G63" s="1574" t="str">
        <f>IF(AND(ISNUMBER(G64), ISNUMBER(G65), ISNUMBER(G66), ISNUMBER(G67)), SUM((SUM(G64:G66) * 0.001), (G67 * 0.01)), "")</f>
        <v/>
      </c>
      <c r="H63" s="1766"/>
      <c r="I63" s="1161"/>
    </row>
    <row r="64" spans="1:9" s="1307" customFormat="1" ht="15" customHeight="1" x14ac:dyDescent="0.25">
      <c r="A64" s="1557"/>
      <c r="B64" s="1229" t="s">
        <v>1366</v>
      </c>
      <c r="C64" s="1221"/>
      <c r="D64" s="1227"/>
      <c r="E64" s="1227"/>
      <c r="F64" s="1228"/>
      <c r="G64" s="1424"/>
      <c r="H64" s="2238" t="str">
        <f t="shared" ref="H64:H68" si="3">IF(G64&lt;&gt;"",""," Cell left blank: please check if appropriate")</f>
        <v xml:space="preserve"> Cell left blank: please check if appropriate</v>
      </c>
      <c r="I64" s="1161"/>
    </row>
    <row r="65" spans="1:9" s="1307" customFormat="1" ht="15" customHeight="1" x14ac:dyDescent="0.25">
      <c r="A65" s="1557"/>
      <c r="B65" s="1229" t="s">
        <v>1367</v>
      </c>
      <c r="C65" s="1221"/>
      <c r="D65" s="1227"/>
      <c r="E65" s="1227"/>
      <c r="F65" s="1228"/>
      <c r="G65" s="1424"/>
      <c r="H65" s="2238" t="str">
        <f t="shared" si="3"/>
        <v xml:space="preserve"> Cell left blank: please check if appropriate</v>
      </c>
      <c r="I65" s="1161"/>
    </row>
    <row r="66" spans="1:9" s="1307" customFormat="1" ht="15" customHeight="1" x14ac:dyDescent="0.25">
      <c r="A66" s="1557"/>
      <c r="B66" s="1229" t="s">
        <v>1368</v>
      </c>
      <c r="C66" s="1221"/>
      <c r="D66" s="1227"/>
      <c r="E66" s="1227"/>
      <c r="F66" s="1228"/>
      <c r="G66" s="1424"/>
      <c r="H66" s="2238" t="str">
        <f t="shared" si="3"/>
        <v xml:space="preserve"> Cell left blank: please check if appropriate</v>
      </c>
      <c r="I66" s="1161"/>
    </row>
    <row r="67" spans="1:9" s="1307" customFormat="1" ht="15" customHeight="1" x14ac:dyDescent="0.25">
      <c r="A67" s="1557"/>
      <c r="B67" s="1229" t="s">
        <v>1369</v>
      </c>
      <c r="C67" s="1221"/>
      <c r="D67" s="1227"/>
      <c r="E67" s="1227"/>
      <c r="F67" s="1228"/>
      <c r="G67" s="1424"/>
      <c r="H67" s="2238" t="str">
        <f t="shared" si="3"/>
        <v xml:space="preserve"> Cell left blank: please check if appropriate</v>
      </c>
      <c r="I67" s="1161"/>
    </row>
    <row r="68" spans="1:9" s="1307" customFormat="1" ht="15" customHeight="1" x14ac:dyDescent="0.25">
      <c r="A68" s="1557"/>
      <c r="B68" s="1225" t="s">
        <v>1365</v>
      </c>
      <c r="C68" s="1221"/>
      <c r="D68" s="1227"/>
      <c r="E68" s="1227"/>
      <c r="F68" s="1228"/>
      <c r="G68" s="1424"/>
      <c r="H68" s="2238" t="str">
        <f t="shared" si="3"/>
        <v xml:space="preserve"> Cell left blank: please check if appropriate</v>
      </c>
      <c r="I68" s="1161"/>
    </row>
    <row r="69" spans="1:9" s="1307" customFormat="1" ht="15" customHeight="1" x14ac:dyDescent="0.25">
      <c r="A69" s="1557"/>
      <c r="B69" s="1301" t="s">
        <v>1791</v>
      </c>
      <c r="C69" s="1221"/>
      <c r="D69" s="1227"/>
      <c r="E69" s="1227"/>
      <c r="F69" s="1228"/>
      <c r="G69" s="1575">
        <f>IF('General Info'!C81="Yes", IF(AND(ISNUMBER(G70), ISNUMBER(G78), ISNUMBER(G84)), SUM((1.5*G70),G78,G84), ""), 0)</f>
        <v>0</v>
      </c>
      <c r="H69" s="1766"/>
      <c r="I69" s="1161"/>
    </row>
    <row r="70" spans="1:9" s="1307" customFormat="1" ht="15" customHeight="1" x14ac:dyDescent="0.25">
      <c r="A70" s="1557"/>
      <c r="B70" s="1225" t="s">
        <v>1663</v>
      </c>
      <c r="C70" s="1221"/>
      <c r="D70" s="1227"/>
      <c r="E70" s="1227"/>
      <c r="F70" s="1228"/>
      <c r="G70" s="1575" t="str">
        <f>IF(AND(ISNUMBER(G71), ISNUMBER(G72)), (0.5*G71)+(0.5*G72), "")</f>
        <v/>
      </c>
      <c r="H70" s="1766"/>
      <c r="I70" s="1161"/>
    </row>
    <row r="71" spans="1:9" s="1307" customFormat="1" ht="15" customHeight="1" x14ac:dyDescent="0.25">
      <c r="A71" s="1557"/>
      <c r="B71" s="1224" t="s">
        <v>1789</v>
      </c>
      <c r="C71" s="1576"/>
      <c r="D71" s="1230"/>
      <c r="E71" s="1230"/>
      <c r="F71" s="1577"/>
      <c r="G71" s="1424"/>
      <c r="H71" s="42" t="str">
        <f>IF(G71&lt;&gt;"","", IF('General Info'!$C$81="Yes", "Cell left blank: please check if appropriate", "Can be left blank for SA banks"))</f>
        <v>Can be left blank for SA banks</v>
      </c>
      <c r="I71" s="1161"/>
    </row>
    <row r="72" spans="1:9" s="1307" customFormat="1" ht="15" customHeight="1" x14ac:dyDescent="0.25">
      <c r="A72" s="1557"/>
      <c r="B72" s="1229" t="s">
        <v>1664</v>
      </c>
      <c r="C72" s="1221"/>
      <c r="D72" s="1227"/>
      <c r="E72" s="1227"/>
      <c r="F72" s="1228"/>
      <c r="G72" s="1574" t="str">
        <f>IF(AND(ISNUMBER(G73), ISNUMBER(G74), ISNUMBER(G75), ISNUMBER(G76), ISNUMBER(G77)), SUM(G73:G77), "")</f>
        <v/>
      </c>
      <c r="H72" s="1766"/>
      <c r="I72" s="1161"/>
    </row>
    <row r="73" spans="1:9" s="1307" customFormat="1" ht="15" customHeight="1" x14ac:dyDescent="0.25">
      <c r="A73" s="1557"/>
      <c r="B73" s="1237" t="s">
        <v>1665</v>
      </c>
      <c r="C73" s="1221"/>
      <c r="D73" s="1227"/>
      <c r="E73" s="1227"/>
      <c r="F73" s="1228"/>
      <c r="G73" s="1424"/>
      <c r="H73" s="42" t="str">
        <f>IF(G73&lt;&gt;"","", IF('General Info'!$C$81="Yes", "Cell left blank: please check if appropriate", "Can be left blank for SA banks"))</f>
        <v>Can be left blank for SA banks</v>
      </c>
      <c r="I73" s="1161"/>
    </row>
    <row r="74" spans="1:9" s="1307" customFormat="1" ht="15" customHeight="1" x14ac:dyDescent="0.25">
      <c r="A74" s="1557"/>
      <c r="B74" s="1237" t="s">
        <v>1351</v>
      </c>
      <c r="C74" s="1221"/>
      <c r="D74" s="1227"/>
      <c r="E74" s="1227"/>
      <c r="F74" s="1228"/>
      <c r="G74" s="1424"/>
      <c r="H74" s="42" t="str">
        <f>IF(G74&lt;&gt;"","", IF('General Info'!$C$81="Yes", "Cell left blank: please check if appropriate", "Can be left blank for SA banks"))</f>
        <v>Can be left blank for SA banks</v>
      </c>
      <c r="I74" s="1161"/>
    </row>
    <row r="75" spans="1:9" s="1307" customFormat="1" ht="15" customHeight="1" x14ac:dyDescent="0.25">
      <c r="A75" s="1557"/>
      <c r="B75" s="1237" t="s">
        <v>1257</v>
      </c>
      <c r="C75" s="1221"/>
      <c r="D75" s="1227"/>
      <c r="E75" s="1227"/>
      <c r="F75" s="1228"/>
      <c r="G75" s="1424"/>
      <c r="H75" s="42" t="str">
        <f>IF(G75&lt;&gt;"","", IF('General Info'!$C$81="Yes", "Cell left blank: please check if appropriate", "Can be left blank for SA banks"))</f>
        <v>Can be left blank for SA banks</v>
      </c>
      <c r="I75" s="1161"/>
    </row>
    <row r="76" spans="1:9" s="1307" customFormat="1" ht="15" customHeight="1" x14ac:dyDescent="0.25">
      <c r="A76" s="1557"/>
      <c r="B76" s="1237" t="s">
        <v>1262</v>
      </c>
      <c r="C76" s="1221"/>
      <c r="D76" s="1227"/>
      <c r="E76" s="1227"/>
      <c r="F76" s="1228"/>
      <c r="G76" s="1424"/>
      <c r="H76" s="42" t="str">
        <f>IF(G76&lt;&gt;"","", IF('General Info'!$C$81="Yes", "Cell left blank: please check if appropriate", "Can be left blank for SA banks"))</f>
        <v>Can be left blank for SA banks</v>
      </c>
      <c r="I76" s="1161"/>
    </row>
    <row r="77" spans="1:9" s="1307" customFormat="1" ht="15" customHeight="1" x14ac:dyDescent="0.25">
      <c r="A77" s="1557"/>
      <c r="B77" s="1237" t="s">
        <v>1260</v>
      </c>
      <c r="C77" s="1221"/>
      <c r="D77" s="1227"/>
      <c r="E77" s="1227"/>
      <c r="F77" s="1228"/>
      <c r="G77" s="1424"/>
      <c r="H77" s="42" t="str">
        <f>IF(G77&lt;&gt;"","", IF('General Info'!$C$81="Yes", "Cell left blank: please check if appropriate", "Can be left blank for SA banks"))</f>
        <v>Can be left blank for SA banks</v>
      </c>
      <c r="I77" s="1161"/>
    </row>
    <row r="78" spans="1:9" s="1307" customFormat="1" ht="15" customHeight="1" x14ac:dyDescent="0.25">
      <c r="A78" s="1557"/>
      <c r="B78" s="1225" t="s">
        <v>1359</v>
      </c>
      <c r="C78" s="1221"/>
      <c r="D78" s="1227"/>
      <c r="E78" s="1227"/>
      <c r="F78" s="1228"/>
      <c r="G78" s="1574" t="str">
        <f>IF(AND(ISNUMBER(G79), ISNUMBER(G80), ISNUMBER(G81), ISNUMBER(G82), ISNUMBER(G83)), SUM(G79:G83), "")</f>
        <v/>
      </c>
      <c r="H78" s="1766"/>
      <c r="I78" s="1161"/>
    </row>
    <row r="79" spans="1:9" s="1307" customFormat="1" ht="15" customHeight="1" x14ac:dyDescent="0.25">
      <c r="A79" s="1557"/>
      <c r="B79" s="1229" t="s">
        <v>1360</v>
      </c>
      <c r="C79" s="1221"/>
      <c r="D79" s="1227"/>
      <c r="E79" s="1227"/>
      <c r="F79" s="1577"/>
      <c r="G79" s="1424"/>
      <c r="H79" s="42" t="str">
        <f>IF(G79&lt;&gt;"","", IF('General Info'!$C$81="Yes", "Cell left blank: please check if appropriate", "Can be left blank for SA banks"))</f>
        <v>Can be left blank for SA banks</v>
      </c>
      <c r="I79" s="1161"/>
    </row>
    <row r="80" spans="1:9" s="1307" customFormat="1" ht="15" customHeight="1" x14ac:dyDescent="0.25">
      <c r="A80" s="1557"/>
      <c r="B80" s="1229" t="s">
        <v>1361</v>
      </c>
      <c r="C80" s="1221"/>
      <c r="D80" s="1227"/>
      <c r="E80" s="1227"/>
      <c r="F80" s="1577"/>
      <c r="G80" s="1424"/>
      <c r="H80" s="42" t="str">
        <f>IF(G80&lt;&gt;"","", IF('General Info'!$C$81="Yes", "Cell left blank: please check if appropriate", "Can be left blank for SA banks"))</f>
        <v>Can be left blank for SA banks</v>
      </c>
      <c r="I80" s="1161"/>
    </row>
    <row r="81" spans="1:9" s="1307" customFormat="1" ht="15" customHeight="1" x14ac:dyDescent="0.25">
      <c r="A81" s="1557"/>
      <c r="B81" s="1229" t="s">
        <v>1362</v>
      </c>
      <c r="C81" s="1221"/>
      <c r="D81" s="1227"/>
      <c r="E81" s="1227"/>
      <c r="F81" s="1577"/>
      <c r="G81" s="1424"/>
      <c r="H81" s="42" t="str">
        <f>IF(G81&lt;&gt;"","", IF('General Info'!$C$81="Yes", "Cell left blank: please check if appropriate", "Can be left blank for SA banks"))</f>
        <v>Can be left blank for SA banks</v>
      </c>
      <c r="I81" s="1161"/>
    </row>
    <row r="82" spans="1:9" s="1307" customFormat="1" ht="15" customHeight="1" x14ac:dyDescent="0.25">
      <c r="A82" s="1557"/>
      <c r="B82" s="1229" t="s">
        <v>1363</v>
      </c>
      <c r="C82" s="1221"/>
      <c r="D82" s="1227"/>
      <c r="E82" s="1227"/>
      <c r="F82" s="1577"/>
      <c r="G82" s="1424"/>
      <c r="H82" s="42" t="str">
        <f>IF(G82&lt;&gt;"","", IF('General Info'!$C$81="Yes", "Cell left blank: please check if appropriate", "Can be left blank for SA banks"))</f>
        <v>Can be left blank for SA banks</v>
      </c>
      <c r="I82" s="1161"/>
    </row>
    <row r="83" spans="1:9" s="1307" customFormat="1" ht="15" customHeight="1" x14ac:dyDescent="0.25">
      <c r="A83" s="1557"/>
      <c r="B83" s="1229" t="s">
        <v>1364</v>
      </c>
      <c r="C83" s="1221"/>
      <c r="D83" s="1227"/>
      <c r="E83" s="1227"/>
      <c r="F83" s="1577"/>
      <c r="G83" s="1424"/>
      <c r="H83" s="42" t="str">
        <f>IF(G83&lt;&gt;"","", IF('General Info'!$C$81="Yes", "Cell left blank: please check if appropriate", "Can be left blank for SA banks"))</f>
        <v>Can be left blank for SA banks</v>
      </c>
      <c r="I83" s="1161"/>
    </row>
    <row r="84" spans="1:9" s="1307" customFormat="1" ht="15" customHeight="1" x14ac:dyDescent="0.25">
      <c r="A84" s="1557"/>
      <c r="B84" s="1225" t="s">
        <v>2115</v>
      </c>
      <c r="C84" s="1221"/>
      <c r="D84" s="1227"/>
      <c r="E84" s="1227"/>
      <c r="F84" s="1228"/>
      <c r="G84" s="1424"/>
      <c r="H84" s="42" t="str">
        <f>IF(G84&lt;&gt;"","", IF('General Info'!$C$81="Yes", "Cell left blank: please check if appropriate", "Can be left blank for SA banks"))</f>
        <v>Can be left blank for SA banks</v>
      </c>
      <c r="I84" s="1161"/>
    </row>
    <row r="85" spans="1:9" s="1307" customFormat="1" ht="15" customHeight="1" x14ac:dyDescent="0.25">
      <c r="A85" s="1557"/>
      <c r="B85" s="1429" t="s">
        <v>1358</v>
      </c>
      <c r="C85" s="1553"/>
      <c r="D85" s="1566"/>
      <c r="E85" s="1566"/>
      <c r="F85" s="1571"/>
      <c r="G85" s="1578" t="str">
        <f>IF(AND(ISNUMBER(G42), ISNUMBER(G69)), SUM(G42,G69), "")</f>
        <v/>
      </c>
      <c r="H85" s="1767"/>
      <c r="I85" s="1161"/>
    </row>
    <row r="86" spans="1:9" s="1112" customFormat="1" ht="45" customHeight="1" x14ac:dyDescent="0.35">
      <c r="A86" s="2102" t="s">
        <v>1792</v>
      </c>
      <c r="B86" s="1142"/>
      <c r="F86" s="1143"/>
      <c r="H86" s="1556"/>
      <c r="I86" s="1162"/>
    </row>
    <row r="87" spans="1:9" s="1112" customFormat="1" ht="45" customHeight="1" x14ac:dyDescent="0.25">
      <c r="A87" s="2102"/>
      <c r="B87" s="2619" t="s">
        <v>2085</v>
      </c>
      <c r="C87" s="2619"/>
      <c r="D87" s="2619"/>
      <c r="E87" s="2619"/>
      <c r="F87" s="2619"/>
      <c r="G87" s="2619"/>
      <c r="H87" s="2619"/>
      <c r="I87" s="1162"/>
    </row>
    <row r="88" spans="1:9" s="1307" customFormat="1" ht="15" customHeight="1" x14ac:dyDescent="0.25">
      <c r="A88" s="1557"/>
      <c r="B88" s="1753"/>
      <c r="C88" s="1553"/>
      <c r="D88" s="1566"/>
      <c r="E88" s="1566"/>
      <c r="F88" s="1571"/>
      <c r="G88" s="2103" t="s">
        <v>1246</v>
      </c>
      <c r="H88" s="1767"/>
      <c r="I88" s="1161"/>
    </row>
    <row r="89" spans="1:9" s="1307" customFormat="1" ht="15" customHeight="1" x14ac:dyDescent="0.25">
      <c r="A89" s="1557"/>
      <c r="B89" s="1218" t="s">
        <v>1452</v>
      </c>
      <c r="C89" s="1310"/>
      <c r="D89" s="1763"/>
      <c r="E89" s="1763"/>
      <c r="F89" s="1311"/>
      <c r="G89" s="1764">
        <f>IF(ISNUMBER(G69), G69, "")</f>
        <v>0</v>
      </c>
      <c r="H89" s="1765"/>
      <c r="I89" s="1161"/>
    </row>
    <row r="90" spans="1:9" s="1307" customFormat="1" ht="15" customHeight="1" x14ac:dyDescent="0.25">
      <c r="A90" s="1557"/>
      <c r="B90" s="695" t="s">
        <v>1666</v>
      </c>
      <c r="C90" s="1221"/>
      <c r="D90" s="1227"/>
      <c r="E90" s="1227"/>
      <c r="F90" s="1228"/>
      <c r="G90" s="1570">
        <f>IF('General Info'!C81="Yes", IF(AND(ISNUMBER(G91), ISNUMBER(G97), ISNUMBER(G98)), SUM(G91,G97,G98), ""), 0)</f>
        <v>0</v>
      </c>
      <c r="H90" s="1766"/>
      <c r="I90" s="1161"/>
    </row>
    <row r="91" spans="1:9" s="1307" customFormat="1" ht="15" customHeight="1" x14ac:dyDescent="0.25">
      <c r="A91" s="1557"/>
      <c r="B91" s="1225" t="s">
        <v>1370</v>
      </c>
      <c r="C91" s="1221"/>
      <c r="D91" s="1227"/>
      <c r="E91" s="1227"/>
      <c r="F91" s="1228"/>
      <c r="G91" s="1570" t="str">
        <f>IF(AND(ISNUMBER(G92), ISNUMBER(G93), ISNUMBER(G94), ISNUMBER(G95), ISNUMBER(G96)), SUM(G92:G96), "")</f>
        <v/>
      </c>
      <c r="H91" s="1766"/>
      <c r="I91" s="1161"/>
    </row>
    <row r="92" spans="1:9" s="1307" customFormat="1" ht="15" customHeight="1" x14ac:dyDescent="0.25">
      <c r="A92" s="1557"/>
      <c r="B92" s="1229" t="s">
        <v>1352</v>
      </c>
      <c r="C92" s="1221"/>
      <c r="D92" s="1227"/>
      <c r="E92" s="1227"/>
      <c r="F92" s="1228"/>
      <c r="G92" s="1424"/>
      <c r="H92" s="42" t="str">
        <f>IF(G92&lt;&gt;"","", IF('General Info'!$C$81="Yes", "Cell left blank: please check if appropriate", "Can be left blank for SA banks"))</f>
        <v>Can be left blank for SA banks</v>
      </c>
      <c r="I92" s="1161"/>
    </row>
    <row r="93" spans="1:9" s="1307" customFormat="1" ht="15" customHeight="1" x14ac:dyDescent="0.25">
      <c r="A93" s="1557"/>
      <c r="B93" s="1229" t="s">
        <v>1351</v>
      </c>
      <c r="C93" s="1221"/>
      <c r="D93" s="1227"/>
      <c r="E93" s="1227"/>
      <c r="F93" s="1228"/>
      <c r="G93" s="1424"/>
      <c r="H93" s="42" t="str">
        <f>IF(G93&lt;&gt;"","", IF('General Info'!$C$81="Yes", "Cell left blank: please check if appropriate", "Can be left blank for SA banks"))</f>
        <v>Can be left blank for SA banks</v>
      </c>
      <c r="I93" s="1161"/>
    </row>
    <row r="94" spans="1:9" s="1307" customFormat="1" ht="15" customHeight="1" x14ac:dyDescent="0.25">
      <c r="A94" s="1557"/>
      <c r="B94" s="1229" t="s">
        <v>1257</v>
      </c>
      <c r="C94" s="1221"/>
      <c r="D94" s="1227"/>
      <c r="E94" s="1227"/>
      <c r="F94" s="1228"/>
      <c r="G94" s="1424"/>
      <c r="H94" s="42" t="str">
        <f>IF(G94&lt;&gt;"","", IF('General Info'!$C$81="Yes", "Cell left blank: please check if appropriate", "Can be left blank for SA banks"))</f>
        <v>Can be left blank for SA banks</v>
      </c>
      <c r="I94" s="1161"/>
    </row>
    <row r="95" spans="1:9" s="1307" customFormat="1" ht="15" customHeight="1" x14ac:dyDescent="0.25">
      <c r="A95" s="1557"/>
      <c r="B95" s="1229" t="s">
        <v>1262</v>
      </c>
      <c r="C95" s="1221"/>
      <c r="D95" s="1227"/>
      <c r="E95" s="1227"/>
      <c r="F95" s="1228"/>
      <c r="G95" s="1424"/>
      <c r="H95" s="42" t="str">
        <f>IF(G95&lt;&gt;"","", IF('General Info'!$C$81="Yes", "Cell left blank: please check if appropriate", "Can be left blank for SA banks"))</f>
        <v>Can be left blank for SA banks</v>
      </c>
      <c r="I95" s="1161"/>
    </row>
    <row r="96" spans="1:9" s="1307" customFormat="1" ht="15" customHeight="1" x14ac:dyDescent="0.25">
      <c r="A96" s="1557"/>
      <c r="B96" s="1229" t="s">
        <v>1260</v>
      </c>
      <c r="C96" s="1221"/>
      <c r="D96" s="1227"/>
      <c r="E96" s="1227"/>
      <c r="F96" s="1228"/>
      <c r="G96" s="1424"/>
      <c r="H96" s="42" t="str">
        <f>IF(G96&lt;&gt;"","", IF('General Info'!$C$81="Yes", "Cell left blank: please check if appropriate", "Can be left blank for SA banks"))</f>
        <v>Can be left blank for SA banks</v>
      </c>
      <c r="I96" s="1161"/>
    </row>
    <row r="97" spans="1:18" s="1307" customFormat="1" ht="15" customHeight="1" x14ac:dyDescent="0.25">
      <c r="A97" s="1557"/>
      <c r="B97" s="1223" t="s">
        <v>2116</v>
      </c>
      <c r="C97" s="1221"/>
      <c r="D97" s="1227"/>
      <c r="E97" s="1227"/>
      <c r="F97" s="1228"/>
      <c r="G97" s="1424"/>
      <c r="H97" s="42" t="str">
        <f>IF(G97&lt;&gt;"","", IF('General Info'!$C$81="Yes", "Cell left blank: please check if appropriate", "Can be left blank for SA banks"))</f>
        <v>Can be left blank for SA banks</v>
      </c>
      <c r="I97" s="1161"/>
    </row>
    <row r="98" spans="1:18" s="1307" customFormat="1" ht="15" customHeight="1" x14ac:dyDescent="0.25">
      <c r="A98" s="1557"/>
      <c r="B98" s="1894" t="s">
        <v>1365</v>
      </c>
      <c r="C98" s="1238"/>
      <c r="D98" s="1239"/>
      <c r="E98" s="1239"/>
      <c r="F98" s="1240"/>
      <c r="G98" s="1761"/>
      <c r="H98" s="54" t="str">
        <f>IF(G98&lt;&gt;"","", IF('General Info'!$C$81="Yes", "Cell left blank: please check if appropriate", "Can be left blank for SA banks"))</f>
        <v>Can be left blank for SA banks</v>
      </c>
      <c r="I98" s="1161"/>
    </row>
    <row r="99" spans="1:18" s="2621" customFormat="1" ht="45" customHeight="1" x14ac:dyDescent="0.25">
      <c r="A99" s="2621" t="s">
        <v>1793</v>
      </c>
      <c r="B99" s="2622"/>
      <c r="C99" s="2622"/>
      <c r="D99" s="2622"/>
      <c r="E99" s="2622"/>
      <c r="F99" s="2622"/>
      <c r="G99" s="2622"/>
      <c r="H99" s="2622"/>
      <c r="I99" s="2622"/>
      <c r="J99" s="2622"/>
      <c r="K99" s="2622"/>
      <c r="L99" s="2622"/>
      <c r="M99" s="2622"/>
      <c r="N99" s="2622"/>
      <c r="O99" s="2622"/>
      <c r="P99" s="2622"/>
      <c r="Q99" s="2622"/>
      <c r="R99" s="2622"/>
    </row>
    <row r="100" spans="1:18" s="1112" customFormat="1" ht="30" customHeight="1" x14ac:dyDescent="0.25">
      <c r="A100" s="2102"/>
      <c r="B100" s="2619" t="s">
        <v>2086</v>
      </c>
      <c r="C100" s="2619"/>
      <c r="D100" s="2619"/>
      <c r="E100" s="2619"/>
      <c r="F100" s="2619"/>
      <c r="G100" s="2619"/>
      <c r="H100" s="2619"/>
      <c r="I100" s="1162"/>
    </row>
    <row r="101" spans="1:18" s="1307" customFormat="1" ht="15" customHeight="1" x14ac:dyDescent="0.25">
      <c r="A101" s="1557"/>
      <c r="B101" s="1753"/>
      <c r="C101" s="1553"/>
      <c r="D101" s="1566"/>
      <c r="E101" s="1566"/>
      <c r="F101" s="1571"/>
      <c r="G101" s="2103" t="s">
        <v>1246</v>
      </c>
      <c r="H101" s="1767"/>
      <c r="I101" s="1161"/>
    </row>
    <row r="102" spans="1:18" s="1307" customFormat="1" ht="15" customHeight="1" x14ac:dyDescent="0.25">
      <c r="A102" s="1557"/>
      <c r="B102" s="1194" t="s">
        <v>1794</v>
      </c>
      <c r="C102" s="1310"/>
      <c r="D102" s="1763"/>
      <c r="E102" s="1763"/>
      <c r="F102" s="1311"/>
      <c r="G102" s="1977"/>
      <c r="H102" s="2238" t="str">
        <f t="shared" ref="H102:H104" si="4">IF(G102&lt;&gt;"",""," Cell left blank: please check")</f>
        <v xml:space="preserve"> Cell left blank: please check</v>
      </c>
      <c r="I102" s="1161"/>
    </row>
    <row r="103" spans="1:18" s="1307" customFormat="1" ht="15" customHeight="1" x14ac:dyDescent="0.25">
      <c r="A103" s="1557"/>
      <c r="B103" s="1951" t="s">
        <v>2036</v>
      </c>
      <c r="C103" s="1221"/>
      <c r="D103" s="1227"/>
      <c r="E103" s="1227"/>
      <c r="F103" s="1228"/>
      <c r="G103" s="1424"/>
      <c r="H103" s="2238" t="str">
        <f t="shared" si="4"/>
        <v xml:space="preserve"> Cell left blank: please check</v>
      </c>
      <c r="I103" s="1161"/>
    </row>
    <row r="104" spans="1:18" s="1307" customFormat="1" ht="15" customHeight="1" x14ac:dyDescent="0.25">
      <c r="A104" s="1581"/>
      <c r="B104" s="1952" t="s">
        <v>1795</v>
      </c>
      <c r="C104" s="1238"/>
      <c r="D104" s="1239"/>
      <c r="E104" s="1239"/>
      <c r="F104" s="1240"/>
      <c r="G104" s="1761"/>
      <c r="H104" s="2239" t="str">
        <f t="shared" si="4"/>
        <v xml:space="preserve"> Cell left blank: please check</v>
      </c>
    </row>
    <row r="105" spans="1:18" s="2621" customFormat="1" ht="45" customHeight="1" x14ac:dyDescent="0.25">
      <c r="A105" s="2621" t="s">
        <v>1796</v>
      </c>
      <c r="B105" s="2622"/>
      <c r="C105" s="2622"/>
      <c r="D105" s="2622"/>
      <c r="E105" s="2622"/>
      <c r="F105" s="2622"/>
      <c r="G105" s="2622"/>
      <c r="H105" s="2622"/>
      <c r="I105" s="2622"/>
      <c r="J105" s="2622"/>
      <c r="K105" s="2622"/>
      <c r="L105" s="2622"/>
      <c r="M105" s="2622"/>
      <c r="N105" s="2622"/>
      <c r="O105" s="2622"/>
      <c r="P105" s="2622"/>
      <c r="Q105" s="2622"/>
      <c r="R105" s="2622"/>
    </row>
    <row r="106" spans="1:18" s="1112" customFormat="1" ht="45" customHeight="1" x14ac:dyDescent="0.25">
      <c r="A106" s="2102"/>
      <c r="B106" s="2619" t="s">
        <v>2087</v>
      </c>
      <c r="C106" s="2619"/>
      <c r="D106" s="2619"/>
      <c r="E106" s="2619"/>
      <c r="F106" s="2619"/>
      <c r="G106" s="2619"/>
      <c r="H106" s="2619"/>
      <c r="I106" s="1162"/>
    </row>
    <row r="107" spans="1:18" s="1307" customFormat="1" ht="15" customHeight="1" x14ac:dyDescent="0.25">
      <c r="A107" s="1557"/>
      <c r="B107" s="1753"/>
      <c r="C107" s="1553"/>
      <c r="D107" s="1566"/>
      <c r="E107" s="1566"/>
      <c r="F107" s="1571"/>
      <c r="G107" s="2103" t="s">
        <v>1246</v>
      </c>
      <c r="H107" s="1767"/>
      <c r="I107" s="1161"/>
    </row>
    <row r="108" spans="1:18" s="1307" customFormat="1" ht="15" customHeight="1" x14ac:dyDescent="0.25">
      <c r="A108" s="1581"/>
      <c r="B108" s="1796" t="s">
        <v>1797</v>
      </c>
      <c r="C108" s="1946"/>
      <c r="D108" s="1579"/>
      <c r="E108" s="1579"/>
      <c r="F108" s="1579"/>
      <c r="G108" s="1953"/>
      <c r="H108" s="1774"/>
    </row>
    <row r="109" spans="1:18" s="1307" customFormat="1" ht="15" customHeight="1" x14ac:dyDescent="0.25">
      <c r="A109" s="1581"/>
      <c r="B109" s="1947" t="s">
        <v>1798</v>
      </c>
      <c r="C109" s="1948"/>
      <c r="D109" s="1221"/>
      <c r="E109" s="1221"/>
      <c r="F109" s="1221"/>
      <c r="G109" s="1424"/>
      <c r="H109" s="2238" t="str">
        <f t="shared" ref="H109" si="5">IF(G109&lt;&gt;"",""," Cell left blank: please check")</f>
        <v xml:space="preserve"> Cell left blank: please check</v>
      </c>
    </row>
    <row r="110" spans="1:18" s="1307" customFormat="1" ht="15" customHeight="1" x14ac:dyDescent="0.25">
      <c r="A110" s="1581"/>
      <c r="B110" s="1947" t="s">
        <v>1799</v>
      </c>
      <c r="C110" s="1948"/>
      <c r="D110" s="1221"/>
      <c r="E110" s="1221"/>
      <c r="F110" s="1221"/>
      <c r="G110" s="1570" t="str">
        <f>IF(AND(ISNUMBER(G111), ISNUMBER(G112), ISNUMBER(G113)), SUM(G111:G113), "")</f>
        <v/>
      </c>
      <c r="H110" s="1766"/>
    </row>
    <row r="111" spans="1:18" s="1307" customFormat="1" ht="15" customHeight="1" x14ac:dyDescent="0.25">
      <c r="A111" s="1581"/>
      <c r="B111" s="1949" t="s">
        <v>1800</v>
      </c>
      <c r="C111" s="1948"/>
      <c r="D111" s="1221"/>
      <c r="E111" s="1221"/>
      <c r="F111" s="1221"/>
      <c r="G111" s="1424"/>
      <c r="H111" s="2238" t="str">
        <f t="shared" ref="H111:H113" si="6">IF(G111&lt;&gt;"",""," Cell left blank: please check")</f>
        <v xml:space="preserve"> Cell left blank: please check</v>
      </c>
    </row>
    <row r="112" spans="1:18" s="1307" customFormat="1" ht="15" customHeight="1" x14ac:dyDescent="0.25">
      <c r="A112" s="1581"/>
      <c r="B112" s="1949" t="s">
        <v>2088</v>
      </c>
      <c r="C112" s="1948"/>
      <c r="D112" s="1221"/>
      <c r="E112" s="1221"/>
      <c r="F112" s="1221"/>
      <c r="G112" s="1424"/>
      <c r="H112" s="2238" t="str">
        <f t="shared" si="6"/>
        <v xml:space="preserve"> Cell left blank: please check</v>
      </c>
    </row>
    <row r="113" spans="1:9" s="1307" customFormat="1" ht="15" customHeight="1" x14ac:dyDescent="0.25">
      <c r="A113" s="1581"/>
      <c r="B113" s="1949" t="s">
        <v>1365</v>
      </c>
      <c r="C113" s="1948"/>
      <c r="D113" s="1221"/>
      <c r="E113" s="1221"/>
      <c r="F113" s="1221"/>
      <c r="G113" s="1424"/>
      <c r="H113" s="2238" t="str">
        <f t="shared" si="6"/>
        <v xml:space="preserve"> Cell left blank: please check</v>
      </c>
    </row>
    <row r="114" spans="1:9" s="1307" customFormat="1" ht="15" customHeight="1" x14ac:dyDescent="0.25">
      <c r="A114" s="1581"/>
      <c r="B114" s="1803" t="s">
        <v>1801</v>
      </c>
      <c r="C114" s="1948"/>
      <c r="D114" s="1221"/>
      <c r="E114" s="1221"/>
      <c r="F114" s="1221"/>
      <c r="G114" s="1954"/>
      <c r="H114" s="1766"/>
    </row>
    <row r="115" spans="1:9" s="1307" customFormat="1" ht="15" customHeight="1" x14ac:dyDescent="0.25">
      <c r="A115" s="1581"/>
      <c r="B115" s="1947" t="s">
        <v>1798</v>
      </c>
      <c r="C115" s="1948"/>
      <c r="D115" s="1221"/>
      <c r="E115" s="1221"/>
      <c r="F115" s="1221"/>
      <c r="G115" s="1424"/>
      <c r="H115" s="2238" t="str">
        <f t="shared" ref="H115" si="7">IF(G115&lt;&gt;"",""," Cell left blank: please check")</f>
        <v xml:space="preserve"> Cell left blank: please check</v>
      </c>
    </row>
    <row r="116" spans="1:9" s="1307" customFormat="1" ht="15" customHeight="1" x14ac:dyDescent="0.25">
      <c r="A116" s="1581"/>
      <c r="B116" s="1947" t="s">
        <v>1799</v>
      </c>
      <c r="C116" s="1948"/>
      <c r="D116" s="1221"/>
      <c r="E116" s="1221"/>
      <c r="F116" s="1221"/>
      <c r="G116" s="1570" t="str">
        <f>IF(AND(ISNUMBER(G117), ISNUMBER(G118), ISNUMBER(G119)), SUM(G117:G119), "")</f>
        <v/>
      </c>
      <c r="H116" s="1766"/>
    </row>
    <row r="117" spans="1:9" s="1307" customFormat="1" ht="15" customHeight="1" x14ac:dyDescent="0.25">
      <c r="A117" s="1581"/>
      <c r="B117" s="1949" t="s">
        <v>1800</v>
      </c>
      <c r="C117" s="1948"/>
      <c r="D117" s="1221"/>
      <c r="E117" s="1221"/>
      <c r="F117" s="1221"/>
      <c r="G117" s="1424"/>
      <c r="H117" s="2238" t="str">
        <f t="shared" ref="H117:H119" si="8">IF(G117&lt;&gt;"",""," Cell left blank: please check")</f>
        <v xml:space="preserve"> Cell left blank: please check</v>
      </c>
    </row>
    <row r="118" spans="1:9" s="1307" customFormat="1" ht="15" customHeight="1" x14ac:dyDescent="0.25">
      <c r="A118" s="1581"/>
      <c r="B118" s="1949" t="s">
        <v>2088</v>
      </c>
      <c r="C118" s="1948"/>
      <c r="D118" s="1221"/>
      <c r="E118" s="1221"/>
      <c r="F118" s="1221"/>
      <c r="G118" s="1424"/>
      <c r="H118" s="2238" t="str">
        <f t="shared" si="8"/>
        <v xml:space="preserve"> Cell left blank: please check</v>
      </c>
    </row>
    <row r="119" spans="1:9" s="1307" customFormat="1" ht="15" customHeight="1" x14ac:dyDescent="0.25">
      <c r="A119" s="1581"/>
      <c r="B119" s="1949" t="s">
        <v>1365</v>
      </c>
      <c r="C119" s="1948"/>
      <c r="D119" s="1221"/>
      <c r="E119" s="1221"/>
      <c r="F119" s="1221"/>
      <c r="G119" s="1424"/>
      <c r="H119" s="2238" t="str">
        <f t="shared" si="8"/>
        <v xml:space="preserve"> Cell left blank: please check</v>
      </c>
    </row>
    <row r="120" spans="1:9" s="1307" customFormat="1" ht="15" customHeight="1" x14ac:dyDescent="0.25">
      <c r="A120" s="1581"/>
      <c r="B120" s="1803" t="s">
        <v>1802</v>
      </c>
      <c r="C120" s="1948"/>
      <c r="D120" s="1221"/>
      <c r="E120" s="1221"/>
      <c r="F120" s="1221"/>
      <c r="G120" s="1954"/>
      <c r="H120" s="1766"/>
    </row>
    <row r="121" spans="1:9" s="1307" customFormat="1" ht="15" customHeight="1" x14ac:dyDescent="0.25">
      <c r="A121" s="1581"/>
      <c r="B121" s="1947" t="s">
        <v>2117</v>
      </c>
      <c r="C121" s="1948"/>
      <c r="D121" s="1221"/>
      <c r="E121" s="1221"/>
      <c r="F121" s="1221"/>
      <c r="G121" s="1424"/>
      <c r="H121" s="2238" t="str">
        <f t="shared" ref="H121" si="9">IF(G121&lt;&gt;"",""," Cell left blank: please check")</f>
        <v xml:space="preserve"> Cell left blank: please check</v>
      </c>
    </row>
    <row r="122" spans="1:9" s="1307" customFormat="1" ht="15" customHeight="1" x14ac:dyDescent="0.25">
      <c r="A122" s="1581"/>
      <c r="B122" s="1947" t="s">
        <v>1799</v>
      </c>
      <c r="C122" s="1948"/>
      <c r="D122" s="1221"/>
      <c r="E122" s="1221"/>
      <c r="F122" s="1221"/>
      <c r="G122" s="1570" t="str">
        <f>IF(AND(ISNUMBER(G123), ISNUMBER(G124), ISNUMBER(G125)), SUM(G123:G125), "")</f>
        <v/>
      </c>
      <c r="H122" s="1766"/>
    </row>
    <row r="123" spans="1:9" s="1307" customFormat="1" ht="15" customHeight="1" x14ac:dyDescent="0.25">
      <c r="A123" s="1581"/>
      <c r="B123" s="1949" t="s">
        <v>1800</v>
      </c>
      <c r="C123" s="1948"/>
      <c r="D123" s="1221"/>
      <c r="E123" s="1221"/>
      <c r="F123" s="1221"/>
      <c r="G123" s="1424"/>
      <c r="H123" s="2238" t="str">
        <f t="shared" ref="H123:H125" si="10">IF(G123&lt;&gt;"",""," Cell left blank: please check")</f>
        <v xml:space="preserve"> Cell left blank: please check</v>
      </c>
    </row>
    <row r="124" spans="1:9" s="1307" customFormat="1" ht="15" customHeight="1" x14ac:dyDescent="0.25">
      <c r="A124" s="1581"/>
      <c r="B124" s="1949" t="s">
        <v>2088</v>
      </c>
      <c r="C124" s="1948"/>
      <c r="D124" s="1221"/>
      <c r="E124" s="1221"/>
      <c r="F124" s="1221"/>
      <c r="G124" s="1424"/>
      <c r="H124" s="2238" t="str">
        <f t="shared" si="10"/>
        <v xml:space="preserve"> Cell left blank: please check</v>
      </c>
    </row>
    <row r="125" spans="1:9" s="1307" customFormat="1" ht="15" customHeight="1" x14ac:dyDescent="0.25">
      <c r="A125" s="1581"/>
      <c r="B125" s="1950" t="s">
        <v>1365</v>
      </c>
      <c r="C125" s="1302"/>
      <c r="D125" s="1238"/>
      <c r="E125" s="1238"/>
      <c r="F125" s="1238"/>
      <c r="G125" s="1761"/>
      <c r="H125" s="2239" t="str">
        <f t="shared" si="10"/>
        <v xml:space="preserve"> Cell left blank: please check</v>
      </c>
    </row>
    <row r="126" spans="1:9" s="1307" customFormat="1" ht="15" customHeight="1" x14ac:dyDescent="0.25">
      <c r="A126" s="1581"/>
      <c r="B126" s="1587"/>
      <c r="C126" s="1587"/>
      <c r="H126" s="1559"/>
    </row>
    <row r="127" spans="1:9" s="1923" customFormat="1" ht="45" customHeight="1" x14ac:dyDescent="0.35">
      <c r="A127" s="1554" t="s">
        <v>2110</v>
      </c>
      <c r="B127" s="1689"/>
      <c r="C127" s="2155"/>
      <c r="D127" s="2155"/>
      <c r="E127" s="2155"/>
      <c r="F127" s="2156"/>
      <c r="G127" s="2155"/>
      <c r="H127" s="2157"/>
      <c r="I127" s="1555"/>
    </row>
    <row r="128" spans="1:9" s="2101" customFormat="1" ht="45" customHeight="1" x14ac:dyDescent="0.25">
      <c r="A128" s="2158"/>
      <c r="B128" s="2620" t="s">
        <v>2089</v>
      </c>
      <c r="C128" s="2620"/>
      <c r="D128" s="2620"/>
      <c r="E128" s="2620"/>
      <c r="F128" s="2620"/>
      <c r="G128" s="2620"/>
      <c r="H128" s="2620"/>
    </row>
    <row r="129" spans="1:8" s="1307" customFormat="1" ht="30" customHeight="1" x14ac:dyDescent="0.25">
      <c r="A129" s="1581"/>
      <c r="B129" s="2159" t="s">
        <v>1051</v>
      </c>
      <c r="C129" s="1929" t="s">
        <v>1214</v>
      </c>
      <c r="D129" s="1922" t="s">
        <v>1180</v>
      </c>
      <c r="E129" s="1929" t="s">
        <v>1181</v>
      </c>
      <c r="F129" s="1929" t="s">
        <v>1215</v>
      </c>
      <c r="H129" s="1559"/>
    </row>
    <row r="130" spans="1:8" s="1307" customFormat="1" ht="15" customHeight="1" x14ac:dyDescent="0.25">
      <c r="A130" s="1581"/>
      <c r="B130" s="1935" t="s">
        <v>1052</v>
      </c>
      <c r="C130" s="52"/>
      <c r="D130" s="1136"/>
      <c r="E130" s="1074"/>
      <c r="F130" s="1759"/>
      <c r="H130" s="1559"/>
    </row>
    <row r="131" spans="1:8" s="1307" customFormat="1" ht="15" customHeight="1" x14ac:dyDescent="0.25">
      <c r="A131" s="1581"/>
      <c r="B131" s="1129" t="s">
        <v>1053</v>
      </c>
      <c r="C131" s="52"/>
      <c r="D131" s="1136"/>
      <c r="E131" s="1074"/>
      <c r="F131" s="1759"/>
      <c r="H131" s="1559"/>
    </row>
    <row r="132" spans="1:8" s="1307" customFormat="1" ht="15" customHeight="1" x14ac:dyDescent="0.25">
      <c r="A132" s="1581"/>
      <c r="B132" s="1129" t="s">
        <v>1054</v>
      </c>
      <c r="C132" s="52"/>
      <c r="D132" s="1136"/>
      <c r="E132" s="1074"/>
      <c r="F132" s="1759"/>
      <c r="H132" s="1559"/>
    </row>
    <row r="133" spans="1:8" s="1307" customFormat="1" ht="15" customHeight="1" x14ac:dyDescent="0.25">
      <c r="A133" s="1581"/>
      <c r="B133" s="1129" t="s">
        <v>1055</v>
      </c>
      <c r="C133" s="52"/>
      <c r="D133" s="1136"/>
      <c r="E133" s="1074"/>
      <c r="F133" s="1759"/>
      <c r="H133" s="1559"/>
    </row>
    <row r="134" spans="1:8" s="1307" customFormat="1" ht="15" customHeight="1" x14ac:dyDescent="0.25">
      <c r="A134" s="1581"/>
      <c r="B134" s="1129" t="s">
        <v>1056</v>
      </c>
      <c r="C134" s="52"/>
      <c r="D134" s="1136"/>
      <c r="E134" s="1074"/>
      <c r="F134" s="1759"/>
      <c r="H134" s="1559"/>
    </row>
    <row r="135" spans="1:8" s="1307" customFormat="1" ht="15" customHeight="1" x14ac:dyDescent="0.25">
      <c r="A135" s="1581"/>
      <c r="B135" s="1129" t="s">
        <v>1057</v>
      </c>
      <c r="C135" s="52"/>
      <c r="D135" s="1136"/>
      <c r="E135" s="1074"/>
      <c r="F135" s="1759"/>
      <c r="H135" s="1559"/>
    </row>
    <row r="136" spans="1:8" s="1307" customFormat="1" ht="15" customHeight="1" x14ac:dyDescent="0.25">
      <c r="A136" s="1581"/>
      <c r="B136" s="1129" t="s">
        <v>1058</v>
      </c>
      <c r="C136" s="52"/>
      <c r="D136" s="1136"/>
      <c r="E136" s="1074"/>
      <c r="F136" s="1759"/>
      <c r="H136" s="1559"/>
    </row>
    <row r="137" spans="1:8" s="1307" customFormat="1" ht="15" customHeight="1" x14ac:dyDescent="0.25">
      <c r="A137" s="1581"/>
      <c r="B137" s="1129" t="s">
        <v>1059</v>
      </c>
      <c r="C137" s="52"/>
      <c r="D137" s="1136"/>
      <c r="E137" s="1074"/>
      <c r="F137" s="1759"/>
      <c r="H137" s="1559"/>
    </row>
    <row r="138" spans="1:8" s="1307" customFormat="1" ht="15" customHeight="1" x14ac:dyDescent="0.25">
      <c r="A138" s="1581"/>
      <c r="B138" s="1129" t="s">
        <v>1060</v>
      </c>
      <c r="C138" s="52"/>
      <c r="D138" s="1136"/>
      <c r="E138" s="1074"/>
      <c r="F138" s="1759"/>
      <c r="H138" s="1559"/>
    </row>
    <row r="139" spans="1:8" s="1307" customFormat="1" ht="15" customHeight="1" x14ac:dyDescent="0.25">
      <c r="A139" s="1581"/>
      <c r="B139" s="1129" t="s">
        <v>1061</v>
      </c>
      <c r="C139" s="52"/>
      <c r="D139" s="1136"/>
      <c r="E139" s="1074"/>
      <c r="F139" s="1759"/>
      <c r="H139" s="1559"/>
    </row>
    <row r="140" spans="1:8" s="1307" customFormat="1" ht="15" customHeight="1" x14ac:dyDescent="0.25">
      <c r="A140" s="1581"/>
      <c r="B140" s="1129" t="s">
        <v>1062</v>
      </c>
      <c r="C140" s="52"/>
      <c r="D140" s="1136"/>
      <c r="E140" s="1074"/>
      <c r="F140" s="1759"/>
      <c r="H140" s="1559"/>
    </row>
    <row r="141" spans="1:8" s="1307" customFormat="1" ht="15" customHeight="1" x14ac:dyDescent="0.25">
      <c r="A141" s="1581"/>
      <c r="B141" s="1129" t="s">
        <v>1063</v>
      </c>
      <c r="C141" s="52"/>
      <c r="D141" s="1136"/>
      <c r="E141" s="1074"/>
      <c r="F141" s="1759"/>
      <c r="H141" s="1559"/>
    </row>
    <row r="142" spans="1:8" s="1307" customFormat="1" ht="15" customHeight="1" x14ac:dyDescent="0.25">
      <c r="A142" s="1581"/>
      <c r="B142" s="1129" t="s">
        <v>1064</v>
      </c>
      <c r="C142" s="52"/>
      <c r="D142" s="1136"/>
      <c r="E142" s="1074"/>
      <c r="F142" s="1759"/>
      <c r="H142" s="1559"/>
    </row>
    <row r="143" spans="1:8" s="1307" customFormat="1" ht="15" customHeight="1" x14ac:dyDescent="0.25">
      <c r="A143" s="1581"/>
      <c r="B143" s="1129" t="s">
        <v>1065</v>
      </c>
      <c r="C143" s="52"/>
      <c r="D143" s="1136"/>
      <c r="E143" s="1074"/>
      <c r="F143" s="1759"/>
      <c r="H143" s="1559"/>
    </row>
    <row r="144" spans="1:8" s="1307" customFormat="1" ht="15" customHeight="1" x14ac:dyDescent="0.25">
      <c r="A144" s="1581"/>
      <c r="B144" s="1129" t="s">
        <v>1066</v>
      </c>
      <c r="C144" s="52"/>
      <c r="D144" s="1136"/>
      <c r="E144" s="1074"/>
      <c r="F144" s="1759"/>
      <c r="H144" s="1559"/>
    </row>
    <row r="145" spans="1:8" s="1307" customFormat="1" ht="15" customHeight="1" x14ac:dyDescent="0.25">
      <c r="A145" s="1581"/>
      <c r="B145" s="1129" t="s">
        <v>1067</v>
      </c>
      <c r="C145" s="52"/>
      <c r="D145" s="1136"/>
      <c r="E145" s="1074"/>
      <c r="F145" s="1759"/>
      <c r="H145" s="1559"/>
    </row>
    <row r="146" spans="1:8" s="1307" customFormat="1" ht="15" customHeight="1" x14ac:dyDescent="0.25">
      <c r="A146" s="1581"/>
      <c r="B146" s="1129" t="s">
        <v>1068</v>
      </c>
      <c r="C146" s="52"/>
      <c r="D146" s="1136"/>
      <c r="E146" s="1074"/>
      <c r="F146" s="1759"/>
      <c r="H146" s="1559"/>
    </row>
    <row r="147" spans="1:8" s="1307" customFormat="1" ht="15" customHeight="1" x14ac:dyDescent="0.25">
      <c r="A147" s="1581"/>
      <c r="B147" s="1129" t="s">
        <v>1069</v>
      </c>
      <c r="C147" s="52"/>
      <c r="D147" s="1136"/>
      <c r="E147" s="1074"/>
      <c r="F147" s="1759"/>
      <c r="H147" s="1559"/>
    </row>
    <row r="148" spans="1:8" s="1307" customFormat="1" ht="15" customHeight="1" x14ac:dyDescent="0.25">
      <c r="A148" s="1581"/>
      <c r="B148" s="1129" t="s">
        <v>1070</v>
      </c>
      <c r="C148" s="52"/>
      <c r="D148" s="1136"/>
      <c r="E148" s="1074"/>
      <c r="F148" s="1759"/>
      <c r="H148" s="1559"/>
    </row>
    <row r="149" spans="1:8" s="1307" customFormat="1" ht="15" customHeight="1" x14ac:dyDescent="0.25">
      <c r="A149" s="1581"/>
      <c r="B149" s="1129" t="s">
        <v>1071</v>
      </c>
      <c r="C149" s="52"/>
      <c r="D149" s="1136"/>
      <c r="E149" s="1074"/>
      <c r="F149" s="1759"/>
      <c r="H149" s="1559"/>
    </row>
    <row r="150" spans="1:8" s="1307" customFormat="1" ht="15" customHeight="1" x14ac:dyDescent="0.25">
      <c r="A150" s="1581"/>
      <c r="B150" s="1129" t="s">
        <v>1072</v>
      </c>
      <c r="C150" s="52"/>
      <c r="D150" s="1136"/>
      <c r="E150" s="1074"/>
      <c r="F150" s="1759"/>
      <c r="H150" s="1559"/>
    </row>
    <row r="151" spans="1:8" s="1307" customFormat="1" ht="15" customHeight="1" x14ac:dyDescent="0.25">
      <c r="A151" s="1581"/>
      <c r="B151" s="1129" t="s">
        <v>1073</v>
      </c>
      <c r="C151" s="52"/>
      <c r="D151" s="1136"/>
      <c r="E151" s="1074"/>
      <c r="F151" s="1759"/>
      <c r="H151" s="1559"/>
    </row>
    <row r="152" spans="1:8" s="1307" customFormat="1" ht="15" customHeight="1" x14ac:dyDescent="0.25">
      <c r="A152" s="1581"/>
      <c r="B152" s="1129" t="s">
        <v>1074</v>
      </c>
      <c r="C152" s="52"/>
      <c r="D152" s="1136"/>
      <c r="E152" s="1074"/>
      <c r="F152" s="1759"/>
      <c r="H152" s="1559"/>
    </row>
    <row r="153" spans="1:8" s="1307" customFormat="1" ht="15" customHeight="1" x14ac:dyDescent="0.25">
      <c r="A153" s="1581"/>
      <c r="B153" s="1129" t="s">
        <v>1075</v>
      </c>
      <c r="C153" s="52"/>
      <c r="D153" s="1136"/>
      <c r="E153" s="1074"/>
      <c r="F153" s="1759"/>
      <c r="H153" s="1559"/>
    </row>
    <row r="154" spans="1:8" s="1307" customFormat="1" ht="15" customHeight="1" x14ac:dyDescent="0.25">
      <c r="A154" s="1581"/>
      <c r="B154" s="1129" t="s">
        <v>1076</v>
      </c>
      <c r="C154" s="52"/>
      <c r="D154" s="1136"/>
      <c r="E154" s="1074"/>
      <c r="F154" s="1759"/>
      <c r="H154" s="1559"/>
    </row>
    <row r="155" spans="1:8" s="1307" customFormat="1" ht="15" customHeight="1" x14ac:dyDescent="0.25">
      <c r="A155" s="1581"/>
      <c r="B155" s="1129" t="s">
        <v>1077</v>
      </c>
      <c r="C155" s="52"/>
      <c r="D155" s="1136"/>
      <c r="E155" s="1074"/>
      <c r="F155" s="1759"/>
      <c r="H155" s="1559"/>
    </row>
    <row r="156" spans="1:8" s="1307" customFormat="1" ht="15" customHeight="1" x14ac:dyDescent="0.25">
      <c r="A156" s="1581"/>
      <c r="B156" s="1129" t="s">
        <v>1078</v>
      </c>
      <c r="C156" s="52"/>
      <c r="D156" s="1136"/>
      <c r="E156" s="1074"/>
      <c r="F156" s="1759"/>
      <c r="H156" s="1559"/>
    </row>
    <row r="157" spans="1:8" s="1307" customFormat="1" ht="15" customHeight="1" x14ac:dyDescent="0.25">
      <c r="A157" s="1581"/>
      <c r="B157" s="1129" t="s">
        <v>1079</v>
      </c>
      <c r="C157" s="52"/>
      <c r="D157" s="1136"/>
      <c r="E157" s="1074"/>
      <c r="F157" s="1759"/>
      <c r="H157" s="1559"/>
    </row>
    <row r="158" spans="1:8" s="1307" customFormat="1" ht="15" customHeight="1" x14ac:dyDescent="0.25">
      <c r="A158" s="1581"/>
      <c r="B158" s="1129" t="s">
        <v>1080</v>
      </c>
      <c r="C158" s="52"/>
      <c r="D158" s="1136"/>
      <c r="E158" s="1074"/>
      <c r="F158" s="1759"/>
      <c r="H158" s="1559"/>
    </row>
    <row r="159" spans="1:8" s="1307" customFormat="1" ht="15" customHeight="1" x14ac:dyDescent="0.25">
      <c r="A159" s="1581"/>
      <c r="B159" s="1129" t="s">
        <v>1081</v>
      </c>
      <c r="C159" s="52"/>
      <c r="D159" s="1136"/>
      <c r="E159" s="1074"/>
      <c r="F159" s="1759"/>
      <c r="H159" s="1559"/>
    </row>
    <row r="160" spans="1:8" s="1307" customFormat="1" ht="15" customHeight="1" x14ac:dyDescent="0.25">
      <c r="A160" s="1581"/>
      <c r="B160" s="1129" t="s">
        <v>1082</v>
      </c>
      <c r="C160" s="52"/>
      <c r="D160" s="1136"/>
      <c r="E160" s="1074"/>
      <c r="F160" s="1759"/>
      <c r="H160" s="1559"/>
    </row>
    <row r="161" spans="1:8" s="1307" customFormat="1" ht="15" customHeight="1" x14ac:dyDescent="0.25">
      <c r="A161" s="1581"/>
      <c r="B161" s="1129" t="s">
        <v>1083</v>
      </c>
      <c r="C161" s="52"/>
      <c r="D161" s="1136"/>
      <c r="E161" s="1074"/>
      <c r="F161" s="1759"/>
      <c r="H161" s="1559"/>
    </row>
    <row r="162" spans="1:8" s="1307" customFormat="1" ht="15" customHeight="1" x14ac:dyDescent="0.25">
      <c r="A162" s="1581"/>
      <c r="B162" s="1129" t="s">
        <v>1084</v>
      </c>
      <c r="C162" s="52"/>
      <c r="D162" s="1136"/>
      <c r="E162" s="1074"/>
      <c r="F162" s="1759"/>
      <c r="H162" s="1559"/>
    </row>
    <row r="163" spans="1:8" s="1307" customFormat="1" ht="15" customHeight="1" x14ac:dyDescent="0.25">
      <c r="A163" s="1581"/>
      <c r="B163" s="1129" t="s">
        <v>1085</v>
      </c>
      <c r="C163" s="52"/>
      <c r="D163" s="1136"/>
      <c r="E163" s="1074"/>
      <c r="F163" s="1759"/>
      <c r="H163" s="1559"/>
    </row>
    <row r="164" spans="1:8" s="1307" customFormat="1" ht="15" customHeight="1" x14ac:dyDescent="0.25">
      <c r="A164" s="1581"/>
      <c r="B164" s="1129" t="s">
        <v>1086</v>
      </c>
      <c r="C164" s="52"/>
      <c r="D164" s="1136"/>
      <c r="E164" s="1074"/>
      <c r="F164" s="1759"/>
      <c r="H164" s="1559"/>
    </row>
    <row r="165" spans="1:8" s="1307" customFormat="1" ht="15" customHeight="1" x14ac:dyDescent="0.25">
      <c r="A165" s="1581"/>
      <c r="B165" s="1129" t="s">
        <v>1087</v>
      </c>
      <c r="C165" s="52"/>
      <c r="D165" s="1136"/>
      <c r="E165" s="1074"/>
      <c r="F165" s="1759"/>
      <c r="H165" s="1559"/>
    </row>
    <row r="166" spans="1:8" s="1307" customFormat="1" ht="15" customHeight="1" x14ac:dyDescent="0.25">
      <c r="A166" s="1581"/>
      <c r="B166" s="1129" t="s">
        <v>1088</v>
      </c>
      <c r="C166" s="52"/>
      <c r="D166" s="1136"/>
      <c r="E166" s="1074"/>
      <c r="F166" s="1759"/>
      <c r="H166" s="1559"/>
    </row>
    <row r="167" spans="1:8" s="1307" customFormat="1" ht="15" customHeight="1" x14ac:dyDescent="0.25">
      <c r="A167" s="1581"/>
      <c r="B167" s="1129" t="s">
        <v>1089</v>
      </c>
      <c r="C167" s="52"/>
      <c r="D167" s="1136"/>
      <c r="E167" s="1074"/>
      <c r="F167" s="1759"/>
      <c r="H167" s="1559"/>
    </row>
    <row r="168" spans="1:8" s="1307" customFormat="1" ht="15" customHeight="1" x14ac:dyDescent="0.25">
      <c r="A168" s="1581"/>
      <c r="B168" s="1129" t="s">
        <v>1090</v>
      </c>
      <c r="C168" s="52"/>
      <c r="D168" s="1136"/>
      <c r="E168" s="1074"/>
      <c r="F168" s="1759"/>
      <c r="H168" s="1559"/>
    </row>
    <row r="169" spans="1:8" s="1307" customFormat="1" ht="15" customHeight="1" x14ac:dyDescent="0.25">
      <c r="A169" s="1581"/>
      <c r="B169" s="1129" t="s">
        <v>1091</v>
      </c>
      <c r="C169" s="52"/>
      <c r="D169" s="1136"/>
      <c r="E169" s="1074"/>
      <c r="F169" s="1759"/>
      <c r="H169" s="1559"/>
    </row>
    <row r="170" spans="1:8" s="1307" customFormat="1" ht="15" customHeight="1" x14ac:dyDescent="0.25">
      <c r="A170" s="1581"/>
      <c r="B170" s="1129" t="s">
        <v>1092</v>
      </c>
      <c r="C170" s="52"/>
      <c r="D170" s="1136"/>
      <c r="E170" s="1074"/>
      <c r="F170" s="1759"/>
      <c r="H170" s="1559"/>
    </row>
    <row r="171" spans="1:8" s="1307" customFormat="1" ht="15" customHeight="1" x14ac:dyDescent="0.25">
      <c r="A171" s="1581"/>
      <c r="B171" s="1129" t="s">
        <v>1093</v>
      </c>
      <c r="C171" s="52"/>
      <c r="D171" s="1136"/>
      <c r="E171" s="1074"/>
      <c r="F171" s="1759"/>
      <c r="H171" s="1559"/>
    </row>
    <row r="172" spans="1:8" s="1307" customFormat="1" ht="15" customHeight="1" x14ac:dyDescent="0.25">
      <c r="A172" s="1581"/>
      <c r="B172" s="1129" t="s">
        <v>1094</v>
      </c>
      <c r="C172" s="52"/>
      <c r="D172" s="1136"/>
      <c r="E172" s="1074"/>
      <c r="F172" s="1759"/>
      <c r="H172" s="1559"/>
    </row>
    <row r="173" spans="1:8" s="1307" customFormat="1" ht="15" customHeight="1" x14ac:dyDescent="0.25">
      <c r="A173" s="1581"/>
      <c r="B173" s="1129" t="s">
        <v>1095</v>
      </c>
      <c r="C173" s="52"/>
      <c r="D173" s="1136"/>
      <c r="E173" s="1074"/>
      <c r="F173" s="1759"/>
      <c r="H173" s="1559"/>
    </row>
    <row r="174" spans="1:8" s="1307" customFormat="1" ht="15" customHeight="1" x14ac:dyDescent="0.25">
      <c r="A174" s="1581"/>
      <c r="B174" s="1129" t="s">
        <v>1096</v>
      </c>
      <c r="C174" s="52"/>
      <c r="D174" s="1136"/>
      <c r="E174" s="1074"/>
      <c r="F174" s="1759"/>
      <c r="H174" s="1559"/>
    </row>
    <row r="175" spans="1:8" s="1307" customFormat="1" ht="15" customHeight="1" x14ac:dyDescent="0.25">
      <c r="A175" s="1581"/>
      <c r="B175" s="1129" t="s">
        <v>1097</v>
      </c>
      <c r="C175" s="52"/>
      <c r="D175" s="1136"/>
      <c r="E175" s="1074"/>
      <c r="F175" s="1759"/>
      <c r="H175" s="1559"/>
    </row>
    <row r="176" spans="1:8" s="1307" customFormat="1" ht="15" customHeight="1" x14ac:dyDescent="0.25">
      <c r="A176" s="1581"/>
      <c r="B176" s="1129" t="s">
        <v>1098</v>
      </c>
      <c r="C176" s="52"/>
      <c r="D176" s="1136"/>
      <c r="E176" s="1074"/>
      <c r="F176" s="1759"/>
      <c r="H176" s="1559"/>
    </row>
    <row r="177" spans="1:8" s="1307" customFormat="1" ht="15" customHeight="1" x14ac:dyDescent="0.25">
      <c r="A177" s="1581"/>
      <c r="B177" s="1129" t="s">
        <v>1099</v>
      </c>
      <c r="C177" s="52"/>
      <c r="D177" s="1136"/>
      <c r="E177" s="1074"/>
      <c r="F177" s="1759"/>
      <c r="H177" s="1559"/>
    </row>
    <row r="178" spans="1:8" s="1307" customFormat="1" ht="15" customHeight="1" x14ac:dyDescent="0.25">
      <c r="A178" s="1581"/>
      <c r="B178" s="1129" t="s">
        <v>1100</v>
      </c>
      <c r="C178" s="52"/>
      <c r="D178" s="1136"/>
      <c r="E178" s="1074"/>
      <c r="F178" s="1759"/>
      <c r="H178" s="1559"/>
    </row>
    <row r="179" spans="1:8" s="1307" customFormat="1" ht="15" customHeight="1" x14ac:dyDescent="0.25">
      <c r="A179" s="1581"/>
      <c r="B179" s="1129" t="s">
        <v>1101</v>
      </c>
      <c r="C179" s="52"/>
      <c r="D179" s="1136"/>
      <c r="E179" s="1074"/>
      <c r="F179" s="1759"/>
      <c r="H179" s="1559"/>
    </row>
    <row r="180" spans="1:8" s="1307" customFormat="1" ht="15" customHeight="1" x14ac:dyDescent="0.25">
      <c r="A180" s="1581"/>
      <c r="B180" s="1129" t="s">
        <v>1102</v>
      </c>
      <c r="C180" s="52"/>
      <c r="D180" s="1136"/>
      <c r="E180" s="1074"/>
      <c r="F180" s="1759"/>
      <c r="H180" s="1559"/>
    </row>
    <row r="181" spans="1:8" s="1307" customFormat="1" ht="15" customHeight="1" x14ac:dyDescent="0.25">
      <c r="A181" s="1581"/>
      <c r="B181" s="1129" t="s">
        <v>1103</v>
      </c>
      <c r="C181" s="52"/>
      <c r="D181" s="1136"/>
      <c r="E181" s="1074"/>
      <c r="F181" s="1759"/>
      <c r="H181" s="1559"/>
    </row>
    <row r="182" spans="1:8" s="1307" customFormat="1" ht="15" customHeight="1" x14ac:dyDescent="0.25">
      <c r="A182" s="1581"/>
      <c r="B182" s="1129" t="s">
        <v>1104</v>
      </c>
      <c r="C182" s="52"/>
      <c r="D182" s="1136"/>
      <c r="E182" s="1074"/>
      <c r="F182" s="1759"/>
      <c r="H182" s="1559"/>
    </row>
    <row r="183" spans="1:8" s="1307" customFormat="1" ht="15" customHeight="1" x14ac:dyDescent="0.25">
      <c r="A183" s="1581"/>
      <c r="B183" s="1129" t="s">
        <v>1105</v>
      </c>
      <c r="C183" s="52"/>
      <c r="D183" s="1136"/>
      <c r="E183" s="1074"/>
      <c r="F183" s="1759"/>
      <c r="H183" s="1559"/>
    </row>
    <row r="184" spans="1:8" s="1307" customFormat="1" ht="15" customHeight="1" x14ac:dyDescent="0.25">
      <c r="A184" s="1581"/>
      <c r="B184" s="1129" t="s">
        <v>1106</v>
      </c>
      <c r="C184" s="52"/>
      <c r="D184" s="1136"/>
      <c r="E184" s="1074"/>
      <c r="F184" s="1759"/>
      <c r="H184" s="1559"/>
    </row>
    <row r="185" spans="1:8" s="1307" customFormat="1" ht="15" customHeight="1" x14ac:dyDescent="0.25">
      <c r="A185" s="1581"/>
      <c r="B185" s="1129" t="s">
        <v>1107</v>
      </c>
      <c r="C185" s="52"/>
      <c r="D185" s="1136"/>
      <c r="E185" s="1074"/>
      <c r="F185" s="1759"/>
      <c r="H185" s="1559"/>
    </row>
    <row r="186" spans="1:8" s="1307" customFormat="1" ht="15" customHeight="1" x14ac:dyDescent="0.25">
      <c r="A186" s="1581"/>
      <c r="B186" s="1129" t="s">
        <v>1108</v>
      </c>
      <c r="C186" s="52"/>
      <c r="D186" s="1136"/>
      <c r="E186" s="1074"/>
      <c r="F186" s="1759"/>
      <c r="H186" s="1559"/>
    </row>
    <row r="187" spans="1:8" s="1307" customFormat="1" ht="15" customHeight="1" x14ac:dyDescent="0.25">
      <c r="A187" s="1581"/>
      <c r="B187" s="1129" t="s">
        <v>1109</v>
      </c>
      <c r="C187" s="52"/>
      <c r="D187" s="1136"/>
      <c r="E187" s="1074"/>
      <c r="F187" s="1759"/>
      <c r="H187" s="1559"/>
    </row>
    <row r="188" spans="1:8" s="1307" customFormat="1" ht="15" customHeight="1" x14ac:dyDescent="0.25">
      <c r="A188" s="1581"/>
      <c r="B188" s="1129" t="s">
        <v>1110</v>
      </c>
      <c r="C188" s="52"/>
      <c r="D188" s="1136"/>
      <c r="E188" s="1074"/>
      <c r="F188" s="1759"/>
      <c r="H188" s="1559"/>
    </row>
    <row r="189" spans="1:8" s="1307" customFormat="1" ht="15" customHeight="1" x14ac:dyDescent="0.25">
      <c r="A189" s="1581"/>
      <c r="B189" s="1129" t="s">
        <v>1111</v>
      </c>
      <c r="C189" s="52"/>
      <c r="D189" s="1136"/>
      <c r="E189" s="1074"/>
      <c r="F189" s="1759"/>
      <c r="H189" s="1559"/>
    </row>
    <row r="190" spans="1:8" s="1307" customFormat="1" ht="15" customHeight="1" x14ac:dyDescent="0.25">
      <c r="A190" s="1581"/>
      <c r="B190" s="1129" t="s">
        <v>1112</v>
      </c>
      <c r="C190" s="52"/>
      <c r="D190" s="1136"/>
      <c r="E190" s="1074"/>
      <c r="F190" s="1759"/>
      <c r="H190" s="1559"/>
    </row>
    <row r="191" spans="1:8" s="1307" customFormat="1" ht="15" customHeight="1" x14ac:dyDescent="0.25">
      <c r="A191" s="1581"/>
      <c r="B191" s="1129" t="s">
        <v>1113</v>
      </c>
      <c r="C191" s="52"/>
      <c r="D191" s="1136"/>
      <c r="E191" s="1074"/>
      <c r="F191" s="1759"/>
      <c r="H191" s="1559"/>
    </row>
    <row r="192" spans="1:8" s="1307" customFormat="1" ht="15" customHeight="1" x14ac:dyDescent="0.25">
      <c r="A192" s="1581"/>
      <c r="B192" s="1129" t="s">
        <v>1114</v>
      </c>
      <c r="C192" s="52"/>
      <c r="D192" s="1136"/>
      <c r="E192" s="1074"/>
      <c r="F192" s="1759"/>
      <c r="H192" s="1559"/>
    </row>
    <row r="193" spans="1:8" s="1307" customFormat="1" ht="15" customHeight="1" x14ac:dyDescent="0.25">
      <c r="A193" s="1581"/>
      <c r="B193" s="1129" t="s">
        <v>1115</v>
      </c>
      <c r="C193" s="52"/>
      <c r="D193" s="1136"/>
      <c r="E193" s="1074"/>
      <c r="F193" s="1759"/>
      <c r="H193" s="1559"/>
    </row>
    <row r="194" spans="1:8" s="1307" customFormat="1" ht="15" customHeight="1" x14ac:dyDescent="0.25">
      <c r="A194" s="1581"/>
      <c r="B194" s="1129" t="s">
        <v>1116</v>
      </c>
      <c r="C194" s="52"/>
      <c r="D194" s="1136"/>
      <c r="E194" s="1074"/>
      <c r="F194" s="1759"/>
      <c r="H194" s="1559"/>
    </row>
    <row r="195" spans="1:8" s="1307" customFormat="1" ht="15" customHeight="1" x14ac:dyDescent="0.25">
      <c r="A195" s="1581"/>
      <c r="B195" s="1129" t="s">
        <v>1117</v>
      </c>
      <c r="C195" s="52"/>
      <c r="D195" s="1136"/>
      <c r="E195" s="1074"/>
      <c r="F195" s="1759"/>
      <c r="H195" s="1559"/>
    </row>
    <row r="196" spans="1:8" s="1307" customFormat="1" ht="15" customHeight="1" x14ac:dyDescent="0.25">
      <c r="A196" s="1581"/>
      <c r="B196" s="1129" t="s">
        <v>1118</v>
      </c>
      <c r="C196" s="52"/>
      <c r="D196" s="1136"/>
      <c r="E196" s="1074"/>
      <c r="F196" s="1759"/>
      <c r="H196" s="1559"/>
    </row>
    <row r="197" spans="1:8" s="1307" customFormat="1" ht="15" customHeight="1" x14ac:dyDescent="0.25">
      <c r="A197" s="1581"/>
      <c r="B197" s="1129" t="s">
        <v>1119</v>
      </c>
      <c r="C197" s="52"/>
      <c r="D197" s="1136"/>
      <c r="E197" s="1074"/>
      <c r="F197" s="1759"/>
      <c r="H197" s="1559"/>
    </row>
    <row r="198" spans="1:8" s="1307" customFormat="1" ht="15" customHeight="1" x14ac:dyDescent="0.25">
      <c r="A198" s="1581"/>
      <c r="B198" s="1129" t="s">
        <v>1120</v>
      </c>
      <c r="C198" s="52"/>
      <c r="D198" s="1136"/>
      <c r="E198" s="1074"/>
      <c r="F198" s="1759"/>
      <c r="H198" s="1559"/>
    </row>
    <row r="199" spans="1:8" s="1307" customFormat="1" ht="15" customHeight="1" x14ac:dyDescent="0.25">
      <c r="A199" s="1581"/>
      <c r="B199" s="1129" t="s">
        <v>1121</v>
      </c>
      <c r="C199" s="52"/>
      <c r="D199" s="1136"/>
      <c r="E199" s="1074"/>
      <c r="F199" s="1759"/>
      <c r="H199" s="1559"/>
    </row>
    <row r="200" spans="1:8" s="1307" customFormat="1" ht="15" customHeight="1" x14ac:dyDescent="0.25">
      <c r="A200" s="1581"/>
      <c r="B200" s="1129" t="s">
        <v>1122</v>
      </c>
      <c r="C200" s="52"/>
      <c r="D200" s="1136"/>
      <c r="E200" s="1074"/>
      <c r="F200" s="1759"/>
      <c r="H200" s="1559"/>
    </row>
    <row r="201" spans="1:8" s="1307" customFormat="1" ht="15" customHeight="1" x14ac:dyDescent="0.25">
      <c r="A201" s="1581"/>
      <c r="B201" s="1129" t="s">
        <v>1123</v>
      </c>
      <c r="C201" s="52"/>
      <c r="D201" s="1136"/>
      <c r="E201" s="1074"/>
      <c r="F201" s="1759"/>
      <c r="H201" s="1559"/>
    </row>
    <row r="202" spans="1:8" s="1307" customFormat="1" ht="15" customHeight="1" x14ac:dyDescent="0.25">
      <c r="A202" s="1581"/>
      <c r="B202" s="1129" t="s">
        <v>1124</v>
      </c>
      <c r="C202" s="52"/>
      <c r="D202" s="1136"/>
      <c r="E202" s="1074"/>
      <c r="F202" s="1759"/>
      <c r="H202" s="1559"/>
    </row>
    <row r="203" spans="1:8" s="1307" customFormat="1" ht="15" customHeight="1" x14ac:dyDescent="0.25">
      <c r="A203" s="1581"/>
      <c r="B203" s="1129" t="s">
        <v>1125</v>
      </c>
      <c r="C203" s="52"/>
      <c r="D203" s="1136"/>
      <c r="E203" s="1074"/>
      <c r="F203" s="1759"/>
      <c r="H203" s="1559"/>
    </row>
    <row r="204" spans="1:8" s="1307" customFormat="1" ht="15" customHeight="1" x14ac:dyDescent="0.25">
      <c r="A204" s="1581"/>
      <c r="B204" s="1129" t="s">
        <v>1126</v>
      </c>
      <c r="C204" s="52"/>
      <c r="D204" s="1136"/>
      <c r="E204" s="1074"/>
      <c r="F204" s="1759"/>
      <c r="H204" s="1559"/>
    </row>
    <row r="205" spans="1:8" s="1307" customFormat="1" ht="15" customHeight="1" x14ac:dyDescent="0.25">
      <c r="A205" s="1581"/>
      <c r="B205" s="1129" t="s">
        <v>1127</v>
      </c>
      <c r="C205" s="52"/>
      <c r="D205" s="1136"/>
      <c r="E205" s="1074"/>
      <c r="F205" s="1759"/>
      <c r="H205" s="1559"/>
    </row>
    <row r="206" spans="1:8" s="1307" customFormat="1" ht="15" customHeight="1" x14ac:dyDescent="0.25">
      <c r="A206" s="1581"/>
      <c r="B206" s="1129" t="s">
        <v>1128</v>
      </c>
      <c r="C206" s="52"/>
      <c r="D206" s="1136"/>
      <c r="E206" s="1074"/>
      <c r="F206" s="1759"/>
      <c r="H206" s="1559"/>
    </row>
    <row r="207" spans="1:8" s="1307" customFormat="1" ht="15" customHeight="1" x14ac:dyDescent="0.25">
      <c r="A207" s="1581"/>
      <c r="B207" s="1129" t="s">
        <v>1129</v>
      </c>
      <c r="C207" s="52"/>
      <c r="D207" s="1136"/>
      <c r="E207" s="1074"/>
      <c r="F207" s="1759"/>
      <c r="H207" s="1559"/>
    </row>
    <row r="208" spans="1:8" s="1307" customFormat="1" ht="15" customHeight="1" x14ac:dyDescent="0.25">
      <c r="A208" s="1581"/>
      <c r="B208" s="1129" t="s">
        <v>1130</v>
      </c>
      <c r="C208" s="52"/>
      <c r="D208" s="1136"/>
      <c r="E208" s="1074"/>
      <c r="F208" s="1759"/>
      <c r="H208" s="1559"/>
    </row>
    <row r="209" spans="1:8" s="1307" customFormat="1" ht="15" customHeight="1" x14ac:dyDescent="0.25">
      <c r="A209" s="1581"/>
      <c r="B209" s="1129" t="s">
        <v>1131</v>
      </c>
      <c r="C209" s="52"/>
      <c r="D209" s="1136"/>
      <c r="E209" s="1074"/>
      <c r="F209" s="1759"/>
      <c r="H209" s="1559"/>
    </row>
    <row r="210" spans="1:8" s="1307" customFormat="1" ht="15" customHeight="1" x14ac:dyDescent="0.25">
      <c r="A210" s="1581"/>
      <c r="B210" s="1129" t="s">
        <v>1132</v>
      </c>
      <c r="C210" s="52"/>
      <c r="D210" s="1136"/>
      <c r="E210" s="1074"/>
      <c r="F210" s="1759"/>
      <c r="H210" s="1559"/>
    </row>
    <row r="211" spans="1:8" s="1307" customFormat="1" ht="15" customHeight="1" x14ac:dyDescent="0.25">
      <c r="A211" s="1581"/>
      <c r="B211" s="1129" t="s">
        <v>1133</v>
      </c>
      <c r="C211" s="52"/>
      <c r="D211" s="1136"/>
      <c r="E211" s="1074"/>
      <c r="F211" s="1759"/>
      <c r="H211" s="1559"/>
    </row>
    <row r="212" spans="1:8" s="1307" customFormat="1" ht="15" customHeight="1" x14ac:dyDescent="0.25">
      <c r="A212" s="1581"/>
      <c r="B212" s="1129" t="s">
        <v>1134</v>
      </c>
      <c r="C212" s="52"/>
      <c r="D212" s="1136"/>
      <c r="E212" s="1074"/>
      <c r="F212" s="1759"/>
      <c r="H212" s="1559"/>
    </row>
    <row r="213" spans="1:8" s="1307" customFormat="1" ht="15" customHeight="1" x14ac:dyDescent="0.25">
      <c r="A213" s="1581"/>
      <c r="B213" s="1129" t="s">
        <v>1135</v>
      </c>
      <c r="C213" s="52"/>
      <c r="D213" s="1136"/>
      <c r="E213" s="1074"/>
      <c r="F213" s="1759"/>
      <c r="H213" s="1559"/>
    </row>
    <row r="214" spans="1:8" s="1307" customFormat="1" ht="15" customHeight="1" x14ac:dyDescent="0.25">
      <c r="A214" s="1581"/>
      <c r="B214" s="1129" t="s">
        <v>1136</v>
      </c>
      <c r="C214" s="52"/>
      <c r="D214" s="1136"/>
      <c r="E214" s="1074"/>
      <c r="F214" s="1759"/>
      <c r="H214" s="1559"/>
    </row>
    <row r="215" spans="1:8" s="1307" customFormat="1" ht="15" customHeight="1" x14ac:dyDescent="0.25">
      <c r="A215" s="1581"/>
      <c r="B215" s="1129" t="s">
        <v>1137</v>
      </c>
      <c r="C215" s="52"/>
      <c r="D215" s="1136"/>
      <c r="E215" s="1074"/>
      <c r="F215" s="1759"/>
      <c r="H215" s="1559"/>
    </row>
    <row r="216" spans="1:8" s="1307" customFormat="1" ht="15" customHeight="1" x14ac:dyDescent="0.25">
      <c r="A216" s="1581"/>
      <c r="B216" s="1129" t="s">
        <v>1138</v>
      </c>
      <c r="C216" s="52"/>
      <c r="D216" s="1136"/>
      <c r="E216" s="1074"/>
      <c r="F216" s="1759"/>
      <c r="H216" s="1559"/>
    </row>
    <row r="217" spans="1:8" s="1307" customFormat="1" ht="15" customHeight="1" x14ac:dyDescent="0.25">
      <c r="A217" s="1581"/>
      <c r="B217" s="1129" t="s">
        <v>1139</v>
      </c>
      <c r="C217" s="52"/>
      <c r="D217" s="1136"/>
      <c r="E217" s="1074"/>
      <c r="F217" s="1759"/>
      <c r="H217" s="1559"/>
    </row>
    <row r="218" spans="1:8" s="1307" customFormat="1" ht="15" customHeight="1" x14ac:dyDescent="0.25">
      <c r="A218" s="1581"/>
      <c r="B218" s="1129" t="s">
        <v>1140</v>
      </c>
      <c r="C218" s="52"/>
      <c r="D218" s="1136"/>
      <c r="E218" s="1074"/>
      <c r="F218" s="1759"/>
      <c r="H218" s="1559"/>
    </row>
    <row r="219" spans="1:8" s="1307" customFormat="1" ht="15" customHeight="1" x14ac:dyDescent="0.25">
      <c r="A219" s="1581"/>
      <c r="B219" s="1129" t="s">
        <v>1141</v>
      </c>
      <c r="C219" s="52"/>
      <c r="D219" s="1136"/>
      <c r="E219" s="1074"/>
      <c r="F219" s="1759"/>
      <c r="H219" s="1559"/>
    </row>
    <row r="220" spans="1:8" s="1307" customFormat="1" ht="15" customHeight="1" x14ac:dyDescent="0.25">
      <c r="A220" s="1581"/>
      <c r="B220" s="1129" t="s">
        <v>1142</v>
      </c>
      <c r="C220" s="52"/>
      <c r="D220" s="1136"/>
      <c r="E220" s="1074"/>
      <c r="F220" s="1759"/>
      <c r="H220" s="1559"/>
    </row>
    <row r="221" spans="1:8" s="1307" customFormat="1" ht="15" customHeight="1" x14ac:dyDescent="0.25">
      <c r="A221" s="1581"/>
      <c r="B221" s="1129" t="s">
        <v>1143</v>
      </c>
      <c r="C221" s="52"/>
      <c r="D221" s="1136"/>
      <c r="E221" s="1074"/>
      <c r="F221" s="1759"/>
      <c r="H221" s="1559"/>
    </row>
    <row r="222" spans="1:8" s="1307" customFormat="1" ht="15" customHeight="1" x14ac:dyDescent="0.25">
      <c r="A222" s="1581"/>
      <c r="B222" s="1129" t="s">
        <v>1144</v>
      </c>
      <c r="C222" s="52"/>
      <c r="D222" s="1136"/>
      <c r="E222" s="1074"/>
      <c r="F222" s="1759"/>
      <c r="H222" s="1559"/>
    </row>
    <row r="223" spans="1:8" s="1307" customFormat="1" ht="15" customHeight="1" x14ac:dyDescent="0.25">
      <c r="A223" s="1581"/>
      <c r="B223" s="1129" t="s">
        <v>1145</v>
      </c>
      <c r="C223" s="52"/>
      <c r="D223" s="1136"/>
      <c r="E223" s="1074"/>
      <c r="F223" s="1759"/>
      <c r="H223" s="1559"/>
    </row>
    <row r="224" spans="1:8" s="1307" customFormat="1" ht="15" customHeight="1" x14ac:dyDescent="0.25">
      <c r="A224" s="1581"/>
      <c r="B224" s="1129" t="s">
        <v>1146</v>
      </c>
      <c r="C224" s="52"/>
      <c r="D224" s="1136"/>
      <c r="E224" s="1074"/>
      <c r="F224" s="1759"/>
      <c r="H224" s="1559"/>
    </row>
    <row r="225" spans="1:9" s="1307" customFormat="1" ht="15" customHeight="1" x14ac:dyDescent="0.25">
      <c r="A225" s="1581"/>
      <c r="B225" s="1129" t="s">
        <v>1147</v>
      </c>
      <c r="C225" s="52"/>
      <c r="D225" s="1136"/>
      <c r="E225" s="1074"/>
      <c r="F225" s="1759"/>
      <c r="H225" s="1559"/>
    </row>
    <row r="226" spans="1:9" s="1307" customFormat="1" ht="15" customHeight="1" x14ac:dyDescent="0.25">
      <c r="A226" s="1581"/>
      <c r="B226" s="1129" t="s">
        <v>1148</v>
      </c>
      <c r="C226" s="52"/>
      <c r="D226" s="1136"/>
      <c r="E226" s="1074"/>
      <c r="F226" s="1759"/>
      <c r="H226" s="1559"/>
    </row>
    <row r="227" spans="1:9" s="1307" customFormat="1" ht="15" customHeight="1" x14ac:dyDescent="0.25">
      <c r="A227" s="1581"/>
      <c r="B227" s="1129" t="s">
        <v>1149</v>
      </c>
      <c r="C227" s="52"/>
      <c r="D227" s="1136"/>
      <c r="E227" s="1074"/>
      <c r="F227" s="1759"/>
      <c r="H227" s="1559"/>
    </row>
    <row r="228" spans="1:9" s="1307" customFormat="1" ht="15" customHeight="1" x14ac:dyDescent="0.25">
      <c r="A228" s="1581"/>
      <c r="B228" s="1129" t="s">
        <v>1150</v>
      </c>
      <c r="C228" s="52"/>
      <c r="D228" s="1136"/>
      <c r="E228" s="1074"/>
      <c r="F228" s="1759"/>
      <c r="H228" s="1559"/>
    </row>
    <row r="229" spans="1:9" s="1307" customFormat="1" ht="15" customHeight="1" x14ac:dyDescent="0.25">
      <c r="A229" s="1581"/>
      <c r="B229" s="1132" t="s">
        <v>1151</v>
      </c>
      <c r="C229" s="47"/>
      <c r="D229" s="1222"/>
      <c r="E229" s="1127"/>
      <c r="F229" s="1760"/>
      <c r="H229" s="1559"/>
    </row>
    <row r="230" spans="1:9" s="1307" customFormat="1" ht="15" customHeight="1" x14ac:dyDescent="0.25">
      <c r="A230" s="1581"/>
      <c r="B230" s="1587"/>
      <c r="C230" s="1587"/>
      <c r="H230" s="1559"/>
    </row>
    <row r="231" spans="1:9" s="1112" customFormat="1" ht="45" customHeight="1" x14ac:dyDescent="0.35">
      <c r="A231" s="1554" t="s">
        <v>1667</v>
      </c>
      <c r="B231" s="1689"/>
      <c r="C231" s="2155"/>
      <c r="D231" s="2155"/>
      <c r="E231" s="2155"/>
      <c r="F231" s="2156"/>
      <c r="G231" s="2155"/>
      <c r="H231" s="2157"/>
      <c r="I231" s="1555"/>
    </row>
    <row r="232" spans="1:9" s="1307" customFormat="1" ht="15" customHeight="1" x14ac:dyDescent="0.25">
      <c r="A232" s="1581"/>
      <c r="B232" s="1754" t="s">
        <v>1154</v>
      </c>
      <c r="C232" s="1582" t="s">
        <v>1155</v>
      </c>
      <c r="D232" s="2104" t="s">
        <v>1156</v>
      </c>
      <c r="H232" s="1559"/>
      <c r="I232" s="1161"/>
    </row>
    <row r="233" spans="1:9" s="1307" customFormat="1" ht="15" customHeight="1" x14ac:dyDescent="0.25">
      <c r="A233" s="1581"/>
      <c r="B233" s="1122" t="str">
        <f>"Q-"&amp;(ROW(B233)-ROW(B$232))</f>
        <v>Q-1</v>
      </c>
      <c r="C233" s="1123"/>
      <c r="D233" s="1124"/>
      <c r="H233" s="1559"/>
      <c r="I233" s="1161"/>
    </row>
    <row r="234" spans="1:9" s="1307" customFormat="1" ht="15" customHeight="1" x14ac:dyDescent="0.25">
      <c r="A234" s="1581"/>
      <c r="B234" s="1122" t="str">
        <f t="shared" ref="B234:B297" si="11">"Q-"&amp;(ROW(B234)-ROW(B$232))</f>
        <v>Q-2</v>
      </c>
      <c r="C234" s="1074"/>
      <c r="D234" s="1125"/>
      <c r="H234" s="1559"/>
      <c r="I234" s="1161"/>
    </row>
    <row r="235" spans="1:9" s="1307" customFormat="1" ht="15" customHeight="1" x14ac:dyDescent="0.25">
      <c r="A235" s="1581"/>
      <c r="B235" s="1122" t="str">
        <f t="shared" si="11"/>
        <v>Q-3</v>
      </c>
      <c r="C235" s="1074"/>
      <c r="D235" s="1125"/>
      <c r="H235" s="1559"/>
      <c r="I235" s="1161"/>
    </row>
    <row r="236" spans="1:9" s="1307" customFormat="1" ht="15" customHeight="1" x14ac:dyDescent="0.25">
      <c r="A236" s="1581"/>
      <c r="B236" s="1122" t="str">
        <f t="shared" si="11"/>
        <v>Q-4</v>
      </c>
      <c r="C236" s="1074"/>
      <c r="D236" s="1125"/>
      <c r="H236" s="1559"/>
      <c r="I236" s="1161"/>
    </row>
    <row r="237" spans="1:9" s="1307" customFormat="1" ht="15" customHeight="1" x14ac:dyDescent="0.25">
      <c r="A237" s="1581"/>
      <c r="B237" s="1122" t="str">
        <f t="shared" si="11"/>
        <v>Q-5</v>
      </c>
      <c r="C237" s="1074"/>
      <c r="D237" s="1125"/>
      <c r="H237" s="1559"/>
      <c r="I237" s="1161"/>
    </row>
    <row r="238" spans="1:9" s="1307" customFormat="1" ht="15" customHeight="1" x14ac:dyDescent="0.25">
      <c r="A238" s="1581"/>
      <c r="B238" s="1122" t="str">
        <f t="shared" si="11"/>
        <v>Q-6</v>
      </c>
      <c r="C238" s="1074"/>
      <c r="D238" s="1125"/>
      <c r="H238" s="1559"/>
      <c r="I238" s="1161"/>
    </row>
    <row r="239" spans="1:9" s="1307" customFormat="1" ht="15" customHeight="1" x14ac:dyDescent="0.25">
      <c r="A239" s="1581"/>
      <c r="B239" s="1122" t="str">
        <f t="shared" si="11"/>
        <v>Q-7</v>
      </c>
      <c r="C239" s="1074"/>
      <c r="D239" s="1125"/>
      <c r="H239" s="1559"/>
      <c r="I239" s="1161"/>
    </row>
    <row r="240" spans="1:9" s="1307" customFormat="1" ht="15" customHeight="1" x14ac:dyDescent="0.25">
      <c r="A240" s="1581"/>
      <c r="B240" s="1122" t="str">
        <f t="shared" si="11"/>
        <v>Q-8</v>
      </c>
      <c r="C240" s="1074"/>
      <c r="D240" s="1125"/>
      <c r="H240" s="1559"/>
      <c r="I240" s="1161"/>
    </row>
    <row r="241" spans="1:9" s="1307" customFormat="1" ht="15" customHeight="1" x14ac:dyDescent="0.25">
      <c r="A241" s="1581"/>
      <c r="B241" s="1122" t="str">
        <f t="shared" si="11"/>
        <v>Q-9</v>
      </c>
      <c r="C241" s="1074"/>
      <c r="D241" s="1125"/>
      <c r="H241" s="1559"/>
      <c r="I241" s="1161"/>
    </row>
    <row r="242" spans="1:9" s="1307" customFormat="1" ht="15" customHeight="1" x14ac:dyDescent="0.25">
      <c r="A242" s="1581"/>
      <c r="B242" s="1122" t="str">
        <f t="shared" si="11"/>
        <v>Q-10</v>
      </c>
      <c r="C242" s="1074"/>
      <c r="D242" s="1125"/>
      <c r="H242" s="1559"/>
      <c r="I242" s="1161"/>
    </row>
    <row r="243" spans="1:9" s="1307" customFormat="1" ht="15" customHeight="1" x14ac:dyDescent="0.25">
      <c r="A243" s="1581"/>
      <c r="B243" s="1122" t="str">
        <f t="shared" si="11"/>
        <v>Q-11</v>
      </c>
      <c r="C243" s="1074"/>
      <c r="D243" s="1125"/>
      <c r="H243" s="1559"/>
      <c r="I243" s="1161"/>
    </row>
    <row r="244" spans="1:9" s="1307" customFormat="1" ht="15" customHeight="1" x14ac:dyDescent="0.25">
      <c r="A244" s="1581"/>
      <c r="B244" s="1122" t="str">
        <f t="shared" si="11"/>
        <v>Q-12</v>
      </c>
      <c r="C244" s="1074"/>
      <c r="D244" s="1125"/>
      <c r="H244" s="1559"/>
      <c r="I244" s="1161"/>
    </row>
    <row r="245" spans="1:9" s="1307" customFormat="1" ht="15" customHeight="1" x14ac:dyDescent="0.25">
      <c r="A245" s="1581"/>
      <c r="B245" s="1122" t="str">
        <f t="shared" si="11"/>
        <v>Q-13</v>
      </c>
      <c r="C245" s="1074"/>
      <c r="D245" s="1125"/>
      <c r="H245" s="1559"/>
      <c r="I245" s="1161"/>
    </row>
    <row r="246" spans="1:9" s="1307" customFormat="1" ht="15" customHeight="1" x14ac:dyDescent="0.25">
      <c r="A246" s="1581"/>
      <c r="B246" s="1122" t="str">
        <f t="shared" si="11"/>
        <v>Q-14</v>
      </c>
      <c r="C246" s="1074"/>
      <c r="D246" s="1125"/>
      <c r="H246" s="1559"/>
      <c r="I246" s="1161"/>
    </row>
    <row r="247" spans="1:9" s="1307" customFormat="1" ht="15" customHeight="1" x14ac:dyDescent="0.25">
      <c r="A247" s="1581"/>
      <c r="B247" s="1122" t="str">
        <f t="shared" si="11"/>
        <v>Q-15</v>
      </c>
      <c r="C247" s="1074"/>
      <c r="D247" s="1125"/>
      <c r="H247" s="1559"/>
      <c r="I247" s="1161"/>
    </row>
    <row r="248" spans="1:9" s="1307" customFormat="1" ht="15" customHeight="1" x14ac:dyDescent="0.25">
      <c r="A248" s="1581"/>
      <c r="B248" s="1122" t="str">
        <f t="shared" si="11"/>
        <v>Q-16</v>
      </c>
      <c r="C248" s="1074"/>
      <c r="D248" s="1125"/>
      <c r="H248" s="1559"/>
      <c r="I248" s="1161"/>
    </row>
    <row r="249" spans="1:9" s="1307" customFormat="1" ht="15" customHeight="1" x14ac:dyDescent="0.25">
      <c r="A249" s="1581"/>
      <c r="B249" s="1122" t="str">
        <f t="shared" si="11"/>
        <v>Q-17</v>
      </c>
      <c r="C249" s="1074"/>
      <c r="D249" s="1125"/>
      <c r="H249" s="1559"/>
      <c r="I249" s="1161"/>
    </row>
    <row r="250" spans="1:9" s="1307" customFormat="1" ht="15" customHeight="1" x14ac:dyDescent="0.25">
      <c r="A250" s="1581"/>
      <c r="B250" s="1122" t="str">
        <f t="shared" si="11"/>
        <v>Q-18</v>
      </c>
      <c r="C250" s="1074"/>
      <c r="D250" s="1125"/>
      <c r="H250" s="1559"/>
      <c r="I250" s="1161"/>
    </row>
    <row r="251" spans="1:9" s="1307" customFormat="1" ht="15" customHeight="1" x14ac:dyDescent="0.25">
      <c r="A251" s="1581"/>
      <c r="B251" s="1122" t="str">
        <f t="shared" si="11"/>
        <v>Q-19</v>
      </c>
      <c r="C251" s="1074"/>
      <c r="D251" s="1125"/>
      <c r="H251" s="1559"/>
      <c r="I251" s="1161"/>
    </row>
    <row r="252" spans="1:9" s="1307" customFormat="1" ht="15" customHeight="1" x14ac:dyDescent="0.25">
      <c r="A252" s="1581"/>
      <c r="B252" s="1122" t="str">
        <f t="shared" si="11"/>
        <v>Q-20</v>
      </c>
      <c r="C252" s="1074"/>
      <c r="D252" s="1125"/>
      <c r="H252" s="1559"/>
      <c r="I252" s="1161"/>
    </row>
    <row r="253" spans="1:9" s="1307" customFormat="1" ht="15" customHeight="1" x14ac:dyDescent="0.25">
      <c r="A253" s="1581"/>
      <c r="B253" s="1122" t="str">
        <f t="shared" si="11"/>
        <v>Q-21</v>
      </c>
      <c r="C253" s="1074"/>
      <c r="D253" s="1125"/>
      <c r="H253" s="1559"/>
      <c r="I253" s="1161"/>
    </row>
    <row r="254" spans="1:9" s="1307" customFormat="1" ht="15" customHeight="1" x14ac:dyDescent="0.25">
      <c r="A254" s="1581"/>
      <c r="B254" s="1122" t="str">
        <f t="shared" si="11"/>
        <v>Q-22</v>
      </c>
      <c r="C254" s="1074"/>
      <c r="D254" s="1125"/>
      <c r="H254" s="1559"/>
      <c r="I254" s="1161"/>
    </row>
    <row r="255" spans="1:9" s="1307" customFormat="1" ht="15" customHeight="1" x14ac:dyDescent="0.25">
      <c r="A255" s="1581"/>
      <c r="B255" s="1122" t="str">
        <f t="shared" si="11"/>
        <v>Q-23</v>
      </c>
      <c r="C255" s="1074"/>
      <c r="D255" s="1125"/>
      <c r="H255" s="1559"/>
      <c r="I255" s="1161"/>
    </row>
    <row r="256" spans="1:9" s="1307" customFormat="1" ht="15" customHeight="1" x14ac:dyDescent="0.25">
      <c r="A256" s="1581"/>
      <c r="B256" s="1122" t="str">
        <f t="shared" si="11"/>
        <v>Q-24</v>
      </c>
      <c r="C256" s="1074"/>
      <c r="D256" s="1125"/>
      <c r="H256" s="1559"/>
      <c r="I256" s="1161"/>
    </row>
    <row r="257" spans="1:9" s="1307" customFormat="1" ht="15" customHeight="1" x14ac:dyDescent="0.25">
      <c r="A257" s="1581"/>
      <c r="B257" s="1122" t="str">
        <f t="shared" si="11"/>
        <v>Q-25</v>
      </c>
      <c r="C257" s="1074"/>
      <c r="D257" s="1125"/>
      <c r="H257" s="1559"/>
      <c r="I257" s="1161"/>
    </row>
    <row r="258" spans="1:9" s="1307" customFormat="1" ht="15" customHeight="1" x14ac:dyDescent="0.25">
      <c r="A258" s="1581"/>
      <c r="B258" s="1122" t="str">
        <f t="shared" si="11"/>
        <v>Q-26</v>
      </c>
      <c r="C258" s="1074"/>
      <c r="D258" s="1125"/>
      <c r="H258" s="1559"/>
      <c r="I258" s="1161"/>
    </row>
    <row r="259" spans="1:9" s="1307" customFormat="1" ht="15" customHeight="1" x14ac:dyDescent="0.25">
      <c r="A259" s="1581"/>
      <c r="B259" s="1122" t="str">
        <f t="shared" si="11"/>
        <v>Q-27</v>
      </c>
      <c r="C259" s="1074"/>
      <c r="D259" s="1125"/>
      <c r="H259" s="1559"/>
      <c r="I259" s="1161"/>
    </row>
    <row r="260" spans="1:9" s="1307" customFormat="1" ht="15" customHeight="1" x14ac:dyDescent="0.25">
      <c r="A260" s="1581"/>
      <c r="B260" s="1122" t="str">
        <f t="shared" si="11"/>
        <v>Q-28</v>
      </c>
      <c r="C260" s="1074"/>
      <c r="D260" s="1125"/>
      <c r="H260" s="1559"/>
      <c r="I260" s="1161"/>
    </row>
    <row r="261" spans="1:9" s="1307" customFormat="1" ht="15" customHeight="1" x14ac:dyDescent="0.25">
      <c r="A261" s="1581"/>
      <c r="B261" s="1122" t="str">
        <f t="shared" si="11"/>
        <v>Q-29</v>
      </c>
      <c r="C261" s="1074"/>
      <c r="D261" s="1125"/>
      <c r="H261" s="1559"/>
      <c r="I261" s="1161"/>
    </row>
    <row r="262" spans="1:9" s="1307" customFormat="1" ht="15" customHeight="1" x14ac:dyDescent="0.25">
      <c r="A262" s="1581"/>
      <c r="B262" s="1122" t="str">
        <f t="shared" si="11"/>
        <v>Q-30</v>
      </c>
      <c r="C262" s="1074"/>
      <c r="D262" s="1125"/>
      <c r="H262" s="1559"/>
      <c r="I262" s="1161"/>
    </row>
    <row r="263" spans="1:9" s="1307" customFormat="1" ht="15" customHeight="1" x14ac:dyDescent="0.25">
      <c r="A263" s="1581"/>
      <c r="B263" s="1122" t="str">
        <f t="shared" si="11"/>
        <v>Q-31</v>
      </c>
      <c r="C263" s="1074"/>
      <c r="D263" s="1125"/>
      <c r="H263" s="1559"/>
      <c r="I263" s="1161"/>
    </row>
    <row r="264" spans="1:9" s="1307" customFormat="1" ht="15" customHeight="1" x14ac:dyDescent="0.25">
      <c r="A264" s="1581"/>
      <c r="B264" s="1122" t="str">
        <f t="shared" si="11"/>
        <v>Q-32</v>
      </c>
      <c r="C264" s="1074"/>
      <c r="D264" s="1125"/>
      <c r="H264" s="1559"/>
      <c r="I264" s="1161"/>
    </row>
    <row r="265" spans="1:9" s="1307" customFormat="1" ht="15" customHeight="1" x14ac:dyDescent="0.25">
      <c r="A265" s="1581"/>
      <c r="B265" s="1122" t="str">
        <f t="shared" si="11"/>
        <v>Q-33</v>
      </c>
      <c r="C265" s="1074"/>
      <c r="D265" s="1125"/>
      <c r="H265" s="1559"/>
      <c r="I265" s="1161"/>
    </row>
    <row r="266" spans="1:9" s="1307" customFormat="1" ht="15" customHeight="1" x14ac:dyDescent="0.25">
      <c r="A266" s="1581"/>
      <c r="B266" s="1122" t="str">
        <f t="shared" si="11"/>
        <v>Q-34</v>
      </c>
      <c r="C266" s="1074"/>
      <c r="D266" s="1125"/>
      <c r="H266" s="1559"/>
      <c r="I266" s="1161"/>
    </row>
    <row r="267" spans="1:9" s="1307" customFormat="1" ht="15" customHeight="1" x14ac:dyDescent="0.25">
      <c r="A267" s="1581"/>
      <c r="B267" s="1122" t="str">
        <f t="shared" si="11"/>
        <v>Q-35</v>
      </c>
      <c r="C267" s="1074"/>
      <c r="D267" s="1125"/>
      <c r="H267" s="1559"/>
      <c r="I267" s="1161"/>
    </row>
    <row r="268" spans="1:9" s="1307" customFormat="1" ht="15" customHeight="1" x14ac:dyDescent="0.25">
      <c r="A268" s="1581"/>
      <c r="B268" s="1122" t="str">
        <f t="shared" si="11"/>
        <v>Q-36</v>
      </c>
      <c r="C268" s="1074"/>
      <c r="D268" s="1125"/>
      <c r="H268" s="1559"/>
      <c r="I268" s="1161"/>
    </row>
    <row r="269" spans="1:9" s="1307" customFormat="1" ht="15" customHeight="1" x14ac:dyDescent="0.25">
      <c r="A269" s="1581"/>
      <c r="B269" s="1122" t="str">
        <f t="shared" si="11"/>
        <v>Q-37</v>
      </c>
      <c r="C269" s="1074"/>
      <c r="D269" s="1125"/>
      <c r="H269" s="1559"/>
      <c r="I269" s="1161"/>
    </row>
    <row r="270" spans="1:9" s="1307" customFormat="1" ht="15" customHeight="1" x14ac:dyDescent="0.25">
      <c r="A270" s="1581"/>
      <c r="B270" s="1122" t="str">
        <f t="shared" si="11"/>
        <v>Q-38</v>
      </c>
      <c r="C270" s="1074"/>
      <c r="D270" s="1125"/>
      <c r="H270" s="1559"/>
      <c r="I270" s="1161"/>
    </row>
    <row r="271" spans="1:9" s="1307" customFormat="1" ht="15" customHeight="1" x14ac:dyDescent="0.25">
      <c r="A271" s="1581"/>
      <c r="B271" s="1122" t="str">
        <f t="shared" si="11"/>
        <v>Q-39</v>
      </c>
      <c r="C271" s="1074"/>
      <c r="D271" s="1125"/>
      <c r="H271" s="1559"/>
      <c r="I271" s="1161"/>
    </row>
    <row r="272" spans="1:9" s="1307" customFormat="1" ht="15" customHeight="1" x14ac:dyDescent="0.25">
      <c r="A272" s="1581"/>
      <c r="B272" s="1122" t="str">
        <f t="shared" si="11"/>
        <v>Q-40</v>
      </c>
      <c r="C272" s="1074"/>
      <c r="D272" s="1125"/>
      <c r="H272" s="1559"/>
      <c r="I272" s="1161"/>
    </row>
    <row r="273" spans="1:9" s="1307" customFormat="1" ht="15" customHeight="1" x14ac:dyDescent="0.25">
      <c r="A273" s="1581"/>
      <c r="B273" s="1122" t="str">
        <f t="shared" si="11"/>
        <v>Q-41</v>
      </c>
      <c r="C273" s="1074"/>
      <c r="D273" s="1125"/>
      <c r="H273" s="1559"/>
      <c r="I273" s="1161"/>
    </row>
    <row r="274" spans="1:9" s="1307" customFormat="1" ht="15" customHeight="1" x14ac:dyDescent="0.25">
      <c r="A274" s="1581"/>
      <c r="B274" s="1122" t="str">
        <f t="shared" si="11"/>
        <v>Q-42</v>
      </c>
      <c r="C274" s="1074"/>
      <c r="D274" s="1125"/>
      <c r="H274" s="1559"/>
      <c r="I274" s="1161"/>
    </row>
    <row r="275" spans="1:9" s="1307" customFormat="1" ht="15" customHeight="1" x14ac:dyDescent="0.25">
      <c r="A275" s="1581"/>
      <c r="B275" s="1122" t="str">
        <f t="shared" si="11"/>
        <v>Q-43</v>
      </c>
      <c r="C275" s="1074"/>
      <c r="D275" s="1125"/>
      <c r="H275" s="1559"/>
      <c r="I275" s="1161"/>
    </row>
    <row r="276" spans="1:9" s="1307" customFormat="1" ht="15" customHeight="1" x14ac:dyDescent="0.25">
      <c r="A276" s="1581"/>
      <c r="B276" s="1122" t="str">
        <f t="shared" si="11"/>
        <v>Q-44</v>
      </c>
      <c r="C276" s="1074"/>
      <c r="D276" s="1125"/>
      <c r="H276" s="1559"/>
      <c r="I276" s="1161"/>
    </row>
    <row r="277" spans="1:9" s="1307" customFormat="1" ht="15" customHeight="1" x14ac:dyDescent="0.25">
      <c r="A277" s="1581"/>
      <c r="B277" s="1122" t="str">
        <f t="shared" si="11"/>
        <v>Q-45</v>
      </c>
      <c r="C277" s="1074"/>
      <c r="D277" s="1125"/>
      <c r="H277" s="1559"/>
      <c r="I277" s="1161"/>
    </row>
    <row r="278" spans="1:9" s="1307" customFormat="1" ht="15" customHeight="1" x14ac:dyDescent="0.25">
      <c r="A278" s="1581"/>
      <c r="B278" s="1122" t="str">
        <f t="shared" si="11"/>
        <v>Q-46</v>
      </c>
      <c r="C278" s="1074"/>
      <c r="D278" s="1125"/>
      <c r="H278" s="1559"/>
      <c r="I278" s="1161"/>
    </row>
    <row r="279" spans="1:9" s="1307" customFormat="1" ht="15" customHeight="1" x14ac:dyDescent="0.25">
      <c r="A279" s="1581"/>
      <c r="B279" s="1122" t="str">
        <f t="shared" si="11"/>
        <v>Q-47</v>
      </c>
      <c r="C279" s="1074"/>
      <c r="D279" s="1125"/>
      <c r="H279" s="1559"/>
      <c r="I279" s="1161"/>
    </row>
    <row r="280" spans="1:9" s="1307" customFormat="1" ht="15" customHeight="1" x14ac:dyDescent="0.25">
      <c r="A280" s="1581"/>
      <c r="B280" s="1122" t="str">
        <f t="shared" si="11"/>
        <v>Q-48</v>
      </c>
      <c r="C280" s="1074"/>
      <c r="D280" s="1125"/>
      <c r="H280" s="1559"/>
      <c r="I280" s="1161"/>
    </row>
    <row r="281" spans="1:9" s="1307" customFormat="1" ht="15" customHeight="1" x14ac:dyDescent="0.25">
      <c r="A281" s="1581"/>
      <c r="B281" s="1122" t="str">
        <f t="shared" si="11"/>
        <v>Q-49</v>
      </c>
      <c r="C281" s="1074"/>
      <c r="D281" s="1125"/>
      <c r="H281" s="1559"/>
      <c r="I281" s="1161"/>
    </row>
    <row r="282" spans="1:9" s="1307" customFormat="1" ht="15" customHeight="1" x14ac:dyDescent="0.25">
      <c r="A282" s="1581"/>
      <c r="B282" s="1122" t="str">
        <f t="shared" si="11"/>
        <v>Q-50</v>
      </c>
      <c r="C282" s="1074"/>
      <c r="D282" s="1125"/>
      <c r="H282" s="1559"/>
      <c r="I282" s="1161"/>
    </row>
    <row r="283" spans="1:9" s="1307" customFormat="1" ht="15" customHeight="1" x14ac:dyDescent="0.25">
      <c r="A283" s="1581"/>
      <c r="B283" s="1122" t="str">
        <f t="shared" si="11"/>
        <v>Q-51</v>
      </c>
      <c r="C283" s="1074"/>
      <c r="D283" s="1125"/>
      <c r="H283" s="1559"/>
      <c r="I283" s="1161"/>
    </row>
    <row r="284" spans="1:9" s="1307" customFormat="1" ht="15" customHeight="1" x14ac:dyDescent="0.25">
      <c r="A284" s="1581"/>
      <c r="B284" s="1122" t="str">
        <f t="shared" si="11"/>
        <v>Q-52</v>
      </c>
      <c r="C284" s="1074"/>
      <c r="D284" s="1125"/>
      <c r="H284" s="1559"/>
      <c r="I284" s="1161"/>
    </row>
    <row r="285" spans="1:9" s="1307" customFormat="1" ht="15" customHeight="1" x14ac:dyDescent="0.25">
      <c r="A285" s="1581"/>
      <c r="B285" s="1122" t="str">
        <f t="shared" si="11"/>
        <v>Q-53</v>
      </c>
      <c r="C285" s="1074"/>
      <c r="D285" s="1125"/>
      <c r="H285" s="1559"/>
      <c r="I285" s="1161"/>
    </row>
    <row r="286" spans="1:9" s="1307" customFormat="1" ht="15" customHeight="1" x14ac:dyDescent="0.25">
      <c r="A286" s="1581"/>
      <c r="B286" s="1122" t="str">
        <f t="shared" si="11"/>
        <v>Q-54</v>
      </c>
      <c r="C286" s="1074"/>
      <c r="D286" s="1125"/>
      <c r="H286" s="1559"/>
      <c r="I286" s="1161"/>
    </row>
    <row r="287" spans="1:9" s="1307" customFormat="1" ht="15" customHeight="1" x14ac:dyDescent="0.25">
      <c r="A287" s="1581"/>
      <c r="B287" s="1122" t="str">
        <f t="shared" si="11"/>
        <v>Q-55</v>
      </c>
      <c r="C287" s="1074"/>
      <c r="D287" s="1125"/>
      <c r="H287" s="1559"/>
      <c r="I287" s="1161"/>
    </row>
    <row r="288" spans="1:9" s="1307" customFormat="1" ht="15" customHeight="1" x14ac:dyDescent="0.25">
      <c r="A288" s="1581"/>
      <c r="B288" s="1122" t="str">
        <f t="shared" si="11"/>
        <v>Q-56</v>
      </c>
      <c r="C288" s="1074"/>
      <c r="D288" s="1125"/>
      <c r="H288" s="1559"/>
      <c r="I288" s="1161"/>
    </row>
    <row r="289" spans="1:9" s="1307" customFormat="1" ht="15" customHeight="1" x14ac:dyDescent="0.25">
      <c r="A289" s="1581"/>
      <c r="B289" s="1122" t="str">
        <f t="shared" si="11"/>
        <v>Q-57</v>
      </c>
      <c r="C289" s="1074"/>
      <c r="D289" s="1125"/>
      <c r="H289" s="1559"/>
      <c r="I289" s="1161"/>
    </row>
    <row r="290" spans="1:9" s="1307" customFormat="1" ht="15" customHeight="1" x14ac:dyDescent="0.25">
      <c r="A290" s="1581"/>
      <c r="B290" s="1122" t="str">
        <f t="shared" si="11"/>
        <v>Q-58</v>
      </c>
      <c r="C290" s="1074"/>
      <c r="D290" s="1125"/>
      <c r="H290" s="1559"/>
      <c r="I290" s="1161"/>
    </row>
    <row r="291" spans="1:9" s="1307" customFormat="1" ht="15" customHeight="1" x14ac:dyDescent="0.25">
      <c r="A291" s="1581"/>
      <c r="B291" s="1122" t="str">
        <f t="shared" si="11"/>
        <v>Q-59</v>
      </c>
      <c r="C291" s="1074"/>
      <c r="D291" s="1125"/>
      <c r="H291" s="1559"/>
      <c r="I291" s="1161"/>
    </row>
    <row r="292" spans="1:9" s="1307" customFormat="1" ht="15" customHeight="1" x14ac:dyDescent="0.25">
      <c r="A292" s="1581"/>
      <c r="B292" s="1122" t="str">
        <f t="shared" si="11"/>
        <v>Q-60</v>
      </c>
      <c r="C292" s="1074"/>
      <c r="D292" s="1125"/>
      <c r="H292" s="1559"/>
      <c r="I292" s="1161"/>
    </row>
    <row r="293" spans="1:9" s="1307" customFormat="1" ht="15" customHeight="1" x14ac:dyDescent="0.25">
      <c r="A293" s="1581"/>
      <c r="B293" s="1122" t="str">
        <f t="shared" si="11"/>
        <v>Q-61</v>
      </c>
      <c r="C293" s="1074"/>
      <c r="D293" s="1125"/>
      <c r="H293" s="1559"/>
      <c r="I293" s="1161"/>
    </row>
    <row r="294" spans="1:9" s="1307" customFormat="1" ht="15" customHeight="1" x14ac:dyDescent="0.25">
      <c r="A294" s="1581"/>
      <c r="B294" s="1122" t="str">
        <f t="shared" si="11"/>
        <v>Q-62</v>
      </c>
      <c r="C294" s="1074"/>
      <c r="D294" s="1125"/>
      <c r="H294" s="1559"/>
      <c r="I294" s="1161"/>
    </row>
    <row r="295" spans="1:9" s="1307" customFormat="1" ht="15" customHeight="1" x14ac:dyDescent="0.25">
      <c r="A295" s="1581"/>
      <c r="B295" s="1122" t="str">
        <f t="shared" si="11"/>
        <v>Q-63</v>
      </c>
      <c r="C295" s="1074"/>
      <c r="D295" s="1125"/>
      <c r="H295" s="1559"/>
      <c r="I295" s="1161"/>
    </row>
    <row r="296" spans="1:9" s="1307" customFormat="1" ht="15" customHeight="1" x14ac:dyDescent="0.25">
      <c r="A296" s="1581"/>
      <c r="B296" s="1122" t="str">
        <f t="shared" si="11"/>
        <v>Q-64</v>
      </c>
      <c r="C296" s="1074"/>
      <c r="D296" s="1125"/>
      <c r="H296" s="1559"/>
      <c r="I296" s="1161"/>
    </row>
    <row r="297" spans="1:9" s="1307" customFormat="1" ht="15" customHeight="1" x14ac:dyDescent="0.25">
      <c r="A297" s="1581"/>
      <c r="B297" s="1122" t="str">
        <f t="shared" si="11"/>
        <v>Q-65</v>
      </c>
      <c r="C297" s="1074"/>
      <c r="D297" s="1125"/>
      <c r="H297" s="1559"/>
      <c r="I297" s="1161"/>
    </row>
    <row r="298" spans="1:9" s="1307" customFormat="1" ht="15" customHeight="1" x14ac:dyDescent="0.25">
      <c r="A298" s="1581"/>
      <c r="B298" s="1122" t="str">
        <f t="shared" ref="B298:B332" si="12">"Q-"&amp;(ROW(B298)-ROW(B$232))</f>
        <v>Q-66</v>
      </c>
      <c r="C298" s="1074"/>
      <c r="D298" s="1125"/>
      <c r="H298" s="1559"/>
      <c r="I298" s="1161"/>
    </row>
    <row r="299" spans="1:9" s="1307" customFormat="1" ht="15" customHeight="1" x14ac:dyDescent="0.25">
      <c r="A299" s="1581"/>
      <c r="B299" s="1122" t="str">
        <f t="shared" si="12"/>
        <v>Q-67</v>
      </c>
      <c r="C299" s="1074"/>
      <c r="D299" s="1125"/>
      <c r="H299" s="1559"/>
      <c r="I299" s="1161"/>
    </row>
    <row r="300" spans="1:9" s="1307" customFormat="1" ht="15" customHeight="1" x14ac:dyDescent="0.25">
      <c r="A300" s="1581"/>
      <c r="B300" s="1122" t="str">
        <f t="shared" si="12"/>
        <v>Q-68</v>
      </c>
      <c r="C300" s="1074"/>
      <c r="D300" s="1125"/>
      <c r="H300" s="1559"/>
      <c r="I300" s="1161"/>
    </row>
    <row r="301" spans="1:9" s="1307" customFormat="1" ht="15" customHeight="1" x14ac:dyDescent="0.25">
      <c r="A301" s="1581"/>
      <c r="B301" s="1122" t="str">
        <f t="shared" si="12"/>
        <v>Q-69</v>
      </c>
      <c r="C301" s="1074"/>
      <c r="D301" s="1125"/>
      <c r="H301" s="1559"/>
      <c r="I301" s="1161"/>
    </row>
    <row r="302" spans="1:9" s="1307" customFormat="1" ht="15" customHeight="1" x14ac:dyDescent="0.25">
      <c r="A302" s="1581"/>
      <c r="B302" s="1122" t="str">
        <f t="shared" si="12"/>
        <v>Q-70</v>
      </c>
      <c r="C302" s="1074"/>
      <c r="D302" s="1125"/>
      <c r="H302" s="1559"/>
      <c r="I302" s="1161"/>
    </row>
    <row r="303" spans="1:9" s="1307" customFormat="1" ht="15" customHeight="1" x14ac:dyDescent="0.25">
      <c r="A303" s="1581"/>
      <c r="B303" s="1122" t="str">
        <f t="shared" si="12"/>
        <v>Q-71</v>
      </c>
      <c r="C303" s="1074"/>
      <c r="D303" s="1125"/>
      <c r="H303" s="1559"/>
      <c r="I303" s="1161"/>
    </row>
    <row r="304" spans="1:9" s="1307" customFormat="1" ht="15" customHeight="1" x14ac:dyDescent="0.25">
      <c r="A304" s="1581"/>
      <c r="B304" s="1122" t="str">
        <f t="shared" si="12"/>
        <v>Q-72</v>
      </c>
      <c r="C304" s="1074"/>
      <c r="D304" s="1125"/>
      <c r="H304" s="1559"/>
      <c r="I304" s="1161"/>
    </row>
    <row r="305" spans="1:9" s="1307" customFormat="1" ht="15" customHeight="1" x14ac:dyDescent="0.25">
      <c r="A305" s="1581"/>
      <c r="B305" s="1122" t="str">
        <f t="shared" si="12"/>
        <v>Q-73</v>
      </c>
      <c r="C305" s="1074"/>
      <c r="D305" s="1125"/>
      <c r="H305" s="1559"/>
      <c r="I305" s="1161"/>
    </row>
    <row r="306" spans="1:9" s="1307" customFormat="1" ht="15" customHeight="1" x14ac:dyDescent="0.25">
      <c r="A306" s="1581"/>
      <c r="B306" s="1122" t="str">
        <f t="shared" si="12"/>
        <v>Q-74</v>
      </c>
      <c r="C306" s="1074"/>
      <c r="D306" s="1125"/>
      <c r="H306" s="1559"/>
      <c r="I306" s="1161"/>
    </row>
    <row r="307" spans="1:9" s="1307" customFormat="1" ht="15" customHeight="1" x14ac:dyDescent="0.25">
      <c r="A307" s="1581"/>
      <c r="B307" s="1122" t="str">
        <f t="shared" si="12"/>
        <v>Q-75</v>
      </c>
      <c r="C307" s="1074"/>
      <c r="D307" s="1125"/>
      <c r="H307" s="1559"/>
      <c r="I307" s="1161"/>
    </row>
    <row r="308" spans="1:9" s="1307" customFormat="1" ht="15" customHeight="1" x14ac:dyDescent="0.25">
      <c r="A308" s="1581"/>
      <c r="B308" s="1122" t="str">
        <f t="shared" si="12"/>
        <v>Q-76</v>
      </c>
      <c r="C308" s="1074"/>
      <c r="D308" s="1125"/>
      <c r="H308" s="1559"/>
      <c r="I308" s="1161"/>
    </row>
    <row r="309" spans="1:9" s="1307" customFormat="1" ht="15" customHeight="1" x14ac:dyDescent="0.25">
      <c r="A309" s="1581"/>
      <c r="B309" s="1122" t="str">
        <f t="shared" si="12"/>
        <v>Q-77</v>
      </c>
      <c r="C309" s="1074"/>
      <c r="D309" s="1125"/>
      <c r="H309" s="1559"/>
      <c r="I309" s="1161"/>
    </row>
    <row r="310" spans="1:9" s="1307" customFormat="1" ht="15" customHeight="1" x14ac:dyDescent="0.25">
      <c r="A310" s="1581"/>
      <c r="B310" s="1122" t="str">
        <f t="shared" si="12"/>
        <v>Q-78</v>
      </c>
      <c r="C310" s="1074"/>
      <c r="D310" s="1125"/>
      <c r="H310" s="1559"/>
      <c r="I310" s="1161"/>
    </row>
    <row r="311" spans="1:9" s="1307" customFormat="1" ht="15" customHeight="1" x14ac:dyDescent="0.25">
      <c r="A311" s="1581"/>
      <c r="B311" s="1122" t="str">
        <f t="shared" si="12"/>
        <v>Q-79</v>
      </c>
      <c r="C311" s="1074"/>
      <c r="D311" s="1125"/>
      <c r="H311" s="1559"/>
      <c r="I311" s="1161"/>
    </row>
    <row r="312" spans="1:9" s="1307" customFormat="1" ht="15" customHeight="1" x14ac:dyDescent="0.25">
      <c r="A312" s="1581"/>
      <c r="B312" s="1122" t="str">
        <f t="shared" si="12"/>
        <v>Q-80</v>
      </c>
      <c r="C312" s="1074"/>
      <c r="D312" s="1125"/>
      <c r="H312" s="1559"/>
      <c r="I312" s="1161"/>
    </row>
    <row r="313" spans="1:9" s="1307" customFormat="1" ht="15" customHeight="1" x14ac:dyDescent="0.25">
      <c r="A313" s="1581"/>
      <c r="B313" s="1122" t="str">
        <f t="shared" si="12"/>
        <v>Q-81</v>
      </c>
      <c r="C313" s="1074"/>
      <c r="D313" s="1125"/>
      <c r="H313" s="1559"/>
      <c r="I313" s="1161"/>
    </row>
    <row r="314" spans="1:9" s="1307" customFormat="1" ht="15" customHeight="1" x14ac:dyDescent="0.25">
      <c r="A314" s="1581"/>
      <c r="B314" s="1122" t="str">
        <f t="shared" si="12"/>
        <v>Q-82</v>
      </c>
      <c r="C314" s="1074"/>
      <c r="D314" s="1125"/>
      <c r="H314" s="1559"/>
      <c r="I314" s="1161"/>
    </row>
    <row r="315" spans="1:9" s="1307" customFormat="1" ht="15" customHeight="1" x14ac:dyDescent="0.25">
      <c r="A315" s="1581"/>
      <c r="B315" s="1122" t="str">
        <f t="shared" si="12"/>
        <v>Q-83</v>
      </c>
      <c r="C315" s="1074"/>
      <c r="D315" s="1125"/>
      <c r="H315" s="1559"/>
      <c r="I315" s="1161"/>
    </row>
    <row r="316" spans="1:9" s="1307" customFormat="1" ht="15" customHeight="1" x14ac:dyDescent="0.25">
      <c r="A316" s="1581"/>
      <c r="B316" s="1122" t="str">
        <f t="shared" si="12"/>
        <v>Q-84</v>
      </c>
      <c r="C316" s="1074"/>
      <c r="D316" s="1125"/>
      <c r="H316" s="1559"/>
      <c r="I316" s="1161"/>
    </row>
    <row r="317" spans="1:9" s="1307" customFormat="1" ht="15" customHeight="1" x14ac:dyDescent="0.25">
      <c r="A317" s="1581"/>
      <c r="B317" s="1122" t="str">
        <f t="shared" si="12"/>
        <v>Q-85</v>
      </c>
      <c r="C317" s="1074"/>
      <c r="D317" s="1125"/>
      <c r="H317" s="1559"/>
      <c r="I317" s="1161"/>
    </row>
    <row r="318" spans="1:9" s="1307" customFormat="1" ht="15" customHeight="1" x14ac:dyDescent="0.25">
      <c r="A318" s="1581"/>
      <c r="B318" s="1122" t="str">
        <f t="shared" si="12"/>
        <v>Q-86</v>
      </c>
      <c r="C318" s="1074"/>
      <c r="D318" s="1125"/>
      <c r="H318" s="1559"/>
      <c r="I318" s="1161"/>
    </row>
    <row r="319" spans="1:9" s="1307" customFormat="1" ht="15" customHeight="1" x14ac:dyDescent="0.25">
      <c r="A319" s="1581"/>
      <c r="B319" s="1122" t="str">
        <f t="shared" si="12"/>
        <v>Q-87</v>
      </c>
      <c r="C319" s="1074"/>
      <c r="D319" s="1125"/>
      <c r="H319" s="1559"/>
      <c r="I319" s="1161"/>
    </row>
    <row r="320" spans="1:9" s="1307" customFormat="1" ht="15" customHeight="1" x14ac:dyDescent="0.25">
      <c r="A320" s="1581"/>
      <c r="B320" s="1122" t="str">
        <f t="shared" si="12"/>
        <v>Q-88</v>
      </c>
      <c r="C320" s="1074"/>
      <c r="D320" s="1125"/>
      <c r="H320" s="1559"/>
      <c r="I320" s="1161"/>
    </row>
    <row r="321" spans="1:9" s="1307" customFormat="1" ht="15" customHeight="1" x14ac:dyDescent="0.25">
      <c r="A321" s="1581"/>
      <c r="B321" s="1122" t="str">
        <f t="shared" si="12"/>
        <v>Q-89</v>
      </c>
      <c r="C321" s="1074"/>
      <c r="D321" s="1125"/>
      <c r="H321" s="1559"/>
      <c r="I321" s="1161"/>
    </row>
    <row r="322" spans="1:9" s="1307" customFormat="1" ht="15" customHeight="1" x14ac:dyDescent="0.25">
      <c r="A322" s="1581"/>
      <c r="B322" s="1122" t="str">
        <f t="shared" si="12"/>
        <v>Q-90</v>
      </c>
      <c r="C322" s="1074"/>
      <c r="D322" s="1125"/>
      <c r="H322" s="1559"/>
      <c r="I322" s="1161"/>
    </row>
    <row r="323" spans="1:9" s="1307" customFormat="1" ht="15" customHeight="1" x14ac:dyDescent="0.25">
      <c r="A323" s="1581"/>
      <c r="B323" s="1122" t="str">
        <f t="shared" si="12"/>
        <v>Q-91</v>
      </c>
      <c r="C323" s="1074"/>
      <c r="D323" s="1125"/>
      <c r="H323" s="1559"/>
      <c r="I323" s="1161"/>
    </row>
    <row r="324" spans="1:9" s="1307" customFormat="1" ht="15" customHeight="1" x14ac:dyDescent="0.25">
      <c r="A324" s="1581"/>
      <c r="B324" s="1122" t="str">
        <f t="shared" si="12"/>
        <v>Q-92</v>
      </c>
      <c r="C324" s="1074"/>
      <c r="D324" s="1125"/>
      <c r="H324" s="1559"/>
      <c r="I324" s="1161"/>
    </row>
    <row r="325" spans="1:9" s="1307" customFormat="1" ht="15" customHeight="1" x14ac:dyDescent="0.25">
      <c r="A325" s="1581"/>
      <c r="B325" s="1122" t="str">
        <f t="shared" si="12"/>
        <v>Q-93</v>
      </c>
      <c r="C325" s="1074"/>
      <c r="D325" s="1125"/>
      <c r="H325" s="1559"/>
      <c r="I325" s="1161"/>
    </row>
    <row r="326" spans="1:9" s="1307" customFormat="1" ht="15" customHeight="1" x14ac:dyDescent="0.25">
      <c r="A326" s="1581"/>
      <c r="B326" s="1122" t="str">
        <f t="shared" si="12"/>
        <v>Q-94</v>
      </c>
      <c r="C326" s="1074"/>
      <c r="D326" s="1125"/>
      <c r="H326" s="1559"/>
      <c r="I326" s="1161"/>
    </row>
    <row r="327" spans="1:9" s="1307" customFormat="1" ht="15" customHeight="1" x14ac:dyDescent="0.25">
      <c r="A327" s="1581"/>
      <c r="B327" s="1122" t="str">
        <f t="shared" si="12"/>
        <v>Q-95</v>
      </c>
      <c r="C327" s="1074"/>
      <c r="D327" s="1125"/>
      <c r="H327" s="1559"/>
      <c r="I327" s="1161"/>
    </row>
    <row r="328" spans="1:9" s="1307" customFormat="1" ht="15" customHeight="1" x14ac:dyDescent="0.25">
      <c r="A328" s="1581"/>
      <c r="B328" s="1122" t="str">
        <f t="shared" si="12"/>
        <v>Q-96</v>
      </c>
      <c r="C328" s="1074"/>
      <c r="D328" s="1125"/>
      <c r="H328" s="1559"/>
      <c r="I328" s="1161"/>
    </row>
    <row r="329" spans="1:9" s="1307" customFormat="1" ht="15" customHeight="1" x14ac:dyDescent="0.25">
      <c r="A329" s="1581"/>
      <c r="B329" s="1122" t="str">
        <f t="shared" si="12"/>
        <v>Q-97</v>
      </c>
      <c r="C329" s="1074"/>
      <c r="D329" s="1125"/>
      <c r="H329" s="1559"/>
      <c r="I329" s="1161"/>
    </row>
    <row r="330" spans="1:9" s="1307" customFormat="1" ht="15" customHeight="1" x14ac:dyDescent="0.25">
      <c r="A330" s="1581"/>
      <c r="B330" s="1122" t="str">
        <f t="shared" si="12"/>
        <v>Q-98</v>
      </c>
      <c r="C330" s="1074"/>
      <c r="D330" s="1125"/>
      <c r="H330" s="1559"/>
      <c r="I330" s="1161"/>
    </row>
    <row r="331" spans="1:9" s="1307" customFormat="1" ht="15" customHeight="1" x14ac:dyDescent="0.25">
      <c r="A331" s="1581"/>
      <c r="B331" s="1122" t="str">
        <f t="shared" si="12"/>
        <v>Q-99</v>
      </c>
      <c r="C331" s="1074"/>
      <c r="D331" s="1125"/>
      <c r="H331" s="1559"/>
      <c r="I331" s="1161"/>
    </row>
    <row r="332" spans="1:9" s="1307" customFormat="1" ht="15" customHeight="1" x14ac:dyDescent="0.25">
      <c r="A332" s="1581"/>
      <c r="B332" s="1126" t="str">
        <f t="shared" si="12"/>
        <v>Q-100</v>
      </c>
      <c r="C332" s="1127"/>
      <c r="D332" s="1128"/>
      <c r="H332" s="1559"/>
      <c r="I332" s="1161"/>
    </row>
    <row r="333" spans="1:9" s="1353" customFormat="1" ht="15" customHeight="1" x14ac:dyDescent="0.25">
      <c r="A333" s="1692"/>
      <c r="B333" s="1691"/>
      <c r="C333" s="1691"/>
      <c r="H333" s="2160"/>
      <c r="I333" s="1503"/>
    </row>
    <row r="334" spans="1:9" ht="0" hidden="1" customHeight="1" x14ac:dyDescent="0.25"/>
  </sheetData>
  <mergeCells count="9">
    <mergeCell ref="B23:G23"/>
    <mergeCell ref="B87:H87"/>
    <mergeCell ref="B25:H25"/>
    <mergeCell ref="B128:H128"/>
    <mergeCell ref="B100:H100"/>
    <mergeCell ref="A99:XFD99"/>
    <mergeCell ref="B106:H106"/>
    <mergeCell ref="A105:XFD105"/>
    <mergeCell ref="B40:H40"/>
  </mergeCells>
  <conditionalFormatting sqref="G7 G27 G29:G30 G32 G34:G37 G45:G49 G51:G55 G57:G62 G64:G68 G71 G73:G77 G79:G84 G92:G98 G103:G104 G109 G111:G113 G115 G117:G119 G121 G123:G125">
    <cfRule type="cellIs" dxfId="89" priority="62" stopIfTrue="1" operator="lessThan">
      <formula>0</formula>
    </cfRule>
  </conditionalFormatting>
  <conditionalFormatting sqref="E13:E16 E18:E20 G31 G33">
    <cfRule type="cellIs" dxfId="88" priority="57" stopIfTrue="1" operator="equal">
      <formula>"Fail"</formula>
    </cfRule>
    <cfRule type="cellIs" dxfId="87" priority="58" stopIfTrue="1" operator="equal">
      <formula>"Pass"</formula>
    </cfRule>
  </conditionalFormatting>
  <conditionalFormatting sqref="H29:H30 H32 H34:H36 H92:H98">
    <cfRule type="cellIs" dxfId="86" priority="1" stopIfTrue="1" operator="equal">
      <formula>"Cell left blank: please check if appropriate"</formula>
    </cfRule>
  </conditionalFormatting>
  <conditionalFormatting sqref="H29:H30 H32 H34:H36 H71:H84 H92:H98">
    <cfRule type="cellIs" dxfId="85" priority="2" stopIfTrue="1" operator="equal">
      <formula>"Can be left blank for SA banks"</formula>
    </cfRule>
  </conditionalFormatting>
  <dataValidations disablePrompts="1" count="3">
    <dataValidation type="list" allowBlank="1" showInputMessage="1" showErrorMessage="1" sqref="C232:C332">
      <formula1>QNumericZ100</formula1>
    </dataValidation>
    <dataValidation type="list" allowBlank="1" showInputMessage="1" showErrorMessage="1" sqref="E130:E229">
      <formula1>RegDesks</formula1>
    </dataValidation>
    <dataValidation type="list" allowBlank="1" showInputMessage="1" showErrorMessage="1" sqref="F130:F229 G102">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7" manualBreakCount="7">
    <brk id="21" max="8" man="1"/>
    <brk id="38" max="8" man="1"/>
    <brk id="85" max="8" man="1"/>
    <brk id="126" max="8" man="1"/>
    <brk id="175" max="8" man="1"/>
    <brk id="229" max="8" man="1"/>
    <brk id="279"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EY799"/>
  <sheetViews>
    <sheetView showGridLines="0" zoomScale="75" zoomScaleNormal="75" workbookViewId="0">
      <pane ySplit="7" topLeftCell="A8" activePane="bottomLeft" state="frozen"/>
      <selection pane="bottomLeft" activeCell="F8" sqref="F8"/>
    </sheetView>
  </sheetViews>
  <sheetFormatPr defaultColWidth="0" defaultRowHeight="14.25" zeroHeight="1" x14ac:dyDescent="0.25"/>
  <cols>
    <col min="1" max="1" width="1.7109375" style="550" customWidth="1"/>
    <col min="2" max="2" width="10.7109375" style="550" customWidth="1"/>
    <col min="3" max="3" width="12.7109375" style="550" customWidth="1"/>
    <col min="4" max="4" width="50.7109375" style="1121" customWidth="1"/>
    <col min="5" max="5" width="40.7109375" style="1121" customWidth="1"/>
    <col min="6" max="6" width="12.7109375" style="1121" customWidth="1"/>
    <col min="7" max="7" width="16.7109375" style="1028" customWidth="1"/>
    <col min="8" max="147" width="16.7109375" style="1030" customWidth="1"/>
    <col min="148" max="148" width="1.7109375" style="1030" customWidth="1"/>
    <col min="149" max="16384" width="16.7109375" style="1030" hidden="1"/>
  </cols>
  <sheetData>
    <row r="1" spans="1:155" s="1926" customFormat="1" ht="30" customHeight="1" x14ac:dyDescent="0.55000000000000004">
      <c r="A1" s="1942" t="s">
        <v>1153</v>
      </c>
      <c r="B1" s="1943"/>
      <c r="C1" s="1943"/>
      <c r="D1" s="1944"/>
      <c r="E1" s="1944"/>
      <c r="F1" s="1944"/>
      <c r="G1" s="1943"/>
      <c r="H1" s="1233" t="str">
        <f>CONCATENATE("Reporting unit: ", 'General Info'!$C$57, " ", 'General Info'!$C$56)</f>
        <v xml:space="preserve">Reporting unit: 1 </v>
      </c>
      <c r="K1" s="1517"/>
      <c r="ER1" s="1919"/>
    </row>
    <row r="2" spans="1:155" ht="15" customHeight="1" x14ac:dyDescent="0.25">
      <c r="A2" s="1435"/>
      <c r="B2" s="1927"/>
      <c r="C2" s="1927"/>
      <c r="D2" s="1928"/>
      <c r="E2" s="1928"/>
      <c r="F2" s="1928"/>
      <c r="G2" s="1787"/>
      <c r="H2" s="1787"/>
      <c r="I2" s="1787"/>
      <c r="J2" s="1787"/>
      <c r="K2" s="1787"/>
      <c r="L2" s="1792"/>
      <c r="M2" s="1792"/>
      <c r="N2" s="1792"/>
      <c r="O2" s="1792"/>
      <c r="P2" s="1792"/>
      <c r="Q2" s="1792"/>
      <c r="R2" s="1792"/>
      <c r="S2" s="1792"/>
      <c r="T2" s="1792"/>
      <c r="U2" s="1792"/>
      <c r="V2" s="1792"/>
      <c r="W2" s="1792"/>
      <c r="X2" s="1792"/>
      <c r="Y2" s="1792"/>
      <c r="Z2" s="1792"/>
      <c r="AA2" s="1792"/>
      <c r="AB2" s="1792"/>
      <c r="AC2" s="1792"/>
      <c r="AD2" s="1792"/>
      <c r="AE2" s="1792"/>
      <c r="AF2" s="1792"/>
      <c r="AG2" s="1792"/>
      <c r="AH2" s="1792"/>
      <c r="AI2" s="1792"/>
      <c r="AJ2" s="1792"/>
      <c r="AK2" s="1792"/>
      <c r="AL2" s="1792"/>
      <c r="AM2" s="1792"/>
      <c r="AN2" s="1792"/>
      <c r="AO2" s="1792"/>
      <c r="AP2" s="1792"/>
      <c r="AQ2" s="1792"/>
      <c r="AR2" s="1792"/>
      <c r="AS2" s="1792"/>
      <c r="AT2" s="1792"/>
      <c r="AU2" s="1792"/>
      <c r="AV2" s="1792"/>
      <c r="AW2" s="1792"/>
      <c r="AX2" s="1792"/>
      <c r="AY2" s="1792"/>
      <c r="AZ2" s="1792"/>
      <c r="BA2" s="1792"/>
      <c r="BB2" s="1792"/>
      <c r="BC2" s="1792"/>
      <c r="BD2" s="1792"/>
      <c r="BE2" s="1792"/>
      <c r="BF2" s="1792"/>
      <c r="BG2" s="1792"/>
      <c r="BH2" s="1792"/>
      <c r="BI2" s="1792"/>
      <c r="BJ2" s="1792"/>
      <c r="BK2" s="1792"/>
      <c r="BL2" s="1792"/>
      <c r="BM2" s="1792"/>
      <c r="BN2" s="1792"/>
      <c r="BO2" s="1792"/>
      <c r="BP2" s="1792"/>
      <c r="ER2" s="542"/>
      <c r="EY2" s="542"/>
    </row>
    <row r="3" spans="1:155" s="1068" customFormat="1" ht="75" customHeight="1" x14ac:dyDescent="0.25">
      <c r="A3" s="1469"/>
      <c r="B3" s="2623" t="s">
        <v>2118</v>
      </c>
      <c r="C3" s="2623"/>
      <c r="D3" s="2623"/>
      <c r="E3" s="2623"/>
      <c r="F3" s="2623"/>
      <c r="G3" s="2623"/>
      <c r="H3" s="2623"/>
      <c r="I3" s="2623"/>
      <c r="J3" s="2623"/>
      <c r="K3" s="2623"/>
      <c r="L3" s="2623"/>
      <c r="ER3" s="1024"/>
    </row>
    <row r="4" spans="1:155" s="1608" customFormat="1" ht="15" customHeight="1" x14ac:dyDescent="0.25">
      <c r="A4" s="2083"/>
      <c r="B4" s="539"/>
      <c r="C4" s="539"/>
      <c r="D4" s="706"/>
      <c r="E4" s="706"/>
      <c r="F4" s="706"/>
      <c r="ER4" s="389"/>
    </row>
    <row r="5" spans="1:155" ht="45" customHeight="1" x14ac:dyDescent="0.25">
      <c r="A5" s="1469"/>
      <c r="B5" s="1945"/>
      <c r="C5" s="1929" t="s">
        <v>1214</v>
      </c>
      <c r="D5" s="1922" t="s">
        <v>1180</v>
      </c>
      <c r="E5" s="1929" t="s">
        <v>1181</v>
      </c>
      <c r="F5" s="1929" t="s">
        <v>1215</v>
      </c>
      <c r="G5" s="1929" t="s">
        <v>1049</v>
      </c>
      <c r="H5" s="1929" t="str">
        <f t="shared" ref="H5:BS5" si="0">"T+" &amp; (COLUMN(H5)-COLUMN($G5))</f>
        <v>T+1</v>
      </c>
      <c r="I5" s="1929" t="str">
        <f t="shared" si="0"/>
        <v>T+2</v>
      </c>
      <c r="J5" s="1929" t="str">
        <f t="shared" si="0"/>
        <v>T+3</v>
      </c>
      <c r="K5" s="1929" t="str">
        <f t="shared" si="0"/>
        <v>T+4</v>
      </c>
      <c r="L5" s="1929" t="str">
        <f t="shared" si="0"/>
        <v>T+5</v>
      </c>
      <c r="M5" s="1929" t="str">
        <f t="shared" si="0"/>
        <v>T+6</v>
      </c>
      <c r="N5" s="1929" t="str">
        <f t="shared" si="0"/>
        <v>T+7</v>
      </c>
      <c r="O5" s="1929" t="str">
        <f t="shared" si="0"/>
        <v>T+8</v>
      </c>
      <c r="P5" s="1929" t="str">
        <f t="shared" si="0"/>
        <v>T+9</v>
      </c>
      <c r="Q5" s="1929" t="str">
        <f t="shared" si="0"/>
        <v>T+10</v>
      </c>
      <c r="R5" s="1929" t="str">
        <f t="shared" si="0"/>
        <v>T+11</v>
      </c>
      <c r="S5" s="1929" t="str">
        <f t="shared" si="0"/>
        <v>T+12</v>
      </c>
      <c r="T5" s="1929" t="str">
        <f t="shared" si="0"/>
        <v>T+13</v>
      </c>
      <c r="U5" s="1929" t="str">
        <f t="shared" si="0"/>
        <v>T+14</v>
      </c>
      <c r="V5" s="1929" t="str">
        <f t="shared" si="0"/>
        <v>T+15</v>
      </c>
      <c r="W5" s="1929" t="str">
        <f t="shared" si="0"/>
        <v>T+16</v>
      </c>
      <c r="X5" s="1929" t="str">
        <f t="shared" si="0"/>
        <v>T+17</v>
      </c>
      <c r="Y5" s="1929" t="str">
        <f t="shared" si="0"/>
        <v>T+18</v>
      </c>
      <c r="Z5" s="1929" t="str">
        <f t="shared" si="0"/>
        <v>T+19</v>
      </c>
      <c r="AA5" s="1929" t="str">
        <f t="shared" si="0"/>
        <v>T+20</v>
      </c>
      <c r="AB5" s="1929" t="str">
        <f t="shared" si="0"/>
        <v>T+21</v>
      </c>
      <c r="AC5" s="1929" t="str">
        <f t="shared" si="0"/>
        <v>T+22</v>
      </c>
      <c r="AD5" s="1929" t="str">
        <f t="shared" si="0"/>
        <v>T+23</v>
      </c>
      <c r="AE5" s="1929" t="str">
        <f t="shared" si="0"/>
        <v>T+24</v>
      </c>
      <c r="AF5" s="1929" t="str">
        <f t="shared" si="0"/>
        <v>T+25</v>
      </c>
      <c r="AG5" s="1929" t="str">
        <f t="shared" si="0"/>
        <v>T+26</v>
      </c>
      <c r="AH5" s="1929" t="str">
        <f t="shared" si="0"/>
        <v>T+27</v>
      </c>
      <c r="AI5" s="1929" t="str">
        <f t="shared" si="0"/>
        <v>T+28</v>
      </c>
      <c r="AJ5" s="1929" t="str">
        <f t="shared" si="0"/>
        <v>T+29</v>
      </c>
      <c r="AK5" s="1929" t="str">
        <f t="shared" si="0"/>
        <v>T+30</v>
      </c>
      <c r="AL5" s="1929" t="str">
        <f t="shared" si="0"/>
        <v>T+31</v>
      </c>
      <c r="AM5" s="1929" t="str">
        <f t="shared" si="0"/>
        <v>T+32</v>
      </c>
      <c r="AN5" s="1929" t="str">
        <f t="shared" si="0"/>
        <v>T+33</v>
      </c>
      <c r="AO5" s="1929" t="str">
        <f t="shared" si="0"/>
        <v>T+34</v>
      </c>
      <c r="AP5" s="1929" t="str">
        <f t="shared" si="0"/>
        <v>T+35</v>
      </c>
      <c r="AQ5" s="1929" t="str">
        <f t="shared" si="0"/>
        <v>T+36</v>
      </c>
      <c r="AR5" s="1929" t="str">
        <f t="shared" si="0"/>
        <v>T+37</v>
      </c>
      <c r="AS5" s="1929" t="str">
        <f t="shared" si="0"/>
        <v>T+38</v>
      </c>
      <c r="AT5" s="1929" t="str">
        <f t="shared" si="0"/>
        <v>T+39</v>
      </c>
      <c r="AU5" s="1929" t="str">
        <f t="shared" si="0"/>
        <v>T+40</v>
      </c>
      <c r="AV5" s="1929" t="str">
        <f t="shared" si="0"/>
        <v>T+41</v>
      </c>
      <c r="AW5" s="1929" t="str">
        <f t="shared" si="0"/>
        <v>T+42</v>
      </c>
      <c r="AX5" s="1929" t="str">
        <f t="shared" si="0"/>
        <v>T+43</v>
      </c>
      <c r="AY5" s="1929" t="str">
        <f t="shared" si="0"/>
        <v>T+44</v>
      </c>
      <c r="AZ5" s="1929" t="str">
        <f t="shared" si="0"/>
        <v>T+45</v>
      </c>
      <c r="BA5" s="1929" t="str">
        <f t="shared" si="0"/>
        <v>T+46</v>
      </c>
      <c r="BB5" s="1929" t="str">
        <f t="shared" si="0"/>
        <v>T+47</v>
      </c>
      <c r="BC5" s="1929" t="str">
        <f t="shared" si="0"/>
        <v>T+48</v>
      </c>
      <c r="BD5" s="1929" t="str">
        <f t="shared" si="0"/>
        <v>T+49</v>
      </c>
      <c r="BE5" s="1929" t="str">
        <f t="shared" si="0"/>
        <v>T+50</v>
      </c>
      <c r="BF5" s="1929" t="str">
        <f t="shared" si="0"/>
        <v>T+51</v>
      </c>
      <c r="BG5" s="1929" t="str">
        <f t="shared" si="0"/>
        <v>T+52</v>
      </c>
      <c r="BH5" s="1929" t="str">
        <f t="shared" si="0"/>
        <v>T+53</v>
      </c>
      <c r="BI5" s="1929" t="str">
        <f t="shared" si="0"/>
        <v>T+54</v>
      </c>
      <c r="BJ5" s="1929" t="str">
        <f t="shared" si="0"/>
        <v>T+55</v>
      </c>
      <c r="BK5" s="1929" t="str">
        <f t="shared" si="0"/>
        <v>T+56</v>
      </c>
      <c r="BL5" s="1929" t="str">
        <f t="shared" si="0"/>
        <v>T+57</v>
      </c>
      <c r="BM5" s="1929" t="str">
        <f t="shared" si="0"/>
        <v>T+58</v>
      </c>
      <c r="BN5" s="1929" t="str">
        <f t="shared" si="0"/>
        <v>T+59</v>
      </c>
      <c r="BO5" s="1929" t="str">
        <f t="shared" si="0"/>
        <v>T+60</v>
      </c>
      <c r="BP5" s="1929" t="str">
        <f t="shared" si="0"/>
        <v>T+61</v>
      </c>
      <c r="BQ5" s="1929" t="str">
        <f t="shared" si="0"/>
        <v>T+62</v>
      </c>
      <c r="BR5" s="1929" t="str">
        <f t="shared" si="0"/>
        <v>T+63</v>
      </c>
      <c r="BS5" s="1929" t="str">
        <f t="shared" si="0"/>
        <v>T+64</v>
      </c>
      <c r="BT5" s="1929" t="str">
        <f t="shared" ref="BT5:EE5" si="1">"T+" &amp; (COLUMN(BT5)-COLUMN($G5))</f>
        <v>T+65</v>
      </c>
      <c r="BU5" s="1929" t="str">
        <f t="shared" si="1"/>
        <v>T+66</v>
      </c>
      <c r="BV5" s="1929" t="str">
        <f t="shared" si="1"/>
        <v>T+67</v>
      </c>
      <c r="BW5" s="1929" t="str">
        <f t="shared" si="1"/>
        <v>T+68</v>
      </c>
      <c r="BX5" s="1929" t="str">
        <f t="shared" si="1"/>
        <v>T+69</v>
      </c>
      <c r="BY5" s="1929" t="str">
        <f t="shared" si="1"/>
        <v>T+70</v>
      </c>
      <c r="BZ5" s="1929" t="str">
        <f t="shared" si="1"/>
        <v>T+71</v>
      </c>
      <c r="CA5" s="1929" t="str">
        <f t="shared" si="1"/>
        <v>T+72</v>
      </c>
      <c r="CB5" s="1929" t="str">
        <f t="shared" si="1"/>
        <v>T+73</v>
      </c>
      <c r="CC5" s="1929" t="str">
        <f t="shared" si="1"/>
        <v>T+74</v>
      </c>
      <c r="CD5" s="1929" t="str">
        <f t="shared" si="1"/>
        <v>T+75</v>
      </c>
      <c r="CE5" s="1929" t="str">
        <f t="shared" si="1"/>
        <v>T+76</v>
      </c>
      <c r="CF5" s="1929" t="str">
        <f t="shared" si="1"/>
        <v>T+77</v>
      </c>
      <c r="CG5" s="1929" t="str">
        <f t="shared" si="1"/>
        <v>T+78</v>
      </c>
      <c r="CH5" s="1929" t="str">
        <f t="shared" si="1"/>
        <v>T+79</v>
      </c>
      <c r="CI5" s="1929" t="str">
        <f t="shared" si="1"/>
        <v>T+80</v>
      </c>
      <c r="CJ5" s="1929" t="str">
        <f t="shared" si="1"/>
        <v>T+81</v>
      </c>
      <c r="CK5" s="1929" t="str">
        <f t="shared" si="1"/>
        <v>T+82</v>
      </c>
      <c r="CL5" s="1929" t="str">
        <f t="shared" si="1"/>
        <v>T+83</v>
      </c>
      <c r="CM5" s="1929" t="str">
        <f t="shared" si="1"/>
        <v>T+84</v>
      </c>
      <c r="CN5" s="1929" t="str">
        <f t="shared" si="1"/>
        <v>T+85</v>
      </c>
      <c r="CO5" s="1929" t="str">
        <f t="shared" si="1"/>
        <v>T+86</v>
      </c>
      <c r="CP5" s="1929" t="str">
        <f t="shared" si="1"/>
        <v>T+87</v>
      </c>
      <c r="CQ5" s="1929" t="str">
        <f t="shared" si="1"/>
        <v>T+88</v>
      </c>
      <c r="CR5" s="1929" t="str">
        <f t="shared" si="1"/>
        <v>T+89</v>
      </c>
      <c r="CS5" s="1929" t="str">
        <f t="shared" si="1"/>
        <v>T+90</v>
      </c>
      <c r="CT5" s="1929" t="str">
        <f t="shared" si="1"/>
        <v>T+91</v>
      </c>
      <c r="CU5" s="1929" t="str">
        <f t="shared" si="1"/>
        <v>T+92</v>
      </c>
      <c r="CV5" s="1929" t="str">
        <f t="shared" si="1"/>
        <v>T+93</v>
      </c>
      <c r="CW5" s="1929" t="str">
        <f t="shared" si="1"/>
        <v>T+94</v>
      </c>
      <c r="CX5" s="1929" t="str">
        <f t="shared" si="1"/>
        <v>T+95</v>
      </c>
      <c r="CY5" s="1929" t="str">
        <f t="shared" si="1"/>
        <v>T+96</v>
      </c>
      <c r="CZ5" s="1929" t="str">
        <f t="shared" si="1"/>
        <v>T+97</v>
      </c>
      <c r="DA5" s="1929" t="str">
        <f t="shared" si="1"/>
        <v>T+98</v>
      </c>
      <c r="DB5" s="1929" t="str">
        <f t="shared" si="1"/>
        <v>T+99</v>
      </c>
      <c r="DC5" s="1929" t="str">
        <f t="shared" si="1"/>
        <v>T+100</v>
      </c>
      <c r="DD5" s="1929" t="str">
        <f t="shared" si="1"/>
        <v>T+101</v>
      </c>
      <c r="DE5" s="1929" t="str">
        <f t="shared" si="1"/>
        <v>T+102</v>
      </c>
      <c r="DF5" s="1929" t="str">
        <f t="shared" si="1"/>
        <v>T+103</v>
      </c>
      <c r="DG5" s="1929" t="str">
        <f t="shared" si="1"/>
        <v>T+104</v>
      </c>
      <c r="DH5" s="1929" t="str">
        <f t="shared" si="1"/>
        <v>T+105</v>
      </c>
      <c r="DI5" s="1929" t="str">
        <f t="shared" si="1"/>
        <v>T+106</v>
      </c>
      <c r="DJ5" s="1929" t="str">
        <f t="shared" si="1"/>
        <v>T+107</v>
      </c>
      <c r="DK5" s="1929" t="str">
        <f t="shared" si="1"/>
        <v>T+108</v>
      </c>
      <c r="DL5" s="1929" t="str">
        <f t="shared" si="1"/>
        <v>T+109</v>
      </c>
      <c r="DM5" s="1929" t="str">
        <f t="shared" si="1"/>
        <v>T+110</v>
      </c>
      <c r="DN5" s="1929" t="str">
        <f t="shared" si="1"/>
        <v>T+111</v>
      </c>
      <c r="DO5" s="1929" t="str">
        <f t="shared" si="1"/>
        <v>T+112</v>
      </c>
      <c r="DP5" s="1929" t="str">
        <f t="shared" si="1"/>
        <v>T+113</v>
      </c>
      <c r="DQ5" s="1929" t="str">
        <f t="shared" si="1"/>
        <v>T+114</v>
      </c>
      <c r="DR5" s="1929" t="str">
        <f t="shared" si="1"/>
        <v>T+115</v>
      </c>
      <c r="DS5" s="1929" t="str">
        <f t="shared" si="1"/>
        <v>T+116</v>
      </c>
      <c r="DT5" s="1929" t="str">
        <f t="shared" si="1"/>
        <v>T+117</v>
      </c>
      <c r="DU5" s="1929" t="str">
        <f t="shared" si="1"/>
        <v>T+118</v>
      </c>
      <c r="DV5" s="1929" t="str">
        <f t="shared" si="1"/>
        <v>T+119</v>
      </c>
      <c r="DW5" s="1929" t="str">
        <f t="shared" si="1"/>
        <v>T+120</v>
      </c>
      <c r="DX5" s="1929" t="str">
        <f t="shared" si="1"/>
        <v>T+121</v>
      </c>
      <c r="DY5" s="1929" t="str">
        <f t="shared" si="1"/>
        <v>T+122</v>
      </c>
      <c r="DZ5" s="1929" t="str">
        <f t="shared" si="1"/>
        <v>T+123</v>
      </c>
      <c r="EA5" s="1929" t="str">
        <f t="shared" si="1"/>
        <v>T+124</v>
      </c>
      <c r="EB5" s="1929" t="str">
        <f t="shared" si="1"/>
        <v>T+125</v>
      </c>
      <c r="EC5" s="1929" t="str">
        <f t="shared" si="1"/>
        <v>T+126</v>
      </c>
      <c r="ED5" s="1929" t="str">
        <f t="shared" si="1"/>
        <v>T+127</v>
      </c>
      <c r="EE5" s="1929" t="str">
        <f t="shared" si="1"/>
        <v>T+128</v>
      </c>
      <c r="EF5" s="1929" t="str">
        <f t="shared" ref="EF5:EQ5" si="2">"T+" &amp; (COLUMN(EF5)-COLUMN($G5))</f>
        <v>T+129</v>
      </c>
      <c r="EG5" s="1929" t="str">
        <f t="shared" si="2"/>
        <v>T+130</v>
      </c>
      <c r="EH5" s="1929" t="str">
        <f t="shared" si="2"/>
        <v>T+131</v>
      </c>
      <c r="EI5" s="1929" t="str">
        <f t="shared" si="2"/>
        <v>T+132</v>
      </c>
      <c r="EJ5" s="1929" t="str">
        <f t="shared" si="2"/>
        <v>T+133</v>
      </c>
      <c r="EK5" s="1929" t="str">
        <f t="shared" si="2"/>
        <v>T+134</v>
      </c>
      <c r="EL5" s="1929" t="str">
        <f t="shared" si="2"/>
        <v>T+135</v>
      </c>
      <c r="EM5" s="1929" t="str">
        <f t="shared" si="2"/>
        <v>T+136</v>
      </c>
      <c r="EN5" s="1929" t="str">
        <f t="shared" si="2"/>
        <v>T+137</v>
      </c>
      <c r="EO5" s="1929" t="str">
        <f t="shared" si="2"/>
        <v>T+138</v>
      </c>
      <c r="EP5" s="1929" t="str">
        <f t="shared" si="2"/>
        <v>T+139</v>
      </c>
      <c r="EQ5" s="1929" t="str">
        <f t="shared" si="2"/>
        <v>T+140</v>
      </c>
      <c r="ER5" s="542"/>
    </row>
    <row r="6" spans="1:155" ht="15" customHeight="1" x14ac:dyDescent="0.25">
      <c r="A6" s="1469"/>
      <c r="B6" s="1930" t="s">
        <v>1050</v>
      </c>
      <c r="C6" s="1931"/>
      <c r="D6" s="1931"/>
      <c r="E6" s="1931"/>
      <c r="F6" s="1931"/>
      <c r="G6" s="1932"/>
      <c r="H6" s="1933"/>
      <c r="I6" s="1933"/>
      <c r="J6" s="1933"/>
      <c r="K6" s="1933"/>
      <c r="L6" s="1933"/>
      <c r="M6" s="1933"/>
      <c r="N6" s="1933"/>
      <c r="O6" s="1933"/>
      <c r="P6" s="1933"/>
      <c r="Q6" s="1933"/>
      <c r="R6" s="1933"/>
      <c r="S6" s="1933"/>
      <c r="T6" s="1933"/>
      <c r="U6" s="1933"/>
      <c r="V6" s="1933"/>
      <c r="W6" s="1933"/>
      <c r="X6" s="1933"/>
      <c r="Y6" s="1933"/>
      <c r="Z6" s="1933"/>
      <c r="AA6" s="1933"/>
      <c r="AB6" s="1933"/>
      <c r="AC6" s="1933"/>
      <c r="AD6" s="1933"/>
      <c r="AE6" s="1933"/>
      <c r="AF6" s="1933"/>
      <c r="AG6" s="1933"/>
      <c r="AH6" s="1933"/>
      <c r="AI6" s="1933"/>
      <c r="AJ6" s="1933"/>
      <c r="AK6" s="1933"/>
      <c r="AL6" s="1933"/>
      <c r="AM6" s="1933"/>
      <c r="AN6" s="1933"/>
      <c r="AO6" s="1933"/>
      <c r="AP6" s="1933"/>
      <c r="AQ6" s="1933"/>
      <c r="AR6" s="1933"/>
      <c r="AS6" s="1933"/>
      <c r="AT6" s="1933"/>
      <c r="AU6" s="1933"/>
      <c r="AV6" s="1933"/>
      <c r="AW6" s="1933"/>
      <c r="AX6" s="1933"/>
      <c r="AY6" s="1933"/>
      <c r="AZ6" s="1933"/>
      <c r="BA6" s="1933"/>
      <c r="BB6" s="1933"/>
      <c r="BC6" s="1933"/>
      <c r="BD6" s="1933"/>
      <c r="BE6" s="1933"/>
      <c r="BF6" s="1933"/>
      <c r="BG6" s="1933"/>
      <c r="BH6" s="1933"/>
      <c r="BI6" s="1933"/>
      <c r="BJ6" s="1933"/>
      <c r="BK6" s="1933"/>
      <c r="BL6" s="1933"/>
      <c r="BM6" s="1933"/>
      <c r="BN6" s="1933"/>
      <c r="BO6" s="1933"/>
      <c r="BP6" s="1933"/>
      <c r="BQ6" s="1933"/>
      <c r="BR6" s="1933"/>
      <c r="BS6" s="1933"/>
      <c r="BT6" s="1933"/>
      <c r="BU6" s="1933"/>
      <c r="BV6" s="1933"/>
      <c r="BW6" s="1933"/>
      <c r="BX6" s="1933"/>
      <c r="BY6" s="1933"/>
      <c r="BZ6" s="1933"/>
      <c r="CA6" s="1933"/>
      <c r="CB6" s="1933"/>
      <c r="CC6" s="1933"/>
      <c r="CD6" s="1933"/>
      <c r="CE6" s="1933"/>
      <c r="CF6" s="1933"/>
      <c r="CG6" s="1933"/>
      <c r="CH6" s="1933"/>
      <c r="CI6" s="1933"/>
      <c r="CJ6" s="1933"/>
      <c r="CK6" s="1933"/>
      <c r="CL6" s="1933"/>
      <c r="CM6" s="1933"/>
      <c r="CN6" s="1933"/>
      <c r="CO6" s="1933"/>
      <c r="CP6" s="1933"/>
      <c r="CQ6" s="1933"/>
      <c r="CR6" s="1933"/>
      <c r="CS6" s="1933"/>
      <c r="CT6" s="1933"/>
      <c r="CU6" s="1933"/>
      <c r="CV6" s="1933"/>
      <c r="CW6" s="1933"/>
      <c r="CX6" s="1933"/>
      <c r="CY6" s="1933"/>
      <c r="CZ6" s="1933"/>
      <c r="DA6" s="1933"/>
      <c r="DB6" s="1933"/>
      <c r="DC6" s="1933"/>
      <c r="DD6" s="1933"/>
      <c r="DE6" s="1933"/>
      <c r="DF6" s="1933"/>
      <c r="DG6" s="1933"/>
      <c r="DH6" s="1933"/>
      <c r="DI6" s="1933"/>
      <c r="DJ6" s="1933"/>
      <c r="DK6" s="1933"/>
      <c r="DL6" s="1933"/>
      <c r="DM6" s="1933"/>
      <c r="DN6" s="1933"/>
      <c r="DO6" s="1933"/>
      <c r="DP6" s="1933"/>
      <c r="DQ6" s="1933"/>
      <c r="DR6" s="1933"/>
      <c r="DS6" s="1933"/>
      <c r="DT6" s="1933"/>
      <c r="DU6" s="1933"/>
      <c r="DV6" s="1933"/>
      <c r="DW6" s="1933"/>
      <c r="DX6" s="1933"/>
      <c r="DY6" s="1933"/>
      <c r="DZ6" s="1933"/>
      <c r="EA6" s="1933"/>
      <c r="EB6" s="1933"/>
      <c r="EC6" s="1933"/>
      <c r="ED6" s="1933"/>
      <c r="EE6" s="1933"/>
      <c r="EF6" s="1933"/>
      <c r="EG6" s="1933"/>
      <c r="EH6" s="1933"/>
      <c r="EI6" s="1933"/>
      <c r="EJ6" s="1933"/>
      <c r="EK6" s="1933"/>
      <c r="EL6" s="1933"/>
      <c r="EM6" s="1933"/>
      <c r="EN6" s="1933"/>
      <c r="EO6" s="1933"/>
      <c r="EP6" s="1933"/>
      <c r="EQ6" s="1933"/>
      <c r="ER6" s="542"/>
    </row>
    <row r="7" spans="1:155" s="1377" customFormat="1" ht="15" customHeight="1" x14ac:dyDescent="0.25">
      <c r="A7" s="1717"/>
      <c r="D7" s="1934"/>
      <c r="E7" s="1934"/>
      <c r="F7" s="1934"/>
      <c r="ER7" s="1583"/>
    </row>
    <row r="8" spans="1:155" s="1608" customFormat="1" ht="45" customHeight="1" x14ac:dyDescent="0.25">
      <c r="A8" s="2083" t="s">
        <v>1188</v>
      </c>
      <c r="B8" s="539"/>
      <c r="C8" s="539"/>
      <c r="D8" s="706"/>
      <c r="E8" s="706"/>
      <c r="F8" s="706"/>
      <c r="ER8" s="389"/>
    </row>
    <row r="9" spans="1:155" s="1608" customFormat="1" ht="45" customHeight="1" x14ac:dyDescent="0.25">
      <c r="A9" s="2083" t="s">
        <v>1182</v>
      </c>
      <c r="B9" s="539"/>
      <c r="C9" s="539"/>
      <c r="D9" s="706"/>
      <c r="E9" s="706"/>
      <c r="F9" s="706"/>
      <c r="ER9" s="389"/>
    </row>
    <row r="10" spans="1:155" ht="45" customHeight="1" x14ac:dyDescent="0.25">
      <c r="A10" s="1469"/>
      <c r="B10" s="1945" t="s">
        <v>1051</v>
      </c>
      <c r="C10" s="1929" t="s">
        <v>1214</v>
      </c>
      <c r="D10" s="1922" t="s">
        <v>1180</v>
      </c>
      <c r="E10" s="1929" t="s">
        <v>1181</v>
      </c>
      <c r="F10" s="1929" t="s">
        <v>1215</v>
      </c>
      <c r="G10" s="1929" t="s">
        <v>1049</v>
      </c>
      <c r="H10" s="1929" t="str">
        <f t="shared" ref="H10:BS10" si="3">"T+" &amp; (COLUMN(H10)-COLUMN($G10))</f>
        <v>T+1</v>
      </c>
      <c r="I10" s="1929" t="str">
        <f t="shared" si="3"/>
        <v>T+2</v>
      </c>
      <c r="J10" s="1929" t="str">
        <f t="shared" si="3"/>
        <v>T+3</v>
      </c>
      <c r="K10" s="1929" t="str">
        <f t="shared" si="3"/>
        <v>T+4</v>
      </c>
      <c r="L10" s="1929" t="str">
        <f t="shared" si="3"/>
        <v>T+5</v>
      </c>
      <c r="M10" s="1929" t="str">
        <f t="shared" si="3"/>
        <v>T+6</v>
      </c>
      <c r="N10" s="1929" t="str">
        <f t="shared" si="3"/>
        <v>T+7</v>
      </c>
      <c r="O10" s="1929" t="str">
        <f t="shared" si="3"/>
        <v>T+8</v>
      </c>
      <c r="P10" s="1929" t="str">
        <f t="shared" si="3"/>
        <v>T+9</v>
      </c>
      <c r="Q10" s="1929" t="str">
        <f t="shared" si="3"/>
        <v>T+10</v>
      </c>
      <c r="R10" s="1929" t="str">
        <f t="shared" si="3"/>
        <v>T+11</v>
      </c>
      <c r="S10" s="1929" t="str">
        <f t="shared" si="3"/>
        <v>T+12</v>
      </c>
      <c r="T10" s="1929" t="str">
        <f t="shared" si="3"/>
        <v>T+13</v>
      </c>
      <c r="U10" s="1929" t="str">
        <f t="shared" si="3"/>
        <v>T+14</v>
      </c>
      <c r="V10" s="1929" t="str">
        <f t="shared" si="3"/>
        <v>T+15</v>
      </c>
      <c r="W10" s="1929" t="str">
        <f t="shared" si="3"/>
        <v>T+16</v>
      </c>
      <c r="X10" s="1929" t="str">
        <f t="shared" si="3"/>
        <v>T+17</v>
      </c>
      <c r="Y10" s="1929" t="str">
        <f t="shared" si="3"/>
        <v>T+18</v>
      </c>
      <c r="Z10" s="1929" t="str">
        <f t="shared" si="3"/>
        <v>T+19</v>
      </c>
      <c r="AA10" s="1929" t="str">
        <f t="shared" si="3"/>
        <v>T+20</v>
      </c>
      <c r="AB10" s="1929" t="str">
        <f t="shared" si="3"/>
        <v>T+21</v>
      </c>
      <c r="AC10" s="1929" t="str">
        <f t="shared" si="3"/>
        <v>T+22</v>
      </c>
      <c r="AD10" s="1929" t="str">
        <f t="shared" si="3"/>
        <v>T+23</v>
      </c>
      <c r="AE10" s="1929" t="str">
        <f t="shared" si="3"/>
        <v>T+24</v>
      </c>
      <c r="AF10" s="1929" t="str">
        <f t="shared" si="3"/>
        <v>T+25</v>
      </c>
      <c r="AG10" s="1929" t="str">
        <f t="shared" si="3"/>
        <v>T+26</v>
      </c>
      <c r="AH10" s="1929" t="str">
        <f t="shared" si="3"/>
        <v>T+27</v>
      </c>
      <c r="AI10" s="1929" t="str">
        <f t="shared" si="3"/>
        <v>T+28</v>
      </c>
      <c r="AJ10" s="1929" t="str">
        <f t="shared" si="3"/>
        <v>T+29</v>
      </c>
      <c r="AK10" s="1929" t="str">
        <f t="shared" si="3"/>
        <v>T+30</v>
      </c>
      <c r="AL10" s="1929" t="str">
        <f t="shared" si="3"/>
        <v>T+31</v>
      </c>
      <c r="AM10" s="1929" t="str">
        <f t="shared" si="3"/>
        <v>T+32</v>
      </c>
      <c r="AN10" s="1929" t="str">
        <f t="shared" si="3"/>
        <v>T+33</v>
      </c>
      <c r="AO10" s="1929" t="str">
        <f t="shared" si="3"/>
        <v>T+34</v>
      </c>
      <c r="AP10" s="1929" t="str">
        <f t="shared" si="3"/>
        <v>T+35</v>
      </c>
      <c r="AQ10" s="1929" t="str">
        <f t="shared" si="3"/>
        <v>T+36</v>
      </c>
      <c r="AR10" s="1929" t="str">
        <f t="shared" si="3"/>
        <v>T+37</v>
      </c>
      <c r="AS10" s="1929" t="str">
        <f t="shared" si="3"/>
        <v>T+38</v>
      </c>
      <c r="AT10" s="1929" t="str">
        <f t="shared" si="3"/>
        <v>T+39</v>
      </c>
      <c r="AU10" s="1929" t="str">
        <f t="shared" si="3"/>
        <v>T+40</v>
      </c>
      <c r="AV10" s="1929" t="str">
        <f t="shared" si="3"/>
        <v>T+41</v>
      </c>
      <c r="AW10" s="1929" t="str">
        <f t="shared" si="3"/>
        <v>T+42</v>
      </c>
      <c r="AX10" s="1929" t="str">
        <f t="shared" si="3"/>
        <v>T+43</v>
      </c>
      <c r="AY10" s="1929" t="str">
        <f t="shared" si="3"/>
        <v>T+44</v>
      </c>
      <c r="AZ10" s="1929" t="str">
        <f t="shared" si="3"/>
        <v>T+45</v>
      </c>
      <c r="BA10" s="1929" t="str">
        <f t="shared" si="3"/>
        <v>T+46</v>
      </c>
      <c r="BB10" s="1929" t="str">
        <f t="shared" si="3"/>
        <v>T+47</v>
      </c>
      <c r="BC10" s="1929" t="str">
        <f t="shared" si="3"/>
        <v>T+48</v>
      </c>
      <c r="BD10" s="1929" t="str">
        <f t="shared" si="3"/>
        <v>T+49</v>
      </c>
      <c r="BE10" s="1929" t="str">
        <f t="shared" si="3"/>
        <v>T+50</v>
      </c>
      <c r="BF10" s="1929" t="str">
        <f t="shared" si="3"/>
        <v>T+51</v>
      </c>
      <c r="BG10" s="1929" t="str">
        <f t="shared" si="3"/>
        <v>T+52</v>
      </c>
      <c r="BH10" s="1929" t="str">
        <f t="shared" si="3"/>
        <v>T+53</v>
      </c>
      <c r="BI10" s="1929" t="str">
        <f t="shared" si="3"/>
        <v>T+54</v>
      </c>
      <c r="BJ10" s="1929" t="str">
        <f t="shared" si="3"/>
        <v>T+55</v>
      </c>
      <c r="BK10" s="1929" t="str">
        <f t="shared" si="3"/>
        <v>T+56</v>
      </c>
      <c r="BL10" s="1929" t="str">
        <f t="shared" si="3"/>
        <v>T+57</v>
      </c>
      <c r="BM10" s="1929" t="str">
        <f t="shared" si="3"/>
        <v>T+58</v>
      </c>
      <c r="BN10" s="1929" t="str">
        <f t="shared" si="3"/>
        <v>T+59</v>
      </c>
      <c r="BO10" s="1929" t="str">
        <f t="shared" si="3"/>
        <v>T+60</v>
      </c>
      <c r="BP10" s="1929" t="str">
        <f t="shared" si="3"/>
        <v>T+61</v>
      </c>
      <c r="BQ10" s="1929" t="str">
        <f t="shared" si="3"/>
        <v>T+62</v>
      </c>
      <c r="BR10" s="1929" t="str">
        <f t="shared" si="3"/>
        <v>T+63</v>
      </c>
      <c r="BS10" s="1929" t="str">
        <f t="shared" si="3"/>
        <v>T+64</v>
      </c>
      <c r="BT10" s="1929" t="str">
        <f t="shared" ref="BT10:EE10" si="4">"T+" &amp; (COLUMN(BT10)-COLUMN($G10))</f>
        <v>T+65</v>
      </c>
      <c r="BU10" s="1929" t="str">
        <f t="shared" si="4"/>
        <v>T+66</v>
      </c>
      <c r="BV10" s="1929" t="str">
        <f t="shared" si="4"/>
        <v>T+67</v>
      </c>
      <c r="BW10" s="1929" t="str">
        <f t="shared" si="4"/>
        <v>T+68</v>
      </c>
      <c r="BX10" s="1929" t="str">
        <f t="shared" si="4"/>
        <v>T+69</v>
      </c>
      <c r="BY10" s="1929" t="str">
        <f t="shared" si="4"/>
        <v>T+70</v>
      </c>
      <c r="BZ10" s="1929" t="str">
        <f t="shared" si="4"/>
        <v>T+71</v>
      </c>
      <c r="CA10" s="1929" t="str">
        <f t="shared" si="4"/>
        <v>T+72</v>
      </c>
      <c r="CB10" s="1929" t="str">
        <f t="shared" si="4"/>
        <v>T+73</v>
      </c>
      <c r="CC10" s="1929" t="str">
        <f t="shared" si="4"/>
        <v>T+74</v>
      </c>
      <c r="CD10" s="1929" t="str">
        <f t="shared" si="4"/>
        <v>T+75</v>
      </c>
      <c r="CE10" s="1929" t="str">
        <f t="shared" si="4"/>
        <v>T+76</v>
      </c>
      <c r="CF10" s="1929" t="str">
        <f t="shared" si="4"/>
        <v>T+77</v>
      </c>
      <c r="CG10" s="1929" t="str">
        <f t="shared" si="4"/>
        <v>T+78</v>
      </c>
      <c r="CH10" s="1929" t="str">
        <f t="shared" si="4"/>
        <v>T+79</v>
      </c>
      <c r="CI10" s="1929" t="str">
        <f t="shared" si="4"/>
        <v>T+80</v>
      </c>
      <c r="CJ10" s="1929" t="str">
        <f t="shared" si="4"/>
        <v>T+81</v>
      </c>
      <c r="CK10" s="1929" t="str">
        <f t="shared" si="4"/>
        <v>T+82</v>
      </c>
      <c r="CL10" s="1929" t="str">
        <f t="shared" si="4"/>
        <v>T+83</v>
      </c>
      <c r="CM10" s="1929" t="str">
        <f t="shared" si="4"/>
        <v>T+84</v>
      </c>
      <c r="CN10" s="1929" t="str">
        <f t="shared" si="4"/>
        <v>T+85</v>
      </c>
      <c r="CO10" s="1929" t="str">
        <f t="shared" si="4"/>
        <v>T+86</v>
      </c>
      <c r="CP10" s="1929" t="str">
        <f t="shared" si="4"/>
        <v>T+87</v>
      </c>
      <c r="CQ10" s="1929" t="str">
        <f t="shared" si="4"/>
        <v>T+88</v>
      </c>
      <c r="CR10" s="1929" t="str">
        <f t="shared" si="4"/>
        <v>T+89</v>
      </c>
      <c r="CS10" s="1929" t="str">
        <f t="shared" si="4"/>
        <v>T+90</v>
      </c>
      <c r="CT10" s="1929" t="str">
        <f t="shared" si="4"/>
        <v>T+91</v>
      </c>
      <c r="CU10" s="1929" t="str">
        <f t="shared" si="4"/>
        <v>T+92</v>
      </c>
      <c r="CV10" s="1929" t="str">
        <f t="shared" si="4"/>
        <v>T+93</v>
      </c>
      <c r="CW10" s="1929" t="str">
        <f t="shared" si="4"/>
        <v>T+94</v>
      </c>
      <c r="CX10" s="1929" t="str">
        <f t="shared" si="4"/>
        <v>T+95</v>
      </c>
      <c r="CY10" s="1929" t="str">
        <f t="shared" si="4"/>
        <v>T+96</v>
      </c>
      <c r="CZ10" s="1929" t="str">
        <f t="shared" si="4"/>
        <v>T+97</v>
      </c>
      <c r="DA10" s="1929" t="str">
        <f t="shared" si="4"/>
        <v>T+98</v>
      </c>
      <c r="DB10" s="1929" t="str">
        <f t="shared" si="4"/>
        <v>T+99</v>
      </c>
      <c r="DC10" s="1929" t="str">
        <f t="shared" si="4"/>
        <v>T+100</v>
      </c>
      <c r="DD10" s="1929" t="str">
        <f t="shared" si="4"/>
        <v>T+101</v>
      </c>
      <c r="DE10" s="1929" t="str">
        <f t="shared" si="4"/>
        <v>T+102</v>
      </c>
      <c r="DF10" s="1929" t="str">
        <f t="shared" si="4"/>
        <v>T+103</v>
      </c>
      <c r="DG10" s="1929" t="str">
        <f t="shared" si="4"/>
        <v>T+104</v>
      </c>
      <c r="DH10" s="1929" t="str">
        <f t="shared" si="4"/>
        <v>T+105</v>
      </c>
      <c r="DI10" s="1929" t="str">
        <f t="shared" si="4"/>
        <v>T+106</v>
      </c>
      <c r="DJ10" s="1929" t="str">
        <f t="shared" si="4"/>
        <v>T+107</v>
      </c>
      <c r="DK10" s="1929" t="str">
        <f t="shared" si="4"/>
        <v>T+108</v>
      </c>
      <c r="DL10" s="1929" t="str">
        <f t="shared" si="4"/>
        <v>T+109</v>
      </c>
      <c r="DM10" s="1929" t="str">
        <f t="shared" si="4"/>
        <v>T+110</v>
      </c>
      <c r="DN10" s="1929" t="str">
        <f t="shared" si="4"/>
        <v>T+111</v>
      </c>
      <c r="DO10" s="1929" t="str">
        <f t="shared" si="4"/>
        <v>T+112</v>
      </c>
      <c r="DP10" s="1929" t="str">
        <f t="shared" si="4"/>
        <v>T+113</v>
      </c>
      <c r="DQ10" s="1929" t="str">
        <f t="shared" si="4"/>
        <v>T+114</v>
      </c>
      <c r="DR10" s="1929" t="str">
        <f t="shared" si="4"/>
        <v>T+115</v>
      </c>
      <c r="DS10" s="1929" t="str">
        <f t="shared" si="4"/>
        <v>T+116</v>
      </c>
      <c r="DT10" s="1929" t="str">
        <f t="shared" si="4"/>
        <v>T+117</v>
      </c>
      <c r="DU10" s="1929" t="str">
        <f t="shared" si="4"/>
        <v>T+118</v>
      </c>
      <c r="DV10" s="1929" t="str">
        <f t="shared" si="4"/>
        <v>T+119</v>
      </c>
      <c r="DW10" s="1929" t="str">
        <f t="shared" si="4"/>
        <v>T+120</v>
      </c>
      <c r="DX10" s="1929" t="str">
        <f t="shared" si="4"/>
        <v>T+121</v>
      </c>
      <c r="DY10" s="1929" t="str">
        <f t="shared" si="4"/>
        <v>T+122</v>
      </c>
      <c r="DZ10" s="1929" t="str">
        <f t="shared" si="4"/>
        <v>T+123</v>
      </c>
      <c r="EA10" s="1929" t="str">
        <f t="shared" si="4"/>
        <v>T+124</v>
      </c>
      <c r="EB10" s="1929" t="str">
        <f t="shared" si="4"/>
        <v>T+125</v>
      </c>
      <c r="EC10" s="1929" t="str">
        <f t="shared" si="4"/>
        <v>T+126</v>
      </c>
      <c r="ED10" s="1929" t="str">
        <f t="shared" si="4"/>
        <v>T+127</v>
      </c>
      <c r="EE10" s="1929" t="str">
        <f t="shared" si="4"/>
        <v>T+128</v>
      </c>
      <c r="EF10" s="1929" t="str">
        <f t="shared" ref="EF10:EQ10" si="5">"T+" &amp; (COLUMN(EF10)-COLUMN($G10))</f>
        <v>T+129</v>
      </c>
      <c r="EG10" s="1929" t="str">
        <f t="shared" si="5"/>
        <v>T+130</v>
      </c>
      <c r="EH10" s="1929" t="str">
        <f t="shared" si="5"/>
        <v>T+131</v>
      </c>
      <c r="EI10" s="1929" t="str">
        <f t="shared" si="5"/>
        <v>T+132</v>
      </c>
      <c r="EJ10" s="1929" t="str">
        <f t="shared" si="5"/>
        <v>T+133</v>
      </c>
      <c r="EK10" s="1929" t="str">
        <f t="shared" si="5"/>
        <v>T+134</v>
      </c>
      <c r="EL10" s="1929" t="str">
        <f t="shared" si="5"/>
        <v>T+135</v>
      </c>
      <c r="EM10" s="1929" t="str">
        <f t="shared" si="5"/>
        <v>T+136</v>
      </c>
      <c r="EN10" s="1929" t="str">
        <f t="shared" si="5"/>
        <v>T+137</v>
      </c>
      <c r="EO10" s="1929" t="str">
        <f t="shared" si="5"/>
        <v>T+138</v>
      </c>
      <c r="EP10" s="1929" t="str">
        <f t="shared" si="5"/>
        <v>T+139</v>
      </c>
      <c r="EQ10" s="1929" t="str">
        <f t="shared" si="5"/>
        <v>T+140</v>
      </c>
      <c r="ER10" s="542"/>
    </row>
    <row r="11" spans="1:155" ht="15" customHeight="1" x14ac:dyDescent="0.25">
      <c r="A11" s="1469"/>
      <c r="B11" s="1935" t="s">
        <v>1052</v>
      </c>
      <c r="C11" s="1891" t="str">
        <f xml:space="preserve"> IF(ISBLANK(TB!C130), "", TB!C130)</f>
        <v/>
      </c>
      <c r="D11" s="1891" t="str">
        <f xml:space="preserve"> IF(ISBLANK(TB!D130), "", TB!D130)</f>
        <v/>
      </c>
      <c r="E11" s="1891" t="str">
        <f xml:space="preserve"> IF(ISBLANK(TB!E130), "", TB!E130)</f>
        <v/>
      </c>
      <c r="F11" s="1891" t="str">
        <f xml:space="preserve"> IF(ISBLANK(TB!F130), "", TB!F130)</f>
        <v/>
      </c>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95"/>
      <c r="DW11" s="52"/>
      <c r="DX11" s="52"/>
      <c r="DY11" s="52"/>
      <c r="DZ11" s="52"/>
      <c r="EA11" s="52"/>
      <c r="EB11" s="52"/>
      <c r="EC11" s="52"/>
      <c r="ED11" s="52"/>
      <c r="EE11" s="52"/>
      <c r="EF11" s="52"/>
      <c r="EG11" s="52"/>
      <c r="EH11" s="52"/>
      <c r="EI11" s="52"/>
      <c r="EJ11" s="52"/>
      <c r="EK11" s="52"/>
      <c r="EL11" s="52"/>
      <c r="EM11" s="52"/>
      <c r="EN11" s="52"/>
      <c r="EO11" s="52"/>
      <c r="EP11" s="52"/>
      <c r="EQ11" s="95"/>
      <c r="ER11" s="542"/>
    </row>
    <row r="12" spans="1:155" ht="15" customHeight="1" x14ac:dyDescent="0.25">
      <c r="A12" s="1469"/>
      <c r="B12" s="1129" t="s">
        <v>1053</v>
      </c>
      <c r="C12" s="1131" t="str">
        <f xml:space="preserve"> IF(ISBLANK(TB!C131), "", TB!C131)</f>
        <v/>
      </c>
      <c r="D12" s="1131" t="str">
        <f xml:space="preserve"> IF(ISBLANK(TB!D131), "", TB!D131)</f>
        <v/>
      </c>
      <c r="E12" s="1131" t="str">
        <f xml:space="preserve"> IF(ISBLANK(TB!E131), "", TB!E131)</f>
        <v/>
      </c>
      <c r="F12" s="1131" t="str">
        <f xml:space="preserve"> IF(ISBLANK(TB!F131), "", TB!F131)</f>
        <v/>
      </c>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95"/>
      <c r="DW12" s="52"/>
      <c r="DX12" s="52"/>
      <c r="DY12" s="52"/>
      <c r="DZ12" s="52"/>
      <c r="EA12" s="52"/>
      <c r="EB12" s="52"/>
      <c r="EC12" s="52"/>
      <c r="ED12" s="52"/>
      <c r="EE12" s="52"/>
      <c r="EF12" s="52"/>
      <c r="EG12" s="52"/>
      <c r="EH12" s="52"/>
      <c r="EI12" s="52"/>
      <c r="EJ12" s="52"/>
      <c r="EK12" s="52"/>
      <c r="EL12" s="52"/>
      <c r="EM12" s="52"/>
      <c r="EN12" s="52"/>
      <c r="EO12" s="52"/>
      <c r="EP12" s="52"/>
      <c r="EQ12" s="95"/>
      <c r="ER12" s="542"/>
    </row>
    <row r="13" spans="1:155" ht="15" customHeight="1" x14ac:dyDescent="0.25">
      <c r="A13" s="1469"/>
      <c r="B13" s="1129" t="s">
        <v>1054</v>
      </c>
      <c r="C13" s="1131" t="str">
        <f xml:space="preserve"> IF(ISBLANK(TB!C132), "", TB!C132)</f>
        <v/>
      </c>
      <c r="D13" s="1131" t="str">
        <f xml:space="preserve"> IF(ISBLANK(TB!D132), "", TB!D132)</f>
        <v/>
      </c>
      <c r="E13" s="1131" t="str">
        <f xml:space="preserve"> IF(ISBLANK(TB!E132), "", TB!E132)</f>
        <v/>
      </c>
      <c r="F13" s="1131" t="str">
        <f xml:space="preserve"> IF(ISBLANK(TB!F132), "", TB!F132)</f>
        <v/>
      </c>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95"/>
      <c r="DW13" s="52"/>
      <c r="DX13" s="52"/>
      <c r="DY13" s="52"/>
      <c r="DZ13" s="52"/>
      <c r="EA13" s="52"/>
      <c r="EB13" s="52"/>
      <c r="EC13" s="52"/>
      <c r="ED13" s="52"/>
      <c r="EE13" s="52"/>
      <c r="EF13" s="52"/>
      <c r="EG13" s="52"/>
      <c r="EH13" s="52"/>
      <c r="EI13" s="52"/>
      <c r="EJ13" s="52"/>
      <c r="EK13" s="52"/>
      <c r="EL13" s="52"/>
      <c r="EM13" s="52"/>
      <c r="EN13" s="52"/>
      <c r="EO13" s="52"/>
      <c r="EP13" s="52"/>
      <c r="EQ13" s="95"/>
      <c r="ER13" s="542"/>
    </row>
    <row r="14" spans="1:155" ht="15" customHeight="1" x14ac:dyDescent="0.25">
      <c r="A14" s="1469"/>
      <c r="B14" s="1129" t="s">
        <v>1055</v>
      </c>
      <c r="C14" s="1131" t="str">
        <f xml:space="preserve"> IF(ISBLANK(TB!C133), "", TB!C133)</f>
        <v/>
      </c>
      <c r="D14" s="1131" t="str">
        <f xml:space="preserve"> IF(ISBLANK(TB!D133), "", TB!D133)</f>
        <v/>
      </c>
      <c r="E14" s="1131" t="str">
        <f xml:space="preserve"> IF(ISBLANK(TB!E133), "", TB!E133)</f>
        <v/>
      </c>
      <c r="F14" s="1131" t="str">
        <f xml:space="preserve"> IF(ISBLANK(TB!F133), "", TB!F133)</f>
        <v/>
      </c>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95"/>
      <c r="DW14" s="52"/>
      <c r="DX14" s="52"/>
      <c r="DY14" s="52"/>
      <c r="DZ14" s="52"/>
      <c r="EA14" s="52"/>
      <c r="EB14" s="52"/>
      <c r="EC14" s="52"/>
      <c r="ED14" s="52"/>
      <c r="EE14" s="52"/>
      <c r="EF14" s="52"/>
      <c r="EG14" s="52"/>
      <c r="EH14" s="52"/>
      <c r="EI14" s="52"/>
      <c r="EJ14" s="52"/>
      <c r="EK14" s="52"/>
      <c r="EL14" s="52"/>
      <c r="EM14" s="52"/>
      <c r="EN14" s="52"/>
      <c r="EO14" s="52"/>
      <c r="EP14" s="52"/>
      <c r="EQ14" s="95"/>
      <c r="ER14" s="542"/>
    </row>
    <row r="15" spans="1:155" ht="15" customHeight="1" x14ac:dyDescent="0.25">
      <c r="A15" s="1469"/>
      <c r="B15" s="1129" t="s">
        <v>1056</v>
      </c>
      <c r="C15" s="1131" t="str">
        <f xml:space="preserve"> IF(ISBLANK(TB!C134), "", TB!C134)</f>
        <v/>
      </c>
      <c r="D15" s="1131" t="str">
        <f xml:space="preserve"> IF(ISBLANK(TB!D134), "", TB!D134)</f>
        <v/>
      </c>
      <c r="E15" s="1131" t="str">
        <f xml:space="preserve"> IF(ISBLANK(TB!E134), "", TB!E134)</f>
        <v/>
      </c>
      <c r="F15" s="1131" t="str">
        <f xml:space="preserve"> IF(ISBLANK(TB!F134), "", TB!F134)</f>
        <v/>
      </c>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95"/>
      <c r="DW15" s="52"/>
      <c r="DX15" s="52"/>
      <c r="DY15" s="52"/>
      <c r="DZ15" s="52"/>
      <c r="EA15" s="52"/>
      <c r="EB15" s="52"/>
      <c r="EC15" s="52"/>
      <c r="ED15" s="52"/>
      <c r="EE15" s="52"/>
      <c r="EF15" s="52"/>
      <c r="EG15" s="52"/>
      <c r="EH15" s="52"/>
      <c r="EI15" s="52"/>
      <c r="EJ15" s="52"/>
      <c r="EK15" s="52"/>
      <c r="EL15" s="52"/>
      <c r="EM15" s="52"/>
      <c r="EN15" s="52"/>
      <c r="EO15" s="52"/>
      <c r="EP15" s="52"/>
      <c r="EQ15" s="95"/>
      <c r="ER15" s="542"/>
    </row>
    <row r="16" spans="1:155" ht="15" customHeight="1" x14ac:dyDescent="0.25">
      <c r="A16" s="1469"/>
      <c r="B16" s="1129" t="s">
        <v>1057</v>
      </c>
      <c r="C16" s="1131" t="str">
        <f xml:space="preserve"> IF(ISBLANK(TB!C135), "", TB!C135)</f>
        <v/>
      </c>
      <c r="D16" s="1131" t="str">
        <f xml:space="preserve"> IF(ISBLANK(TB!D135), "", TB!D135)</f>
        <v/>
      </c>
      <c r="E16" s="1131" t="str">
        <f xml:space="preserve"> IF(ISBLANK(TB!E135), "", TB!E135)</f>
        <v/>
      </c>
      <c r="F16" s="1131" t="str">
        <f xml:space="preserve"> IF(ISBLANK(TB!F135), "", TB!F135)</f>
        <v/>
      </c>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95"/>
      <c r="DW16" s="52"/>
      <c r="DX16" s="52"/>
      <c r="DY16" s="52"/>
      <c r="DZ16" s="52"/>
      <c r="EA16" s="52"/>
      <c r="EB16" s="52"/>
      <c r="EC16" s="52"/>
      <c r="ED16" s="52"/>
      <c r="EE16" s="52"/>
      <c r="EF16" s="52"/>
      <c r="EG16" s="52"/>
      <c r="EH16" s="52"/>
      <c r="EI16" s="52"/>
      <c r="EJ16" s="52"/>
      <c r="EK16" s="52"/>
      <c r="EL16" s="52"/>
      <c r="EM16" s="52"/>
      <c r="EN16" s="52"/>
      <c r="EO16" s="52"/>
      <c r="EP16" s="52"/>
      <c r="EQ16" s="95"/>
      <c r="ER16" s="542"/>
    </row>
    <row r="17" spans="1:148" ht="15" customHeight="1" x14ac:dyDescent="0.25">
      <c r="A17" s="1469"/>
      <c r="B17" s="1129" t="s">
        <v>1058</v>
      </c>
      <c r="C17" s="1131" t="str">
        <f xml:space="preserve"> IF(ISBLANK(TB!C136), "", TB!C136)</f>
        <v/>
      </c>
      <c r="D17" s="1131" t="str">
        <f xml:space="preserve"> IF(ISBLANK(TB!D136), "", TB!D136)</f>
        <v/>
      </c>
      <c r="E17" s="1131" t="str">
        <f xml:space="preserve"> IF(ISBLANK(TB!E136), "", TB!E136)</f>
        <v/>
      </c>
      <c r="F17" s="1131" t="str">
        <f xml:space="preserve"> IF(ISBLANK(TB!F136), "", TB!F136)</f>
        <v/>
      </c>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95"/>
      <c r="DW17" s="52"/>
      <c r="DX17" s="52"/>
      <c r="DY17" s="52"/>
      <c r="DZ17" s="52"/>
      <c r="EA17" s="52"/>
      <c r="EB17" s="52"/>
      <c r="EC17" s="52"/>
      <c r="ED17" s="52"/>
      <c r="EE17" s="52"/>
      <c r="EF17" s="52"/>
      <c r="EG17" s="52"/>
      <c r="EH17" s="52"/>
      <c r="EI17" s="52"/>
      <c r="EJ17" s="52"/>
      <c r="EK17" s="52"/>
      <c r="EL17" s="52"/>
      <c r="EM17" s="52"/>
      <c r="EN17" s="52"/>
      <c r="EO17" s="52"/>
      <c r="EP17" s="52"/>
      <c r="EQ17" s="95"/>
      <c r="ER17" s="542"/>
    </row>
    <row r="18" spans="1:148" ht="15" customHeight="1" x14ac:dyDescent="0.25">
      <c r="A18" s="1469"/>
      <c r="B18" s="1129" t="s">
        <v>1059</v>
      </c>
      <c r="C18" s="1131" t="str">
        <f xml:space="preserve"> IF(ISBLANK(TB!C137), "", TB!C137)</f>
        <v/>
      </c>
      <c r="D18" s="1131" t="str">
        <f xml:space="preserve"> IF(ISBLANK(TB!D137), "", TB!D137)</f>
        <v/>
      </c>
      <c r="E18" s="1131" t="str">
        <f xml:space="preserve"> IF(ISBLANK(TB!E137), "", TB!E137)</f>
        <v/>
      </c>
      <c r="F18" s="1131" t="str">
        <f xml:space="preserve"> IF(ISBLANK(TB!F137), "", TB!F137)</f>
        <v/>
      </c>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95"/>
      <c r="DW18" s="52"/>
      <c r="DX18" s="52"/>
      <c r="DY18" s="52"/>
      <c r="DZ18" s="52"/>
      <c r="EA18" s="52"/>
      <c r="EB18" s="52"/>
      <c r="EC18" s="52"/>
      <c r="ED18" s="52"/>
      <c r="EE18" s="52"/>
      <c r="EF18" s="52"/>
      <c r="EG18" s="52"/>
      <c r="EH18" s="52"/>
      <c r="EI18" s="52"/>
      <c r="EJ18" s="52"/>
      <c r="EK18" s="52"/>
      <c r="EL18" s="52"/>
      <c r="EM18" s="52"/>
      <c r="EN18" s="52"/>
      <c r="EO18" s="52"/>
      <c r="EP18" s="52"/>
      <c r="EQ18" s="95"/>
      <c r="ER18" s="542"/>
    </row>
    <row r="19" spans="1:148" ht="15" customHeight="1" x14ac:dyDescent="0.25">
      <c r="A19" s="1469"/>
      <c r="B19" s="1129" t="s">
        <v>1060</v>
      </c>
      <c r="C19" s="1131" t="str">
        <f xml:space="preserve"> IF(ISBLANK(TB!C138), "", TB!C138)</f>
        <v/>
      </c>
      <c r="D19" s="1131" t="str">
        <f xml:space="preserve"> IF(ISBLANK(TB!D138), "", TB!D138)</f>
        <v/>
      </c>
      <c r="E19" s="1131" t="str">
        <f xml:space="preserve"> IF(ISBLANK(TB!E138), "", TB!E138)</f>
        <v/>
      </c>
      <c r="F19" s="1131" t="str">
        <f xml:space="preserve"> IF(ISBLANK(TB!F138), "", TB!F138)</f>
        <v/>
      </c>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95"/>
      <c r="DW19" s="52"/>
      <c r="DX19" s="52"/>
      <c r="DY19" s="52"/>
      <c r="DZ19" s="52"/>
      <c r="EA19" s="52"/>
      <c r="EB19" s="52"/>
      <c r="EC19" s="52"/>
      <c r="ED19" s="52"/>
      <c r="EE19" s="52"/>
      <c r="EF19" s="52"/>
      <c r="EG19" s="52"/>
      <c r="EH19" s="52"/>
      <c r="EI19" s="52"/>
      <c r="EJ19" s="52"/>
      <c r="EK19" s="52"/>
      <c r="EL19" s="52"/>
      <c r="EM19" s="52"/>
      <c r="EN19" s="52"/>
      <c r="EO19" s="52"/>
      <c r="EP19" s="52"/>
      <c r="EQ19" s="95"/>
      <c r="ER19" s="542"/>
    </row>
    <row r="20" spans="1:148" ht="15" customHeight="1" x14ac:dyDescent="0.25">
      <c r="A20" s="1469"/>
      <c r="B20" s="1129" t="s">
        <v>1061</v>
      </c>
      <c r="C20" s="1131" t="str">
        <f xml:space="preserve"> IF(ISBLANK(TB!C139), "", TB!C139)</f>
        <v/>
      </c>
      <c r="D20" s="1131" t="str">
        <f xml:space="preserve"> IF(ISBLANK(TB!D139), "", TB!D139)</f>
        <v/>
      </c>
      <c r="E20" s="1131" t="str">
        <f xml:space="preserve"> IF(ISBLANK(TB!E139), "", TB!E139)</f>
        <v/>
      </c>
      <c r="F20" s="1131" t="str">
        <f xml:space="preserve"> IF(ISBLANK(TB!F139), "", TB!F139)</f>
        <v/>
      </c>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95"/>
      <c r="DW20" s="52"/>
      <c r="DX20" s="52"/>
      <c r="DY20" s="52"/>
      <c r="DZ20" s="52"/>
      <c r="EA20" s="52"/>
      <c r="EB20" s="52"/>
      <c r="EC20" s="52"/>
      <c r="ED20" s="52"/>
      <c r="EE20" s="52"/>
      <c r="EF20" s="52"/>
      <c r="EG20" s="52"/>
      <c r="EH20" s="52"/>
      <c r="EI20" s="52"/>
      <c r="EJ20" s="52"/>
      <c r="EK20" s="52"/>
      <c r="EL20" s="52"/>
      <c r="EM20" s="52"/>
      <c r="EN20" s="52"/>
      <c r="EO20" s="52"/>
      <c r="EP20" s="52"/>
      <c r="EQ20" s="95"/>
      <c r="ER20" s="542"/>
    </row>
    <row r="21" spans="1:148" ht="15" customHeight="1" x14ac:dyDescent="0.25">
      <c r="A21" s="1469"/>
      <c r="B21" s="1129" t="s">
        <v>1062</v>
      </c>
      <c r="C21" s="1131" t="str">
        <f xml:space="preserve"> IF(ISBLANK(TB!C140), "", TB!C140)</f>
        <v/>
      </c>
      <c r="D21" s="1131" t="str">
        <f xml:space="preserve"> IF(ISBLANK(TB!D140), "", TB!D140)</f>
        <v/>
      </c>
      <c r="E21" s="1131" t="str">
        <f xml:space="preserve"> IF(ISBLANK(TB!E140), "", TB!E140)</f>
        <v/>
      </c>
      <c r="F21" s="1131" t="str">
        <f xml:space="preserve"> IF(ISBLANK(TB!F140), "", TB!F140)</f>
        <v/>
      </c>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95"/>
      <c r="DW21" s="52"/>
      <c r="DX21" s="52"/>
      <c r="DY21" s="52"/>
      <c r="DZ21" s="52"/>
      <c r="EA21" s="52"/>
      <c r="EB21" s="52"/>
      <c r="EC21" s="52"/>
      <c r="ED21" s="52"/>
      <c r="EE21" s="52"/>
      <c r="EF21" s="52"/>
      <c r="EG21" s="52"/>
      <c r="EH21" s="52"/>
      <c r="EI21" s="52"/>
      <c r="EJ21" s="52"/>
      <c r="EK21" s="52"/>
      <c r="EL21" s="52"/>
      <c r="EM21" s="52"/>
      <c r="EN21" s="52"/>
      <c r="EO21" s="52"/>
      <c r="EP21" s="52"/>
      <c r="EQ21" s="95"/>
      <c r="ER21" s="542"/>
    </row>
    <row r="22" spans="1:148" ht="15" customHeight="1" x14ac:dyDescent="0.25">
      <c r="A22" s="1469"/>
      <c r="B22" s="1129" t="s">
        <v>1063</v>
      </c>
      <c r="C22" s="1131" t="str">
        <f xml:space="preserve"> IF(ISBLANK(TB!C141), "", TB!C141)</f>
        <v/>
      </c>
      <c r="D22" s="1131" t="str">
        <f xml:space="preserve"> IF(ISBLANK(TB!D141), "", TB!D141)</f>
        <v/>
      </c>
      <c r="E22" s="1131" t="str">
        <f xml:space="preserve"> IF(ISBLANK(TB!E141), "", TB!E141)</f>
        <v/>
      </c>
      <c r="F22" s="1131" t="str">
        <f xml:space="preserve"> IF(ISBLANK(TB!F141), "", TB!F141)</f>
        <v/>
      </c>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95"/>
      <c r="DW22" s="52"/>
      <c r="DX22" s="52"/>
      <c r="DY22" s="52"/>
      <c r="DZ22" s="52"/>
      <c r="EA22" s="52"/>
      <c r="EB22" s="52"/>
      <c r="EC22" s="52"/>
      <c r="ED22" s="52"/>
      <c r="EE22" s="52"/>
      <c r="EF22" s="52"/>
      <c r="EG22" s="52"/>
      <c r="EH22" s="52"/>
      <c r="EI22" s="52"/>
      <c r="EJ22" s="52"/>
      <c r="EK22" s="52"/>
      <c r="EL22" s="52"/>
      <c r="EM22" s="52"/>
      <c r="EN22" s="52"/>
      <c r="EO22" s="52"/>
      <c r="EP22" s="52"/>
      <c r="EQ22" s="95"/>
      <c r="ER22" s="542"/>
    </row>
    <row r="23" spans="1:148" ht="15" customHeight="1" x14ac:dyDescent="0.25">
      <c r="A23" s="1469"/>
      <c r="B23" s="1129" t="s">
        <v>1064</v>
      </c>
      <c r="C23" s="1131" t="str">
        <f xml:space="preserve"> IF(ISBLANK(TB!C142), "", TB!C142)</f>
        <v/>
      </c>
      <c r="D23" s="1131" t="str">
        <f xml:space="preserve"> IF(ISBLANK(TB!D142), "", TB!D142)</f>
        <v/>
      </c>
      <c r="E23" s="1131" t="str">
        <f xml:space="preserve"> IF(ISBLANK(TB!E142), "", TB!E142)</f>
        <v/>
      </c>
      <c r="F23" s="1131" t="str">
        <f xml:space="preserve"> IF(ISBLANK(TB!F142), "", TB!F142)</f>
        <v/>
      </c>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95"/>
      <c r="DW23" s="52"/>
      <c r="DX23" s="52"/>
      <c r="DY23" s="52"/>
      <c r="DZ23" s="52"/>
      <c r="EA23" s="52"/>
      <c r="EB23" s="52"/>
      <c r="EC23" s="52"/>
      <c r="ED23" s="52"/>
      <c r="EE23" s="52"/>
      <c r="EF23" s="52"/>
      <c r="EG23" s="52"/>
      <c r="EH23" s="52"/>
      <c r="EI23" s="52"/>
      <c r="EJ23" s="52"/>
      <c r="EK23" s="52"/>
      <c r="EL23" s="52"/>
      <c r="EM23" s="52"/>
      <c r="EN23" s="52"/>
      <c r="EO23" s="52"/>
      <c r="EP23" s="52"/>
      <c r="EQ23" s="95"/>
      <c r="ER23" s="542"/>
    </row>
    <row r="24" spans="1:148" ht="15" customHeight="1" x14ac:dyDescent="0.25">
      <c r="A24" s="1469"/>
      <c r="B24" s="1129" t="s">
        <v>1065</v>
      </c>
      <c r="C24" s="1131" t="str">
        <f xml:space="preserve"> IF(ISBLANK(TB!C143), "", TB!C143)</f>
        <v/>
      </c>
      <c r="D24" s="1131" t="str">
        <f xml:space="preserve"> IF(ISBLANK(TB!D143), "", TB!D143)</f>
        <v/>
      </c>
      <c r="E24" s="1131" t="str">
        <f xml:space="preserve"> IF(ISBLANK(TB!E143), "", TB!E143)</f>
        <v/>
      </c>
      <c r="F24" s="1131" t="str">
        <f xml:space="preserve"> IF(ISBLANK(TB!F143), "", TB!F143)</f>
        <v/>
      </c>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95"/>
      <c r="DW24" s="52"/>
      <c r="DX24" s="52"/>
      <c r="DY24" s="52"/>
      <c r="DZ24" s="52"/>
      <c r="EA24" s="52"/>
      <c r="EB24" s="52"/>
      <c r="EC24" s="52"/>
      <c r="ED24" s="52"/>
      <c r="EE24" s="52"/>
      <c r="EF24" s="52"/>
      <c r="EG24" s="52"/>
      <c r="EH24" s="52"/>
      <c r="EI24" s="52"/>
      <c r="EJ24" s="52"/>
      <c r="EK24" s="52"/>
      <c r="EL24" s="52"/>
      <c r="EM24" s="52"/>
      <c r="EN24" s="52"/>
      <c r="EO24" s="52"/>
      <c r="EP24" s="52"/>
      <c r="EQ24" s="95"/>
      <c r="ER24" s="542"/>
    </row>
    <row r="25" spans="1:148" ht="15" customHeight="1" x14ac:dyDescent="0.25">
      <c r="A25" s="1469"/>
      <c r="B25" s="1129" t="s">
        <v>1066</v>
      </c>
      <c r="C25" s="1131" t="str">
        <f xml:space="preserve"> IF(ISBLANK(TB!C144), "", TB!C144)</f>
        <v/>
      </c>
      <c r="D25" s="1131" t="str">
        <f xml:space="preserve"> IF(ISBLANK(TB!D144), "", TB!D144)</f>
        <v/>
      </c>
      <c r="E25" s="1131" t="str">
        <f xml:space="preserve"> IF(ISBLANK(TB!E144), "", TB!E144)</f>
        <v/>
      </c>
      <c r="F25" s="1131" t="str">
        <f xml:space="preserve"> IF(ISBLANK(TB!F144), "", TB!F144)</f>
        <v/>
      </c>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95"/>
      <c r="DW25" s="52"/>
      <c r="DX25" s="52"/>
      <c r="DY25" s="52"/>
      <c r="DZ25" s="52"/>
      <c r="EA25" s="52"/>
      <c r="EB25" s="52"/>
      <c r="EC25" s="52"/>
      <c r="ED25" s="52"/>
      <c r="EE25" s="52"/>
      <c r="EF25" s="52"/>
      <c r="EG25" s="52"/>
      <c r="EH25" s="52"/>
      <c r="EI25" s="52"/>
      <c r="EJ25" s="52"/>
      <c r="EK25" s="52"/>
      <c r="EL25" s="52"/>
      <c r="EM25" s="52"/>
      <c r="EN25" s="52"/>
      <c r="EO25" s="52"/>
      <c r="EP25" s="52"/>
      <c r="EQ25" s="95"/>
      <c r="ER25" s="542"/>
    </row>
    <row r="26" spans="1:148" ht="15" customHeight="1" x14ac:dyDescent="0.25">
      <c r="A26" s="1469"/>
      <c r="B26" s="1129" t="s">
        <v>1067</v>
      </c>
      <c r="C26" s="1131" t="str">
        <f xml:space="preserve"> IF(ISBLANK(TB!C145), "", TB!C145)</f>
        <v/>
      </c>
      <c r="D26" s="1131" t="str">
        <f xml:space="preserve"> IF(ISBLANK(TB!D145), "", TB!D145)</f>
        <v/>
      </c>
      <c r="E26" s="1131" t="str">
        <f xml:space="preserve"> IF(ISBLANK(TB!E145), "", TB!E145)</f>
        <v/>
      </c>
      <c r="F26" s="1131" t="str">
        <f xml:space="preserve"> IF(ISBLANK(TB!F145), "", TB!F145)</f>
        <v/>
      </c>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95"/>
      <c r="DW26" s="52"/>
      <c r="DX26" s="52"/>
      <c r="DY26" s="52"/>
      <c r="DZ26" s="52"/>
      <c r="EA26" s="52"/>
      <c r="EB26" s="52"/>
      <c r="EC26" s="52"/>
      <c r="ED26" s="52"/>
      <c r="EE26" s="52"/>
      <c r="EF26" s="52"/>
      <c r="EG26" s="52"/>
      <c r="EH26" s="52"/>
      <c r="EI26" s="52"/>
      <c r="EJ26" s="52"/>
      <c r="EK26" s="52"/>
      <c r="EL26" s="52"/>
      <c r="EM26" s="52"/>
      <c r="EN26" s="52"/>
      <c r="EO26" s="52"/>
      <c r="EP26" s="52"/>
      <c r="EQ26" s="95"/>
      <c r="ER26" s="542"/>
    </row>
    <row r="27" spans="1:148" ht="15" customHeight="1" x14ac:dyDescent="0.25">
      <c r="A27" s="1469"/>
      <c r="B27" s="1129" t="s">
        <v>1068</v>
      </c>
      <c r="C27" s="1131" t="str">
        <f xml:space="preserve"> IF(ISBLANK(TB!C146), "", TB!C146)</f>
        <v/>
      </c>
      <c r="D27" s="1131" t="str">
        <f xml:space="preserve"> IF(ISBLANK(TB!D146), "", TB!D146)</f>
        <v/>
      </c>
      <c r="E27" s="1131" t="str">
        <f xml:space="preserve"> IF(ISBLANK(TB!E146), "", TB!E146)</f>
        <v/>
      </c>
      <c r="F27" s="1131" t="str">
        <f xml:space="preserve"> IF(ISBLANK(TB!F146), "", TB!F146)</f>
        <v/>
      </c>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95"/>
      <c r="DW27" s="52"/>
      <c r="DX27" s="52"/>
      <c r="DY27" s="52"/>
      <c r="DZ27" s="52"/>
      <c r="EA27" s="52"/>
      <c r="EB27" s="52"/>
      <c r="EC27" s="52"/>
      <c r="ED27" s="52"/>
      <c r="EE27" s="52"/>
      <c r="EF27" s="52"/>
      <c r="EG27" s="52"/>
      <c r="EH27" s="52"/>
      <c r="EI27" s="52"/>
      <c r="EJ27" s="52"/>
      <c r="EK27" s="52"/>
      <c r="EL27" s="52"/>
      <c r="EM27" s="52"/>
      <c r="EN27" s="52"/>
      <c r="EO27" s="52"/>
      <c r="EP27" s="52"/>
      <c r="EQ27" s="95"/>
      <c r="ER27" s="542"/>
    </row>
    <row r="28" spans="1:148" ht="15" customHeight="1" x14ac:dyDescent="0.25">
      <c r="A28" s="1469"/>
      <c r="B28" s="1129" t="s">
        <v>1069</v>
      </c>
      <c r="C28" s="1131" t="str">
        <f xml:space="preserve"> IF(ISBLANK(TB!C147), "", TB!C147)</f>
        <v/>
      </c>
      <c r="D28" s="1131" t="str">
        <f xml:space="preserve"> IF(ISBLANK(TB!D147), "", TB!D147)</f>
        <v/>
      </c>
      <c r="E28" s="1131" t="str">
        <f xml:space="preserve"> IF(ISBLANK(TB!E147), "", TB!E147)</f>
        <v/>
      </c>
      <c r="F28" s="1131" t="str">
        <f xml:space="preserve"> IF(ISBLANK(TB!F147), "", TB!F147)</f>
        <v/>
      </c>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95"/>
      <c r="DW28" s="52"/>
      <c r="DX28" s="52"/>
      <c r="DY28" s="52"/>
      <c r="DZ28" s="52"/>
      <c r="EA28" s="52"/>
      <c r="EB28" s="52"/>
      <c r="EC28" s="52"/>
      <c r="ED28" s="52"/>
      <c r="EE28" s="52"/>
      <c r="EF28" s="52"/>
      <c r="EG28" s="52"/>
      <c r="EH28" s="52"/>
      <c r="EI28" s="52"/>
      <c r="EJ28" s="52"/>
      <c r="EK28" s="52"/>
      <c r="EL28" s="52"/>
      <c r="EM28" s="52"/>
      <c r="EN28" s="52"/>
      <c r="EO28" s="52"/>
      <c r="EP28" s="52"/>
      <c r="EQ28" s="95"/>
      <c r="ER28" s="542"/>
    </row>
    <row r="29" spans="1:148" ht="15" customHeight="1" x14ac:dyDescent="0.25">
      <c r="A29" s="1469"/>
      <c r="B29" s="1129" t="s">
        <v>1070</v>
      </c>
      <c r="C29" s="1131" t="str">
        <f xml:space="preserve"> IF(ISBLANK(TB!C148), "", TB!C148)</f>
        <v/>
      </c>
      <c r="D29" s="1131" t="str">
        <f xml:space="preserve"> IF(ISBLANK(TB!D148), "", TB!D148)</f>
        <v/>
      </c>
      <c r="E29" s="1131" t="str">
        <f xml:space="preserve"> IF(ISBLANK(TB!E148), "", TB!E148)</f>
        <v/>
      </c>
      <c r="F29" s="1131" t="str">
        <f xml:space="preserve"> IF(ISBLANK(TB!F148), "", TB!F148)</f>
        <v/>
      </c>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95"/>
      <c r="DW29" s="52"/>
      <c r="DX29" s="52"/>
      <c r="DY29" s="52"/>
      <c r="DZ29" s="52"/>
      <c r="EA29" s="52"/>
      <c r="EB29" s="52"/>
      <c r="EC29" s="52"/>
      <c r="ED29" s="52"/>
      <c r="EE29" s="52"/>
      <c r="EF29" s="52"/>
      <c r="EG29" s="52"/>
      <c r="EH29" s="52"/>
      <c r="EI29" s="52"/>
      <c r="EJ29" s="52"/>
      <c r="EK29" s="52"/>
      <c r="EL29" s="52"/>
      <c r="EM29" s="52"/>
      <c r="EN29" s="52"/>
      <c r="EO29" s="52"/>
      <c r="EP29" s="52"/>
      <c r="EQ29" s="95"/>
      <c r="ER29" s="542"/>
    </row>
    <row r="30" spans="1:148" ht="15" customHeight="1" x14ac:dyDescent="0.25">
      <c r="A30" s="1469"/>
      <c r="B30" s="1129" t="s">
        <v>1071</v>
      </c>
      <c r="C30" s="1131" t="str">
        <f xml:space="preserve"> IF(ISBLANK(TB!C149), "", TB!C149)</f>
        <v/>
      </c>
      <c r="D30" s="1131" t="str">
        <f xml:space="preserve"> IF(ISBLANK(TB!D149), "", TB!D149)</f>
        <v/>
      </c>
      <c r="E30" s="1131" t="str">
        <f xml:space="preserve"> IF(ISBLANK(TB!E149), "", TB!E149)</f>
        <v/>
      </c>
      <c r="F30" s="1131" t="str">
        <f xml:space="preserve"> IF(ISBLANK(TB!F149), "", TB!F149)</f>
        <v/>
      </c>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95"/>
      <c r="DW30" s="52"/>
      <c r="DX30" s="52"/>
      <c r="DY30" s="52"/>
      <c r="DZ30" s="52"/>
      <c r="EA30" s="52"/>
      <c r="EB30" s="52"/>
      <c r="EC30" s="52"/>
      <c r="ED30" s="52"/>
      <c r="EE30" s="52"/>
      <c r="EF30" s="52"/>
      <c r="EG30" s="52"/>
      <c r="EH30" s="52"/>
      <c r="EI30" s="52"/>
      <c r="EJ30" s="52"/>
      <c r="EK30" s="52"/>
      <c r="EL30" s="52"/>
      <c r="EM30" s="52"/>
      <c r="EN30" s="52"/>
      <c r="EO30" s="52"/>
      <c r="EP30" s="52"/>
      <c r="EQ30" s="95"/>
      <c r="ER30" s="542"/>
    </row>
    <row r="31" spans="1:148" ht="15" customHeight="1" x14ac:dyDescent="0.25">
      <c r="A31" s="1469"/>
      <c r="B31" s="1129" t="s">
        <v>1072</v>
      </c>
      <c r="C31" s="1131" t="str">
        <f xml:space="preserve"> IF(ISBLANK(TB!C150), "", TB!C150)</f>
        <v/>
      </c>
      <c r="D31" s="1131" t="str">
        <f xml:space="preserve"> IF(ISBLANK(TB!D150), "", TB!D150)</f>
        <v/>
      </c>
      <c r="E31" s="1131" t="str">
        <f xml:space="preserve"> IF(ISBLANK(TB!E150), "", TB!E150)</f>
        <v/>
      </c>
      <c r="F31" s="1131" t="str">
        <f xml:space="preserve"> IF(ISBLANK(TB!F150), "", TB!F150)</f>
        <v/>
      </c>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95"/>
      <c r="DW31" s="52"/>
      <c r="DX31" s="52"/>
      <c r="DY31" s="52"/>
      <c r="DZ31" s="52"/>
      <c r="EA31" s="52"/>
      <c r="EB31" s="52"/>
      <c r="EC31" s="52"/>
      <c r="ED31" s="52"/>
      <c r="EE31" s="52"/>
      <c r="EF31" s="52"/>
      <c r="EG31" s="52"/>
      <c r="EH31" s="52"/>
      <c r="EI31" s="52"/>
      <c r="EJ31" s="52"/>
      <c r="EK31" s="52"/>
      <c r="EL31" s="52"/>
      <c r="EM31" s="52"/>
      <c r="EN31" s="52"/>
      <c r="EO31" s="52"/>
      <c r="EP31" s="52"/>
      <c r="EQ31" s="95"/>
      <c r="ER31" s="542"/>
    </row>
    <row r="32" spans="1:148" ht="15" customHeight="1" x14ac:dyDescent="0.25">
      <c r="A32" s="1469"/>
      <c r="B32" s="1129" t="s">
        <v>1073</v>
      </c>
      <c r="C32" s="1131" t="str">
        <f xml:space="preserve"> IF(ISBLANK(TB!C151), "", TB!C151)</f>
        <v/>
      </c>
      <c r="D32" s="1131" t="str">
        <f xml:space="preserve"> IF(ISBLANK(TB!D151), "", TB!D151)</f>
        <v/>
      </c>
      <c r="E32" s="1131" t="str">
        <f xml:space="preserve"> IF(ISBLANK(TB!E151), "", TB!E151)</f>
        <v/>
      </c>
      <c r="F32" s="1131" t="str">
        <f xml:space="preserve"> IF(ISBLANK(TB!F151), "", TB!F151)</f>
        <v/>
      </c>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95"/>
      <c r="DW32" s="52"/>
      <c r="DX32" s="52"/>
      <c r="DY32" s="52"/>
      <c r="DZ32" s="52"/>
      <c r="EA32" s="52"/>
      <c r="EB32" s="52"/>
      <c r="EC32" s="52"/>
      <c r="ED32" s="52"/>
      <c r="EE32" s="52"/>
      <c r="EF32" s="52"/>
      <c r="EG32" s="52"/>
      <c r="EH32" s="52"/>
      <c r="EI32" s="52"/>
      <c r="EJ32" s="52"/>
      <c r="EK32" s="52"/>
      <c r="EL32" s="52"/>
      <c r="EM32" s="52"/>
      <c r="EN32" s="52"/>
      <c r="EO32" s="52"/>
      <c r="EP32" s="52"/>
      <c r="EQ32" s="95"/>
      <c r="ER32" s="542"/>
    </row>
    <row r="33" spans="1:148" ht="15" customHeight="1" x14ac:dyDescent="0.25">
      <c r="A33" s="1469"/>
      <c r="B33" s="1129" t="s">
        <v>1074</v>
      </c>
      <c r="C33" s="1131" t="str">
        <f xml:space="preserve"> IF(ISBLANK(TB!C152), "", TB!C152)</f>
        <v/>
      </c>
      <c r="D33" s="1131" t="str">
        <f xml:space="preserve"> IF(ISBLANK(TB!D152), "", TB!D152)</f>
        <v/>
      </c>
      <c r="E33" s="1131" t="str">
        <f xml:space="preserve"> IF(ISBLANK(TB!E152), "", TB!E152)</f>
        <v/>
      </c>
      <c r="F33" s="1131" t="str">
        <f xml:space="preserve"> IF(ISBLANK(TB!F152), "", TB!F152)</f>
        <v/>
      </c>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95"/>
      <c r="DW33" s="52"/>
      <c r="DX33" s="52"/>
      <c r="DY33" s="52"/>
      <c r="DZ33" s="52"/>
      <c r="EA33" s="52"/>
      <c r="EB33" s="52"/>
      <c r="EC33" s="52"/>
      <c r="ED33" s="52"/>
      <c r="EE33" s="52"/>
      <c r="EF33" s="52"/>
      <c r="EG33" s="52"/>
      <c r="EH33" s="52"/>
      <c r="EI33" s="52"/>
      <c r="EJ33" s="52"/>
      <c r="EK33" s="52"/>
      <c r="EL33" s="52"/>
      <c r="EM33" s="52"/>
      <c r="EN33" s="52"/>
      <c r="EO33" s="52"/>
      <c r="EP33" s="52"/>
      <c r="EQ33" s="95"/>
      <c r="ER33" s="542"/>
    </row>
    <row r="34" spans="1:148" ht="15" customHeight="1" x14ac:dyDescent="0.25">
      <c r="A34" s="1469"/>
      <c r="B34" s="1129" t="s">
        <v>1075</v>
      </c>
      <c r="C34" s="1131" t="str">
        <f xml:space="preserve"> IF(ISBLANK(TB!C153), "", TB!C153)</f>
        <v/>
      </c>
      <c r="D34" s="1131" t="str">
        <f xml:space="preserve"> IF(ISBLANK(TB!D153), "", TB!D153)</f>
        <v/>
      </c>
      <c r="E34" s="1131" t="str">
        <f xml:space="preserve"> IF(ISBLANK(TB!E153), "", TB!E153)</f>
        <v/>
      </c>
      <c r="F34" s="1131" t="str">
        <f xml:space="preserve"> IF(ISBLANK(TB!F153), "", TB!F153)</f>
        <v/>
      </c>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95"/>
      <c r="DW34" s="52"/>
      <c r="DX34" s="52"/>
      <c r="DY34" s="52"/>
      <c r="DZ34" s="52"/>
      <c r="EA34" s="52"/>
      <c r="EB34" s="52"/>
      <c r="EC34" s="52"/>
      <c r="ED34" s="52"/>
      <c r="EE34" s="52"/>
      <c r="EF34" s="52"/>
      <c r="EG34" s="52"/>
      <c r="EH34" s="52"/>
      <c r="EI34" s="52"/>
      <c r="EJ34" s="52"/>
      <c r="EK34" s="52"/>
      <c r="EL34" s="52"/>
      <c r="EM34" s="52"/>
      <c r="EN34" s="52"/>
      <c r="EO34" s="52"/>
      <c r="EP34" s="52"/>
      <c r="EQ34" s="95"/>
      <c r="ER34" s="542"/>
    </row>
    <row r="35" spans="1:148" ht="15" customHeight="1" x14ac:dyDescent="0.25">
      <c r="A35" s="1469"/>
      <c r="B35" s="1129" t="s">
        <v>1076</v>
      </c>
      <c r="C35" s="1131" t="str">
        <f xml:space="preserve"> IF(ISBLANK(TB!C154), "", TB!C154)</f>
        <v/>
      </c>
      <c r="D35" s="1131" t="str">
        <f xml:space="preserve"> IF(ISBLANK(TB!D154), "", TB!D154)</f>
        <v/>
      </c>
      <c r="E35" s="1131" t="str">
        <f xml:space="preserve"> IF(ISBLANK(TB!E154), "", TB!E154)</f>
        <v/>
      </c>
      <c r="F35" s="1131" t="str">
        <f xml:space="preserve"> IF(ISBLANK(TB!F154), "", TB!F154)</f>
        <v/>
      </c>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95"/>
      <c r="DW35" s="52"/>
      <c r="DX35" s="52"/>
      <c r="DY35" s="52"/>
      <c r="DZ35" s="52"/>
      <c r="EA35" s="52"/>
      <c r="EB35" s="52"/>
      <c r="EC35" s="52"/>
      <c r="ED35" s="52"/>
      <c r="EE35" s="52"/>
      <c r="EF35" s="52"/>
      <c r="EG35" s="52"/>
      <c r="EH35" s="52"/>
      <c r="EI35" s="52"/>
      <c r="EJ35" s="52"/>
      <c r="EK35" s="52"/>
      <c r="EL35" s="52"/>
      <c r="EM35" s="52"/>
      <c r="EN35" s="52"/>
      <c r="EO35" s="52"/>
      <c r="EP35" s="52"/>
      <c r="EQ35" s="95"/>
      <c r="ER35" s="542"/>
    </row>
    <row r="36" spans="1:148" ht="15" customHeight="1" x14ac:dyDescent="0.25">
      <c r="A36" s="1469"/>
      <c r="B36" s="1129" t="s">
        <v>1077</v>
      </c>
      <c r="C36" s="1131" t="str">
        <f xml:space="preserve"> IF(ISBLANK(TB!C155), "", TB!C155)</f>
        <v/>
      </c>
      <c r="D36" s="1131" t="str">
        <f xml:space="preserve"> IF(ISBLANK(TB!D155), "", TB!D155)</f>
        <v/>
      </c>
      <c r="E36" s="1131" t="str">
        <f xml:space="preserve"> IF(ISBLANK(TB!E155), "", TB!E155)</f>
        <v/>
      </c>
      <c r="F36" s="1131" t="str">
        <f xml:space="preserve"> IF(ISBLANK(TB!F155), "", TB!F155)</f>
        <v/>
      </c>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95"/>
      <c r="DW36" s="52"/>
      <c r="DX36" s="52"/>
      <c r="DY36" s="52"/>
      <c r="DZ36" s="52"/>
      <c r="EA36" s="52"/>
      <c r="EB36" s="52"/>
      <c r="EC36" s="52"/>
      <c r="ED36" s="52"/>
      <c r="EE36" s="52"/>
      <c r="EF36" s="52"/>
      <c r="EG36" s="52"/>
      <c r="EH36" s="52"/>
      <c r="EI36" s="52"/>
      <c r="EJ36" s="52"/>
      <c r="EK36" s="52"/>
      <c r="EL36" s="52"/>
      <c r="EM36" s="52"/>
      <c r="EN36" s="52"/>
      <c r="EO36" s="52"/>
      <c r="EP36" s="52"/>
      <c r="EQ36" s="95"/>
      <c r="ER36" s="542"/>
    </row>
    <row r="37" spans="1:148" ht="15" customHeight="1" x14ac:dyDescent="0.25">
      <c r="A37" s="1469"/>
      <c r="B37" s="1129" t="s">
        <v>1078</v>
      </c>
      <c r="C37" s="1131" t="str">
        <f xml:space="preserve"> IF(ISBLANK(TB!C156), "", TB!C156)</f>
        <v/>
      </c>
      <c r="D37" s="1131" t="str">
        <f xml:space="preserve"> IF(ISBLANK(TB!D156), "", TB!D156)</f>
        <v/>
      </c>
      <c r="E37" s="1131" t="str">
        <f xml:space="preserve"> IF(ISBLANK(TB!E156), "", TB!E156)</f>
        <v/>
      </c>
      <c r="F37" s="1131" t="str">
        <f xml:space="preserve"> IF(ISBLANK(TB!F156), "", TB!F156)</f>
        <v/>
      </c>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95"/>
      <c r="DW37" s="52"/>
      <c r="DX37" s="52"/>
      <c r="DY37" s="52"/>
      <c r="DZ37" s="52"/>
      <c r="EA37" s="52"/>
      <c r="EB37" s="52"/>
      <c r="EC37" s="52"/>
      <c r="ED37" s="52"/>
      <c r="EE37" s="52"/>
      <c r="EF37" s="52"/>
      <c r="EG37" s="52"/>
      <c r="EH37" s="52"/>
      <c r="EI37" s="52"/>
      <c r="EJ37" s="52"/>
      <c r="EK37" s="52"/>
      <c r="EL37" s="52"/>
      <c r="EM37" s="52"/>
      <c r="EN37" s="52"/>
      <c r="EO37" s="52"/>
      <c r="EP37" s="52"/>
      <c r="EQ37" s="95"/>
      <c r="ER37" s="542"/>
    </row>
    <row r="38" spans="1:148" ht="15" customHeight="1" x14ac:dyDescent="0.25">
      <c r="A38" s="1469"/>
      <c r="B38" s="1129" t="s">
        <v>1079</v>
      </c>
      <c r="C38" s="1131" t="str">
        <f xml:space="preserve"> IF(ISBLANK(TB!C157), "", TB!C157)</f>
        <v/>
      </c>
      <c r="D38" s="1131" t="str">
        <f xml:space="preserve"> IF(ISBLANK(TB!D157), "", TB!D157)</f>
        <v/>
      </c>
      <c r="E38" s="1131" t="str">
        <f xml:space="preserve"> IF(ISBLANK(TB!E157), "", TB!E157)</f>
        <v/>
      </c>
      <c r="F38" s="1131" t="str">
        <f xml:space="preserve"> IF(ISBLANK(TB!F157), "", TB!F157)</f>
        <v/>
      </c>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95"/>
      <c r="DW38" s="52"/>
      <c r="DX38" s="52"/>
      <c r="DY38" s="52"/>
      <c r="DZ38" s="52"/>
      <c r="EA38" s="52"/>
      <c r="EB38" s="52"/>
      <c r="EC38" s="52"/>
      <c r="ED38" s="52"/>
      <c r="EE38" s="52"/>
      <c r="EF38" s="52"/>
      <c r="EG38" s="52"/>
      <c r="EH38" s="52"/>
      <c r="EI38" s="52"/>
      <c r="EJ38" s="52"/>
      <c r="EK38" s="52"/>
      <c r="EL38" s="52"/>
      <c r="EM38" s="52"/>
      <c r="EN38" s="52"/>
      <c r="EO38" s="52"/>
      <c r="EP38" s="52"/>
      <c r="EQ38" s="95"/>
      <c r="ER38" s="542"/>
    </row>
    <row r="39" spans="1:148" ht="15" customHeight="1" x14ac:dyDescent="0.25">
      <c r="A39" s="1469"/>
      <c r="B39" s="1129" t="s">
        <v>1080</v>
      </c>
      <c r="C39" s="1131" t="str">
        <f xml:space="preserve"> IF(ISBLANK(TB!C158), "", TB!C158)</f>
        <v/>
      </c>
      <c r="D39" s="1131" t="str">
        <f xml:space="preserve"> IF(ISBLANK(TB!D158), "", TB!D158)</f>
        <v/>
      </c>
      <c r="E39" s="1131" t="str">
        <f xml:space="preserve"> IF(ISBLANK(TB!E158), "", TB!E158)</f>
        <v/>
      </c>
      <c r="F39" s="1131" t="str">
        <f xml:space="preserve"> IF(ISBLANK(TB!F158), "", TB!F158)</f>
        <v/>
      </c>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95"/>
      <c r="DW39" s="52"/>
      <c r="DX39" s="52"/>
      <c r="DY39" s="52"/>
      <c r="DZ39" s="52"/>
      <c r="EA39" s="52"/>
      <c r="EB39" s="52"/>
      <c r="EC39" s="52"/>
      <c r="ED39" s="52"/>
      <c r="EE39" s="52"/>
      <c r="EF39" s="52"/>
      <c r="EG39" s="52"/>
      <c r="EH39" s="52"/>
      <c r="EI39" s="52"/>
      <c r="EJ39" s="52"/>
      <c r="EK39" s="52"/>
      <c r="EL39" s="52"/>
      <c r="EM39" s="52"/>
      <c r="EN39" s="52"/>
      <c r="EO39" s="52"/>
      <c r="EP39" s="52"/>
      <c r="EQ39" s="95"/>
      <c r="ER39" s="542"/>
    </row>
    <row r="40" spans="1:148" ht="15" customHeight="1" x14ac:dyDescent="0.25">
      <c r="A40" s="1469"/>
      <c r="B40" s="1129" t="s">
        <v>1081</v>
      </c>
      <c r="C40" s="1131" t="str">
        <f xml:space="preserve"> IF(ISBLANK(TB!C159), "", TB!C159)</f>
        <v/>
      </c>
      <c r="D40" s="1131" t="str">
        <f xml:space="preserve"> IF(ISBLANK(TB!D159), "", TB!D159)</f>
        <v/>
      </c>
      <c r="E40" s="1131" t="str">
        <f xml:space="preserve"> IF(ISBLANK(TB!E159), "", TB!E159)</f>
        <v/>
      </c>
      <c r="F40" s="1131" t="str">
        <f xml:space="preserve"> IF(ISBLANK(TB!F159), "", TB!F159)</f>
        <v/>
      </c>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95"/>
      <c r="DW40" s="52"/>
      <c r="DX40" s="52"/>
      <c r="DY40" s="52"/>
      <c r="DZ40" s="52"/>
      <c r="EA40" s="52"/>
      <c r="EB40" s="52"/>
      <c r="EC40" s="52"/>
      <c r="ED40" s="52"/>
      <c r="EE40" s="52"/>
      <c r="EF40" s="52"/>
      <c r="EG40" s="52"/>
      <c r="EH40" s="52"/>
      <c r="EI40" s="52"/>
      <c r="EJ40" s="52"/>
      <c r="EK40" s="52"/>
      <c r="EL40" s="52"/>
      <c r="EM40" s="52"/>
      <c r="EN40" s="52"/>
      <c r="EO40" s="52"/>
      <c r="EP40" s="52"/>
      <c r="EQ40" s="95"/>
      <c r="ER40" s="542"/>
    </row>
    <row r="41" spans="1:148" ht="15" customHeight="1" x14ac:dyDescent="0.25">
      <c r="A41" s="1469"/>
      <c r="B41" s="1129" t="s">
        <v>1082</v>
      </c>
      <c r="C41" s="1131" t="str">
        <f xml:space="preserve"> IF(ISBLANK(TB!C160), "", TB!C160)</f>
        <v/>
      </c>
      <c r="D41" s="1131" t="str">
        <f xml:space="preserve"> IF(ISBLANK(TB!D160), "", TB!D160)</f>
        <v/>
      </c>
      <c r="E41" s="1131" t="str">
        <f xml:space="preserve"> IF(ISBLANK(TB!E160), "", TB!E160)</f>
        <v/>
      </c>
      <c r="F41" s="1131" t="str">
        <f xml:space="preserve"> IF(ISBLANK(TB!F160), "", TB!F160)</f>
        <v/>
      </c>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95"/>
      <c r="DW41" s="52"/>
      <c r="DX41" s="52"/>
      <c r="DY41" s="52"/>
      <c r="DZ41" s="52"/>
      <c r="EA41" s="52"/>
      <c r="EB41" s="52"/>
      <c r="EC41" s="52"/>
      <c r="ED41" s="52"/>
      <c r="EE41" s="52"/>
      <c r="EF41" s="52"/>
      <c r="EG41" s="52"/>
      <c r="EH41" s="52"/>
      <c r="EI41" s="52"/>
      <c r="EJ41" s="52"/>
      <c r="EK41" s="52"/>
      <c r="EL41" s="52"/>
      <c r="EM41" s="52"/>
      <c r="EN41" s="52"/>
      <c r="EO41" s="52"/>
      <c r="EP41" s="52"/>
      <c r="EQ41" s="95"/>
      <c r="ER41" s="542"/>
    </row>
    <row r="42" spans="1:148" ht="15" customHeight="1" x14ac:dyDescent="0.25">
      <c r="A42" s="1469"/>
      <c r="B42" s="1129" t="s">
        <v>1083</v>
      </c>
      <c r="C42" s="1131" t="str">
        <f xml:space="preserve"> IF(ISBLANK(TB!C161), "", TB!C161)</f>
        <v/>
      </c>
      <c r="D42" s="1131" t="str">
        <f xml:space="preserve"> IF(ISBLANK(TB!D161), "", TB!D161)</f>
        <v/>
      </c>
      <c r="E42" s="1131" t="str">
        <f xml:space="preserve"> IF(ISBLANK(TB!E161), "", TB!E161)</f>
        <v/>
      </c>
      <c r="F42" s="1131" t="str">
        <f xml:space="preserve"> IF(ISBLANK(TB!F161), "", TB!F161)</f>
        <v/>
      </c>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95"/>
      <c r="DW42" s="52"/>
      <c r="DX42" s="52"/>
      <c r="DY42" s="52"/>
      <c r="DZ42" s="52"/>
      <c r="EA42" s="52"/>
      <c r="EB42" s="52"/>
      <c r="EC42" s="52"/>
      <c r="ED42" s="52"/>
      <c r="EE42" s="52"/>
      <c r="EF42" s="52"/>
      <c r="EG42" s="52"/>
      <c r="EH42" s="52"/>
      <c r="EI42" s="52"/>
      <c r="EJ42" s="52"/>
      <c r="EK42" s="52"/>
      <c r="EL42" s="52"/>
      <c r="EM42" s="52"/>
      <c r="EN42" s="52"/>
      <c r="EO42" s="52"/>
      <c r="EP42" s="52"/>
      <c r="EQ42" s="95"/>
      <c r="ER42" s="542"/>
    </row>
    <row r="43" spans="1:148" ht="15" customHeight="1" x14ac:dyDescent="0.25">
      <c r="A43" s="1469"/>
      <c r="B43" s="1129" t="s">
        <v>1084</v>
      </c>
      <c r="C43" s="1131" t="str">
        <f xml:space="preserve"> IF(ISBLANK(TB!C162), "", TB!C162)</f>
        <v/>
      </c>
      <c r="D43" s="1131" t="str">
        <f xml:space="preserve"> IF(ISBLANK(TB!D162), "", TB!D162)</f>
        <v/>
      </c>
      <c r="E43" s="1131" t="str">
        <f xml:space="preserve"> IF(ISBLANK(TB!E162), "", TB!E162)</f>
        <v/>
      </c>
      <c r="F43" s="1131" t="str">
        <f xml:space="preserve"> IF(ISBLANK(TB!F162), "", TB!F162)</f>
        <v/>
      </c>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95"/>
      <c r="DW43" s="52"/>
      <c r="DX43" s="52"/>
      <c r="DY43" s="52"/>
      <c r="DZ43" s="52"/>
      <c r="EA43" s="52"/>
      <c r="EB43" s="52"/>
      <c r="EC43" s="52"/>
      <c r="ED43" s="52"/>
      <c r="EE43" s="52"/>
      <c r="EF43" s="52"/>
      <c r="EG43" s="52"/>
      <c r="EH43" s="52"/>
      <c r="EI43" s="52"/>
      <c r="EJ43" s="52"/>
      <c r="EK43" s="52"/>
      <c r="EL43" s="52"/>
      <c r="EM43" s="52"/>
      <c r="EN43" s="52"/>
      <c r="EO43" s="52"/>
      <c r="EP43" s="52"/>
      <c r="EQ43" s="95"/>
      <c r="ER43" s="542"/>
    </row>
    <row r="44" spans="1:148" ht="15" customHeight="1" x14ac:dyDescent="0.25">
      <c r="A44" s="1469"/>
      <c r="B44" s="1129" t="s">
        <v>1085</v>
      </c>
      <c r="C44" s="1131" t="str">
        <f xml:space="preserve"> IF(ISBLANK(TB!C163), "", TB!C163)</f>
        <v/>
      </c>
      <c r="D44" s="1131" t="str">
        <f xml:space="preserve"> IF(ISBLANK(TB!D163), "", TB!D163)</f>
        <v/>
      </c>
      <c r="E44" s="1131" t="str">
        <f xml:space="preserve"> IF(ISBLANK(TB!E163), "", TB!E163)</f>
        <v/>
      </c>
      <c r="F44" s="1131" t="str">
        <f xml:space="preserve"> IF(ISBLANK(TB!F163), "", TB!F163)</f>
        <v/>
      </c>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95"/>
      <c r="DW44" s="52"/>
      <c r="DX44" s="52"/>
      <c r="DY44" s="52"/>
      <c r="DZ44" s="52"/>
      <c r="EA44" s="52"/>
      <c r="EB44" s="52"/>
      <c r="EC44" s="52"/>
      <c r="ED44" s="52"/>
      <c r="EE44" s="52"/>
      <c r="EF44" s="52"/>
      <c r="EG44" s="52"/>
      <c r="EH44" s="52"/>
      <c r="EI44" s="52"/>
      <c r="EJ44" s="52"/>
      <c r="EK44" s="52"/>
      <c r="EL44" s="52"/>
      <c r="EM44" s="52"/>
      <c r="EN44" s="52"/>
      <c r="EO44" s="52"/>
      <c r="EP44" s="52"/>
      <c r="EQ44" s="95"/>
      <c r="ER44" s="542"/>
    </row>
    <row r="45" spans="1:148" ht="15" customHeight="1" x14ac:dyDescent="0.25">
      <c r="A45" s="1469"/>
      <c r="B45" s="1129" t="s">
        <v>1086</v>
      </c>
      <c r="C45" s="1131" t="str">
        <f xml:space="preserve"> IF(ISBLANK(TB!C164), "", TB!C164)</f>
        <v/>
      </c>
      <c r="D45" s="1131" t="str">
        <f xml:space="preserve"> IF(ISBLANK(TB!D164), "", TB!D164)</f>
        <v/>
      </c>
      <c r="E45" s="1131" t="str">
        <f xml:space="preserve"> IF(ISBLANK(TB!E164), "", TB!E164)</f>
        <v/>
      </c>
      <c r="F45" s="1131" t="str">
        <f xml:space="preserve"> IF(ISBLANK(TB!F164), "", TB!F164)</f>
        <v/>
      </c>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95"/>
      <c r="DW45" s="52"/>
      <c r="DX45" s="52"/>
      <c r="DY45" s="52"/>
      <c r="DZ45" s="52"/>
      <c r="EA45" s="52"/>
      <c r="EB45" s="52"/>
      <c r="EC45" s="52"/>
      <c r="ED45" s="52"/>
      <c r="EE45" s="52"/>
      <c r="EF45" s="52"/>
      <c r="EG45" s="52"/>
      <c r="EH45" s="52"/>
      <c r="EI45" s="52"/>
      <c r="EJ45" s="52"/>
      <c r="EK45" s="52"/>
      <c r="EL45" s="52"/>
      <c r="EM45" s="52"/>
      <c r="EN45" s="52"/>
      <c r="EO45" s="52"/>
      <c r="EP45" s="52"/>
      <c r="EQ45" s="95"/>
      <c r="ER45" s="542"/>
    </row>
    <row r="46" spans="1:148" ht="15" customHeight="1" x14ac:dyDescent="0.25">
      <c r="A46" s="1469"/>
      <c r="B46" s="1129" t="s">
        <v>1087</v>
      </c>
      <c r="C46" s="1131" t="str">
        <f xml:space="preserve"> IF(ISBLANK(TB!C165), "", TB!C165)</f>
        <v/>
      </c>
      <c r="D46" s="1131" t="str">
        <f xml:space="preserve"> IF(ISBLANK(TB!D165), "", TB!D165)</f>
        <v/>
      </c>
      <c r="E46" s="1131" t="str">
        <f xml:space="preserve"> IF(ISBLANK(TB!E165), "", TB!E165)</f>
        <v/>
      </c>
      <c r="F46" s="1131" t="str">
        <f xml:space="preserve"> IF(ISBLANK(TB!F165), "", TB!F165)</f>
        <v/>
      </c>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95"/>
      <c r="DW46" s="52"/>
      <c r="DX46" s="52"/>
      <c r="DY46" s="52"/>
      <c r="DZ46" s="52"/>
      <c r="EA46" s="52"/>
      <c r="EB46" s="52"/>
      <c r="EC46" s="52"/>
      <c r="ED46" s="52"/>
      <c r="EE46" s="52"/>
      <c r="EF46" s="52"/>
      <c r="EG46" s="52"/>
      <c r="EH46" s="52"/>
      <c r="EI46" s="52"/>
      <c r="EJ46" s="52"/>
      <c r="EK46" s="52"/>
      <c r="EL46" s="52"/>
      <c r="EM46" s="52"/>
      <c r="EN46" s="52"/>
      <c r="EO46" s="52"/>
      <c r="EP46" s="52"/>
      <c r="EQ46" s="95"/>
      <c r="ER46" s="542"/>
    </row>
    <row r="47" spans="1:148" ht="15" customHeight="1" x14ac:dyDescent="0.25">
      <c r="A47" s="1469"/>
      <c r="B47" s="1129" t="s">
        <v>1088</v>
      </c>
      <c r="C47" s="1131" t="str">
        <f xml:space="preserve"> IF(ISBLANK(TB!C166), "", TB!C166)</f>
        <v/>
      </c>
      <c r="D47" s="1131" t="str">
        <f xml:space="preserve"> IF(ISBLANK(TB!D166), "", TB!D166)</f>
        <v/>
      </c>
      <c r="E47" s="1131" t="str">
        <f xml:space="preserve"> IF(ISBLANK(TB!E166), "", TB!E166)</f>
        <v/>
      </c>
      <c r="F47" s="1131" t="str">
        <f xml:space="preserve"> IF(ISBLANK(TB!F166), "", TB!F166)</f>
        <v/>
      </c>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95"/>
      <c r="DW47" s="52"/>
      <c r="DX47" s="52"/>
      <c r="DY47" s="52"/>
      <c r="DZ47" s="52"/>
      <c r="EA47" s="52"/>
      <c r="EB47" s="52"/>
      <c r="EC47" s="52"/>
      <c r="ED47" s="52"/>
      <c r="EE47" s="52"/>
      <c r="EF47" s="52"/>
      <c r="EG47" s="52"/>
      <c r="EH47" s="52"/>
      <c r="EI47" s="52"/>
      <c r="EJ47" s="52"/>
      <c r="EK47" s="52"/>
      <c r="EL47" s="52"/>
      <c r="EM47" s="52"/>
      <c r="EN47" s="52"/>
      <c r="EO47" s="52"/>
      <c r="EP47" s="52"/>
      <c r="EQ47" s="95"/>
      <c r="ER47" s="542"/>
    </row>
    <row r="48" spans="1:148" ht="15" customHeight="1" x14ac:dyDescent="0.25">
      <c r="A48" s="1469"/>
      <c r="B48" s="1129" t="s">
        <v>1089</v>
      </c>
      <c r="C48" s="1131" t="str">
        <f xml:space="preserve"> IF(ISBLANK(TB!C167), "", TB!C167)</f>
        <v/>
      </c>
      <c r="D48" s="1131" t="str">
        <f xml:space="preserve"> IF(ISBLANK(TB!D167), "", TB!D167)</f>
        <v/>
      </c>
      <c r="E48" s="1131" t="str">
        <f xml:space="preserve"> IF(ISBLANK(TB!E167), "", TB!E167)</f>
        <v/>
      </c>
      <c r="F48" s="1131" t="str">
        <f xml:space="preserve"> IF(ISBLANK(TB!F167), "", TB!F167)</f>
        <v/>
      </c>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95"/>
      <c r="DW48" s="52"/>
      <c r="DX48" s="52"/>
      <c r="DY48" s="52"/>
      <c r="DZ48" s="52"/>
      <c r="EA48" s="52"/>
      <c r="EB48" s="52"/>
      <c r="EC48" s="52"/>
      <c r="ED48" s="52"/>
      <c r="EE48" s="52"/>
      <c r="EF48" s="52"/>
      <c r="EG48" s="52"/>
      <c r="EH48" s="52"/>
      <c r="EI48" s="52"/>
      <c r="EJ48" s="52"/>
      <c r="EK48" s="52"/>
      <c r="EL48" s="52"/>
      <c r="EM48" s="52"/>
      <c r="EN48" s="52"/>
      <c r="EO48" s="52"/>
      <c r="EP48" s="52"/>
      <c r="EQ48" s="95"/>
      <c r="ER48" s="542"/>
    </row>
    <row r="49" spans="1:148" ht="15" customHeight="1" x14ac:dyDescent="0.25">
      <c r="A49" s="1469"/>
      <c r="B49" s="1129" t="s">
        <v>1090</v>
      </c>
      <c r="C49" s="1131" t="str">
        <f xml:space="preserve"> IF(ISBLANK(TB!C168), "", TB!C168)</f>
        <v/>
      </c>
      <c r="D49" s="1131" t="str">
        <f xml:space="preserve"> IF(ISBLANK(TB!D168), "", TB!D168)</f>
        <v/>
      </c>
      <c r="E49" s="1131" t="str">
        <f xml:space="preserve"> IF(ISBLANK(TB!E168), "", TB!E168)</f>
        <v/>
      </c>
      <c r="F49" s="1131" t="str">
        <f xml:space="preserve"> IF(ISBLANK(TB!F168), "", TB!F168)</f>
        <v/>
      </c>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95"/>
      <c r="DW49" s="52"/>
      <c r="DX49" s="52"/>
      <c r="DY49" s="52"/>
      <c r="DZ49" s="52"/>
      <c r="EA49" s="52"/>
      <c r="EB49" s="52"/>
      <c r="EC49" s="52"/>
      <c r="ED49" s="52"/>
      <c r="EE49" s="52"/>
      <c r="EF49" s="52"/>
      <c r="EG49" s="52"/>
      <c r="EH49" s="52"/>
      <c r="EI49" s="52"/>
      <c r="EJ49" s="52"/>
      <c r="EK49" s="52"/>
      <c r="EL49" s="52"/>
      <c r="EM49" s="52"/>
      <c r="EN49" s="52"/>
      <c r="EO49" s="52"/>
      <c r="EP49" s="52"/>
      <c r="EQ49" s="95"/>
      <c r="ER49" s="542"/>
    </row>
    <row r="50" spans="1:148" ht="15" customHeight="1" x14ac:dyDescent="0.25">
      <c r="A50" s="1469"/>
      <c r="B50" s="1129" t="s">
        <v>1091</v>
      </c>
      <c r="C50" s="1131" t="str">
        <f xml:space="preserve"> IF(ISBLANK(TB!C169), "", TB!C169)</f>
        <v/>
      </c>
      <c r="D50" s="1131" t="str">
        <f xml:space="preserve"> IF(ISBLANK(TB!D169), "", TB!D169)</f>
        <v/>
      </c>
      <c r="E50" s="1131" t="str">
        <f xml:space="preserve"> IF(ISBLANK(TB!E169), "", TB!E169)</f>
        <v/>
      </c>
      <c r="F50" s="1131" t="str">
        <f xml:space="preserve"> IF(ISBLANK(TB!F169), "", TB!F169)</f>
        <v/>
      </c>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95"/>
      <c r="DW50" s="52"/>
      <c r="DX50" s="52"/>
      <c r="DY50" s="52"/>
      <c r="DZ50" s="52"/>
      <c r="EA50" s="52"/>
      <c r="EB50" s="52"/>
      <c r="EC50" s="52"/>
      <c r="ED50" s="52"/>
      <c r="EE50" s="52"/>
      <c r="EF50" s="52"/>
      <c r="EG50" s="52"/>
      <c r="EH50" s="52"/>
      <c r="EI50" s="52"/>
      <c r="EJ50" s="52"/>
      <c r="EK50" s="52"/>
      <c r="EL50" s="52"/>
      <c r="EM50" s="52"/>
      <c r="EN50" s="52"/>
      <c r="EO50" s="52"/>
      <c r="EP50" s="52"/>
      <c r="EQ50" s="95"/>
      <c r="ER50" s="542"/>
    </row>
    <row r="51" spans="1:148" ht="15" customHeight="1" x14ac:dyDescent="0.25">
      <c r="A51" s="1469"/>
      <c r="B51" s="1129" t="s">
        <v>1092</v>
      </c>
      <c r="C51" s="1131" t="str">
        <f xml:space="preserve"> IF(ISBLANK(TB!C170), "", TB!C170)</f>
        <v/>
      </c>
      <c r="D51" s="1131" t="str">
        <f xml:space="preserve"> IF(ISBLANK(TB!D170), "", TB!D170)</f>
        <v/>
      </c>
      <c r="E51" s="1131" t="str">
        <f xml:space="preserve"> IF(ISBLANK(TB!E170), "", TB!E170)</f>
        <v/>
      </c>
      <c r="F51" s="1131" t="str">
        <f xml:space="preserve"> IF(ISBLANK(TB!F170), "", TB!F170)</f>
        <v/>
      </c>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95"/>
      <c r="DW51" s="52"/>
      <c r="DX51" s="52"/>
      <c r="DY51" s="52"/>
      <c r="DZ51" s="52"/>
      <c r="EA51" s="52"/>
      <c r="EB51" s="52"/>
      <c r="EC51" s="52"/>
      <c r="ED51" s="52"/>
      <c r="EE51" s="52"/>
      <c r="EF51" s="52"/>
      <c r="EG51" s="52"/>
      <c r="EH51" s="52"/>
      <c r="EI51" s="52"/>
      <c r="EJ51" s="52"/>
      <c r="EK51" s="52"/>
      <c r="EL51" s="52"/>
      <c r="EM51" s="52"/>
      <c r="EN51" s="52"/>
      <c r="EO51" s="52"/>
      <c r="EP51" s="52"/>
      <c r="EQ51" s="95"/>
      <c r="ER51" s="542"/>
    </row>
    <row r="52" spans="1:148" ht="15" customHeight="1" x14ac:dyDescent="0.25">
      <c r="A52" s="1469"/>
      <c r="B52" s="1129" t="s">
        <v>1093</v>
      </c>
      <c r="C52" s="1131" t="str">
        <f xml:space="preserve"> IF(ISBLANK(TB!C171), "", TB!C171)</f>
        <v/>
      </c>
      <c r="D52" s="1131" t="str">
        <f xml:space="preserve"> IF(ISBLANK(TB!D171), "", TB!D171)</f>
        <v/>
      </c>
      <c r="E52" s="1131" t="str">
        <f xml:space="preserve"> IF(ISBLANK(TB!E171), "", TB!E171)</f>
        <v/>
      </c>
      <c r="F52" s="1131" t="str">
        <f xml:space="preserve"> IF(ISBLANK(TB!F171), "", TB!F171)</f>
        <v/>
      </c>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95"/>
      <c r="DW52" s="52"/>
      <c r="DX52" s="52"/>
      <c r="DY52" s="52"/>
      <c r="DZ52" s="52"/>
      <c r="EA52" s="52"/>
      <c r="EB52" s="52"/>
      <c r="EC52" s="52"/>
      <c r="ED52" s="52"/>
      <c r="EE52" s="52"/>
      <c r="EF52" s="52"/>
      <c r="EG52" s="52"/>
      <c r="EH52" s="52"/>
      <c r="EI52" s="52"/>
      <c r="EJ52" s="52"/>
      <c r="EK52" s="52"/>
      <c r="EL52" s="52"/>
      <c r="EM52" s="52"/>
      <c r="EN52" s="52"/>
      <c r="EO52" s="52"/>
      <c r="EP52" s="52"/>
      <c r="EQ52" s="95"/>
      <c r="ER52" s="542"/>
    </row>
    <row r="53" spans="1:148" ht="15" customHeight="1" x14ac:dyDescent="0.25">
      <c r="A53" s="1469"/>
      <c r="B53" s="1129" t="s">
        <v>1094</v>
      </c>
      <c r="C53" s="1131" t="str">
        <f xml:space="preserve"> IF(ISBLANK(TB!C172), "", TB!C172)</f>
        <v/>
      </c>
      <c r="D53" s="1131" t="str">
        <f xml:space="preserve"> IF(ISBLANK(TB!D172), "", TB!D172)</f>
        <v/>
      </c>
      <c r="E53" s="1131" t="str">
        <f xml:space="preserve"> IF(ISBLANK(TB!E172), "", TB!E172)</f>
        <v/>
      </c>
      <c r="F53" s="1131" t="str">
        <f xml:space="preserve"> IF(ISBLANK(TB!F172), "", TB!F172)</f>
        <v/>
      </c>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95"/>
      <c r="DW53" s="52"/>
      <c r="DX53" s="52"/>
      <c r="DY53" s="52"/>
      <c r="DZ53" s="52"/>
      <c r="EA53" s="52"/>
      <c r="EB53" s="52"/>
      <c r="EC53" s="52"/>
      <c r="ED53" s="52"/>
      <c r="EE53" s="52"/>
      <c r="EF53" s="52"/>
      <c r="EG53" s="52"/>
      <c r="EH53" s="52"/>
      <c r="EI53" s="52"/>
      <c r="EJ53" s="52"/>
      <c r="EK53" s="52"/>
      <c r="EL53" s="52"/>
      <c r="EM53" s="52"/>
      <c r="EN53" s="52"/>
      <c r="EO53" s="52"/>
      <c r="EP53" s="52"/>
      <c r="EQ53" s="95"/>
      <c r="ER53" s="542"/>
    </row>
    <row r="54" spans="1:148" ht="15" customHeight="1" x14ac:dyDescent="0.25">
      <c r="A54" s="1469"/>
      <c r="B54" s="1129" t="s">
        <v>1095</v>
      </c>
      <c r="C54" s="1131" t="str">
        <f xml:space="preserve"> IF(ISBLANK(TB!C173), "", TB!C173)</f>
        <v/>
      </c>
      <c r="D54" s="1131" t="str">
        <f xml:space="preserve"> IF(ISBLANK(TB!D173), "", TB!D173)</f>
        <v/>
      </c>
      <c r="E54" s="1131" t="str">
        <f xml:space="preserve"> IF(ISBLANK(TB!E173), "", TB!E173)</f>
        <v/>
      </c>
      <c r="F54" s="1131" t="str">
        <f xml:space="preserve"> IF(ISBLANK(TB!F173), "", TB!F173)</f>
        <v/>
      </c>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95"/>
      <c r="DW54" s="52"/>
      <c r="DX54" s="52"/>
      <c r="DY54" s="52"/>
      <c r="DZ54" s="52"/>
      <c r="EA54" s="52"/>
      <c r="EB54" s="52"/>
      <c r="EC54" s="52"/>
      <c r="ED54" s="52"/>
      <c r="EE54" s="52"/>
      <c r="EF54" s="52"/>
      <c r="EG54" s="52"/>
      <c r="EH54" s="52"/>
      <c r="EI54" s="52"/>
      <c r="EJ54" s="52"/>
      <c r="EK54" s="52"/>
      <c r="EL54" s="52"/>
      <c r="EM54" s="52"/>
      <c r="EN54" s="52"/>
      <c r="EO54" s="52"/>
      <c r="EP54" s="52"/>
      <c r="EQ54" s="95"/>
      <c r="ER54" s="542"/>
    </row>
    <row r="55" spans="1:148" ht="15" customHeight="1" x14ac:dyDescent="0.25">
      <c r="A55" s="1469"/>
      <c r="B55" s="1129" t="s">
        <v>1096</v>
      </c>
      <c r="C55" s="1131" t="str">
        <f xml:space="preserve"> IF(ISBLANK(TB!C174), "", TB!C174)</f>
        <v/>
      </c>
      <c r="D55" s="1131" t="str">
        <f xml:space="preserve"> IF(ISBLANK(TB!D174), "", TB!D174)</f>
        <v/>
      </c>
      <c r="E55" s="1131" t="str">
        <f xml:space="preserve"> IF(ISBLANK(TB!E174), "", TB!E174)</f>
        <v/>
      </c>
      <c r="F55" s="1131" t="str">
        <f xml:space="preserve"> IF(ISBLANK(TB!F174), "", TB!F174)</f>
        <v/>
      </c>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c r="DI55" s="52"/>
      <c r="DJ55" s="52"/>
      <c r="DK55" s="52"/>
      <c r="DL55" s="52"/>
      <c r="DM55" s="52"/>
      <c r="DN55" s="52"/>
      <c r="DO55" s="52"/>
      <c r="DP55" s="52"/>
      <c r="DQ55" s="52"/>
      <c r="DR55" s="52"/>
      <c r="DS55" s="52"/>
      <c r="DT55" s="52"/>
      <c r="DU55" s="52"/>
      <c r="DV55" s="95"/>
      <c r="DW55" s="52"/>
      <c r="DX55" s="52"/>
      <c r="DY55" s="52"/>
      <c r="DZ55" s="52"/>
      <c r="EA55" s="52"/>
      <c r="EB55" s="52"/>
      <c r="EC55" s="52"/>
      <c r="ED55" s="52"/>
      <c r="EE55" s="52"/>
      <c r="EF55" s="52"/>
      <c r="EG55" s="52"/>
      <c r="EH55" s="52"/>
      <c r="EI55" s="52"/>
      <c r="EJ55" s="52"/>
      <c r="EK55" s="52"/>
      <c r="EL55" s="52"/>
      <c r="EM55" s="52"/>
      <c r="EN55" s="52"/>
      <c r="EO55" s="52"/>
      <c r="EP55" s="52"/>
      <c r="EQ55" s="95"/>
      <c r="ER55" s="542"/>
    </row>
    <row r="56" spans="1:148" ht="15" customHeight="1" x14ac:dyDescent="0.25">
      <c r="A56" s="1469"/>
      <c r="B56" s="1129" t="s">
        <v>1097</v>
      </c>
      <c r="C56" s="1131" t="str">
        <f xml:space="preserve"> IF(ISBLANK(TB!C175), "", TB!C175)</f>
        <v/>
      </c>
      <c r="D56" s="1131" t="str">
        <f xml:space="preserve"> IF(ISBLANK(TB!D175), "", TB!D175)</f>
        <v/>
      </c>
      <c r="E56" s="1131" t="str">
        <f xml:space="preserve"> IF(ISBLANK(TB!E175), "", TB!E175)</f>
        <v/>
      </c>
      <c r="F56" s="1131" t="str">
        <f xml:space="preserve"> IF(ISBLANK(TB!F175), "", TB!F175)</f>
        <v/>
      </c>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c r="DI56" s="52"/>
      <c r="DJ56" s="52"/>
      <c r="DK56" s="52"/>
      <c r="DL56" s="52"/>
      <c r="DM56" s="52"/>
      <c r="DN56" s="52"/>
      <c r="DO56" s="52"/>
      <c r="DP56" s="52"/>
      <c r="DQ56" s="52"/>
      <c r="DR56" s="52"/>
      <c r="DS56" s="52"/>
      <c r="DT56" s="52"/>
      <c r="DU56" s="52"/>
      <c r="DV56" s="95"/>
      <c r="DW56" s="52"/>
      <c r="DX56" s="52"/>
      <c r="DY56" s="52"/>
      <c r="DZ56" s="52"/>
      <c r="EA56" s="52"/>
      <c r="EB56" s="52"/>
      <c r="EC56" s="52"/>
      <c r="ED56" s="52"/>
      <c r="EE56" s="52"/>
      <c r="EF56" s="52"/>
      <c r="EG56" s="52"/>
      <c r="EH56" s="52"/>
      <c r="EI56" s="52"/>
      <c r="EJ56" s="52"/>
      <c r="EK56" s="52"/>
      <c r="EL56" s="52"/>
      <c r="EM56" s="52"/>
      <c r="EN56" s="52"/>
      <c r="EO56" s="52"/>
      <c r="EP56" s="52"/>
      <c r="EQ56" s="95"/>
      <c r="ER56" s="542"/>
    </row>
    <row r="57" spans="1:148" ht="15" customHeight="1" x14ac:dyDescent="0.25">
      <c r="A57" s="1469"/>
      <c r="B57" s="1129" t="s">
        <v>1098</v>
      </c>
      <c r="C57" s="1131" t="str">
        <f xml:space="preserve"> IF(ISBLANK(TB!C176), "", TB!C176)</f>
        <v/>
      </c>
      <c r="D57" s="1131" t="str">
        <f xml:space="preserve"> IF(ISBLANK(TB!D176), "", TB!D176)</f>
        <v/>
      </c>
      <c r="E57" s="1131" t="str">
        <f xml:space="preserve"> IF(ISBLANK(TB!E176), "", TB!E176)</f>
        <v/>
      </c>
      <c r="F57" s="1131" t="str">
        <f xml:space="preserve"> IF(ISBLANK(TB!F176), "", TB!F176)</f>
        <v/>
      </c>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c r="DI57" s="52"/>
      <c r="DJ57" s="52"/>
      <c r="DK57" s="52"/>
      <c r="DL57" s="52"/>
      <c r="DM57" s="52"/>
      <c r="DN57" s="52"/>
      <c r="DO57" s="52"/>
      <c r="DP57" s="52"/>
      <c r="DQ57" s="52"/>
      <c r="DR57" s="52"/>
      <c r="DS57" s="52"/>
      <c r="DT57" s="52"/>
      <c r="DU57" s="52"/>
      <c r="DV57" s="95"/>
      <c r="DW57" s="52"/>
      <c r="DX57" s="52"/>
      <c r="DY57" s="52"/>
      <c r="DZ57" s="52"/>
      <c r="EA57" s="52"/>
      <c r="EB57" s="52"/>
      <c r="EC57" s="52"/>
      <c r="ED57" s="52"/>
      <c r="EE57" s="52"/>
      <c r="EF57" s="52"/>
      <c r="EG57" s="52"/>
      <c r="EH57" s="52"/>
      <c r="EI57" s="52"/>
      <c r="EJ57" s="52"/>
      <c r="EK57" s="52"/>
      <c r="EL57" s="52"/>
      <c r="EM57" s="52"/>
      <c r="EN57" s="52"/>
      <c r="EO57" s="52"/>
      <c r="EP57" s="52"/>
      <c r="EQ57" s="95"/>
      <c r="ER57" s="542"/>
    </row>
    <row r="58" spans="1:148" ht="15" customHeight="1" x14ac:dyDescent="0.25">
      <c r="A58" s="1469"/>
      <c r="B58" s="1129" t="s">
        <v>1099</v>
      </c>
      <c r="C58" s="1131" t="str">
        <f xml:space="preserve"> IF(ISBLANK(TB!C177), "", TB!C177)</f>
        <v/>
      </c>
      <c r="D58" s="1131" t="str">
        <f xml:space="preserve"> IF(ISBLANK(TB!D177), "", TB!D177)</f>
        <v/>
      </c>
      <c r="E58" s="1131" t="str">
        <f xml:space="preserve"> IF(ISBLANK(TB!E177), "", TB!E177)</f>
        <v/>
      </c>
      <c r="F58" s="1131" t="str">
        <f xml:space="preserve"> IF(ISBLANK(TB!F177), "", TB!F177)</f>
        <v/>
      </c>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c r="DI58" s="52"/>
      <c r="DJ58" s="52"/>
      <c r="DK58" s="52"/>
      <c r="DL58" s="52"/>
      <c r="DM58" s="52"/>
      <c r="DN58" s="52"/>
      <c r="DO58" s="52"/>
      <c r="DP58" s="52"/>
      <c r="DQ58" s="52"/>
      <c r="DR58" s="52"/>
      <c r="DS58" s="52"/>
      <c r="DT58" s="52"/>
      <c r="DU58" s="52"/>
      <c r="DV58" s="95"/>
      <c r="DW58" s="52"/>
      <c r="DX58" s="52"/>
      <c r="DY58" s="52"/>
      <c r="DZ58" s="52"/>
      <c r="EA58" s="52"/>
      <c r="EB58" s="52"/>
      <c r="EC58" s="52"/>
      <c r="ED58" s="52"/>
      <c r="EE58" s="52"/>
      <c r="EF58" s="52"/>
      <c r="EG58" s="52"/>
      <c r="EH58" s="52"/>
      <c r="EI58" s="52"/>
      <c r="EJ58" s="52"/>
      <c r="EK58" s="52"/>
      <c r="EL58" s="52"/>
      <c r="EM58" s="52"/>
      <c r="EN58" s="52"/>
      <c r="EO58" s="52"/>
      <c r="EP58" s="52"/>
      <c r="EQ58" s="95"/>
      <c r="ER58" s="542"/>
    </row>
    <row r="59" spans="1:148" ht="15" customHeight="1" x14ac:dyDescent="0.25">
      <c r="A59" s="1469"/>
      <c r="B59" s="1129" t="s">
        <v>1100</v>
      </c>
      <c r="C59" s="1131" t="str">
        <f xml:space="preserve"> IF(ISBLANK(TB!C178), "", TB!C178)</f>
        <v/>
      </c>
      <c r="D59" s="1131" t="str">
        <f xml:space="preserve"> IF(ISBLANK(TB!D178), "", TB!D178)</f>
        <v/>
      </c>
      <c r="E59" s="1131" t="str">
        <f xml:space="preserve"> IF(ISBLANK(TB!E178), "", TB!E178)</f>
        <v/>
      </c>
      <c r="F59" s="1131" t="str">
        <f xml:space="preserve"> IF(ISBLANK(TB!F178), "", TB!F178)</f>
        <v/>
      </c>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c r="DI59" s="52"/>
      <c r="DJ59" s="52"/>
      <c r="DK59" s="52"/>
      <c r="DL59" s="52"/>
      <c r="DM59" s="52"/>
      <c r="DN59" s="52"/>
      <c r="DO59" s="52"/>
      <c r="DP59" s="52"/>
      <c r="DQ59" s="52"/>
      <c r="DR59" s="52"/>
      <c r="DS59" s="52"/>
      <c r="DT59" s="52"/>
      <c r="DU59" s="52"/>
      <c r="DV59" s="95"/>
      <c r="DW59" s="52"/>
      <c r="DX59" s="52"/>
      <c r="DY59" s="52"/>
      <c r="DZ59" s="52"/>
      <c r="EA59" s="52"/>
      <c r="EB59" s="52"/>
      <c r="EC59" s="52"/>
      <c r="ED59" s="52"/>
      <c r="EE59" s="52"/>
      <c r="EF59" s="52"/>
      <c r="EG59" s="52"/>
      <c r="EH59" s="52"/>
      <c r="EI59" s="52"/>
      <c r="EJ59" s="52"/>
      <c r="EK59" s="52"/>
      <c r="EL59" s="52"/>
      <c r="EM59" s="52"/>
      <c r="EN59" s="52"/>
      <c r="EO59" s="52"/>
      <c r="EP59" s="52"/>
      <c r="EQ59" s="95"/>
      <c r="ER59" s="542"/>
    </row>
    <row r="60" spans="1:148" ht="15" customHeight="1" x14ac:dyDescent="0.25">
      <c r="A60" s="1469"/>
      <c r="B60" s="1129" t="s">
        <v>1101</v>
      </c>
      <c r="C60" s="1131" t="str">
        <f xml:space="preserve"> IF(ISBLANK(TB!C179), "", TB!C179)</f>
        <v/>
      </c>
      <c r="D60" s="1131" t="str">
        <f xml:space="preserve"> IF(ISBLANK(TB!D179), "", TB!D179)</f>
        <v/>
      </c>
      <c r="E60" s="1131" t="str">
        <f xml:space="preserve"> IF(ISBLANK(TB!E179), "", TB!E179)</f>
        <v/>
      </c>
      <c r="F60" s="1131" t="str">
        <f xml:space="preserve"> IF(ISBLANK(TB!F179), "", TB!F179)</f>
        <v/>
      </c>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95"/>
      <c r="DW60" s="52"/>
      <c r="DX60" s="52"/>
      <c r="DY60" s="52"/>
      <c r="DZ60" s="52"/>
      <c r="EA60" s="52"/>
      <c r="EB60" s="52"/>
      <c r="EC60" s="52"/>
      <c r="ED60" s="52"/>
      <c r="EE60" s="52"/>
      <c r="EF60" s="52"/>
      <c r="EG60" s="52"/>
      <c r="EH60" s="52"/>
      <c r="EI60" s="52"/>
      <c r="EJ60" s="52"/>
      <c r="EK60" s="52"/>
      <c r="EL60" s="52"/>
      <c r="EM60" s="52"/>
      <c r="EN60" s="52"/>
      <c r="EO60" s="52"/>
      <c r="EP60" s="52"/>
      <c r="EQ60" s="95"/>
      <c r="ER60" s="542"/>
    </row>
    <row r="61" spans="1:148" ht="15" customHeight="1" x14ac:dyDescent="0.25">
      <c r="A61" s="1469"/>
      <c r="B61" s="1129" t="s">
        <v>1102</v>
      </c>
      <c r="C61" s="1131" t="str">
        <f xml:space="preserve"> IF(ISBLANK(TB!C180), "", TB!C180)</f>
        <v/>
      </c>
      <c r="D61" s="1131" t="str">
        <f xml:space="preserve"> IF(ISBLANK(TB!D180), "", TB!D180)</f>
        <v/>
      </c>
      <c r="E61" s="1131" t="str">
        <f xml:space="preserve"> IF(ISBLANK(TB!E180), "", TB!E180)</f>
        <v/>
      </c>
      <c r="F61" s="1131" t="str">
        <f xml:space="preserve"> IF(ISBLANK(TB!F180), "", TB!F180)</f>
        <v/>
      </c>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c r="DI61" s="52"/>
      <c r="DJ61" s="52"/>
      <c r="DK61" s="52"/>
      <c r="DL61" s="52"/>
      <c r="DM61" s="52"/>
      <c r="DN61" s="52"/>
      <c r="DO61" s="52"/>
      <c r="DP61" s="52"/>
      <c r="DQ61" s="52"/>
      <c r="DR61" s="52"/>
      <c r="DS61" s="52"/>
      <c r="DT61" s="52"/>
      <c r="DU61" s="52"/>
      <c r="DV61" s="95"/>
      <c r="DW61" s="52"/>
      <c r="DX61" s="52"/>
      <c r="DY61" s="52"/>
      <c r="DZ61" s="52"/>
      <c r="EA61" s="52"/>
      <c r="EB61" s="52"/>
      <c r="EC61" s="52"/>
      <c r="ED61" s="52"/>
      <c r="EE61" s="52"/>
      <c r="EF61" s="52"/>
      <c r="EG61" s="52"/>
      <c r="EH61" s="52"/>
      <c r="EI61" s="52"/>
      <c r="EJ61" s="52"/>
      <c r="EK61" s="52"/>
      <c r="EL61" s="52"/>
      <c r="EM61" s="52"/>
      <c r="EN61" s="52"/>
      <c r="EO61" s="52"/>
      <c r="EP61" s="52"/>
      <c r="EQ61" s="95"/>
      <c r="ER61" s="542"/>
    </row>
    <row r="62" spans="1:148" ht="15" customHeight="1" x14ac:dyDescent="0.25">
      <c r="A62" s="1469"/>
      <c r="B62" s="1129" t="s">
        <v>1103</v>
      </c>
      <c r="C62" s="1131" t="str">
        <f xml:space="preserve"> IF(ISBLANK(TB!C181), "", TB!C181)</f>
        <v/>
      </c>
      <c r="D62" s="1131" t="str">
        <f xml:space="preserve"> IF(ISBLANK(TB!D181), "", TB!D181)</f>
        <v/>
      </c>
      <c r="E62" s="1131" t="str">
        <f xml:space="preserve"> IF(ISBLANK(TB!E181), "", TB!E181)</f>
        <v/>
      </c>
      <c r="F62" s="1131" t="str">
        <f xml:space="preserve"> IF(ISBLANK(TB!F181), "", TB!F181)</f>
        <v/>
      </c>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95"/>
      <c r="DW62" s="52"/>
      <c r="DX62" s="52"/>
      <c r="DY62" s="52"/>
      <c r="DZ62" s="52"/>
      <c r="EA62" s="52"/>
      <c r="EB62" s="52"/>
      <c r="EC62" s="52"/>
      <c r="ED62" s="52"/>
      <c r="EE62" s="52"/>
      <c r="EF62" s="52"/>
      <c r="EG62" s="52"/>
      <c r="EH62" s="52"/>
      <c r="EI62" s="52"/>
      <c r="EJ62" s="52"/>
      <c r="EK62" s="52"/>
      <c r="EL62" s="52"/>
      <c r="EM62" s="52"/>
      <c r="EN62" s="52"/>
      <c r="EO62" s="52"/>
      <c r="EP62" s="52"/>
      <c r="EQ62" s="95"/>
      <c r="ER62" s="542"/>
    </row>
    <row r="63" spans="1:148" ht="15" customHeight="1" x14ac:dyDescent="0.25">
      <c r="A63" s="1469"/>
      <c r="B63" s="1129" t="s">
        <v>1104</v>
      </c>
      <c r="C63" s="1131" t="str">
        <f xml:space="preserve"> IF(ISBLANK(TB!C182), "", TB!C182)</f>
        <v/>
      </c>
      <c r="D63" s="1131" t="str">
        <f xml:space="preserve"> IF(ISBLANK(TB!D182), "", TB!D182)</f>
        <v/>
      </c>
      <c r="E63" s="1131" t="str">
        <f xml:space="preserve"> IF(ISBLANK(TB!E182), "", TB!E182)</f>
        <v/>
      </c>
      <c r="F63" s="1131" t="str">
        <f xml:space="preserve"> IF(ISBLANK(TB!F182), "", TB!F182)</f>
        <v/>
      </c>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c r="CS63" s="52"/>
      <c r="CT63" s="52"/>
      <c r="CU63" s="52"/>
      <c r="CV63" s="52"/>
      <c r="CW63" s="52"/>
      <c r="CX63" s="52"/>
      <c r="CY63" s="52"/>
      <c r="CZ63" s="52"/>
      <c r="DA63" s="52"/>
      <c r="DB63" s="52"/>
      <c r="DC63" s="52"/>
      <c r="DD63" s="52"/>
      <c r="DE63" s="52"/>
      <c r="DF63" s="52"/>
      <c r="DG63" s="52"/>
      <c r="DH63" s="52"/>
      <c r="DI63" s="52"/>
      <c r="DJ63" s="52"/>
      <c r="DK63" s="52"/>
      <c r="DL63" s="52"/>
      <c r="DM63" s="52"/>
      <c r="DN63" s="52"/>
      <c r="DO63" s="52"/>
      <c r="DP63" s="52"/>
      <c r="DQ63" s="52"/>
      <c r="DR63" s="52"/>
      <c r="DS63" s="52"/>
      <c r="DT63" s="52"/>
      <c r="DU63" s="52"/>
      <c r="DV63" s="95"/>
      <c r="DW63" s="52"/>
      <c r="DX63" s="52"/>
      <c r="DY63" s="52"/>
      <c r="DZ63" s="52"/>
      <c r="EA63" s="52"/>
      <c r="EB63" s="52"/>
      <c r="EC63" s="52"/>
      <c r="ED63" s="52"/>
      <c r="EE63" s="52"/>
      <c r="EF63" s="52"/>
      <c r="EG63" s="52"/>
      <c r="EH63" s="52"/>
      <c r="EI63" s="52"/>
      <c r="EJ63" s="52"/>
      <c r="EK63" s="52"/>
      <c r="EL63" s="52"/>
      <c r="EM63" s="52"/>
      <c r="EN63" s="52"/>
      <c r="EO63" s="52"/>
      <c r="EP63" s="52"/>
      <c r="EQ63" s="95"/>
      <c r="ER63" s="542"/>
    </row>
    <row r="64" spans="1:148" ht="15" customHeight="1" x14ac:dyDescent="0.25">
      <c r="A64" s="1469"/>
      <c r="B64" s="1129" t="s">
        <v>1105</v>
      </c>
      <c r="C64" s="1131" t="str">
        <f xml:space="preserve"> IF(ISBLANK(TB!C183), "", TB!C183)</f>
        <v/>
      </c>
      <c r="D64" s="1131" t="str">
        <f xml:space="preserve"> IF(ISBLANK(TB!D183), "", TB!D183)</f>
        <v/>
      </c>
      <c r="E64" s="1131" t="str">
        <f xml:space="preserve"> IF(ISBLANK(TB!E183), "", TB!E183)</f>
        <v/>
      </c>
      <c r="F64" s="1131" t="str">
        <f xml:space="preserve"> IF(ISBLANK(TB!F183), "", TB!F183)</f>
        <v/>
      </c>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c r="DI64" s="52"/>
      <c r="DJ64" s="52"/>
      <c r="DK64" s="52"/>
      <c r="DL64" s="52"/>
      <c r="DM64" s="52"/>
      <c r="DN64" s="52"/>
      <c r="DO64" s="52"/>
      <c r="DP64" s="52"/>
      <c r="DQ64" s="52"/>
      <c r="DR64" s="52"/>
      <c r="DS64" s="52"/>
      <c r="DT64" s="52"/>
      <c r="DU64" s="52"/>
      <c r="DV64" s="95"/>
      <c r="DW64" s="52"/>
      <c r="DX64" s="52"/>
      <c r="DY64" s="52"/>
      <c r="DZ64" s="52"/>
      <c r="EA64" s="52"/>
      <c r="EB64" s="52"/>
      <c r="EC64" s="52"/>
      <c r="ED64" s="52"/>
      <c r="EE64" s="52"/>
      <c r="EF64" s="52"/>
      <c r="EG64" s="52"/>
      <c r="EH64" s="52"/>
      <c r="EI64" s="52"/>
      <c r="EJ64" s="52"/>
      <c r="EK64" s="52"/>
      <c r="EL64" s="52"/>
      <c r="EM64" s="52"/>
      <c r="EN64" s="52"/>
      <c r="EO64" s="52"/>
      <c r="EP64" s="52"/>
      <c r="EQ64" s="95"/>
      <c r="ER64" s="542"/>
    </row>
    <row r="65" spans="1:148" ht="15" customHeight="1" x14ac:dyDescent="0.25">
      <c r="A65" s="1469"/>
      <c r="B65" s="1129" t="s">
        <v>1106</v>
      </c>
      <c r="C65" s="1131" t="str">
        <f xml:space="preserve"> IF(ISBLANK(TB!C184), "", TB!C184)</f>
        <v/>
      </c>
      <c r="D65" s="1131" t="str">
        <f xml:space="preserve"> IF(ISBLANK(TB!D184), "", TB!D184)</f>
        <v/>
      </c>
      <c r="E65" s="1131" t="str">
        <f xml:space="preserve"> IF(ISBLANK(TB!E184), "", TB!E184)</f>
        <v/>
      </c>
      <c r="F65" s="1131" t="str">
        <f xml:space="preserve"> IF(ISBLANK(TB!F184), "", TB!F184)</f>
        <v/>
      </c>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95"/>
      <c r="DW65" s="52"/>
      <c r="DX65" s="52"/>
      <c r="DY65" s="52"/>
      <c r="DZ65" s="52"/>
      <c r="EA65" s="52"/>
      <c r="EB65" s="52"/>
      <c r="EC65" s="52"/>
      <c r="ED65" s="52"/>
      <c r="EE65" s="52"/>
      <c r="EF65" s="52"/>
      <c r="EG65" s="52"/>
      <c r="EH65" s="52"/>
      <c r="EI65" s="52"/>
      <c r="EJ65" s="52"/>
      <c r="EK65" s="52"/>
      <c r="EL65" s="52"/>
      <c r="EM65" s="52"/>
      <c r="EN65" s="52"/>
      <c r="EO65" s="52"/>
      <c r="EP65" s="52"/>
      <c r="EQ65" s="95"/>
      <c r="ER65" s="542"/>
    </row>
    <row r="66" spans="1:148" ht="15" customHeight="1" x14ac:dyDescent="0.25">
      <c r="A66" s="1469"/>
      <c r="B66" s="1129" t="s">
        <v>1107</v>
      </c>
      <c r="C66" s="1131" t="str">
        <f xml:space="preserve"> IF(ISBLANK(TB!C185), "", TB!C185)</f>
        <v/>
      </c>
      <c r="D66" s="1131" t="str">
        <f xml:space="preserve"> IF(ISBLANK(TB!D185), "", TB!D185)</f>
        <v/>
      </c>
      <c r="E66" s="1131" t="str">
        <f xml:space="preserve"> IF(ISBLANK(TB!E185), "", TB!E185)</f>
        <v/>
      </c>
      <c r="F66" s="1131" t="str">
        <f xml:space="preserve"> IF(ISBLANK(TB!F185), "", TB!F185)</f>
        <v/>
      </c>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c r="DI66" s="52"/>
      <c r="DJ66" s="52"/>
      <c r="DK66" s="52"/>
      <c r="DL66" s="52"/>
      <c r="DM66" s="52"/>
      <c r="DN66" s="52"/>
      <c r="DO66" s="52"/>
      <c r="DP66" s="52"/>
      <c r="DQ66" s="52"/>
      <c r="DR66" s="52"/>
      <c r="DS66" s="52"/>
      <c r="DT66" s="52"/>
      <c r="DU66" s="52"/>
      <c r="DV66" s="95"/>
      <c r="DW66" s="52"/>
      <c r="DX66" s="52"/>
      <c r="DY66" s="52"/>
      <c r="DZ66" s="52"/>
      <c r="EA66" s="52"/>
      <c r="EB66" s="52"/>
      <c r="EC66" s="52"/>
      <c r="ED66" s="52"/>
      <c r="EE66" s="52"/>
      <c r="EF66" s="52"/>
      <c r="EG66" s="52"/>
      <c r="EH66" s="52"/>
      <c r="EI66" s="52"/>
      <c r="EJ66" s="52"/>
      <c r="EK66" s="52"/>
      <c r="EL66" s="52"/>
      <c r="EM66" s="52"/>
      <c r="EN66" s="52"/>
      <c r="EO66" s="52"/>
      <c r="EP66" s="52"/>
      <c r="EQ66" s="95"/>
      <c r="ER66" s="542"/>
    </row>
    <row r="67" spans="1:148" ht="15" customHeight="1" x14ac:dyDescent="0.25">
      <c r="A67" s="1469"/>
      <c r="B67" s="1129" t="s">
        <v>1108</v>
      </c>
      <c r="C67" s="1131" t="str">
        <f xml:space="preserve"> IF(ISBLANK(TB!C186), "", TB!C186)</f>
        <v/>
      </c>
      <c r="D67" s="1131" t="str">
        <f xml:space="preserve"> IF(ISBLANK(TB!D186), "", TB!D186)</f>
        <v/>
      </c>
      <c r="E67" s="1131" t="str">
        <f xml:space="preserve"> IF(ISBLANK(TB!E186), "", TB!E186)</f>
        <v/>
      </c>
      <c r="F67" s="1131" t="str">
        <f xml:space="preserve"> IF(ISBLANK(TB!F186), "", TB!F186)</f>
        <v/>
      </c>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c r="DA67" s="52"/>
      <c r="DB67" s="52"/>
      <c r="DC67" s="52"/>
      <c r="DD67" s="52"/>
      <c r="DE67" s="52"/>
      <c r="DF67" s="52"/>
      <c r="DG67" s="52"/>
      <c r="DH67" s="52"/>
      <c r="DI67" s="52"/>
      <c r="DJ67" s="52"/>
      <c r="DK67" s="52"/>
      <c r="DL67" s="52"/>
      <c r="DM67" s="52"/>
      <c r="DN67" s="52"/>
      <c r="DO67" s="52"/>
      <c r="DP67" s="52"/>
      <c r="DQ67" s="52"/>
      <c r="DR67" s="52"/>
      <c r="DS67" s="52"/>
      <c r="DT67" s="52"/>
      <c r="DU67" s="52"/>
      <c r="DV67" s="95"/>
      <c r="DW67" s="52"/>
      <c r="DX67" s="52"/>
      <c r="DY67" s="52"/>
      <c r="DZ67" s="52"/>
      <c r="EA67" s="52"/>
      <c r="EB67" s="52"/>
      <c r="EC67" s="52"/>
      <c r="ED67" s="52"/>
      <c r="EE67" s="52"/>
      <c r="EF67" s="52"/>
      <c r="EG67" s="52"/>
      <c r="EH67" s="52"/>
      <c r="EI67" s="52"/>
      <c r="EJ67" s="52"/>
      <c r="EK67" s="52"/>
      <c r="EL67" s="52"/>
      <c r="EM67" s="52"/>
      <c r="EN67" s="52"/>
      <c r="EO67" s="52"/>
      <c r="EP67" s="52"/>
      <c r="EQ67" s="95"/>
      <c r="ER67" s="542"/>
    </row>
    <row r="68" spans="1:148" ht="15" customHeight="1" x14ac:dyDescent="0.25">
      <c r="A68" s="1469"/>
      <c r="B68" s="1129" t="s">
        <v>1109</v>
      </c>
      <c r="C68" s="1131" t="str">
        <f xml:space="preserve"> IF(ISBLANK(TB!C187), "", TB!C187)</f>
        <v/>
      </c>
      <c r="D68" s="1131" t="str">
        <f xml:space="preserve"> IF(ISBLANK(TB!D187), "", TB!D187)</f>
        <v/>
      </c>
      <c r="E68" s="1131" t="str">
        <f xml:space="preserve"> IF(ISBLANK(TB!E187), "", TB!E187)</f>
        <v/>
      </c>
      <c r="F68" s="1131" t="str">
        <f xml:space="preserve"> IF(ISBLANK(TB!F187), "", TB!F187)</f>
        <v/>
      </c>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95"/>
      <c r="DW68" s="52"/>
      <c r="DX68" s="52"/>
      <c r="DY68" s="52"/>
      <c r="DZ68" s="52"/>
      <c r="EA68" s="52"/>
      <c r="EB68" s="52"/>
      <c r="EC68" s="52"/>
      <c r="ED68" s="52"/>
      <c r="EE68" s="52"/>
      <c r="EF68" s="52"/>
      <c r="EG68" s="52"/>
      <c r="EH68" s="52"/>
      <c r="EI68" s="52"/>
      <c r="EJ68" s="52"/>
      <c r="EK68" s="52"/>
      <c r="EL68" s="52"/>
      <c r="EM68" s="52"/>
      <c r="EN68" s="52"/>
      <c r="EO68" s="52"/>
      <c r="EP68" s="52"/>
      <c r="EQ68" s="95"/>
      <c r="ER68" s="542"/>
    </row>
    <row r="69" spans="1:148" ht="15" customHeight="1" x14ac:dyDescent="0.25">
      <c r="A69" s="1469"/>
      <c r="B69" s="1129" t="s">
        <v>1110</v>
      </c>
      <c r="C69" s="1131" t="str">
        <f xml:space="preserve"> IF(ISBLANK(TB!C188), "", TB!C188)</f>
        <v/>
      </c>
      <c r="D69" s="1131" t="str">
        <f xml:space="preserve"> IF(ISBLANK(TB!D188), "", TB!D188)</f>
        <v/>
      </c>
      <c r="E69" s="1131" t="str">
        <f xml:space="preserve"> IF(ISBLANK(TB!E188), "", TB!E188)</f>
        <v/>
      </c>
      <c r="F69" s="1131" t="str">
        <f xml:space="preserve"> IF(ISBLANK(TB!F188), "", TB!F188)</f>
        <v/>
      </c>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c r="DA69" s="52"/>
      <c r="DB69" s="52"/>
      <c r="DC69" s="52"/>
      <c r="DD69" s="52"/>
      <c r="DE69" s="52"/>
      <c r="DF69" s="52"/>
      <c r="DG69" s="52"/>
      <c r="DH69" s="52"/>
      <c r="DI69" s="52"/>
      <c r="DJ69" s="52"/>
      <c r="DK69" s="52"/>
      <c r="DL69" s="52"/>
      <c r="DM69" s="52"/>
      <c r="DN69" s="52"/>
      <c r="DO69" s="52"/>
      <c r="DP69" s="52"/>
      <c r="DQ69" s="52"/>
      <c r="DR69" s="52"/>
      <c r="DS69" s="52"/>
      <c r="DT69" s="52"/>
      <c r="DU69" s="52"/>
      <c r="DV69" s="95"/>
      <c r="DW69" s="52"/>
      <c r="DX69" s="52"/>
      <c r="DY69" s="52"/>
      <c r="DZ69" s="52"/>
      <c r="EA69" s="52"/>
      <c r="EB69" s="52"/>
      <c r="EC69" s="52"/>
      <c r="ED69" s="52"/>
      <c r="EE69" s="52"/>
      <c r="EF69" s="52"/>
      <c r="EG69" s="52"/>
      <c r="EH69" s="52"/>
      <c r="EI69" s="52"/>
      <c r="EJ69" s="52"/>
      <c r="EK69" s="52"/>
      <c r="EL69" s="52"/>
      <c r="EM69" s="52"/>
      <c r="EN69" s="52"/>
      <c r="EO69" s="52"/>
      <c r="EP69" s="52"/>
      <c r="EQ69" s="95"/>
      <c r="ER69" s="542"/>
    </row>
    <row r="70" spans="1:148" ht="15" customHeight="1" x14ac:dyDescent="0.25">
      <c r="A70" s="1469"/>
      <c r="B70" s="1129" t="s">
        <v>1111</v>
      </c>
      <c r="C70" s="1131" t="str">
        <f xml:space="preserve"> IF(ISBLANK(TB!C189), "", TB!C189)</f>
        <v/>
      </c>
      <c r="D70" s="1131" t="str">
        <f xml:space="preserve"> IF(ISBLANK(TB!D189), "", TB!D189)</f>
        <v/>
      </c>
      <c r="E70" s="1131" t="str">
        <f xml:space="preserve"> IF(ISBLANK(TB!E189), "", TB!E189)</f>
        <v/>
      </c>
      <c r="F70" s="1131" t="str">
        <f xml:space="preserve"> IF(ISBLANK(TB!F189), "", TB!F189)</f>
        <v/>
      </c>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c r="DI70" s="52"/>
      <c r="DJ70" s="52"/>
      <c r="DK70" s="52"/>
      <c r="DL70" s="52"/>
      <c r="DM70" s="52"/>
      <c r="DN70" s="52"/>
      <c r="DO70" s="52"/>
      <c r="DP70" s="52"/>
      <c r="DQ70" s="52"/>
      <c r="DR70" s="52"/>
      <c r="DS70" s="52"/>
      <c r="DT70" s="52"/>
      <c r="DU70" s="52"/>
      <c r="DV70" s="95"/>
      <c r="DW70" s="52"/>
      <c r="DX70" s="52"/>
      <c r="DY70" s="52"/>
      <c r="DZ70" s="52"/>
      <c r="EA70" s="52"/>
      <c r="EB70" s="52"/>
      <c r="EC70" s="52"/>
      <c r="ED70" s="52"/>
      <c r="EE70" s="52"/>
      <c r="EF70" s="52"/>
      <c r="EG70" s="52"/>
      <c r="EH70" s="52"/>
      <c r="EI70" s="52"/>
      <c r="EJ70" s="52"/>
      <c r="EK70" s="52"/>
      <c r="EL70" s="52"/>
      <c r="EM70" s="52"/>
      <c r="EN70" s="52"/>
      <c r="EO70" s="52"/>
      <c r="EP70" s="52"/>
      <c r="EQ70" s="95"/>
      <c r="ER70" s="542"/>
    </row>
    <row r="71" spans="1:148" ht="15" customHeight="1" x14ac:dyDescent="0.25">
      <c r="A71" s="1469"/>
      <c r="B71" s="1129" t="s">
        <v>1112</v>
      </c>
      <c r="C71" s="1131" t="str">
        <f xml:space="preserve"> IF(ISBLANK(TB!C190), "", TB!C190)</f>
        <v/>
      </c>
      <c r="D71" s="1131" t="str">
        <f xml:space="preserve"> IF(ISBLANK(TB!D190), "", TB!D190)</f>
        <v/>
      </c>
      <c r="E71" s="1131" t="str">
        <f xml:space="preserve"> IF(ISBLANK(TB!E190), "", TB!E190)</f>
        <v/>
      </c>
      <c r="F71" s="1131" t="str">
        <f xml:space="preserve"> IF(ISBLANK(TB!F190), "", TB!F190)</f>
        <v/>
      </c>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c r="CJ71" s="52"/>
      <c r="CK71" s="52"/>
      <c r="CL71" s="52"/>
      <c r="CM71" s="52"/>
      <c r="CN71" s="52"/>
      <c r="CO71" s="52"/>
      <c r="CP71" s="52"/>
      <c r="CQ71" s="52"/>
      <c r="CR71" s="52"/>
      <c r="CS71" s="52"/>
      <c r="CT71" s="52"/>
      <c r="CU71" s="52"/>
      <c r="CV71" s="52"/>
      <c r="CW71" s="52"/>
      <c r="CX71" s="52"/>
      <c r="CY71" s="52"/>
      <c r="CZ71" s="52"/>
      <c r="DA71" s="52"/>
      <c r="DB71" s="52"/>
      <c r="DC71" s="52"/>
      <c r="DD71" s="52"/>
      <c r="DE71" s="52"/>
      <c r="DF71" s="52"/>
      <c r="DG71" s="52"/>
      <c r="DH71" s="52"/>
      <c r="DI71" s="52"/>
      <c r="DJ71" s="52"/>
      <c r="DK71" s="52"/>
      <c r="DL71" s="52"/>
      <c r="DM71" s="52"/>
      <c r="DN71" s="52"/>
      <c r="DO71" s="52"/>
      <c r="DP71" s="52"/>
      <c r="DQ71" s="52"/>
      <c r="DR71" s="52"/>
      <c r="DS71" s="52"/>
      <c r="DT71" s="52"/>
      <c r="DU71" s="52"/>
      <c r="DV71" s="95"/>
      <c r="DW71" s="52"/>
      <c r="DX71" s="52"/>
      <c r="DY71" s="52"/>
      <c r="DZ71" s="52"/>
      <c r="EA71" s="52"/>
      <c r="EB71" s="52"/>
      <c r="EC71" s="52"/>
      <c r="ED71" s="52"/>
      <c r="EE71" s="52"/>
      <c r="EF71" s="52"/>
      <c r="EG71" s="52"/>
      <c r="EH71" s="52"/>
      <c r="EI71" s="52"/>
      <c r="EJ71" s="52"/>
      <c r="EK71" s="52"/>
      <c r="EL71" s="52"/>
      <c r="EM71" s="52"/>
      <c r="EN71" s="52"/>
      <c r="EO71" s="52"/>
      <c r="EP71" s="52"/>
      <c r="EQ71" s="95"/>
      <c r="ER71" s="542"/>
    </row>
    <row r="72" spans="1:148" ht="15" customHeight="1" x14ac:dyDescent="0.25">
      <c r="A72" s="1469"/>
      <c r="B72" s="1129" t="s">
        <v>1113</v>
      </c>
      <c r="C72" s="1131" t="str">
        <f xml:space="preserve"> IF(ISBLANK(TB!C191), "", TB!C191)</f>
        <v/>
      </c>
      <c r="D72" s="1131" t="str">
        <f xml:space="preserve"> IF(ISBLANK(TB!D191), "", TB!D191)</f>
        <v/>
      </c>
      <c r="E72" s="1131" t="str">
        <f xml:space="preserve"> IF(ISBLANK(TB!E191), "", TB!E191)</f>
        <v/>
      </c>
      <c r="F72" s="1131" t="str">
        <f xml:space="preserve"> IF(ISBLANK(TB!F191), "", TB!F191)</f>
        <v/>
      </c>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c r="CJ72" s="52"/>
      <c r="CK72" s="52"/>
      <c r="CL72" s="52"/>
      <c r="CM72" s="52"/>
      <c r="CN72" s="52"/>
      <c r="CO72" s="52"/>
      <c r="CP72" s="52"/>
      <c r="CQ72" s="52"/>
      <c r="CR72" s="52"/>
      <c r="CS72" s="52"/>
      <c r="CT72" s="52"/>
      <c r="CU72" s="52"/>
      <c r="CV72" s="52"/>
      <c r="CW72" s="52"/>
      <c r="CX72" s="52"/>
      <c r="CY72" s="52"/>
      <c r="CZ72" s="52"/>
      <c r="DA72" s="52"/>
      <c r="DB72" s="52"/>
      <c r="DC72" s="52"/>
      <c r="DD72" s="52"/>
      <c r="DE72" s="52"/>
      <c r="DF72" s="52"/>
      <c r="DG72" s="52"/>
      <c r="DH72" s="52"/>
      <c r="DI72" s="52"/>
      <c r="DJ72" s="52"/>
      <c r="DK72" s="52"/>
      <c r="DL72" s="52"/>
      <c r="DM72" s="52"/>
      <c r="DN72" s="52"/>
      <c r="DO72" s="52"/>
      <c r="DP72" s="52"/>
      <c r="DQ72" s="52"/>
      <c r="DR72" s="52"/>
      <c r="DS72" s="52"/>
      <c r="DT72" s="52"/>
      <c r="DU72" s="52"/>
      <c r="DV72" s="95"/>
      <c r="DW72" s="52"/>
      <c r="DX72" s="52"/>
      <c r="DY72" s="52"/>
      <c r="DZ72" s="52"/>
      <c r="EA72" s="52"/>
      <c r="EB72" s="52"/>
      <c r="EC72" s="52"/>
      <c r="ED72" s="52"/>
      <c r="EE72" s="52"/>
      <c r="EF72" s="52"/>
      <c r="EG72" s="52"/>
      <c r="EH72" s="52"/>
      <c r="EI72" s="52"/>
      <c r="EJ72" s="52"/>
      <c r="EK72" s="52"/>
      <c r="EL72" s="52"/>
      <c r="EM72" s="52"/>
      <c r="EN72" s="52"/>
      <c r="EO72" s="52"/>
      <c r="EP72" s="52"/>
      <c r="EQ72" s="95"/>
      <c r="ER72" s="542"/>
    </row>
    <row r="73" spans="1:148" ht="15" customHeight="1" x14ac:dyDescent="0.25">
      <c r="A73" s="1469"/>
      <c r="B73" s="1129" t="s">
        <v>1114</v>
      </c>
      <c r="C73" s="1131" t="str">
        <f xml:space="preserve"> IF(ISBLANK(TB!C192), "", TB!C192)</f>
        <v/>
      </c>
      <c r="D73" s="1131" t="str">
        <f xml:space="preserve"> IF(ISBLANK(TB!D192), "", TB!D192)</f>
        <v/>
      </c>
      <c r="E73" s="1131" t="str">
        <f xml:space="preserve"> IF(ISBLANK(TB!E192), "", TB!E192)</f>
        <v/>
      </c>
      <c r="F73" s="1131" t="str">
        <f xml:space="preserve"> IF(ISBLANK(TB!F192), "", TB!F192)</f>
        <v/>
      </c>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c r="DI73" s="52"/>
      <c r="DJ73" s="52"/>
      <c r="DK73" s="52"/>
      <c r="DL73" s="52"/>
      <c r="DM73" s="52"/>
      <c r="DN73" s="52"/>
      <c r="DO73" s="52"/>
      <c r="DP73" s="52"/>
      <c r="DQ73" s="52"/>
      <c r="DR73" s="52"/>
      <c r="DS73" s="52"/>
      <c r="DT73" s="52"/>
      <c r="DU73" s="52"/>
      <c r="DV73" s="95"/>
      <c r="DW73" s="52"/>
      <c r="DX73" s="52"/>
      <c r="DY73" s="52"/>
      <c r="DZ73" s="52"/>
      <c r="EA73" s="52"/>
      <c r="EB73" s="52"/>
      <c r="EC73" s="52"/>
      <c r="ED73" s="52"/>
      <c r="EE73" s="52"/>
      <c r="EF73" s="52"/>
      <c r="EG73" s="52"/>
      <c r="EH73" s="52"/>
      <c r="EI73" s="52"/>
      <c r="EJ73" s="52"/>
      <c r="EK73" s="52"/>
      <c r="EL73" s="52"/>
      <c r="EM73" s="52"/>
      <c r="EN73" s="52"/>
      <c r="EO73" s="52"/>
      <c r="EP73" s="52"/>
      <c r="EQ73" s="95"/>
      <c r="ER73" s="542"/>
    </row>
    <row r="74" spans="1:148" ht="15" customHeight="1" x14ac:dyDescent="0.25">
      <c r="A74" s="1469"/>
      <c r="B74" s="1129" t="s">
        <v>1115</v>
      </c>
      <c r="C74" s="1131" t="str">
        <f xml:space="preserve"> IF(ISBLANK(TB!C193), "", TB!C193)</f>
        <v/>
      </c>
      <c r="D74" s="1131" t="str">
        <f xml:space="preserve"> IF(ISBLANK(TB!D193), "", TB!D193)</f>
        <v/>
      </c>
      <c r="E74" s="1131" t="str">
        <f xml:space="preserve"> IF(ISBLANK(TB!E193), "", TB!E193)</f>
        <v/>
      </c>
      <c r="F74" s="1131" t="str">
        <f xml:space="preserve"> IF(ISBLANK(TB!F193), "", TB!F193)</f>
        <v/>
      </c>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c r="DA74" s="52"/>
      <c r="DB74" s="52"/>
      <c r="DC74" s="52"/>
      <c r="DD74" s="52"/>
      <c r="DE74" s="52"/>
      <c r="DF74" s="52"/>
      <c r="DG74" s="52"/>
      <c r="DH74" s="52"/>
      <c r="DI74" s="52"/>
      <c r="DJ74" s="52"/>
      <c r="DK74" s="52"/>
      <c r="DL74" s="52"/>
      <c r="DM74" s="52"/>
      <c r="DN74" s="52"/>
      <c r="DO74" s="52"/>
      <c r="DP74" s="52"/>
      <c r="DQ74" s="52"/>
      <c r="DR74" s="52"/>
      <c r="DS74" s="52"/>
      <c r="DT74" s="52"/>
      <c r="DU74" s="52"/>
      <c r="DV74" s="95"/>
      <c r="DW74" s="52"/>
      <c r="DX74" s="52"/>
      <c r="DY74" s="52"/>
      <c r="DZ74" s="52"/>
      <c r="EA74" s="52"/>
      <c r="EB74" s="52"/>
      <c r="EC74" s="52"/>
      <c r="ED74" s="52"/>
      <c r="EE74" s="52"/>
      <c r="EF74" s="52"/>
      <c r="EG74" s="52"/>
      <c r="EH74" s="52"/>
      <c r="EI74" s="52"/>
      <c r="EJ74" s="52"/>
      <c r="EK74" s="52"/>
      <c r="EL74" s="52"/>
      <c r="EM74" s="52"/>
      <c r="EN74" s="52"/>
      <c r="EO74" s="52"/>
      <c r="EP74" s="52"/>
      <c r="EQ74" s="95"/>
      <c r="ER74" s="542"/>
    </row>
    <row r="75" spans="1:148" ht="15" customHeight="1" x14ac:dyDescent="0.25">
      <c r="A75" s="1469"/>
      <c r="B75" s="1129" t="s">
        <v>1116</v>
      </c>
      <c r="C75" s="1131" t="str">
        <f xml:space="preserve"> IF(ISBLANK(TB!C194), "", TB!C194)</f>
        <v/>
      </c>
      <c r="D75" s="1131" t="str">
        <f xml:space="preserve"> IF(ISBLANK(TB!D194), "", TB!D194)</f>
        <v/>
      </c>
      <c r="E75" s="1131" t="str">
        <f xml:space="preserve"> IF(ISBLANK(TB!E194), "", TB!E194)</f>
        <v/>
      </c>
      <c r="F75" s="1131" t="str">
        <f xml:space="preserve"> IF(ISBLANK(TB!F194), "", TB!F194)</f>
        <v/>
      </c>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c r="DA75" s="52"/>
      <c r="DB75" s="52"/>
      <c r="DC75" s="52"/>
      <c r="DD75" s="52"/>
      <c r="DE75" s="52"/>
      <c r="DF75" s="52"/>
      <c r="DG75" s="52"/>
      <c r="DH75" s="52"/>
      <c r="DI75" s="52"/>
      <c r="DJ75" s="52"/>
      <c r="DK75" s="52"/>
      <c r="DL75" s="52"/>
      <c r="DM75" s="52"/>
      <c r="DN75" s="52"/>
      <c r="DO75" s="52"/>
      <c r="DP75" s="52"/>
      <c r="DQ75" s="52"/>
      <c r="DR75" s="52"/>
      <c r="DS75" s="52"/>
      <c r="DT75" s="52"/>
      <c r="DU75" s="52"/>
      <c r="DV75" s="95"/>
      <c r="DW75" s="52"/>
      <c r="DX75" s="52"/>
      <c r="DY75" s="52"/>
      <c r="DZ75" s="52"/>
      <c r="EA75" s="52"/>
      <c r="EB75" s="52"/>
      <c r="EC75" s="52"/>
      <c r="ED75" s="52"/>
      <c r="EE75" s="52"/>
      <c r="EF75" s="52"/>
      <c r="EG75" s="52"/>
      <c r="EH75" s="52"/>
      <c r="EI75" s="52"/>
      <c r="EJ75" s="52"/>
      <c r="EK75" s="52"/>
      <c r="EL75" s="52"/>
      <c r="EM75" s="52"/>
      <c r="EN75" s="52"/>
      <c r="EO75" s="52"/>
      <c r="EP75" s="52"/>
      <c r="EQ75" s="95"/>
      <c r="ER75" s="542"/>
    </row>
    <row r="76" spans="1:148" ht="15" customHeight="1" x14ac:dyDescent="0.25">
      <c r="A76" s="1469"/>
      <c r="B76" s="1129" t="s">
        <v>1117</v>
      </c>
      <c r="C76" s="1131" t="str">
        <f xml:space="preserve"> IF(ISBLANK(TB!C195), "", TB!C195)</f>
        <v/>
      </c>
      <c r="D76" s="1131" t="str">
        <f xml:space="preserve"> IF(ISBLANK(TB!D195), "", TB!D195)</f>
        <v/>
      </c>
      <c r="E76" s="1131" t="str">
        <f xml:space="preserve"> IF(ISBLANK(TB!E195), "", TB!E195)</f>
        <v/>
      </c>
      <c r="F76" s="1131" t="str">
        <f xml:space="preserve"> IF(ISBLANK(TB!F195), "", TB!F195)</f>
        <v/>
      </c>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c r="CJ76" s="52"/>
      <c r="CK76" s="52"/>
      <c r="CL76" s="52"/>
      <c r="CM76" s="52"/>
      <c r="CN76" s="52"/>
      <c r="CO76" s="52"/>
      <c r="CP76" s="52"/>
      <c r="CQ76" s="52"/>
      <c r="CR76" s="52"/>
      <c r="CS76" s="52"/>
      <c r="CT76" s="52"/>
      <c r="CU76" s="52"/>
      <c r="CV76" s="52"/>
      <c r="CW76" s="52"/>
      <c r="CX76" s="52"/>
      <c r="CY76" s="52"/>
      <c r="CZ76" s="52"/>
      <c r="DA76" s="52"/>
      <c r="DB76" s="52"/>
      <c r="DC76" s="52"/>
      <c r="DD76" s="52"/>
      <c r="DE76" s="52"/>
      <c r="DF76" s="52"/>
      <c r="DG76" s="52"/>
      <c r="DH76" s="52"/>
      <c r="DI76" s="52"/>
      <c r="DJ76" s="52"/>
      <c r="DK76" s="52"/>
      <c r="DL76" s="52"/>
      <c r="DM76" s="52"/>
      <c r="DN76" s="52"/>
      <c r="DO76" s="52"/>
      <c r="DP76" s="52"/>
      <c r="DQ76" s="52"/>
      <c r="DR76" s="52"/>
      <c r="DS76" s="52"/>
      <c r="DT76" s="52"/>
      <c r="DU76" s="52"/>
      <c r="DV76" s="95"/>
      <c r="DW76" s="52"/>
      <c r="DX76" s="52"/>
      <c r="DY76" s="52"/>
      <c r="DZ76" s="52"/>
      <c r="EA76" s="52"/>
      <c r="EB76" s="52"/>
      <c r="EC76" s="52"/>
      <c r="ED76" s="52"/>
      <c r="EE76" s="52"/>
      <c r="EF76" s="52"/>
      <c r="EG76" s="52"/>
      <c r="EH76" s="52"/>
      <c r="EI76" s="52"/>
      <c r="EJ76" s="52"/>
      <c r="EK76" s="52"/>
      <c r="EL76" s="52"/>
      <c r="EM76" s="52"/>
      <c r="EN76" s="52"/>
      <c r="EO76" s="52"/>
      <c r="EP76" s="52"/>
      <c r="EQ76" s="95"/>
      <c r="ER76" s="542"/>
    </row>
    <row r="77" spans="1:148" ht="15" customHeight="1" x14ac:dyDescent="0.25">
      <c r="A77" s="1469"/>
      <c r="B77" s="1129" t="s">
        <v>1118</v>
      </c>
      <c r="C77" s="1131" t="str">
        <f xml:space="preserve"> IF(ISBLANK(TB!C196), "", TB!C196)</f>
        <v/>
      </c>
      <c r="D77" s="1131" t="str">
        <f xml:space="preserve"> IF(ISBLANK(TB!D196), "", TB!D196)</f>
        <v/>
      </c>
      <c r="E77" s="1131" t="str">
        <f xml:space="preserve"> IF(ISBLANK(TB!E196), "", TB!E196)</f>
        <v/>
      </c>
      <c r="F77" s="1131" t="str">
        <f xml:space="preserve"> IF(ISBLANK(TB!F196), "", TB!F196)</f>
        <v/>
      </c>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95"/>
      <c r="DW77" s="52"/>
      <c r="DX77" s="52"/>
      <c r="DY77" s="52"/>
      <c r="DZ77" s="52"/>
      <c r="EA77" s="52"/>
      <c r="EB77" s="52"/>
      <c r="EC77" s="52"/>
      <c r="ED77" s="52"/>
      <c r="EE77" s="52"/>
      <c r="EF77" s="52"/>
      <c r="EG77" s="52"/>
      <c r="EH77" s="52"/>
      <c r="EI77" s="52"/>
      <c r="EJ77" s="52"/>
      <c r="EK77" s="52"/>
      <c r="EL77" s="52"/>
      <c r="EM77" s="52"/>
      <c r="EN77" s="52"/>
      <c r="EO77" s="52"/>
      <c r="EP77" s="52"/>
      <c r="EQ77" s="95"/>
      <c r="ER77" s="542"/>
    </row>
    <row r="78" spans="1:148" ht="15" customHeight="1" x14ac:dyDescent="0.25">
      <c r="A78" s="1469"/>
      <c r="B78" s="1129" t="s">
        <v>1119</v>
      </c>
      <c r="C78" s="1131" t="str">
        <f xml:space="preserve"> IF(ISBLANK(TB!C197), "", TB!C197)</f>
        <v/>
      </c>
      <c r="D78" s="1131" t="str">
        <f xml:space="preserve"> IF(ISBLANK(TB!D197), "", TB!D197)</f>
        <v/>
      </c>
      <c r="E78" s="1131" t="str">
        <f xml:space="preserve"> IF(ISBLANK(TB!E197), "", TB!E197)</f>
        <v/>
      </c>
      <c r="F78" s="1131" t="str">
        <f xml:space="preserve"> IF(ISBLANK(TB!F197), "", TB!F197)</f>
        <v/>
      </c>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95"/>
      <c r="DW78" s="52"/>
      <c r="DX78" s="52"/>
      <c r="DY78" s="52"/>
      <c r="DZ78" s="52"/>
      <c r="EA78" s="52"/>
      <c r="EB78" s="52"/>
      <c r="EC78" s="52"/>
      <c r="ED78" s="52"/>
      <c r="EE78" s="52"/>
      <c r="EF78" s="52"/>
      <c r="EG78" s="52"/>
      <c r="EH78" s="52"/>
      <c r="EI78" s="52"/>
      <c r="EJ78" s="52"/>
      <c r="EK78" s="52"/>
      <c r="EL78" s="52"/>
      <c r="EM78" s="52"/>
      <c r="EN78" s="52"/>
      <c r="EO78" s="52"/>
      <c r="EP78" s="52"/>
      <c r="EQ78" s="95"/>
      <c r="ER78" s="542"/>
    </row>
    <row r="79" spans="1:148" ht="15" customHeight="1" x14ac:dyDescent="0.25">
      <c r="A79" s="1469"/>
      <c r="B79" s="1129" t="s">
        <v>1120</v>
      </c>
      <c r="C79" s="1131" t="str">
        <f xml:space="preserve"> IF(ISBLANK(TB!C198), "", TB!C198)</f>
        <v/>
      </c>
      <c r="D79" s="1131" t="str">
        <f xml:space="preserve"> IF(ISBLANK(TB!D198), "", TB!D198)</f>
        <v/>
      </c>
      <c r="E79" s="1131" t="str">
        <f xml:space="preserve"> IF(ISBLANK(TB!E198), "", TB!E198)</f>
        <v/>
      </c>
      <c r="F79" s="1131" t="str">
        <f xml:space="preserve"> IF(ISBLANK(TB!F198), "", TB!F198)</f>
        <v/>
      </c>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c r="CW79" s="52"/>
      <c r="CX79" s="52"/>
      <c r="CY79" s="52"/>
      <c r="CZ79" s="52"/>
      <c r="DA79" s="52"/>
      <c r="DB79" s="52"/>
      <c r="DC79" s="52"/>
      <c r="DD79" s="52"/>
      <c r="DE79" s="52"/>
      <c r="DF79" s="52"/>
      <c r="DG79" s="52"/>
      <c r="DH79" s="52"/>
      <c r="DI79" s="52"/>
      <c r="DJ79" s="52"/>
      <c r="DK79" s="52"/>
      <c r="DL79" s="52"/>
      <c r="DM79" s="52"/>
      <c r="DN79" s="52"/>
      <c r="DO79" s="52"/>
      <c r="DP79" s="52"/>
      <c r="DQ79" s="52"/>
      <c r="DR79" s="52"/>
      <c r="DS79" s="52"/>
      <c r="DT79" s="52"/>
      <c r="DU79" s="52"/>
      <c r="DV79" s="95"/>
      <c r="DW79" s="52"/>
      <c r="DX79" s="52"/>
      <c r="DY79" s="52"/>
      <c r="DZ79" s="52"/>
      <c r="EA79" s="52"/>
      <c r="EB79" s="52"/>
      <c r="EC79" s="52"/>
      <c r="ED79" s="52"/>
      <c r="EE79" s="52"/>
      <c r="EF79" s="52"/>
      <c r="EG79" s="52"/>
      <c r="EH79" s="52"/>
      <c r="EI79" s="52"/>
      <c r="EJ79" s="52"/>
      <c r="EK79" s="52"/>
      <c r="EL79" s="52"/>
      <c r="EM79" s="52"/>
      <c r="EN79" s="52"/>
      <c r="EO79" s="52"/>
      <c r="EP79" s="52"/>
      <c r="EQ79" s="95"/>
      <c r="ER79" s="542"/>
    </row>
    <row r="80" spans="1:148" ht="15" customHeight="1" x14ac:dyDescent="0.25">
      <c r="A80" s="1469"/>
      <c r="B80" s="1129" t="s">
        <v>1121</v>
      </c>
      <c r="C80" s="1131" t="str">
        <f xml:space="preserve"> IF(ISBLANK(TB!C199), "", TB!C199)</f>
        <v/>
      </c>
      <c r="D80" s="1131" t="str">
        <f xml:space="preserve"> IF(ISBLANK(TB!D199), "", TB!D199)</f>
        <v/>
      </c>
      <c r="E80" s="1131" t="str">
        <f xml:space="preserve"> IF(ISBLANK(TB!E199), "", TB!E199)</f>
        <v/>
      </c>
      <c r="F80" s="1131" t="str">
        <f xml:space="preserve"> IF(ISBLANK(TB!F199), "", TB!F199)</f>
        <v/>
      </c>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c r="CJ80" s="52"/>
      <c r="CK80" s="52"/>
      <c r="CL80" s="52"/>
      <c r="CM80" s="52"/>
      <c r="CN80" s="52"/>
      <c r="CO80" s="52"/>
      <c r="CP80" s="52"/>
      <c r="CQ80" s="52"/>
      <c r="CR80" s="52"/>
      <c r="CS80" s="52"/>
      <c r="CT80" s="52"/>
      <c r="CU80" s="52"/>
      <c r="CV80" s="52"/>
      <c r="CW80" s="52"/>
      <c r="CX80" s="52"/>
      <c r="CY80" s="52"/>
      <c r="CZ80" s="52"/>
      <c r="DA80" s="52"/>
      <c r="DB80" s="52"/>
      <c r="DC80" s="52"/>
      <c r="DD80" s="52"/>
      <c r="DE80" s="52"/>
      <c r="DF80" s="52"/>
      <c r="DG80" s="52"/>
      <c r="DH80" s="52"/>
      <c r="DI80" s="52"/>
      <c r="DJ80" s="52"/>
      <c r="DK80" s="52"/>
      <c r="DL80" s="52"/>
      <c r="DM80" s="52"/>
      <c r="DN80" s="52"/>
      <c r="DO80" s="52"/>
      <c r="DP80" s="52"/>
      <c r="DQ80" s="52"/>
      <c r="DR80" s="52"/>
      <c r="DS80" s="52"/>
      <c r="DT80" s="52"/>
      <c r="DU80" s="52"/>
      <c r="DV80" s="95"/>
      <c r="DW80" s="52"/>
      <c r="DX80" s="52"/>
      <c r="DY80" s="52"/>
      <c r="DZ80" s="52"/>
      <c r="EA80" s="52"/>
      <c r="EB80" s="52"/>
      <c r="EC80" s="52"/>
      <c r="ED80" s="52"/>
      <c r="EE80" s="52"/>
      <c r="EF80" s="52"/>
      <c r="EG80" s="52"/>
      <c r="EH80" s="52"/>
      <c r="EI80" s="52"/>
      <c r="EJ80" s="52"/>
      <c r="EK80" s="52"/>
      <c r="EL80" s="52"/>
      <c r="EM80" s="52"/>
      <c r="EN80" s="52"/>
      <c r="EO80" s="52"/>
      <c r="EP80" s="52"/>
      <c r="EQ80" s="95"/>
      <c r="ER80" s="542"/>
    </row>
    <row r="81" spans="1:148" ht="15" customHeight="1" x14ac:dyDescent="0.25">
      <c r="A81" s="1469"/>
      <c r="B81" s="1129" t="s">
        <v>1122</v>
      </c>
      <c r="C81" s="1131" t="str">
        <f xml:space="preserve"> IF(ISBLANK(TB!C200), "", TB!C200)</f>
        <v/>
      </c>
      <c r="D81" s="1131" t="str">
        <f xml:space="preserve"> IF(ISBLANK(TB!D200), "", TB!D200)</f>
        <v/>
      </c>
      <c r="E81" s="1131" t="str">
        <f xml:space="preserve"> IF(ISBLANK(TB!E200), "", TB!E200)</f>
        <v/>
      </c>
      <c r="F81" s="1131" t="str">
        <f xml:space="preserve"> IF(ISBLANK(TB!F200), "", TB!F200)</f>
        <v/>
      </c>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c r="CW81" s="52"/>
      <c r="CX81" s="52"/>
      <c r="CY81" s="52"/>
      <c r="CZ81" s="52"/>
      <c r="DA81" s="52"/>
      <c r="DB81" s="52"/>
      <c r="DC81" s="52"/>
      <c r="DD81" s="52"/>
      <c r="DE81" s="52"/>
      <c r="DF81" s="52"/>
      <c r="DG81" s="52"/>
      <c r="DH81" s="52"/>
      <c r="DI81" s="52"/>
      <c r="DJ81" s="52"/>
      <c r="DK81" s="52"/>
      <c r="DL81" s="52"/>
      <c r="DM81" s="52"/>
      <c r="DN81" s="52"/>
      <c r="DO81" s="52"/>
      <c r="DP81" s="52"/>
      <c r="DQ81" s="52"/>
      <c r="DR81" s="52"/>
      <c r="DS81" s="52"/>
      <c r="DT81" s="52"/>
      <c r="DU81" s="52"/>
      <c r="DV81" s="95"/>
      <c r="DW81" s="52"/>
      <c r="DX81" s="52"/>
      <c r="DY81" s="52"/>
      <c r="DZ81" s="52"/>
      <c r="EA81" s="52"/>
      <c r="EB81" s="52"/>
      <c r="EC81" s="52"/>
      <c r="ED81" s="52"/>
      <c r="EE81" s="52"/>
      <c r="EF81" s="52"/>
      <c r="EG81" s="52"/>
      <c r="EH81" s="52"/>
      <c r="EI81" s="52"/>
      <c r="EJ81" s="52"/>
      <c r="EK81" s="52"/>
      <c r="EL81" s="52"/>
      <c r="EM81" s="52"/>
      <c r="EN81" s="52"/>
      <c r="EO81" s="52"/>
      <c r="EP81" s="52"/>
      <c r="EQ81" s="95"/>
      <c r="ER81" s="542"/>
    </row>
    <row r="82" spans="1:148" ht="15" customHeight="1" x14ac:dyDescent="0.25">
      <c r="A82" s="1469"/>
      <c r="B82" s="1129" t="s">
        <v>1123</v>
      </c>
      <c r="C82" s="1131" t="str">
        <f xml:space="preserve"> IF(ISBLANK(TB!C201), "", TB!C201)</f>
        <v/>
      </c>
      <c r="D82" s="1131" t="str">
        <f xml:space="preserve"> IF(ISBLANK(TB!D201), "", TB!D201)</f>
        <v/>
      </c>
      <c r="E82" s="1131" t="str">
        <f xml:space="preserve"> IF(ISBLANK(TB!E201), "", TB!E201)</f>
        <v/>
      </c>
      <c r="F82" s="1131" t="str">
        <f xml:space="preserve"> IF(ISBLANK(TB!F201), "", TB!F201)</f>
        <v/>
      </c>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c r="CW82" s="52"/>
      <c r="CX82" s="52"/>
      <c r="CY82" s="52"/>
      <c r="CZ82" s="52"/>
      <c r="DA82" s="52"/>
      <c r="DB82" s="52"/>
      <c r="DC82" s="52"/>
      <c r="DD82" s="52"/>
      <c r="DE82" s="52"/>
      <c r="DF82" s="52"/>
      <c r="DG82" s="52"/>
      <c r="DH82" s="52"/>
      <c r="DI82" s="52"/>
      <c r="DJ82" s="52"/>
      <c r="DK82" s="52"/>
      <c r="DL82" s="52"/>
      <c r="DM82" s="52"/>
      <c r="DN82" s="52"/>
      <c r="DO82" s="52"/>
      <c r="DP82" s="52"/>
      <c r="DQ82" s="52"/>
      <c r="DR82" s="52"/>
      <c r="DS82" s="52"/>
      <c r="DT82" s="52"/>
      <c r="DU82" s="52"/>
      <c r="DV82" s="95"/>
      <c r="DW82" s="52"/>
      <c r="DX82" s="52"/>
      <c r="DY82" s="52"/>
      <c r="DZ82" s="52"/>
      <c r="EA82" s="52"/>
      <c r="EB82" s="52"/>
      <c r="EC82" s="52"/>
      <c r="ED82" s="52"/>
      <c r="EE82" s="52"/>
      <c r="EF82" s="52"/>
      <c r="EG82" s="52"/>
      <c r="EH82" s="52"/>
      <c r="EI82" s="52"/>
      <c r="EJ82" s="52"/>
      <c r="EK82" s="52"/>
      <c r="EL82" s="52"/>
      <c r="EM82" s="52"/>
      <c r="EN82" s="52"/>
      <c r="EO82" s="52"/>
      <c r="EP82" s="52"/>
      <c r="EQ82" s="95"/>
      <c r="ER82" s="542"/>
    </row>
    <row r="83" spans="1:148" ht="15" customHeight="1" x14ac:dyDescent="0.25">
      <c r="A83" s="1469"/>
      <c r="B83" s="1129" t="s">
        <v>1124</v>
      </c>
      <c r="C83" s="1131" t="str">
        <f xml:space="preserve"> IF(ISBLANK(TB!C202), "", TB!C202)</f>
        <v/>
      </c>
      <c r="D83" s="1131" t="str">
        <f xml:space="preserve"> IF(ISBLANK(TB!D202), "", TB!D202)</f>
        <v/>
      </c>
      <c r="E83" s="1131" t="str">
        <f xml:space="preserve"> IF(ISBLANK(TB!E202), "", TB!E202)</f>
        <v/>
      </c>
      <c r="F83" s="1131" t="str">
        <f xml:space="preserve"> IF(ISBLANK(TB!F202), "", TB!F202)</f>
        <v/>
      </c>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c r="CJ83" s="52"/>
      <c r="CK83" s="52"/>
      <c r="CL83" s="52"/>
      <c r="CM83" s="52"/>
      <c r="CN83" s="52"/>
      <c r="CO83" s="52"/>
      <c r="CP83" s="52"/>
      <c r="CQ83" s="52"/>
      <c r="CR83" s="52"/>
      <c r="CS83" s="52"/>
      <c r="CT83" s="52"/>
      <c r="CU83" s="52"/>
      <c r="CV83" s="52"/>
      <c r="CW83" s="52"/>
      <c r="CX83" s="52"/>
      <c r="CY83" s="52"/>
      <c r="CZ83" s="52"/>
      <c r="DA83" s="52"/>
      <c r="DB83" s="52"/>
      <c r="DC83" s="52"/>
      <c r="DD83" s="52"/>
      <c r="DE83" s="52"/>
      <c r="DF83" s="52"/>
      <c r="DG83" s="52"/>
      <c r="DH83" s="52"/>
      <c r="DI83" s="52"/>
      <c r="DJ83" s="52"/>
      <c r="DK83" s="52"/>
      <c r="DL83" s="52"/>
      <c r="DM83" s="52"/>
      <c r="DN83" s="52"/>
      <c r="DO83" s="52"/>
      <c r="DP83" s="52"/>
      <c r="DQ83" s="52"/>
      <c r="DR83" s="52"/>
      <c r="DS83" s="52"/>
      <c r="DT83" s="52"/>
      <c r="DU83" s="52"/>
      <c r="DV83" s="95"/>
      <c r="DW83" s="52"/>
      <c r="DX83" s="52"/>
      <c r="DY83" s="52"/>
      <c r="DZ83" s="52"/>
      <c r="EA83" s="52"/>
      <c r="EB83" s="52"/>
      <c r="EC83" s="52"/>
      <c r="ED83" s="52"/>
      <c r="EE83" s="52"/>
      <c r="EF83" s="52"/>
      <c r="EG83" s="52"/>
      <c r="EH83" s="52"/>
      <c r="EI83" s="52"/>
      <c r="EJ83" s="52"/>
      <c r="EK83" s="52"/>
      <c r="EL83" s="52"/>
      <c r="EM83" s="52"/>
      <c r="EN83" s="52"/>
      <c r="EO83" s="52"/>
      <c r="EP83" s="52"/>
      <c r="EQ83" s="95"/>
      <c r="ER83" s="542"/>
    </row>
    <row r="84" spans="1:148" ht="15" customHeight="1" x14ac:dyDescent="0.25">
      <c r="A84" s="1469"/>
      <c r="B84" s="1129" t="s">
        <v>1125</v>
      </c>
      <c r="C84" s="1131" t="str">
        <f xml:space="preserve"> IF(ISBLANK(TB!C203), "", TB!C203)</f>
        <v/>
      </c>
      <c r="D84" s="1131" t="str">
        <f xml:space="preserve"> IF(ISBLANK(TB!D203), "", TB!D203)</f>
        <v/>
      </c>
      <c r="E84" s="1131" t="str">
        <f xml:space="preserve"> IF(ISBLANK(TB!E203), "", TB!E203)</f>
        <v/>
      </c>
      <c r="F84" s="1131" t="str">
        <f xml:space="preserve"> IF(ISBLANK(TB!F203), "", TB!F203)</f>
        <v/>
      </c>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c r="CJ84" s="52"/>
      <c r="CK84" s="52"/>
      <c r="CL84" s="52"/>
      <c r="CM84" s="52"/>
      <c r="CN84" s="52"/>
      <c r="CO84" s="52"/>
      <c r="CP84" s="52"/>
      <c r="CQ84" s="52"/>
      <c r="CR84" s="52"/>
      <c r="CS84" s="52"/>
      <c r="CT84" s="52"/>
      <c r="CU84" s="52"/>
      <c r="CV84" s="52"/>
      <c r="CW84" s="52"/>
      <c r="CX84" s="52"/>
      <c r="CY84" s="52"/>
      <c r="CZ84" s="52"/>
      <c r="DA84" s="52"/>
      <c r="DB84" s="52"/>
      <c r="DC84" s="52"/>
      <c r="DD84" s="52"/>
      <c r="DE84" s="52"/>
      <c r="DF84" s="52"/>
      <c r="DG84" s="52"/>
      <c r="DH84" s="52"/>
      <c r="DI84" s="52"/>
      <c r="DJ84" s="52"/>
      <c r="DK84" s="52"/>
      <c r="DL84" s="52"/>
      <c r="DM84" s="52"/>
      <c r="DN84" s="52"/>
      <c r="DO84" s="52"/>
      <c r="DP84" s="52"/>
      <c r="DQ84" s="52"/>
      <c r="DR84" s="52"/>
      <c r="DS84" s="52"/>
      <c r="DT84" s="52"/>
      <c r="DU84" s="52"/>
      <c r="DV84" s="95"/>
      <c r="DW84" s="52"/>
      <c r="DX84" s="52"/>
      <c r="DY84" s="52"/>
      <c r="DZ84" s="52"/>
      <c r="EA84" s="52"/>
      <c r="EB84" s="52"/>
      <c r="EC84" s="52"/>
      <c r="ED84" s="52"/>
      <c r="EE84" s="52"/>
      <c r="EF84" s="52"/>
      <c r="EG84" s="52"/>
      <c r="EH84" s="52"/>
      <c r="EI84" s="52"/>
      <c r="EJ84" s="52"/>
      <c r="EK84" s="52"/>
      <c r="EL84" s="52"/>
      <c r="EM84" s="52"/>
      <c r="EN84" s="52"/>
      <c r="EO84" s="52"/>
      <c r="EP84" s="52"/>
      <c r="EQ84" s="95"/>
      <c r="ER84" s="542"/>
    </row>
    <row r="85" spans="1:148" ht="15" customHeight="1" x14ac:dyDescent="0.25">
      <c r="A85" s="1469"/>
      <c r="B85" s="1129" t="s">
        <v>1126</v>
      </c>
      <c r="C85" s="1131" t="str">
        <f xml:space="preserve"> IF(ISBLANK(TB!C204), "", TB!C204)</f>
        <v/>
      </c>
      <c r="D85" s="1131" t="str">
        <f xml:space="preserve"> IF(ISBLANK(TB!D204), "", TB!D204)</f>
        <v/>
      </c>
      <c r="E85" s="1131" t="str">
        <f xml:space="preserve"> IF(ISBLANK(TB!E204), "", TB!E204)</f>
        <v/>
      </c>
      <c r="F85" s="1131" t="str">
        <f xml:space="preserve"> IF(ISBLANK(TB!F204), "", TB!F204)</f>
        <v/>
      </c>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c r="CE85" s="52"/>
      <c r="CF85" s="52"/>
      <c r="CG85" s="52"/>
      <c r="CH85" s="52"/>
      <c r="CI85" s="52"/>
      <c r="CJ85" s="52"/>
      <c r="CK85" s="52"/>
      <c r="CL85" s="52"/>
      <c r="CM85" s="52"/>
      <c r="CN85" s="52"/>
      <c r="CO85" s="52"/>
      <c r="CP85" s="52"/>
      <c r="CQ85" s="52"/>
      <c r="CR85" s="52"/>
      <c r="CS85" s="52"/>
      <c r="CT85" s="52"/>
      <c r="CU85" s="52"/>
      <c r="CV85" s="52"/>
      <c r="CW85" s="52"/>
      <c r="CX85" s="52"/>
      <c r="CY85" s="52"/>
      <c r="CZ85" s="52"/>
      <c r="DA85" s="52"/>
      <c r="DB85" s="52"/>
      <c r="DC85" s="52"/>
      <c r="DD85" s="52"/>
      <c r="DE85" s="52"/>
      <c r="DF85" s="52"/>
      <c r="DG85" s="52"/>
      <c r="DH85" s="52"/>
      <c r="DI85" s="52"/>
      <c r="DJ85" s="52"/>
      <c r="DK85" s="52"/>
      <c r="DL85" s="52"/>
      <c r="DM85" s="52"/>
      <c r="DN85" s="52"/>
      <c r="DO85" s="52"/>
      <c r="DP85" s="52"/>
      <c r="DQ85" s="52"/>
      <c r="DR85" s="52"/>
      <c r="DS85" s="52"/>
      <c r="DT85" s="52"/>
      <c r="DU85" s="52"/>
      <c r="DV85" s="95"/>
      <c r="DW85" s="52"/>
      <c r="DX85" s="52"/>
      <c r="DY85" s="52"/>
      <c r="DZ85" s="52"/>
      <c r="EA85" s="52"/>
      <c r="EB85" s="52"/>
      <c r="EC85" s="52"/>
      <c r="ED85" s="52"/>
      <c r="EE85" s="52"/>
      <c r="EF85" s="52"/>
      <c r="EG85" s="52"/>
      <c r="EH85" s="52"/>
      <c r="EI85" s="52"/>
      <c r="EJ85" s="52"/>
      <c r="EK85" s="52"/>
      <c r="EL85" s="52"/>
      <c r="EM85" s="52"/>
      <c r="EN85" s="52"/>
      <c r="EO85" s="52"/>
      <c r="EP85" s="52"/>
      <c r="EQ85" s="95"/>
      <c r="ER85" s="542"/>
    </row>
    <row r="86" spans="1:148" ht="15" customHeight="1" x14ac:dyDescent="0.25">
      <c r="A86" s="1469"/>
      <c r="B86" s="1129" t="s">
        <v>1127</v>
      </c>
      <c r="C86" s="1131" t="str">
        <f xml:space="preserve"> IF(ISBLANK(TB!C205), "", TB!C205)</f>
        <v/>
      </c>
      <c r="D86" s="1131" t="str">
        <f xml:space="preserve"> IF(ISBLANK(TB!D205), "", TB!D205)</f>
        <v/>
      </c>
      <c r="E86" s="1131" t="str">
        <f xml:space="preserve"> IF(ISBLANK(TB!E205), "", TB!E205)</f>
        <v/>
      </c>
      <c r="F86" s="1131" t="str">
        <f xml:space="preserve"> IF(ISBLANK(TB!F205), "", TB!F205)</f>
        <v/>
      </c>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c r="CW86" s="52"/>
      <c r="CX86" s="52"/>
      <c r="CY86" s="52"/>
      <c r="CZ86" s="52"/>
      <c r="DA86" s="52"/>
      <c r="DB86" s="52"/>
      <c r="DC86" s="52"/>
      <c r="DD86" s="52"/>
      <c r="DE86" s="52"/>
      <c r="DF86" s="52"/>
      <c r="DG86" s="52"/>
      <c r="DH86" s="52"/>
      <c r="DI86" s="52"/>
      <c r="DJ86" s="52"/>
      <c r="DK86" s="52"/>
      <c r="DL86" s="52"/>
      <c r="DM86" s="52"/>
      <c r="DN86" s="52"/>
      <c r="DO86" s="52"/>
      <c r="DP86" s="52"/>
      <c r="DQ86" s="52"/>
      <c r="DR86" s="52"/>
      <c r="DS86" s="52"/>
      <c r="DT86" s="52"/>
      <c r="DU86" s="52"/>
      <c r="DV86" s="95"/>
      <c r="DW86" s="52"/>
      <c r="DX86" s="52"/>
      <c r="DY86" s="52"/>
      <c r="DZ86" s="52"/>
      <c r="EA86" s="52"/>
      <c r="EB86" s="52"/>
      <c r="EC86" s="52"/>
      <c r="ED86" s="52"/>
      <c r="EE86" s="52"/>
      <c r="EF86" s="52"/>
      <c r="EG86" s="52"/>
      <c r="EH86" s="52"/>
      <c r="EI86" s="52"/>
      <c r="EJ86" s="52"/>
      <c r="EK86" s="52"/>
      <c r="EL86" s="52"/>
      <c r="EM86" s="52"/>
      <c r="EN86" s="52"/>
      <c r="EO86" s="52"/>
      <c r="EP86" s="52"/>
      <c r="EQ86" s="95"/>
      <c r="ER86" s="542"/>
    </row>
    <row r="87" spans="1:148" ht="15" customHeight="1" x14ac:dyDescent="0.25">
      <c r="A87" s="1469"/>
      <c r="B87" s="1129" t="s">
        <v>1128</v>
      </c>
      <c r="C87" s="1131" t="str">
        <f xml:space="preserve"> IF(ISBLANK(TB!C206), "", TB!C206)</f>
        <v/>
      </c>
      <c r="D87" s="1131" t="str">
        <f xml:space="preserve"> IF(ISBLANK(TB!D206), "", TB!D206)</f>
        <v/>
      </c>
      <c r="E87" s="1131" t="str">
        <f xml:space="preserve"> IF(ISBLANK(TB!E206), "", TB!E206)</f>
        <v/>
      </c>
      <c r="F87" s="1131" t="str">
        <f xml:space="preserve"> IF(ISBLANK(TB!F206), "", TB!F206)</f>
        <v/>
      </c>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c r="CE87" s="52"/>
      <c r="CF87" s="52"/>
      <c r="CG87" s="52"/>
      <c r="CH87" s="52"/>
      <c r="CI87" s="52"/>
      <c r="CJ87" s="52"/>
      <c r="CK87" s="52"/>
      <c r="CL87" s="52"/>
      <c r="CM87" s="52"/>
      <c r="CN87" s="52"/>
      <c r="CO87" s="52"/>
      <c r="CP87" s="52"/>
      <c r="CQ87" s="52"/>
      <c r="CR87" s="52"/>
      <c r="CS87" s="52"/>
      <c r="CT87" s="52"/>
      <c r="CU87" s="52"/>
      <c r="CV87" s="52"/>
      <c r="CW87" s="52"/>
      <c r="CX87" s="52"/>
      <c r="CY87" s="52"/>
      <c r="CZ87" s="52"/>
      <c r="DA87" s="52"/>
      <c r="DB87" s="52"/>
      <c r="DC87" s="52"/>
      <c r="DD87" s="52"/>
      <c r="DE87" s="52"/>
      <c r="DF87" s="52"/>
      <c r="DG87" s="52"/>
      <c r="DH87" s="52"/>
      <c r="DI87" s="52"/>
      <c r="DJ87" s="52"/>
      <c r="DK87" s="52"/>
      <c r="DL87" s="52"/>
      <c r="DM87" s="52"/>
      <c r="DN87" s="52"/>
      <c r="DO87" s="52"/>
      <c r="DP87" s="52"/>
      <c r="DQ87" s="52"/>
      <c r="DR87" s="52"/>
      <c r="DS87" s="52"/>
      <c r="DT87" s="52"/>
      <c r="DU87" s="52"/>
      <c r="DV87" s="95"/>
      <c r="DW87" s="52"/>
      <c r="DX87" s="52"/>
      <c r="DY87" s="52"/>
      <c r="DZ87" s="52"/>
      <c r="EA87" s="52"/>
      <c r="EB87" s="52"/>
      <c r="EC87" s="52"/>
      <c r="ED87" s="52"/>
      <c r="EE87" s="52"/>
      <c r="EF87" s="52"/>
      <c r="EG87" s="52"/>
      <c r="EH87" s="52"/>
      <c r="EI87" s="52"/>
      <c r="EJ87" s="52"/>
      <c r="EK87" s="52"/>
      <c r="EL87" s="52"/>
      <c r="EM87" s="52"/>
      <c r="EN87" s="52"/>
      <c r="EO87" s="52"/>
      <c r="EP87" s="52"/>
      <c r="EQ87" s="95"/>
      <c r="ER87" s="542"/>
    </row>
    <row r="88" spans="1:148" ht="15" customHeight="1" x14ac:dyDescent="0.25">
      <c r="A88" s="1469"/>
      <c r="B88" s="1129" t="s">
        <v>1129</v>
      </c>
      <c r="C88" s="1131" t="str">
        <f xml:space="preserve"> IF(ISBLANK(TB!C207), "", TB!C207)</f>
        <v/>
      </c>
      <c r="D88" s="1131" t="str">
        <f xml:space="preserve"> IF(ISBLANK(TB!D207), "", TB!D207)</f>
        <v/>
      </c>
      <c r="E88" s="1131" t="str">
        <f xml:space="preserve"> IF(ISBLANK(TB!E207), "", TB!E207)</f>
        <v/>
      </c>
      <c r="F88" s="1131" t="str">
        <f xml:space="preserve"> IF(ISBLANK(TB!F207), "", TB!F207)</f>
        <v/>
      </c>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c r="DA88" s="52"/>
      <c r="DB88" s="52"/>
      <c r="DC88" s="52"/>
      <c r="DD88" s="52"/>
      <c r="DE88" s="52"/>
      <c r="DF88" s="52"/>
      <c r="DG88" s="52"/>
      <c r="DH88" s="52"/>
      <c r="DI88" s="52"/>
      <c r="DJ88" s="52"/>
      <c r="DK88" s="52"/>
      <c r="DL88" s="52"/>
      <c r="DM88" s="52"/>
      <c r="DN88" s="52"/>
      <c r="DO88" s="52"/>
      <c r="DP88" s="52"/>
      <c r="DQ88" s="52"/>
      <c r="DR88" s="52"/>
      <c r="DS88" s="52"/>
      <c r="DT88" s="52"/>
      <c r="DU88" s="52"/>
      <c r="DV88" s="95"/>
      <c r="DW88" s="52"/>
      <c r="DX88" s="52"/>
      <c r="DY88" s="52"/>
      <c r="DZ88" s="52"/>
      <c r="EA88" s="52"/>
      <c r="EB88" s="52"/>
      <c r="EC88" s="52"/>
      <c r="ED88" s="52"/>
      <c r="EE88" s="52"/>
      <c r="EF88" s="52"/>
      <c r="EG88" s="52"/>
      <c r="EH88" s="52"/>
      <c r="EI88" s="52"/>
      <c r="EJ88" s="52"/>
      <c r="EK88" s="52"/>
      <c r="EL88" s="52"/>
      <c r="EM88" s="52"/>
      <c r="EN88" s="52"/>
      <c r="EO88" s="52"/>
      <c r="EP88" s="52"/>
      <c r="EQ88" s="95"/>
      <c r="ER88" s="542"/>
    </row>
    <row r="89" spans="1:148" ht="15" customHeight="1" x14ac:dyDescent="0.25">
      <c r="A89" s="1469"/>
      <c r="B89" s="1129" t="s">
        <v>1130</v>
      </c>
      <c r="C89" s="1131" t="str">
        <f xml:space="preserve"> IF(ISBLANK(TB!C208), "", TB!C208)</f>
        <v/>
      </c>
      <c r="D89" s="1131" t="str">
        <f xml:space="preserve"> IF(ISBLANK(TB!D208), "", TB!D208)</f>
        <v/>
      </c>
      <c r="E89" s="1131" t="str">
        <f xml:space="preserve"> IF(ISBLANK(TB!E208), "", TB!E208)</f>
        <v/>
      </c>
      <c r="F89" s="1131" t="str">
        <f xml:space="preserve"> IF(ISBLANK(TB!F208), "", TB!F208)</f>
        <v/>
      </c>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c r="CW89" s="52"/>
      <c r="CX89" s="52"/>
      <c r="CY89" s="52"/>
      <c r="CZ89" s="52"/>
      <c r="DA89" s="52"/>
      <c r="DB89" s="52"/>
      <c r="DC89" s="52"/>
      <c r="DD89" s="52"/>
      <c r="DE89" s="52"/>
      <c r="DF89" s="52"/>
      <c r="DG89" s="52"/>
      <c r="DH89" s="52"/>
      <c r="DI89" s="52"/>
      <c r="DJ89" s="52"/>
      <c r="DK89" s="52"/>
      <c r="DL89" s="52"/>
      <c r="DM89" s="52"/>
      <c r="DN89" s="52"/>
      <c r="DO89" s="52"/>
      <c r="DP89" s="52"/>
      <c r="DQ89" s="52"/>
      <c r="DR89" s="52"/>
      <c r="DS89" s="52"/>
      <c r="DT89" s="52"/>
      <c r="DU89" s="52"/>
      <c r="DV89" s="95"/>
      <c r="DW89" s="52"/>
      <c r="DX89" s="52"/>
      <c r="DY89" s="52"/>
      <c r="DZ89" s="52"/>
      <c r="EA89" s="52"/>
      <c r="EB89" s="52"/>
      <c r="EC89" s="52"/>
      <c r="ED89" s="52"/>
      <c r="EE89" s="52"/>
      <c r="EF89" s="52"/>
      <c r="EG89" s="52"/>
      <c r="EH89" s="52"/>
      <c r="EI89" s="52"/>
      <c r="EJ89" s="52"/>
      <c r="EK89" s="52"/>
      <c r="EL89" s="52"/>
      <c r="EM89" s="52"/>
      <c r="EN89" s="52"/>
      <c r="EO89" s="52"/>
      <c r="EP89" s="52"/>
      <c r="EQ89" s="95"/>
      <c r="ER89" s="542"/>
    </row>
    <row r="90" spans="1:148" ht="15" customHeight="1" x14ac:dyDescent="0.25">
      <c r="A90" s="1469"/>
      <c r="B90" s="1129" t="s">
        <v>1131</v>
      </c>
      <c r="C90" s="1131" t="str">
        <f xml:space="preserve"> IF(ISBLANK(TB!C209), "", TB!C209)</f>
        <v/>
      </c>
      <c r="D90" s="1131" t="str">
        <f xml:space="preserve"> IF(ISBLANK(TB!D209), "", TB!D209)</f>
        <v/>
      </c>
      <c r="E90" s="1131" t="str">
        <f xml:space="preserve"> IF(ISBLANK(TB!E209), "", TB!E209)</f>
        <v/>
      </c>
      <c r="F90" s="1131" t="str">
        <f xml:space="preserve"> IF(ISBLANK(TB!F209), "", TB!F209)</f>
        <v/>
      </c>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c r="CW90" s="52"/>
      <c r="CX90" s="52"/>
      <c r="CY90" s="52"/>
      <c r="CZ90" s="52"/>
      <c r="DA90" s="52"/>
      <c r="DB90" s="52"/>
      <c r="DC90" s="52"/>
      <c r="DD90" s="52"/>
      <c r="DE90" s="52"/>
      <c r="DF90" s="52"/>
      <c r="DG90" s="52"/>
      <c r="DH90" s="52"/>
      <c r="DI90" s="52"/>
      <c r="DJ90" s="52"/>
      <c r="DK90" s="52"/>
      <c r="DL90" s="52"/>
      <c r="DM90" s="52"/>
      <c r="DN90" s="52"/>
      <c r="DO90" s="52"/>
      <c r="DP90" s="52"/>
      <c r="DQ90" s="52"/>
      <c r="DR90" s="52"/>
      <c r="DS90" s="52"/>
      <c r="DT90" s="52"/>
      <c r="DU90" s="52"/>
      <c r="DV90" s="95"/>
      <c r="DW90" s="52"/>
      <c r="DX90" s="52"/>
      <c r="DY90" s="52"/>
      <c r="DZ90" s="52"/>
      <c r="EA90" s="52"/>
      <c r="EB90" s="52"/>
      <c r="EC90" s="52"/>
      <c r="ED90" s="52"/>
      <c r="EE90" s="52"/>
      <c r="EF90" s="52"/>
      <c r="EG90" s="52"/>
      <c r="EH90" s="52"/>
      <c r="EI90" s="52"/>
      <c r="EJ90" s="52"/>
      <c r="EK90" s="52"/>
      <c r="EL90" s="52"/>
      <c r="EM90" s="52"/>
      <c r="EN90" s="52"/>
      <c r="EO90" s="52"/>
      <c r="EP90" s="52"/>
      <c r="EQ90" s="95"/>
      <c r="ER90" s="542"/>
    </row>
    <row r="91" spans="1:148" ht="15" customHeight="1" x14ac:dyDescent="0.25">
      <c r="A91" s="1469"/>
      <c r="B91" s="1129" t="s">
        <v>1132</v>
      </c>
      <c r="C91" s="1131" t="str">
        <f xml:space="preserve"> IF(ISBLANK(TB!C210), "", TB!C210)</f>
        <v/>
      </c>
      <c r="D91" s="1131" t="str">
        <f xml:space="preserve"> IF(ISBLANK(TB!D210), "", TB!D210)</f>
        <v/>
      </c>
      <c r="E91" s="1131" t="str">
        <f xml:space="preserve"> IF(ISBLANK(TB!E210), "", TB!E210)</f>
        <v/>
      </c>
      <c r="F91" s="1131" t="str">
        <f xml:space="preserve"> IF(ISBLANK(TB!F210), "", TB!F210)</f>
        <v/>
      </c>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c r="CE91" s="52"/>
      <c r="CF91" s="52"/>
      <c r="CG91" s="52"/>
      <c r="CH91" s="52"/>
      <c r="CI91" s="52"/>
      <c r="CJ91" s="52"/>
      <c r="CK91" s="52"/>
      <c r="CL91" s="52"/>
      <c r="CM91" s="52"/>
      <c r="CN91" s="52"/>
      <c r="CO91" s="52"/>
      <c r="CP91" s="52"/>
      <c r="CQ91" s="52"/>
      <c r="CR91" s="52"/>
      <c r="CS91" s="52"/>
      <c r="CT91" s="52"/>
      <c r="CU91" s="52"/>
      <c r="CV91" s="52"/>
      <c r="CW91" s="52"/>
      <c r="CX91" s="52"/>
      <c r="CY91" s="52"/>
      <c r="CZ91" s="52"/>
      <c r="DA91" s="52"/>
      <c r="DB91" s="52"/>
      <c r="DC91" s="52"/>
      <c r="DD91" s="52"/>
      <c r="DE91" s="52"/>
      <c r="DF91" s="52"/>
      <c r="DG91" s="52"/>
      <c r="DH91" s="52"/>
      <c r="DI91" s="52"/>
      <c r="DJ91" s="52"/>
      <c r="DK91" s="52"/>
      <c r="DL91" s="52"/>
      <c r="DM91" s="52"/>
      <c r="DN91" s="52"/>
      <c r="DO91" s="52"/>
      <c r="DP91" s="52"/>
      <c r="DQ91" s="52"/>
      <c r="DR91" s="52"/>
      <c r="DS91" s="52"/>
      <c r="DT91" s="52"/>
      <c r="DU91" s="52"/>
      <c r="DV91" s="95"/>
      <c r="DW91" s="52"/>
      <c r="DX91" s="52"/>
      <c r="DY91" s="52"/>
      <c r="DZ91" s="52"/>
      <c r="EA91" s="52"/>
      <c r="EB91" s="52"/>
      <c r="EC91" s="52"/>
      <c r="ED91" s="52"/>
      <c r="EE91" s="52"/>
      <c r="EF91" s="52"/>
      <c r="EG91" s="52"/>
      <c r="EH91" s="52"/>
      <c r="EI91" s="52"/>
      <c r="EJ91" s="52"/>
      <c r="EK91" s="52"/>
      <c r="EL91" s="52"/>
      <c r="EM91" s="52"/>
      <c r="EN91" s="52"/>
      <c r="EO91" s="52"/>
      <c r="EP91" s="52"/>
      <c r="EQ91" s="95"/>
      <c r="ER91" s="542"/>
    </row>
    <row r="92" spans="1:148" ht="15" customHeight="1" x14ac:dyDescent="0.25">
      <c r="A92" s="1469"/>
      <c r="B92" s="1129" t="s">
        <v>1133</v>
      </c>
      <c r="C92" s="1131" t="str">
        <f xml:space="preserve"> IF(ISBLANK(TB!C211), "", TB!C211)</f>
        <v/>
      </c>
      <c r="D92" s="1131" t="str">
        <f xml:space="preserve"> IF(ISBLANK(TB!D211), "", TB!D211)</f>
        <v/>
      </c>
      <c r="E92" s="1131" t="str">
        <f xml:space="preserve"> IF(ISBLANK(TB!E211), "", TB!E211)</f>
        <v/>
      </c>
      <c r="F92" s="1131" t="str">
        <f xml:space="preserve"> IF(ISBLANK(TB!F211), "", TB!F211)</f>
        <v/>
      </c>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c r="CS92" s="52"/>
      <c r="CT92" s="52"/>
      <c r="CU92" s="52"/>
      <c r="CV92" s="52"/>
      <c r="CW92" s="52"/>
      <c r="CX92" s="52"/>
      <c r="CY92" s="52"/>
      <c r="CZ92" s="52"/>
      <c r="DA92" s="52"/>
      <c r="DB92" s="52"/>
      <c r="DC92" s="52"/>
      <c r="DD92" s="52"/>
      <c r="DE92" s="52"/>
      <c r="DF92" s="52"/>
      <c r="DG92" s="52"/>
      <c r="DH92" s="52"/>
      <c r="DI92" s="52"/>
      <c r="DJ92" s="52"/>
      <c r="DK92" s="52"/>
      <c r="DL92" s="52"/>
      <c r="DM92" s="52"/>
      <c r="DN92" s="52"/>
      <c r="DO92" s="52"/>
      <c r="DP92" s="52"/>
      <c r="DQ92" s="52"/>
      <c r="DR92" s="52"/>
      <c r="DS92" s="52"/>
      <c r="DT92" s="52"/>
      <c r="DU92" s="52"/>
      <c r="DV92" s="95"/>
      <c r="DW92" s="52"/>
      <c r="DX92" s="52"/>
      <c r="DY92" s="52"/>
      <c r="DZ92" s="52"/>
      <c r="EA92" s="52"/>
      <c r="EB92" s="52"/>
      <c r="EC92" s="52"/>
      <c r="ED92" s="52"/>
      <c r="EE92" s="52"/>
      <c r="EF92" s="52"/>
      <c r="EG92" s="52"/>
      <c r="EH92" s="52"/>
      <c r="EI92" s="52"/>
      <c r="EJ92" s="52"/>
      <c r="EK92" s="52"/>
      <c r="EL92" s="52"/>
      <c r="EM92" s="52"/>
      <c r="EN92" s="52"/>
      <c r="EO92" s="52"/>
      <c r="EP92" s="52"/>
      <c r="EQ92" s="95"/>
      <c r="ER92" s="542"/>
    </row>
    <row r="93" spans="1:148" ht="15" customHeight="1" x14ac:dyDescent="0.25">
      <c r="A93" s="1469"/>
      <c r="B93" s="1129" t="s">
        <v>1134</v>
      </c>
      <c r="C93" s="1131" t="str">
        <f xml:space="preserve"> IF(ISBLANK(TB!C212), "", TB!C212)</f>
        <v/>
      </c>
      <c r="D93" s="1131" t="str">
        <f xml:space="preserve"> IF(ISBLANK(TB!D212), "", TB!D212)</f>
        <v/>
      </c>
      <c r="E93" s="1131" t="str">
        <f xml:space="preserve"> IF(ISBLANK(TB!E212), "", TB!E212)</f>
        <v/>
      </c>
      <c r="F93" s="1131" t="str">
        <f xml:space="preserve"> IF(ISBLANK(TB!F212), "", TB!F212)</f>
        <v/>
      </c>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c r="CS93" s="52"/>
      <c r="CT93" s="52"/>
      <c r="CU93" s="52"/>
      <c r="CV93" s="52"/>
      <c r="CW93" s="52"/>
      <c r="CX93" s="52"/>
      <c r="CY93" s="52"/>
      <c r="CZ93" s="52"/>
      <c r="DA93" s="52"/>
      <c r="DB93" s="52"/>
      <c r="DC93" s="52"/>
      <c r="DD93" s="52"/>
      <c r="DE93" s="52"/>
      <c r="DF93" s="52"/>
      <c r="DG93" s="52"/>
      <c r="DH93" s="52"/>
      <c r="DI93" s="52"/>
      <c r="DJ93" s="52"/>
      <c r="DK93" s="52"/>
      <c r="DL93" s="52"/>
      <c r="DM93" s="52"/>
      <c r="DN93" s="52"/>
      <c r="DO93" s="52"/>
      <c r="DP93" s="52"/>
      <c r="DQ93" s="52"/>
      <c r="DR93" s="52"/>
      <c r="DS93" s="52"/>
      <c r="DT93" s="52"/>
      <c r="DU93" s="52"/>
      <c r="DV93" s="95"/>
      <c r="DW93" s="52"/>
      <c r="DX93" s="52"/>
      <c r="DY93" s="52"/>
      <c r="DZ93" s="52"/>
      <c r="EA93" s="52"/>
      <c r="EB93" s="52"/>
      <c r="EC93" s="52"/>
      <c r="ED93" s="52"/>
      <c r="EE93" s="52"/>
      <c r="EF93" s="52"/>
      <c r="EG93" s="52"/>
      <c r="EH93" s="52"/>
      <c r="EI93" s="52"/>
      <c r="EJ93" s="52"/>
      <c r="EK93" s="52"/>
      <c r="EL93" s="52"/>
      <c r="EM93" s="52"/>
      <c r="EN93" s="52"/>
      <c r="EO93" s="52"/>
      <c r="EP93" s="52"/>
      <c r="EQ93" s="95"/>
      <c r="ER93" s="542"/>
    </row>
    <row r="94" spans="1:148" ht="15" customHeight="1" x14ac:dyDescent="0.25">
      <c r="A94" s="1469"/>
      <c r="B94" s="1129" t="s">
        <v>1135</v>
      </c>
      <c r="C94" s="1131" t="str">
        <f xml:space="preserve"> IF(ISBLANK(TB!C213), "", TB!C213)</f>
        <v/>
      </c>
      <c r="D94" s="1131" t="str">
        <f xml:space="preserve"> IF(ISBLANK(TB!D213), "", TB!D213)</f>
        <v/>
      </c>
      <c r="E94" s="1131" t="str">
        <f xml:space="preserve"> IF(ISBLANK(TB!E213), "", TB!E213)</f>
        <v/>
      </c>
      <c r="F94" s="1131" t="str">
        <f xml:space="preserve"> IF(ISBLANK(TB!F213), "", TB!F213)</f>
        <v/>
      </c>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c r="CS94" s="52"/>
      <c r="CT94" s="52"/>
      <c r="CU94" s="52"/>
      <c r="CV94" s="52"/>
      <c r="CW94" s="52"/>
      <c r="CX94" s="52"/>
      <c r="CY94" s="52"/>
      <c r="CZ94" s="52"/>
      <c r="DA94" s="52"/>
      <c r="DB94" s="52"/>
      <c r="DC94" s="52"/>
      <c r="DD94" s="52"/>
      <c r="DE94" s="52"/>
      <c r="DF94" s="52"/>
      <c r="DG94" s="52"/>
      <c r="DH94" s="52"/>
      <c r="DI94" s="52"/>
      <c r="DJ94" s="52"/>
      <c r="DK94" s="52"/>
      <c r="DL94" s="52"/>
      <c r="DM94" s="52"/>
      <c r="DN94" s="52"/>
      <c r="DO94" s="52"/>
      <c r="DP94" s="52"/>
      <c r="DQ94" s="52"/>
      <c r="DR94" s="52"/>
      <c r="DS94" s="52"/>
      <c r="DT94" s="52"/>
      <c r="DU94" s="52"/>
      <c r="DV94" s="95"/>
      <c r="DW94" s="52"/>
      <c r="DX94" s="52"/>
      <c r="DY94" s="52"/>
      <c r="DZ94" s="52"/>
      <c r="EA94" s="52"/>
      <c r="EB94" s="52"/>
      <c r="EC94" s="52"/>
      <c r="ED94" s="52"/>
      <c r="EE94" s="52"/>
      <c r="EF94" s="52"/>
      <c r="EG94" s="52"/>
      <c r="EH94" s="52"/>
      <c r="EI94" s="52"/>
      <c r="EJ94" s="52"/>
      <c r="EK94" s="52"/>
      <c r="EL94" s="52"/>
      <c r="EM94" s="52"/>
      <c r="EN94" s="52"/>
      <c r="EO94" s="52"/>
      <c r="EP94" s="52"/>
      <c r="EQ94" s="95"/>
      <c r="ER94" s="542"/>
    </row>
    <row r="95" spans="1:148" ht="15" customHeight="1" x14ac:dyDescent="0.25">
      <c r="A95" s="1469"/>
      <c r="B95" s="1129" t="s">
        <v>1136</v>
      </c>
      <c r="C95" s="1131" t="str">
        <f xml:space="preserve"> IF(ISBLANK(TB!C214), "", TB!C214)</f>
        <v/>
      </c>
      <c r="D95" s="1131" t="str">
        <f xml:space="preserve"> IF(ISBLANK(TB!D214), "", TB!D214)</f>
        <v/>
      </c>
      <c r="E95" s="1131" t="str">
        <f xml:space="preserve"> IF(ISBLANK(TB!E214), "", TB!E214)</f>
        <v/>
      </c>
      <c r="F95" s="1131" t="str">
        <f xml:space="preserve"> IF(ISBLANK(TB!F214), "", TB!F214)</f>
        <v/>
      </c>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c r="CE95" s="52"/>
      <c r="CF95" s="52"/>
      <c r="CG95" s="52"/>
      <c r="CH95" s="52"/>
      <c r="CI95" s="52"/>
      <c r="CJ95" s="52"/>
      <c r="CK95" s="52"/>
      <c r="CL95" s="52"/>
      <c r="CM95" s="52"/>
      <c r="CN95" s="52"/>
      <c r="CO95" s="52"/>
      <c r="CP95" s="52"/>
      <c r="CQ95" s="52"/>
      <c r="CR95" s="52"/>
      <c r="CS95" s="52"/>
      <c r="CT95" s="52"/>
      <c r="CU95" s="52"/>
      <c r="CV95" s="52"/>
      <c r="CW95" s="52"/>
      <c r="CX95" s="52"/>
      <c r="CY95" s="52"/>
      <c r="CZ95" s="52"/>
      <c r="DA95" s="52"/>
      <c r="DB95" s="52"/>
      <c r="DC95" s="52"/>
      <c r="DD95" s="52"/>
      <c r="DE95" s="52"/>
      <c r="DF95" s="52"/>
      <c r="DG95" s="52"/>
      <c r="DH95" s="52"/>
      <c r="DI95" s="52"/>
      <c r="DJ95" s="52"/>
      <c r="DK95" s="52"/>
      <c r="DL95" s="52"/>
      <c r="DM95" s="52"/>
      <c r="DN95" s="52"/>
      <c r="DO95" s="52"/>
      <c r="DP95" s="52"/>
      <c r="DQ95" s="52"/>
      <c r="DR95" s="52"/>
      <c r="DS95" s="52"/>
      <c r="DT95" s="52"/>
      <c r="DU95" s="52"/>
      <c r="DV95" s="95"/>
      <c r="DW95" s="52"/>
      <c r="DX95" s="52"/>
      <c r="DY95" s="52"/>
      <c r="DZ95" s="52"/>
      <c r="EA95" s="52"/>
      <c r="EB95" s="52"/>
      <c r="EC95" s="52"/>
      <c r="ED95" s="52"/>
      <c r="EE95" s="52"/>
      <c r="EF95" s="52"/>
      <c r="EG95" s="52"/>
      <c r="EH95" s="52"/>
      <c r="EI95" s="52"/>
      <c r="EJ95" s="52"/>
      <c r="EK95" s="52"/>
      <c r="EL95" s="52"/>
      <c r="EM95" s="52"/>
      <c r="EN95" s="52"/>
      <c r="EO95" s="52"/>
      <c r="EP95" s="52"/>
      <c r="EQ95" s="95"/>
      <c r="ER95" s="542"/>
    </row>
    <row r="96" spans="1:148" ht="15" customHeight="1" x14ac:dyDescent="0.25">
      <c r="A96" s="1469"/>
      <c r="B96" s="1129" t="s">
        <v>1137</v>
      </c>
      <c r="C96" s="1131" t="str">
        <f xml:space="preserve"> IF(ISBLANK(TB!C215), "", TB!C215)</f>
        <v/>
      </c>
      <c r="D96" s="1131" t="str">
        <f xml:space="preserve"> IF(ISBLANK(TB!D215), "", TB!D215)</f>
        <v/>
      </c>
      <c r="E96" s="1131" t="str">
        <f xml:space="preserve"> IF(ISBLANK(TB!E215), "", TB!E215)</f>
        <v/>
      </c>
      <c r="F96" s="1131" t="str">
        <f xml:space="preserve"> IF(ISBLANK(TB!F215), "", TB!F215)</f>
        <v/>
      </c>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c r="DA96" s="52"/>
      <c r="DB96" s="52"/>
      <c r="DC96" s="52"/>
      <c r="DD96" s="52"/>
      <c r="DE96" s="52"/>
      <c r="DF96" s="52"/>
      <c r="DG96" s="52"/>
      <c r="DH96" s="52"/>
      <c r="DI96" s="52"/>
      <c r="DJ96" s="52"/>
      <c r="DK96" s="52"/>
      <c r="DL96" s="52"/>
      <c r="DM96" s="52"/>
      <c r="DN96" s="52"/>
      <c r="DO96" s="52"/>
      <c r="DP96" s="52"/>
      <c r="DQ96" s="52"/>
      <c r="DR96" s="52"/>
      <c r="DS96" s="52"/>
      <c r="DT96" s="52"/>
      <c r="DU96" s="52"/>
      <c r="DV96" s="95"/>
      <c r="DW96" s="52"/>
      <c r="DX96" s="52"/>
      <c r="DY96" s="52"/>
      <c r="DZ96" s="52"/>
      <c r="EA96" s="52"/>
      <c r="EB96" s="52"/>
      <c r="EC96" s="52"/>
      <c r="ED96" s="52"/>
      <c r="EE96" s="52"/>
      <c r="EF96" s="52"/>
      <c r="EG96" s="52"/>
      <c r="EH96" s="52"/>
      <c r="EI96" s="52"/>
      <c r="EJ96" s="52"/>
      <c r="EK96" s="52"/>
      <c r="EL96" s="52"/>
      <c r="EM96" s="52"/>
      <c r="EN96" s="52"/>
      <c r="EO96" s="52"/>
      <c r="EP96" s="52"/>
      <c r="EQ96" s="95"/>
      <c r="ER96" s="542"/>
    </row>
    <row r="97" spans="1:148" ht="15" customHeight="1" x14ac:dyDescent="0.25">
      <c r="A97" s="1469"/>
      <c r="B97" s="1129" t="s">
        <v>1138</v>
      </c>
      <c r="C97" s="1131" t="str">
        <f xml:space="preserve"> IF(ISBLANK(TB!C216), "", TB!C216)</f>
        <v/>
      </c>
      <c r="D97" s="1131" t="str">
        <f xml:space="preserve"> IF(ISBLANK(TB!D216), "", TB!D216)</f>
        <v/>
      </c>
      <c r="E97" s="1131" t="str">
        <f xml:space="preserve"> IF(ISBLANK(TB!E216), "", TB!E216)</f>
        <v/>
      </c>
      <c r="F97" s="1131" t="str">
        <f xml:space="preserve"> IF(ISBLANK(TB!F216), "", TB!F216)</f>
        <v/>
      </c>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c r="CS97" s="52"/>
      <c r="CT97" s="52"/>
      <c r="CU97" s="52"/>
      <c r="CV97" s="52"/>
      <c r="CW97" s="52"/>
      <c r="CX97" s="52"/>
      <c r="CY97" s="52"/>
      <c r="CZ97" s="52"/>
      <c r="DA97" s="52"/>
      <c r="DB97" s="52"/>
      <c r="DC97" s="52"/>
      <c r="DD97" s="52"/>
      <c r="DE97" s="52"/>
      <c r="DF97" s="52"/>
      <c r="DG97" s="52"/>
      <c r="DH97" s="52"/>
      <c r="DI97" s="52"/>
      <c r="DJ97" s="52"/>
      <c r="DK97" s="52"/>
      <c r="DL97" s="52"/>
      <c r="DM97" s="52"/>
      <c r="DN97" s="52"/>
      <c r="DO97" s="52"/>
      <c r="DP97" s="52"/>
      <c r="DQ97" s="52"/>
      <c r="DR97" s="52"/>
      <c r="DS97" s="52"/>
      <c r="DT97" s="52"/>
      <c r="DU97" s="52"/>
      <c r="DV97" s="95"/>
      <c r="DW97" s="52"/>
      <c r="DX97" s="52"/>
      <c r="DY97" s="52"/>
      <c r="DZ97" s="52"/>
      <c r="EA97" s="52"/>
      <c r="EB97" s="52"/>
      <c r="EC97" s="52"/>
      <c r="ED97" s="52"/>
      <c r="EE97" s="52"/>
      <c r="EF97" s="52"/>
      <c r="EG97" s="52"/>
      <c r="EH97" s="52"/>
      <c r="EI97" s="52"/>
      <c r="EJ97" s="52"/>
      <c r="EK97" s="52"/>
      <c r="EL97" s="52"/>
      <c r="EM97" s="52"/>
      <c r="EN97" s="52"/>
      <c r="EO97" s="52"/>
      <c r="EP97" s="52"/>
      <c r="EQ97" s="95"/>
      <c r="ER97" s="542"/>
    </row>
    <row r="98" spans="1:148" ht="15" customHeight="1" x14ac:dyDescent="0.25">
      <c r="A98" s="1469"/>
      <c r="B98" s="1129" t="s">
        <v>1139</v>
      </c>
      <c r="C98" s="1131" t="str">
        <f xml:space="preserve"> IF(ISBLANK(TB!C217), "", TB!C217)</f>
        <v/>
      </c>
      <c r="D98" s="1131" t="str">
        <f xml:space="preserve"> IF(ISBLANK(TB!D217), "", TB!D217)</f>
        <v/>
      </c>
      <c r="E98" s="1131" t="str">
        <f xml:space="preserve"> IF(ISBLANK(TB!E217), "", TB!E217)</f>
        <v/>
      </c>
      <c r="F98" s="1131" t="str">
        <f xml:space="preserve"> IF(ISBLANK(TB!F217), "", TB!F217)</f>
        <v/>
      </c>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c r="DI98" s="52"/>
      <c r="DJ98" s="52"/>
      <c r="DK98" s="52"/>
      <c r="DL98" s="52"/>
      <c r="DM98" s="52"/>
      <c r="DN98" s="52"/>
      <c r="DO98" s="52"/>
      <c r="DP98" s="52"/>
      <c r="DQ98" s="52"/>
      <c r="DR98" s="52"/>
      <c r="DS98" s="52"/>
      <c r="DT98" s="52"/>
      <c r="DU98" s="52"/>
      <c r="DV98" s="95"/>
      <c r="DW98" s="52"/>
      <c r="DX98" s="52"/>
      <c r="DY98" s="52"/>
      <c r="DZ98" s="52"/>
      <c r="EA98" s="52"/>
      <c r="EB98" s="52"/>
      <c r="EC98" s="52"/>
      <c r="ED98" s="52"/>
      <c r="EE98" s="52"/>
      <c r="EF98" s="52"/>
      <c r="EG98" s="52"/>
      <c r="EH98" s="52"/>
      <c r="EI98" s="52"/>
      <c r="EJ98" s="52"/>
      <c r="EK98" s="52"/>
      <c r="EL98" s="52"/>
      <c r="EM98" s="52"/>
      <c r="EN98" s="52"/>
      <c r="EO98" s="52"/>
      <c r="EP98" s="52"/>
      <c r="EQ98" s="95"/>
      <c r="ER98" s="542"/>
    </row>
    <row r="99" spans="1:148" ht="15" customHeight="1" x14ac:dyDescent="0.25">
      <c r="A99" s="1469"/>
      <c r="B99" s="1129" t="s">
        <v>1140</v>
      </c>
      <c r="C99" s="1131" t="str">
        <f xml:space="preserve"> IF(ISBLANK(TB!C218), "", TB!C218)</f>
        <v/>
      </c>
      <c r="D99" s="1131" t="str">
        <f xml:space="preserve"> IF(ISBLANK(TB!D218), "", TB!D218)</f>
        <v/>
      </c>
      <c r="E99" s="1131" t="str">
        <f xml:space="preserve"> IF(ISBLANK(TB!E218), "", TB!E218)</f>
        <v/>
      </c>
      <c r="F99" s="1131" t="str">
        <f xml:space="preserve"> IF(ISBLANK(TB!F218), "", TB!F218)</f>
        <v/>
      </c>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c r="CS99" s="52"/>
      <c r="CT99" s="52"/>
      <c r="CU99" s="52"/>
      <c r="CV99" s="52"/>
      <c r="CW99" s="52"/>
      <c r="CX99" s="52"/>
      <c r="CY99" s="52"/>
      <c r="CZ99" s="52"/>
      <c r="DA99" s="52"/>
      <c r="DB99" s="52"/>
      <c r="DC99" s="52"/>
      <c r="DD99" s="52"/>
      <c r="DE99" s="52"/>
      <c r="DF99" s="52"/>
      <c r="DG99" s="52"/>
      <c r="DH99" s="52"/>
      <c r="DI99" s="52"/>
      <c r="DJ99" s="52"/>
      <c r="DK99" s="52"/>
      <c r="DL99" s="52"/>
      <c r="DM99" s="52"/>
      <c r="DN99" s="52"/>
      <c r="DO99" s="52"/>
      <c r="DP99" s="52"/>
      <c r="DQ99" s="52"/>
      <c r="DR99" s="52"/>
      <c r="DS99" s="52"/>
      <c r="DT99" s="52"/>
      <c r="DU99" s="52"/>
      <c r="DV99" s="95"/>
      <c r="DW99" s="52"/>
      <c r="DX99" s="52"/>
      <c r="DY99" s="52"/>
      <c r="DZ99" s="52"/>
      <c r="EA99" s="52"/>
      <c r="EB99" s="52"/>
      <c r="EC99" s="52"/>
      <c r="ED99" s="52"/>
      <c r="EE99" s="52"/>
      <c r="EF99" s="52"/>
      <c r="EG99" s="52"/>
      <c r="EH99" s="52"/>
      <c r="EI99" s="52"/>
      <c r="EJ99" s="52"/>
      <c r="EK99" s="52"/>
      <c r="EL99" s="52"/>
      <c r="EM99" s="52"/>
      <c r="EN99" s="52"/>
      <c r="EO99" s="52"/>
      <c r="EP99" s="52"/>
      <c r="EQ99" s="95"/>
      <c r="ER99" s="542"/>
    </row>
    <row r="100" spans="1:148" ht="15" customHeight="1" x14ac:dyDescent="0.25">
      <c r="A100" s="1469"/>
      <c r="B100" s="1129" t="s">
        <v>1141</v>
      </c>
      <c r="C100" s="1131" t="str">
        <f xml:space="preserve"> IF(ISBLANK(TB!C219), "", TB!C219)</f>
        <v/>
      </c>
      <c r="D100" s="1131" t="str">
        <f xml:space="preserve"> IF(ISBLANK(TB!D219), "", TB!D219)</f>
        <v/>
      </c>
      <c r="E100" s="1131" t="str">
        <f xml:space="preserve"> IF(ISBLANK(TB!E219), "", TB!E219)</f>
        <v/>
      </c>
      <c r="F100" s="1131" t="str">
        <f xml:space="preserve"> IF(ISBLANK(TB!F219), "", TB!F219)</f>
        <v/>
      </c>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c r="CS100" s="52"/>
      <c r="CT100" s="52"/>
      <c r="CU100" s="52"/>
      <c r="CV100" s="52"/>
      <c r="CW100" s="52"/>
      <c r="CX100" s="52"/>
      <c r="CY100" s="52"/>
      <c r="CZ100" s="52"/>
      <c r="DA100" s="52"/>
      <c r="DB100" s="52"/>
      <c r="DC100" s="52"/>
      <c r="DD100" s="52"/>
      <c r="DE100" s="52"/>
      <c r="DF100" s="52"/>
      <c r="DG100" s="52"/>
      <c r="DH100" s="52"/>
      <c r="DI100" s="52"/>
      <c r="DJ100" s="52"/>
      <c r="DK100" s="52"/>
      <c r="DL100" s="52"/>
      <c r="DM100" s="52"/>
      <c r="DN100" s="52"/>
      <c r="DO100" s="52"/>
      <c r="DP100" s="52"/>
      <c r="DQ100" s="52"/>
      <c r="DR100" s="52"/>
      <c r="DS100" s="52"/>
      <c r="DT100" s="52"/>
      <c r="DU100" s="52"/>
      <c r="DV100" s="95"/>
      <c r="DW100" s="52"/>
      <c r="DX100" s="52"/>
      <c r="DY100" s="52"/>
      <c r="DZ100" s="52"/>
      <c r="EA100" s="52"/>
      <c r="EB100" s="52"/>
      <c r="EC100" s="52"/>
      <c r="ED100" s="52"/>
      <c r="EE100" s="52"/>
      <c r="EF100" s="52"/>
      <c r="EG100" s="52"/>
      <c r="EH100" s="52"/>
      <c r="EI100" s="52"/>
      <c r="EJ100" s="52"/>
      <c r="EK100" s="52"/>
      <c r="EL100" s="52"/>
      <c r="EM100" s="52"/>
      <c r="EN100" s="52"/>
      <c r="EO100" s="52"/>
      <c r="EP100" s="52"/>
      <c r="EQ100" s="95"/>
      <c r="ER100" s="542"/>
    </row>
    <row r="101" spans="1:148" ht="15" customHeight="1" x14ac:dyDescent="0.25">
      <c r="A101" s="1469"/>
      <c r="B101" s="1129" t="s">
        <v>1142</v>
      </c>
      <c r="C101" s="1131" t="str">
        <f xml:space="preserve"> IF(ISBLANK(TB!C220), "", TB!C220)</f>
        <v/>
      </c>
      <c r="D101" s="1131" t="str">
        <f xml:space="preserve"> IF(ISBLANK(TB!D220), "", TB!D220)</f>
        <v/>
      </c>
      <c r="E101" s="1131" t="str">
        <f xml:space="preserve"> IF(ISBLANK(TB!E220), "", TB!E220)</f>
        <v/>
      </c>
      <c r="F101" s="1131" t="str">
        <f xml:space="preserve"> IF(ISBLANK(TB!F220), "", TB!F220)</f>
        <v/>
      </c>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c r="CS101" s="52"/>
      <c r="CT101" s="52"/>
      <c r="CU101" s="52"/>
      <c r="CV101" s="52"/>
      <c r="CW101" s="52"/>
      <c r="CX101" s="52"/>
      <c r="CY101" s="52"/>
      <c r="CZ101" s="52"/>
      <c r="DA101" s="52"/>
      <c r="DB101" s="52"/>
      <c r="DC101" s="52"/>
      <c r="DD101" s="52"/>
      <c r="DE101" s="52"/>
      <c r="DF101" s="52"/>
      <c r="DG101" s="52"/>
      <c r="DH101" s="52"/>
      <c r="DI101" s="52"/>
      <c r="DJ101" s="52"/>
      <c r="DK101" s="52"/>
      <c r="DL101" s="52"/>
      <c r="DM101" s="52"/>
      <c r="DN101" s="52"/>
      <c r="DO101" s="52"/>
      <c r="DP101" s="52"/>
      <c r="DQ101" s="52"/>
      <c r="DR101" s="52"/>
      <c r="DS101" s="52"/>
      <c r="DT101" s="52"/>
      <c r="DU101" s="52"/>
      <c r="DV101" s="95"/>
      <c r="DW101" s="52"/>
      <c r="DX101" s="52"/>
      <c r="DY101" s="52"/>
      <c r="DZ101" s="52"/>
      <c r="EA101" s="52"/>
      <c r="EB101" s="52"/>
      <c r="EC101" s="52"/>
      <c r="ED101" s="52"/>
      <c r="EE101" s="52"/>
      <c r="EF101" s="52"/>
      <c r="EG101" s="52"/>
      <c r="EH101" s="52"/>
      <c r="EI101" s="52"/>
      <c r="EJ101" s="52"/>
      <c r="EK101" s="52"/>
      <c r="EL101" s="52"/>
      <c r="EM101" s="52"/>
      <c r="EN101" s="52"/>
      <c r="EO101" s="52"/>
      <c r="EP101" s="52"/>
      <c r="EQ101" s="95"/>
      <c r="ER101" s="542"/>
    </row>
    <row r="102" spans="1:148" ht="15" customHeight="1" x14ac:dyDescent="0.25">
      <c r="A102" s="1469"/>
      <c r="B102" s="1129" t="s">
        <v>1143</v>
      </c>
      <c r="C102" s="1131" t="str">
        <f xml:space="preserve"> IF(ISBLANK(TB!C221), "", TB!C221)</f>
        <v/>
      </c>
      <c r="D102" s="1131" t="str">
        <f xml:space="preserve"> IF(ISBLANK(TB!D221), "", TB!D221)</f>
        <v/>
      </c>
      <c r="E102" s="1131" t="str">
        <f xml:space="preserve"> IF(ISBLANK(TB!E221), "", TB!E221)</f>
        <v/>
      </c>
      <c r="F102" s="1131" t="str">
        <f xml:space="preserve"> IF(ISBLANK(TB!F221), "", TB!F221)</f>
        <v/>
      </c>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c r="CS102" s="52"/>
      <c r="CT102" s="52"/>
      <c r="CU102" s="52"/>
      <c r="CV102" s="52"/>
      <c r="CW102" s="52"/>
      <c r="CX102" s="52"/>
      <c r="CY102" s="52"/>
      <c r="CZ102" s="52"/>
      <c r="DA102" s="52"/>
      <c r="DB102" s="52"/>
      <c r="DC102" s="52"/>
      <c r="DD102" s="52"/>
      <c r="DE102" s="52"/>
      <c r="DF102" s="52"/>
      <c r="DG102" s="52"/>
      <c r="DH102" s="52"/>
      <c r="DI102" s="52"/>
      <c r="DJ102" s="52"/>
      <c r="DK102" s="52"/>
      <c r="DL102" s="52"/>
      <c r="DM102" s="52"/>
      <c r="DN102" s="52"/>
      <c r="DO102" s="52"/>
      <c r="DP102" s="52"/>
      <c r="DQ102" s="52"/>
      <c r="DR102" s="52"/>
      <c r="DS102" s="52"/>
      <c r="DT102" s="52"/>
      <c r="DU102" s="52"/>
      <c r="DV102" s="95"/>
      <c r="DW102" s="52"/>
      <c r="DX102" s="52"/>
      <c r="DY102" s="52"/>
      <c r="DZ102" s="52"/>
      <c r="EA102" s="52"/>
      <c r="EB102" s="52"/>
      <c r="EC102" s="52"/>
      <c r="ED102" s="52"/>
      <c r="EE102" s="52"/>
      <c r="EF102" s="52"/>
      <c r="EG102" s="52"/>
      <c r="EH102" s="52"/>
      <c r="EI102" s="52"/>
      <c r="EJ102" s="52"/>
      <c r="EK102" s="52"/>
      <c r="EL102" s="52"/>
      <c r="EM102" s="52"/>
      <c r="EN102" s="52"/>
      <c r="EO102" s="52"/>
      <c r="EP102" s="52"/>
      <c r="EQ102" s="95"/>
      <c r="ER102" s="542"/>
    </row>
    <row r="103" spans="1:148" ht="15" customHeight="1" x14ac:dyDescent="0.25">
      <c r="A103" s="1469"/>
      <c r="B103" s="1129" t="s">
        <v>1144</v>
      </c>
      <c r="C103" s="1131" t="str">
        <f xml:space="preserve"> IF(ISBLANK(TB!C222), "", TB!C222)</f>
        <v/>
      </c>
      <c r="D103" s="1131" t="str">
        <f xml:space="preserve"> IF(ISBLANK(TB!D222), "", TB!D222)</f>
        <v/>
      </c>
      <c r="E103" s="1131" t="str">
        <f xml:space="preserve"> IF(ISBLANK(TB!E222), "", TB!E222)</f>
        <v/>
      </c>
      <c r="F103" s="1131" t="str">
        <f xml:space="preserve"> IF(ISBLANK(TB!F222), "", TB!F222)</f>
        <v/>
      </c>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52"/>
      <c r="CP103" s="52"/>
      <c r="CQ103" s="52"/>
      <c r="CR103" s="52"/>
      <c r="CS103" s="52"/>
      <c r="CT103" s="52"/>
      <c r="CU103" s="52"/>
      <c r="CV103" s="52"/>
      <c r="CW103" s="52"/>
      <c r="CX103" s="52"/>
      <c r="CY103" s="52"/>
      <c r="CZ103" s="52"/>
      <c r="DA103" s="52"/>
      <c r="DB103" s="52"/>
      <c r="DC103" s="52"/>
      <c r="DD103" s="52"/>
      <c r="DE103" s="52"/>
      <c r="DF103" s="52"/>
      <c r="DG103" s="52"/>
      <c r="DH103" s="52"/>
      <c r="DI103" s="52"/>
      <c r="DJ103" s="52"/>
      <c r="DK103" s="52"/>
      <c r="DL103" s="52"/>
      <c r="DM103" s="52"/>
      <c r="DN103" s="52"/>
      <c r="DO103" s="52"/>
      <c r="DP103" s="52"/>
      <c r="DQ103" s="52"/>
      <c r="DR103" s="52"/>
      <c r="DS103" s="52"/>
      <c r="DT103" s="52"/>
      <c r="DU103" s="52"/>
      <c r="DV103" s="95"/>
      <c r="DW103" s="52"/>
      <c r="DX103" s="52"/>
      <c r="DY103" s="52"/>
      <c r="DZ103" s="52"/>
      <c r="EA103" s="52"/>
      <c r="EB103" s="52"/>
      <c r="EC103" s="52"/>
      <c r="ED103" s="52"/>
      <c r="EE103" s="52"/>
      <c r="EF103" s="52"/>
      <c r="EG103" s="52"/>
      <c r="EH103" s="52"/>
      <c r="EI103" s="52"/>
      <c r="EJ103" s="52"/>
      <c r="EK103" s="52"/>
      <c r="EL103" s="52"/>
      <c r="EM103" s="52"/>
      <c r="EN103" s="52"/>
      <c r="EO103" s="52"/>
      <c r="EP103" s="52"/>
      <c r="EQ103" s="95"/>
      <c r="ER103" s="542"/>
    </row>
    <row r="104" spans="1:148" ht="15" customHeight="1" x14ac:dyDescent="0.25">
      <c r="A104" s="1469"/>
      <c r="B104" s="1129" t="s">
        <v>1145</v>
      </c>
      <c r="C104" s="1131" t="str">
        <f xml:space="preserve"> IF(ISBLANK(TB!C223), "", TB!C223)</f>
        <v/>
      </c>
      <c r="D104" s="1131" t="str">
        <f xml:space="preserve"> IF(ISBLANK(TB!D223), "", TB!D223)</f>
        <v/>
      </c>
      <c r="E104" s="1131" t="str">
        <f xml:space="preserve"> IF(ISBLANK(TB!E223), "", TB!E223)</f>
        <v/>
      </c>
      <c r="F104" s="1131" t="str">
        <f xml:space="preserve"> IF(ISBLANK(TB!F223), "", TB!F223)</f>
        <v/>
      </c>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c r="CS104" s="52"/>
      <c r="CT104" s="52"/>
      <c r="CU104" s="52"/>
      <c r="CV104" s="52"/>
      <c r="CW104" s="52"/>
      <c r="CX104" s="52"/>
      <c r="CY104" s="52"/>
      <c r="CZ104" s="52"/>
      <c r="DA104" s="52"/>
      <c r="DB104" s="52"/>
      <c r="DC104" s="52"/>
      <c r="DD104" s="52"/>
      <c r="DE104" s="52"/>
      <c r="DF104" s="52"/>
      <c r="DG104" s="52"/>
      <c r="DH104" s="52"/>
      <c r="DI104" s="52"/>
      <c r="DJ104" s="52"/>
      <c r="DK104" s="52"/>
      <c r="DL104" s="52"/>
      <c r="DM104" s="52"/>
      <c r="DN104" s="52"/>
      <c r="DO104" s="52"/>
      <c r="DP104" s="52"/>
      <c r="DQ104" s="52"/>
      <c r="DR104" s="52"/>
      <c r="DS104" s="52"/>
      <c r="DT104" s="52"/>
      <c r="DU104" s="52"/>
      <c r="DV104" s="95"/>
      <c r="DW104" s="52"/>
      <c r="DX104" s="52"/>
      <c r="DY104" s="52"/>
      <c r="DZ104" s="52"/>
      <c r="EA104" s="52"/>
      <c r="EB104" s="52"/>
      <c r="EC104" s="52"/>
      <c r="ED104" s="52"/>
      <c r="EE104" s="52"/>
      <c r="EF104" s="52"/>
      <c r="EG104" s="52"/>
      <c r="EH104" s="52"/>
      <c r="EI104" s="52"/>
      <c r="EJ104" s="52"/>
      <c r="EK104" s="52"/>
      <c r="EL104" s="52"/>
      <c r="EM104" s="52"/>
      <c r="EN104" s="52"/>
      <c r="EO104" s="52"/>
      <c r="EP104" s="52"/>
      <c r="EQ104" s="95"/>
      <c r="ER104" s="542"/>
    </row>
    <row r="105" spans="1:148" ht="15" customHeight="1" x14ac:dyDescent="0.25">
      <c r="A105" s="1469"/>
      <c r="B105" s="1129" t="s">
        <v>1146</v>
      </c>
      <c r="C105" s="1131" t="str">
        <f xml:space="preserve"> IF(ISBLANK(TB!C224), "", TB!C224)</f>
        <v/>
      </c>
      <c r="D105" s="1131" t="str">
        <f xml:space="preserve"> IF(ISBLANK(TB!D224), "", TB!D224)</f>
        <v/>
      </c>
      <c r="E105" s="1131" t="str">
        <f xml:space="preserve"> IF(ISBLANK(TB!E224), "", TB!E224)</f>
        <v/>
      </c>
      <c r="F105" s="1131" t="str">
        <f xml:space="preserve"> IF(ISBLANK(TB!F224), "", TB!F224)</f>
        <v/>
      </c>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c r="DI105" s="52"/>
      <c r="DJ105" s="52"/>
      <c r="DK105" s="52"/>
      <c r="DL105" s="52"/>
      <c r="DM105" s="52"/>
      <c r="DN105" s="52"/>
      <c r="DO105" s="52"/>
      <c r="DP105" s="52"/>
      <c r="DQ105" s="52"/>
      <c r="DR105" s="52"/>
      <c r="DS105" s="52"/>
      <c r="DT105" s="52"/>
      <c r="DU105" s="52"/>
      <c r="DV105" s="95"/>
      <c r="DW105" s="52"/>
      <c r="DX105" s="52"/>
      <c r="DY105" s="52"/>
      <c r="DZ105" s="52"/>
      <c r="EA105" s="52"/>
      <c r="EB105" s="52"/>
      <c r="EC105" s="52"/>
      <c r="ED105" s="52"/>
      <c r="EE105" s="52"/>
      <c r="EF105" s="52"/>
      <c r="EG105" s="52"/>
      <c r="EH105" s="52"/>
      <c r="EI105" s="52"/>
      <c r="EJ105" s="52"/>
      <c r="EK105" s="52"/>
      <c r="EL105" s="52"/>
      <c r="EM105" s="52"/>
      <c r="EN105" s="52"/>
      <c r="EO105" s="52"/>
      <c r="EP105" s="52"/>
      <c r="EQ105" s="95"/>
      <c r="ER105" s="542"/>
    </row>
    <row r="106" spans="1:148" ht="15" customHeight="1" x14ac:dyDescent="0.25">
      <c r="A106" s="1469"/>
      <c r="B106" s="1129" t="s">
        <v>1147</v>
      </c>
      <c r="C106" s="1131" t="str">
        <f xml:space="preserve"> IF(ISBLANK(TB!C225), "", TB!C225)</f>
        <v/>
      </c>
      <c r="D106" s="1131" t="str">
        <f xml:space="preserve"> IF(ISBLANK(TB!D225), "", TB!D225)</f>
        <v/>
      </c>
      <c r="E106" s="1131" t="str">
        <f xml:space="preserve"> IF(ISBLANK(TB!E225), "", TB!E225)</f>
        <v/>
      </c>
      <c r="F106" s="1131" t="str">
        <f xml:space="preserve"> IF(ISBLANK(TB!F225), "", TB!F225)</f>
        <v/>
      </c>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c r="CS106" s="52"/>
      <c r="CT106" s="52"/>
      <c r="CU106" s="52"/>
      <c r="CV106" s="52"/>
      <c r="CW106" s="52"/>
      <c r="CX106" s="52"/>
      <c r="CY106" s="52"/>
      <c r="CZ106" s="52"/>
      <c r="DA106" s="52"/>
      <c r="DB106" s="52"/>
      <c r="DC106" s="52"/>
      <c r="DD106" s="52"/>
      <c r="DE106" s="52"/>
      <c r="DF106" s="52"/>
      <c r="DG106" s="52"/>
      <c r="DH106" s="52"/>
      <c r="DI106" s="52"/>
      <c r="DJ106" s="52"/>
      <c r="DK106" s="52"/>
      <c r="DL106" s="52"/>
      <c r="DM106" s="52"/>
      <c r="DN106" s="52"/>
      <c r="DO106" s="52"/>
      <c r="DP106" s="52"/>
      <c r="DQ106" s="52"/>
      <c r="DR106" s="52"/>
      <c r="DS106" s="52"/>
      <c r="DT106" s="52"/>
      <c r="DU106" s="52"/>
      <c r="DV106" s="95"/>
      <c r="DW106" s="52"/>
      <c r="DX106" s="52"/>
      <c r="DY106" s="52"/>
      <c r="DZ106" s="52"/>
      <c r="EA106" s="52"/>
      <c r="EB106" s="52"/>
      <c r="EC106" s="52"/>
      <c r="ED106" s="52"/>
      <c r="EE106" s="52"/>
      <c r="EF106" s="52"/>
      <c r="EG106" s="52"/>
      <c r="EH106" s="52"/>
      <c r="EI106" s="52"/>
      <c r="EJ106" s="52"/>
      <c r="EK106" s="52"/>
      <c r="EL106" s="52"/>
      <c r="EM106" s="52"/>
      <c r="EN106" s="52"/>
      <c r="EO106" s="52"/>
      <c r="EP106" s="52"/>
      <c r="EQ106" s="95"/>
      <c r="ER106" s="542"/>
    </row>
    <row r="107" spans="1:148" ht="15" customHeight="1" x14ac:dyDescent="0.25">
      <c r="A107" s="1469"/>
      <c r="B107" s="1129" t="s">
        <v>1148</v>
      </c>
      <c r="C107" s="1131" t="str">
        <f xml:space="preserve"> IF(ISBLANK(TB!C226), "", TB!C226)</f>
        <v/>
      </c>
      <c r="D107" s="1131" t="str">
        <f xml:space="preserve"> IF(ISBLANK(TB!D226), "", TB!D226)</f>
        <v/>
      </c>
      <c r="E107" s="1131" t="str">
        <f xml:space="preserve"> IF(ISBLANK(TB!E226), "", TB!E226)</f>
        <v/>
      </c>
      <c r="F107" s="1131" t="str">
        <f xml:space="preserve"> IF(ISBLANK(TB!F226), "", TB!F226)</f>
        <v/>
      </c>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c r="CS107" s="52"/>
      <c r="CT107" s="52"/>
      <c r="CU107" s="52"/>
      <c r="CV107" s="52"/>
      <c r="CW107" s="52"/>
      <c r="CX107" s="52"/>
      <c r="CY107" s="52"/>
      <c r="CZ107" s="52"/>
      <c r="DA107" s="52"/>
      <c r="DB107" s="52"/>
      <c r="DC107" s="52"/>
      <c r="DD107" s="52"/>
      <c r="DE107" s="52"/>
      <c r="DF107" s="52"/>
      <c r="DG107" s="52"/>
      <c r="DH107" s="52"/>
      <c r="DI107" s="52"/>
      <c r="DJ107" s="52"/>
      <c r="DK107" s="52"/>
      <c r="DL107" s="52"/>
      <c r="DM107" s="52"/>
      <c r="DN107" s="52"/>
      <c r="DO107" s="52"/>
      <c r="DP107" s="52"/>
      <c r="DQ107" s="52"/>
      <c r="DR107" s="52"/>
      <c r="DS107" s="52"/>
      <c r="DT107" s="52"/>
      <c r="DU107" s="52"/>
      <c r="DV107" s="95"/>
      <c r="DW107" s="52"/>
      <c r="DX107" s="52"/>
      <c r="DY107" s="52"/>
      <c r="DZ107" s="52"/>
      <c r="EA107" s="52"/>
      <c r="EB107" s="52"/>
      <c r="EC107" s="52"/>
      <c r="ED107" s="52"/>
      <c r="EE107" s="52"/>
      <c r="EF107" s="52"/>
      <c r="EG107" s="52"/>
      <c r="EH107" s="52"/>
      <c r="EI107" s="52"/>
      <c r="EJ107" s="52"/>
      <c r="EK107" s="52"/>
      <c r="EL107" s="52"/>
      <c r="EM107" s="52"/>
      <c r="EN107" s="52"/>
      <c r="EO107" s="52"/>
      <c r="EP107" s="52"/>
      <c r="EQ107" s="95"/>
      <c r="ER107" s="542"/>
    </row>
    <row r="108" spans="1:148" ht="15" customHeight="1" x14ac:dyDescent="0.25">
      <c r="A108" s="1469"/>
      <c r="B108" s="1129" t="s">
        <v>1149</v>
      </c>
      <c r="C108" s="1131" t="str">
        <f xml:space="preserve"> IF(ISBLANK(TB!C227), "", TB!C227)</f>
        <v/>
      </c>
      <c r="D108" s="1131" t="str">
        <f xml:space="preserve"> IF(ISBLANK(TB!D227), "", TB!D227)</f>
        <v/>
      </c>
      <c r="E108" s="1131" t="str">
        <f xml:space="preserve"> IF(ISBLANK(TB!E227), "", TB!E227)</f>
        <v/>
      </c>
      <c r="F108" s="1131" t="str">
        <f xml:space="preserve"> IF(ISBLANK(TB!F227), "", TB!F227)</f>
        <v/>
      </c>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c r="CS108" s="52"/>
      <c r="CT108" s="52"/>
      <c r="CU108" s="52"/>
      <c r="CV108" s="52"/>
      <c r="CW108" s="52"/>
      <c r="CX108" s="52"/>
      <c r="CY108" s="52"/>
      <c r="CZ108" s="52"/>
      <c r="DA108" s="52"/>
      <c r="DB108" s="52"/>
      <c r="DC108" s="52"/>
      <c r="DD108" s="52"/>
      <c r="DE108" s="52"/>
      <c r="DF108" s="52"/>
      <c r="DG108" s="52"/>
      <c r="DH108" s="52"/>
      <c r="DI108" s="52"/>
      <c r="DJ108" s="52"/>
      <c r="DK108" s="52"/>
      <c r="DL108" s="52"/>
      <c r="DM108" s="52"/>
      <c r="DN108" s="52"/>
      <c r="DO108" s="52"/>
      <c r="DP108" s="52"/>
      <c r="DQ108" s="52"/>
      <c r="DR108" s="52"/>
      <c r="DS108" s="52"/>
      <c r="DT108" s="52"/>
      <c r="DU108" s="52"/>
      <c r="DV108" s="95"/>
      <c r="DW108" s="52"/>
      <c r="DX108" s="52"/>
      <c r="DY108" s="52"/>
      <c r="DZ108" s="52"/>
      <c r="EA108" s="52"/>
      <c r="EB108" s="52"/>
      <c r="EC108" s="52"/>
      <c r="ED108" s="52"/>
      <c r="EE108" s="52"/>
      <c r="EF108" s="52"/>
      <c r="EG108" s="52"/>
      <c r="EH108" s="52"/>
      <c r="EI108" s="52"/>
      <c r="EJ108" s="52"/>
      <c r="EK108" s="52"/>
      <c r="EL108" s="52"/>
      <c r="EM108" s="52"/>
      <c r="EN108" s="52"/>
      <c r="EO108" s="52"/>
      <c r="EP108" s="52"/>
      <c r="EQ108" s="95"/>
      <c r="ER108" s="542"/>
    </row>
    <row r="109" spans="1:148" ht="15" customHeight="1" x14ac:dyDescent="0.25">
      <c r="A109" s="1469"/>
      <c r="B109" s="1129" t="s">
        <v>1150</v>
      </c>
      <c r="C109" s="1131" t="str">
        <f xml:space="preserve"> IF(ISBLANK(TB!C228), "", TB!C228)</f>
        <v/>
      </c>
      <c r="D109" s="1131" t="str">
        <f xml:space="preserve"> IF(ISBLANK(TB!D228), "", TB!D228)</f>
        <v/>
      </c>
      <c r="E109" s="1131" t="str">
        <f xml:space="preserve"> IF(ISBLANK(TB!E228), "", TB!E228)</f>
        <v/>
      </c>
      <c r="F109" s="1131" t="str">
        <f xml:space="preserve"> IF(ISBLANK(TB!F228), "", TB!F228)</f>
        <v/>
      </c>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c r="CS109" s="52"/>
      <c r="CT109" s="52"/>
      <c r="CU109" s="52"/>
      <c r="CV109" s="52"/>
      <c r="CW109" s="52"/>
      <c r="CX109" s="52"/>
      <c r="CY109" s="52"/>
      <c r="CZ109" s="52"/>
      <c r="DA109" s="52"/>
      <c r="DB109" s="52"/>
      <c r="DC109" s="52"/>
      <c r="DD109" s="52"/>
      <c r="DE109" s="52"/>
      <c r="DF109" s="52"/>
      <c r="DG109" s="52"/>
      <c r="DH109" s="52"/>
      <c r="DI109" s="52"/>
      <c r="DJ109" s="52"/>
      <c r="DK109" s="52"/>
      <c r="DL109" s="52"/>
      <c r="DM109" s="52"/>
      <c r="DN109" s="52"/>
      <c r="DO109" s="52"/>
      <c r="DP109" s="52"/>
      <c r="DQ109" s="52"/>
      <c r="DR109" s="52"/>
      <c r="DS109" s="52"/>
      <c r="DT109" s="52"/>
      <c r="DU109" s="52"/>
      <c r="DV109" s="95"/>
      <c r="DW109" s="52"/>
      <c r="DX109" s="52"/>
      <c r="DY109" s="52"/>
      <c r="DZ109" s="52"/>
      <c r="EA109" s="52"/>
      <c r="EB109" s="52"/>
      <c r="EC109" s="52"/>
      <c r="ED109" s="52"/>
      <c r="EE109" s="52"/>
      <c r="EF109" s="52"/>
      <c r="EG109" s="52"/>
      <c r="EH109" s="52"/>
      <c r="EI109" s="52"/>
      <c r="EJ109" s="52"/>
      <c r="EK109" s="52"/>
      <c r="EL109" s="52"/>
      <c r="EM109" s="52"/>
      <c r="EN109" s="52"/>
      <c r="EO109" s="52"/>
      <c r="EP109" s="52"/>
      <c r="EQ109" s="95"/>
      <c r="ER109" s="542"/>
    </row>
    <row r="110" spans="1:148" ht="15" customHeight="1" x14ac:dyDescent="0.25">
      <c r="A110" s="1469"/>
      <c r="B110" s="1130" t="s">
        <v>1151</v>
      </c>
      <c r="C110" s="1133" t="str">
        <f xml:space="preserve"> IF(ISBLANK(TB!C229), "", TB!C229)</f>
        <v/>
      </c>
      <c r="D110" s="1133" t="str">
        <f xml:space="preserve"> IF(ISBLANK(TB!D229), "", TB!D229)</f>
        <v/>
      </c>
      <c r="E110" s="1133" t="str">
        <f xml:space="preserve"> IF(ISBLANK(TB!E229), "", TB!E229)</f>
        <v/>
      </c>
      <c r="F110" s="1133" t="str">
        <f xml:space="preserve"> IF(ISBLANK(TB!F229), "", TB!F229)</f>
        <v/>
      </c>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c r="BO110" s="62"/>
      <c r="BP110" s="62"/>
      <c r="BQ110" s="62"/>
      <c r="BR110" s="62"/>
      <c r="BS110" s="62"/>
      <c r="BT110" s="62"/>
      <c r="BU110" s="62"/>
      <c r="BV110" s="62"/>
      <c r="BW110" s="62"/>
      <c r="BX110" s="62"/>
      <c r="BY110" s="62"/>
      <c r="BZ110" s="62"/>
      <c r="CA110" s="62"/>
      <c r="CB110" s="62"/>
      <c r="CC110" s="62"/>
      <c r="CD110" s="62"/>
      <c r="CE110" s="62"/>
      <c r="CF110" s="62"/>
      <c r="CG110" s="62"/>
      <c r="CH110" s="62"/>
      <c r="CI110" s="62"/>
      <c r="CJ110" s="62"/>
      <c r="CK110" s="62"/>
      <c r="CL110" s="62"/>
      <c r="CM110" s="62"/>
      <c r="CN110" s="62"/>
      <c r="CO110" s="62"/>
      <c r="CP110" s="62"/>
      <c r="CQ110" s="62"/>
      <c r="CR110" s="62"/>
      <c r="CS110" s="62"/>
      <c r="CT110" s="62"/>
      <c r="CU110" s="62"/>
      <c r="CV110" s="62"/>
      <c r="CW110" s="62"/>
      <c r="CX110" s="62"/>
      <c r="CY110" s="62"/>
      <c r="CZ110" s="62"/>
      <c r="DA110" s="62"/>
      <c r="DB110" s="62"/>
      <c r="DC110" s="62"/>
      <c r="DD110" s="62"/>
      <c r="DE110" s="62"/>
      <c r="DF110" s="62"/>
      <c r="DG110" s="62"/>
      <c r="DH110" s="62"/>
      <c r="DI110" s="62"/>
      <c r="DJ110" s="62"/>
      <c r="DK110" s="62"/>
      <c r="DL110" s="62"/>
      <c r="DM110" s="62"/>
      <c r="DN110" s="62"/>
      <c r="DO110" s="62"/>
      <c r="DP110" s="62"/>
      <c r="DQ110" s="62"/>
      <c r="DR110" s="62"/>
      <c r="DS110" s="62"/>
      <c r="DT110" s="62"/>
      <c r="DU110" s="62"/>
      <c r="DV110" s="382"/>
      <c r="DW110" s="62"/>
      <c r="DX110" s="62"/>
      <c r="DY110" s="62"/>
      <c r="DZ110" s="62"/>
      <c r="EA110" s="62"/>
      <c r="EB110" s="62"/>
      <c r="EC110" s="62"/>
      <c r="ED110" s="62"/>
      <c r="EE110" s="62"/>
      <c r="EF110" s="62"/>
      <c r="EG110" s="62"/>
      <c r="EH110" s="62"/>
      <c r="EI110" s="62"/>
      <c r="EJ110" s="62"/>
      <c r="EK110" s="62"/>
      <c r="EL110" s="62"/>
      <c r="EM110" s="62"/>
      <c r="EN110" s="62"/>
      <c r="EO110" s="62"/>
      <c r="EP110" s="62"/>
      <c r="EQ110" s="382"/>
      <c r="ER110" s="542"/>
    </row>
    <row r="111" spans="1:148" ht="15" customHeight="1" x14ac:dyDescent="0.25">
      <c r="A111" s="1469"/>
      <c r="B111" s="1936" t="s">
        <v>1152</v>
      </c>
      <c r="C111" s="1751"/>
      <c r="D111" s="1751"/>
      <c r="E111" s="1937"/>
      <c r="F111" s="1937"/>
      <c r="G111" s="1938"/>
      <c r="H111" s="1938"/>
      <c r="I111" s="1938"/>
      <c r="J111" s="1938"/>
      <c r="K111" s="1938"/>
      <c r="L111" s="1938"/>
      <c r="M111" s="1938"/>
      <c r="N111" s="1938"/>
      <c r="O111" s="1938"/>
      <c r="P111" s="1938"/>
      <c r="Q111" s="1938"/>
      <c r="R111" s="1938"/>
      <c r="S111" s="1938"/>
      <c r="T111" s="1938"/>
      <c r="U111" s="1938"/>
      <c r="V111" s="1938"/>
      <c r="W111" s="1938"/>
      <c r="X111" s="1938"/>
      <c r="Y111" s="1938"/>
      <c r="Z111" s="1938"/>
      <c r="AA111" s="1938"/>
      <c r="AB111" s="1938"/>
      <c r="AC111" s="1938"/>
      <c r="AD111" s="1938"/>
      <c r="AE111" s="1938"/>
      <c r="AF111" s="1938"/>
      <c r="AG111" s="1938"/>
      <c r="AH111" s="1938"/>
      <c r="AI111" s="1938"/>
      <c r="AJ111" s="1938"/>
      <c r="AK111" s="1938"/>
      <c r="AL111" s="1938"/>
      <c r="AM111" s="1938"/>
      <c r="AN111" s="1938"/>
      <c r="AO111" s="1938"/>
      <c r="AP111" s="1938"/>
      <c r="AQ111" s="1938"/>
      <c r="AR111" s="1938"/>
      <c r="AS111" s="1938"/>
      <c r="AT111" s="1938"/>
      <c r="AU111" s="1938"/>
      <c r="AV111" s="1938"/>
      <c r="AW111" s="1938"/>
      <c r="AX111" s="1938"/>
      <c r="AY111" s="1938"/>
      <c r="AZ111" s="1938"/>
      <c r="BA111" s="1938"/>
      <c r="BB111" s="1938"/>
      <c r="BC111" s="1938"/>
      <c r="BD111" s="1938"/>
      <c r="BE111" s="1938"/>
      <c r="BF111" s="1938"/>
      <c r="BG111" s="1938"/>
      <c r="BH111" s="1938"/>
      <c r="BI111" s="1938"/>
      <c r="BJ111" s="1938"/>
      <c r="BK111" s="1938"/>
      <c r="BL111" s="1938"/>
      <c r="BM111" s="1938"/>
      <c r="BN111" s="1938"/>
      <c r="BO111" s="1938"/>
      <c r="BP111" s="1938"/>
      <c r="BQ111" s="1938"/>
      <c r="BR111" s="1938"/>
      <c r="BS111" s="1938"/>
      <c r="BT111" s="1938"/>
      <c r="BU111" s="1938"/>
      <c r="BV111" s="1938"/>
      <c r="BW111" s="1938"/>
      <c r="BX111" s="1938"/>
      <c r="BY111" s="1938"/>
      <c r="BZ111" s="1938"/>
      <c r="CA111" s="1938"/>
      <c r="CB111" s="1938"/>
      <c r="CC111" s="1938"/>
      <c r="CD111" s="1938"/>
      <c r="CE111" s="1938"/>
      <c r="CF111" s="1938"/>
      <c r="CG111" s="1938"/>
      <c r="CH111" s="1938"/>
      <c r="CI111" s="1938"/>
      <c r="CJ111" s="1938"/>
      <c r="CK111" s="1938"/>
      <c r="CL111" s="1938"/>
      <c r="CM111" s="1938"/>
      <c r="CN111" s="1938"/>
      <c r="CO111" s="1938"/>
      <c r="CP111" s="1938"/>
      <c r="CQ111" s="1938"/>
      <c r="CR111" s="1938"/>
      <c r="CS111" s="1938"/>
      <c r="CT111" s="1938"/>
      <c r="CU111" s="1938"/>
      <c r="CV111" s="1938"/>
      <c r="CW111" s="1938"/>
      <c r="CX111" s="1938"/>
      <c r="CY111" s="1938"/>
      <c r="CZ111" s="1938"/>
      <c r="DA111" s="1938"/>
      <c r="DB111" s="1938"/>
      <c r="DC111" s="1938"/>
      <c r="DD111" s="1938"/>
      <c r="DE111" s="1938"/>
      <c r="DF111" s="1938"/>
      <c r="DG111" s="1938"/>
      <c r="DH111" s="1938"/>
      <c r="DI111" s="1938"/>
      <c r="DJ111" s="1938"/>
      <c r="DK111" s="1938"/>
      <c r="DL111" s="1938"/>
      <c r="DM111" s="1938"/>
      <c r="DN111" s="1938"/>
      <c r="DO111" s="1938"/>
      <c r="DP111" s="1938"/>
      <c r="DQ111" s="1938"/>
      <c r="DR111" s="1938"/>
      <c r="DS111" s="1938"/>
      <c r="DT111" s="1938"/>
      <c r="DU111" s="1938"/>
      <c r="DV111" s="1939"/>
      <c r="DW111" s="1938"/>
      <c r="DX111" s="1938"/>
      <c r="DY111" s="1938"/>
      <c r="DZ111" s="1938"/>
      <c r="EA111" s="1938"/>
      <c r="EB111" s="1938"/>
      <c r="EC111" s="1938"/>
      <c r="ED111" s="1938"/>
      <c r="EE111" s="1938"/>
      <c r="EF111" s="1938"/>
      <c r="EG111" s="1938"/>
      <c r="EH111" s="1938"/>
      <c r="EI111" s="1938"/>
      <c r="EJ111" s="1938"/>
      <c r="EK111" s="1938"/>
      <c r="EL111" s="1938"/>
      <c r="EM111" s="1938"/>
      <c r="EN111" s="1938"/>
      <c r="EO111" s="1938"/>
      <c r="EP111" s="1938"/>
      <c r="EQ111" s="1939"/>
      <c r="ER111" s="542"/>
    </row>
    <row r="112" spans="1:148" s="1608" customFormat="1" ht="60" customHeight="1" x14ac:dyDescent="0.25">
      <c r="A112" s="2083" t="s">
        <v>1184</v>
      </c>
      <c r="B112" s="539"/>
      <c r="C112" s="539"/>
      <c r="D112" s="706"/>
      <c r="E112" s="706"/>
      <c r="F112" s="706"/>
      <c r="ER112" s="389"/>
    </row>
    <row r="113" spans="1:148" ht="45" customHeight="1" x14ac:dyDescent="0.25">
      <c r="A113" s="1469"/>
      <c r="B113" s="1945" t="s">
        <v>1051</v>
      </c>
      <c r="C113" s="1929" t="s">
        <v>1214</v>
      </c>
      <c r="D113" s="1922" t="s">
        <v>1180</v>
      </c>
      <c r="E113" s="1929" t="s">
        <v>1181</v>
      </c>
      <c r="F113" s="1929" t="s">
        <v>1215</v>
      </c>
      <c r="G113" s="1929" t="s">
        <v>1049</v>
      </c>
      <c r="H113" s="1929" t="str">
        <f t="shared" ref="H113:BS113" si="6">"T+" &amp; (COLUMN(H113)-COLUMN($G113))</f>
        <v>T+1</v>
      </c>
      <c r="I113" s="1929" t="str">
        <f t="shared" si="6"/>
        <v>T+2</v>
      </c>
      <c r="J113" s="1929" t="str">
        <f t="shared" si="6"/>
        <v>T+3</v>
      </c>
      <c r="K113" s="1929" t="str">
        <f t="shared" si="6"/>
        <v>T+4</v>
      </c>
      <c r="L113" s="1929" t="str">
        <f t="shared" si="6"/>
        <v>T+5</v>
      </c>
      <c r="M113" s="1929" t="str">
        <f t="shared" si="6"/>
        <v>T+6</v>
      </c>
      <c r="N113" s="1929" t="str">
        <f t="shared" si="6"/>
        <v>T+7</v>
      </c>
      <c r="O113" s="1929" t="str">
        <f t="shared" si="6"/>
        <v>T+8</v>
      </c>
      <c r="P113" s="1929" t="str">
        <f t="shared" si="6"/>
        <v>T+9</v>
      </c>
      <c r="Q113" s="1929" t="str">
        <f t="shared" si="6"/>
        <v>T+10</v>
      </c>
      <c r="R113" s="1929" t="str">
        <f t="shared" si="6"/>
        <v>T+11</v>
      </c>
      <c r="S113" s="1929" t="str">
        <f t="shared" si="6"/>
        <v>T+12</v>
      </c>
      <c r="T113" s="1929" t="str">
        <f t="shared" si="6"/>
        <v>T+13</v>
      </c>
      <c r="U113" s="1929" t="str">
        <f t="shared" si="6"/>
        <v>T+14</v>
      </c>
      <c r="V113" s="1929" t="str">
        <f t="shared" si="6"/>
        <v>T+15</v>
      </c>
      <c r="W113" s="1929" t="str">
        <f t="shared" si="6"/>
        <v>T+16</v>
      </c>
      <c r="X113" s="1929" t="str">
        <f t="shared" si="6"/>
        <v>T+17</v>
      </c>
      <c r="Y113" s="1929" t="str">
        <f t="shared" si="6"/>
        <v>T+18</v>
      </c>
      <c r="Z113" s="1929" t="str">
        <f t="shared" si="6"/>
        <v>T+19</v>
      </c>
      <c r="AA113" s="1929" t="str">
        <f t="shared" si="6"/>
        <v>T+20</v>
      </c>
      <c r="AB113" s="1929" t="str">
        <f t="shared" si="6"/>
        <v>T+21</v>
      </c>
      <c r="AC113" s="1929" t="str">
        <f t="shared" si="6"/>
        <v>T+22</v>
      </c>
      <c r="AD113" s="1929" t="str">
        <f t="shared" si="6"/>
        <v>T+23</v>
      </c>
      <c r="AE113" s="1929" t="str">
        <f t="shared" si="6"/>
        <v>T+24</v>
      </c>
      <c r="AF113" s="1929" t="str">
        <f t="shared" si="6"/>
        <v>T+25</v>
      </c>
      <c r="AG113" s="1929" t="str">
        <f t="shared" si="6"/>
        <v>T+26</v>
      </c>
      <c r="AH113" s="1929" t="str">
        <f t="shared" si="6"/>
        <v>T+27</v>
      </c>
      <c r="AI113" s="1929" t="str">
        <f t="shared" si="6"/>
        <v>T+28</v>
      </c>
      <c r="AJ113" s="1929" t="str">
        <f t="shared" si="6"/>
        <v>T+29</v>
      </c>
      <c r="AK113" s="1929" t="str">
        <f t="shared" si="6"/>
        <v>T+30</v>
      </c>
      <c r="AL113" s="1929" t="str">
        <f t="shared" si="6"/>
        <v>T+31</v>
      </c>
      <c r="AM113" s="1929" t="str">
        <f t="shared" si="6"/>
        <v>T+32</v>
      </c>
      <c r="AN113" s="1929" t="str">
        <f t="shared" si="6"/>
        <v>T+33</v>
      </c>
      <c r="AO113" s="1929" t="str">
        <f t="shared" si="6"/>
        <v>T+34</v>
      </c>
      <c r="AP113" s="1929" t="str">
        <f t="shared" si="6"/>
        <v>T+35</v>
      </c>
      <c r="AQ113" s="1929" t="str">
        <f t="shared" si="6"/>
        <v>T+36</v>
      </c>
      <c r="AR113" s="1929" t="str">
        <f t="shared" si="6"/>
        <v>T+37</v>
      </c>
      <c r="AS113" s="1929" t="str">
        <f t="shared" si="6"/>
        <v>T+38</v>
      </c>
      <c r="AT113" s="1929" t="str">
        <f t="shared" si="6"/>
        <v>T+39</v>
      </c>
      <c r="AU113" s="1929" t="str">
        <f t="shared" si="6"/>
        <v>T+40</v>
      </c>
      <c r="AV113" s="1929" t="str">
        <f t="shared" si="6"/>
        <v>T+41</v>
      </c>
      <c r="AW113" s="1929" t="str">
        <f t="shared" si="6"/>
        <v>T+42</v>
      </c>
      <c r="AX113" s="1929" t="str">
        <f t="shared" si="6"/>
        <v>T+43</v>
      </c>
      <c r="AY113" s="1929" t="str">
        <f t="shared" si="6"/>
        <v>T+44</v>
      </c>
      <c r="AZ113" s="1929" t="str">
        <f t="shared" si="6"/>
        <v>T+45</v>
      </c>
      <c r="BA113" s="1929" t="str">
        <f t="shared" si="6"/>
        <v>T+46</v>
      </c>
      <c r="BB113" s="1929" t="str">
        <f t="shared" si="6"/>
        <v>T+47</v>
      </c>
      <c r="BC113" s="1929" t="str">
        <f t="shared" si="6"/>
        <v>T+48</v>
      </c>
      <c r="BD113" s="1929" t="str">
        <f t="shared" si="6"/>
        <v>T+49</v>
      </c>
      <c r="BE113" s="1929" t="str">
        <f t="shared" si="6"/>
        <v>T+50</v>
      </c>
      <c r="BF113" s="1929" t="str">
        <f t="shared" si="6"/>
        <v>T+51</v>
      </c>
      <c r="BG113" s="1929" t="str">
        <f t="shared" si="6"/>
        <v>T+52</v>
      </c>
      <c r="BH113" s="1929" t="str">
        <f t="shared" si="6"/>
        <v>T+53</v>
      </c>
      <c r="BI113" s="1929" t="str">
        <f t="shared" si="6"/>
        <v>T+54</v>
      </c>
      <c r="BJ113" s="1929" t="str">
        <f t="shared" si="6"/>
        <v>T+55</v>
      </c>
      <c r="BK113" s="1929" t="str">
        <f t="shared" si="6"/>
        <v>T+56</v>
      </c>
      <c r="BL113" s="1929" t="str">
        <f t="shared" si="6"/>
        <v>T+57</v>
      </c>
      <c r="BM113" s="1929" t="str">
        <f t="shared" si="6"/>
        <v>T+58</v>
      </c>
      <c r="BN113" s="1929" t="str">
        <f t="shared" si="6"/>
        <v>T+59</v>
      </c>
      <c r="BO113" s="1929" t="str">
        <f t="shared" si="6"/>
        <v>T+60</v>
      </c>
      <c r="BP113" s="1929" t="str">
        <f t="shared" si="6"/>
        <v>T+61</v>
      </c>
      <c r="BQ113" s="1929" t="str">
        <f t="shared" si="6"/>
        <v>T+62</v>
      </c>
      <c r="BR113" s="1929" t="str">
        <f t="shared" si="6"/>
        <v>T+63</v>
      </c>
      <c r="BS113" s="1929" t="str">
        <f t="shared" si="6"/>
        <v>T+64</v>
      </c>
      <c r="BT113" s="1929" t="str">
        <f t="shared" ref="BT113:EE113" si="7">"T+" &amp; (COLUMN(BT113)-COLUMN($G113))</f>
        <v>T+65</v>
      </c>
      <c r="BU113" s="1929" t="str">
        <f t="shared" si="7"/>
        <v>T+66</v>
      </c>
      <c r="BV113" s="1929" t="str">
        <f t="shared" si="7"/>
        <v>T+67</v>
      </c>
      <c r="BW113" s="1929" t="str">
        <f t="shared" si="7"/>
        <v>T+68</v>
      </c>
      <c r="BX113" s="1929" t="str">
        <f t="shared" si="7"/>
        <v>T+69</v>
      </c>
      <c r="BY113" s="1929" t="str">
        <f t="shared" si="7"/>
        <v>T+70</v>
      </c>
      <c r="BZ113" s="1929" t="str">
        <f t="shared" si="7"/>
        <v>T+71</v>
      </c>
      <c r="CA113" s="1929" t="str">
        <f t="shared" si="7"/>
        <v>T+72</v>
      </c>
      <c r="CB113" s="1929" t="str">
        <f t="shared" si="7"/>
        <v>T+73</v>
      </c>
      <c r="CC113" s="1929" t="str">
        <f t="shared" si="7"/>
        <v>T+74</v>
      </c>
      <c r="CD113" s="1929" t="str">
        <f t="shared" si="7"/>
        <v>T+75</v>
      </c>
      <c r="CE113" s="1929" t="str">
        <f t="shared" si="7"/>
        <v>T+76</v>
      </c>
      <c r="CF113" s="1929" t="str">
        <f t="shared" si="7"/>
        <v>T+77</v>
      </c>
      <c r="CG113" s="1929" t="str">
        <f t="shared" si="7"/>
        <v>T+78</v>
      </c>
      <c r="CH113" s="1929" t="str">
        <f t="shared" si="7"/>
        <v>T+79</v>
      </c>
      <c r="CI113" s="1929" t="str">
        <f t="shared" si="7"/>
        <v>T+80</v>
      </c>
      <c r="CJ113" s="1929" t="str">
        <f t="shared" si="7"/>
        <v>T+81</v>
      </c>
      <c r="CK113" s="1929" t="str">
        <f t="shared" si="7"/>
        <v>T+82</v>
      </c>
      <c r="CL113" s="1929" t="str">
        <f t="shared" si="7"/>
        <v>T+83</v>
      </c>
      <c r="CM113" s="1929" t="str">
        <f t="shared" si="7"/>
        <v>T+84</v>
      </c>
      <c r="CN113" s="1929" t="str">
        <f t="shared" si="7"/>
        <v>T+85</v>
      </c>
      <c r="CO113" s="1929" t="str">
        <f t="shared" si="7"/>
        <v>T+86</v>
      </c>
      <c r="CP113" s="1929" t="str">
        <f t="shared" si="7"/>
        <v>T+87</v>
      </c>
      <c r="CQ113" s="1929" t="str">
        <f t="shared" si="7"/>
        <v>T+88</v>
      </c>
      <c r="CR113" s="1929" t="str">
        <f t="shared" si="7"/>
        <v>T+89</v>
      </c>
      <c r="CS113" s="1929" t="str">
        <f t="shared" si="7"/>
        <v>T+90</v>
      </c>
      <c r="CT113" s="1929" t="str">
        <f t="shared" si="7"/>
        <v>T+91</v>
      </c>
      <c r="CU113" s="1929" t="str">
        <f t="shared" si="7"/>
        <v>T+92</v>
      </c>
      <c r="CV113" s="1929" t="str">
        <f t="shared" si="7"/>
        <v>T+93</v>
      </c>
      <c r="CW113" s="1929" t="str">
        <f t="shared" si="7"/>
        <v>T+94</v>
      </c>
      <c r="CX113" s="1929" t="str">
        <f t="shared" si="7"/>
        <v>T+95</v>
      </c>
      <c r="CY113" s="1929" t="str">
        <f t="shared" si="7"/>
        <v>T+96</v>
      </c>
      <c r="CZ113" s="1929" t="str">
        <f t="shared" si="7"/>
        <v>T+97</v>
      </c>
      <c r="DA113" s="1929" t="str">
        <f t="shared" si="7"/>
        <v>T+98</v>
      </c>
      <c r="DB113" s="1929" t="str">
        <f t="shared" si="7"/>
        <v>T+99</v>
      </c>
      <c r="DC113" s="1929" t="str">
        <f t="shared" si="7"/>
        <v>T+100</v>
      </c>
      <c r="DD113" s="1929" t="str">
        <f t="shared" si="7"/>
        <v>T+101</v>
      </c>
      <c r="DE113" s="1929" t="str">
        <f t="shared" si="7"/>
        <v>T+102</v>
      </c>
      <c r="DF113" s="1929" t="str">
        <f t="shared" si="7"/>
        <v>T+103</v>
      </c>
      <c r="DG113" s="1929" t="str">
        <f t="shared" si="7"/>
        <v>T+104</v>
      </c>
      <c r="DH113" s="1929" t="str">
        <f t="shared" si="7"/>
        <v>T+105</v>
      </c>
      <c r="DI113" s="1929" t="str">
        <f t="shared" si="7"/>
        <v>T+106</v>
      </c>
      <c r="DJ113" s="1929" t="str">
        <f t="shared" si="7"/>
        <v>T+107</v>
      </c>
      <c r="DK113" s="1929" t="str">
        <f t="shared" si="7"/>
        <v>T+108</v>
      </c>
      <c r="DL113" s="1929" t="str">
        <f t="shared" si="7"/>
        <v>T+109</v>
      </c>
      <c r="DM113" s="1929" t="str">
        <f t="shared" si="7"/>
        <v>T+110</v>
      </c>
      <c r="DN113" s="1929" t="str">
        <f t="shared" si="7"/>
        <v>T+111</v>
      </c>
      <c r="DO113" s="1929" t="str">
        <f t="shared" si="7"/>
        <v>T+112</v>
      </c>
      <c r="DP113" s="1929" t="str">
        <f t="shared" si="7"/>
        <v>T+113</v>
      </c>
      <c r="DQ113" s="1929" t="str">
        <f t="shared" si="7"/>
        <v>T+114</v>
      </c>
      <c r="DR113" s="1929" t="str">
        <f t="shared" si="7"/>
        <v>T+115</v>
      </c>
      <c r="DS113" s="1929" t="str">
        <f t="shared" si="7"/>
        <v>T+116</v>
      </c>
      <c r="DT113" s="1929" t="str">
        <f t="shared" si="7"/>
        <v>T+117</v>
      </c>
      <c r="DU113" s="1929" t="str">
        <f t="shared" si="7"/>
        <v>T+118</v>
      </c>
      <c r="DV113" s="1929" t="str">
        <f t="shared" si="7"/>
        <v>T+119</v>
      </c>
      <c r="DW113" s="1929" t="str">
        <f t="shared" si="7"/>
        <v>T+120</v>
      </c>
      <c r="DX113" s="1929" t="str">
        <f t="shared" si="7"/>
        <v>T+121</v>
      </c>
      <c r="DY113" s="1929" t="str">
        <f t="shared" si="7"/>
        <v>T+122</v>
      </c>
      <c r="DZ113" s="1929" t="str">
        <f t="shared" si="7"/>
        <v>T+123</v>
      </c>
      <c r="EA113" s="1929" t="str">
        <f t="shared" si="7"/>
        <v>T+124</v>
      </c>
      <c r="EB113" s="1929" t="str">
        <f t="shared" si="7"/>
        <v>T+125</v>
      </c>
      <c r="EC113" s="1929" t="str">
        <f t="shared" si="7"/>
        <v>T+126</v>
      </c>
      <c r="ED113" s="1929" t="str">
        <f t="shared" si="7"/>
        <v>T+127</v>
      </c>
      <c r="EE113" s="1929" t="str">
        <f t="shared" si="7"/>
        <v>T+128</v>
      </c>
      <c r="EF113" s="1929" t="str">
        <f t="shared" ref="EF113:EQ113" si="8">"T+" &amp; (COLUMN(EF113)-COLUMN($G113))</f>
        <v>T+129</v>
      </c>
      <c r="EG113" s="1929" t="str">
        <f t="shared" si="8"/>
        <v>T+130</v>
      </c>
      <c r="EH113" s="1929" t="str">
        <f t="shared" si="8"/>
        <v>T+131</v>
      </c>
      <c r="EI113" s="1929" t="str">
        <f t="shared" si="8"/>
        <v>T+132</v>
      </c>
      <c r="EJ113" s="1929" t="str">
        <f t="shared" si="8"/>
        <v>T+133</v>
      </c>
      <c r="EK113" s="1929" t="str">
        <f t="shared" si="8"/>
        <v>T+134</v>
      </c>
      <c r="EL113" s="1929" t="str">
        <f t="shared" si="8"/>
        <v>T+135</v>
      </c>
      <c r="EM113" s="1929" t="str">
        <f t="shared" si="8"/>
        <v>T+136</v>
      </c>
      <c r="EN113" s="1929" t="str">
        <f t="shared" si="8"/>
        <v>T+137</v>
      </c>
      <c r="EO113" s="1929" t="str">
        <f t="shared" si="8"/>
        <v>T+138</v>
      </c>
      <c r="EP113" s="1929" t="str">
        <f t="shared" si="8"/>
        <v>T+139</v>
      </c>
      <c r="EQ113" s="1929" t="str">
        <f t="shared" si="8"/>
        <v>T+140</v>
      </c>
      <c r="ER113" s="542"/>
    </row>
    <row r="114" spans="1:148" ht="15" customHeight="1" x14ac:dyDescent="0.25">
      <c r="A114" s="1469"/>
      <c r="B114" s="1935" t="str">
        <f t="shared" ref="B114:B177" si="9">B11</f>
        <v>Desk 1</v>
      </c>
      <c r="C114" s="1891" t="str">
        <f>IF(ISBLANK(C11), "", C11)</f>
        <v/>
      </c>
      <c r="D114" s="1891" t="str">
        <f t="shared" ref="D114:F114" si="10">IF(ISBLANK(D11), "", D11)</f>
        <v/>
      </c>
      <c r="E114" s="1891" t="str">
        <f t="shared" si="10"/>
        <v/>
      </c>
      <c r="F114" s="1891" t="str">
        <f t="shared" si="10"/>
        <v/>
      </c>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c r="CS114" s="52"/>
      <c r="CT114" s="52"/>
      <c r="CU114" s="52"/>
      <c r="CV114" s="52"/>
      <c r="CW114" s="52"/>
      <c r="CX114" s="52"/>
      <c r="CY114" s="52"/>
      <c r="CZ114" s="52"/>
      <c r="DA114" s="52"/>
      <c r="DB114" s="52"/>
      <c r="DC114" s="52"/>
      <c r="DD114" s="52"/>
      <c r="DE114" s="52"/>
      <c r="DF114" s="52"/>
      <c r="DG114" s="52"/>
      <c r="DH114" s="52"/>
      <c r="DI114" s="52"/>
      <c r="DJ114" s="52"/>
      <c r="DK114" s="52"/>
      <c r="DL114" s="52"/>
      <c r="DM114" s="52"/>
      <c r="DN114" s="52"/>
      <c r="DO114" s="52"/>
      <c r="DP114" s="52"/>
      <c r="DQ114" s="52"/>
      <c r="DR114" s="52"/>
      <c r="DS114" s="52"/>
      <c r="DT114" s="52"/>
      <c r="DU114" s="52"/>
      <c r="DV114" s="95"/>
      <c r="DW114" s="52"/>
      <c r="DX114" s="52"/>
      <c r="DY114" s="52"/>
      <c r="DZ114" s="52"/>
      <c r="EA114" s="52"/>
      <c r="EB114" s="52"/>
      <c r="EC114" s="52"/>
      <c r="ED114" s="52"/>
      <c r="EE114" s="52"/>
      <c r="EF114" s="52"/>
      <c r="EG114" s="52"/>
      <c r="EH114" s="52"/>
      <c r="EI114" s="52"/>
      <c r="EJ114" s="52"/>
      <c r="EK114" s="52"/>
      <c r="EL114" s="52"/>
      <c r="EM114" s="52"/>
      <c r="EN114" s="52"/>
      <c r="EO114" s="52"/>
      <c r="EP114" s="52"/>
      <c r="EQ114" s="95"/>
      <c r="ER114" s="542"/>
    </row>
    <row r="115" spans="1:148" ht="15" customHeight="1" x14ac:dyDescent="0.25">
      <c r="A115" s="1469"/>
      <c r="B115" s="1129" t="str">
        <f t="shared" si="9"/>
        <v>Desk 2</v>
      </c>
      <c r="C115" s="1131" t="str">
        <f t="shared" ref="C115:F130" si="11">IF(ISBLANK(C12), "", C12)</f>
        <v/>
      </c>
      <c r="D115" s="1131" t="str">
        <f t="shared" si="11"/>
        <v/>
      </c>
      <c r="E115" s="1131" t="str">
        <f t="shared" si="11"/>
        <v/>
      </c>
      <c r="F115" s="1131" t="str">
        <f t="shared" si="11"/>
        <v/>
      </c>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c r="CS115" s="52"/>
      <c r="CT115" s="52"/>
      <c r="CU115" s="52"/>
      <c r="CV115" s="52"/>
      <c r="CW115" s="52"/>
      <c r="CX115" s="52"/>
      <c r="CY115" s="52"/>
      <c r="CZ115" s="52"/>
      <c r="DA115" s="52"/>
      <c r="DB115" s="52"/>
      <c r="DC115" s="52"/>
      <c r="DD115" s="52"/>
      <c r="DE115" s="52"/>
      <c r="DF115" s="52"/>
      <c r="DG115" s="52"/>
      <c r="DH115" s="52"/>
      <c r="DI115" s="52"/>
      <c r="DJ115" s="52"/>
      <c r="DK115" s="52"/>
      <c r="DL115" s="52"/>
      <c r="DM115" s="52"/>
      <c r="DN115" s="52"/>
      <c r="DO115" s="52"/>
      <c r="DP115" s="52"/>
      <c r="DQ115" s="52"/>
      <c r="DR115" s="52"/>
      <c r="DS115" s="52"/>
      <c r="DT115" s="52"/>
      <c r="DU115" s="52"/>
      <c r="DV115" s="95"/>
      <c r="DW115" s="52"/>
      <c r="DX115" s="52"/>
      <c r="DY115" s="52"/>
      <c r="DZ115" s="52"/>
      <c r="EA115" s="52"/>
      <c r="EB115" s="52"/>
      <c r="EC115" s="52"/>
      <c r="ED115" s="52"/>
      <c r="EE115" s="52"/>
      <c r="EF115" s="52"/>
      <c r="EG115" s="52"/>
      <c r="EH115" s="52"/>
      <c r="EI115" s="52"/>
      <c r="EJ115" s="52"/>
      <c r="EK115" s="52"/>
      <c r="EL115" s="52"/>
      <c r="EM115" s="52"/>
      <c r="EN115" s="52"/>
      <c r="EO115" s="52"/>
      <c r="EP115" s="52"/>
      <c r="EQ115" s="95"/>
      <c r="ER115" s="542"/>
    </row>
    <row r="116" spans="1:148" ht="15" customHeight="1" x14ac:dyDescent="0.25">
      <c r="A116" s="1469"/>
      <c r="B116" s="1129" t="str">
        <f t="shared" si="9"/>
        <v>Desk 3</v>
      </c>
      <c r="C116" s="1131" t="str">
        <f t="shared" si="11"/>
        <v/>
      </c>
      <c r="D116" s="1131" t="str">
        <f t="shared" si="11"/>
        <v/>
      </c>
      <c r="E116" s="1131" t="str">
        <f t="shared" si="11"/>
        <v/>
      </c>
      <c r="F116" s="1131" t="str">
        <f t="shared" si="11"/>
        <v/>
      </c>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c r="CS116" s="52"/>
      <c r="CT116" s="52"/>
      <c r="CU116" s="52"/>
      <c r="CV116" s="52"/>
      <c r="CW116" s="52"/>
      <c r="CX116" s="52"/>
      <c r="CY116" s="52"/>
      <c r="CZ116" s="52"/>
      <c r="DA116" s="52"/>
      <c r="DB116" s="52"/>
      <c r="DC116" s="52"/>
      <c r="DD116" s="52"/>
      <c r="DE116" s="52"/>
      <c r="DF116" s="52"/>
      <c r="DG116" s="52"/>
      <c r="DH116" s="52"/>
      <c r="DI116" s="52"/>
      <c r="DJ116" s="52"/>
      <c r="DK116" s="52"/>
      <c r="DL116" s="52"/>
      <c r="DM116" s="52"/>
      <c r="DN116" s="52"/>
      <c r="DO116" s="52"/>
      <c r="DP116" s="52"/>
      <c r="DQ116" s="52"/>
      <c r="DR116" s="52"/>
      <c r="DS116" s="52"/>
      <c r="DT116" s="52"/>
      <c r="DU116" s="52"/>
      <c r="DV116" s="95"/>
      <c r="DW116" s="52"/>
      <c r="DX116" s="52"/>
      <c r="DY116" s="52"/>
      <c r="DZ116" s="52"/>
      <c r="EA116" s="52"/>
      <c r="EB116" s="52"/>
      <c r="EC116" s="52"/>
      <c r="ED116" s="52"/>
      <c r="EE116" s="52"/>
      <c r="EF116" s="52"/>
      <c r="EG116" s="52"/>
      <c r="EH116" s="52"/>
      <c r="EI116" s="52"/>
      <c r="EJ116" s="52"/>
      <c r="EK116" s="52"/>
      <c r="EL116" s="52"/>
      <c r="EM116" s="52"/>
      <c r="EN116" s="52"/>
      <c r="EO116" s="52"/>
      <c r="EP116" s="52"/>
      <c r="EQ116" s="95"/>
      <c r="ER116" s="542"/>
    </row>
    <row r="117" spans="1:148" ht="15" customHeight="1" x14ac:dyDescent="0.25">
      <c r="A117" s="1469"/>
      <c r="B117" s="1129" t="str">
        <f t="shared" si="9"/>
        <v>Desk 4</v>
      </c>
      <c r="C117" s="1131" t="str">
        <f t="shared" si="11"/>
        <v/>
      </c>
      <c r="D117" s="1131" t="str">
        <f t="shared" si="11"/>
        <v/>
      </c>
      <c r="E117" s="1131" t="str">
        <f t="shared" si="11"/>
        <v/>
      </c>
      <c r="F117" s="1131" t="str">
        <f t="shared" si="11"/>
        <v/>
      </c>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c r="CO117" s="52"/>
      <c r="CP117" s="52"/>
      <c r="CQ117" s="52"/>
      <c r="CR117" s="52"/>
      <c r="CS117" s="52"/>
      <c r="CT117" s="52"/>
      <c r="CU117" s="52"/>
      <c r="CV117" s="52"/>
      <c r="CW117" s="52"/>
      <c r="CX117" s="52"/>
      <c r="CY117" s="52"/>
      <c r="CZ117" s="52"/>
      <c r="DA117" s="52"/>
      <c r="DB117" s="52"/>
      <c r="DC117" s="52"/>
      <c r="DD117" s="52"/>
      <c r="DE117" s="52"/>
      <c r="DF117" s="52"/>
      <c r="DG117" s="52"/>
      <c r="DH117" s="52"/>
      <c r="DI117" s="52"/>
      <c r="DJ117" s="52"/>
      <c r="DK117" s="52"/>
      <c r="DL117" s="52"/>
      <c r="DM117" s="52"/>
      <c r="DN117" s="52"/>
      <c r="DO117" s="52"/>
      <c r="DP117" s="52"/>
      <c r="DQ117" s="52"/>
      <c r="DR117" s="52"/>
      <c r="DS117" s="52"/>
      <c r="DT117" s="52"/>
      <c r="DU117" s="52"/>
      <c r="DV117" s="95"/>
      <c r="DW117" s="52"/>
      <c r="DX117" s="52"/>
      <c r="DY117" s="52"/>
      <c r="DZ117" s="52"/>
      <c r="EA117" s="52"/>
      <c r="EB117" s="52"/>
      <c r="EC117" s="52"/>
      <c r="ED117" s="52"/>
      <c r="EE117" s="52"/>
      <c r="EF117" s="52"/>
      <c r="EG117" s="52"/>
      <c r="EH117" s="52"/>
      <c r="EI117" s="52"/>
      <c r="EJ117" s="52"/>
      <c r="EK117" s="52"/>
      <c r="EL117" s="52"/>
      <c r="EM117" s="52"/>
      <c r="EN117" s="52"/>
      <c r="EO117" s="52"/>
      <c r="EP117" s="52"/>
      <c r="EQ117" s="95"/>
      <c r="ER117" s="542"/>
    </row>
    <row r="118" spans="1:148" ht="15" customHeight="1" x14ac:dyDescent="0.25">
      <c r="A118" s="1469"/>
      <c r="B118" s="1129" t="str">
        <f t="shared" si="9"/>
        <v>Desk 5</v>
      </c>
      <c r="C118" s="1131" t="str">
        <f t="shared" si="11"/>
        <v/>
      </c>
      <c r="D118" s="1131" t="str">
        <f t="shared" si="11"/>
        <v/>
      </c>
      <c r="E118" s="1131" t="str">
        <f t="shared" si="11"/>
        <v/>
      </c>
      <c r="F118" s="1131" t="str">
        <f t="shared" si="11"/>
        <v/>
      </c>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c r="DA118" s="52"/>
      <c r="DB118" s="52"/>
      <c r="DC118" s="52"/>
      <c r="DD118" s="52"/>
      <c r="DE118" s="52"/>
      <c r="DF118" s="52"/>
      <c r="DG118" s="52"/>
      <c r="DH118" s="52"/>
      <c r="DI118" s="52"/>
      <c r="DJ118" s="52"/>
      <c r="DK118" s="52"/>
      <c r="DL118" s="52"/>
      <c r="DM118" s="52"/>
      <c r="DN118" s="52"/>
      <c r="DO118" s="52"/>
      <c r="DP118" s="52"/>
      <c r="DQ118" s="52"/>
      <c r="DR118" s="52"/>
      <c r="DS118" s="52"/>
      <c r="DT118" s="52"/>
      <c r="DU118" s="52"/>
      <c r="DV118" s="95"/>
      <c r="DW118" s="52"/>
      <c r="DX118" s="52"/>
      <c r="DY118" s="52"/>
      <c r="DZ118" s="52"/>
      <c r="EA118" s="52"/>
      <c r="EB118" s="52"/>
      <c r="EC118" s="52"/>
      <c r="ED118" s="52"/>
      <c r="EE118" s="52"/>
      <c r="EF118" s="52"/>
      <c r="EG118" s="52"/>
      <c r="EH118" s="52"/>
      <c r="EI118" s="52"/>
      <c r="EJ118" s="52"/>
      <c r="EK118" s="52"/>
      <c r="EL118" s="52"/>
      <c r="EM118" s="52"/>
      <c r="EN118" s="52"/>
      <c r="EO118" s="52"/>
      <c r="EP118" s="52"/>
      <c r="EQ118" s="95"/>
      <c r="ER118" s="542"/>
    </row>
    <row r="119" spans="1:148" ht="15" customHeight="1" x14ac:dyDescent="0.25">
      <c r="A119" s="1469"/>
      <c r="B119" s="1129" t="str">
        <f t="shared" si="9"/>
        <v>Desk 6</v>
      </c>
      <c r="C119" s="1131" t="str">
        <f t="shared" si="11"/>
        <v/>
      </c>
      <c r="D119" s="1131" t="str">
        <f t="shared" si="11"/>
        <v/>
      </c>
      <c r="E119" s="1131" t="str">
        <f t="shared" si="11"/>
        <v/>
      </c>
      <c r="F119" s="1131" t="str">
        <f t="shared" si="11"/>
        <v/>
      </c>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52"/>
      <c r="CY119" s="52"/>
      <c r="CZ119" s="52"/>
      <c r="DA119" s="52"/>
      <c r="DB119" s="52"/>
      <c r="DC119" s="52"/>
      <c r="DD119" s="52"/>
      <c r="DE119" s="52"/>
      <c r="DF119" s="52"/>
      <c r="DG119" s="52"/>
      <c r="DH119" s="52"/>
      <c r="DI119" s="52"/>
      <c r="DJ119" s="52"/>
      <c r="DK119" s="52"/>
      <c r="DL119" s="52"/>
      <c r="DM119" s="52"/>
      <c r="DN119" s="52"/>
      <c r="DO119" s="52"/>
      <c r="DP119" s="52"/>
      <c r="DQ119" s="52"/>
      <c r="DR119" s="52"/>
      <c r="DS119" s="52"/>
      <c r="DT119" s="52"/>
      <c r="DU119" s="52"/>
      <c r="DV119" s="95"/>
      <c r="DW119" s="52"/>
      <c r="DX119" s="52"/>
      <c r="DY119" s="52"/>
      <c r="DZ119" s="52"/>
      <c r="EA119" s="52"/>
      <c r="EB119" s="52"/>
      <c r="EC119" s="52"/>
      <c r="ED119" s="52"/>
      <c r="EE119" s="52"/>
      <c r="EF119" s="52"/>
      <c r="EG119" s="52"/>
      <c r="EH119" s="52"/>
      <c r="EI119" s="52"/>
      <c r="EJ119" s="52"/>
      <c r="EK119" s="52"/>
      <c r="EL119" s="52"/>
      <c r="EM119" s="52"/>
      <c r="EN119" s="52"/>
      <c r="EO119" s="52"/>
      <c r="EP119" s="52"/>
      <c r="EQ119" s="95"/>
      <c r="ER119" s="542"/>
    </row>
    <row r="120" spans="1:148" ht="15" customHeight="1" x14ac:dyDescent="0.25">
      <c r="A120" s="1469"/>
      <c r="B120" s="1129" t="str">
        <f t="shared" si="9"/>
        <v>Desk 7</v>
      </c>
      <c r="C120" s="1131" t="str">
        <f t="shared" si="11"/>
        <v/>
      </c>
      <c r="D120" s="1131" t="str">
        <f t="shared" si="11"/>
        <v/>
      </c>
      <c r="E120" s="1131" t="str">
        <f t="shared" si="11"/>
        <v/>
      </c>
      <c r="F120" s="1131" t="str">
        <f t="shared" si="11"/>
        <v/>
      </c>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c r="CO120" s="52"/>
      <c r="CP120" s="52"/>
      <c r="CQ120" s="52"/>
      <c r="CR120" s="52"/>
      <c r="CS120" s="52"/>
      <c r="CT120" s="52"/>
      <c r="CU120" s="52"/>
      <c r="CV120" s="52"/>
      <c r="CW120" s="52"/>
      <c r="CX120" s="52"/>
      <c r="CY120" s="52"/>
      <c r="CZ120" s="52"/>
      <c r="DA120" s="52"/>
      <c r="DB120" s="52"/>
      <c r="DC120" s="52"/>
      <c r="DD120" s="52"/>
      <c r="DE120" s="52"/>
      <c r="DF120" s="52"/>
      <c r="DG120" s="52"/>
      <c r="DH120" s="52"/>
      <c r="DI120" s="52"/>
      <c r="DJ120" s="52"/>
      <c r="DK120" s="52"/>
      <c r="DL120" s="52"/>
      <c r="DM120" s="52"/>
      <c r="DN120" s="52"/>
      <c r="DO120" s="52"/>
      <c r="DP120" s="52"/>
      <c r="DQ120" s="52"/>
      <c r="DR120" s="52"/>
      <c r="DS120" s="52"/>
      <c r="DT120" s="52"/>
      <c r="DU120" s="52"/>
      <c r="DV120" s="95"/>
      <c r="DW120" s="52"/>
      <c r="DX120" s="52"/>
      <c r="DY120" s="52"/>
      <c r="DZ120" s="52"/>
      <c r="EA120" s="52"/>
      <c r="EB120" s="52"/>
      <c r="EC120" s="52"/>
      <c r="ED120" s="52"/>
      <c r="EE120" s="52"/>
      <c r="EF120" s="52"/>
      <c r="EG120" s="52"/>
      <c r="EH120" s="52"/>
      <c r="EI120" s="52"/>
      <c r="EJ120" s="52"/>
      <c r="EK120" s="52"/>
      <c r="EL120" s="52"/>
      <c r="EM120" s="52"/>
      <c r="EN120" s="52"/>
      <c r="EO120" s="52"/>
      <c r="EP120" s="52"/>
      <c r="EQ120" s="95"/>
      <c r="ER120" s="542"/>
    </row>
    <row r="121" spans="1:148" ht="15" customHeight="1" x14ac:dyDescent="0.25">
      <c r="A121" s="1469"/>
      <c r="B121" s="1129" t="str">
        <f t="shared" si="9"/>
        <v>Desk 8</v>
      </c>
      <c r="C121" s="1131" t="str">
        <f t="shared" si="11"/>
        <v/>
      </c>
      <c r="D121" s="1131" t="str">
        <f t="shared" si="11"/>
        <v/>
      </c>
      <c r="E121" s="1131" t="str">
        <f t="shared" si="11"/>
        <v/>
      </c>
      <c r="F121" s="1131" t="str">
        <f t="shared" si="11"/>
        <v/>
      </c>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2"/>
      <c r="DO121" s="52"/>
      <c r="DP121" s="52"/>
      <c r="DQ121" s="52"/>
      <c r="DR121" s="52"/>
      <c r="DS121" s="52"/>
      <c r="DT121" s="52"/>
      <c r="DU121" s="52"/>
      <c r="DV121" s="95"/>
      <c r="DW121" s="52"/>
      <c r="DX121" s="52"/>
      <c r="DY121" s="52"/>
      <c r="DZ121" s="52"/>
      <c r="EA121" s="52"/>
      <c r="EB121" s="52"/>
      <c r="EC121" s="52"/>
      <c r="ED121" s="52"/>
      <c r="EE121" s="52"/>
      <c r="EF121" s="52"/>
      <c r="EG121" s="52"/>
      <c r="EH121" s="52"/>
      <c r="EI121" s="52"/>
      <c r="EJ121" s="52"/>
      <c r="EK121" s="52"/>
      <c r="EL121" s="52"/>
      <c r="EM121" s="52"/>
      <c r="EN121" s="52"/>
      <c r="EO121" s="52"/>
      <c r="EP121" s="52"/>
      <c r="EQ121" s="95"/>
      <c r="ER121" s="542"/>
    </row>
    <row r="122" spans="1:148" ht="15" customHeight="1" x14ac:dyDescent="0.25">
      <c r="A122" s="1469"/>
      <c r="B122" s="1129" t="str">
        <f t="shared" si="9"/>
        <v>Desk 9</v>
      </c>
      <c r="C122" s="1131" t="str">
        <f t="shared" si="11"/>
        <v/>
      </c>
      <c r="D122" s="1131" t="str">
        <f t="shared" si="11"/>
        <v/>
      </c>
      <c r="E122" s="1131" t="str">
        <f t="shared" si="11"/>
        <v/>
      </c>
      <c r="F122" s="1131" t="str">
        <f t="shared" si="11"/>
        <v/>
      </c>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c r="DA122" s="52"/>
      <c r="DB122" s="52"/>
      <c r="DC122" s="52"/>
      <c r="DD122" s="52"/>
      <c r="DE122" s="52"/>
      <c r="DF122" s="52"/>
      <c r="DG122" s="52"/>
      <c r="DH122" s="52"/>
      <c r="DI122" s="52"/>
      <c r="DJ122" s="52"/>
      <c r="DK122" s="52"/>
      <c r="DL122" s="52"/>
      <c r="DM122" s="52"/>
      <c r="DN122" s="52"/>
      <c r="DO122" s="52"/>
      <c r="DP122" s="52"/>
      <c r="DQ122" s="52"/>
      <c r="DR122" s="52"/>
      <c r="DS122" s="52"/>
      <c r="DT122" s="52"/>
      <c r="DU122" s="52"/>
      <c r="DV122" s="95"/>
      <c r="DW122" s="52"/>
      <c r="DX122" s="52"/>
      <c r="DY122" s="52"/>
      <c r="DZ122" s="52"/>
      <c r="EA122" s="52"/>
      <c r="EB122" s="52"/>
      <c r="EC122" s="52"/>
      <c r="ED122" s="52"/>
      <c r="EE122" s="52"/>
      <c r="EF122" s="52"/>
      <c r="EG122" s="52"/>
      <c r="EH122" s="52"/>
      <c r="EI122" s="52"/>
      <c r="EJ122" s="52"/>
      <c r="EK122" s="52"/>
      <c r="EL122" s="52"/>
      <c r="EM122" s="52"/>
      <c r="EN122" s="52"/>
      <c r="EO122" s="52"/>
      <c r="EP122" s="52"/>
      <c r="EQ122" s="95"/>
      <c r="ER122" s="542"/>
    </row>
    <row r="123" spans="1:148" ht="15" customHeight="1" x14ac:dyDescent="0.25">
      <c r="A123" s="1469"/>
      <c r="B123" s="1129" t="str">
        <f t="shared" si="9"/>
        <v>Desk 10</v>
      </c>
      <c r="C123" s="1131" t="str">
        <f t="shared" si="11"/>
        <v/>
      </c>
      <c r="D123" s="1131" t="str">
        <f t="shared" si="11"/>
        <v/>
      </c>
      <c r="E123" s="1131" t="str">
        <f t="shared" si="11"/>
        <v/>
      </c>
      <c r="F123" s="1131" t="str">
        <f t="shared" si="11"/>
        <v/>
      </c>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c r="DA123" s="52"/>
      <c r="DB123" s="52"/>
      <c r="DC123" s="52"/>
      <c r="DD123" s="52"/>
      <c r="DE123" s="52"/>
      <c r="DF123" s="52"/>
      <c r="DG123" s="52"/>
      <c r="DH123" s="52"/>
      <c r="DI123" s="52"/>
      <c r="DJ123" s="52"/>
      <c r="DK123" s="52"/>
      <c r="DL123" s="52"/>
      <c r="DM123" s="52"/>
      <c r="DN123" s="52"/>
      <c r="DO123" s="52"/>
      <c r="DP123" s="52"/>
      <c r="DQ123" s="52"/>
      <c r="DR123" s="52"/>
      <c r="DS123" s="52"/>
      <c r="DT123" s="52"/>
      <c r="DU123" s="52"/>
      <c r="DV123" s="95"/>
      <c r="DW123" s="52"/>
      <c r="DX123" s="52"/>
      <c r="DY123" s="52"/>
      <c r="DZ123" s="52"/>
      <c r="EA123" s="52"/>
      <c r="EB123" s="52"/>
      <c r="EC123" s="52"/>
      <c r="ED123" s="52"/>
      <c r="EE123" s="52"/>
      <c r="EF123" s="52"/>
      <c r="EG123" s="52"/>
      <c r="EH123" s="52"/>
      <c r="EI123" s="52"/>
      <c r="EJ123" s="52"/>
      <c r="EK123" s="52"/>
      <c r="EL123" s="52"/>
      <c r="EM123" s="52"/>
      <c r="EN123" s="52"/>
      <c r="EO123" s="52"/>
      <c r="EP123" s="52"/>
      <c r="EQ123" s="95"/>
      <c r="ER123" s="542"/>
    </row>
    <row r="124" spans="1:148" ht="15" customHeight="1" x14ac:dyDescent="0.25">
      <c r="A124" s="1469"/>
      <c r="B124" s="1129" t="str">
        <f t="shared" si="9"/>
        <v>Desk 11</v>
      </c>
      <c r="C124" s="1131" t="str">
        <f t="shared" si="11"/>
        <v/>
      </c>
      <c r="D124" s="1131" t="str">
        <f t="shared" si="11"/>
        <v/>
      </c>
      <c r="E124" s="1131" t="str">
        <f t="shared" si="11"/>
        <v/>
      </c>
      <c r="F124" s="1131" t="str">
        <f t="shared" si="11"/>
        <v/>
      </c>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c r="CJ124" s="52"/>
      <c r="CK124" s="52"/>
      <c r="CL124" s="52"/>
      <c r="CM124" s="52"/>
      <c r="CN124" s="52"/>
      <c r="CO124" s="52"/>
      <c r="CP124" s="52"/>
      <c r="CQ124" s="52"/>
      <c r="CR124" s="52"/>
      <c r="CS124" s="52"/>
      <c r="CT124" s="52"/>
      <c r="CU124" s="52"/>
      <c r="CV124" s="52"/>
      <c r="CW124" s="52"/>
      <c r="CX124" s="52"/>
      <c r="CY124" s="52"/>
      <c r="CZ124" s="52"/>
      <c r="DA124" s="52"/>
      <c r="DB124" s="52"/>
      <c r="DC124" s="52"/>
      <c r="DD124" s="52"/>
      <c r="DE124" s="52"/>
      <c r="DF124" s="52"/>
      <c r="DG124" s="52"/>
      <c r="DH124" s="52"/>
      <c r="DI124" s="52"/>
      <c r="DJ124" s="52"/>
      <c r="DK124" s="52"/>
      <c r="DL124" s="52"/>
      <c r="DM124" s="52"/>
      <c r="DN124" s="52"/>
      <c r="DO124" s="52"/>
      <c r="DP124" s="52"/>
      <c r="DQ124" s="52"/>
      <c r="DR124" s="52"/>
      <c r="DS124" s="52"/>
      <c r="DT124" s="52"/>
      <c r="DU124" s="52"/>
      <c r="DV124" s="95"/>
      <c r="DW124" s="52"/>
      <c r="DX124" s="52"/>
      <c r="DY124" s="52"/>
      <c r="DZ124" s="52"/>
      <c r="EA124" s="52"/>
      <c r="EB124" s="52"/>
      <c r="EC124" s="52"/>
      <c r="ED124" s="52"/>
      <c r="EE124" s="52"/>
      <c r="EF124" s="52"/>
      <c r="EG124" s="52"/>
      <c r="EH124" s="52"/>
      <c r="EI124" s="52"/>
      <c r="EJ124" s="52"/>
      <c r="EK124" s="52"/>
      <c r="EL124" s="52"/>
      <c r="EM124" s="52"/>
      <c r="EN124" s="52"/>
      <c r="EO124" s="52"/>
      <c r="EP124" s="52"/>
      <c r="EQ124" s="95"/>
      <c r="ER124" s="542"/>
    </row>
    <row r="125" spans="1:148" ht="15" customHeight="1" x14ac:dyDescent="0.25">
      <c r="A125" s="1469"/>
      <c r="B125" s="1129" t="str">
        <f t="shared" si="9"/>
        <v>Desk 12</v>
      </c>
      <c r="C125" s="1131" t="str">
        <f t="shared" si="11"/>
        <v/>
      </c>
      <c r="D125" s="1131" t="str">
        <f t="shared" si="11"/>
        <v/>
      </c>
      <c r="E125" s="1131" t="str">
        <f t="shared" si="11"/>
        <v/>
      </c>
      <c r="F125" s="1131" t="str">
        <f t="shared" si="11"/>
        <v/>
      </c>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c r="DI125" s="52"/>
      <c r="DJ125" s="52"/>
      <c r="DK125" s="52"/>
      <c r="DL125" s="52"/>
      <c r="DM125" s="52"/>
      <c r="DN125" s="52"/>
      <c r="DO125" s="52"/>
      <c r="DP125" s="52"/>
      <c r="DQ125" s="52"/>
      <c r="DR125" s="52"/>
      <c r="DS125" s="52"/>
      <c r="DT125" s="52"/>
      <c r="DU125" s="52"/>
      <c r="DV125" s="95"/>
      <c r="DW125" s="52"/>
      <c r="DX125" s="52"/>
      <c r="DY125" s="52"/>
      <c r="DZ125" s="52"/>
      <c r="EA125" s="52"/>
      <c r="EB125" s="52"/>
      <c r="EC125" s="52"/>
      <c r="ED125" s="52"/>
      <c r="EE125" s="52"/>
      <c r="EF125" s="52"/>
      <c r="EG125" s="52"/>
      <c r="EH125" s="52"/>
      <c r="EI125" s="52"/>
      <c r="EJ125" s="52"/>
      <c r="EK125" s="52"/>
      <c r="EL125" s="52"/>
      <c r="EM125" s="52"/>
      <c r="EN125" s="52"/>
      <c r="EO125" s="52"/>
      <c r="EP125" s="52"/>
      <c r="EQ125" s="95"/>
      <c r="ER125" s="542"/>
    </row>
    <row r="126" spans="1:148" ht="15" customHeight="1" x14ac:dyDescent="0.25">
      <c r="A126" s="1469"/>
      <c r="B126" s="1129" t="str">
        <f t="shared" si="9"/>
        <v>Desk 13</v>
      </c>
      <c r="C126" s="1131" t="str">
        <f t="shared" si="11"/>
        <v/>
      </c>
      <c r="D126" s="1131" t="str">
        <f t="shared" si="11"/>
        <v/>
      </c>
      <c r="E126" s="1131" t="str">
        <f t="shared" si="11"/>
        <v/>
      </c>
      <c r="F126" s="1131" t="str">
        <f t="shared" si="11"/>
        <v/>
      </c>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c r="DA126" s="52"/>
      <c r="DB126" s="52"/>
      <c r="DC126" s="52"/>
      <c r="DD126" s="52"/>
      <c r="DE126" s="52"/>
      <c r="DF126" s="52"/>
      <c r="DG126" s="52"/>
      <c r="DH126" s="52"/>
      <c r="DI126" s="52"/>
      <c r="DJ126" s="52"/>
      <c r="DK126" s="52"/>
      <c r="DL126" s="52"/>
      <c r="DM126" s="52"/>
      <c r="DN126" s="52"/>
      <c r="DO126" s="52"/>
      <c r="DP126" s="52"/>
      <c r="DQ126" s="52"/>
      <c r="DR126" s="52"/>
      <c r="DS126" s="52"/>
      <c r="DT126" s="52"/>
      <c r="DU126" s="52"/>
      <c r="DV126" s="95"/>
      <c r="DW126" s="52"/>
      <c r="DX126" s="52"/>
      <c r="DY126" s="52"/>
      <c r="DZ126" s="52"/>
      <c r="EA126" s="52"/>
      <c r="EB126" s="52"/>
      <c r="EC126" s="52"/>
      <c r="ED126" s="52"/>
      <c r="EE126" s="52"/>
      <c r="EF126" s="52"/>
      <c r="EG126" s="52"/>
      <c r="EH126" s="52"/>
      <c r="EI126" s="52"/>
      <c r="EJ126" s="52"/>
      <c r="EK126" s="52"/>
      <c r="EL126" s="52"/>
      <c r="EM126" s="52"/>
      <c r="EN126" s="52"/>
      <c r="EO126" s="52"/>
      <c r="EP126" s="52"/>
      <c r="EQ126" s="95"/>
      <c r="ER126" s="542"/>
    </row>
    <row r="127" spans="1:148" ht="15" customHeight="1" x14ac:dyDescent="0.25">
      <c r="A127" s="1469"/>
      <c r="B127" s="1129" t="str">
        <f t="shared" si="9"/>
        <v>Desk 14</v>
      </c>
      <c r="C127" s="1131" t="str">
        <f t="shared" si="11"/>
        <v/>
      </c>
      <c r="D127" s="1131" t="str">
        <f t="shared" si="11"/>
        <v/>
      </c>
      <c r="E127" s="1131" t="str">
        <f t="shared" si="11"/>
        <v/>
      </c>
      <c r="F127" s="1131" t="str">
        <f t="shared" si="11"/>
        <v/>
      </c>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c r="CJ127" s="52"/>
      <c r="CK127" s="52"/>
      <c r="CL127" s="52"/>
      <c r="CM127" s="52"/>
      <c r="CN127" s="52"/>
      <c r="CO127" s="52"/>
      <c r="CP127" s="52"/>
      <c r="CQ127" s="52"/>
      <c r="CR127" s="52"/>
      <c r="CS127" s="52"/>
      <c r="CT127" s="52"/>
      <c r="CU127" s="52"/>
      <c r="CV127" s="52"/>
      <c r="CW127" s="52"/>
      <c r="CX127" s="52"/>
      <c r="CY127" s="52"/>
      <c r="CZ127" s="52"/>
      <c r="DA127" s="52"/>
      <c r="DB127" s="52"/>
      <c r="DC127" s="52"/>
      <c r="DD127" s="52"/>
      <c r="DE127" s="52"/>
      <c r="DF127" s="52"/>
      <c r="DG127" s="52"/>
      <c r="DH127" s="52"/>
      <c r="DI127" s="52"/>
      <c r="DJ127" s="52"/>
      <c r="DK127" s="52"/>
      <c r="DL127" s="52"/>
      <c r="DM127" s="52"/>
      <c r="DN127" s="52"/>
      <c r="DO127" s="52"/>
      <c r="DP127" s="52"/>
      <c r="DQ127" s="52"/>
      <c r="DR127" s="52"/>
      <c r="DS127" s="52"/>
      <c r="DT127" s="52"/>
      <c r="DU127" s="52"/>
      <c r="DV127" s="95"/>
      <c r="DW127" s="52"/>
      <c r="DX127" s="52"/>
      <c r="DY127" s="52"/>
      <c r="DZ127" s="52"/>
      <c r="EA127" s="52"/>
      <c r="EB127" s="52"/>
      <c r="EC127" s="52"/>
      <c r="ED127" s="52"/>
      <c r="EE127" s="52"/>
      <c r="EF127" s="52"/>
      <c r="EG127" s="52"/>
      <c r="EH127" s="52"/>
      <c r="EI127" s="52"/>
      <c r="EJ127" s="52"/>
      <c r="EK127" s="52"/>
      <c r="EL127" s="52"/>
      <c r="EM127" s="52"/>
      <c r="EN127" s="52"/>
      <c r="EO127" s="52"/>
      <c r="EP127" s="52"/>
      <c r="EQ127" s="95"/>
      <c r="ER127" s="542"/>
    </row>
    <row r="128" spans="1:148" ht="15" customHeight="1" x14ac:dyDescent="0.25">
      <c r="A128" s="1469"/>
      <c r="B128" s="1129" t="str">
        <f t="shared" si="9"/>
        <v>Desk 15</v>
      </c>
      <c r="C128" s="1131" t="str">
        <f t="shared" si="11"/>
        <v/>
      </c>
      <c r="D128" s="1131" t="str">
        <f t="shared" si="11"/>
        <v/>
      </c>
      <c r="E128" s="1131" t="str">
        <f t="shared" si="11"/>
        <v/>
      </c>
      <c r="F128" s="1131" t="str">
        <f t="shared" si="11"/>
        <v/>
      </c>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c r="DA128" s="52"/>
      <c r="DB128" s="52"/>
      <c r="DC128" s="52"/>
      <c r="DD128" s="52"/>
      <c r="DE128" s="52"/>
      <c r="DF128" s="52"/>
      <c r="DG128" s="52"/>
      <c r="DH128" s="52"/>
      <c r="DI128" s="52"/>
      <c r="DJ128" s="52"/>
      <c r="DK128" s="52"/>
      <c r="DL128" s="52"/>
      <c r="DM128" s="52"/>
      <c r="DN128" s="52"/>
      <c r="DO128" s="52"/>
      <c r="DP128" s="52"/>
      <c r="DQ128" s="52"/>
      <c r="DR128" s="52"/>
      <c r="DS128" s="52"/>
      <c r="DT128" s="52"/>
      <c r="DU128" s="52"/>
      <c r="DV128" s="95"/>
      <c r="DW128" s="52"/>
      <c r="DX128" s="52"/>
      <c r="DY128" s="52"/>
      <c r="DZ128" s="52"/>
      <c r="EA128" s="52"/>
      <c r="EB128" s="52"/>
      <c r="EC128" s="52"/>
      <c r="ED128" s="52"/>
      <c r="EE128" s="52"/>
      <c r="EF128" s="52"/>
      <c r="EG128" s="52"/>
      <c r="EH128" s="52"/>
      <c r="EI128" s="52"/>
      <c r="EJ128" s="52"/>
      <c r="EK128" s="52"/>
      <c r="EL128" s="52"/>
      <c r="EM128" s="52"/>
      <c r="EN128" s="52"/>
      <c r="EO128" s="52"/>
      <c r="EP128" s="52"/>
      <c r="EQ128" s="95"/>
      <c r="ER128" s="542"/>
    </row>
    <row r="129" spans="1:148" ht="15" customHeight="1" x14ac:dyDescent="0.25">
      <c r="A129" s="1469"/>
      <c r="B129" s="1129" t="str">
        <f t="shared" si="9"/>
        <v>Desk 16</v>
      </c>
      <c r="C129" s="1131" t="str">
        <f t="shared" si="11"/>
        <v/>
      </c>
      <c r="D129" s="1131" t="str">
        <f t="shared" si="11"/>
        <v/>
      </c>
      <c r="E129" s="1131" t="str">
        <f t="shared" si="11"/>
        <v/>
      </c>
      <c r="F129" s="1131" t="str">
        <f t="shared" si="11"/>
        <v/>
      </c>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c r="DA129" s="52"/>
      <c r="DB129" s="52"/>
      <c r="DC129" s="52"/>
      <c r="DD129" s="52"/>
      <c r="DE129" s="52"/>
      <c r="DF129" s="52"/>
      <c r="DG129" s="52"/>
      <c r="DH129" s="52"/>
      <c r="DI129" s="52"/>
      <c r="DJ129" s="52"/>
      <c r="DK129" s="52"/>
      <c r="DL129" s="52"/>
      <c r="DM129" s="52"/>
      <c r="DN129" s="52"/>
      <c r="DO129" s="52"/>
      <c r="DP129" s="52"/>
      <c r="DQ129" s="52"/>
      <c r="DR129" s="52"/>
      <c r="DS129" s="52"/>
      <c r="DT129" s="52"/>
      <c r="DU129" s="52"/>
      <c r="DV129" s="95"/>
      <c r="DW129" s="52"/>
      <c r="DX129" s="52"/>
      <c r="DY129" s="52"/>
      <c r="DZ129" s="52"/>
      <c r="EA129" s="52"/>
      <c r="EB129" s="52"/>
      <c r="EC129" s="52"/>
      <c r="ED129" s="52"/>
      <c r="EE129" s="52"/>
      <c r="EF129" s="52"/>
      <c r="EG129" s="52"/>
      <c r="EH129" s="52"/>
      <c r="EI129" s="52"/>
      <c r="EJ129" s="52"/>
      <c r="EK129" s="52"/>
      <c r="EL129" s="52"/>
      <c r="EM129" s="52"/>
      <c r="EN129" s="52"/>
      <c r="EO129" s="52"/>
      <c r="EP129" s="52"/>
      <c r="EQ129" s="95"/>
      <c r="ER129" s="542"/>
    </row>
    <row r="130" spans="1:148" ht="15" customHeight="1" x14ac:dyDescent="0.25">
      <c r="A130" s="1469"/>
      <c r="B130" s="1129" t="str">
        <f t="shared" si="9"/>
        <v>Desk 17</v>
      </c>
      <c r="C130" s="1131" t="str">
        <f t="shared" si="11"/>
        <v/>
      </c>
      <c r="D130" s="1131" t="str">
        <f t="shared" si="11"/>
        <v/>
      </c>
      <c r="E130" s="1131" t="str">
        <f t="shared" si="11"/>
        <v/>
      </c>
      <c r="F130" s="1131" t="str">
        <f t="shared" si="11"/>
        <v/>
      </c>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c r="DI130" s="52"/>
      <c r="DJ130" s="52"/>
      <c r="DK130" s="52"/>
      <c r="DL130" s="52"/>
      <c r="DM130" s="52"/>
      <c r="DN130" s="52"/>
      <c r="DO130" s="52"/>
      <c r="DP130" s="52"/>
      <c r="DQ130" s="52"/>
      <c r="DR130" s="52"/>
      <c r="DS130" s="52"/>
      <c r="DT130" s="52"/>
      <c r="DU130" s="52"/>
      <c r="DV130" s="95"/>
      <c r="DW130" s="52"/>
      <c r="DX130" s="52"/>
      <c r="DY130" s="52"/>
      <c r="DZ130" s="52"/>
      <c r="EA130" s="52"/>
      <c r="EB130" s="52"/>
      <c r="EC130" s="52"/>
      <c r="ED130" s="52"/>
      <c r="EE130" s="52"/>
      <c r="EF130" s="52"/>
      <c r="EG130" s="52"/>
      <c r="EH130" s="52"/>
      <c r="EI130" s="52"/>
      <c r="EJ130" s="52"/>
      <c r="EK130" s="52"/>
      <c r="EL130" s="52"/>
      <c r="EM130" s="52"/>
      <c r="EN130" s="52"/>
      <c r="EO130" s="52"/>
      <c r="EP130" s="52"/>
      <c r="EQ130" s="95"/>
      <c r="ER130" s="542"/>
    </row>
    <row r="131" spans="1:148" ht="15" customHeight="1" x14ac:dyDescent="0.25">
      <c r="A131" s="1469"/>
      <c r="B131" s="1129" t="str">
        <f t="shared" si="9"/>
        <v>Desk 18</v>
      </c>
      <c r="C131" s="1131" t="str">
        <f t="shared" ref="C131:F146" si="12">IF(ISBLANK(C28), "", C28)</f>
        <v/>
      </c>
      <c r="D131" s="1131" t="str">
        <f t="shared" si="12"/>
        <v/>
      </c>
      <c r="E131" s="1131" t="str">
        <f t="shared" si="12"/>
        <v/>
      </c>
      <c r="F131" s="1131" t="str">
        <f t="shared" si="12"/>
        <v/>
      </c>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c r="DI131" s="52"/>
      <c r="DJ131" s="52"/>
      <c r="DK131" s="52"/>
      <c r="DL131" s="52"/>
      <c r="DM131" s="52"/>
      <c r="DN131" s="52"/>
      <c r="DO131" s="52"/>
      <c r="DP131" s="52"/>
      <c r="DQ131" s="52"/>
      <c r="DR131" s="52"/>
      <c r="DS131" s="52"/>
      <c r="DT131" s="52"/>
      <c r="DU131" s="52"/>
      <c r="DV131" s="95"/>
      <c r="DW131" s="52"/>
      <c r="DX131" s="52"/>
      <c r="DY131" s="52"/>
      <c r="DZ131" s="52"/>
      <c r="EA131" s="52"/>
      <c r="EB131" s="52"/>
      <c r="EC131" s="52"/>
      <c r="ED131" s="52"/>
      <c r="EE131" s="52"/>
      <c r="EF131" s="52"/>
      <c r="EG131" s="52"/>
      <c r="EH131" s="52"/>
      <c r="EI131" s="52"/>
      <c r="EJ131" s="52"/>
      <c r="EK131" s="52"/>
      <c r="EL131" s="52"/>
      <c r="EM131" s="52"/>
      <c r="EN131" s="52"/>
      <c r="EO131" s="52"/>
      <c r="EP131" s="52"/>
      <c r="EQ131" s="95"/>
      <c r="ER131" s="542"/>
    </row>
    <row r="132" spans="1:148" ht="15" customHeight="1" x14ac:dyDescent="0.25">
      <c r="A132" s="1469"/>
      <c r="B132" s="1129" t="str">
        <f t="shared" si="9"/>
        <v>Desk 19</v>
      </c>
      <c r="C132" s="1131" t="str">
        <f t="shared" si="12"/>
        <v/>
      </c>
      <c r="D132" s="1131" t="str">
        <f t="shared" si="12"/>
        <v/>
      </c>
      <c r="E132" s="1131" t="str">
        <f t="shared" si="12"/>
        <v/>
      </c>
      <c r="F132" s="1131" t="str">
        <f t="shared" si="12"/>
        <v/>
      </c>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c r="DI132" s="52"/>
      <c r="DJ132" s="52"/>
      <c r="DK132" s="52"/>
      <c r="DL132" s="52"/>
      <c r="DM132" s="52"/>
      <c r="DN132" s="52"/>
      <c r="DO132" s="52"/>
      <c r="DP132" s="52"/>
      <c r="DQ132" s="52"/>
      <c r="DR132" s="52"/>
      <c r="DS132" s="52"/>
      <c r="DT132" s="52"/>
      <c r="DU132" s="52"/>
      <c r="DV132" s="95"/>
      <c r="DW132" s="52"/>
      <c r="DX132" s="52"/>
      <c r="DY132" s="52"/>
      <c r="DZ132" s="52"/>
      <c r="EA132" s="52"/>
      <c r="EB132" s="52"/>
      <c r="EC132" s="52"/>
      <c r="ED132" s="52"/>
      <c r="EE132" s="52"/>
      <c r="EF132" s="52"/>
      <c r="EG132" s="52"/>
      <c r="EH132" s="52"/>
      <c r="EI132" s="52"/>
      <c r="EJ132" s="52"/>
      <c r="EK132" s="52"/>
      <c r="EL132" s="52"/>
      <c r="EM132" s="52"/>
      <c r="EN132" s="52"/>
      <c r="EO132" s="52"/>
      <c r="EP132" s="52"/>
      <c r="EQ132" s="95"/>
      <c r="ER132" s="542"/>
    </row>
    <row r="133" spans="1:148" ht="15" customHeight="1" x14ac:dyDescent="0.25">
      <c r="A133" s="1469"/>
      <c r="B133" s="1129" t="str">
        <f t="shared" si="9"/>
        <v>Desk 20</v>
      </c>
      <c r="C133" s="1131" t="str">
        <f t="shared" si="12"/>
        <v/>
      </c>
      <c r="D133" s="1131" t="str">
        <f t="shared" si="12"/>
        <v/>
      </c>
      <c r="E133" s="1131" t="str">
        <f t="shared" si="12"/>
        <v/>
      </c>
      <c r="F133" s="1131" t="str">
        <f t="shared" si="12"/>
        <v/>
      </c>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c r="CJ133" s="52"/>
      <c r="CK133" s="52"/>
      <c r="CL133" s="52"/>
      <c r="CM133" s="52"/>
      <c r="CN133" s="52"/>
      <c r="CO133" s="52"/>
      <c r="CP133" s="52"/>
      <c r="CQ133" s="52"/>
      <c r="CR133" s="52"/>
      <c r="CS133" s="52"/>
      <c r="CT133" s="52"/>
      <c r="CU133" s="52"/>
      <c r="CV133" s="52"/>
      <c r="CW133" s="52"/>
      <c r="CX133" s="52"/>
      <c r="CY133" s="52"/>
      <c r="CZ133" s="52"/>
      <c r="DA133" s="52"/>
      <c r="DB133" s="52"/>
      <c r="DC133" s="52"/>
      <c r="DD133" s="52"/>
      <c r="DE133" s="52"/>
      <c r="DF133" s="52"/>
      <c r="DG133" s="52"/>
      <c r="DH133" s="52"/>
      <c r="DI133" s="52"/>
      <c r="DJ133" s="52"/>
      <c r="DK133" s="52"/>
      <c r="DL133" s="52"/>
      <c r="DM133" s="52"/>
      <c r="DN133" s="52"/>
      <c r="DO133" s="52"/>
      <c r="DP133" s="52"/>
      <c r="DQ133" s="52"/>
      <c r="DR133" s="52"/>
      <c r="DS133" s="52"/>
      <c r="DT133" s="52"/>
      <c r="DU133" s="52"/>
      <c r="DV133" s="95"/>
      <c r="DW133" s="52"/>
      <c r="DX133" s="52"/>
      <c r="DY133" s="52"/>
      <c r="DZ133" s="52"/>
      <c r="EA133" s="52"/>
      <c r="EB133" s="52"/>
      <c r="EC133" s="52"/>
      <c r="ED133" s="52"/>
      <c r="EE133" s="52"/>
      <c r="EF133" s="52"/>
      <c r="EG133" s="52"/>
      <c r="EH133" s="52"/>
      <c r="EI133" s="52"/>
      <c r="EJ133" s="52"/>
      <c r="EK133" s="52"/>
      <c r="EL133" s="52"/>
      <c r="EM133" s="52"/>
      <c r="EN133" s="52"/>
      <c r="EO133" s="52"/>
      <c r="EP133" s="52"/>
      <c r="EQ133" s="95"/>
      <c r="ER133" s="542"/>
    </row>
    <row r="134" spans="1:148" ht="15" customHeight="1" x14ac:dyDescent="0.25">
      <c r="A134" s="1469"/>
      <c r="B134" s="1129" t="str">
        <f t="shared" si="9"/>
        <v>Desk 21</v>
      </c>
      <c r="C134" s="1131" t="str">
        <f t="shared" si="12"/>
        <v/>
      </c>
      <c r="D134" s="1131" t="str">
        <f t="shared" si="12"/>
        <v/>
      </c>
      <c r="E134" s="1131" t="str">
        <f t="shared" si="12"/>
        <v/>
      </c>
      <c r="F134" s="1131" t="str">
        <f t="shared" si="12"/>
        <v/>
      </c>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c r="CJ134" s="52"/>
      <c r="CK134" s="52"/>
      <c r="CL134" s="52"/>
      <c r="CM134" s="52"/>
      <c r="CN134" s="52"/>
      <c r="CO134" s="52"/>
      <c r="CP134" s="52"/>
      <c r="CQ134" s="52"/>
      <c r="CR134" s="52"/>
      <c r="CS134" s="52"/>
      <c r="CT134" s="52"/>
      <c r="CU134" s="52"/>
      <c r="CV134" s="52"/>
      <c r="CW134" s="52"/>
      <c r="CX134" s="52"/>
      <c r="CY134" s="52"/>
      <c r="CZ134" s="52"/>
      <c r="DA134" s="52"/>
      <c r="DB134" s="52"/>
      <c r="DC134" s="52"/>
      <c r="DD134" s="52"/>
      <c r="DE134" s="52"/>
      <c r="DF134" s="52"/>
      <c r="DG134" s="52"/>
      <c r="DH134" s="52"/>
      <c r="DI134" s="52"/>
      <c r="DJ134" s="52"/>
      <c r="DK134" s="52"/>
      <c r="DL134" s="52"/>
      <c r="DM134" s="52"/>
      <c r="DN134" s="52"/>
      <c r="DO134" s="52"/>
      <c r="DP134" s="52"/>
      <c r="DQ134" s="52"/>
      <c r="DR134" s="52"/>
      <c r="DS134" s="52"/>
      <c r="DT134" s="52"/>
      <c r="DU134" s="52"/>
      <c r="DV134" s="95"/>
      <c r="DW134" s="52"/>
      <c r="DX134" s="52"/>
      <c r="DY134" s="52"/>
      <c r="DZ134" s="52"/>
      <c r="EA134" s="52"/>
      <c r="EB134" s="52"/>
      <c r="EC134" s="52"/>
      <c r="ED134" s="52"/>
      <c r="EE134" s="52"/>
      <c r="EF134" s="52"/>
      <c r="EG134" s="52"/>
      <c r="EH134" s="52"/>
      <c r="EI134" s="52"/>
      <c r="EJ134" s="52"/>
      <c r="EK134" s="52"/>
      <c r="EL134" s="52"/>
      <c r="EM134" s="52"/>
      <c r="EN134" s="52"/>
      <c r="EO134" s="52"/>
      <c r="EP134" s="52"/>
      <c r="EQ134" s="95"/>
      <c r="ER134" s="542"/>
    </row>
    <row r="135" spans="1:148" ht="15" customHeight="1" x14ac:dyDescent="0.25">
      <c r="A135" s="1469"/>
      <c r="B135" s="1129" t="str">
        <f t="shared" si="9"/>
        <v>Desk 22</v>
      </c>
      <c r="C135" s="1131" t="str">
        <f t="shared" si="12"/>
        <v/>
      </c>
      <c r="D135" s="1131" t="str">
        <f t="shared" si="12"/>
        <v/>
      </c>
      <c r="E135" s="1131" t="str">
        <f t="shared" si="12"/>
        <v/>
      </c>
      <c r="F135" s="1131" t="str">
        <f t="shared" si="12"/>
        <v/>
      </c>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c r="DA135" s="52"/>
      <c r="DB135" s="52"/>
      <c r="DC135" s="52"/>
      <c r="DD135" s="52"/>
      <c r="DE135" s="52"/>
      <c r="DF135" s="52"/>
      <c r="DG135" s="52"/>
      <c r="DH135" s="52"/>
      <c r="DI135" s="52"/>
      <c r="DJ135" s="52"/>
      <c r="DK135" s="52"/>
      <c r="DL135" s="52"/>
      <c r="DM135" s="52"/>
      <c r="DN135" s="52"/>
      <c r="DO135" s="52"/>
      <c r="DP135" s="52"/>
      <c r="DQ135" s="52"/>
      <c r="DR135" s="52"/>
      <c r="DS135" s="52"/>
      <c r="DT135" s="52"/>
      <c r="DU135" s="52"/>
      <c r="DV135" s="95"/>
      <c r="DW135" s="52"/>
      <c r="DX135" s="52"/>
      <c r="DY135" s="52"/>
      <c r="DZ135" s="52"/>
      <c r="EA135" s="52"/>
      <c r="EB135" s="52"/>
      <c r="EC135" s="52"/>
      <c r="ED135" s="52"/>
      <c r="EE135" s="52"/>
      <c r="EF135" s="52"/>
      <c r="EG135" s="52"/>
      <c r="EH135" s="52"/>
      <c r="EI135" s="52"/>
      <c r="EJ135" s="52"/>
      <c r="EK135" s="52"/>
      <c r="EL135" s="52"/>
      <c r="EM135" s="52"/>
      <c r="EN135" s="52"/>
      <c r="EO135" s="52"/>
      <c r="EP135" s="52"/>
      <c r="EQ135" s="95"/>
      <c r="ER135" s="542"/>
    </row>
    <row r="136" spans="1:148" ht="15" customHeight="1" x14ac:dyDescent="0.25">
      <c r="A136" s="1469"/>
      <c r="B136" s="1129" t="str">
        <f t="shared" si="9"/>
        <v>Desk 23</v>
      </c>
      <c r="C136" s="1131" t="str">
        <f t="shared" si="12"/>
        <v/>
      </c>
      <c r="D136" s="1131" t="str">
        <f t="shared" si="12"/>
        <v/>
      </c>
      <c r="E136" s="1131" t="str">
        <f t="shared" si="12"/>
        <v/>
      </c>
      <c r="F136" s="1131" t="str">
        <f t="shared" si="12"/>
        <v/>
      </c>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c r="DA136" s="52"/>
      <c r="DB136" s="52"/>
      <c r="DC136" s="52"/>
      <c r="DD136" s="52"/>
      <c r="DE136" s="52"/>
      <c r="DF136" s="52"/>
      <c r="DG136" s="52"/>
      <c r="DH136" s="52"/>
      <c r="DI136" s="52"/>
      <c r="DJ136" s="52"/>
      <c r="DK136" s="52"/>
      <c r="DL136" s="52"/>
      <c r="DM136" s="52"/>
      <c r="DN136" s="52"/>
      <c r="DO136" s="52"/>
      <c r="DP136" s="52"/>
      <c r="DQ136" s="52"/>
      <c r="DR136" s="52"/>
      <c r="DS136" s="52"/>
      <c r="DT136" s="52"/>
      <c r="DU136" s="52"/>
      <c r="DV136" s="95"/>
      <c r="DW136" s="52"/>
      <c r="DX136" s="52"/>
      <c r="DY136" s="52"/>
      <c r="DZ136" s="52"/>
      <c r="EA136" s="52"/>
      <c r="EB136" s="52"/>
      <c r="EC136" s="52"/>
      <c r="ED136" s="52"/>
      <c r="EE136" s="52"/>
      <c r="EF136" s="52"/>
      <c r="EG136" s="52"/>
      <c r="EH136" s="52"/>
      <c r="EI136" s="52"/>
      <c r="EJ136" s="52"/>
      <c r="EK136" s="52"/>
      <c r="EL136" s="52"/>
      <c r="EM136" s="52"/>
      <c r="EN136" s="52"/>
      <c r="EO136" s="52"/>
      <c r="EP136" s="52"/>
      <c r="EQ136" s="95"/>
      <c r="ER136" s="542"/>
    </row>
    <row r="137" spans="1:148" ht="15" customHeight="1" x14ac:dyDescent="0.25">
      <c r="A137" s="1469"/>
      <c r="B137" s="1129" t="str">
        <f t="shared" si="9"/>
        <v>Desk 24</v>
      </c>
      <c r="C137" s="1131" t="str">
        <f t="shared" si="12"/>
        <v/>
      </c>
      <c r="D137" s="1131" t="str">
        <f t="shared" si="12"/>
        <v/>
      </c>
      <c r="E137" s="1131" t="str">
        <f t="shared" si="12"/>
        <v/>
      </c>
      <c r="F137" s="1131" t="str">
        <f t="shared" si="12"/>
        <v/>
      </c>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c r="DA137" s="52"/>
      <c r="DB137" s="52"/>
      <c r="DC137" s="52"/>
      <c r="DD137" s="52"/>
      <c r="DE137" s="52"/>
      <c r="DF137" s="52"/>
      <c r="DG137" s="52"/>
      <c r="DH137" s="52"/>
      <c r="DI137" s="52"/>
      <c r="DJ137" s="52"/>
      <c r="DK137" s="52"/>
      <c r="DL137" s="52"/>
      <c r="DM137" s="52"/>
      <c r="DN137" s="52"/>
      <c r="DO137" s="52"/>
      <c r="DP137" s="52"/>
      <c r="DQ137" s="52"/>
      <c r="DR137" s="52"/>
      <c r="DS137" s="52"/>
      <c r="DT137" s="52"/>
      <c r="DU137" s="52"/>
      <c r="DV137" s="95"/>
      <c r="DW137" s="52"/>
      <c r="DX137" s="52"/>
      <c r="DY137" s="52"/>
      <c r="DZ137" s="52"/>
      <c r="EA137" s="52"/>
      <c r="EB137" s="52"/>
      <c r="EC137" s="52"/>
      <c r="ED137" s="52"/>
      <c r="EE137" s="52"/>
      <c r="EF137" s="52"/>
      <c r="EG137" s="52"/>
      <c r="EH137" s="52"/>
      <c r="EI137" s="52"/>
      <c r="EJ137" s="52"/>
      <c r="EK137" s="52"/>
      <c r="EL137" s="52"/>
      <c r="EM137" s="52"/>
      <c r="EN137" s="52"/>
      <c r="EO137" s="52"/>
      <c r="EP137" s="52"/>
      <c r="EQ137" s="95"/>
      <c r="ER137" s="542"/>
    </row>
    <row r="138" spans="1:148" ht="15" customHeight="1" x14ac:dyDescent="0.25">
      <c r="A138" s="1469"/>
      <c r="B138" s="1129" t="str">
        <f t="shared" si="9"/>
        <v>Desk 25</v>
      </c>
      <c r="C138" s="1131" t="str">
        <f t="shared" si="12"/>
        <v/>
      </c>
      <c r="D138" s="1131" t="str">
        <f t="shared" si="12"/>
        <v/>
      </c>
      <c r="E138" s="1131" t="str">
        <f t="shared" si="12"/>
        <v/>
      </c>
      <c r="F138" s="1131" t="str">
        <f t="shared" si="12"/>
        <v/>
      </c>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c r="DA138" s="52"/>
      <c r="DB138" s="52"/>
      <c r="DC138" s="52"/>
      <c r="DD138" s="52"/>
      <c r="DE138" s="52"/>
      <c r="DF138" s="52"/>
      <c r="DG138" s="52"/>
      <c r="DH138" s="52"/>
      <c r="DI138" s="52"/>
      <c r="DJ138" s="52"/>
      <c r="DK138" s="52"/>
      <c r="DL138" s="52"/>
      <c r="DM138" s="52"/>
      <c r="DN138" s="52"/>
      <c r="DO138" s="52"/>
      <c r="DP138" s="52"/>
      <c r="DQ138" s="52"/>
      <c r="DR138" s="52"/>
      <c r="DS138" s="52"/>
      <c r="DT138" s="52"/>
      <c r="DU138" s="52"/>
      <c r="DV138" s="95"/>
      <c r="DW138" s="52"/>
      <c r="DX138" s="52"/>
      <c r="DY138" s="52"/>
      <c r="DZ138" s="52"/>
      <c r="EA138" s="52"/>
      <c r="EB138" s="52"/>
      <c r="EC138" s="52"/>
      <c r="ED138" s="52"/>
      <c r="EE138" s="52"/>
      <c r="EF138" s="52"/>
      <c r="EG138" s="52"/>
      <c r="EH138" s="52"/>
      <c r="EI138" s="52"/>
      <c r="EJ138" s="52"/>
      <c r="EK138" s="52"/>
      <c r="EL138" s="52"/>
      <c r="EM138" s="52"/>
      <c r="EN138" s="52"/>
      <c r="EO138" s="52"/>
      <c r="EP138" s="52"/>
      <c r="EQ138" s="95"/>
      <c r="ER138" s="542"/>
    </row>
    <row r="139" spans="1:148" ht="15" customHeight="1" x14ac:dyDescent="0.25">
      <c r="A139" s="1469"/>
      <c r="B139" s="1129" t="str">
        <f t="shared" si="9"/>
        <v>Desk 26</v>
      </c>
      <c r="C139" s="1131" t="str">
        <f t="shared" si="12"/>
        <v/>
      </c>
      <c r="D139" s="1131" t="str">
        <f t="shared" si="12"/>
        <v/>
      </c>
      <c r="E139" s="1131" t="str">
        <f t="shared" si="12"/>
        <v/>
      </c>
      <c r="F139" s="1131" t="str">
        <f t="shared" si="12"/>
        <v/>
      </c>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c r="DA139" s="52"/>
      <c r="DB139" s="52"/>
      <c r="DC139" s="52"/>
      <c r="DD139" s="52"/>
      <c r="DE139" s="52"/>
      <c r="DF139" s="52"/>
      <c r="DG139" s="52"/>
      <c r="DH139" s="52"/>
      <c r="DI139" s="52"/>
      <c r="DJ139" s="52"/>
      <c r="DK139" s="52"/>
      <c r="DL139" s="52"/>
      <c r="DM139" s="52"/>
      <c r="DN139" s="52"/>
      <c r="DO139" s="52"/>
      <c r="DP139" s="52"/>
      <c r="DQ139" s="52"/>
      <c r="DR139" s="52"/>
      <c r="DS139" s="52"/>
      <c r="DT139" s="52"/>
      <c r="DU139" s="52"/>
      <c r="DV139" s="95"/>
      <c r="DW139" s="52"/>
      <c r="DX139" s="52"/>
      <c r="DY139" s="52"/>
      <c r="DZ139" s="52"/>
      <c r="EA139" s="52"/>
      <c r="EB139" s="52"/>
      <c r="EC139" s="52"/>
      <c r="ED139" s="52"/>
      <c r="EE139" s="52"/>
      <c r="EF139" s="52"/>
      <c r="EG139" s="52"/>
      <c r="EH139" s="52"/>
      <c r="EI139" s="52"/>
      <c r="EJ139" s="52"/>
      <c r="EK139" s="52"/>
      <c r="EL139" s="52"/>
      <c r="EM139" s="52"/>
      <c r="EN139" s="52"/>
      <c r="EO139" s="52"/>
      <c r="EP139" s="52"/>
      <c r="EQ139" s="95"/>
      <c r="ER139" s="542"/>
    </row>
    <row r="140" spans="1:148" ht="15" customHeight="1" x14ac:dyDescent="0.25">
      <c r="A140" s="1469"/>
      <c r="B140" s="1129" t="str">
        <f t="shared" si="9"/>
        <v>Desk 27</v>
      </c>
      <c r="C140" s="1131" t="str">
        <f t="shared" si="12"/>
        <v/>
      </c>
      <c r="D140" s="1131" t="str">
        <f t="shared" si="12"/>
        <v/>
      </c>
      <c r="E140" s="1131" t="str">
        <f t="shared" si="12"/>
        <v/>
      </c>
      <c r="F140" s="1131" t="str">
        <f t="shared" si="12"/>
        <v/>
      </c>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52"/>
      <c r="CY140" s="52"/>
      <c r="CZ140" s="52"/>
      <c r="DA140" s="52"/>
      <c r="DB140" s="52"/>
      <c r="DC140" s="52"/>
      <c r="DD140" s="52"/>
      <c r="DE140" s="52"/>
      <c r="DF140" s="52"/>
      <c r="DG140" s="52"/>
      <c r="DH140" s="52"/>
      <c r="DI140" s="52"/>
      <c r="DJ140" s="52"/>
      <c r="DK140" s="52"/>
      <c r="DL140" s="52"/>
      <c r="DM140" s="52"/>
      <c r="DN140" s="52"/>
      <c r="DO140" s="52"/>
      <c r="DP140" s="52"/>
      <c r="DQ140" s="52"/>
      <c r="DR140" s="52"/>
      <c r="DS140" s="52"/>
      <c r="DT140" s="52"/>
      <c r="DU140" s="52"/>
      <c r="DV140" s="95"/>
      <c r="DW140" s="52"/>
      <c r="DX140" s="52"/>
      <c r="DY140" s="52"/>
      <c r="DZ140" s="52"/>
      <c r="EA140" s="52"/>
      <c r="EB140" s="52"/>
      <c r="EC140" s="52"/>
      <c r="ED140" s="52"/>
      <c r="EE140" s="52"/>
      <c r="EF140" s="52"/>
      <c r="EG140" s="52"/>
      <c r="EH140" s="52"/>
      <c r="EI140" s="52"/>
      <c r="EJ140" s="52"/>
      <c r="EK140" s="52"/>
      <c r="EL140" s="52"/>
      <c r="EM140" s="52"/>
      <c r="EN140" s="52"/>
      <c r="EO140" s="52"/>
      <c r="EP140" s="52"/>
      <c r="EQ140" s="95"/>
      <c r="ER140" s="542"/>
    </row>
    <row r="141" spans="1:148" ht="15" customHeight="1" x14ac:dyDescent="0.25">
      <c r="A141" s="1469"/>
      <c r="B141" s="1129" t="str">
        <f t="shared" si="9"/>
        <v>Desk 28</v>
      </c>
      <c r="C141" s="1131" t="str">
        <f t="shared" si="12"/>
        <v/>
      </c>
      <c r="D141" s="1131" t="str">
        <f t="shared" si="12"/>
        <v/>
      </c>
      <c r="E141" s="1131" t="str">
        <f t="shared" si="12"/>
        <v/>
      </c>
      <c r="F141" s="1131" t="str">
        <f t="shared" si="12"/>
        <v/>
      </c>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c r="DA141" s="52"/>
      <c r="DB141" s="52"/>
      <c r="DC141" s="52"/>
      <c r="DD141" s="52"/>
      <c r="DE141" s="52"/>
      <c r="DF141" s="52"/>
      <c r="DG141" s="52"/>
      <c r="DH141" s="52"/>
      <c r="DI141" s="52"/>
      <c r="DJ141" s="52"/>
      <c r="DK141" s="52"/>
      <c r="DL141" s="52"/>
      <c r="DM141" s="52"/>
      <c r="DN141" s="52"/>
      <c r="DO141" s="52"/>
      <c r="DP141" s="52"/>
      <c r="DQ141" s="52"/>
      <c r="DR141" s="52"/>
      <c r="DS141" s="52"/>
      <c r="DT141" s="52"/>
      <c r="DU141" s="52"/>
      <c r="DV141" s="95"/>
      <c r="DW141" s="52"/>
      <c r="DX141" s="52"/>
      <c r="DY141" s="52"/>
      <c r="DZ141" s="52"/>
      <c r="EA141" s="52"/>
      <c r="EB141" s="52"/>
      <c r="EC141" s="52"/>
      <c r="ED141" s="52"/>
      <c r="EE141" s="52"/>
      <c r="EF141" s="52"/>
      <c r="EG141" s="52"/>
      <c r="EH141" s="52"/>
      <c r="EI141" s="52"/>
      <c r="EJ141" s="52"/>
      <c r="EK141" s="52"/>
      <c r="EL141" s="52"/>
      <c r="EM141" s="52"/>
      <c r="EN141" s="52"/>
      <c r="EO141" s="52"/>
      <c r="EP141" s="52"/>
      <c r="EQ141" s="95"/>
      <c r="ER141" s="542"/>
    </row>
    <row r="142" spans="1:148" ht="15" customHeight="1" x14ac:dyDescent="0.25">
      <c r="A142" s="1469"/>
      <c r="B142" s="1129" t="str">
        <f t="shared" si="9"/>
        <v>Desk 29</v>
      </c>
      <c r="C142" s="1131" t="str">
        <f t="shared" si="12"/>
        <v/>
      </c>
      <c r="D142" s="1131" t="str">
        <f t="shared" si="12"/>
        <v/>
      </c>
      <c r="E142" s="1131" t="str">
        <f t="shared" si="12"/>
        <v/>
      </c>
      <c r="F142" s="1131" t="str">
        <f t="shared" si="12"/>
        <v/>
      </c>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c r="DA142" s="52"/>
      <c r="DB142" s="52"/>
      <c r="DC142" s="52"/>
      <c r="DD142" s="52"/>
      <c r="DE142" s="52"/>
      <c r="DF142" s="52"/>
      <c r="DG142" s="52"/>
      <c r="DH142" s="52"/>
      <c r="DI142" s="52"/>
      <c r="DJ142" s="52"/>
      <c r="DK142" s="52"/>
      <c r="DL142" s="52"/>
      <c r="DM142" s="52"/>
      <c r="DN142" s="52"/>
      <c r="DO142" s="52"/>
      <c r="DP142" s="52"/>
      <c r="DQ142" s="52"/>
      <c r="DR142" s="52"/>
      <c r="DS142" s="52"/>
      <c r="DT142" s="52"/>
      <c r="DU142" s="52"/>
      <c r="DV142" s="95"/>
      <c r="DW142" s="52"/>
      <c r="DX142" s="52"/>
      <c r="DY142" s="52"/>
      <c r="DZ142" s="52"/>
      <c r="EA142" s="52"/>
      <c r="EB142" s="52"/>
      <c r="EC142" s="52"/>
      <c r="ED142" s="52"/>
      <c r="EE142" s="52"/>
      <c r="EF142" s="52"/>
      <c r="EG142" s="52"/>
      <c r="EH142" s="52"/>
      <c r="EI142" s="52"/>
      <c r="EJ142" s="52"/>
      <c r="EK142" s="52"/>
      <c r="EL142" s="52"/>
      <c r="EM142" s="52"/>
      <c r="EN142" s="52"/>
      <c r="EO142" s="52"/>
      <c r="EP142" s="52"/>
      <c r="EQ142" s="95"/>
      <c r="ER142" s="542"/>
    </row>
    <row r="143" spans="1:148" ht="15" customHeight="1" x14ac:dyDescent="0.25">
      <c r="A143" s="1469"/>
      <c r="B143" s="1129" t="str">
        <f t="shared" si="9"/>
        <v>Desk 30</v>
      </c>
      <c r="C143" s="1131" t="str">
        <f t="shared" si="12"/>
        <v/>
      </c>
      <c r="D143" s="1131" t="str">
        <f t="shared" si="12"/>
        <v/>
      </c>
      <c r="E143" s="1131" t="str">
        <f t="shared" si="12"/>
        <v/>
      </c>
      <c r="F143" s="1131" t="str">
        <f t="shared" si="12"/>
        <v/>
      </c>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c r="CW143" s="52"/>
      <c r="CX143" s="52"/>
      <c r="CY143" s="52"/>
      <c r="CZ143" s="52"/>
      <c r="DA143" s="52"/>
      <c r="DB143" s="52"/>
      <c r="DC143" s="52"/>
      <c r="DD143" s="52"/>
      <c r="DE143" s="52"/>
      <c r="DF143" s="52"/>
      <c r="DG143" s="52"/>
      <c r="DH143" s="52"/>
      <c r="DI143" s="52"/>
      <c r="DJ143" s="52"/>
      <c r="DK143" s="52"/>
      <c r="DL143" s="52"/>
      <c r="DM143" s="52"/>
      <c r="DN143" s="52"/>
      <c r="DO143" s="52"/>
      <c r="DP143" s="52"/>
      <c r="DQ143" s="52"/>
      <c r="DR143" s="52"/>
      <c r="DS143" s="52"/>
      <c r="DT143" s="52"/>
      <c r="DU143" s="52"/>
      <c r="DV143" s="95"/>
      <c r="DW143" s="52"/>
      <c r="DX143" s="52"/>
      <c r="DY143" s="52"/>
      <c r="DZ143" s="52"/>
      <c r="EA143" s="52"/>
      <c r="EB143" s="52"/>
      <c r="EC143" s="52"/>
      <c r="ED143" s="52"/>
      <c r="EE143" s="52"/>
      <c r="EF143" s="52"/>
      <c r="EG143" s="52"/>
      <c r="EH143" s="52"/>
      <c r="EI143" s="52"/>
      <c r="EJ143" s="52"/>
      <c r="EK143" s="52"/>
      <c r="EL143" s="52"/>
      <c r="EM143" s="52"/>
      <c r="EN143" s="52"/>
      <c r="EO143" s="52"/>
      <c r="EP143" s="52"/>
      <c r="EQ143" s="95"/>
      <c r="ER143" s="542"/>
    </row>
    <row r="144" spans="1:148" ht="15" customHeight="1" x14ac:dyDescent="0.25">
      <c r="A144" s="1469"/>
      <c r="B144" s="1129" t="str">
        <f t="shared" si="9"/>
        <v>Desk 31</v>
      </c>
      <c r="C144" s="1131" t="str">
        <f t="shared" si="12"/>
        <v/>
      </c>
      <c r="D144" s="1131" t="str">
        <f t="shared" si="12"/>
        <v/>
      </c>
      <c r="E144" s="1131" t="str">
        <f t="shared" si="12"/>
        <v/>
      </c>
      <c r="F144" s="1131" t="str">
        <f t="shared" si="12"/>
        <v/>
      </c>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c r="DA144" s="52"/>
      <c r="DB144" s="52"/>
      <c r="DC144" s="52"/>
      <c r="DD144" s="52"/>
      <c r="DE144" s="52"/>
      <c r="DF144" s="52"/>
      <c r="DG144" s="52"/>
      <c r="DH144" s="52"/>
      <c r="DI144" s="52"/>
      <c r="DJ144" s="52"/>
      <c r="DK144" s="52"/>
      <c r="DL144" s="52"/>
      <c r="DM144" s="52"/>
      <c r="DN144" s="52"/>
      <c r="DO144" s="52"/>
      <c r="DP144" s="52"/>
      <c r="DQ144" s="52"/>
      <c r="DR144" s="52"/>
      <c r="DS144" s="52"/>
      <c r="DT144" s="52"/>
      <c r="DU144" s="52"/>
      <c r="DV144" s="95"/>
      <c r="DW144" s="52"/>
      <c r="DX144" s="52"/>
      <c r="DY144" s="52"/>
      <c r="DZ144" s="52"/>
      <c r="EA144" s="52"/>
      <c r="EB144" s="52"/>
      <c r="EC144" s="52"/>
      <c r="ED144" s="52"/>
      <c r="EE144" s="52"/>
      <c r="EF144" s="52"/>
      <c r="EG144" s="52"/>
      <c r="EH144" s="52"/>
      <c r="EI144" s="52"/>
      <c r="EJ144" s="52"/>
      <c r="EK144" s="52"/>
      <c r="EL144" s="52"/>
      <c r="EM144" s="52"/>
      <c r="EN144" s="52"/>
      <c r="EO144" s="52"/>
      <c r="EP144" s="52"/>
      <c r="EQ144" s="95"/>
      <c r="ER144" s="542"/>
    </row>
    <row r="145" spans="1:148" ht="15" customHeight="1" x14ac:dyDescent="0.25">
      <c r="A145" s="1469"/>
      <c r="B145" s="1129" t="str">
        <f t="shared" si="9"/>
        <v>Desk 32</v>
      </c>
      <c r="C145" s="1131" t="str">
        <f t="shared" si="12"/>
        <v/>
      </c>
      <c r="D145" s="1131" t="str">
        <f t="shared" si="12"/>
        <v/>
      </c>
      <c r="E145" s="1131" t="str">
        <f t="shared" si="12"/>
        <v/>
      </c>
      <c r="F145" s="1131" t="str">
        <f t="shared" si="12"/>
        <v/>
      </c>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c r="DA145" s="52"/>
      <c r="DB145" s="52"/>
      <c r="DC145" s="52"/>
      <c r="DD145" s="52"/>
      <c r="DE145" s="52"/>
      <c r="DF145" s="52"/>
      <c r="DG145" s="52"/>
      <c r="DH145" s="52"/>
      <c r="DI145" s="52"/>
      <c r="DJ145" s="52"/>
      <c r="DK145" s="52"/>
      <c r="DL145" s="52"/>
      <c r="DM145" s="52"/>
      <c r="DN145" s="52"/>
      <c r="DO145" s="52"/>
      <c r="DP145" s="52"/>
      <c r="DQ145" s="52"/>
      <c r="DR145" s="52"/>
      <c r="DS145" s="52"/>
      <c r="DT145" s="52"/>
      <c r="DU145" s="52"/>
      <c r="DV145" s="95"/>
      <c r="DW145" s="52"/>
      <c r="DX145" s="52"/>
      <c r="DY145" s="52"/>
      <c r="DZ145" s="52"/>
      <c r="EA145" s="52"/>
      <c r="EB145" s="52"/>
      <c r="EC145" s="52"/>
      <c r="ED145" s="52"/>
      <c r="EE145" s="52"/>
      <c r="EF145" s="52"/>
      <c r="EG145" s="52"/>
      <c r="EH145" s="52"/>
      <c r="EI145" s="52"/>
      <c r="EJ145" s="52"/>
      <c r="EK145" s="52"/>
      <c r="EL145" s="52"/>
      <c r="EM145" s="52"/>
      <c r="EN145" s="52"/>
      <c r="EO145" s="52"/>
      <c r="EP145" s="52"/>
      <c r="EQ145" s="95"/>
      <c r="ER145" s="542"/>
    </row>
    <row r="146" spans="1:148" ht="15" customHeight="1" x14ac:dyDescent="0.25">
      <c r="A146" s="1469"/>
      <c r="B146" s="1129" t="str">
        <f t="shared" si="9"/>
        <v>Desk 33</v>
      </c>
      <c r="C146" s="1131" t="str">
        <f t="shared" si="12"/>
        <v/>
      </c>
      <c r="D146" s="1131" t="str">
        <f t="shared" si="12"/>
        <v/>
      </c>
      <c r="E146" s="1131" t="str">
        <f t="shared" si="12"/>
        <v/>
      </c>
      <c r="F146" s="1131" t="str">
        <f t="shared" si="12"/>
        <v/>
      </c>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c r="DA146" s="52"/>
      <c r="DB146" s="52"/>
      <c r="DC146" s="52"/>
      <c r="DD146" s="52"/>
      <c r="DE146" s="52"/>
      <c r="DF146" s="52"/>
      <c r="DG146" s="52"/>
      <c r="DH146" s="52"/>
      <c r="DI146" s="52"/>
      <c r="DJ146" s="52"/>
      <c r="DK146" s="52"/>
      <c r="DL146" s="52"/>
      <c r="DM146" s="52"/>
      <c r="DN146" s="52"/>
      <c r="DO146" s="52"/>
      <c r="DP146" s="52"/>
      <c r="DQ146" s="52"/>
      <c r="DR146" s="52"/>
      <c r="DS146" s="52"/>
      <c r="DT146" s="52"/>
      <c r="DU146" s="52"/>
      <c r="DV146" s="95"/>
      <c r="DW146" s="52"/>
      <c r="DX146" s="52"/>
      <c r="DY146" s="52"/>
      <c r="DZ146" s="52"/>
      <c r="EA146" s="52"/>
      <c r="EB146" s="52"/>
      <c r="EC146" s="52"/>
      <c r="ED146" s="52"/>
      <c r="EE146" s="52"/>
      <c r="EF146" s="52"/>
      <c r="EG146" s="52"/>
      <c r="EH146" s="52"/>
      <c r="EI146" s="52"/>
      <c r="EJ146" s="52"/>
      <c r="EK146" s="52"/>
      <c r="EL146" s="52"/>
      <c r="EM146" s="52"/>
      <c r="EN146" s="52"/>
      <c r="EO146" s="52"/>
      <c r="EP146" s="52"/>
      <c r="EQ146" s="95"/>
      <c r="ER146" s="542"/>
    </row>
    <row r="147" spans="1:148" ht="15" customHeight="1" x14ac:dyDescent="0.25">
      <c r="A147" s="1469"/>
      <c r="B147" s="1129" t="str">
        <f t="shared" si="9"/>
        <v>Desk 34</v>
      </c>
      <c r="C147" s="1131" t="str">
        <f t="shared" ref="C147:F162" si="13">IF(ISBLANK(C44), "", C44)</f>
        <v/>
      </c>
      <c r="D147" s="1131" t="str">
        <f t="shared" si="13"/>
        <v/>
      </c>
      <c r="E147" s="1131" t="str">
        <f t="shared" si="13"/>
        <v/>
      </c>
      <c r="F147" s="1131" t="str">
        <f t="shared" si="13"/>
        <v/>
      </c>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c r="CW147" s="52"/>
      <c r="CX147" s="52"/>
      <c r="CY147" s="52"/>
      <c r="CZ147" s="52"/>
      <c r="DA147" s="52"/>
      <c r="DB147" s="52"/>
      <c r="DC147" s="52"/>
      <c r="DD147" s="52"/>
      <c r="DE147" s="52"/>
      <c r="DF147" s="52"/>
      <c r="DG147" s="52"/>
      <c r="DH147" s="52"/>
      <c r="DI147" s="52"/>
      <c r="DJ147" s="52"/>
      <c r="DK147" s="52"/>
      <c r="DL147" s="52"/>
      <c r="DM147" s="52"/>
      <c r="DN147" s="52"/>
      <c r="DO147" s="52"/>
      <c r="DP147" s="52"/>
      <c r="DQ147" s="52"/>
      <c r="DR147" s="52"/>
      <c r="DS147" s="52"/>
      <c r="DT147" s="52"/>
      <c r="DU147" s="52"/>
      <c r="DV147" s="95"/>
      <c r="DW147" s="52"/>
      <c r="DX147" s="52"/>
      <c r="DY147" s="52"/>
      <c r="DZ147" s="52"/>
      <c r="EA147" s="52"/>
      <c r="EB147" s="52"/>
      <c r="EC147" s="52"/>
      <c r="ED147" s="52"/>
      <c r="EE147" s="52"/>
      <c r="EF147" s="52"/>
      <c r="EG147" s="52"/>
      <c r="EH147" s="52"/>
      <c r="EI147" s="52"/>
      <c r="EJ147" s="52"/>
      <c r="EK147" s="52"/>
      <c r="EL147" s="52"/>
      <c r="EM147" s="52"/>
      <c r="EN147" s="52"/>
      <c r="EO147" s="52"/>
      <c r="EP147" s="52"/>
      <c r="EQ147" s="95"/>
      <c r="ER147" s="542"/>
    </row>
    <row r="148" spans="1:148" ht="15" customHeight="1" x14ac:dyDescent="0.25">
      <c r="A148" s="1469"/>
      <c r="B148" s="1129" t="str">
        <f t="shared" si="9"/>
        <v>Desk 35</v>
      </c>
      <c r="C148" s="1131" t="str">
        <f t="shared" si="13"/>
        <v/>
      </c>
      <c r="D148" s="1131" t="str">
        <f t="shared" si="13"/>
        <v/>
      </c>
      <c r="E148" s="1131" t="str">
        <f t="shared" si="13"/>
        <v/>
      </c>
      <c r="F148" s="1131" t="str">
        <f t="shared" si="13"/>
        <v/>
      </c>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c r="DA148" s="52"/>
      <c r="DB148" s="52"/>
      <c r="DC148" s="52"/>
      <c r="DD148" s="52"/>
      <c r="DE148" s="52"/>
      <c r="DF148" s="52"/>
      <c r="DG148" s="52"/>
      <c r="DH148" s="52"/>
      <c r="DI148" s="52"/>
      <c r="DJ148" s="52"/>
      <c r="DK148" s="52"/>
      <c r="DL148" s="52"/>
      <c r="DM148" s="52"/>
      <c r="DN148" s="52"/>
      <c r="DO148" s="52"/>
      <c r="DP148" s="52"/>
      <c r="DQ148" s="52"/>
      <c r="DR148" s="52"/>
      <c r="DS148" s="52"/>
      <c r="DT148" s="52"/>
      <c r="DU148" s="52"/>
      <c r="DV148" s="95"/>
      <c r="DW148" s="52"/>
      <c r="DX148" s="52"/>
      <c r="DY148" s="52"/>
      <c r="DZ148" s="52"/>
      <c r="EA148" s="52"/>
      <c r="EB148" s="52"/>
      <c r="EC148" s="52"/>
      <c r="ED148" s="52"/>
      <c r="EE148" s="52"/>
      <c r="EF148" s="52"/>
      <c r="EG148" s="52"/>
      <c r="EH148" s="52"/>
      <c r="EI148" s="52"/>
      <c r="EJ148" s="52"/>
      <c r="EK148" s="52"/>
      <c r="EL148" s="52"/>
      <c r="EM148" s="52"/>
      <c r="EN148" s="52"/>
      <c r="EO148" s="52"/>
      <c r="EP148" s="52"/>
      <c r="EQ148" s="95"/>
      <c r="ER148" s="542"/>
    </row>
    <row r="149" spans="1:148" ht="15" customHeight="1" x14ac:dyDescent="0.25">
      <c r="A149" s="1469"/>
      <c r="B149" s="1129" t="str">
        <f t="shared" si="9"/>
        <v>Desk 36</v>
      </c>
      <c r="C149" s="1131" t="str">
        <f t="shared" si="13"/>
        <v/>
      </c>
      <c r="D149" s="1131" t="str">
        <f t="shared" si="13"/>
        <v/>
      </c>
      <c r="E149" s="1131" t="str">
        <f t="shared" si="13"/>
        <v/>
      </c>
      <c r="F149" s="1131" t="str">
        <f t="shared" si="13"/>
        <v/>
      </c>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c r="DA149" s="52"/>
      <c r="DB149" s="52"/>
      <c r="DC149" s="52"/>
      <c r="DD149" s="52"/>
      <c r="DE149" s="52"/>
      <c r="DF149" s="52"/>
      <c r="DG149" s="52"/>
      <c r="DH149" s="52"/>
      <c r="DI149" s="52"/>
      <c r="DJ149" s="52"/>
      <c r="DK149" s="52"/>
      <c r="DL149" s="52"/>
      <c r="DM149" s="52"/>
      <c r="DN149" s="52"/>
      <c r="DO149" s="52"/>
      <c r="DP149" s="52"/>
      <c r="DQ149" s="52"/>
      <c r="DR149" s="52"/>
      <c r="DS149" s="52"/>
      <c r="DT149" s="52"/>
      <c r="DU149" s="52"/>
      <c r="DV149" s="95"/>
      <c r="DW149" s="52"/>
      <c r="DX149" s="52"/>
      <c r="DY149" s="52"/>
      <c r="DZ149" s="52"/>
      <c r="EA149" s="52"/>
      <c r="EB149" s="52"/>
      <c r="EC149" s="52"/>
      <c r="ED149" s="52"/>
      <c r="EE149" s="52"/>
      <c r="EF149" s="52"/>
      <c r="EG149" s="52"/>
      <c r="EH149" s="52"/>
      <c r="EI149" s="52"/>
      <c r="EJ149" s="52"/>
      <c r="EK149" s="52"/>
      <c r="EL149" s="52"/>
      <c r="EM149" s="52"/>
      <c r="EN149" s="52"/>
      <c r="EO149" s="52"/>
      <c r="EP149" s="52"/>
      <c r="EQ149" s="95"/>
      <c r="ER149" s="542"/>
    </row>
    <row r="150" spans="1:148" ht="15" customHeight="1" x14ac:dyDescent="0.25">
      <c r="A150" s="1469"/>
      <c r="B150" s="1129" t="str">
        <f t="shared" si="9"/>
        <v>Desk 37</v>
      </c>
      <c r="C150" s="1131" t="str">
        <f t="shared" si="13"/>
        <v/>
      </c>
      <c r="D150" s="1131" t="str">
        <f t="shared" si="13"/>
        <v/>
      </c>
      <c r="E150" s="1131" t="str">
        <f t="shared" si="13"/>
        <v/>
      </c>
      <c r="F150" s="1131" t="str">
        <f t="shared" si="13"/>
        <v/>
      </c>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52"/>
      <c r="DL150" s="52"/>
      <c r="DM150" s="52"/>
      <c r="DN150" s="52"/>
      <c r="DO150" s="52"/>
      <c r="DP150" s="52"/>
      <c r="DQ150" s="52"/>
      <c r="DR150" s="52"/>
      <c r="DS150" s="52"/>
      <c r="DT150" s="52"/>
      <c r="DU150" s="52"/>
      <c r="DV150" s="95"/>
      <c r="DW150" s="52"/>
      <c r="DX150" s="52"/>
      <c r="DY150" s="52"/>
      <c r="DZ150" s="52"/>
      <c r="EA150" s="52"/>
      <c r="EB150" s="52"/>
      <c r="EC150" s="52"/>
      <c r="ED150" s="52"/>
      <c r="EE150" s="52"/>
      <c r="EF150" s="52"/>
      <c r="EG150" s="52"/>
      <c r="EH150" s="52"/>
      <c r="EI150" s="52"/>
      <c r="EJ150" s="52"/>
      <c r="EK150" s="52"/>
      <c r="EL150" s="52"/>
      <c r="EM150" s="52"/>
      <c r="EN150" s="52"/>
      <c r="EO150" s="52"/>
      <c r="EP150" s="52"/>
      <c r="EQ150" s="95"/>
      <c r="ER150" s="542"/>
    </row>
    <row r="151" spans="1:148" ht="15" customHeight="1" x14ac:dyDescent="0.25">
      <c r="A151" s="1469"/>
      <c r="B151" s="1129" t="str">
        <f t="shared" si="9"/>
        <v>Desk 38</v>
      </c>
      <c r="C151" s="1131" t="str">
        <f t="shared" si="13"/>
        <v/>
      </c>
      <c r="D151" s="1131" t="str">
        <f t="shared" si="13"/>
        <v/>
      </c>
      <c r="E151" s="1131" t="str">
        <f t="shared" si="13"/>
        <v/>
      </c>
      <c r="F151" s="1131" t="str">
        <f t="shared" si="13"/>
        <v/>
      </c>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c r="DA151" s="52"/>
      <c r="DB151" s="52"/>
      <c r="DC151" s="52"/>
      <c r="DD151" s="52"/>
      <c r="DE151" s="52"/>
      <c r="DF151" s="52"/>
      <c r="DG151" s="52"/>
      <c r="DH151" s="52"/>
      <c r="DI151" s="52"/>
      <c r="DJ151" s="52"/>
      <c r="DK151" s="52"/>
      <c r="DL151" s="52"/>
      <c r="DM151" s="52"/>
      <c r="DN151" s="52"/>
      <c r="DO151" s="52"/>
      <c r="DP151" s="52"/>
      <c r="DQ151" s="52"/>
      <c r="DR151" s="52"/>
      <c r="DS151" s="52"/>
      <c r="DT151" s="52"/>
      <c r="DU151" s="52"/>
      <c r="DV151" s="95"/>
      <c r="DW151" s="52"/>
      <c r="DX151" s="52"/>
      <c r="DY151" s="52"/>
      <c r="DZ151" s="52"/>
      <c r="EA151" s="52"/>
      <c r="EB151" s="52"/>
      <c r="EC151" s="52"/>
      <c r="ED151" s="52"/>
      <c r="EE151" s="52"/>
      <c r="EF151" s="52"/>
      <c r="EG151" s="52"/>
      <c r="EH151" s="52"/>
      <c r="EI151" s="52"/>
      <c r="EJ151" s="52"/>
      <c r="EK151" s="52"/>
      <c r="EL151" s="52"/>
      <c r="EM151" s="52"/>
      <c r="EN151" s="52"/>
      <c r="EO151" s="52"/>
      <c r="EP151" s="52"/>
      <c r="EQ151" s="95"/>
      <c r="ER151" s="542"/>
    </row>
    <row r="152" spans="1:148" ht="15" customHeight="1" x14ac:dyDescent="0.25">
      <c r="A152" s="1469"/>
      <c r="B152" s="1129" t="str">
        <f t="shared" si="9"/>
        <v>Desk 39</v>
      </c>
      <c r="C152" s="1131" t="str">
        <f t="shared" si="13"/>
        <v/>
      </c>
      <c r="D152" s="1131" t="str">
        <f t="shared" si="13"/>
        <v/>
      </c>
      <c r="E152" s="1131" t="str">
        <f t="shared" si="13"/>
        <v/>
      </c>
      <c r="F152" s="1131" t="str">
        <f t="shared" si="13"/>
        <v/>
      </c>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c r="DA152" s="52"/>
      <c r="DB152" s="52"/>
      <c r="DC152" s="52"/>
      <c r="DD152" s="52"/>
      <c r="DE152" s="52"/>
      <c r="DF152" s="52"/>
      <c r="DG152" s="52"/>
      <c r="DH152" s="52"/>
      <c r="DI152" s="52"/>
      <c r="DJ152" s="52"/>
      <c r="DK152" s="52"/>
      <c r="DL152" s="52"/>
      <c r="DM152" s="52"/>
      <c r="DN152" s="52"/>
      <c r="DO152" s="52"/>
      <c r="DP152" s="52"/>
      <c r="DQ152" s="52"/>
      <c r="DR152" s="52"/>
      <c r="DS152" s="52"/>
      <c r="DT152" s="52"/>
      <c r="DU152" s="52"/>
      <c r="DV152" s="95"/>
      <c r="DW152" s="52"/>
      <c r="DX152" s="52"/>
      <c r="DY152" s="52"/>
      <c r="DZ152" s="52"/>
      <c r="EA152" s="52"/>
      <c r="EB152" s="52"/>
      <c r="EC152" s="52"/>
      <c r="ED152" s="52"/>
      <c r="EE152" s="52"/>
      <c r="EF152" s="52"/>
      <c r="EG152" s="52"/>
      <c r="EH152" s="52"/>
      <c r="EI152" s="52"/>
      <c r="EJ152" s="52"/>
      <c r="EK152" s="52"/>
      <c r="EL152" s="52"/>
      <c r="EM152" s="52"/>
      <c r="EN152" s="52"/>
      <c r="EO152" s="52"/>
      <c r="EP152" s="52"/>
      <c r="EQ152" s="95"/>
      <c r="ER152" s="542"/>
    </row>
    <row r="153" spans="1:148" ht="15" customHeight="1" x14ac:dyDescent="0.25">
      <c r="A153" s="1469"/>
      <c r="B153" s="1129" t="str">
        <f t="shared" si="9"/>
        <v>Desk 40</v>
      </c>
      <c r="C153" s="1131" t="str">
        <f t="shared" si="13"/>
        <v/>
      </c>
      <c r="D153" s="1131" t="str">
        <f t="shared" si="13"/>
        <v/>
      </c>
      <c r="E153" s="1131" t="str">
        <f t="shared" si="13"/>
        <v/>
      </c>
      <c r="F153" s="1131" t="str">
        <f t="shared" si="13"/>
        <v/>
      </c>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c r="DA153" s="52"/>
      <c r="DB153" s="52"/>
      <c r="DC153" s="52"/>
      <c r="DD153" s="52"/>
      <c r="DE153" s="52"/>
      <c r="DF153" s="52"/>
      <c r="DG153" s="52"/>
      <c r="DH153" s="52"/>
      <c r="DI153" s="52"/>
      <c r="DJ153" s="52"/>
      <c r="DK153" s="52"/>
      <c r="DL153" s="52"/>
      <c r="DM153" s="52"/>
      <c r="DN153" s="52"/>
      <c r="DO153" s="52"/>
      <c r="DP153" s="52"/>
      <c r="DQ153" s="52"/>
      <c r="DR153" s="52"/>
      <c r="DS153" s="52"/>
      <c r="DT153" s="52"/>
      <c r="DU153" s="52"/>
      <c r="DV153" s="95"/>
      <c r="DW153" s="52"/>
      <c r="DX153" s="52"/>
      <c r="DY153" s="52"/>
      <c r="DZ153" s="52"/>
      <c r="EA153" s="52"/>
      <c r="EB153" s="52"/>
      <c r="EC153" s="52"/>
      <c r="ED153" s="52"/>
      <c r="EE153" s="52"/>
      <c r="EF153" s="52"/>
      <c r="EG153" s="52"/>
      <c r="EH153" s="52"/>
      <c r="EI153" s="52"/>
      <c r="EJ153" s="52"/>
      <c r="EK153" s="52"/>
      <c r="EL153" s="52"/>
      <c r="EM153" s="52"/>
      <c r="EN153" s="52"/>
      <c r="EO153" s="52"/>
      <c r="EP153" s="52"/>
      <c r="EQ153" s="95"/>
      <c r="ER153" s="542"/>
    </row>
    <row r="154" spans="1:148" ht="15" customHeight="1" x14ac:dyDescent="0.25">
      <c r="A154" s="1469"/>
      <c r="B154" s="1129" t="str">
        <f t="shared" si="9"/>
        <v>Desk 41</v>
      </c>
      <c r="C154" s="1131" t="str">
        <f t="shared" si="13"/>
        <v/>
      </c>
      <c r="D154" s="1131" t="str">
        <f t="shared" si="13"/>
        <v/>
      </c>
      <c r="E154" s="1131" t="str">
        <f t="shared" si="13"/>
        <v/>
      </c>
      <c r="F154" s="1131" t="str">
        <f t="shared" si="13"/>
        <v/>
      </c>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2"/>
      <c r="DO154" s="52"/>
      <c r="DP154" s="52"/>
      <c r="DQ154" s="52"/>
      <c r="DR154" s="52"/>
      <c r="DS154" s="52"/>
      <c r="DT154" s="52"/>
      <c r="DU154" s="52"/>
      <c r="DV154" s="95"/>
      <c r="DW154" s="52"/>
      <c r="DX154" s="52"/>
      <c r="DY154" s="52"/>
      <c r="DZ154" s="52"/>
      <c r="EA154" s="52"/>
      <c r="EB154" s="52"/>
      <c r="EC154" s="52"/>
      <c r="ED154" s="52"/>
      <c r="EE154" s="52"/>
      <c r="EF154" s="52"/>
      <c r="EG154" s="52"/>
      <c r="EH154" s="52"/>
      <c r="EI154" s="52"/>
      <c r="EJ154" s="52"/>
      <c r="EK154" s="52"/>
      <c r="EL154" s="52"/>
      <c r="EM154" s="52"/>
      <c r="EN154" s="52"/>
      <c r="EO154" s="52"/>
      <c r="EP154" s="52"/>
      <c r="EQ154" s="95"/>
      <c r="ER154" s="542"/>
    </row>
    <row r="155" spans="1:148" ht="15" customHeight="1" x14ac:dyDescent="0.25">
      <c r="A155" s="1469"/>
      <c r="B155" s="1129" t="str">
        <f t="shared" si="9"/>
        <v>Desk 42</v>
      </c>
      <c r="C155" s="1131" t="str">
        <f t="shared" si="13"/>
        <v/>
      </c>
      <c r="D155" s="1131" t="str">
        <f t="shared" si="13"/>
        <v/>
      </c>
      <c r="E155" s="1131" t="str">
        <f t="shared" si="13"/>
        <v/>
      </c>
      <c r="F155" s="1131" t="str">
        <f t="shared" si="13"/>
        <v/>
      </c>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E155" s="52"/>
      <c r="CF155" s="52"/>
      <c r="CG155" s="52"/>
      <c r="CH155" s="52"/>
      <c r="CI155" s="52"/>
      <c r="CJ155" s="52"/>
      <c r="CK155" s="52"/>
      <c r="CL155" s="52"/>
      <c r="CM155" s="52"/>
      <c r="CN155" s="52"/>
      <c r="CO155" s="52"/>
      <c r="CP155" s="52"/>
      <c r="CQ155" s="52"/>
      <c r="CR155" s="52"/>
      <c r="CS155" s="52"/>
      <c r="CT155" s="52"/>
      <c r="CU155" s="52"/>
      <c r="CV155" s="52"/>
      <c r="CW155" s="52"/>
      <c r="CX155" s="52"/>
      <c r="CY155" s="52"/>
      <c r="CZ155" s="52"/>
      <c r="DA155" s="52"/>
      <c r="DB155" s="52"/>
      <c r="DC155" s="52"/>
      <c r="DD155" s="52"/>
      <c r="DE155" s="52"/>
      <c r="DF155" s="52"/>
      <c r="DG155" s="52"/>
      <c r="DH155" s="52"/>
      <c r="DI155" s="52"/>
      <c r="DJ155" s="52"/>
      <c r="DK155" s="52"/>
      <c r="DL155" s="52"/>
      <c r="DM155" s="52"/>
      <c r="DN155" s="52"/>
      <c r="DO155" s="52"/>
      <c r="DP155" s="52"/>
      <c r="DQ155" s="52"/>
      <c r="DR155" s="52"/>
      <c r="DS155" s="52"/>
      <c r="DT155" s="52"/>
      <c r="DU155" s="52"/>
      <c r="DV155" s="95"/>
      <c r="DW155" s="52"/>
      <c r="DX155" s="52"/>
      <c r="DY155" s="52"/>
      <c r="DZ155" s="52"/>
      <c r="EA155" s="52"/>
      <c r="EB155" s="52"/>
      <c r="EC155" s="52"/>
      <c r="ED155" s="52"/>
      <c r="EE155" s="52"/>
      <c r="EF155" s="52"/>
      <c r="EG155" s="52"/>
      <c r="EH155" s="52"/>
      <c r="EI155" s="52"/>
      <c r="EJ155" s="52"/>
      <c r="EK155" s="52"/>
      <c r="EL155" s="52"/>
      <c r="EM155" s="52"/>
      <c r="EN155" s="52"/>
      <c r="EO155" s="52"/>
      <c r="EP155" s="52"/>
      <c r="EQ155" s="95"/>
      <c r="ER155" s="542"/>
    </row>
    <row r="156" spans="1:148" ht="15" customHeight="1" x14ac:dyDescent="0.25">
      <c r="A156" s="1469"/>
      <c r="B156" s="1129" t="str">
        <f t="shared" si="9"/>
        <v>Desk 43</v>
      </c>
      <c r="C156" s="1131" t="str">
        <f t="shared" si="13"/>
        <v/>
      </c>
      <c r="D156" s="1131" t="str">
        <f t="shared" si="13"/>
        <v/>
      </c>
      <c r="E156" s="1131" t="str">
        <f t="shared" si="13"/>
        <v/>
      </c>
      <c r="F156" s="1131" t="str">
        <f t="shared" si="13"/>
        <v/>
      </c>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2"/>
      <c r="CZ156" s="52"/>
      <c r="DA156" s="52"/>
      <c r="DB156" s="52"/>
      <c r="DC156" s="52"/>
      <c r="DD156" s="52"/>
      <c r="DE156" s="52"/>
      <c r="DF156" s="52"/>
      <c r="DG156" s="52"/>
      <c r="DH156" s="52"/>
      <c r="DI156" s="52"/>
      <c r="DJ156" s="52"/>
      <c r="DK156" s="52"/>
      <c r="DL156" s="52"/>
      <c r="DM156" s="52"/>
      <c r="DN156" s="52"/>
      <c r="DO156" s="52"/>
      <c r="DP156" s="52"/>
      <c r="DQ156" s="52"/>
      <c r="DR156" s="52"/>
      <c r="DS156" s="52"/>
      <c r="DT156" s="52"/>
      <c r="DU156" s="52"/>
      <c r="DV156" s="95"/>
      <c r="DW156" s="52"/>
      <c r="DX156" s="52"/>
      <c r="DY156" s="52"/>
      <c r="DZ156" s="52"/>
      <c r="EA156" s="52"/>
      <c r="EB156" s="52"/>
      <c r="EC156" s="52"/>
      <c r="ED156" s="52"/>
      <c r="EE156" s="52"/>
      <c r="EF156" s="52"/>
      <c r="EG156" s="52"/>
      <c r="EH156" s="52"/>
      <c r="EI156" s="52"/>
      <c r="EJ156" s="52"/>
      <c r="EK156" s="52"/>
      <c r="EL156" s="52"/>
      <c r="EM156" s="52"/>
      <c r="EN156" s="52"/>
      <c r="EO156" s="52"/>
      <c r="EP156" s="52"/>
      <c r="EQ156" s="95"/>
      <c r="ER156" s="542"/>
    </row>
    <row r="157" spans="1:148" ht="15" customHeight="1" x14ac:dyDescent="0.25">
      <c r="A157" s="1469"/>
      <c r="B157" s="1129" t="str">
        <f t="shared" si="9"/>
        <v>Desk 44</v>
      </c>
      <c r="C157" s="1131" t="str">
        <f t="shared" si="13"/>
        <v/>
      </c>
      <c r="D157" s="1131" t="str">
        <f t="shared" si="13"/>
        <v/>
      </c>
      <c r="E157" s="1131" t="str">
        <f t="shared" si="13"/>
        <v/>
      </c>
      <c r="F157" s="1131" t="str">
        <f t="shared" si="13"/>
        <v/>
      </c>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c r="DA157" s="52"/>
      <c r="DB157" s="52"/>
      <c r="DC157" s="52"/>
      <c r="DD157" s="52"/>
      <c r="DE157" s="52"/>
      <c r="DF157" s="52"/>
      <c r="DG157" s="52"/>
      <c r="DH157" s="52"/>
      <c r="DI157" s="52"/>
      <c r="DJ157" s="52"/>
      <c r="DK157" s="52"/>
      <c r="DL157" s="52"/>
      <c r="DM157" s="52"/>
      <c r="DN157" s="52"/>
      <c r="DO157" s="52"/>
      <c r="DP157" s="52"/>
      <c r="DQ157" s="52"/>
      <c r="DR157" s="52"/>
      <c r="DS157" s="52"/>
      <c r="DT157" s="52"/>
      <c r="DU157" s="52"/>
      <c r="DV157" s="95"/>
      <c r="DW157" s="52"/>
      <c r="DX157" s="52"/>
      <c r="DY157" s="52"/>
      <c r="DZ157" s="52"/>
      <c r="EA157" s="52"/>
      <c r="EB157" s="52"/>
      <c r="EC157" s="52"/>
      <c r="ED157" s="52"/>
      <c r="EE157" s="52"/>
      <c r="EF157" s="52"/>
      <c r="EG157" s="52"/>
      <c r="EH157" s="52"/>
      <c r="EI157" s="52"/>
      <c r="EJ157" s="52"/>
      <c r="EK157" s="52"/>
      <c r="EL157" s="52"/>
      <c r="EM157" s="52"/>
      <c r="EN157" s="52"/>
      <c r="EO157" s="52"/>
      <c r="EP157" s="52"/>
      <c r="EQ157" s="95"/>
      <c r="ER157" s="542"/>
    </row>
    <row r="158" spans="1:148" ht="15" customHeight="1" x14ac:dyDescent="0.25">
      <c r="A158" s="1469"/>
      <c r="B158" s="1129" t="str">
        <f t="shared" si="9"/>
        <v>Desk 45</v>
      </c>
      <c r="C158" s="1131" t="str">
        <f t="shared" si="13"/>
        <v/>
      </c>
      <c r="D158" s="1131" t="str">
        <f t="shared" si="13"/>
        <v/>
      </c>
      <c r="E158" s="1131" t="str">
        <f t="shared" si="13"/>
        <v/>
      </c>
      <c r="F158" s="1131" t="str">
        <f t="shared" si="13"/>
        <v/>
      </c>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c r="DA158" s="52"/>
      <c r="DB158" s="52"/>
      <c r="DC158" s="52"/>
      <c r="DD158" s="52"/>
      <c r="DE158" s="52"/>
      <c r="DF158" s="52"/>
      <c r="DG158" s="52"/>
      <c r="DH158" s="52"/>
      <c r="DI158" s="52"/>
      <c r="DJ158" s="52"/>
      <c r="DK158" s="52"/>
      <c r="DL158" s="52"/>
      <c r="DM158" s="52"/>
      <c r="DN158" s="52"/>
      <c r="DO158" s="52"/>
      <c r="DP158" s="52"/>
      <c r="DQ158" s="52"/>
      <c r="DR158" s="52"/>
      <c r="DS158" s="52"/>
      <c r="DT158" s="52"/>
      <c r="DU158" s="52"/>
      <c r="DV158" s="95"/>
      <c r="DW158" s="52"/>
      <c r="DX158" s="52"/>
      <c r="DY158" s="52"/>
      <c r="DZ158" s="52"/>
      <c r="EA158" s="52"/>
      <c r="EB158" s="52"/>
      <c r="EC158" s="52"/>
      <c r="ED158" s="52"/>
      <c r="EE158" s="52"/>
      <c r="EF158" s="52"/>
      <c r="EG158" s="52"/>
      <c r="EH158" s="52"/>
      <c r="EI158" s="52"/>
      <c r="EJ158" s="52"/>
      <c r="EK158" s="52"/>
      <c r="EL158" s="52"/>
      <c r="EM158" s="52"/>
      <c r="EN158" s="52"/>
      <c r="EO158" s="52"/>
      <c r="EP158" s="52"/>
      <c r="EQ158" s="95"/>
      <c r="ER158" s="542"/>
    </row>
    <row r="159" spans="1:148" ht="15" customHeight="1" x14ac:dyDescent="0.25">
      <c r="A159" s="1469"/>
      <c r="B159" s="1129" t="str">
        <f t="shared" si="9"/>
        <v>Desk 46</v>
      </c>
      <c r="C159" s="1131" t="str">
        <f t="shared" si="13"/>
        <v/>
      </c>
      <c r="D159" s="1131" t="str">
        <f t="shared" si="13"/>
        <v/>
      </c>
      <c r="E159" s="1131" t="str">
        <f t="shared" si="13"/>
        <v/>
      </c>
      <c r="F159" s="1131" t="str">
        <f t="shared" si="13"/>
        <v/>
      </c>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c r="DA159" s="52"/>
      <c r="DB159" s="52"/>
      <c r="DC159" s="52"/>
      <c r="DD159" s="52"/>
      <c r="DE159" s="52"/>
      <c r="DF159" s="52"/>
      <c r="DG159" s="52"/>
      <c r="DH159" s="52"/>
      <c r="DI159" s="52"/>
      <c r="DJ159" s="52"/>
      <c r="DK159" s="52"/>
      <c r="DL159" s="52"/>
      <c r="DM159" s="52"/>
      <c r="DN159" s="52"/>
      <c r="DO159" s="52"/>
      <c r="DP159" s="52"/>
      <c r="DQ159" s="52"/>
      <c r="DR159" s="52"/>
      <c r="DS159" s="52"/>
      <c r="DT159" s="52"/>
      <c r="DU159" s="52"/>
      <c r="DV159" s="95"/>
      <c r="DW159" s="52"/>
      <c r="DX159" s="52"/>
      <c r="DY159" s="52"/>
      <c r="DZ159" s="52"/>
      <c r="EA159" s="52"/>
      <c r="EB159" s="52"/>
      <c r="EC159" s="52"/>
      <c r="ED159" s="52"/>
      <c r="EE159" s="52"/>
      <c r="EF159" s="52"/>
      <c r="EG159" s="52"/>
      <c r="EH159" s="52"/>
      <c r="EI159" s="52"/>
      <c r="EJ159" s="52"/>
      <c r="EK159" s="52"/>
      <c r="EL159" s="52"/>
      <c r="EM159" s="52"/>
      <c r="EN159" s="52"/>
      <c r="EO159" s="52"/>
      <c r="EP159" s="52"/>
      <c r="EQ159" s="95"/>
      <c r="ER159" s="542"/>
    </row>
    <row r="160" spans="1:148" ht="15" customHeight="1" x14ac:dyDescent="0.25">
      <c r="A160" s="1469"/>
      <c r="B160" s="1129" t="str">
        <f t="shared" si="9"/>
        <v>Desk 47</v>
      </c>
      <c r="C160" s="1131" t="str">
        <f t="shared" si="13"/>
        <v/>
      </c>
      <c r="D160" s="1131" t="str">
        <f t="shared" si="13"/>
        <v/>
      </c>
      <c r="E160" s="1131" t="str">
        <f t="shared" si="13"/>
        <v/>
      </c>
      <c r="F160" s="1131" t="str">
        <f t="shared" si="13"/>
        <v/>
      </c>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c r="DI160" s="52"/>
      <c r="DJ160" s="52"/>
      <c r="DK160" s="52"/>
      <c r="DL160" s="52"/>
      <c r="DM160" s="52"/>
      <c r="DN160" s="52"/>
      <c r="DO160" s="52"/>
      <c r="DP160" s="52"/>
      <c r="DQ160" s="52"/>
      <c r="DR160" s="52"/>
      <c r="DS160" s="52"/>
      <c r="DT160" s="52"/>
      <c r="DU160" s="52"/>
      <c r="DV160" s="95"/>
      <c r="DW160" s="52"/>
      <c r="DX160" s="52"/>
      <c r="DY160" s="52"/>
      <c r="DZ160" s="52"/>
      <c r="EA160" s="52"/>
      <c r="EB160" s="52"/>
      <c r="EC160" s="52"/>
      <c r="ED160" s="52"/>
      <c r="EE160" s="52"/>
      <c r="EF160" s="52"/>
      <c r="EG160" s="52"/>
      <c r="EH160" s="52"/>
      <c r="EI160" s="52"/>
      <c r="EJ160" s="52"/>
      <c r="EK160" s="52"/>
      <c r="EL160" s="52"/>
      <c r="EM160" s="52"/>
      <c r="EN160" s="52"/>
      <c r="EO160" s="52"/>
      <c r="EP160" s="52"/>
      <c r="EQ160" s="95"/>
      <c r="ER160" s="542"/>
    </row>
    <row r="161" spans="1:148" ht="15" customHeight="1" x14ac:dyDescent="0.25">
      <c r="A161" s="1469"/>
      <c r="B161" s="1129" t="str">
        <f t="shared" si="9"/>
        <v>Desk 48</v>
      </c>
      <c r="C161" s="1131" t="str">
        <f t="shared" si="13"/>
        <v/>
      </c>
      <c r="D161" s="1131" t="str">
        <f t="shared" si="13"/>
        <v/>
      </c>
      <c r="E161" s="1131" t="str">
        <f t="shared" si="13"/>
        <v/>
      </c>
      <c r="F161" s="1131" t="str">
        <f t="shared" si="13"/>
        <v/>
      </c>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2"/>
      <c r="DO161" s="52"/>
      <c r="DP161" s="52"/>
      <c r="DQ161" s="52"/>
      <c r="DR161" s="52"/>
      <c r="DS161" s="52"/>
      <c r="DT161" s="52"/>
      <c r="DU161" s="52"/>
      <c r="DV161" s="95"/>
      <c r="DW161" s="52"/>
      <c r="DX161" s="52"/>
      <c r="DY161" s="52"/>
      <c r="DZ161" s="52"/>
      <c r="EA161" s="52"/>
      <c r="EB161" s="52"/>
      <c r="EC161" s="52"/>
      <c r="ED161" s="52"/>
      <c r="EE161" s="52"/>
      <c r="EF161" s="52"/>
      <c r="EG161" s="52"/>
      <c r="EH161" s="52"/>
      <c r="EI161" s="52"/>
      <c r="EJ161" s="52"/>
      <c r="EK161" s="52"/>
      <c r="EL161" s="52"/>
      <c r="EM161" s="52"/>
      <c r="EN161" s="52"/>
      <c r="EO161" s="52"/>
      <c r="EP161" s="52"/>
      <c r="EQ161" s="95"/>
      <c r="ER161" s="542"/>
    </row>
    <row r="162" spans="1:148" ht="15" customHeight="1" x14ac:dyDescent="0.25">
      <c r="A162" s="1469"/>
      <c r="B162" s="1129" t="str">
        <f t="shared" si="9"/>
        <v>Desk 49</v>
      </c>
      <c r="C162" s="1131" t="str">
        <f t="shared" si="13"/>
        <v/>
      </c>
      <c r="D162" s="1131" t="str">
        <f t="shared" si="13"/>
        <v/>
      </c>
      <c r="E162" s="1131" t="str">
        <f t="shared" si="13"/>
        <v/>
      </c>
      <c r="F162" s="1131" t="str">
        <f t="shared" si="13"/>
        <v/>
      </c>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2"/>
      <c r="DO162" s="52"/>
      <c r="DP162" s="52"/>
      <c r="DQ162" s="52"/>
      <c r="DR162" s="52"/>
      <c r="DS162" s="52"/>
      <c r="DT162" s="52"/>
      <c r="DU162" s="52"/>
      <c r="DV162" s="95"/>
      <c r="DW162" s="52"/>
      <c r="DX162" s="52"/>
      <c r="DY162" s="52"/>
      <c r="DZ162" s="52"/>
      <c r="EA162" s="52"/>
      <c r="EB162" s="52"/>
      <c r="EC162" s="52"/>
      <c r="ED162" s="52"/>
      <c r="EE162" s="52"/>
      <c r="EF162" s="52"/>
      <c r="EG162" s="52"/>
      <c r="EH162" s="52"/>
      <c r="EI162" s="52"/>
      <c r="EJ162" s="52"/>
      <c r="EK162" s="52"/>
      <c r="EL162" s="52"/>
      <c r="EM162" s="52"/>
      <c r="EN162" s="52"/>
      <c r="EO162" s="52"/>
      <c r="EP162" s="52"/>
      <c r="EQ162" s="95"/>
      <c r="ER162" s="542"/>
    </row>
    <row r="163" spans="1:148" ht="15" customHeight="1" x14ac:dyDescent="0.25">
      <c r="A163" s="1469"/>
      <c r="B163" s="1129" t="str">
        <f t="shared" si="9"/>
        <v>Desk 50</v>
      </c>
      <c r="C163" s="1131" t="str">
        <f t="shared" ref="C163:F178" si="14">IF(ISBLANK(C60), "", C60)</f>
        <v/>
      </c>
      <c r="D163" s="1131" t="str">
        <f t="shared" si="14"/>
        <v/>
      </c>
      <c r="E163" s="1131" t="str">
        <f t="shared" si="14"/>
        <v/>
      </c>
      <c r="F163" s="1131" t="str">
        <f t="shared" si="14"/>
        <v/>
      </c>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95"/>
      <c r="DW163" s="52"/>
      <c r="DX163" s="52"/>
      <c r="DY163" s="52"/>
      <c r="DZ163" s="52"/>
      <c r="EA163" s="52"/>
      <c r="EB163" s="52"/>
      <c r="EC163" s="52"/>
      <c r="ED163" s="52"/>
      <c r="EE163" s="52"/>
      <c r="EF163" s="52"/>
      <c r="EG163" s="52"/>
      <c r="EH163" s="52"/>
      <c r="EI163" s="52"/>
      <c r="EJ163" s="52"/>
      <c r="EK163" s="52"/>
      <c r="EL163" s="52"/>
      <c r="EM163" s="52"/>
      <c r="EN163" s="52"/>
      <c r="EO163" s="52"/>
      <c r="EP163" s="52"/>
      <c r="EQ163" s="95"/>
      <c r="ER163" s="542"/>
    </row>
    <row r="164" spans="1:148" ht="15" customHeight="1" x14ac:dyDescent="0.25">
      <c r="A164" s="1469"/>
      <c r="B164" s="1129" t="str">
        <f t="shared" si="9"/>
        <v>Desk 51</v>
      </c>
      <c r="C164" s="1131" t="str">
        <f t="shared" si="14"/>
        <v/>
      </c>
      <c r="D164" s="1131" t="str">
        <f t="shared" si="14"/>
        <v/>
      </c>
      <c r="E164" s="1131" t="str">
        <f t="shared" si="14"/>
        <v/>
      </c>
      <c r="F164" s="1131" t="str">
        <f t="shared" si="14"/>
        <v/>
      </c>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95"/>
      <c r="DW164" s="52"/>
      <c r="DX164" s="52"/>
      <c r="DY164" s="52"/>
      <c r="DZ164" s="52"/>
      <c r="EA164" s="52"/>
      <c r="EB164" s="52"/>
      <c r="EC164" s="52"/>
      <c r="ED164" s="52"/>
      <c r="EE164" s="52"/>
      <c r="EF164" s="52"/>
      <c r="EG164" s="52"/>
      <c r="EH164" s="52"/>
      <c r="EI164" s="52"/>
      <c r="EJ164" s="52"/>
      <c r="EK164" s="52"/>
      <c r="EL164" s="52"/>
      <c r="EM164" s="52"/>
      <c r="EN164" s="52"/>
      <c r="EO164" s="52"/>
      <c r="EP164" s="52"/>
      <c r="EQ164" s="95"/>
      <c r="ER164" s="542"/>
    </row>
    <row r="165" spans="1:148" ht="15" customHeight="1" x14ac:dyDescent="0.25">
      <c r="A165" s="1469"/>
      <c r="B165" s="1129" t="str">
        <f t="shared" si="9"/>
        <v>Desk 52</v>
      </c>
      <c r="C165" s="1131" t="str">
        <f t="shared" si="14"/>
        <v/>
      </c>
      <c r="D165" s="1131" t="str">
        <f t="shared" si="14"/>
        <v/>
      </c>
      <c r="E165" s="1131" t="str">
        <f t="shared" si="14"/>
        <v/>
      </c>
      <c r="F165" s="1131" t="str">
        <f t="shared" si="14"/>
        <v/>
      </c>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95"/>
      <c r="DW165" s="52"/>
      <c r="DX165" s="52"/>
      <c r="DY165" s="52"/>
      <c r="DZ165" s="52"/>
      <c r="EA165" s="52"/>
      <c r="EB165" s="52"/>
      <c r="EC165" s="52"/>
      <c r="ED165" s="52"/>
      <c r="EE165" s="52"/>
      <c r="EF165" s="52"/>
      <c r="EG165" s="52"/>
      <c r="EH165" s="52"/>
      <c r="EI165" s="52"/>
      <c r="EJ165" s="52"/>
      <c r="EK165" s="52"/>
      <c r="EL165" s="52"/>
      <c r="EM165" s="52"/>
      <c r="EN165" s="52"/>
      <c r="EO165" s="52"/>
      <c r="EP165" s="52"/>
      <c r="EQ165" s="95"/>
      <c r="ER165" s="542"/>
    </row>
    <row r="166" spans="1:148" ht="15" customHeight="1" x14ac:dyDescent="0.25">
      <c r="A166" s="1469"/>
      <c r="B166" s="1129" t="str">
        <f t="shared" si="9"/>
        <v>Desk 53</v>
      </c>
      <c r="C166" s="1131" t="str">
        <f t="shared" si="14"/>
        <v/>
      </c>
      <c r="D166" s="1131" t="str">
        <f t="shared" si="14"/>
        <v/>
      </c>
      <c r="E166" s="1131" t="str">
        <f t="shared" si="14"/>
        <v/>
      </c>
      <c r="F166" s="1131" t="str">
        <f t="shared" si="14"/>
        <v/>
      </c>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2"/>
      <c r="DO166" s="52"/>
      <c r="DP166" s="52"/>
      <c r="DQ166" s="52"/>
      <c r="DR166" s="52"/>
      <c r="DS166" s="52"/>
      <c r="DT166" s="52"/>
      <c r="DU166" s="52"/>
      <c r="DV166" s="95"/>
      <c r="DW166" s="52"/>
      <c r="DX166" s="52"/>
      <c r="DY166" s="52"/>
      <c r="DZ166" s="52"/>
      <c r="EA166" s="52"/>
      <c r="EB166" s="52"/>
      <c r="EC166" s="52"/>
      <c r="ED166" s="52"/>
      <c r="EE166" s="52"/>
      <c r="EF166" s="52"/>
      <c r="EG166" s="52"/>
      <c r="EH166" s="52"/>
      <c r="EI166" s="52"/>
      <c r="EJ166" s="52"/>
      <c r="EK166" s="52"/>
      <c r="EL166" s="52"/>
      <c r="EM166" s="52"/>
      <c r="EN166" s="52"/>
      <c r="EO166" s="52"/>
      <c r="EP166" s="52"/>
      <c r="EQ166" s="95"/>
      <c r="ER166" s="542"/>
    </row>
    <row r="167" spans="1:148" ht="15" customHeight="1" x14ac:dyDescent="0.25">
      <c r="A167" s="1469"/>
      <c r="B167" s="1129" t="str">
        <f t="shared" si="9"/>
        <v>Desk 54</v>
      </c>
      <c r="C167" s="1131" t="str">
        <f t="shared" si="14"/>
        <v/>
      </c>
      <c r="D167" s="1131" t="str">
        <f t="shared" si="14"/>
        <v/>
      </c>
      <c r="E167" s="1131" t="str">
        <f t="shared" si="14"/>
        <v/>
      </c>
      <c r="F167" s="1131" t="str">
        <f t="shared" si="14"/>
        <v/>
      </c>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95"/>
      <c r="DW167" s="52"/>
      <c r="DX167" s="52"/>
      <c r="DY167" s="52"/>
      <c r="DZ167" s="52"/>
      <c r="EA167" s="52"/>
      <c r="EB167" s="52"/>
      <c r="EC167" s="52"/>
      <c r="ED167" s="52"/>
      <c r="EE167" s="52"/>
      <c r="EF167" s="52"/>
      <c r="EG167" s="52"/>
      <c r="EH167" s="52"/>
      <c r="EI167" s="52"/>
      <c r="EJ167" s="52"/>
      <c r="EK167" s="52"/>
      <c r="EL167" s="52"/>
      <c r="EM167" s="52"/>
      <c r="EN167" s="52"/>
      <c r="EO167" s="52"/>
      <c r="EP167" s="52"/>
      <c r="EQ167" s="95"/>
      <c r="ER167" s="542"/>
    </row>
    <row r="168" spans="1:148" ht="15" customHeight="1" x14ac:dyDescent="0.25">
      <c r="A168" s="1469"/>
      <c r="B168" s="1129" t="str">
        <f t="shared" si="9"/>
        <v>Desk 55</v>
      </c>
      <c r="C168" s="1131" t="str">
        <f t="shared" si="14"/>
        <v/>
      </c>
      <c r="D168" s="1131" t="str">
        <f t="shared" si="14"/>
        <v/>
      </c>
      <c r="E168" s="1131" t="str">
        <f t="shared" si="14"/>
        <v/>
      </c>
      <c r="F168" s="1131" t="str">
        <f t="shared" si="14"/>
        <v/>
      </c>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95"/>
      <c r="DW168" s="52"/>
      <c r="DX168" s="52"/>
      <c r="DY168" s="52"/>
      <c r="DZ168" s="52"/>
      <c r="EA168" s="52"/>
      <c r="EB168" s="52"/>
      <c r="EC168" s="52"/>
      <c r="ED168" s="52"/>
      <c r="EE168" s="52"/>
      <c r="EF168" s="52"/>
      <c r="EG168" s="52"/>
      <c r="EH168" s="52"/>
      <c r="EI168" s="52"/>
      <c r="EJ168" s="52"/>
      <c r="EK168" s="52"/>
      <c r="EL168" s="52"/>
      <c r="EM168" s="52"/>
      <c r="EN168" s="52"/>
      <c r="EO168" s="52"/>
      <c r="EP168" s="52"/>
      <c r="EQ168" s="95"/>
      <c r="ER168" s="542"/>
    </row>
    <row r="169" spans="1:148" ht="15" customHeight="1" x14ac:dyDescent="0.25">
      <c r="A169" s="1469"/>
      <c r="B169" s="1129" t="str">
        <f t="shared" si="9"/>
        <v>Desk 56</v>
      </c>
      <c r="C169" s="1131" t="str">
        <f t="shared" si="14"/>
        <v/>
      </c>
      <c r="D169" s="1131" t="str">
        <f t="shared" si="14"/>
        <v/>
      </c>
      <c r="E169" s="1131" t="str">
        <f t="shared" si="14"/>
        <v/>
      </c>
      <c r="F169" s="1131" t="str">
        <f t="shared" si="14"/>
        <v/>
      </c>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c r="DI169" s="52"/>
      <c r="DJ169" s="52"/>
      <c r="DK169" s="52"/>
      <c r="DL169" s="52"/>
      <c r="DM169" s="52"/>
      <c r="DN169" s="52"/>
      <c r="DO169" s="52"/>
      <c r="DP169" s="52"/>
      <c r="DQ169" s="52"/>
      <c r="DR169" s="52"/>
      <c r="DS169" s="52"/>
      <c r="DT169" s="52"/>
      <c r="DU169" s="52"/>
      <c r="DV169" s="95"/>
      <c r="DW169" s="52"/>
      <c r="DX169" s="52"/>
      <c r="DY169" s="52"/>
      <c r="DZ169" s="52"/>
      <c r="EA169" s="52"/>
      <c r="EB169" s="52"/>
      <c r="EC169" s="52"/>
      <c r="ED169" s="52"/>
      <c r="EE169" s="52"/>
      <c r="EF169" s="52"/>
      <c r="EG169" s="52"/>
      <c r="EH169" s="52"/>
      <c r="EI169" s="52"/>
      <c r="EJ169" s="52"/>
      <c r="EK169" s="52"/>
      <c r="EL169" s="52"/>
      <c r="EM169" s="52"/>
      <c r="EN169" s="52"/>
      <c r="EO169" s="52"/>
      <c r="EP169" s="52"/>
      <c r="EQ169" s="95"/>
      <c r="ER169" s="542"/>
    </row>
    <row r="170" spans="1:148" ht="15" customHeight="1" x14ac:dyDescent="0.25">
      <c r="A170" s="1469"/>
      <c r="B170" s="1129" t="str">
        <f t="shared" si="9"/>
        <v>Desk 57</v>
      </c>
      <c r="C170" s="1131" t="str">
        <f t="shared" si="14"/>
        <v/>
      </c>
      <c r="D170" s="1131" t="str">
        <f t="shared" si="14"/>
        <v/>
      </c>
      <c r="E170" s="1131" t="str">
        <f t="shared" si="14"/>
        <v/>
      </c>
      <c r="F170" s="1131" t="str">
        <f t="shared" si="14"/>
        <v/>
      </c>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c r="DI170" s="52"/>
      <c r="DJ170" s="52"/>
      <c r="DK170" s="52"/>
      <c r="DL170" s="52"/>
      <c r="DM170" s="52"/>
      <c r="DN170" s="52"/>
      <c r="DO170" s="52"/>
      <c r="DP170" s="52"/>
      <c r="DQ170" s="52"/>
      <c r="DR170" s="52"/>
      <c r="DS170" s="52"/>
      <c r="DT170" s="52"/>
      <c r="DU170" s="52"/>
      <c r="DV170" s="95"/>
      <c r="DW170" s="52"/>
      <c r="DX170" s="52"/>
      <c r="DY170" s="52"/>
      <c r="DZ170" s="52"/>
      <c r="EA170" s="52"/>
      <c r="EB170" s="52"/>
      <c r="EC170" s="52"/>
      <c r="ED170" s="52"/>
      <c r="EE170" s="52"/>
      <c r="EF170" s="52"/>
      <c r="EG170" s="52"/>
      <c r="EH170" s="52"/>
      <c r="EI170" s="52"/>
      <c r="EJ170" s="52"/>
      <c r="EK170" s="52"/>
      <c r="EL170" s="52"/>
      <c r="EM170" s="52"/>
      <c r="EN170" s="52"/>
      <c r="EO170" s="52"/>
      <c r="EP170" s="52"/>
      <c r="EQ170" s="95"/>
      <c r="ER170" s="542"/>
    </row>
    <row r="171" spans="1:148" ht="15" customHeight="1" x14ac:dyDescent="0.25">
      <c r="A171" s="1469"/>
      <c r="B171" s="1129" t="str">
        <f t="shared" si="9"/>
        <v>Desk 58</v>
      </c>
      <c r="C171" s="1131" t="str">
        <f t="shared" si="14"/>
        <v/>
      </c>
      <c r="D171" s="1131" t="str">
        <f t="shared" si="14"/>
        <v/>
      </c>
      <c r="E171" s="1131" t="str">
        <f t="shared" si="14"/>
        <v/>
      </c>
      <c r="F171" s="1131" t="str">
        <f t="shared" si="14"/>
        <v/>
      </c>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95"/>
      <c r="DW171" s="52"/>
      <c r="DX171" s="52"/>
      <c r="DY171" s="52"/>
      <c r="DZ171" s="52"/>
      <c r="EA171" s="52"/>
      <c r="EB171" s="52"/>
      <c r="EC171" s="52"/>
      <c r="ED171" s="52"/>
      <c r="EE171" s="52"/>
      <c r="EF171" s="52"/>
      <c r="EG171" s="52"/>
      <c r="EH171" s="52"/>
      <c r="EI171" s="52"/>
      <c r="EJ171" s="52"/>
      <c r="EK171" s="52"/>
      <c r="EL171" s="52"/>
      <c r="EM171" s="52"/>
      <c r="EN171" s="52"/>
      <c r="EO171" s="52"/>
      <c r="EP171" s="52"/>
      <c r="EQ171" s="95"/>
      <c r="ER171" s="542"/>
    </row>
    <row r="172" spans="1:148" ht="15" customHeight="1" x14ac:dyDescent="0.25">
      <c r="A172" s="1469"/>
      <c r="B172" s="1129" t="str">
        <f t="shared" si="9"/>
        <v>Desk 59</v>
      </c>
      <c r="C172" s="1131" t="str">
        <f t="shared" si="14"/>
        <v/>
      </c>
      <c r="D172" s="1131" t="str">
        <f t="shared" si="14"/>
        <v/>
      </c>
      <c r="E172" s="1131" t="str">
        <f t="shared" si="14"/>
        <v/>
      </c>
      <c r="F172" s="1131" t="str">
        <f t="shared" si="14"/>
        <v/>
      </c>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95"/>
      <c r="DW172" s="52"/>
      <c r="DX172" s="52"/>
      <c r="DY172" s="52"/>
      <c r="DZ172" s="52"/>
      <c r="EA172" s="52"/>
      <c r="EB172" s="52"/>
      <c r="EC172" s="52"/>
      <c r="ED172" s="52"/>
      <c r="EE172" s="52"/>
      <c r="EF172" s="52"/>
      <c r="EG172" s="52"/>
      <c r="EH172" s="52"/>
      <c r="EI172" s="52"/>
      <c r="EJ172" s="52"/>
      <c r="EK172" s="52"/>
      <c r="EL172" s="52"/>
      <c r="EM172" s="52"/>
      <c r="EN172" s="52"/>
      <c r="EO172" s="52"/>
      <c r="EP172" s="52"/>
      <c r="EQ172" s="95"/>
      <c r="ER172" s="542"/>
    </row>
    <row r="173" spans="1:148" ht="15" customHeight="1" x14ac:dyDescent="0.25">
      <c r="A173" s="1469"/>
      <c r="B173" s="1129" t="str">
        <f t="shared" si="9"/>
        <v>Desk 60</v>
      </c>
      <c r="C173" s="1131" t="str">
        <f t="shared" si="14"/>
        <v/>
      </c>
      <c r="D173" s="1131" t="str">
        <f t="shared" si="14"/>
        <v/>
      </c>
      <c r="E173" s="1131" t="str">
        <f t="shared" si="14"/>
        <v/>
      </c>
      <c r="F173" s="1131" t="str">
        <f t="shared" si="14"/>
        <v/>
      </c>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95"/>
      <c r="DW173" s="52"/>
      <c r="DX173" s="52"/>
      <c r="DY173" s="52"/>
      <c r="DZ173" s="52"/>
      <c r="EA173" s="52"/>
      <c r="EB173" s="52"/>
      <c r="EC173" s="52"/>
      <c r="ED173" s="52"/>
      <c r="EE173" s="52"/>
      <c r="EF173" s="52"/>
      <c r="EG173" s="52"/>
      <c r="EH173" s="52"/>
      <c r="EI173" s="52"/>
      <c r="EJ173" s="52"/>
      <c r="EK173" s="52"/>
      <c r="EL173" s="52"/>
      <c r="EM173" s="52"/>
      <c r="EN173" s="52"/>
      <c r="EO173" s="52"/>
      <c r="EP173" s="52"/>
      <c r="EQ173" s="95"/>
      <c r="ER173" s="542"/>
    </row>
    <row r="174" spans="1:148" ht="15" customHeight="1" x14ac:dyDescent="0.25">
      <c r="A174" s="1469"/>
      <c r="B174" s="1129" t="str">
        <f t="shared" si="9"/>
        <v>Desk 61</v>
      </c>
      <c r="C174" s="1131" t="str">
        <f t="shared" si="14"/>
        <v/>
      </c>
      <c r="D174" s="1131" t="str">
        <f t="shared" si="14"/>
        <v/>
      </c>
      <c r="E174" s="1131" t="str">
        <f t="shared" si="14"/>
        <v/>
      </c>
      <c r="F174" s="1131" t="str">
        <f t="shared" si="14"/>
        <v/>
      </c>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c r="DI174" s="52"/>
      <c r="DJ174" s="52"/>
      <c r="DK174" s="52"/>
      <c r="DL174" s="52"/>
      <c r="DM174" s="52"/>
      <c r="DN174" s="52"/>
      <c r="DO174" s="52"/>
      <c r="DP174" s="52"/>
      <c r="DQ174" s="52"/>
      <c r="DR174" s="52"/>
      <c r="DS174" s="52"/>
      <c r="DT174" s="52"/>
      <c r="DU174" s="52"/>
      <c r="DV174" s="95"/>
      <c r="DW174" s="52"/>
      <c r="DX174" s="52"/>
      <c r="DY174" s="52"/>
      <c r="DZ174" s="52"/>
      <c r="EA174" s="52"/>
      <c r="EB174" s="52"/>
      <c r="EC174" s="52"/>
      <c r="ED174" s="52"/>
      <c r="EE174" s="52"/>
      <c r="EF174" s="52"/>
      <c r="EG174" s="52"/>
      <c r="EH174" s="52"/>
      <c r="EI174" s="52"/>
      <c r="EJ174" s="52"/>
      <c r="EK174" s="52"/>
      <c r="EL174" s="52"/>
      <c r="EM174" s="52"/>
      <c r="EN174" s="52"/>
      <c r="EO174" s="52"/>
      <c r="EP174" s="52"/>
      <c r="EQ174" s="95"/>
      <c r="ER174" s="542"/>
    </row>
    <row r="175" spans="1:148" ht="15" customHeight="1" x14ac:dyDescent="0.25">
      <c r="A175" s="1469"/>
      <c r="B175" s="1129" t="str">
        <f t="shared" si="9"/>
        <v>Desk 62</v>
      </c>
      <c r="C175" s="1131" t="str">
        <f t="shared" si="14"/>
        <v/>
      </c>
      <c r="D175" s="1131" t="str">
        <f t="shared" si="14"/>
        <v/>
      </c>
      <c r="E175" s="1131" t="str">
        <f t="shared" si="14"/>
        <v/>
      </c>
      <c r="F175" s="1131" t="str">
        <f t="shared" si="14"/>
        <v/>
      </c>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c r="DI175" s="52"/>
      <c r="DJ175" s="52"/>
      <c r="DK175" s="52"/>
      <c r="DL175" s="52"/>
      <c r="DM175" s="52"/>
      <c r="DN175" s="52"/>
      <c r="DO175" s="52"/>
      <c r="DP175" s="52"/>
      <c r="DQ175" s="52"/>
      <c r="DR175" s="52"/>
      <c r="DS175" s="52"/>
      <c r="DT175" s="52"/>
      <c r="DU175" s="52"/>
      <c r="DV175" s="95"/>
      <c r="DW175" s="52"/>
      <c r="DX175" s="52"/>
      <c r="DY175" s="52"/>
      <c r="DZ175" s="52"/>
      <c r="EA175" s="52"/>
      <c r="EB175" s="52"/>
      <c r="EC175" s="52"/>
      <c r="ED175" s="52"/>
      <c r="EE175" s="52"/>
      <c r="EF175" s="52"/>
      <c r="EG175" s="52"/>
      <c r="EH175" s="52"/>
      <c r="EI175" s="52"/>
      <c r="EJ175" s="52"/>
      <c r="EK175" s="52"/>
      <c r="EL175" s="52"/>
      <c r="EM175" s="52"/>
      <c r="EN175" s="52"/>
      <c r="EO175" s="52"/>
      <c r="EP175" s="52"/>
      <c r="EQ175" s="95"/>
      <c r="ER175" s="542"/>
    </row>
    <row r="176" spans="1:148" ht="15" customHeight="1" x14ac:dyDescent="0.25">
      <c r="A176" s="1469"/>
      <c r="B176" s="1129" t="str">
        <f t="shared" si="9"/>
        <v>Desk 63</v>
      </c>
      <c r="C176" s="1131" t="str">
        <f t="shared" si="14"/>
        <v/>
      </c>
      <c r="D176" s="1131" t="str">
        <f t="shared" si="14"/>
        <v/>
      </c>
      <c r="E176" s="1131" t="str">
        <f t="shared" si="14"/>
        <v/>
      </c>
      <c r="F176" s="1131" t="str">
        <f t="shared" si="14"/>
        <v/>
      </c>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95"/>
      <c r="DW176" s="52"/>
      <c r="DX176" s="52"/>
      <c r="DY176" s="52"/>
      <c r="DZ176" s="52"/>
      <c r="EA176" s="52"/>
      <c r="EB176" s="52"/>
      <c r="EC176" s="52"/>
      <c r="ED176" s="52"/>
      <c r="EE176" s="52"/>
      <c r="EF176" s="52"/>
      <c r="EG176" s="52"/>
      <c r="EH176" s="52"/>
      <c r="EI176" s="52"/>
      <c r="EJ176" s="52"/>
      <c r="EK176" s="52"/>
      <c r="EL176" s="52"/>
      <c r="EM176" s="52"/>
      <c r="EN176" s="52"/>
      <c r="EO176" s="52"/>
      <c r="EP176" s="52"/>
      <c r="EQ176" s="95"/>
      <c r="ER176" s="542"/>
    </row>
    <row r="177" spans="1:148" ht="15" customHeight="1" x14ac:dyDescent="0.25">
      <c r="A177" s="1469"/>
      <c r="B177" s="1129" t="str">
        <f t="shared" si="9"/>
        <v>Desk 64</v>
      </c>
      <c r="C177" s="1131" t="str">
        <f t="shared" si="14"/>
        <v/>
      </c>
      <c r="D177" s="1131" t="str">
        <f t="shared" si="14"/>
        <v/>
      </c>
      <c r="E177" s="1131" t="str">
        <f t="shared" si="14"/>
        <v/>
      </c>
      <c r="F177" s="1131" t="str">
        <f t="shared" si="14"/>
        <v/>
      </c>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95"/>
      <c r="DW177" s="52"/>
      <c r="DX177" s="52"/>
      <c r="DY177" s="52"/>
      <c r="DZ177" s="52"/>
      <c r="EA177" s="52"/>
      <c r="EB177" s="52"/>
      <c r="EC177" s="52"/>
      <c r="ED177" s="52"/>
      <c r="EE177" s="52"/>
      <c r="EF177" s="52"/>
      <c r="EG177" s="52"/>
      <c r="EH177" s="52"/>
      <c r="EI177" s="52"/>
      <c r="EJ177" s="52"/>
      <c r="EK177" s="52"/>
      <c r="EL177" s="52"/>
      <c r="EM177" s="52"/>
      <c r="EN177" s="52"/>
      <c r="EO177" s="52"/>
      <c r="EP177" s="52"/>
      <c r="EQ177" s="95"/>
      <c r="ER177" s="542"/>
    </row>
    <row r="178" spans="1:148" ht="15" customHeight="1" x14ac:dyDescent="0.25">
      <c r="A178" s="1469"/>
      <c r="B178" s="1129" t="str">
        <f t="shared" ref="B178:B213" si="15">B75</f>
        <v>Desk 65</v>
      </c>
      <c r="C178" s="1131" t="str">
        <f t="shared" si="14"/>
        <v/>
      </c>
      <c r="D178" s="1131" t="str">
        <f t="shared" si="14"/>
        <v/>
      </c>
      <c r="E178" s="1131" t="str">
        <f t="shared" si="14"/>
        <v/>
      </c>
      <c r="F178" s="1131" t="str">
        <f t="shared" si="14"/>
        <v/>
      </c>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95"/>
      <c r="DW178" s="52"/>
      <c r="DX178" s="52"/>
      <c r="DY178" s="52"/>
      <c r="DZ178" s="52"/>
      <c r="EA178" s="52"/>
      <c r="EB178" s="52"/>
      <c r="EC178" s="52"/>
      <c r="ED178" s="52"/>
      <c r="EE178" s="52"/>
      <c r="EF178" s="52"/>
      <c r="EG178" s="52"/>
      <c r="EH178" s="52"/>
      <c r="EI178" s="52"/>
      <c r="EJ178" s="52"/>
      <c r="EK178" s="52"/>
      <c r="EL178" s="52"/>
      <c r="EM178" s="52"/>
      <c r="EN178" s="52"/>
      <c r="EO178" s="52"/>
      <c r="EP178" s="52"/>
      <c r="EQ178" s="95"/>
      <c r="ER178" s="542"/>
    </row>
    <row r="179" spans="1:148" ht="15" customHeight="1" x14ac:dyDescent="0.25">
      <c r="A179" s="1469"/>
      <c r="B179" s="1129" t="str">
        <f t="shared" si="15"/>
        <v>Desk 66</v>
      </c>
      <c r="C179" s="1131" t="str">
        <f t="shared" ref="C179:F194" si="16">IF(ISBLANK(C76), "", C76)</f>
        <v/>
      </c>
      <c r="D179" s="1131" t="str">
        <f t="shared" si="16"/>
        <v/>
      </c>
      <c r="E179" s="1131" t="str">
        <f t="shared" si="16"/>
        <v/>
      </c>
      <c r="F179" s="1131" t="str">
        <f t="shared" si="16"/>
        <v/>
      </c>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c r="DA179" s="52"/>
      <c r="DB179" s="52"/>
      <c r="DC179" s="52"/>
      <c r="DD179" s="52"/>
      <c r="DE179" s="52"/>
      <c r="DF179" s="52"/>
      <c r="DG179" s="52"/>
      <c r="DH179" s="52"/>
      <c r="DI179" s="52"/>
      <c r="DJ179" s="52"/>
      <c r="DK179" s="52"/>
      <c r="DL179" s="52"/>
      <c r="DM179" s="52"/>
      <c r="DN179" s="52"/>
      <c r="DO179" s="52"/>
      <c r="DP179" s="52"/>
      <c r="DQ179" s="52"/>
      <c r="DR179" s="52"/>
      <c r="DS179" s="52"/>
      <c r="DT179" s="52"/>
      <c r="DU179" s="52"/>
      <c r="DV179" s="95"/>
      <c r="DW179" s="52"/>
      <c r="DX179" s="52"/>
      <c r="DY179" s="52"/>
      <c r="DZ179" s="52"/>
      <c r="EA179" s="52"/>
      <c r="EB179" s="52"/>
      <c r="EC179" s="52"/>
      <c r="ED179" s="52"/>
      <c r="EE179" s="52"/>
      <c r="EF179" s="52"/>
      <c r="EG179" s="52"/>
      <c r="EH179" s="52"/>
      <c r="EI179" s="52"/>
      <c r="EJ179" s="52"/>
      <c r="EK179" s="52"/>
      <c r="EL179" s="52"/>
      <c r="EM179" s="52"/>
      <c r="EN179" s="52"/>
      <c r="EO179" s="52"/>
      <c r="EP179" s="52"/>
      <c r="EQ179" s="95"/>
      <c r="ER179" s="542"/>
    </row>
    <row r="180" spans="1:148" ht="15" customHeight="1" x14ac:dyDescent="0.25">
      <c r="A180" s="1469"/>
      <c r="B180" s="1129" t="str">
        <f t="shared" si="15"/>
        <v>Desk 67</v>
      </c>
      <c r="C180" s="1131" t="str">
        <f t="shared" si="16"/>
        <v/>
      </c>
      <c r="D180" s="1131" t="str">
        <f t="shared" si="16"/>
        <v/>
      </c>
      <c r="E180" s="1131" t="str">
        <f t="shared" si="16"/>
        <v/>
      </c>
      <c r="F180" s="1131" t="str">
        <f t="shared" si="16"/>
        <v/>
      </c>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c r="DA180" s="52"/>
      <c r="DB180" s="52"/>
      <c r="DC180" s="52"/>
      <c r="DD180" s="52"/>
      <c r="DE180" s="52"/>
      <c r="DF180" s="52"/>
      <c r="DG180" s="52"/>
      <c r="DH180" s="52"/>
      <c r="DI180" s="52"/>
      <c r="DJ180" s="52"/>
      <c r="DK180" s="52"/>
      <c r="DL180" s="52"/>
      <c r="DM180" s="52"/>
      <c r="DN180" s="52"/>
      <c r="DO180" s="52"/>
      <c r="DP180" s="52"/>
      <c r="DQ180" s="52"/>
      <c r="DR180" s="52"/>
      <c r="DS180" s="52"/>
      <c r="DT180" s="52"/>
      <c r="DU180" s="52"/>
      <c r="DV180" s="95"/>
      <c r="DW180" s="52"/>
      <c r="DX180" s="52"/>
      <c r="DY180" s="52"/>
      <c r="DZ180" s="52"/>
      <c r="EA180" s="52"/>
      <c r="EB180" s="52"/>
      <c r="EC180" s="52"/>
      <c r="ED180" s="52"/>
      <c r="EE180" s="52"/>
      <c r="EF180" s="52"/>
      <c r="EG180" s="52"/>
      <c r="EH180" s="52"/>
      <c r="EI180" s="52"/>
      <c r="EJ180" s="52"/>
      <c r="EK180" s="52"/>
      <c r="EL180" s="52"/>
      <c r="EM180" s="52"/>
      <c r="EN180" s="52"/>
      <c r="EO180" s="52"/>
      <c r="EP180" s="52"/>
      <c r="EQ180" s="95"/>
      <c r="ER180" s="542"/>
    </row>
    <row r="181" spans="1:148" ht="15" customHeight="1" x14ac:dyDescent="0.25">
      <c r="A181" s="1469"/>
      <c r="B181" s="1129" t="str">
        <f t="shared" si="15"/>
        <v>Desk 68</v>
      </c>
      <c r="C181" s="1131" t="str">
        <f t="shared" si="16"/>
        <v/>
      </c>
      <c r="D181" s="1131" t="str">
        <f t="shared" si="16"/>
        <v/>
      </c>
      <c r="E181" s="1131" t="str">
        <f t="shared" si="16"/>
        <v/>
      </c>
      <c r="F181" s="1131" t="str">
        <f t="shared" si="16"/>
        <v/>
      </c>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c r="DA181" s="52"/>
      <c r="DB181" s="52"/>
      <c r="DC181" s="52"/>
      <c r="DD181" s="52"/>
      <c r="DE181" s="52"/>
      <c r="DF181" s="52"/>
      <c r="DG181" s="52"/>
      <c r="DH181" s="52"/>
      <c r="DI181" s="52"/>
      <c r="DJ181" s="52"/>
      <c r="DK181" s="52"/>
      <c r="DL181" s="52"/>
      <c r="DM181" s="52"/>
      <c r="DN181" s="52"/>
      <c r="DO181" s="52"/>
      <c r="DP181" s="52"/>
      <c r="DQ181" s="52"/>
      <c r="DR181" s="52"/>
      <c r="DS181" s="52"/>
      <c r="DT181" s="52"/>
      <c r="DU181" s="52"/>
      <c r="DV181" s="95"/>
      <c r="DW181" s="52"/>
      <c r="DX181" s="52"/>
      <c r="DY181" s="52"/>
      <c r="DZ181" s="52"/>
      <c r="EA181" s="52"/>
      <c r="EB181" s="52"/>
      <c r="EC181" s="52"/>
      <c r="ED181" s="52"/>
      <c r="EE181" s="52"/>
      <c r="EF181" s="52"/>
      <c r="EG181" s="52"/>
      <c r="EH181" s="52"/>
      <c r="EI181" s="52"/>
      <c r="EJ181" s="52"/>
      <c r="EK181" s="52"/>
      <c r="EL181" s="52"/>
      <c r="EM181" s="52"/>
      <c r="EN181" s="52"/>
      <c r="EO181" s="52"/>
      <c r="EP181" s="52"/>
      <c r="EQ181" s="95"/>
      <c r="ER181" s="542"/>
    </row>
    <row r="182" spans="1:148" ht="15" customHeight="1" x14ac:dyDescent="0.25">
      <c r="A182" s="1469"/>
      <c r="B182" s="1129" t="str">
        <f t="shared" si="15"/>
        <v>Desk 69</v>
      </c>
      <c r="C182" s="1131" t="str">
        <f t="shared" si="16"/>
        <v/>
      </c>
      <c r="D182" s="1131" t="str">
        <f t="shared" si="16"/>
        <v/>
      </c>
      <c r="E182" s="1131" t="str">
        <f t="shared" si="16"/>
        <v/>
      </c>
      <c r="F182" s="1131" t="str">
        <f t="shared" si="16"/>
        <v/>
      </c>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c r="DA182" s="52"/>
      <c r="DB182" s="52"/>
      <c r="DC182" s="52"/>
      <c r="DD182" s="52"/>
      <c r="DE182" s="52"/>
      <c r="DF182" s="52"/>
      <c r="DG182" s="52"/>
      <c r="DH182" s="52"/>
      <c r="DI182" s="52"/>
      <c r="DJ182" s="52"/>
      <c r="DK182" s="52"/>
      <c r="DL182" s="52"/>
      <c r="DM182" s="52"/>
      <c r="DN182" s="52"/>
      <c r="DO182" s="52"/>
      <c r="DP182" s="52"/>
      <c r="DQ182" s="52"/>
      <c r="DR182" s="52"/>
      <c r="DS182" s="52"/>
      <c r="DT182" s="52"/>
      <c r="DU182" s="52"/>
      <c r="DV182" s="95"/>
      <c r="DW182" s="52"/>
      <c r="DX182" s="52"/>
      <c r="DY182" s="52"/>
      <c r="DZ182" s="52"/>
      <c r="EA182" s="52"/>
      <c r="EB182" s="52"/>
      <c r="EC182" s="52"/>
      <c r="ED182" s="52"/>
      <c r="EE182" s="52"/>
      <c r="EF182" s="52"/>
      <c r="EG182" s="52"/>
      <c r="EH182" s="52"/>
      <c r="EI182" s="52"/>
      <c r="EJ182" s="52"/>
      <c r="EK182" s="52"/>
      <c r="EL182" s="52"/>
      <c r="EM182" s="52"/>
      <c r="EN182" s="52"/>
      <c r="EO182" s="52"/>
      <c r="EP182" s="52"/>
      <c r="EQ182" s="95"/>
      <c r="ER182" s="542"/>
    </row>
    <row r="183" spans="1:148" ht="15" customHeight="1" x14ac:dyDescent="0.25">
      <c r="A183" s="1469"/>
      <c r="B183" s="1129" t="str">
        <f t="shared" si="15"/>
        <v>Desk 70</v>
      </c>
      <c r="C183" s="1131" t="str">
        <f t="shared" si="16"/>
        <v/>
      </c>
      <c r="D183" s="1131" t="str">
        <f t="shared" si="16"/>
        <v/>
      </c>
      <c r="E183" s="1131" t="str">
        <f t="shared" si="16"/>
        <v/>
      </c>
      <c r="F183" s="1131" t="str">
        <f t="shared" si="16"/>
        <v/>
      </c>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95"/>
      <c r="DW183" s="52"/>
      <c r="DX183" s="52"/>
      <c r="DY183" s="52"/>
      <c r="DZ183" s="52"/>
      <c r="EA183" s="52"/>
      <c r="EB183" s="52"/>
      <c r="EC183" s="52"/>
      <c r="ED183" s="52"/>
      <c r="EE183" s="52"/>
      <c r="EF183" s="52"/>
      <c r="EG183" s="52"/>
      <c r="EH183" s="52"/>
      <c r="EI183" s="52"/>
      <c r="EJ183" s="52"/>
      <c r="EK183" s="52"/>
      <c r="EL183" s="52"/>
      <c r="EM183" s="52"/>
      <c r="EN183" s="52"/>
      <c r="EO183" s="52"/>
      <c r="EP183" s="52"/>
      <c r="EQ183" s="95"/>
      <c r="ER183" s="542"/>
    </row>
    <row r="184" spans="1:148" ht="15" customHeight="1" x14ac:dyDescent="0.25">
      <c r="A184" s="1469"/>
      <c r="B184" s="1129" t="str">
        <f t="shared" si="15"/>
        <v>Desk 71</v>
      </c>
      <c r="C184" s="1131" t="str">
        <f t="shared" si="16"/>
        <v/>
      </c>
      <c r="D184" s="1131" t="str">
        <f t="shared" si="16"/>
        <v/>
      </c>
      <c r="E184" s="1131" t="str">
        <f t="shared" si="16"/>
        <v/>
      </c>
      <c r="F184" s="1131" t="str">
        <f t="shared" si="16"/>
        <v/>
      </c>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95"/>
      <c r="DW184" s="52"/>
      <c r="DX184" s="52"/>
      <c r="DY184" s="52"/>
      <c r="DZ184" s="52"/>
      <c r="EA184" s="52"/>
      <c r="EB184" s="52"/>
      <c r="EC184" s="52"/>
      <c r="ED184" s="52"/>
      <c r="EE184" s="52"/>
      <c r="EF184" s="52"/>
      <c r="EG184" s="52"/>
      <c r="EH184" s="52"/>
      <c r="EI184" s="52"/>
      <c r="EJ184" s="52"/>
      <c r="EK184" s="52"/>
      <c r="EL184" s="52"/>
      <c r="EM184" s="52"/>
      <c r="EN184" s="52"/>
      <c r="EO184" s="52"/>
      <c r="EP184" s="52"/>
      <c r="EQ184" s="95"/>
      <c r="ER184" s="542"/>
    </row>
    <row r="185" spans="1:148" ht="15" customHeight="1" x14ac:dyDescent="0.25">
      <c r="A185" s="1469"/>
      <c r="B185" s="1129" t="str">
        <f t="shared" si="15"/>
        <v>Desk 72</v>
      </c>
      <c r="C185" s="1131" t="str">
        <f t="shared" si="16"/>
        <v/>
      </c>
      <c r="D185" s="1131" t="str">
        <f t="shared" si="16"/>
        <v/>
      </c>
      <c r="E185" s="1131" t="str">
        <f t="shared" si="16"/>
        <v/>
      </c>
      <c r="F185" s="1131" t="str">
        <f t="shared" si="16"/>
        <v/>
      </c>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c r="DA185" s="52"/>
      <c r="DB185" s="52"/>
      <c r="DC185" s="52"/>
      <c r="DD185" s="52"/>
      <c r="DE185" s="52"/>
      <c r="DF185" s="52"/>
      <c r="DG185" s="52"/>
      <c r="DH185" s="52"/>
      <c r="DI185" s="52"/>
      <c r="DJ185" s="52"/>
      <c r="DK185" s="52"/>
      <c r="DL185" s="52"/>
      <c r="DM185" s="52"/>
      <c r="DN185" s="52"/>
      <c r="DO185" s="52"/>
      <c r="DP185" s="52"/>
      <c r="DQ185" s="52"/>
      <c r="DR185" s="52"/>
      <c r="DS185" s="52"/>
      <c r="DT185" s="52"/>
      <c r="DU185" s="52"/>
      <c r="DV185" s="95"/>
      <c r="DW185" s="52"/>
      <c r="DX185" s="52"/>
      <c r="DY185" s="52"/>
      <c r="DZ185" s="52"/>
      <c r="EA185" s="52"/>
      <c r="EB185" s="52"/>
      <c r="EC185" s="52"/>
      <c r="ED185" s="52"/>
      <c r="EE185" s="52"/>
      <c r="EF185" s="52"/>
      <c r="EG185" s="52"/>
      <c r="EH185" s="52"/>
      <c r="EI185" s="52"/>
      <c r="EJ185" s="52"/>
      <c r="EK185" s="52"/>
      <c r="EL185" s="52"/>
      <c r="EM185" s="52"/>
      <c r="EN185" s="52"/>
      <c r="EO185" s="52"/>
      <c r="EP185" s="52"/>
      <c r="EQ185" s="95"/>
      <c r="ER185" s="542"/>
    </row>
    <row r="186" spans="1:148" ht="15" customHeight="1" x14ac:dyDescent="0.25">
      <c r="A186" s="1469"/>
      <c r="B186" s="1129" t="str">
        <f t="shared" si="15"/>
        <v>Desk 73</v>
      </c>
      <c r="C186" s="1131" t="str">
        <f t="shared" si="16"/>
        <v/>
      </c>
      <c r="D186" s="1131" t="str">
        <f t="shared" si="16"/>
        <v/>
      </c>
      <c r="E186" s="1131" t="str">
        <f t="shared" si="16"/>
        <v/>
      </c>
      <c r="F186" s="1131" t="str">
        <f t="shared" si="16"/>
        <v/>
      </c>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c r="DA186" s="52"/>
      <c r="DB186" s="52"/>
      <c r="DC186" s="52"/>
      <c r="DD186" s="52"/>
      <c r="DE186" s="52"/>
      <c r="DF186" s="52"/>
      <c r="DG186" s="52"/>
      <c r="DH186" s="52"/>
      <c r="DI186" s="52"/>
      <c r="DJ186" s="52"/>
      <c r="DK186" s="52"/>
      <c r="DL186" s="52"/>
      <c r="DM186" s="52"/>
      <c r="DN186" s="52"/>
      <c r="DO186" s="52"/>
      <c r="DP186" s="52"/>
      <c r="DQ186" s="52"/>
      <c r="DR186" s="52"/>
      <c r="DS186" s="52"/>
      <c r="DT186" s="52"/>
      <c r="DU186" s="52"/>
      <c r="DV186" s="95"/>
      <c r="DW186" s="52"/>
      <c r="DX186" s="52"/>
      <c r="DY186" s="52"/>
      <c r="DZ186" s="52"/>
      <c r="EA186" s="52"/>
      <c r="EB186" s="52"/>
      <c r="EC186" s="52"/>
      <c r="ED186" s="52"/>
      <c r="EE186" s="52"/>
      <c r="EF186" s="52"/>
      <c r="EG186" s="52"/>
      <c r="EH186" s="52"/>
      <c r="EI186" s="52"/>
      <c r="EJ186" s="52"/>
      <c r="EK186" s="52"/>
      <c r="EL186" s="52"/>
      <c r="EM186" s="52"/>
      <c r="EN186" s="52"/>
      <c r="EO186" s="52"/>
      <c r="EP186" s="52"/>
      <c r="EQ186" s="95"/>
      <c r="ER186" s="542"/>
    </row>
    <row r="187" spans="1:148" ht="15" customHeight="1" x14ac:dyDescent="0.25">
      <c r="A187" s="1469"/>
      <c r="B187" s="1129" t="str">
        <f t="shared" si="15"/>
        <v>Desk 74</v>
      </c>
      <c r="C187" s="1131" t="str">
        <f t="shared" si="16"/>
        <v/>
      </c>
      <c r="D187" s="1131" t="str">
        <f t="shared" si="16"/>
        <v/>
      </c>
      <c r="E187" s="1131" t="str">
        <f t="shared" si="16"/>
        <v/>
      </c>
      <c r="F187" s="1131" t="str">
        <f t="shared" si="16"/>
        <v/>
      </c>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c r="CW187" s="52"/>
      <c r="CX187" s="52"/>
      <c r="CY187" s="52"/>
      <c r="CZ187" s="52"/>
      <c r="DA187" s="52"/>
      <c r="DB187" s="52"/>
      <c r="DC187" s="52"/>
      <c r="DD187" s="52"/>
      <c r="DE187" s="52"/>
      <c r="DF187" s="52"/>
      <c r="DG187" s="52"/>
      <c r="DH187" s="52"/>
      <c r="DI187" s="52"/>
      <c r="DJ187" s="52"/>
      <c r="DK187" s="52"/>
      <c r="DL187" s="52"/>
      <c r="DM187" s="52"/>
      <c r="DN187" s="52"/>
      <c r="DO187" s="52"/>
      <c r="DP187" s="52"/>
      <c r="DQ187" s="52"/>
      <c r="DR187" s="52"/>
      <c r="DS187" s="52"/>
      <c r="DT187" s="52"/>
      <c r="DU187" s="52"/>
      <c r="DV187" s="95"/>
      <c r="DW187" s="52"/>
      <c r="DX187" s="52"/>
      <c r="DY187" s="52"/>
      <c r="DZ187" s="52"/>
      <c r="EA187" s="52"/>
      <c r="EB187" s="52"/>
      <c r="EC187" s="52"/>
      <c r="ED187" s="52"/>
      <c r="EE187" s="52"/>
      <c r="EF187" s="52"/>
      <c r="EG187" s="52"/>
      <c r="EH187" s="52"/>
      <c r="EI187" s="52"/>
      <c r="EJ187" s="52"/>
      <c r="EK187" s="52"/>
      <c r="EL187" s="52"/>
      <c r="EM187" s="52"/>
      <c r="EN187" s="52"/>
      <c r="EO187" s="52"/>
      <c r="EP187" s="52"/>
      <c r="EQ187" s="95"/>
      <c r="ER187" s="542"/>
    </row>
    <row r="188" spans="1:148" ht="15" customHeight="1" x14ac:dyDescent="0.25">
      <c r="A188" s="1469"/>
      <c r="B188" s="1129" t="str">
        <f t="shared" si="15"/>
        <v>Desk 75</v>
      </c>
      <c r="C188" s="1131" t="str">
        <f t="shared" si="16"/>
        <v/>
      </c>
      <c r="D188" s="1131" t="str">
        <f t="shared" si="16"/>
        <v/>
      </c>
      <c r="E188" s="1131" t="str">
        <f t="shared" si="16"/>
        <v/>
      </c>
      <c r="F188" s="1131" t="str">
        <f t="shared" si="16"/>
        <v/>
      </c>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c r="DA188" s="52"/>
      <c r="DB188" s="52"/>
      <c r="DC188" s="52"/>
      <c r="DD188" s="52"/>
      <c r="DE188" s="52"/>
      <c r="DF188" s="52"/>
      <c r="DG188" s="52"/>
      <c r="DH188" s="52"/>
      <c r="DI188" s="52"/>
      <c r="DJ188" s="52"/>
      <c r="DK188" s="52"/>
      <c r="DL188" s="52"/>
      <c r="DM188" s="52"/>
      <c r="DN188" s="52"/>
      <c r="DO188" s="52"/>
      <c r="DP188" s="52"/>
      <c r="DQ188" s="52"/>
      <c r="DR188" s="52"/>
      <c r="DS188" s="52"/>
      <c r="DT188" s="52"/>
      <c r="DU188" s="52"/>
      <c r="DV188" s="95"/>
      <c r="DW188" s="52"/>
      <c r="DX188" s="52"/>
      <c r="DY188" s="52"/>
      <c r="DZ188" s="52"/>
      <c r="EA188" s="52"/>
      <c r="EB188" s="52"/>
      <c r="EC188" s="52"/>
      <c r="ED188" s="52"/>
      <c r="EE188" s="52"/>
      <c r="EF188" s="52"/>
      <c r="EG188" s="52"/>
      <c r="EH188" s="52"/>
      <c r="EI188" s="52"/>
      <c r="EJ188" s="52"/>
      <c r="EK188" s="52"/>
      <c r="EL188" s="52"/>
      <c r="EM188" s="52"/>
      <c r="EN188" s="52"/>
      <c r="EO188" s="52"/>
      <c r="EP188" s="52"/>
      <c r="EQ188" s="95"/>
      <c r="ER188" s="542"/>
    </row>
    <row r="189" spans="1:148" ht="15" customHeight="1" x14ac:dyDescent="0.25">
      <c r="A189" s="1469"/>
      <c r="B189" s="1129" t="str">
        <f t="shared" si="15"/>
        <v>Desk 76</v>
      </c>
      <c r="C189" s="1131" t="str">
        <f t="shared" si="16"/>
        <v/>
      </c>
      <c r="D189" s="1131" t="str">
        <f t="shared" si="16"/>
        <v/>
      </c>
      <c r="E189" s="1131" t="str">
        <f t="shared" si="16"/>
        <v/>
      </c>
      <c r="F189" s="1131" t="str">
        <f t="shared" si="16"/>
        <v/>
      </c>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c r="DA189" s="52"/>
      <c r="DB189" s="52"/>
      <c r="DC189" s="52"/>
      <c r="DD189" s="52"/>
      <c r="DE189" s="52"/>
      <c r="DF189" s="52"/>
      <c r="DG189" s="52"/>
      <c r="DH189" s="52"/>
      <c r="DI189" s="52"/>
      <c r="DJ189" s="52"/>
      <c r="DK189" s="52"/>
      <c r="DL189" s="52"/>
      <c r="DM189" s="52"/>
      <c r="DN189" s="52"/>
      <c r="DO189" s="52"/>
      <c r="DP189" s="52"/>
      <c r="DQ189" s="52"/>
      <c r="DR189" s="52"/>
      <c r="DS189" s="52"/>
      <c r="DT189" s="52"/>
      <c r="DU189" s="52"/>
      <c r="DV189" s="95"/>
      <c r="DW189" s="52"/>
      <c r="DX189" s="52"/>
      <c r="DY189" s="52"/>
      <c r="DZ189" s="52"/>
      <c r="EA189" s="52"/>
      <c r="EB189" s="52"/>
      <c r="EC189" s="52"/>
      <c r="ED189" s="52"/>
      <c r="EE189" s="52"/>
      <c r="EF189" s="52"/>
      <c r="EG189" s="52"/>
      <c r="EH189" s="52"/>
      <c r="EI189" s="52"/>
      <c r="EJ189" s="52"/>
      <c r="EK189" s="52"/>
      <c r="EL189" s="52"/>
      <c r="EM189" s="52"/>
      <c r="EN189" s="52"/>
      <c r="EO189" s="52"/>
      <c r="EP189" s="52"/>
      <c r="EQ189" s="95"/>
      <c r="ER189" s="542"/>
    </row>
    <row r="190" spans="1:148" ht="15" customHeight="1" x14ac:dyDescent="0.25">
      <c r="A190" s="1469"/>
      <c r="B190" s="1129" t="str">
        <f t="shared" si="15"/>
        <v>Desk 77</v>
      </c>
      <c r="C190" s="1131" t="str">
        <f t="shared" si="16"/>
        <v/>
      </c>
      <c r="D190" s="1131" t="str">
        <f t="shared" si="16"/>
        <v/>
      </c>
      <c r="E190" s="1131" t="str">
        <f t="shared" si="16"/>
        <v/>
      </c>
      <c r="F190" s="1131" t="str">
        <f t="shared" si="16"/>
        <v/>
      </c>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c r="CW190" s="52"/>
      <c r="CX190" s="52"/>
      <c r="CY190" s="52"/>
      <c r="CZ190" s="52"/>
      <c r="DA190" s="52"/>
      <c r="DB190" s="52"/>
      <c r="DC190" s="52"/>
      <c r="DD190" s="52"/>
      <c r="DE190" s="52"/>
      <c r="DF190" s="52"/>
      <c r="DG190" s="52"/>
      <c r="DH190" s="52"/>
      <c r="DI190" s="52"/>
      <c r="DJ190" s="52"/>
      <c r="DK190" s="52"/>
      <c r="DL190" s="52"/>
      <c r="DM190" s="52"/>
      <c r="DN190" s="52"/>
      <c r="DO190" s="52"/>
      <c r="DP190" s="52"/>
      <c r="DQ190" s="52"/>
      <c r="DR190" s="52"/>
      <c r="DS190" s="52"/>
      <c r="DT190" s="52"/>
      <c r="DU190" s="52"/>
      <c r="DV190" s="95"/>
      <c r="DW190" s="52"/>
      <c r="DX190" s="52"/>
      <c r="DY190" s="52"/>
      <c r="DZ190" s="52"/>
      <c r="EA190" s="52"/>
      <c r="EB190" s="52"/>
      <c r="EC190" s="52"/>
      <c r="ED190" s="52"/>
      <c r="EE190" s="52"/>
      <c r="EF190" s="52"/>
      <c r="EG190" s="52"/>
      <c r="EH190" s="52"/>
      <c r="EI190" s="52"/>
      <c r="EJ190" s="52"/>
      <c r="EK190" s="52"/>
      <c r="EL190" s="52"/>
      <c r="EM190" s="52"/>
      <c r="EN190" s="52"/>
      <c r="EO190" s="52"/>
      <c r="EP190" s="52"/>
      <c r="EQ190" s="95"/>
      <c r="ER190" s="542"/>
    </row>
    <row r="191" spans="1:148" ht="15" customHeight="1" x14ac:dyDescent="0.25">
      <c r="A191" s="1469"/>
      <c r="B191" s="1129" t="str">
        <f t="shared" si="15"/>
        <v>Desk 78</v>
      </c>
      <c r="C191" s="1131" t="str">
        <f t="shared" si="16"/>
        <v/>
      </c>
      <c r="D191" s="1131" t="str">
        <f t="shared" si="16"/>
        <v/>
      </c>
      <c r="E191" s="1131" t="str">
        <f t="shared" si="16"/>
        <v/>
      </c>
      <c r="F191" s="1131" t="str">
        <f t="shared" si="16"/>
        <v/>
      </c>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c r="CL191" s="52"/>
      <c r="CM191" s="52"/>
      <c r="CN191" s="52"/>
      <c r="CO191" s="52"/>
      <c r="CP191" s="52"/>
      <c r="CQ191" s="52"/>
      <c r="CR191" s="52"/>
      <c r="CS191" s="52"/>
      <c r="CT191" s="52"/>
      <c r="CU191" s="52"/>
      <c r="CV191" s="52"/>
      <c r="CW191" s="52"/>
      <c r="CX191" s="52"/>
      <c r="CY191" s="52"/>
      <c r="CZ191" s="52"/>
      <c r="DA191" s="52"/>
      <c r="DB191" s="52"/>
      <c r="DC191" s="52"/>
      <c r="DD191" s="52"/>
      <c r="DE191" s="52"/>
      <c r="DF191" s="52"/>
      <c r="DG191" s="52"/>
      <c r="DH191" s="52"/>
      <c r="DI191" s="52"/>
      <c r="DJ191" s="52"/>
      <c r="DK191" s="52"/>
      <c r="DL191" s="52"/>
      <c r="DM191" s="52"/>
      <c r="DN191" s="52"/>
      <c r="DO191" s="52"/>
      <c r="DP191" s="52"/>
      <c r="DQ191" s="52"/>
      <c r="DR191" s="52"/>
      <c r="DS191" s="52"/>
      <c r="DT191" s="52"/>
      <c r="DU191" s="52"/>
      <c r="DV191" s="95"/>
      <c r="DW191" s="52"/>
      <c r="DX191" s="52"/>
      <c r="DY191" s="52"/>
      <c r="DZ191" s="52"/>
      <c r="EA191" s="52"/>
      <c r="EB191" s="52"/>
      <c r="EC191" s="52"/>
      <c r="ED191" s="52"/>
      <c r="EE191" s="52"/>
      <c r="EF191" s="52"/>
      <c r="EG191" s="52"/>
      <c r="EH191" s="52"/>
      <c r="EI191" s="52"/>
      <c r="EJ191" s="52"/>
      <c r="EK191" s="52"/>
      <c r="EL191" s="52"/>
      <c r="EM191" s="52"/>
      <c r="EN191" s="52"/>
      <c r="EO191" s="52"/>
      <c r="EP191" s="52"/>
      <c r="EQ191" s="95"/>
      <c r="ER191" s="542"/>
    </row>
    <row r="192" spans="1:148" ht="15" customHeight="1" x14ac:dyDescent="0.25">
      <c r="A192" s="1469"/>
      <c r="B192" s="1129" t="str">
        <f t="shared" si="15"/>
        <v>Desk 79</v>
      </c>
      <c r="C192" s="1131" t="str">
        <f t="shared" si="16"/>
        <v/>
      </c>
      <c r="D192" s="1131" t="str">
        <f t="shared" si="16"/>
        <v/>
      </c>
      <c r="E192" s="1131" t="str">
        <f t="shared" si="16"/>
        <v/>
      </c>
      <c r="F192" s="1131" t="str">
        <f t="shared" si="16"/>
        <v/>
      </c>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95"/>
      <c r="DW192" s="52"/>
      <c r="DX192" s="52"/>
      <c r="DY192" s="52"/>
      <c r="DZ192" s="52"/>
      <c r="EA192" s="52"/>
      <c r="EB192" s="52"/>
      <c r="EC192" s="52"/>
      <c r="ED192" s="52"/>
      <c r="EE192" s="52"/>
      <c r="EF192" s="52"/>
      <c r="EG192" s="52"/>
      <c r="EH192" s="52"/>
      <c r="EI192" s="52"/>
      <c r="EJ192" s="52"/>
      <c r="EK192" s="52"/>
      <c r="EL192" s="52"/>
      <c r="EM192" s="52"/>
      <c r="EN192" s="52"/>
      <c r="EO192" s="52"/>
      <c r="EP192" s="52"/>
      <c r="EQ192" s="95"/>
      <c r="ER192" s="542"/>
    </row>
    <row r="193" spans="1:148" ht="15" customHeight="1" x14ac:dyDescent="0.25">
      <c r="A193" s="1469"/>
      <c r="B193" s="1129" t="str">
        <f t="shared" si="15"/>
        <v>Desk 80</v>
      </c>
      <c r="C193" s="1131" t="str">
        <f t="shared" si="16"/>
        <v/>
      </c>
      <c r="D193" s="1131" t="str">
        <f t="shared" si="16"/>
        <v/>
      </c>
      <c r="E193" s="1131" t="str">
        <f t="shared" si="16"/>
        <v/>
      </c>
      <c r="F193" s="1131" t="str">
        <f t="shared" si="16"/>
        <v/>
      </c>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95"/>
      <c r="DW193" s="52"/>
      <c r="DX193" s="52"/>
      <c r="DY193" s="52"/>
      <c r="DZ193" s="52"/>
      <c r="EA193" s="52"/>
      <c r="EB193" s="52"/>
      <c r="EC193" s="52"/>
      <c r="ED193" s="52"/>
      <c r="EE193" s="52"/>
      <c r="EF193" s="52"/>
      <c r="EG193" s="52"/>
      <c r="EH193" s="52"/>
      <c r="EI193" s="52"/>
      <c r="EJ193" s="52"/>
      <c r="EK193" s="52"/>
      <c r="EL193" s="52"/>
      <c r="EM193" s="52"/>
      <c r="EN193" s="52"/>
      <c r="EO193" s="52"/>
      <c r="EP193" s="52"/>
      <c r="EQ193" s="95"/>
      <c r="ER193" s="542"/>
    </row>
    <row r="194" spans="1:148" ht="15" customHeight="1" x14ac:dyDescent="0.25">
      <c r="A194" s="1469"/>
      <c r="B194" s="1129" t="str">
        <f t="shared" si="15"/>
        <v>Desk 81</v>
      </c>
      <c r="C194" s="1131" t="str">
        <f t="shared" si="16"/>
        <v/>
      </c>
      <c r="D194" s="1131" t="str">
        <f t="shared" si="16"/>
        <v/>
      </c>
      <c r="E194" s="1131" t="str">
        <f t="shared" si="16"/>
        <v/>
      </c>
      <c r="F194" s="1131" t="str">
        <f t="shared" si="16"/>
        <v/>
      </c>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95"/>
      <c r="DW194" s="52"/>
      <c r="DX194" s="52"/>
      <c r="DY194" s="52"/>
      <c r="DZ194" s="52"/>
      <c r="EA194" s="52"/>
      <c r="EB194" s="52"/>
      <c r="EC194" s="52"/>
      <c r="ED194" s="52"/>
      <c r="EE194" s="52"/>
      <c r="EF194" s="52"/>
      <c r="EG194" s="52"/>
      <c r="EH194" s="52"/>
      <c r="EI194" s="52"/>
      <c r="EJ194" s="52"/>
      <c r="EK194" s="52"/>
      <c r="EL194" s="52"/>
      <c r="EM194" s="52"/>
      <c r="EN194" s="52"/>
      <c r="EO194" s="52"/>
      <c r="EP194" s="52"/>
      <c r="EQ194" s="95"/>
      <c r="ER194" s="542"/>
    </row>
    <row r="195" spans="1:148" ht="15" customHeight="1" x14ac:dyDescent="0.25">
      <c r="A195" s="1469"/>
      <c r="B195" s="1129" t="str">
        <f t="shared" si="15"/>
        <v>Desk 82</v>
      </c>
      <c r="C195" s="1131" t="str">
        <f t="shared" ref="C195:F210" si="17">IF(ISBLANK(C92), "", C92)</f>
        <v/>
      </c>
      <c r="D195" s="1131" t="str">
        <f t="shared" si="17"/>
        <v/>
      </c>
      <c r="E195" s="1131" t="str">
        <f t="shared" si="17"/>
        <v/>
      </c>
      <c r="F195" s="1131" t="str">
        <f t="shared" si="17"/>
        <v/>
      </c>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95"/>
      <c r="DW195" s="52"/>
      <c r="DX195" s="52"/>
      <c r="DY195" s="52"/>
      <c r="DZ195" s="52"/>
      <c r="EA195" s="52"/>
      <c r="EB195" s="52"/>
      <c r="EC195" s="52"/>
      <c r="ED195" s="52"/>
      <c r="EE195" s="52"/>
      <c r="EF195" s="52"/>
      <c r="EG195" s="52"/>
      <c r="EH195" s="52"/>
      <c r="EI195" s="52"/>
      <c r="EJ195" s="52"/>
      <c r="EK195" s="52"/>
      <c r="EL195" s="52"/>
      <c r="EM195" s="52"/>
      <c r="EN195" s="52"/>
      <c r="EO195" s="52"/>
      <c r="EP195" s="52"/>
      <c r="EQ195" s="95"/>
      <c r="ER195" s="542"/>
    </row>
    <row r="196" spans="1:148" ht="15" customHeight="1" x14ac:dyDescent="0.25">
      <c r="A196" s="1469"/>
      <c r="B196" s="1129" t="str">
        <f t="shared" si="15"/>
        <v>Desk 83</v>
      </c>
      <c r="C196" s="1131" t="str">
        <f t="shared" si="17"/>
        <v/>
      </c>
      <c r="D196" s="1131" t="str">
        <f t="shared" si="17"/>
        <v/>
      </c>
      <c r="E196" s="1131" t="str">
        <f t="shared" si="17"/>
        <v/>
      </c>
      <c r="F196" s="1131" t="str">
        <f t="shared" si="17"/>
        <v/>
      </c>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95"/>
      <c r="DW196" s="52"/>
      <c r="DX196" s="52"/>
      <c r="DY196" s="52"/>
      <c r="DZ196" s="52"/>
      <c r="EA196" s="52"/>
      <c r="EB196" s="52"/>
      <c r="EC196" s="52"/>
      <c r="ED196" s="52"/>
      <c r="EE196" s="52"/>
      <c r="EF196" s="52"/>
      <c r="EG196" s="52"/>
      <c r="EH196" s="52"/>
      <c r="EI196" s="52"/>
      <c r="EJ196" s="52"/>
      <c r="EK196" s="52"/>
      <c r="EL196" s="52"/>
      <c r="EM196" s="52"/>
      <c r="EN196" s="52"/>
      <c r="EO196" s="52"/>
      <c r="EP196" s="52"/>
      <c r="EQ196" s="95"/>
      <c r="ER196" s="542"/>
    </row>
    <row r="197" spans="1:148" ht="15" customHeight="1" x14ac:dyDescent="0.25">
      <c r="A197" s="1469"/>
      <c r="B197" s="1129" t="str">
        <f t="shared" si="15"/>
        <v>Desk 84</v>
      </c>
      <c r="C197" s="1131" t="str">
        <f t="shared" si="17"/>
        <v/>
      </c>
      <c r="D197" s="1131" t="str">
        <f t="shared" si="17"/>
        <v/>
      </c>
      <c r="E197" s="1131" t="str">
        <f t="shared" si="17"/>
        <v/>
      </c>
      <c r="F197" s="1131" t="str">
        <f t="shared" si="17"/>
        <v/>
      </c>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c r="DA197" s="52"/>
      <c r="DB197" s="52"/>
      <c r="DC197" s="52"/>
      <c r="DD197" s="52"/>
      <c r="DE197" s="52"/>
      <c r="DF197" s="52"/>
      <c r="DG197" s="52"/>
      <c r="DH197" s="52"/>
      <c r="DI197" s="52"/>
      <c r="DJ197" s="52"/>
      <c r="DK197" s="52"/>
      <c r="DL197" s="52"/>
      <c r="DM197" s="52"/>
      <c r="DN197" s="52"/>
      <c r="DO197" s="52"/>
      <c r="DP197" s="52"/>
      <c r="DQ197" s="52"/>
      <c r="DR197" s="52"/>
      <c r="DS197" s="52"/>
      <c r="DT197" s="52"/>
      <c r="DU197" s="52"/>
      <c r="DV197" s="95"/>
      <c r="DW197" s="52"/>
      <c r="DX197" s="52"/>
      <c r="DY197" s="52"/>
      <c r="DZ197" s="52"/>
      <c r="EA197" s="52"/>
      <c r="EB197" s="52"/>
      <c r="EC197" s="52"/>
      <c r="ED197" s="52"/>
      <c r="EE197" s="52"/>
      <c r="EF197" s="52"/>
      <c r="EG197" s="52"/>
      <c r="EH197" s="52"/>
      <c r="EI197" s="52"/>
      <c r="EJ197" s="52"/>
      <c r="EK197" s="52"/>
      <c r="EL197" s="52"/>
      <c r="EM197" s="52"/>
      <c r="EN197" s="52"/>
      <c r="EO197" s="52"/>
      <c r="EP197" s="52"/>
      <c r="EQ197" s="95"/>
      <c r="ER197" s="542"/>
    </row>
    <row r="198" spans="1:148" ht="15" customHeight="1" x14ac:dyDescent="0.25">
      <c r="A198" s="1469"/>
      <c r="B198" s="1129" t="str">
        <f t="shared" si="15"/>
        <v>Desk 85</v>
      </c>
      <c r="C198" s="1131" t="str">
        <f t="shared" si="17"/>
        <v/>
      </c>
      <c r="D198" s="1131" t="str">
        <f t="shared" si="17"/>
        <v/>
      </c>
      <c r="E198" s="1131" t="str">
        <f t="shared" si="17"/>
        <v/>
      </c>
      <c r="F198" s="1131" t="str">
        <f t="shared" si="17"/>
        <v/>
      </c>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c r="DA198" s="52"/>
      <c r="DB198" s="52"/>
      <c r="DC198" s="52"/>
      <c r="DD198" s="52"/>
      <c r="DE198" s="52"/>
      <c r="DF198" s="52"/>
      <c r="DG198" s="52"/>
      <c r="DH198" s="52"/>
      <c r="DI198" s="52"/>
      <c r="DJ198" s="52"/>
      <c r="DK198" s="52"/>
      <c r="DL198" s="52"/>
      <c r="DM198" s="52"/>
      <c r="DN198" s="52"/>
      <c r="DO198" s="52"/>
      <c r="DP198" s="52"/>
      <c r="DQ198" s="52"/>
      <c r="DR198" s="52"/>
      <c r="DS198" s="52"/>
      <c r="DT198" s="52"/>
      <c r="DU198" s="52"/>
      <c r="DV198" s="95"/>
      <c r="DW198" s="52"/>
      <c r="DX198" s="52"/>
      <c r="DY198" s="52"/>
      <c r="DZ198" s="52"/>
      <c r="EA198" s="52"/>
      <c r="EB198" s="52"/>
      <c r="EC198" s="52"/>
      <c r="ED198" s="52"/>
      <c r="EE198" s="52"/>
      <c r="EF198" s="52"/>
      <c r="EG198" s="52"/>
      <c r="EH198" s="52"/>
      <c r="EI198" s="52"/>
      <c r="EJ198" s="52"/>
      <c r="EK198" s="52"/>
      <c r="EL198" s="52"/>
      <c r="EM198" s="52"/>
      <c r="EN198" s="52"/>
      <c r="EO198" s="52"/>
      <c r="EP198" s="52"/>
      <c r="EQ198" s="95"/>
      <c r="ER198" s="542"/>
    </row>
    <row r="199" spans="1:148" ht="15" customHeight="1" x14ac:dyDescent="0.25">
      <c r="A199" s="1469"/>
      <c r="B199" s="1129" t="str">
        <f t="shared" si="15"/>
        <v>Desk 86</v>
      </c>
      <c r="C199" s="1131" t="str">
        <f t="shared" si="17"/>
        <v/>
      </c>
      <c r="D199" s="1131" t="str">
        <f t="shared" si="17"/>
        <v/>
      </c>
      <c r="E199" s="1131" t="str">
        <f t="shared" si="17"/>
        <v/>
      </c>
      <c r="F199" s="1131" t="str">
        <f t="shared" si="17"/>
        <v/>
      </c>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c r="DA199" s="52"/>
      <c r="DB199" s="52"/>
      <c r="DC199" s="52"/>
      <c r="DD199" s="52"/>
      <c r="DE199" s="52"/>
      <c r="DF199" s="52"/>
      <c r="DG199" s="52"/>
      <c r="DH199" s="52"/>
      <c r="DI199" s="52"/>
      <c r="DJ199" s="52"/>
      <c r="DK199" s="52"/>
      <c r="DL199" s="52"/>
      <c r="DM199" s="52"/>
      <c r="DN199" s="52"/>
      <c r="DO199" s="52"/>
      <c r="DP199" s="52"/>
      <c r="DQ199" s="52"/>
      <c r="DR199" s="52"/>
      <c r="DS199" s="52"/>
      <c r="DT199" s="52"/>
      <c r="DU199" s="52"/>
      <c r="DV199" s="95"/>
      <c r="DW199" s="52"/>
      <c r="DX199" s="52"/>
      <c r="DY199" s="52"/>
      <c r="DZ199" s="52"/>
      <c r="EA199" s="52"/>
      <c r="EB199" s="52"/>
      <c r="EC199" s="52"/>
      <c r="ED199" s="52"/>
      <c r="EE199" s="52"/>
      <c r="EF199" s="52"/>
      <c r="EG199" s="52"/>
      <c r="EH199" s="52"/>
      <c r="EI199" s="52"/>
      <c r="EJ199" s="52"/>
      <c r="EK199" s="52"/>
      <c r="EL199" s="52"/>
      <c r="EM199" s="52"/>
      <c r="EN199" s="52"/>
      <c r="EO199" s="52"/>
      <c r="EP199" s="52"/>
      <c r="EQ199" s="95"/>
      <c r="ER199" s="542"/>
    </row>
    <row r="200" spans="1:148" ht="15" customHeight="1" x14ac:dyDescent="0.25">
      <c r="A200" s="1469"/>
      <c r="B200" s="1129" t="str">
        <f t="shared" si="15"/>
        <v>Desk 87</v>
      </c>
      <c r="C200" s="1131" t="str">
        <f t="shared" si="17"/>
        <v/>
      </c>
      <c r="D200" s="1131" t="str">
        <f t="shared" si="17"/>
        <v/>
      </c>
      <c r="E200" s="1131" t="str">
        <f t="shared" si="17"/>
        <v/>
      </c>
      <c r="F200" s="1131" t="str">
        <f t="shared" si="17"/>
        <v/>
      </c>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c r="CW200" s="52"/>
      <c r="CX200" s="52"/>
      <c r="CY200" s="52"/>
      <c r="CZ200" s="52"/>
      <c r="DA200" s="52"/>
      <c r="DB200" s="52"/>
      <c r="DC200" s="52"/>
      <c r="DD200" s="52"/>
      <c r="DE200" s="52"/>
      <c r="DF200" s="52"/>
      <c r="DG200" s="52"/>
      <c r="DH200" s="52"/>
      <c r="DI200" s="52"/>
      <c r="DJ200" s="52"/>
      <c r="DK200" s="52"/>
      <c r="DL200" s="52"/>
      <c r="DM200" s="52"/>
      <c r="DN200" s="52"/>
      <c r="DO200" s="52"/>
      <c r="DP200" s="52"/>
      <c r="DQ200" s="52"/>
      <c r="DR200" s="52"/>
      <c r="DS200" s="52"/>
      <c r="DT200" s="52"/>
      <c r="DU200" s="52"/>
      <c r="DV200" s="95"/>
      <c r="DW200" s="52"/>
      <c r="DX200" s="52"/>
      <c r="DY200" s="52"/>
      <c r="DZ200" s="52"/>
      <c r="EA200" s="52"/>
      <c r="EB200" s="52"/>
      <c r="EC200" s="52"/>
      <c r="ED200" s="52"/>
      <c r="EE200" s="52"/>
      <c r="EF200" s="52"/>
      <c r="EG200" s="52"/>
      <c r="EH200" s="52"/>
      <c r="EI200" s="52"/>
      <c r="EJ200" s="52"/>
      <c r="EK200" s="52"/>
      <c r="EL200" s="52"/>
      <c r="EM200" s="52"/>
      <c r="EN200" s="52"/>
      <c r="EO200" s="52"/>
      <c r="EP200" s="52"/>
      <c r="EQ200" s="95"/>
      <c r="ER200" s="542"/>
    </row>
    <row r="201" spans="1:148" ht="15" customHeight="1" x14ac:dyDescent="0.25">
      <c r="A201" s="1469"/>
      <c r="B201" s="1129" t="str">
        <f t="shared" si="15"/>
        <v>Desk 88</v>
      </c>
      <c r="C201" s="1131" t="str">
        <f t="shared" si="17"/>
        <v/>
      </c>
      <c r="D201" s="1131" t="str">
        <f t="shared" si="17"/>
        <v/>
      </c>
      <c r="E201" s="1131" t="str">
        <f t="shared" si="17"/>
        <v/>
      </c>
      <c r="F201" s="1131" t="str">
        <f t="shared" si="17"/>
        <v/>
      </c>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c r="DA201" s="52"/>
      <c r="DB201" s="52"/>
      <c r="DC201" s="52"/>
      <c r="DD201" s="52"/>
      <c r="DE201" s="52"/>
      <c r="DF201" s="52"/>
      <c r="DG201" s="52"/>
      <c r="DH201" s="52"/>
      <c r="DI201" s="52"/>
      <c r="DJ201" s="52"/>
      <c r="DK201" s="52"/>
      <c r="DL201" s="52"/>
      <c r="DM201" s="52"/>
      <c r="DN201" s="52"/>
      <c r="DO201" s="52"/>
      <c r="DP201" s="52"/>
      <c r="DQ201" s="52"/>
      <c r="DR201" s="52"/>
      <c r="DS201" s="52"/>
      <c r="DT201" s="52"/>
      <c r="DU201" s="52"/>
      <c r="DV201" s="95"/>
      <c r="DW201" s="52"/>
      <c r="DX201" s="52"/>
      <c r="DY201" s="52"/>
      <c r="DZ201" s="52"/>
      <c r="EA201" s="52"/>
      <c r="EB201" s="52"/>
      <c r="EC201" s="52"/>
      <c r="ED201" s="52"/>
      <c r="EE201" s="52"/>
      <c r="EF201" s="52"/>
      <c r="EG201" s="52"/>
      <c r="EH201" s="52"/>
      <c r="EI201" s="52"/>
      <c r="EJ201" s="52"/>
      <c r="EK201" s="52"/>
      <c r="EL201" s="52"/>
      <c r="EM201" s="52"/>
      <c r="EN201" s="52"/>
      <c r="EO201" s="52"/>
      <c r="EP201" s="52"/>
      <c r="EQ201" s="95"/>
      <c r="ER201" s="542"/>
    </row>
    <row r="202" spans="1:148" ht="15" customHeight="1" x14ac:dyDescent="0.25">
      <c r="A202" s="1469"/>
      <c r="B202" s="1129" t="str">
        <f t="shared" si="15"/>
        <v>Desk 89</v>
      </c>
      <c r="C202" s="1131" t="str">
        <f t="shared" si="17"/>
        <v/>
      </c>
      <c r="D202" s="1131" t="str">
        <f t="shared" si="17"/>
        <v/>
      </c>
      <c r="E202" s="1131" t="str">
        <f t="shared" si="17"/>
        <v/>
      </c>
      <c r="F202" s="1131" t="str">
        <f t="shared" si="17"/>
        <v/>
      </c>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c r="DA202" s="52"/>
      <c r="DB202" s="52"/>
      <c r="DC202" s="52"/>
      <c r="DD202" s="52"/>
      <c r="DE202" s="52"/>
      <c r="DF202" s="52"/>
      <c r="DG202" s="52"/>
      <c r="DH202" s="52"/>
      <c r="DI202" s="52"/>
      <c r="DJ202" s="52"/>
      <c r="DK202" s="52"/>
      <c r="DL202" s="52"/>
      <c r="DM202" s="52"/>
      <c r="DN202" s="52"/>
      <c r="DO202" s="52"/>
      <c r="DP202" s="52"/>
      <c r="DQ202" s="52"/>
      <c r="DR202" s="52"/>
      <c r="DS202" s="52"/>
      <c r="DT202" s="52"/>
      <c r="DU202" s="52"/>
      <c r="DV202" s="95"/>
      <c r="DW202" s="52"/>
      <c r="DX202" s="52"/>
      <c r="DY202" s="52"/>
      <c r="DZ202" s="52"/>
      <c r="EA202" s="52"/>
      <c r="EB202" s="52"/>
      <c r="EC202" s="52"/>
      <c r="ED202" s="52"/>
      <c r="EE202" s="52"/>
      <c r="EF202" s="52"/>
      <c r="EG202" s="52"/>
      <c r="EH202" s="52"/>
      <c r="EI202" s="52"/>
      <c r="EJ202" s="52"/>
      <c r="EK202" s="52"/>
      <c r="EL202" s="52"/>
      <c r="EM202" s="52"/>
      <c r="EN202" s="52"/>
      <c r="EO202" s="52"/>
      <c r="EP202" s="52"/>
      <c r="EQ202" s="95"/>
      <c r="ER202" s="542"/>
    </row>
    <row r="203" spans="1:148" ht="15" customHeight="1" x14ac:dyDescent="0.25">
      <c r="A203" s="1469"/>
      <c r="B203" s="1129" t="str">
        <f t="shared" si="15"/>
        <v>Desk 90</v>
      </c>
      <c r="C203" s="1131" t="str">
        <f t="shared" si="17"/>
        <v/>
      </c>
      <c r="D203" s="1131" t="str">
        <f t="shared" si="17"/>
        <v/>
      </c>
      <c r="E203" s="1131" t="str">
        <f t="shared" si="17"/>
        <v/>
      </c>
      <c r="F203" s="1131" t="str">
        <f t="shared" si="17"/>
        <v/>
      </c>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c r="CJ203" s="52"/>
      <c r="CK203" s="52"/>
      <c r="CL203" s="52"/>
      <c r="CM203" s="52"/>
      <c r="CN203" s="52"/>
      <c r="CO203" s="52"/>
      <c r="CP203" s="52"/>
      <c r="CQ203" s="52"/>
      <c r="CR203" s="52"/>
      <c r="CS203" s="52"/>
      <c r="CT203" s="52"/>
      <c r="CU203" s="52"/>
      <c r="CV203" s="52"/>
      <c r="CW203" s="52"/>
      <c r="CX203" s="52"/>
      <c r="CY203" s="52"/>
      <c r="CZ203" s="52"/>
      <c r="DA203" s="52"/>
      <c r="DB203" s="52"/>
      <c r="DC203" s="52"/>
      <c r="DD203" s="52"/>
      <c r="DE203" s="52"/>
      <c r="DF203" s="52"/>
      <c r="DG203" s="52"/>
      <c r="DH203" s="52"/>
      <c r="DI203" s="52"/>
      <c r="DJ203" s="52"/>
      <c r="DK203" s="52"/>
      <c r="DL203" s="52"/>
      <c r="DM203" s="52"/>
      <c r="DN203" s="52"/>
      <c r="DO203" s="52"/>
      <c r="DP203" s="52"/>
      <c r="DQ203" s="52"/>
      <c r="DR203" s="52"/>
      <c r="DS203" s="52"/>
      <c r="DT203" s="52"/>
      <c r="DU203" s="52"/>
      <c r="DV203" s="95"/>
      <c r="DW203" s="52"/>
      <c r="DX203" s="52"/>
      <c r="DY203" s="52"/>
      <c r="DZ203" s="52"/>
      <c r="EA203" s="52"/>
      <c r="EB203" s="52"/>
      <c r="EC203" s="52"/>
      <c r="ED203" s="52"/>
      <c r="EE203" s="52"/>
      <c r="EF203" s="52"/>
      <c r="EG203" s="52"/>
      <c r="EH203" s="52"/>
      <c r="EI203" s="52"/>
      <c r="EJ203" s="52"/>
      <c r="EK203" s="52"/>
      <c r="EL203" s="52"/>
      <c r="EM203" s="52"/>
      <c r="EN203" s="52"/>
      <c r="EO203" s="52"/>
      <c r="EP203" s="52"/>
      <c r="EQ203" s="95"/>
      <c r="ER203" s="542"/>
    </row>
    <row r="204" spans="1:148" ht="15" customHeight="1" x14ac:dyDescent="0.25">
      <c r="A204" s="1469"/>
      <c r="B204" s="1129" t="str">
        <f t="shared" si="15"/>
        <v>Desk 91</v>
      </c>
      <c r="C204" s="1131" t="str">
        <f t="shared" si="17"/>
        <v/>
      </c>
      <c r="D204" s="1131" t="str">
        <f t="shared" si="17"/>
        <v/>
      </c>
      <c r="E204" s="1131" t="str">
        <f t="shared" si="17"/>
        <v/>
      </c>
      <c r="F204" s="1131" t="str">
        <f t="shared" si="17"/>
        <v/>
      </c>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c r="CW204" s="52"/>
      <c r="CX204" s="52"/>
      <c r="CY204" s="52"/>
      <c r="CZ204" s="52"/>
      <c r="DA204" s="52"/>
      <c r="DB204" s="52"/>
      <c r="DC204" s="52"/>
      <c r="DD204" s="52"/>
      <c r="DE204" s="52"/>
      <c r="DF204" s="52"/>
      <c r="DG204" s="52"/>
      <c r="DH204" s="52"/>
      <c r="DI204" s="52"/>
      <c r="DJ204" s="52"/>
      <c r="DK204" s="52"/>
      <c r="DL204" s="52"/>
      <c r="DM204" s="52"/>
      <c r="DN204" s="52"/>
      <c r="DO204" s="52"/>
      <c r="DP204" s="52"/>
      <c r="DQ204" s="52"/>
      <c r="DR204" s="52"/>
      <c r="DS204" s="52"/>
      <c r="DT204" s="52"/>
      <c r="DU204" s="52"/>
      <c r="DV204" s="95"/>
      <c r="DW204" s="52"/>
      <c r="DX204" s="52"/>
      <c r="DY204" s="52"/>
      <c r="DZ204" s="52"/>
      <c r="EA204" s="52"/>
      <c r="EB204" s="52"/>
      <c r="EC204" s="52"/>
      <c r="ED204" s="52"/>
      <c r="EE204" s="52"/>
      <c r="EF204" s="52"/>
      <c r="EG204" s="52"/>
      <c r="EH204" s="52"/>
      <c r="EI204" s="52"/>
      <c r="EJ204" s="52"/>
      <c r="EK204" s="52"/>
      <c r="EL204" s="52"/>
      <c r="EM204" s="52"/>
      <c r="EN204" s="52"/>
      <c r="EO204" s="52"/>
      <c r="EP204" s="52"/>
      <c r="EQ204" s="95"/>
      <c r="ER204" s="542"/>
    </row>
    <row r="205" spans="1:148" ht="15" customHeight="1" x14ac:dyDescent="0.25">
      <c r="A205" s="1469"/>
      <c r="B205" s="1129" t="str">
        <f t="shared" si="15"/>
        <v>Desk 92</v>
      </c>
      <c r="C205" s="1131" t="str">
        <f t="shared" si="17"/>
        <v/>
      </c>
      <c r="D205" s="1131" t="str">
        <f t="shared" si="17"/>
        <v/>
      </c>
      <c r="E205" s="1131" t="str">
        <f t="shared" si="17"/>
        <v/>
      </c>
      <c r="F205" s="1131" t="str">
        <f t="shared" si="17"/>
        <v/>
      </c>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c r="CW205" s="52"/>
      <c r="CX205" s="52"/>
      <c r="CY205" s="52"/>
      <c r="CZ205" s="52"/>
      <c r="DA205" s="52"/>
      <c r="DB205" s="52"/>
      <c r="DC205" s="52"/>
      <c r="DD205" s="52"/>
      <c r="DE205" s="52"/>
      <c r="DF205" s="52"/>
      <c r="DG205" s="52"/>
      <c r="DH205" s="52"/>
      <c r="DI205" s="52"/>
      <c r="DJ205" s="52"/>
      <c r="DK205" s="52"/>
      <c r="DL205" s="52"/>
      <c r="DM205" s="52"/>
      <c r="DN205" s="52"/>
      <c r="DO205" s="52"/>
      <c r="DP205" s="52"/>
      <c r="DQ205" s="52"/>
      <c r="DR205" s="52"/>
      <c r="DS205" s="52"/>
      <c r="DT205" s="52"/>
      <c r="DU205" s="52"/>
      <c r="DV205" s="95"/>
      <c r="DW205" s="52"/>
      <c r="DX205" s="52"/>
      <c r="DY205" s="52"/>
      <c r="DZ205" s="52"/>
      <c r="EA205" s="52"/>
      <c r="EB205" s="52"/>
      <c r="EC205" s="52"/>
      <c r="ED205" s="52"/>
      <c r="EE205" s="52"/>
      <c r="EF205" s="52"/>
      <c r="EG205" s="52"/>
      <c r="EH205" s="52"/>
      <c r="EI205" s="52"/>
      <c r="EJ205" s="52"/>
      <c r="EK205" s="52"/>
      <c r="EL205" s="52"/>
      <c r="EM205" s="52"/>
      <c r="EN205" s="52"/>
      <c r="EO205" s="52"/>
      <c r="EP205" s="52"/>
      <c r="EQ205" s="95"/>
      <c r="ER205" s="542"/>
    </row>
    <row r="206" spans="1:148" ht="15" customHeight="1" x14ac:dyDescent="0.25">
      <c r="A206" s="1469"/>
      <c r="B206" s="1129" t="str">
        <f t="shared" si="15"/>
        <v>Desk 93</v>
      </c>
      <c r="C206" s="1131" t="str">
        <f t="shared" si="17"/>
        <v/>
      </c>
      <c r="D206" s="1131" t="str">
        <f t="shared" si="17"/>
        <v/>
      </c>
      <c r="E206" s="1131" t="str">
        <f t="shared" si="17"/>
        <v/>
      </c>
      <c r="F206" s="1131" t="str">
        <f t="shared" si="17"/>
        <v/>
      </c>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c r="DA206" s="52"/>
      <c r="DB206" s="52"/>
      <c r="DC206" s="52"/>
      <c r="DD206" s="52"/>
      <c r="DE206" s="52"/>
      <c r="DF206" s="52"/>
      <c r="DG206" s="52"/>
      <c r="DH206" s="52"/>
      <c r="DI206" s="52"/>
      <c r="DJ206" s="52"/>
      <c r="DK206" s="52"/>
      <c r="DL206" s="52"/>
      <c r="DM206" s="52"/>
      <c r="DN206" s="52"/>
      <c r="DO206" s="52"/>
      <c r="DP206" s="52"/>
      <c r="DQ206" s="52"/>
      <c r="DR206" s="52"/>
      <c r="DS206" s="52"/>
      <c r="DT206" s="52"/>
      <c r="DU206" s="52"/>
      <c r="DV206" s="95"/>
      <c r="DW206" s="52"/>
      <c r="DX206" s="52"/>
      <c r="DY206" s="52"/>
      <c r="DZ206" s="52"/>
      <c r="EA206" s="52"/>
      <c r="EB206" s="52"/>
      <c r="EC206" s="52"/>
      <c r="ED206" s="52"/>
      <c r="EE206" s="52"/>
      <c r="EF206" s="52"/>
      <c r="EG206" s="52"/>
      <c r="EH206" s="52"/>
      <c r="EI206" s="52"/>
      <c r="EJ206" s="52"/>
      <c r="EK206" s="52"/>
      <c r="EL206" s="52"/>
      <c r="EM206" s="52"/>
      <c r="EN206" s="52"/>
      <c r="EO206" s="52"/>
      <c r="EP206" s="52"/>
      <c r="EQ206" s="95"/>
      <c r="ER206" s="542"/>
    </row>
    <row r="207" spans="1:148" ht="15" customHeight="1" x14ac:dyDescent="0.25">
      <c r="A207" s="1469"/>
      <c r="B207" s="1129" t="str">
        <f t="shared" si="15"/>
        <v>Desk 94</v>
      </c>
      <c r="C207" s="1131" t="str">
        <f t="shared" si="17"/>
        <v/>
      </c>
      <c r="D207" s="1131" t="str">
        <f t="shared" si="17"/>
        <v/>
      </c>
      <c r="E207" s="1131" t="str">
        <f t="shared" si="17"/>
        <v/>
      </c>
      <c r="F207" s="1131" t="str">
        <f t="shared" si="17"/>
        <v/>
      </c>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c r="DA207" s="52"/>
      <c r="DB207" s="52"/>
      <c r="DC207" s="52"/>
      <c r="DD207" s="52"/>
      <c r="DE207" s="52"/>
      <c r="DF207" s="52"/>
      <c r="DG207" s="52"/>
      <c r="DH207" s="52"/>
      <c r="DI207" s="52"/>
      <c r="DJ207" s="52"/>
      <c r="DK207" s="52"/>
      <c r="DL207" s="52"/>
      <c r="DM207" s="52"/>
      <c r="DN207" s="52"/>
      <c r="DO207" s="52"/>
      <c r="DP207" s="52"/>
      <c r="DQ207" s="52"/>
      <c r="DR207" s="52"/>
      <c r="DS207" s="52"/>
      <c r="DT207" s="52"/>
      <c r="DU207" s="52"/>
      <c r="DV207" s="95"/>
      <c r="DW207" s="52"/>
      <c r="DX207" s="52"/>
      <c r="DY207" s="52"/>
      <c r="DZ207" s="52"/>
      <c r="EA207" s="52"/>
      <c r="EB207" s="52"/>
      <c r="EC207" s="52"/>
      <c r="ED207" s="52"/>
      <c r="EE207" s="52"/>
      <c r="EF207" s="52"/>
      <c r="EG207" s="52"/>
      <c r="EH207" s="52"/>
      <c r="EI207" s="52"/>
      <c r="EJ207" s="52"/>
      <c r="EK207" s="52"/>
      <c r="EL207" s="52"/>
      <c r="EM207" s="52"/>
      <c r="EN207" s="52"/>
      <c r="EO207" s="52"/>
      <c r="EP207" s="52"/>
      <c r="EQ207" s="95"/>
      <c r="ER207" s="542"/>
    </row>
    <row r="208" spans="1:148" ht="15" customHeight="1" x14ac:dyDescent="0.25">
      <c r="A208" s="1469"/>
      <c r="B208" s="1129" t="str">
        <f t="shared" si="15"/>
        <v>Desk 95</v>
      </c>
      <c r="C208" s="1131" t="str">
        <f t="shared" si="17"/>
        <v/>
      </c>
      <c r="D208" s="1131" t="str">
        <f t="shared" si="17"/>
        <v/>
      </c>
      <c r="E208" s="1131" t="str">
        <f t="shared" si="17"/>
        <v/>
      </c>
      <c r="F208" s="1131" t="str">
        <f t="shared" si="17"/>
        <v/>
      </c>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c r="DI208" s="52"/>
      <c r="DJ208" s="52"/>
      <c r="DK208" s="52"/>
      <c r="DL208" s="52"/>
      <c r="DM208" s="52"/>
      <c r="DN208" s="52"/>
      <c r="DO208" s="52"/>
      <c r="DP208" s="52"/>
      <c r="DQ208" s="52"/>
      <c r="DR208" s="52"/>
      <c r="DS208" s="52"/>
      <c r="DT208" s="52"/>
      <c r="DU208" s="52"/>
      <c r="DV208" s="95"/>
      <c r="DW208" s="52"/>
      <c r="DX208" s="52"/>
      <c r="DY208" s="52"/>
      <c r="DZ208" s="52"/>
      <c r="EA208" s="52"/>
      <c r="EB208" s="52"/>
      <c r="EC208" s="52"/>
      <c r="ED208" s="52"/>
      <c r="EE208" s="52"/>
      <c r="EF208" s="52"/>
      <c r="EG208" s="52"/>
      <c r="EH208" s="52"/>
      <c r="EI208" s="52"/>
      <c r="EJ208" s="52"/>
      <c r="EK208" s="52"/>
      <c r="EL208" s="52"/>
      <c r="EM208" s="52"/>
      <c r="EN208" s="52"/>
      <c r="EO208" s="52"/>
      <c r="EP208" s="52"/>
      <c r="EQ208" s="95"/>
      <c r="ER208" s="542"/>
    </row>
    <row r="209" spans="1:148" ht="15" customHeight="1" x14ac:dyDescent="0.25">
      <c r="A209" s="1469"/>
      <c r="B209" s="1129" t="str">
        <f t="shared" si="15"/>
        <v>Desk 96</v>
      </c>
      <c r="C209" s="1131" t="str">
        <f t="shared" si="17"/>
        <v/>
      </c>
      <c r="D209" s="1131" t="str">
        <f t="shared" si="17"/>
        <v/>
      </c>
      <c r="E209" s="1131" t="str">
        <f t="shared" si="17"/>
        <v/>
      </c>
      <c r="F209" s="1131" t="str">
        <f t="shared" si="17"/>
        <v/>
      </c>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c r="DA209" s="52"/>
      <c r="DB209" s="52"/>
      <c r="DC209" s="52"/>
      <c r="DD209" s="52"/>
      <c r="DE209" s="52"/>
      <c r="DF209" s="52"/>
      <c r="DG209" s="52"/>
      <c r="DH209" s="52"/>
      <c r="DI209" s="52"/>
      <c r="DJ209" s="52"/>
      <c r="DK209" s="52"/>
      <c r="DL209" s="52"/>
      <c r="DM209" s="52"/>
      <c r="DN209" s="52"/>
      <c r="DO209" s="52"/>
      <c r="DP209" s="52"/>
      <c r="DQ209" s="52"/>
      <c r="DR209" s="52"/>
      <c r="DS209" s="52"/>
      <c r="DT209" s="52"/>
      <c r="DU209" s="52"/>
      <c r="DV209" s="95"/>
      <c r="DW209" s="52"/>
      <c r="DX209" s="52"/>
      <c r="DY209" s="52"/>
      <c r="DZ209" s="52"/>
      <c r="EA209" s="52"/>
      <c r="EB209" s="52"/>
      <c r="EC209" s="52"/>
      <c r="ED209" s="52"/>
      <c r="EE209" s="52"/>
      <c r="EF209" s="52"/>
      <c r="EG209" s="52"/>
      <c r="EH209" s="52"/>
      <c r="EI209" s="52"/>
      <c r="EJ209" s="52"/>
      <c r="EK209" s="52"/>
      <c r="EL209" s="52"/>
      <c r="EM209" s="52"/>
      <c r="EN209" s="52"/>
      <c r="EO209" s="52"/>
      <c r="EP209" s="52"/>
      <c r="EQ209" s="95"/>
      <c r="ER209" s="542"/>
    </row>
    <row r="210" spans="1:148" ht="15" customHeight="1" x14ac:dyDescent="0.25">
      <c r="A210" s="1469"/>
      <c r="B210" s="1129" t="str">
        <f t="shared" si="15"/>
        <v>Desk 97</v>
      </c>
      <c r="C210" s="1131" t="str">
        <f t="shared" si="17"/>
        <v/>
      </c>
      <c r="D210" s="1131" t="str">
        <f t="shared" si="17"/>
        <v/>
      </c>
      <c r="E210" s="1131" t="str">
        <f t="shared" si="17"/>
        <v/>
      </c>
      <c r="F210" s="1131" t="str">
        <f t="shared" si="17"/>
        <v/>
      </c>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c r="DA210" s="52"/>
      <c r="DB210" s="52"/>
      <c r="DC210" s="52"/>
      <c r="DD210" s="52"/>
      <c r="DE210" s="52"/>
      <c r="DF210" s="52"/>
      <c r="DG210" s="52"/>
      <c r="DH210" s="52"/>
      <c r="DI210" s="52"/>
      <c r="DJ210" s="52"/>
      <c r="DK210" s="52"/>
      <c r="DL210" s="52"/>
      <c r="DM210" s="52"/>
      <c r="DN210" s="52"/>
      <c r="DO210" s="52"/>
      <c r="DP210" s="52"/>
      <c r="DQ210" s="52"/>
      <c r="DR210" s="52"/>
      <c r="DS210" s="52"/>
      <c r="DT210" s="52"/>
      <c r="DU210" s="52"/>
      <c r="DV210" s="95"/>
      <c r="DW210" s="52"/>
      <c r="DX210" s="52"/>
      <c r="DY210" s="52"/>
      <c r="DZ210" s="52"/>
      <c r="EA210" s="52"/>
      <c r="EB210" s="52"/>
      <c r="EC210" s="52"/>
      <c r="ED210" s="52"/>
      <c r="EE210" s="52"/>
      <c r="EF210" s="52"/>
      <c r="EG210" s="52"/>
      <c r="EH210" s="52"/>
      <c r="EI210" s="52"/>
      <c r="EJ210" s="52"/>
      <c r="EK210" s="52"/>
      <c r="EL210" s="52"/>
      <c r="EM210" s="52"/>
      <c r="EN210" s="52"/>
      <c r="EO210" s="52"/>
      <c r="EP210" s="52"/>
      <c r="EQ210" s="95"/>
      <c r="ER210" s="542"/>
    </row>
    <row r="211" spans="1:148" ht="15" customHeight="1" x14ac:dyDescent="0.25">
      <c r="A211" s="1469"/>
      <c r="B211" s="1129" t="str">
        <f t="shared" si="15"/>
        <v>Desk 98</v>
      </c>
      <c r="C211" s="1131" t="str">
        <f t="shared" ref="C211:F213" si="18">IF(ISBLANK(C108), "", C108)</f>
        <v/>
      </c>
      <c r="D211" s="1131" t="str">
        <f t="shared" si="18"/>
        <v/>
      </c>
      <c r="E211" s="1131" t="str">
        <f t="shared" si="18"/>
        <v/>
      </c>
      <c r="F211" s="1131" t="str">
        <f t="shared" si="18"/>
        <v/>
      </c>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c r="DA211" s="52"/>
      <c r="DB211" s="52"/>
      <c r="DC211" s="52"/>
      <c r="DD211" s="52"/>
      <c r="DE211" s="52"/>
      <c r="DF211" s="52"/>
      <c r="DG211" s="52"/>
      <c r="DH211" s="52"/>
      <c r="DI211" s="52"/>
      <c r="DJ211" s="52"/>
      <c r="DK211" s="52"/>
      <c r="DL211" s="52"/>
      <c r="DM211" s="52"/>
      <c r="DN211" s="52"/>
      <c r="DO211" s="52"/>
      <c r="DP211" s="52"/>
      <c r="DQ211" s="52"/>
      <c r="DR211" s="52"/>
      <c r="DS211" s="52"/>
      <c r="DT211" s="52"/>
      <c r="DU211" s="52"/>
      <c r="DV211" s="95"/>
      <c r="DW211" s="52"/>
      <c r="DX211" s="52"/>
      <c r="DY211" s="52"/>
      <c r="DZ211" s="52"/>
      <c r="EA211" s="52"/>
      <c r="EB211" s="52"/>
      <c r="EC211" s="52"/>
      <c r="ED211" s="52"/>
      <c r="EE211" s="52"/>
      <c r="EF211" s="52"/>
      <c r="EG211" s="52"/>
      <c r="EH211" s="52"/>
      <c r="EI211" s="52"/>
      <c r="EJ211" s="52"/>
      <c r="EK211" s="52"/>
      <c r="EL211" s="52"/>
      <c r="EM211" s="52"/>
      <c r="EN211" s="52"/>
      <c r="EO211" s="52"/>
      <c r="EP211" s="52"/>
      <c r="EQ211" s="95"/>
      <c r="ER211" s="542"/>
    </row>
    <row r="212" spans="1:148" ht="15" customHeight="1" x14ac:dyDescent="0.25">
      <c r="A212" s="1469"/>
      <c r="B212" s="1129" t="str">
        <f t="shared" si="15"/>
        <v>Desk 99</v>
      </c>
      <c r="C212" s="1131" t="str">
        <f t="shared" si="18"/>
        <v/>
      </c>
      <c r="D212" s="1131" t="str">
        <f t="shared" si="18"/>
        <v/>
      </c>
      <c r="E212" s="1131" t="str">
        <f t="shared" si="18"/>
        <v/>
      </c>
      <c r="F212" s="1131" t="str">
        <f t="shared" si="18"/>
        <v/>
      </c>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c r="CW212" s="52"/>
      <c r="CX212" s="52"/>
      <c r="CY212" s="52"/>
      <c r="CZ212" s="52"/>
      <c r="DA212" s="52"/>
      <c r="DB212" s="52"/>
      <c r="DC212" s="52"/>
      <c r="DD212" s="52"/>
      <c r="DE212" s="52"/>
      <c r="DF212" s="52"/>
      <c r="DG212" s="52"/>
      <c r="DH212" s="52"/>
      <c r="DI212" s="52"/>
      <c r="DJ212" s="52"/>
      <c r="DK212" s="52"/>
      <c r="DL212" s="52"/>
      <c r="DM212" s="52"/>
      <c r="DN212" s="52"/>
      <c r="DO212" s="52"/>
      <c r="DP212" s="52"/>
      <c r="DQ212" s="52"/>
      <c r="DR212" s="52"/>
      <c r="DS212" s="52"/>
      <c r="DT212" s="52"/>
      <c r="DU212" s="52"/>
      <c r="DV212" s="95"/>
      <c r="DW212" s="52"/>
      <c r="DX212" s="52"/>
      <c r="DY212" s="52"/>
      <c r="DZ212" s="52"/>
      <c r="EA212" s="52"/>
      <c r="EB212" s="52"/>
      <c r="EC212" s="52"/>
      <c r="ED212" s="52"/>
      <c r="EE212" s="52"/>
      <c r="EF212" s="52"/>
      <c r="EG212" s="52"/>
      <c r="EH212" s="52"/>
      <c r="EI212" s="52"/>
      <c r="EJ212" s="52"/>
      <c r="EK212" s="52"/>
      <c r="EL212" s="52"/>
      <c r="EM212" s="52"/>
      <c r="EN212" s="52"/>
      <c r="EO212" s="52"/>
      <c r="EP212" s="52"/>
      <c r="EQ212" s="95"/>
      <c r="ER212" s="542"/>
    </row>
    <row r="213" spans="1:148" ht="15" customHeight="1" x14ac:dyDescent="0.25">
      <c r="A213" s="1469"/>
      <c r="B213" s="1130" t="str">
        <f t="shared" si="15"/>
        <v>Desk 100</v>
      </c>
      <c r="C213" s="1133" t="str">
        <f t="shared" si="18"/>
        <v/>
      </c>
      <c r="D213" s="1133" t="str">
        <f t="shared" si="18"/>
        <v/>
      </c>
      <c r="E213" s="1133" t="str">
        <f t="shared" si="18"/>
        <v/>
      </c>
      <c r="F213" s="1133" t="str">
        <f t="shared" si="18"/>
        <v/>
      </c>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c r="BE213" s="62"/>
      <c r="BF213" s="62"/>
      <c r="BG213" s="62"/>
      <c r="BH213" s="62"/>
      <c r="BI213" s="62"/>
      <c r="BJ213" s="62"/>
      <c r="BK213" s="62"/>
      <c r="BL213" s="62"/>
      <c r="BM213" s="62"/>
      <c r="BN213" s="62"/>
      <c r="BO213" s="62"/>
      <c r="BP213" s="62"/>
      <c r="BQ213" s="62"/>
      <c r="BR213" s="62"/>
      <c r="BS213" s="62"/>
      <c r="BT213" s="62"/>
      <c r="BU213" s="62"/>
      <c r="BV213" s="62"/>
      <c r="BW213" s="62"/>
      <c r="BX213" s="62"/>
      <c r="BY213" s="62"/>
      <c r="BZ213" s="62"/>
      <c r="CA213" s="62"/>
      <c r="CB213" s="62"/>
      <c r="CC213" s="62"/>
      <c r="CD213" s="62"/>
      <c r="CE213" s="62"/>
      <c r="CF213" s="62"/>
      <c r="CG213" s="62"/>
      <c r="CH213" s="62"/>
      <c r="CI213" s="62"/>
      <c r="CJ213" s="62"/>
      <c r="CK213" s="62"/>
      <c r="CL213" s="62"/>
      <c r="CM213" s="62"/>
      <c r="CN213" s="62"/>
      <c r="CO213" s="62"/>
      <c r="CP213" s="62"/>
      <c r="CQ213" s="62"/>
      <c r="CR213" s="62"/>
      <c r="CS213" s="62"/>
      <c r="CT213" s="62"/>
      <c r="CU213" s="62"/>
      <c r="CV213" s="62"/>
      <c r="CW213" s="62"/>
      <c r="CX213" s="62"/>
      <c r="CY213" s="62"/>
      <c r="CZ213" s="62"/>
      <c r="DA213" s="62"/>
      <c r="DB213" s="62"/>
      <c r="DC213" s="62"/>
      <c r="DD213" s="62"/>
      <c r="DE213" s="62"/>
      <c r="DF213" s="62"/>
      <c r="DG213" s="62"/>
      <c r="DH213" s="62"/>
      <c r="DI213" s="62"/>
      <c r="DJ213" s="62"/>
      <c r="DK213" s="62"/>
      <c r="DL213" s="62"/>
      <c r="DM213" s="62"/>
      <c r="DN213" s="62"/>
      <c r="DO213" s="62"/>
      <c r="DP213" s="62"/>
      <c r="DQ213" s="62"/>
      <c r="DR213" s="62"/>
      <c r="DS213" s="62"/>
      <c r="DT213" s="62"/>
      <c r="DU213" s="62"/>
      <c r="DV213" s="382"/>
      <c r="DW213" s="62"/>
      <c r="DX213" s="62"/>
      <c r="DY213" s="62"/>
      <c r="DZ213" s="62"/>
      <c r="EA213" s="62"/>
      <c r="EB213" s="62"/>
      <c r="EC213" s="62"/>
      <c r="ED213" s="62"/>
      <c r="EE213" s="62"/>
      <c r="EF213" s="62"/>
      <c r="EG213" s="62"/>
      <c r="EH213" s="62"/>
      <c r="EI213" s="62"/>
      <c r="EJ213" s="62"/>
      <c r="EK213" s="62"/>
      <c r="EL213" s="62"/>
      <c r="EM213" s="62"/>
      <c r="EN213" s="62"/>
      <c r="EO213" s="62"/>
      <c r="EP213" s="62"/>
      <c r="EQ213" s="382"/>
      <c r="ER213" s="542"/>
    </row>
    <row r="214" spans="1:148" ht="15" customHeight="1" x14ac:dyDescent="0.25">
      <c r="A214" s="1469"/>
      <c r="B214" s="1936" t="s">
        <v>1152</v>
      </c>
      <c r="C214" s="1751"/>
      <c r="D214" s="1751"/>
      <c r="E214" s="1751"/>
      <c r="F214" s="1751"/>
      <c r="G214" s="1938"/>
      <c r="H214" s="1938"/>
      <c r="I214" s="1938"/>
      <c r="J214" s="1938"/>
      <c r="K214" s="1938"/>
      <c r="L214" s="1938"/>
      <c r="M214" s="1938"/>
      <c r="N214" s="1938"/>
      <c r="O214" s="1938"/>
      <c r="P214" s="1938"/>
      <c r="Q214" s="1938"/>
      <c r="R214" s="1938"/>
      <c r="S214" s="1938"/>
      <c r="T214" s="1938"/>
      <c r="U214" s="1938"/>
      <c r="V214" s="1938"/>
      <c r="W214" s="1938"/>
      <c r="X214" s="1938"/>
      <c r="Y214" s="1938"/>
      <c r="Z214" s="1938"/>
      <c r="AA214" s="1938"/>
      <c r="AB214" s="1938"/>
      <c r="AC214" s="1938"/>
      <c r="AD214" s="1938"/>
      <c r="AE214" s="1938"/>
      <c r="AF214" s="1938"/>
      <c r="AG214" s="1938"/>
      <c r="AH214" s="1938"/>
      <c r="AI214" s="1938"/>
      <c r="AJ214" s="1938"/>
      <c r="AK214" s="1938"/>
      <c r="AL214" s="1938"/>
      <c r="AM214" s="1938"/>
      <c r="AN214" s="1938"/>
      <c r="AO214" s="1938"/>
      <c r="AP214" s="1938"/>
      <c r="AQ214" s="1938"/>
      <c r="AR214" s="1938"/>
      <c r="AS214" s="1938"/>
      <c r="AT214" s="1938"/>
      <c r="AU214" s="1938"/>
      <c r="AV214" s="1938"/>
      <c r="AW214" s="1938"/>
      <c r="AX214" s="1938"/>
      <c r="AY214" s="1938"/>
      <c r="AZ214" s="1938"/>
      <c r="BA214" s="1938"/>
      <c r="BB214" s="1938"/>
      <c r="BC214" s="1938"/>
      <c r="BD214" s="1938"/>
      <c r="BE214" s="1938"/>
      <c r="BF214" s="1938"/>
      <c r="BG214" s="1938"/>
      <c r="BH214" s="1938"/>
      <c r="BI214" s="1938"/>
      <c r="BJ214" s="1938"/>
      <c r="BK214" s="1938"/>
      <c r="BL214" s="1938"/>
      <c r="BM214" s="1938"/>
      <c r="BN214" s="1938"/>
      <c r="BO214" s="1938"/>
      <c r="BP214" s="1938"/>
      <c r="BQ214" s="1938"/>
      <c r="BR214" s="1938"/>
      <c r="BS214" s="1938"/>
      <c r="BT214" s="1938"/>
      <c r="BU214" s="1938"/>
      <c r="BV214" s="1938"/>
      <c r="BW214" s="1938"/>
      <c r="BX214" s="1938"/>
      <c r="BY214" s="1938"/>
      <c r="BZ214" s="1938"/>
      <c r="CA214" s="1938"/>
      <c r="CB214" s="1938"/>
      <c r="CC214" s="1938"/>
      <c r="CD214" s="1938"/>
      <c r="CE214" s="1938"/>
      <c r="CF214" s="1938"/>
      <c r="CG214" s="1938"/>
      <c r="CH214" s="1938"/>
      <c r="CI214" s="1938"/>
      <c r="CJ214" s="1938"/>
      <c r="CK214" s="1938"/>
      <c r="CL214" s="1938"/>
      <c r="CM214" s="1938"/>
      <c r="CN214" s="1938"/>
      <c r="CO214" s="1938"/>
      <c r="CP214" s="1938"/>
      <c r="CQ214" s="1938"/>
      <c r="CR214" s="1938"/>
      <c r="CS214" s="1938"/>
      <c r="CT214" s="1938"/>
      <c r="CU214" s="1938"/>
      <c r="CV214" s="1938"/>
      <c r="CW214" s="1938"/>
      <c r="CX214" s="1938"/>
      <c r="CY214" s="1938"/>
      <c r="CZ214" s="1938"/>
      <c r="DA214" s="1938"/>
      <c r="DB214" s="1938"/>
      <c r="DC214" s="1938"/>
      <c r="DD214" s="1938"/>
      <c r="DE214" s="1938"/>
      <c r="DF214" s="1938"/>
      <c r="DG214" s="1938"/>
      <c r="DH214" s="1938"/>
      <c r="DI214" s="1938"/>
      <c r="DJ214" s="1938"/>
      <c r="DK214" s="1938"/>
      <c r="DL214" s="1938"/>
      <c r="DM214" s="1938"/>
      <c r="DN214" s="1938"/>
      <c r="DO214" s="1938"/>
      <c r="DP214" s="1938"/>
      <c r="DQ214" s="1938"/>
      <c r="DR214" s="1938"/>
      <c r="DS214" s="1938"/>
      <c r="DT214" s="1938"/>
      <c r="DU214" s="1938"/>
      <c r="DV214" s="1939"/>
      <c r="DW214" s="1938"/>
      <c r="DX214" s="1938"/>
      <c r="DY214" s="1938"/>
      <c r="DZ214" s="1938"/>
      <c r="EA214" s="1938"/>
      <c r="EB214" s="1938"/>
      <c r="EC214" s="1938"/>
      <c r="ED214" s="1938"/>
      <c r="EE214" s="1938"/>
      <c r="EF214" s="1938"/>
      <c r="EG214" s="1938"/>
      <c r="EH214" s="1938"/>
      <c r="EI214" s="1938"/>
      <c r="EJ214" s="1938"/>
      <c r="EK214" s="1938"/>
      <c r="EL214" s="1938"/>
      <c r="EM214" s="1938"/>
      <c r="EN214" s="1938"/>
      <c r="EO214" s="1938"/>
      <c r="EP214" s="1938"/>
      <c r="EQ214" s="1939"/>
      <c r="ER214" s="542"/>
    </row>
    <row r="215" spans="1:148" s="1608" customFormat="1" ht="60" customHeight="1" x14ac:dyDescent="0.25">
      <c r="A215" s="1443" t="s">
        <v>1185</v>
      </c>
      <c r="B215" s="539"/>
      <c r="C215" s="539"/>
      <c r="D215" s="706"/>
      <c r="E215" s="706"/>
      <c r="F215" s="706"/>
      <c r="ER215" s="389"/>
    </row>
    <row r="216" spans="1:148" ht="45" customHeight="1" x14ac:dyDescent="0.25">
      <c r="A216" s="1469"/>
      <c r="B216" s="1945" t="s">
        <v>1051</v>
      </c>
      <c r="C216" s="1929" t="s">
        <v>1214</v>
      </c>
      <c r="D216" s="1922" t="s">
        <v>1180</v>
      </c>
      <c r="E216" s="1929" t="s">
        <v>1181</v>
      </c>
      <c r="F216" s="1929" t="s">
        <v>1215</v>
      </c>
      <c r="G216" s="1929" t="s">
        <v>1049</v>
      </c>
      <c r="H216" s="1929" t="str">
        <f t="shared" ref="H216:BS216" si="19">"T+" &amp; (COLUMN(H216)-COLUMN($G216))</f>
        <v>T+1</v>
      </c>
      <c r="I216" s="1929" t="str">
        <f t="shared" si="19"/>
        <v>T+2</v>
      </c>
      <c r="J216" s="1929" t="str">
        <f t="shared" si="19"/>
        <v>T+3</v>
      </c>
      <c r="K216" s="1929" t="str">
        <f t="shared" si="19"/>
        <v>T+4</v>
      </c>
      <c r="L216" s="1929" t="str">
        <f t="shared" si="19"/>
        <v>T+5</v>
      </c>
      <c r="M216" s="1929" t="str">
        <f t="shared" si="19"/>
        <v>T+6</v>
      </c>
      <c r="N216" s="1929" t="str">
        <f t="shared" si="19"/>
        <v>T+7</v>
      </c>
      <c r="O216" s="1929" t="str">
        <f t="shared" si="19"/>
        <v>T+8</v>
      </c>
      <c r="P216" s="1929" t="str">
        <f t="shared" si="19"/>
        <v>T+9</v>
      </c>
      <c r="Q216" s="1929" t="str">
        <f t="shared" si="19"/>
        <v>T+10</v>
      </c>
      <c r="R216" s="1929" t="str">
        <f t="shared" si="19"/>
        <v>T+11</v>
      </c>
      <c r="S216" s="1929" t="str">
        <f t="shared" si="19"/>
        <v>T+12</v>
      </c>
      <c r="T216" s="1929" t="str">
        <f t="shared" si="19"/>
        <v>T+13</v>
      </c>
      <c r="U216" s="1929" t="str">
        <f t="shared" si="19"/>
        <v>T+14</v>
      </c>
      <c r="V216" s="1929" t="str">
        <f t="shared" si="19"/>
        <v>T+15</v>
      </c>
      <c r="W216" s="1929" t="str">
        <f t="shared" si="19"/>
        <v>T+16</v>
      </c>
      <c r="X216" s="1929" t="str">
        <f t="shared" si="19"/>
        <v>T+17</v>
      </c>
      <c r="Y216" s="1929" t="str">
        <f t="shared" si="19"/>
        <v>T+18</v>
      </c>
      <c r="Z216" s="1929" t="str">
        <f t="shared" si="19"/>
        <v>T+19</v>
      </c>
      <c r="AA216" s="1929" t="str">
        <f t="shared" si="19"/>
        <v>T+20</v>
      </c>
      <c r="AB216" s="1929" t="str">
        <f t="shared" si="19"/>
        <v>T+21</v>
      </c>
      <c r="AC216" s="1929" t="str">
        <f t="shared" si="19"/>
        <v>T+22</v>
      </c>
      <c r="AD216" s="1929" t="str">
        <f t="shared" si="19"/>
        <v>T+23</v>
      </c>
      <c r="AE216" s="1929" t="str">
        <f t="shared" si="19"/>
        <v>T+24</v>
      </c>
      <c r="AF216" s="1929" t="str">
        <f t="shared" si="19"/>
        <v>T+25</v>
      </c>
      <c r="AG216" s="1929" t="str">
        <f t="shared" si="19"/>
        <v>T+26</v>
      </c>
      <c r="AH216" s="1929" t="str">
        <f t="shared" si="19"/>
        <v>T+27</v>
      </c>
      <c r="AI216" s="1929" t="str">
        <f t="shared" si="19"/>
        <v>T+28</v>
      </c>
      <c r="AJ216" s="1929" t="str">
        <f t="shared" si="19"/>
        <v>T+29</v>
      </c>
      <c r="AK216" s="1929" t="str">
        <f t="shared" si="19"/>
        <v>T+30</v>
      </c>
      <c r="AL216" s="1929" t="str">
        <f t="shared" si="19"/>
        <v>T+31</v>
      </c>
      <c r="AM216" s="1929" t="str">
        <f t="shared" si="19"/>
        <v>T+32</v>
      </c>
      <c r="AN216" s="1929" t="str">
        <f t="shared" si="19"/>
        <v>T+33</v>
      </c>
      <c r="AO216" s="1929" t="str">
        <f t="shared" si="19"/>
        <v>T+34</v>
      </c>
      <c r="AP216" s="1929" t="str">
        <f t="shared" si="19"/>
        <v>T+35</v>
      </c>
      <c r="AQ216" s="1929" t="str">
        <f t="shared" si="19"/>
        <v>T+36</v>
      </c>
      <c r="AR216" s="1929" t="str">
        <f t="shared" si="19"/>
        <v>T+37</v>
      </c>
      <c r="AS216" s="1929" t="str">
        <f t="shared" si="19"/>
        <v>T+38</v>
      </c>
      <c r="AT216" s="1929" t="str">
        <f t="shared" si="19"/>
        <v>T+39</v>
      </c>
      <c r="AU216" s="1929" t="str">
        <f t="shared" si="19"/>
        <v>T+40</v>
      </c>
      <c r="AV216" s="1929" t="str">
        <f t="shared" si="19"/>
        <v>T+41</v>
      </c>
      <c r="AW216" s="1929" t="str">
        <f t="shared" si="19"/>
        <v>T+42</v>
      </c>
      <c r="AX216" s="1929" t="str">
        <f t="shared" si="19"/>
        <v>T+43</v>
      </c>
      <c r="AY216" s="1929" t="str">
        <f t="shared" si="19"/>
        <v>T+44</v>
      </c>
      <c r="AZ216" s="1929" t="str">
        <f t="shared" si="19"/>
        <v>T+45</v>
      </c>
      <c r="BA216" s="1929" t="str">
        <f t="shared" si="19"/>
        <v>T+46</v>
      </c>
      <c r="BB216" s="1929" t="str">
        <f t="shared" si="19"/>
        <v>T+47</v>
      </c>
      <c r="BC216" s="1929" t="str">
        <f t="shared" si="19"/>
        <v>T+48</v>
      </c>
      <c r="BD216" s="1929" t="str">
        <f t="shared" si="19"/>
        <v>T+49</v>
      </c>
      <c r="BE216" s="1929" t="str">
        <f t="shared" si="19"/>
        <v>T+50</v>
      </c>
      <c r="BF216" s="1929" t="str">
        <f t="shared" si="19"/>
        <v>T+51</v>
      </c>
      <c r="BG216" s="1929" t="str">
        <f t="shared" si="19"/>
        <v>T+52</v>
      </c>
      <c r="BH216" s="1929" t="str">
        <f t="shared" si="19"/>
        <v>T+53</v>
      </c>
      <c r="BI216" s="1929" t="str">
        <f t="shared" si="19"/>
        <v>T+54</v>
      </c>
      <c r="BJ216" s="1929" t="str">
        <f t="shared" si="19"/>
        <v>T+55</v>
      </c>
      <c r="BK216" s="1929" t="str">
        <f t="shared" si="19"/>
        <v>T+56</v>
      </c>
      <c r="BL216" s="1929" t="str">
        <f t="shared" si="19"/>
        <v>T+57</v>
      </c>
      <c r="BM216" s="1929" t="str">
        <f t="shared" si="19"/>
        <v>T+58</v>
      </c>
      <c r="BN216" s="1929" t="str">
        <f t="shared" si="19"/>
        <v>T+59</v>
      </c>
      <c r="BO216" s="1929" t="str">
        <f t="shared" si="19"/>
        <v>T+60</v>
      </c>
      <c r="BP216" s="1929" t="str">
        <f t="shared" si="19"/>
        <v>T+61</v>
      </c>
      <c r="BQ216" s="1929" t="str">
        <f t="shared" si="19"/>
        <v>T+62</v>
      </c>
      <c r="BR216" s="1929" t="str">
        <f t="shared" si="19"/>
        <v>T+63</v>
      </c>
      <c r="BS216" s="1929" t="str">
        <f t="shared" si="19"/>
        <v>T+64</v>
      </c>
      <c r="BT216" s="1929" t="str">
        <f t="shared" ref="BT216:EE216" si="20">"T+" &amp; (COLUMN(BT216)-COLUMN($G216))</f>
        <v>T+65</v>
      </c>
      <c r="BU216" s="1929" t="str">
        <f t="shared" si="20"/>
        <v>T+66</v>
      </c>
      <c r="BV216" s="1929" t="str">
        <f t="shared" si="20"/>
        <v>T+67</v>
      </c>
      <c r="BW216" s="1929" t="str">
        <f t="shared" si="20"/>
        <v>T+68</v>
      </c>
      <c r="BX216" s="1929" t="str">
        <f t="shared" si="20"/>
        <v>T+69</v>
      </c>
      <c r="BY216" s="1929" t="str">
        <f t="shared" si="20"/>
        <v>T+70</v>
      </c>
      <c r="BZ216" s="1929" t="str">
        <f t="shared" si="20"/>
        <v>T+71</v>
      </c>
      <c r="CA216" s="1929" t="str">
        <f t="shared" si="20"/>
        <v>T+72</v>
      </c>
      <c r="CB216" s="1929" t="str">
        <f t="shared" si="20"/>
        <v>T+73</v>
      </c>
      <c r="CC216" s="1929" t="str">
        <f t="shared" si="20"/>
        <v>T+74</v>
      </c>
      <c r="CD216" s="1929" t="str">
        <f t="shared" si="20"/>
        <v>T+75</v>
      </c>
      <c r="CE216" s="1929" t="str">
        <f t="shared" si="20"/>
        <v>T+76</v>
      </c>
      <c r="CF216" s="1929" t="str">
        <f t="shared" si="20"/>
        <v>T+77</v>
      </c>
      <c r="CG216" s="1929" t="str">
        <f t="shared" si="20"/>
        <v>T+78</v>
      </c>
      <c r="CH216" s="1929" t="str">
        <f t="shared" si="20"/>
        <v>T+79</v>
      </c>
      <c r="CI216" s="1929" t="str">
        <f t="shared" si="20"/>
        <v>T+80</v>
      </c>
      <c r="CJ216" s="1929" t="str">
        <f t="shared" si="20"/>
        <v>T+81</v>
      </c>
      <c r="CK216" s="1929" t="str">
        <f t="shared" si="20"/>
        <v>T+82</v>
      </c>
      <c r="CL216" s="1929" t="str">
        <f t="shared" si="20"/>
        <v>T+83</v>
      </c>
      <c r="CM216" s="1929" t="str">
        <f t="shared" si="20"/>
        <v>T+84</v>
      </c>
      <c r="CN216" s="1929" t="str">
        <f t="shared" si="20"/>
        <v>T+85</v>
      </c>
      <c r="CO216" s="1929" t="str">
        <f t="shared" si="20"/>
        <v>T+86</v>
      </c>
      <c r="CP216" s="1929" t="str">
        <f t="shared" si="20"/>
        <v>T+87</v>
      </c>
      <c r="CQ216" s="1929" t="str">
        <f t="shared" si="20"/>
        <v>T+88</v>
      </c>
      <c r="CR216" s="1929" t="str">
        <f t="shared" si="20"/>
        <v>T+89</v>
      </c>
      <c r="CS216" s="1929" t="str">
        <f t="shared" si="20"/>
        <v>T+90</v>
      </c>
      <c r="CT216" s="1929" t="str">
        <f t="shared" si="20"/>
        <v>T+91</v>
      </c>
      <c r="CU216" s="1929" t="str">
        <f t="shared" si="20"/>
        <v>T+92</v>
      </c>
      <c r="CV216" s="1929" t="str">
        <f t="shared" si="20"/>
        <v>T+93</v>
      </c>
      <c r="CW216" s="1929" t="str">
        <f t="shared" si="20"/>
        <v>T+94</v>
      </c>
      <c r="CX216" s="1929" t="str">
        <f t="shared" si="20"/>
        <v>T+95</v>
      </c>
      <c r="CY216" s="1929" t="str">
        <f t="shared" si="20"/>
        <v>T+96</v>
      </c>
      <c r="CZ216" s="1929" t="str">
        <f t="shared" si="20"/>
        <v>T+97</v>
      </c>
      <c r="DA216" s="1929" t="str">
        <f t="shared" si="20"/>
        <v>T+98</v>
      </c>
      <c r="DB216" s="1929" t="str">
        <f t="shared" si="20"/>
        <v>T+99</v>
      </c>
      <c r="DC216" s="1929" t="str">
        <f t="shared" si="20"/>
        <v>T+100</v>
      </c>
      <c r="DD216" s="1929" t="str">
        <f t="shared" si="20"/>
        <v>T+101</v>
      </c>
      <c r="DE216" s="1929" t="str">
        <f t="shared" si="20"/>
        <v>T+102</v>
      </c>
      <c r="DF216" s="1929" t="str">
        <f t="shared" si="20"/>
        <v>T+103</v>
      </c>
      <c r="DG216" s="1929" t="str">
        <f t="shared" si="20"/>
        <v>T+104</v>
      </c>
      <c r="DH216" s="1929" t="str">
        <f t="shared" si="20"/>
        <v>T+105</v>
      </c>
      <c r="DI216" s="1929" t="str">
        <f t="shared" si="20"/>
        <v>T+106</v>
      </c>
      <c r="DJ216" s="1929" t="str">
        <f t="shared" si="20"/>
        <v>T+107</v>
      </c>
      <c r="DK216" s="1929" t="str">
        <f t="shared" si="20"/>
        <v>T+108</v>
      </c>
      <c r="DL216" s="1929" t="str">
        <f t="shared" si="20"/>
        <v>T+109</v>
      </c>
      <c r="DM216" s="1929" t="str">
        <f t="shared" si="20"/>
        <v>T+110</v>
      </c>
      <c r="DN216" s="1929" t="str">
        <f t="shared" si="20"/>
        <v>T+111</v>
      </c>
      <c r="DO216" s="1929" t="str">
        <f t="shared" si="20"/>
        <v>T+112</v>
      </c>
      <c r="DP216" s="1929" t="str">
        <f t="shared" si="20"/>
        <v>T+113</v>
      </c>
      <c r="DQ216" s="1929" t="str">
        <f t="shared" si="20"/>
        <v>T+114</v>
      </c>
      <c r="DR216" s="1929" t="str">
        <f t="shared" si="20"/>
        <v>T+115</v>
      </c>
      <c r="DS216" s="1929" t="str">
        <f t="shared" si="20"/>
        <v>T+116</v>
      </c>
      <c r="DT216" s="1929" t="str">
        <f t="shared" si="20"/>
        <v>T+117</v>
      </c>
      <c r="DU216" s="1929" t="str">
        <f t="shared" si="20"/>
        <v>T+118</v>
      </c>
      <c r="DV216" s="1929" t="str">
        <f t="shared" si="20"/>
        <v>T+119</v>
      </c>
      <c r="DW216" s="1929" t="str">
        <f t="shared" si="20"/>
        <v>T+120</v>
      </c>
      <c r="DX216" s="1929" t="str">
        <f t="shared" si="20"/>
        <v>T+121</v>
      </c>
      <c r="DY216" s="1929" t="str">
        <f t="shared" si="20"/>
        <v>T+122</v>
      </c>
      <c r="DZ216" s="1929" t="str">
        <f t="shared" si="20"/>
        <v>T+123</v>
      </c>
      <c r="EA216" s="1929" t="str">
        <f t="shared" si="20"/>
        <v>T+124</v>
      </c>
      <c r="EB216" s="1929" t="str">
        <f t="shared" si="20"/>
        <v>T+125</v>
      </c>
      <c r="EC216" s="1929" t="str">
        <f t="shared" si="20"/>
        <v>T+126</v>
      </c>
      <c r="ED216" s="1929" t="str">
        <f t="shared" si="20"/>
        <v>T+127</v>
      </c>
      <c r="EE216" s="1929" t="str">
        <f t="shared" si="20"/>
        <v>T+128</v>
      </c>
      <c r="EF216" s="1929" t="str">
        <f t="shared" ref="EF216:EQ216" si="21">"T+" &amp; (COLUMN(EF216)-COLUMN($G216))</f>
        <v>T+129</v>
      </c>
      <c r="EG216" s="1929" t="str">
        <f t="shared" si="21"/>
        <v>T+130</v>
      </c>
      <c r="EH216" s="1929" t="str">
        <f t="shared" si="21"/>
        <v>T+131</v>
      </c>
      <c r="EI216" s="1929" t="str">
        <f t="shared" si="21"/>
        <v>T+132</v>
      </c>
      <c r="EJ216" s="1929" t="str">
        <f t="shared" si="21"/>
        <v>T+133</v>
      </c>
      <c r="EK216" s="1929" t="str">
        <f t="shared" si="21"/>
        <v>T+134</v>
      </c>
      <c r="EL216" s="1929" t="str">
        <f t="shared" si="21"/>
        <v>T+135</v>
      </c>
      <c r="EM216" s="1929" t="str">
        <f t="shared" si="21"/>
        <v>T+136</v>
      </c>
      <c r="EN216" s="1929" t="str">
        <f t="shared" si="21"/>
        <v>T+137</v>
      </c>
      <c r="EO216" s="1929" t="str">
        <f t="shared" si="21"/>
        <v>T+138</v>
      </c>
      <c r="EP216" s="1929" t="str">
        <f t="shared" si="21"/>
        <v>T+139</v>
      </c>
      <c r="EQ216" s="1929" t="str">
        <f t="shared" si="21"/>
        <v>T+140</v>
      </c>
      <c r="ER216" s="542"/>
    </row>
    <row r="217" spans="1:148" ht="15" customHeight="1" x14ac:dyDescent="0.25">
      <c r="A217" s="1469"/>
      <c r="B217" s="1935" t="str">
        <f t="shared" ref="B217:B280" si="22">B11</f>
        <v>Desk 1</v>
      </c>
      <c r="C217" s="1891" t="str">
        <f>IF(ISBLANK(C11), "", C11)</f>
        <v/>
      </c>
      <c r="D217" s="1891" t="str">
        <f t="shared" ref="D217:F217" si="23">IF(ISBLANK(D11), "", D11)</f>
        <v/>
      </c>
      <c r="E217" s="1891" t="str">
        <f t="shared" si="23"/>
        <v/>
      </c>
      <c r="F217" s="1891" t="str">
        <f t="shared" si="23"/>
        <v/>
      </c>
      <c r="G217" s="2274"/>
      <c r="H217" s="2274"/>
      <c r="I217" s="2274"/>
      <c r="J217" s="2274"/>
      <c r="K217" s="2274"/>
      <c r="L217" s="2274"/>
      <c r="M217" s="2274"/>
      <c r="N217" s="2274"/>
      <c r="O217" s="2274"/>
      <c r="P217" s="2274"/>
      <c r="Q217" s="2274"/>
      <c r="R217" s="2274"/>
      <c r="S217" s="2274"/>
      <c r="T217" s="2274"/>
      <c r="U217" s="2274"/>
      <c r="V217" s="2274"/>
      <c r="W217" s="2274"/>
      <c r="X217" s="2274"/>
      <c r="Y217" s="2274"/>
      <c r="Z217" s="2274"/>
      <c r="AA217" s="2274"/>
      <c r="AB217" s="2274"/>
      <c r="AC217" s="2274"/>
      <c r="AD217" s="2274"/>
      <c r="AE217" s="2274"/>
      <c r="AF217" s="2274"/>
      <c r="AG217" s="2274"/>
      <c r="AH217" s="2274"/>
      <c r="AI217" s="2274"/>
      <c r="AJ217" s="2274"/>
      <c r="AK217" s="2274"/>
      <c r="AL217" s="2274"/>
      <c r="AM217" s="2274"/>
      <c r="AN217" s="2274"/>
      <c r="AO217" s="2274"/>
      <c r="AP217" s="2274"/>
      <c r="AQ217" s="2274"/>
      <c r="AR217" s="2274"/>
      <c r="AS217" s="2274"/>
      <c r="AT217" s="2274"/>
      <c r="AU217" s="2274"/>
      <c r="AV217" s="2274"/>
      <c r="AW217" s="2274"/>
      <c r="AX217" s="2274"/>
      <c r="AY217" s="2274"/>
      <c r="AZ217" s="2274"/>
      <c r="BA217" s="2274"/>
      <c r="BB217" s="2274"/>
      <c r="BC217" s="2274"/>
      <c r="BD217" s="2274"/>
      <c r="BE217" s="2274"/>
      <c r="BF217" s="2274"/>
      <c r="BG217" s="2274"/>
      <c r="BH217" s="2274"/>
      <c r="BI217" s="2274"/>
      <c r="BJ217" s="2274"/>
      <c r="BK217" s="2274"/>
      <c r="BL217" s="2274"/>
      <c r="BM217" s="2274"/>
      <c r="BN217" s="2274"/>
      <c r="BO217" s="2274"/>
      <c r="BP217" s="2274"/>
      <c r="BQ217" s="2274"/>
      <c r="BR217" s="2274"/>
      <c r="BS217" s="2274"/>
      <c r="BT217" s="2274"/>
      <c r="BU217" s="2274"/>
      <c r="BV217" s="2274"/>
      <c r="BW217" s="2274"/>
      <c r="BX217" s="2274"/>
      <c r="BY217" s="2274"/>
      <c r="BZ217" s="2274"/>
      <c r="CA217" s="2274"/>
      <c r="CB217" s="2274"/>
      <c r="CC217" s="2274"/>
      <c r="CD217" s="2274"/>
      <c r="CE217" s="2274"/>
      <c r="CF217" s="2274"/>
      <c r="CG217" s="2274"/>
      <c r="CH217" s="2274"/>
      <c r="CI217" s="2274"/>
      <c r="CJ217" s="2274"/>
      <c r="CK217" s="2274"/>
      <c r="CL217" s="2274"/>
      <c r="CM217" s="2274"/>
      <c r="CN217" s="2274"/>
      <c r="CO217" s="2274"/>
      <c r="CP217" s="2274"/>
      <c r="CQ217" s="2274"/>
      <c r="CR217" s="2274"/>
      <c r="CS217" s="2274"/>
      <c r="CT217" s="2274"/>
      <c r="CU217" s="2274"/>
      <c r="CV217" s="2274"/>
      <c r="CW217" s="2274"/>
      <c r="CX217" s="2274"/>
      <c r="CY217" s="2274"/>
      <c r="CZ217" s="2274"/>
      <c r="DA217" s="2274"/>
      <c r="DB217" s="2274"/>
      <c r="DC217" s="2274"/>
      <c r="DD217" s="2274"/>
      <c r="DE217" s="2274"/>
      <c r="DF217" s="2274"/>
      <c r="DG217" s="2274"/>
      <c r="DH217" s="2274"/>
      <c r="DI217" s="2274"/>
      <c r="DJ217" s="2274"/>
      <c r="DK217" s="2274"/>
      <c r="DL217" s="2274"/>
      <c r="DM217" s="2274"/>
      <c r="DN217" s="2274"/>
      <c r="DO217" s="2274"/>
      <c r="DP217" s="2274"/>
      <c r="DQ217" s="2274"/>
      <c r="DR217" s="2274"/>
      <c r="DS217" s="2274"/>
      <c r="DT217" s="2274"/>
      <c r="DU217" s="2274"/>
      <c r="DV217" s="1338"/>
      <c r="DW217" s="2274"/>
      <c r="DX217" s="2274"/>
      <c r="DY217" s="2274"/>
      <c r="DZ217" s="2274"/>
      <c r="EA217" s="2274"/>
      <c r="EB217" s="2274"/>
      <c r="EC217" s="2274"/>
      <c r="ED217" s="2274"/>
      <c r="EE217" s="2274"/>
      <c r="EF217" s="2274"/>
      <c r="EG217" s="2274"/>
      <c r="EH217" s="2274"/>
      <c r="EI217" s="2274"/>
      <c r="EJ217" s="2274"/>
      <c r="EK217" s="2274"/>
      <c r="EL217" s="2274"/>
      <c r="EM217" s="2274"/>
      <c r="EN217" s="2274"/>
      <c r="EO217" s="2274"/>
      <c r="EP217" s="2274"/>
      <c r="EQ217" s="1338"/>
      <c r="ER217" s="542"/>
    </row>
    <row r="218" spans="1:148" ht="15" customHeight="1" x14ac:dyDescent="0.25">
      <c r="A218" s="1469"/>
      <c r="B218" s="1129" t="str">
        <f t="shared" si="22"/>
        <v>Desk 2</v>
      </c>
      <c r="C218" s="1131" t="str">
        <f t="shared" ref="C218:F233" si="24">IF(ISBLANK(C12), "", C12)</f>
        <v/>
      </c>
      <c r="D218" s="1131" t="str">
        <f t="shared" si="24"/>
        <v/>
      </c>
      <c r="E218" s="1131" t="str">
        <f t="shared" si="24"/>
        <v/>
      </c>
      <c r="F218" s="1131" t="str">
        <f t="shared" si="24"/>
        <v/>
      </c>
      <c r="G218" s="2274"/>
      <c r="H218" s="2274"/>
      <c r="I218" s="2274"/>
      <c r="J218" s="2274"/>
      <c r="K218" s="2274"/>
      <c r="L218" s="2274"/>
      <c r="M218" s="2274"/>
      <c r="N218" s="2274"/>
      <c r="O218" s="2274"/>
      <c r="P218" s="2274"/>
      <c r="Q218" s="2274"/>
      <c r="R218" s="2274"/>
      <c r="S218" s="2274"/>
      <c r="T218" s="2274"/>
      <c r="U218" s="2274"/>
      <c r="V218" s="2274"/>
      <c r="W218" s="2274"/>
      <c r="X218" s="2274"/>
      <c r="Y218" s="2274"/>
      <c r="Z218" s="2274"/>
      <c r="AA218" s="2274"/>
      <c r="AB218" s="2274"/>
      <c r="AC218" s="2274"/>
      <c r="AD218" s="2274"/>
      <c r="AE218" s="2274"/>
      <c r="AF218" s="2274"/>
      <c r="AG218" s="2274"/>
      <c r="AH218" s="2274"/>
      <c r="AI218" s="2274"/>
      <c r="AJ218" s="2274"/>
      <c r="AK218" s="2274"/>
      <c r="AL218" s="2274"/>
      <c r="AM218" s="2274"/>
      <c r="AN218" s="2274"/>
      <c r="AO218" s="2274"/>
      <c r="AP218" s="2274"/>
      <c r="AQ218" s="2274"/>
      <c r="AR218" s="2274"/>
      <c r="AS218" s="2274"/>
      <c r="AT218" s="2274"/>
      <c r="AU218" s="2274"/>
      <c r="AV218" s="2274"/>
      <c r="AW218" s="2274"/>
      <c r="AX218" s="2274"/>
      <c r="AY218" s="2274"/>
      <c r="AZ218" s="2274"/>
      <c r="BA218" s="2274"/>
      <c r="BB218" s="2274"/>
      <c r="BC218" s="2274"/>
      <c r="BD218" s="2274"/>
      <c r="BE218" s="2274"/>
      <c r="BF218" s="2274"/>
      <c r="BG218" s="2274"/>
      <c r="BH218" s="2274"/>
      <c r="BI218" s="2274"/>
      <c r="BJ218" s="2274"/>
      <c r="BK218" s="2274"/>
      <c r="BL218" s="2274"/>
      <c r="BM218" s="2274"/>
      <c r="BN218" s="2274"/>
      <c r="BO218" s="2274"/>
      <c r="BP218" s="2274"/>
      <c r="BQ218" s="2274"/>
      <c r="BR218" s="2274"/>
      <c r="BS218" s="2274"/>
      <c r="BT218" s="2274"/>
      <c r="BU218" s="2274"/>
      <c r="BV218" s="2274"/>
      <c r="BW218" s="2274"/>
      <c r="BX218" s="2274"/>
      <c r="BY218" s="2274"/>
      <c r="BZ218" s="2274"/>
      <c r="CA218" s="2274"/>
      <c r="CB218" s="2274"/>
      <c r="CC218" s="2274"/>
      <c r="CD218" s="2274"/>
      <c r="CE218" s="2274"/>
      <c r="CF218" s="2274"/>
      <c r="CG218" s="2274"/>
      <c r="CH218" s="2274"/>
      <c r="CI218" s="2274"/>
      <c r="CJ218" s="2274"/>
      <c r="CK218" s="2274"/>
      <c r="CL218" s="2274"/>
      <c r="CM218" s="2274"/>
      <c r="CN218" s="2274"/>
      <c r="CO218" s="2274"/>
      <c r="CP218" s="2274"/>
      <c r="CQ218" s="2274"/>
      <c r="CR218" s="2274"/>
      <c r="CS218" s="2274"/>
      <c r="CT218" s="2274"/>
      <c r="CU218" s="2274"/>
      <c r="CV218" s="2274"/>
      <c r="CW218" s="2274"/>
      <c r="CX218" s="2274"/>
      <c r="CY218" s="2274"/>
      <c r="CZ218" s="2274"/>
      <c r="DA218" s="2274"/>
      <c r="DB218" s="2274"/>
      <c r="DC218" s="2274"/>
      <c r="DD218" s="2274"/>
      <c r="DE218" s="2274"/>
      <c r="DF218" s="2274"/>
      <c r="DG218" s="2274"/>
      <c r="DH218" s="2274"/>
      <c r="DI218" s="2274"/>
      <c r="DJ218" s="2274"/>
      <c r="DK218" s="2274"/>
      <c r="DL218" s="2274"/>
      <c r="DM218" s="2274"/>
      <c r="DN218" s="2274"/>
      <c r="DO218" s="2274"/>
      <c r="DP218" s="2274"/>
      <c r="DQ218" s="2274"/>
      <c r="DR218" s="2274"/>
      <c r="DS218" s="2274"/>
      <c r="DT218" s="2274"/>
      <c r="DU218" s="2274"/>
      <c r="DV218" s="1338"/>
      <c r="DW218" s="2274"/>
      <c r="DX218" s="2274"/>
      <c r="DY218" s="2274"/>
      <c r="DZ218" s="2274"/>
      <c r="EA218" s="2274"/>
      <c r="EB218" s="2274"/>
      <c r="EC218" s="2274"/>
      <c r="ED218" s="2274"/>
      <c r="EE218" s="2274"/>
      <c r="EF218" s="2274"/>
      <c r="EG218" s="2274"/>
      <c r="EH218" s="2274"/>
      <c r="EI218" s="2274"/>
      <c r="EJ218" s="2274"/>
      <c r="EK218" s="2274"/>
      <c r="EL218" s="2274"/>
      <c r="EM218" s="2274"/>
      <c r="EN218" s="2274"/>
      <c r="EO218" s="2274"/>
      <c r="EP218" s="2274"/>
      <c r="EQ218" s="1338"/>
      <c r="ER218" s="542"/>
    </row>
    <row r="219" spans="1:148" ht="15" customHeight="1" x14ac:dyDescent="0.25">
      <c r="A219" s="1469"/>
      <c r="B219" s="1129" t="str">
        <f t="shared" si="22"/>
        <v>Desk 3</v>
      </c>
      <c r="C219" s="1131" t="str">
        <f t="shared" si="24"/>
        <v/>
      </c>
      <c r="D219" s="1131" t="str">
        <f t="shared" si="24"/>
        <v/>
      </c>
      <c r="E219" s="1131" t="str">
        <f t="shared" si="24"/>
        <v/>
      </c>
      <c r="F219" s="1131" t="str">
        <f t="shared" si="24"/>
        <v/>
      </c>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4"/>
      <c r="BE219" s="2274"/>
      <c r="BF219" s="2274"/>
      <c r="BG219" s="2274"/>
      <c r="BH219" s="2274"/>
      <c r="BI219" s="2274"/>
      <c r="BJ219" s="2274"/>
      <c r="BK219" s="2274"/>
      <c r="BL219" s="2274"/>
      <c r="BM219" s="2274"/>
      <c r="BN219" s="2274"/>
      <c r="BO219" s="2274"/>
      <c r="BP219" s="2274"/>
      <c r="BQ219" s="2274"/>
      <c r="BR219" s="2274"/>
      <c r="BS219" s="2274"/>
      <c r="BT219" s="2274"/>
      <c r="BU219" s="2274"/>
      <c r="BV219" s="2274"/>
      <c r="BW219" s="2274"/>
      <c r="BX219" s="2274"/>
      <c r="BY219" s="2274"/>
      <c r="BZ219" s="2274"/>
      <c r="CA219" s="2274"/>
      <c r="CB219" s="2274"/>
      <c r="CC219" s="2274"/>
      <c r="CD219" s="2274"/>
      <c r="CE219" s="2274"/>
      <c r="CF219" s="2274"/>
      <c r="CG219" s="2274"/>
      <c r="CH219" s="2274"/>
      <c r="CI219" s="2274"/>
      <c r="CJ219" s="2274"/>
      <c r="CK219" s="2274"/>
      <c r="CL219" s="2274"/>
      <c r="CM219" s="2274"/>
      <c r="CN219" s="2274"/>
      <c r="CO219" s="2274"/>
      <c r="CP219" s="2274"/>
      <c r="CQ219" s="2274"/>
      <c r="CR219" s="2274"/>
      <c r="CS219" s="2274"/>
      <c r="CT219" s="2274"/>
      <c r="CU219" s="2274"/>
      <c r="CV219" s="2274"/>
      <c r="CW219" s="2274"/>
      <c r="CX219" s="2274"/>
      <c r="CY219" s="2274"/>
      <c r="CZ219" s="2274"/>
      <c r="DA219" s="2274"/>
      <c r="DB219" s="2274"/>
      <c r="DC219" s="2274"/>
      <c r="DD219" s="2274"/>
      <c r="DE219" s="2274"/>
      <c r="DF219" s="2274"/>
      <c r="DG219" s="2274"/>
      <c r="DH219" s="2274"/>
      <c r="DI219" s="2274"/>
      <c r="DJ219" s="2274"/>
      <c r="DK219" s="2274"/>
      <c r="DL219" s="2274"/>
      <c r="DM219" s="2274"/>
      <c r="DN219" s="2274"/>
      <c r="DO219" s="2274"/>
      <c r="DP219" s="2274"/>
      <c r="DQ219" s="2274"/>
      <c r="DR219" s="2274"/>
      <c r="DS219" s="2274"/>
      <c r="DT219" s="2274"/>
      <c r="DU219" s="2274"/>
      <c r="DV219" s="1338"/>
      <c r="DW219" s="2274"/>
      <c r="DX219" s="2274"/>
      <c r="DY219" s="2274"/>
      <c r="DZ219" s="2274"/>
      <c r="EA219" s="2274"/>
      <c r="EB219" s="2274"/>
      <c r="EC219" s="2274"/>
      <c r="ED219" s="2274"/>
      <c r="EE219" s="2274"/>
      <c r="EF219" s="2274"/>
      <c r="EG219" s="2274"/>
      <c r="EH219" s="2274"/>
      <c r="EI219" s="2274"/>
      <c r="EJ219" s="2274"/>
      <c r="EK219" s="2274"/>
      <c r="EL219" s="2274"/>
      <c r="EM219" s="2274"/>
      <c r="EN219" s="2274"/>
      <c r="EO219" s="2274"/>
      <c r="EP219" s="2274"/>
      <c r="EQ219" s="1338"/>
      <c r="ER219" s="542"/>
    </row>
    <row r="220" spans="1:148" ht="15" customHeight="1" x14ac:dyDescent="0.25">
      <c r="A220" s="1469"/>
      <c r="B220" s="1129" t="str">
        <f t="shared" si="22"/>
        <v>Desk 4</v>
      </c>
      <c r="C220" s="1131" t="str">
        <f t="shared" si="24"/>
        <v/>
      </c>
      <c r="D220" s="1131" t="str">
        <f t="shared" si="24"/>
        <v/>
      </c>
      <c r="E220" s="1131" t="str">
        <f t="shared" si="24"/>
        <v/>
      </c>
      <c r="F220" s="1131" t="str">
        <f t="shared" si="24"/>
        <v/>
      </c>
      <c r="G220" s="2274"/>
      <c r="H220" s="2274"/>
      <c r="I220" s="2274"/>
      <c r="J220" s="2274"/>
      <c r="K220" s="2274"/>
      <c r="L220" s="2274"/>
      <c r="M220" s="2274"/>
      <c r="N220" s="2274"/>
      <c r="O220" s="2274"/>
      <c r="P220" s="2274"/>
      <c r="Q220" s="2274"/>
      <c r="R220" s="2274"/>
      <c r="S220" s="2274"/>
      <c r="T220" s="2274"/>
      <c r="U220" s="2274"/>
      <c r="V220" s="2274"/>
      <c r="W220" s="2274"/>
      <c r="X220" s="2274"/>
      <c r="Y220" s="2274"/>
      <c r="Z220" s="2274"/>
      <c r="AA220" s="2274"/>
      <c r="AB220" s="2274"/>
      <c r="AC220" s="2274"/>
      <c r="AD220" s="2274"/>
      <c r="AE220" s="2274"/>
      <c r="AF220" s="2274"/>
      <c r="AG220" s="2274"/>
      <c r="AH220" s="2274"/>
      <c r="AI220" s="2274"/>
      <c r="AJ220" s="2274"/>
      <c r="AK220" s="2274"/>
      <c r="AL220" s="2274"/>
      <c r="AM220" s="2274"/>
      <c r="AN220" s="2274"/>
      <c r="AO220" s="2274"/>
      <c r="AP220" s="2274"/>
      <c r="AQ220" s="2274"/>
      <c r="AR220" s="2274"/>
      <c r="AS220" s="2274"/>
      <c r="AT220" s="2274"/>
      <c r="AU220" s="2274"/>
      <c r="AV220" s="2274"/>
      <c r="AW220" s="2274"/>
      <c r="AX220" s="2274"/>
      <c r="AY220" s="2274"/>
      <c r="AZ220" s="2274"/>
      <c r="BA220" s="2274"/>
      <c r="BB220" s="2274"/>
      <c r="BC220" s="2274"/>
      <c r="BD220" s="2274"/>
      <c r="BE220" s="2274"/>
      <c r="BF220" s="2274"/>
      <c r="BG220" s="2274"/>
      <c r="BH220" s="2274"/>
      <c r="BI220" s="2274"/>
      <c r="BJ220" s="2274"/>
      <c r="BK220" s="2274"/>
      <c r="BL220" s="2274"/>
      <c r="BM220" s="2274"/>
      <c r="BN220" s="2274"/>
      <c r="BO220" s="2274"/>
      <c r="BP220" s="2274"/>
      <c r="BQ220" s="2274"/>
      <c r="BR220" s="2274"/>
      <c r="BS220" s="2274"/>
      <c r="BT220" s="2274"/>
      <c r="BU220" s="2274"/>
      <c r="BV220" s="2274"/>
      <c r="BW220" s="2274"/>
      <c r="BX220" s="2274"/>
      <c r="BY220" s="2274"/>
      <c r="BZ220" s="2274"/>
      <c r="CA220" s="2274"/>
      <c r="CB220" s="2274"/>
      <c r="CC220" s="2274"/>
      <c r="CD220" s="2274"/>
      <c r="CE220" s="2274"/>
      <c r="CF220" s="2274"/>
      <c r="CG220" s="2274"/>
      <c r="CH220" s="2274"/>
      <c r="CI220" s="2274"/>
      <c r="CJ220" s="2274"/>
      <c r="CK220" s="2274"/>
      <c r="CL220" s="2274"/>
      <c r="CM220" s="2274"/>
      <c r="CN220" s="2274"/>
      <c r="CO220" s="2274"/>
      <c r="CP220" s="2274"/>
      <c r="CQ220" s="2274"/>
      <c r="CR220" s="2274"/>
      <c r="CS220" s="2274"/>
      <c r="CT220" s="2274"/>
      <c r="CU220" s="2274"/>
      <c r="CV220" s="2274"/>
      <c r="CW220" s="2274"/>
      <c r="CX220" s="2274"/>
      <c r="CY220" s="2274"/>
      <c r="CZ220" s="2274"/>
      <c r="DA220" s="2274"/>
      <c r="DB220" s="2274"/>
      <c r="DC220" s="2274"/>
      <c r="DD220" s="2274"/>
      <c r="DE220" s="2274"/>
      <c r="DF220" s="2274"/>
      <c r="DG220" s="2274"/>
      <c r="DH220" s="2274"/>
      <c r="DI220" s="2274"/>
      <c r="DJ220" s="2274"/>
      <c r="DK220" s="2274"/>
      <c r="DL220" s="2274"/>
      <c r="DM220" s="2274"/>
      <c r="DN220" s="2274"/>
      <c r="DO220" s="2274"/>
      <c r="DP220" s="2274"/>
      <c r="DQ220" s="2274"/>
      <c r="DR220" s="2274"/>
      <c r="DS220" s="2274"/>
      <c r="DT220" s="2274"/>
      <c r="DU220" s="2274"/>
      <c r="DV220" s="1338"/>
      <c r="DW220" s="2274"/>
      <c r="DX220" s="2274"/>
      <c r="DY220" s="2274"/>
      <c r="DZ220" s="2274"/>
      <c r="EA220" s="2274"/>
      <c r="EB220" s="2274"/>
      <c r="EC220" s="2274"/>
      <c r="ED220" s="2274"/>
      <c r="EE220" s="2274"/>
      <c r="EF220" s="2274"/>
      <c r="EG220" s="2274"/>
      <c r="EH220" s="2274"/>
      <c r="EI220" s="2274"/>
      <c r="EJ220" s="2274"/>
      <c r="EK220" s="2274"/>
      <c r="EL220" s="2274"/>
      <c r="EM220" s="2274"/>
      <c r="EN220" s="2274"/>
      <c r="EO220" s="2274"/>
      <c r="EP220" s="2274"/>
      <c r="EQ220" s="1338"/>
      <c r="ER220" s="542"/>
    </row>
    <row r="221" spans="1:148" ht="15" customHeight="1" x14ac:dyDescent="0.25">
      <c r="A221" s="1469"/>
      <c r="B221" s="1129" t="str">
        <f t="shared" si="22"/>
        <v>Desk 5</v>
      </c>
      <c r="C221" s="1131" t="str">
        <f t="shared" si="24"/>
        <v/>
      </c>
      <c r="D221" s="1131" t="str">
        <f t="shared" si="24"/>
        <v/>
      </c>
      <c r="E221" s="1131" t="str">
        <f t="shared" si="24"/>
        <v/>
      </c>
      <c r="F221" s="1131" t="str">
        <f t="shared" si="24"/>
        <v/>
      </c>
      <c r="G221" s="2274"/>
      <c r="H221" s="2274"/>
      <c r="I221" s="2274"/>
      <c r="J221" s="2274"/>
      <c r="K221" s="2274"/>
      <c r="L221" s="2274"/>
      <c r="M221" s="2274"/>
      <c r="N221" s="2274"/>
      <c r="O221" s="2274"/>
      <c r="P221" s="2274"/>
      <c r="Q221" s="2274"/>
      <c r="R221" s="2274"/>
      <c r="S221" s="2274"/>
      <c r="T221" s="2274"/>
      <c r="U221" s="2274"/>
      <c r="V221" s="2274"/>
      <c r="W221" s="2274"/>
      <c r="X221" s="2274"/>
      <c r="Y221" s="2274"/>
      <c r="Z221" s="2274"/>
      <c r="AA221" s="2274"/>
      <c r="AB221" s="2274"/>
      <c r="AC221" s="2274"/>
      <c r="AD221" s="2274"/>
      <c r="AE221" s="2274"/>
      <c r="AF221" s="2274"/>
      <c r="AG221" s="2274"/>
      <c r="AH221" s="2274"/>
      <c r="AI221" s="2274"/>
      <c r="AJ221" s="2274"/>
      <c r="AK221" s="2274"/>
      <c r="AL221" s="2274"/>
      <c r="AM221" s="2274"/>
      <c r="AN221" s="2274"/>
      <c r="AO221" s="2274"/>
      <c r="AP221" s="2274"/>
      <c r="AQ221" s="2274"/>
      <c r="AR221" s="2274"/>
      <c r="AS221" s="2274"/>
      <c r="AT221" s="2274"/>
      <c r="AU221" s="2274"/>
      <c r="AV221" s="2274"/>
      <c r="AW221" s="2274"/>
      <c r="AX221" s="2274"/>
      <c r="AY221" s="2274"/>
      <c r="AZ221" s="2274"/>
      <c r="BA221" s="2274"/>
      <c r="BB221" s="2274"/>
      <c r="BC221" s="2274"/>
      <c r="BD221" s="2274"/>
      <c r="BE221" s="2274"/>
      <c r="BF221" s="2274"/>
      <c r="BG221" s="2274"/>
      <c r="BH221" s="2274"/>
      <c r="BI221" s="2274"/>
      <c r="BJ221" s="2274"/>
      <c r="BK221" s="2274"/>
      <c r="BL221" s="2274"/>
      <c r="BM221" s="2274"/>
      <c r="BN221" s="2274"/>
      <c r="BO221" s="2274"/>
      <c r="BP221" s="2274"/>
      <c r="BQ221" s="2274"/>
      <c r="BR221" s="2274"/>
      <c r="BS221" s="2274"/>
      <c r="BT221" s="2274"/>
      <c r="BU221" s="2274"/>
      <c r="BV221" s="2274"/>
      <c r="BW221" s="2274"/>
      <c r="BX221" s="2274"/>
      <c r="BY221" s="2274"/>
      <c r="BZ221" s="2274"/>
      <c r="CA221" s="2274"/>
      <c r="CB221" s="2274"/>
      <c r="CC221" s="2274"/>
      <c r="CD221" s="2274"/>
      <c r="CE221" s="2274"/>
      <c r="CF221" s="2274"/>
      <c r="CG221" s="2274"/>
      <c r="CH221" s="2274"/>
      <c r="CI221" s="2274"/>
      <c r="CJ221" s="2274"/>
      <c r="CK221" s="2274"/>
      <c r="CL221" s="2274"/>
      <c r="CM221" s="2274"/>
      <c r="CN221" s="2274"/>
      <c r="CO221" s="2274"/>
      <c r="CP221" s="2274"/>
      <c r="CQ221" s="2274"/>
      <c r="CR221" s="2274"/>
      <c r="CS221" s="2274"/>
      <c r="CT221" s="2274"/>
      <c r="CU221" s="2274"/>
      <c r="CV221" s="2274"/>
      <c r="CW221" s="2274"/>
      <c r="CX221" s="2274"/>
      <c r="CY221" s="2274"/>
      <c r="CZ221" s="2274"/>
      <c r="DA221" s="2274"/>
      <c r="DB221" s="2274"/>
      <c r="DC221" s="2274"/>
      <c r="DD221" s="2274"/>
      <c r="DE221" s="2274"/>
      <c r="DF221" s="2274"/>
      <c r="DG221" s="2274"/>
      <c r="DH221" s="2274"/>
      <c r="DI221" s="2274"/>
      <c r="DJ221" s="2274"/>
      <c r="DK221" s="2274"/>
      <c r="DL221" s="2274"/>
      <c r="DM221" s="2274"/>
      <c r="DN221" s="2274"/>
      <c r="DO221" s="2274"/>
      <c r="DP221" s="2274"/>
      <c r="DQ221" s="2274"/>
      <c r="DR221" s="2274"/>
      <c r="DS221" s="2274"/>
      <c r="DT221" s="2274"/>
      <c r="DU221" s="2274"/>
      <c r="DV221" s="1338"/>
      <c r="DW221" s="2274"/>
      <c r="DX221" s="2274"/>
      <c r="DY221" s="2274"/>
      <c r="DZ221" s="2274"/>
      <c r="EA221" s="2274"/>
      <c r="EB221" s="2274"/>
      <c r="EC221" s="2274"/>
      <c r="ED221" s="2274"/>
      <c r="EE221" s="2274"/>
      <c r="EF221" s="2274"/>
      <c r="EG221" s="2274"/>
      <c r="EH221" s="2274"/>
      <c r="EI221" s="2274"/>
      <c r="EJ221" s="2274"/>
      <c r="EK221" s="2274"/>
      <c r="EL221" s="2274"/>
      <c r="EM221" s="2274"/>
      <c r="EN221" s="2274"/>
      <c r="EO221" s="2274"/>
      <c r="EP221" s="2274"/>
      <c r="EQ221" s="1338"/>
      <c r="ER221" s="542"/>
    </row>
    <row r="222" spans="1:148" ht="15" customHeight="1" x14ac:dyDescent="0.25">
      <c r="A222" s="1469"/>
      <c r="B222" s="1129" t="str">
        <f t="shared" si="22"/>
        <v>Desk 6</v>
      </c>
      <c r="C222" s="1131" t="str">
        <f t="shared" si="24"/>
        <v/>
      </c>
      <c r="D222" s="1131" t="str">
        <f t="shared" si="24"/>
        <v/>
      </c>
      <c r="E222" s="1131" t="str">
        <f t="shared" si="24"/>
        <v/>
      </c>
      <c r="F222" s="1131" t="str">
        <f t="shared" si="24"/>
        <v/>
      </c>
      <c r="G222" s="2274"/>
      <c r="H222" s="2274"/>
      <c r="I222" s="2274"/>
      <c r="J222" s="2274"/>
      <c r="K222" s="2274"/>
      <c r="L222" s="2274"/>
      <c r="M222" s="2274"/>
      <c r="N222" s="2274"/>
      <c r="O222" s="2274"/>
      <c r="P222" s="2274"/>
      <c r="Q222" s="2274"/>
      <c r="R222" s="2274"/>
      <c r="S222" s="2274"/>
      <c r="T222" s="2274"/>
      <c r="U222" s="2274"/>
      <c r="V222" s="2274"/>
      <c r="W222" s="2274"/>
      <c r="X222" s="2274"/>
      <c r="Y222" s="2274"/>
      <c r="Z222" s="2274"/>
      <c r="AA222" s="2274"/>
      <c r="AB222" s="2274"/>
      <c r="AC222" s="2274"/>
      <c r="AD222" s="2274"/>
      <c r="AE222" s="2274"/>
      <c r="AF222" s="2274"/>
      <c r="AG222" s="2274"/>
      <c r="AH222" s="2274"/>
      <c r="AI222" s="2274"/>
      <c r="AJ222" s="2274"/>
      <c r="AK222" s="2274"/>
      <c r="AL222" s="2274"/>
      <c r="AM222" s="2274"/>
      <c r="AN222" s="2274"/>
      <c r="AO222" s="2274"/>
      <c r="AP222" s="2274"/>
      <c r="AQ222" s="2274"/>
      <c r="AR222" s="2274"/>
      <c r="AS222" s="2274"/>
      <c r="AT222" s="2274"/>
      <c r="AU222" s="2274"/>
      <c r="AV222" s="2274"/>
      <c r="AW222" s="2274"/>
      <c r="AX222" s="2274"/>
      <c r="AY222" s="2274"/>
      <c r="AZ222" s="2274"/>
      <c r="BA222" s="2274"/>
      <c r="BB222" s="2274"/>
      <c r="BC222" s="2274"/>
      <c r="BD222" s="2274"/>
      <c r="BE222" s="2274"/>
      <c r="BF222" s="2274"/>
      <c r="BG222" s="2274"/>
      <c r="BH222" s="2274"/>
      <c r="BI222" s="2274"/>
      <c r="BJ222" s="2274"/>
      <c r="BK222" s="2274"/>
      <c r="BL222" s="2274"/>
      <c r="BM222" s="2274"/>
      <c r="BN222" s="2274"/>
      <c r="BO222" s="2274"/>
      <c r="BP222" s="2274"/>
      <c r="BQ222" s="2274"/>
      <c r="BR222" s="2274"/>
      <c r="BS222" s="2274"/>
      <c r="BT222" s="2274"/>
      <c r="BU222" s="2274"/>
      <c r="BV222" s="2274"/>
      <c r="BW222" s="2274"/>
      <c r="BX222" s="2274"/>
      <c r="BY222" s="2274"/>
      <c r="BZ222" s="2274"/>
      <c r="CA222" s="2274"/>
      <c r="CB222" s="2274"/>
      <c r="CC222" s="2274"/>
      <c r="CD222" s="2274"/>
      <c r="CE222" s="2274"/>
      <c r="CF222" s="2274"/>
      <c r="CG222" s="2274"/>
      <c r="CH222" s="2274"/>
      <c r="CI222" s="2274"/>
      <c r="CJ222" s="2274"/>
      <c r="CK222" s="2274"/>
      <c r="CL222" s="2274"/>
      <c r="CM222" s="2274"/>
      <c r="CN222" s="2274"/>
      <c r="CO222" s="2274"/>
      <c r="CP222" s="2274"/>
      <c r="CQ222" s="2274"/>
      <c r="CR222" s="2274"/>
      <c r="CS222" s="2274"/>
      <c r="CT222" s="2274"/>
      <c r="CU222" s="2274"/>
      <c r="CV222" s="2274"/>
      <c r="CW222" s="2274"/>
      <c r="CX222" s="2274"/>
      <c r="CY222" s="2274"/>
      <c r="CZ222" s="2274"/>
      <c r="DA222" s="2274"/>
      <c r="DB222" s="2274"/>
      <c r="DC222" s="2274"/>
      <c r="DD222" s="2274"/>
      <c r="DE222" s="2274"/>
      <c r="DF222" s="2274"/>
      <c r="DG222" s="2274"/>
      <c r="DH222" s="2274"/>
      <c r="DI222" s="2274"/>
      <c r="DJ222" s="2274"/>
      <c r="DK222" s="2274"/>
      <c r="DL222" s="2274"/>
      <c r="DM222" s="2274"/>
      <c r="DN222" s="2274"/>
      <c r="DO222" s="2274"/>
      <c r="DP222" s="2274"/>
      <c r="DQ222" s="2274"/>
      <c r="DR222" s="2274"/>
      <c r="DS222" s="2274"/>
      <c r="DT222" s="2274"/>
      <c r="DU222" s="2274"/>
      <c r="DV222" s="1338"/>
      <c r="DW222" s="2274"/>
      <c r="DX222" s="2274"/>
      <c r="DY222" s="2274"/>
      <c r="DZ222" s="2274"/>
      <c r="EA222" s="2274"/>
      <c r="EB222" s="2274"/>
      <c r="EC222" s="2274"/>
      <c r="ED222" s="2274"/>
      <c r="EE222" s="2274"/>
      <c r="EF222" s="2274"/>
      <c r="EG222" s="2274"/>
      <c r="EH222" s="2274"/>
      <c r="EI222" s="2274"/>
      <c r="EJ222" s="2274"/>
      <c r="EK222" s="2274"/>
      <c r="EL222" s="2274"/>
      <c r="EM222" s="2274"/>
      <c r="EN222" s="2274"/>
      <c r="EO222" s="2274"/>
      <c r="EP222" s="2274"/>
      <c r="EQ222" s="1338"/>
      <c r="ER222" s="542"/>
    </row>
    <row r="223" spans="1:148" ht="15" customHeight="1" x14ac:dyDescent="0.25">
      <c r="A223" s="1469"/>
      <c r="B223" s="1129" t="str">
        <f t="shared" si="22"/>
        <v>Desk 7</v>
      </c>
      <c r="C223" s="1131" t="str">
        <f t="shared" si="24"/>
        <v/>
      </c>
      <c r="D223" s="1131" t="str">
        <f t="shared" si="24"/>
        <v/>
      </c>
      <c r="E223" s="1131" t="str">
        <f t="shared" si="24"/>
        <v/>
      </c>
      <c r="F223" s="1131" t="str">
        <f t="shared" si="24"/>
        <v/>
      </c>
      <c r="G223" s="2274"/>
      <c r="H223" s="2274"/>
      <c r="I223" s="2274"/>
      <c r="J223" s="2274"/>
      <c r="K223" s="2274"/>
      <c r="L223" s="2274"/>
      <c r="M223" s="2274"/>
      <c r="N223" s="2274"/>
      <c r="O223" s="2274"/>
      <c r="P223" s="2274"/>
      <c r="Q223" s="2274"/>
      <c r="R223" s="2274"/>
      <c r="S223" s="2274"/>
      <c r="T223" s="2274"/>
      <c r="U223" s="2274"/>
      <c r="V223" s="2274"/>
      <c r="W223" s="2274"/>
      <c r="X223" s="2274"/>
      <c r="Y223" s="2274"/>
      <c r="Z223" s="2274"/>
      <c r="AA223" s="2274"/>
      <c r="AB223" s="2274"/>
      <c r="AC223" s="2274"/>
      <c r="AD223" s="2274"/>
      <c r="AE223" s="2274"/>
      <c r="AF223" s="2274"/>
      <c r="AG223" s="2274"/>
      <c r="AH223" s="2274"/>
      <c r="AI223" s="2274"/>
      <c r="AJ223" s="2274"/>
      <c r="AK223" s="2274"/>
      <c r="AL223" s="2274"/>
      <c r="AM223" s="2274"/>
      <c r="AN223" s="2274"/>
      <c r="AO223" s="2274"/>
      <c r="AP223" s="2274"/>
      <c r="AQ223" s="2274"/>
      <c r="AR223" s="2274"/>
      <c r="AS223" s="2274"/>
      <c r="AT223" s="2274"/>
      <c r="AU223" s="2274"/>
      <c r="AV223" s="2274"/>
      <c r="AW223" s="2274"/>
      <c r="AX223" s="2274"/>
      <c r="AY223" s="2274"/>
      <c r="AZ223" s="2274"/>
      <c r="BA223" s="2274"/>
      <c r="BB223" s="2274"/>
      <c r="BC223" s="2274"/>
      <c r="BD223" s="2274"/>
      <c r="BE223" s="2274"/>
      <c r="BF223" s="2274"/>
      <c r="BG223" s="2274"/>
      <c r="BH223" s="2274"/>
      <c r="BI223" s="2274"/>
      <c r="BJ223" s="2274"/>
      <c r="BK223" s="2274"/>
      <c r="BL223" s="2274"/>
      <c r="BM223" s="2274"/>
      <c r="BN223" s="2274"/>
      <c r="BO223" s="2274"/>
      <c r="BP223" s="2274"/>
      <c r="BQ223" s="2274"/>
      <c r="BR223" s="2274"/>
      <c r="BS223" s="2274"/>
      <c r="BT223" s="2274"/>
      <c r="BU223" s="2274"/>
      <c r="BV223" s="2274"/>
      <c r="BW223" s="2274"/>
      <c r="BX223" s="2274"/>
      <c r="BY223" s="2274"/>
      <c r="BZ223" s="2274"/>
      <c r="CA223" s="2274"/>
      <c r="CB223" s="2274"/>
      <c r="CC223" s="2274"/>
      <c r="CD223" s="2274"/>
      <c r="CE223" s="2274"/>
      <c r="CF223" s="2274"/>
      <c r="CG223" s="2274"/>
      <c r="CH223" s="2274"/>
      <c r="CI223" s="2274"/>
      <c r="CJ223" s="2274"/>
      <c r="CK223" s="2274"/>
      <c r="CL223" s="2274"/>
      <c r="CM223" s="2274"/>
      <c r="CN223" s="2274"/>
      <c r="CO223" s="2274"/>
      <c r="CP223" s="2274"/>
      <c r="CQ223" s="2274"/>
      <c r="CR223" s="2274"/>
      <c r="CS223" s="2274"/>
      <c r="CT223" s="2274"/>
      <c r="CU223" s="2274"/>
      <c r="CV223" s="2274"/>
      <c r="CW223" s="2274"/>
      <c r="CX223" s="2274"/>
      <c r="CY223" s="2274"/>
      <c r="CZ223" s="2274"/>
      <c r="DA223" s="2274"/>
      <c r="DB223" s="2274"/>
      <c r="DC223" s="2274"/>
      <c r="DD223" s="2274"/>
      <c r="DE223" s="2274"/>
      <c r="DF223" s="2274"/>
      <c r="DG223" s="2274"/>
      <c r="DH223" s="2274"/>
      <c r="DI223" s="2274"/>
      <c r="DJ223" s="2274"/>
      <c r="DK223" s="2274"/>
      <c r="DL223" s="2274"/>
      <c r="DM223" s="2274"/>
      <c r="DN223" s="2274"/>
      <c r="DO223" s="2274"/>
      <c r="DP223" s="2274"/>
      <c r="DQ223" s="2274"/>
      <c r="DR223" s="2274"/>
      <c r="DS223" s="2274"/>
      <c r="DT223" s="2274"/>
      <c r="DU223" s="2274"/>
      <c r="DV223" s="1338"/>
      <c r="DW223" s="2274"/>
      <c r="DX223" s="2274"/>
      <c r="DY223" s="2274"/>
      <c r="DZ223" s="2274"/>
      <c r="EA223" s="2274"/>
      <c r="EB223" s="2274"/>
      <c r="EC223" s="2274"/>
      <c r="ED223" s="2274"/>
      <c r="EE223" s="2274"/>
      <c r="EF223" s="2274"/>
      <c r="EG223" s="2274"/>
      <c r="EH223" s="2274"/>
      <c r="EI223" s="2274"/>
      <c r="EJ223" s="2274"/>
      <c r="EK223" s="2274"/>
      <c r="EL223" s="2274"/>
      <c r="EM223" s="2274"/>
      <c r="EN223" s="2274"/>
      <c r="EO223" s="2274"/>
      <c r="EP223" s="2274"/>
      <c r="EQ223" s="1338"/>
      <c r="ER223" s="542"/>
    </row>
    <row r="224" spans="1:148" ht="15" customHeight="1" x14ac:dyDescent="0.25">
      <c r="A224" s="1469"/>
      <c r="B224" s="1129" t="str">
        <f t="shared" si="22"/>
        <v>Desk 8</v>
      </c>
      <c r="C224" s="1131" t="str">
        <f t="shared" si="24"/>
        <v/>
      </c>
      <c r="D224" s="1131" t="str">
        <f t="shared" si="24"/>
        <v/>
      </c>
      <c r="E224" s="1131" t="str">
        <f t="shared" si="24"/>
        <v/>
      </c>
      <c r="F224" s="1131" t="str">
        <f t="shared" si="24"/>
        <v/>
      </c>
      <c r="G224" s="2274"/>
      <c r="H224" s="2274"/>
      <c r="I224" s="2274"/>
      <c r="J224" s="2274"/>
      <c r="K224" s="2274"/>
      <c r="L224" s="2274"/>
      <c r="M224" s="2274"/>
      <c r="N224" s="2274"/>
      <c r="O224" s="2274"/>
      <c r="P224" s="2274"/>
      <c r="Q224" s="2274"/>
      <c r="R224" s="2274"/>
      <c r="S224" s="2274"/>
      <c r="T224" s="2274"/>
      <c r="U224" s="2274"/>
      <c r="V224" s="2274"/>
      <c r="W224" s="2274"/>
      <c r="X224" s="2274"/>
      <c r="Y224" s="2274"/>
      <c r="Z224" s="2274"/>
      <c r="AA224" s="2274"/>
      <c r="AB224" s="2274"/>
      <c r="AC224" s="2274"/>
      <c r="AD224" s="2274"/>
      <c r="AE224" s="2274"/>
      <c r="AF224" s="2274"/>
      <c r="AG224" s="2274"/>
      <c r="AH224" s="2274"/>
      <c r="AI224" s="2274"/>
      <c r="AJ224" s="2274"/>
      <c r="AK224" s="2274"/>
      <c r="AL224" s="2274"/>
      <c r="AM224" s="2274"/>
      <c r="AN224" s="2274"/>
      <c r="AO224" s="2274"/>
      <c r="AP224" s="2274"/>
      <c r="AQ224" s="2274"/>
      <c r="AR224" s="2274"/>
      <c r="AS224" s="2274"/>
      <c r="AT224" s="2274"/>
      <c r="AU224" s="2274"/>
      <c r="AV224" s="2274"/>
      <c r="AW224" s="2274"/>
      <c r="AX224" s="2274"/>
      <c r="AY224" s="2274"/>
      <c r="AZ224" s="2274"/>
      <c r="BA224" s="2274"/>
      <c r="BB224" s="2274"/>
      <c r="BC224" s="2274"/>
      <c r="BD224" s="2274"/>
      <c r="BE224" s="2274"/>
      <c r="BF224" s="2274"/>
      <c r="BG224" s="2274"/>
      <c r="BH224" s="2274"/>
      <c r="BI224" s="2274"/>
      <c r="BJ224" s="2274"/>
      <c r="BK224" s="2274"/>
      <c r="BL224" s="2274"/>
      <c r="BM224" s="2274"/>
      <c r="BN224" s="2274"/>
      <c r="BO224" s="2274"/>
      <c r="BP224" s="2274"/>
      <c r="BQ224" s="2274"/>
      <c r="BR224" s="2274"/>
      <c r="BS224" s="2274"/>
      <c r="BT224" s="2274"/>
      <c r="BU224" s="2274"/>
      <c r="BV224" s="2274"/>
      <c r="BW224" s="2274"/>
      <c r="BX224" s="2274"/>
      <c r="BY224" s="2274"/>
      <c r="BZ224" s="2274"/>
      <c r="CA224" s="2274"/>
      <c r="CB224" s="2274"/>
      <c r="CC224" s="2274"/>
      <c r="CD224" s="2274"/>
      <c r="CE224" s="2274"/>
      <c r="CF224" s="2274"/>
      <c r="CG224" s="2274"/>
      <c r="CH224" s="2274"/>
      <c r="CI224" s="2274"/>
      <c r="CJ224" s="2274"/>
      <c r="CK224" s="2274"/>
      <c r="CL224" s="2274"/>
      <c r="CM224" s="2274"/>
      <c r="CN224" s="2274"/>
      <c r="CO224" s="2274"/>
      <c r="CP224" s="2274"/>
      <c r="CQ224" s="2274"/>
      <c r="CR224" s="2274"/>
      <c r="CS224" s="2274"/>
      <c r="CT224" s="2274"/>
      <c r="CU224" s="2274"/>
      <c r="CV224" s="2274"/>
      <c r="CW224" s="2274"/>
      <c r="CX224" s="2274"/>
      <c r="CY224" s="2274"/>
      <c r="CZ224" s="2274"/>
      <c r="DA224" s="2274"/>
      <c r="DB224" s="2274"/>
      <c r="DC224" s="2274"/>
      <c r="DD224" s="2274"/>
      <c r="DE224" s="2274"/>
      <c r="DF224" s="2274"/>
      <c r="DG224" s="2274"/>
      <c r="DH224" s="2274"/>
      <c r="DI224" s="2274"/>
      <c r="DJ224" s="2274"/>
      <c r="DK224" s="2274"/>
      <c r="DL224" s="2274"/>
      <c r="DM224" s="2274"/>
      <c r="DN224" s="2274"/>
      <c r="DO224" s="2274"/>
      <c r="DP224" s="2274"/>
      <c r="DQ224" s="2274"/>
      <c r="DR224" s="2274"/>
      <c r="DS224" s="2274"/>
      <c r="DT224" s="2274"/>
      <c r="DU224" s="2274"/>
      <c r="DV224" s="1338"/>
      <c r="DW224" s="2274"/>
      <c r="DX224" s="2274"/>
      <c r="DY224" s="2274"/>
      <c r="DZ224" s="2274"/>
      <c r="EA224" s="2274"/>
      <c r="EB224" s="2274"/>
      <c r="EC224" s="2274"/>
      <c r="ED224" s="2274"/>
      <c r="EE224" s="2274"/>
      <c r="EF224" s="2274"/>
      <c r="EG224" s="2274"/>
      <c r="EH224" s="2274"/>
      <c r="EI224" s="2274"/>
      <c r="EJ224" s="2274"/>
      <c r="EK224" s="2274"/>
      <c r="EL224" s="2274"/>
      <c r="EM224" s="2274"/>
      <c r="EN224" s="2274"/>
      <c r="EO224" s="2274"/>
      <c r="EP224" s="2274"/>
      <c r="EQ224" s="1338"/>
      <c r="ER224" s="542"/>
    </row>
    <row r="225" spans="1:148" ht="15" customHeight="1" x14ac:dyDescent="0.25">
      <c r="A225" s="1469"/>
      <c r="B225" s="1129" t="str">
        <f t="shared" si="22"/>
        <v>Desk 9</v>
      </c>
      <c r="C225" s="1131" t="str">
        <f t="shared" si="24"/>
        <v/>
      </c>
      <c r="D225" s="1131" t="str">
        <f t="shared" si="24"/>
        <v/>
      </c>
      <c r="E225" s="1131" t="str">
        <f t="shared" si="24"/>
        <v/>
      </c>
      <c r="F225" s="1131" t="str">
        <f t="shared" si="24"/>
        <v/>
      </c>
      <c r="G225" s="2274"/>
      <c r="H225" s="2274"/>
      <c r="I225" s="2274"/>
      <c r="J225" s="2274"/>
      <c r="K225" s="2274"/>
      <c r="L225" s="2274"/>
      <c r="M225" s="2274"/>
      <c r="N225" s="2274"/>
      <c r="O225" s="2274"/>
      <c r="P225" s="2274"/>
      <c r="Q225" s="2274"/>
      <c r="R225" s="2274"/>
      <c r="S225" s="2274"/>
      <c r="T225" s="2274"/>
      <c r="U225" s="2274"/>
      <c r="V225" s="2274"/>
      <c r="W225" s="2274"/>
      <c r="X225" s="2274"/>
      <c r="Y225" s="2274"/>
      <c r="Z225" s="2274"/>
      <c r="AA225" s="2274"/>
      <c r="AB225" s="2274"/>
      <c r="AC225" s="2274"/>
      <c r="AD225" s="2274"/>
      <c r="AE225" s="2274"/>
      <c r="AF225" s="2274"/>
      <c r="AG225" s="2274"/>
      <c r="AH225" s="2274"/>
      <c r="AI225" s="2274"/>
      <c r="AJ225" s="2274"/>
      <c r="AK225" s="2274"/>
      <c r="AL225" s="2274"/>
      <c r="AM225" s="2274"/>
      <c r="AN225" s="2274"/>
      <c r="AO225" s="2274"/>
      <c r="AP225" s="2274"/>
      <c r="AQ225" s="2274"/>
      <c r="AR225" s="2274"/>
      <c r="AS225" s="2274"/>
      <c r="AT225" s="2274"/>
      <c r="AU225" s="2274"/>
      <c r="AV225" s="2274"/>
      <c r="AW225" s="2274"/>
      <c r="AX225" s="2274"/>
      <c r="AY225" s="2274"/>
      <c r="AZ225" s="2274"/>
      <c r="BA225" s="2274"/>
      <c r="BB225" s="2274"/>
      <c r="BC225" s="2274"/>
      <c r="BD225" s="2274"/>
      <c r="BE225" s="2274"/>
      <c r="BF225" s="2274"/>
      <c r="BG225" s="2274"/>
      <c r="BH225" s="2274"/>
      <c r="BI225" s="2274"/>
      <c r="BJ225" s="2274"/>
      <c r="BK225" s="2274"/>
      <c r="BL225" s="2274"/>
      <c r="BM225" s="2274"/>
      <c r="BN225" s="2274"/>
      <c r="BO225" s="2274"/>
      <c r="BP225" s="2274"/>
      <c r="BQ225" s="2274"/>
      <c r="BR225" s="2274"/>
      <c r="BS225" s="2274"/>
      <c r="BT225" s="2274"/>
      <c r="BU225" s="2274"/>
      <c r="BV225" s="2274"/>
      <c r="BW225" s="2274"/>
      <c r="BX225" s="2274"/>
      <c r="BY225" s="2274"/>
      <c r="BZ225" s="2274"/>
      <c r="CA225" s="2274"/>
      <c r="CB225" s="2274"/>
      <c r="CC225" s="2274"/>
      <c r="CD225" s="2274"/>
      <c r="CE225" s="2274"/>
      <c r="CF225" s="2274"/>
      <c r="CG225" s="2274"/>
      <c r="CH225" s="2274"/>
      <c r="CI225" s="2274"/>
      <c r="CJ225" s="2274"/>
      <c r="CK225" s="2274"/>
      <c r="CL225" s="2274"/>
      <c r="CM225" s="2274"/>
      <c r="CN225" s="2274"/>
      <c r="CO225" s="2274"/>
      <c r="CP225" s="2274"/>
      <c r="CQ225" s="2274"/>
      <c r="CR225" s="2274"/>
      <c r="CS225" s="2274"/>
      <c r="CT225" s="2274"/>
      <c r="CU225" s="2274"/>
      <c r="CV225" s="2274"/>
      <c r="CW225" s="2274"/>
      <c r="CX225" s="2274"/>
      <c r="CY225" s="2274"/>
      <c r="CZ225" s="2274"/>
      <c r="DA225" s="2274"/>
      <c r="DB225" s="2274"/>
      <c r="DC225" s="2274"/>
      <c r="DD225" s="2274"/>
      <c r="DE225" s="2274"/>
      <c r="DF225" s="2274"/>
      <c r="DG225" s="2274"/>
      <c r="DH225" s="2274"/>
      <c r="DI225" s="2274"/>
      <c r="DJ225" s="2274"/>
      <c r="DK225" s="2274"/>
      <c r="DL225" s="2274"/>
      <c r="DM225" s="2274"/>
      <c r="DN225" s="2274"/>
      <c r="DO225" s="2274"/>
      <c r="DP225" s="2274"/>
      <c r="DQ225" s="2274"/>
      <c r="DR225" s="2274"/>
      <c r="DS225" s="2274"/>
      <c r="DT225" s="2274"/>
      <c r="DU225" s="2274"/>
      <c r="DV225" s="1338"/>
      <c r="DW225" s="2274"/>
      <c r="DX225" s="2274"/>
      <c r="DY225" s="2274"/>
      <c r="DZ225" s="2274"/>
      <c r="EA225" s="2274"/>
      <c r="EB225" s="2274"/>
      <c r="EC225" s="2274"/>
      <c r="ED225" s="2274"/>
      <c r="EE225" s="2274"/>
      <c r="EF225" s="2274"/>
      <c r="EG225" s="2274"/>
      <c r="EH225" s="2274"/>
      <c r="EI225" s="2274"/>
      <c r="EJ225" s="2274"/>
      <c r="EK225" s="2274"/>
      <c r="EL225" s="2274"/>
      <c r="EM225" s="2274"/>
      <c r="EN225" s="2274"/>
      <c r="EO225" s="2274"/>
      <c r="EP225" s="2274"/>
      <c r="EQ225" s="1338"/>
      <c r="ER225" s="542"/>
    </row>
    <row r="226" spans="1:148" ht="15" customHeight="1" x14ac:dyDescent="0.25">
      <c r="A226" s="1469"/>
      <c r="B226" s="1129" t="str">
        <f t="shared" si="22"/>
        <v>Desk 10</v>
      </c>
      <c r="C226" s="1131" t="str">
        <f t="shared" si="24"/>
        <v/>
      </c>
      <c r="D226" s="1131" t="str">
        <f t="shared" si="24"/>
        <v/>
      </c>
      <c r="E226" s="1131" t="str">
        <f t="shared" si="24"/>
        <v/>
      </c>
      <c r="F226" s="1131" t="str">
        <f t="shared" si="24"/>
        <v/>
      </c>
      <c r="G226" s="2274"/>
      <c r="H226" s="2274"/>
      <c r="I226" s="2274"/>
      <c r="J226" s="2274"/>
      <c r="K226" s="2274"/>
      <c r="L226" s="2274"/>
      <c r="M226" s="2274"/>
      <c r="N226" s="2274"/>
      <c r="O226" s="2274"/>
      <c r="P226" s="2274"/>
      <c r="Q226" s="2274"/>
      <c r="R226" s="2274"/>
      <c r="S226" s="2274"/>
      <c r="T226" s="2274"/>
      <c r="U226" s="2274"/>
      <c r="V226" s="2274"/>
      <c r="W226" s="2274"/>
      <c r="X226" s="2274"/>
      <c r="Y226" s="2274"/>
      <c r="Z226" s="2274"/>
      <c r="AA226" s="2274"/>
      <c r="AB226" s="2274"/>
      <c r="AC226" s="2274"/>
      <c r="AD226" s="2274"/>
      <c r="AE226" s="2274"/>
      <c r="AF226" s="2274"/>
      <c r="AG226" s="2274"/>
      <c r="AH226" s="2274"/>
      <c r="AI226" s="2274"/>
      <c r="AJ226" s="2274"/>
      <c r="AK226" s="2274"/>
      <c r="AL226" s="2274"/>
      <c r="AM226" s="2274"/>
      <c r="AN226" s="2274"/>
      <c r="AO226" s="2274"/>
      <c r="AP226" s="2274"/>
      <c r="AQ226" s="2274"/>
      <c r="AR226" s="2274"/>
      <c r="AS226" s="2274"/>
      <c r="AT226" s="2274"/>
      <c r="AU226" s="2274"/>
      <c r="AV226" s="2274"/>
      <c r="AW226" s="2274"/>
      <c r="AX226" s="2274"/>
      <c r="AY226" s="2274"/>
      <c r="AZ226" s="2274"/>
      <c r="BA226" s="2274"/>
      <c r="BB226" s="2274"/>
      <c r="BC226" s="2274"/>
      <c r="BD226" s="2274"/>
      <c r="BE226" s="2274"/>
      <c r="BF226" s="2274"/>
      <c r="BG226" s="2274"/>
      <c r="BH226" s="2274"/>
      <c r="BI226" s="2274"/>
      <c r="BJ226" s="2274"/>
      <c r="BK226" s="2274"/>
      <c r="BL226" s="2274"/>
      <c r="BM226" s="2274"/>
      <c r="BN226" s="2274"/>
      <c r="BO226" s="2274"/>
      <c r="BP226" s="2274"/>
      <c r="BQ226" s="2274"/>
      <c r="BR226" s="2274"/>
      <c r="BS226" s="2274"/>
      <c r="BT226" s="2274"/>
      <c r="BU226" s="2274"/>
      <c r="BV226" s="2274"/>
      <c r="BW226" s="2274"/>
      <c r="BX226" s="2274"/>
      <c r="BY226" s="2274"/>
      <c r="BZ226" s="2274"/>
      <c r="CA226" s="2274"/>
      <c r="CB226" s="2274"/>
      <c r="CC226" s="2274"/>
      <c r="CD226" s="2274"/>
      <c r="CE226" s="2274"/>
      <c r="CF226" s="2274"/>
      <c r="CG226" s="2274"/>
      <c r="CH226" s="2274"/>
      <c r="CI226" s="2274"/>
      <c r="CJ226" s="2274"/>
      <c r="CK226" s="2274"/>
      <c r="CL226" s="2274"/>
      <c r="CM226" s="2274"/>
      <c r="CN226" s="2274"/>
      <c r="CO226" s="2274"/>
      <c r="CP226" s="2274"/>
      <c r="CQ226" s="2274"/>
      <c r="CR226" s="2274"/>
      <c r="CS226" s="2274"/>
      <c r="CT226" s="2274"/>
      <c r="CU226" s="2274"/>
      <c r="CV226" s="2274"/>
      <c r="CW226" s="2274"/>
      <c r="CX226" s="2274"/>
      <c r="CY226" s="2274"/>
      <c r="CZ226" s="2274"/>
      <c r="DA226" s="2274"/>
      <c r="DB226" s="2274"/>
      <c r="DC226" s="2274"/>
      <c r="DD226" s="2274"/>
      <c r="DE226" s="2274"/>
      <c r="DF226" s="2274"/>
      <c r="DG226" s="2274"/>
      <c r="DH226" s="2274"/>
      <c r="DI226" s="2274"/>
      <c r="DJ226" s="2274"/>
      <c r="DK226" s="2274"/>
      <c r="DL226" s="2274"/>
      <c r="DM226" s="2274"/>
      <c r="DN226" s="2274"/>
      <c r="DO226" s="2274"/>
      <c r="DP226" s="2274"/>
      <c r="DQ226" s="2274"/>
      <c r="DR226" s="2274"/>
      <c r="DS226" s="2274"/>
      <c r="DT226" s="2274"/>
      <c r="DU226" s="2274"/>
      <c r="DV226" s="1338"/>
      <c r="DW226" s="2274"/>
      <c r="DX226" s="2274"/>
      <c r="DY226" s="2274"/>
      <c r="DZ226" s="2274"/>
      <c r="EA226" s="2274"/>
      <c r="EB226" s="2274"/>
      <c r="EC226" s="2274"/>
      <c r="ED226" s="2274"/>
      <c r="EE226" s="2274"/>
      <c r="EF226" s="2274"/>
      <c r="EG226" s="2274"/>
      <c r="EH226" s="2274"/>
      <c r="EI226" s="2274"/>
      <c r="EJ226" s="2274"/>
      <c r="EK226" s="2274"/>
      <c r="EL226" s="2274"/>
      <c r="EM226" s="2274"/>
      <c r="EN226" s="2274"/>
      <c r="EO226" s="2274"/>
      <c r="EP226" s="2274"/>
      <c r="EQ226" s="1338"/>
      <c r="ER226" s="542"/>
    </row>
    <row r="227" spans="1:148" ht="15" customHeight="1" x14ac:dyDescent="0.25">
      <c r="A227" s="1469"/>
      <c r="B227" s="1129" t="str">
        <f t="shared" si="22"/>
        <v>Desk 11</v>
      </c>
      <c r="C227" s="1131" t="str">
        <f t="shared" si="24"/>
        <v/>
      </c>
      <c r="D227" s="1131" t="str">
        <f t="shared" si="24"/>
        <v/>
      </c>
      <c r="E227" s="1131" t="str">
        <f t="shared" si="24"/>
        <v/>
      </c>
      <c r="F227" s="1131" t="str">
        <f t="shared" si="24"/>
        <v/>
      </c>
      <c r="G227" s="2274"/>
      <c r="H227" s="2274"/>
      <c r="I227" s="2274"/>
      <c r="J227" s="2274"/>
      <c r="K227" s="2274"/>
      <c r="L227" s="2274"/>
      <c r="M227" s="2274"/>
      <c r="N227" s="2274"/>
      <c r="O227" s="2274"/>
      <c r="P227" s="2274"/>
      <c r="Q227" s="2274"/>
      <c r="R227" s="2274"/>
      <c r="S227" s="2274"/>
      <c r="T227" s="2274"/>
      <c r="U227" s="2274"/>
      <c r="V227" s="2274"/>
      <c r="W227" s="2274"/>
      <c r="X227" s="2274"/>
      <c r="Y227" s="2274"/>
      <c r="Z227" s="2274"/>
      <c r="AA227" s="2274"/>
      <c r="AB227" s="2274"/>
      <c r="AC227" s="2274"/>
      <c r="AD227" s="2274"/>
      <c r="AE227" s="2274"/>
      <c r="AF227" s="2274"/>
      <c r="AG227" s="2274"/>
      <c r="AH227" s="2274"/>
      <c r="AI227" s="2274"/>
      <c r="AJ227" s="2274"/>
      <c r="AK227" s="2274"/>
      <c r="AL227" s="2274"/>
      <c r="AM227" s="2274"/>
      <c r="AN227" s="2274"/>
      <c r="AO227" s="2274"/>
      <c r="AP227" s="2274"/>
      <c r="AQ227" s="2274"/>
      <c r="AR227" s="2274"/>
      <c r="AS227" s="2274"/>
      <c r="AT227" s="2274"/>
      <c r="AU227" s="2274"/>
      <c r="AV227" s="2274"/>
      <c r="AW227" s="2274"/>
      <c r="AX227" s="2274"/>
      <c r="AY227" s="2274"/>
      <c r="AZ227" s="2274"/>
      <c r="BA227" s="2274"/>
      <c r="BB227" s="2274"/>
      <c r="BC227" s="2274"/>
      <c r="BD227" s="2274"/>
      <c r="BE227" s="2274"/>
      <c r="BF227" s="2274"/>
      <c r="BG227" s="2274"/>
      <c r="BH227" s="2274"/>
      <c r="BI227" s="2274"/>
      <c r="BJ227" s="2274"/>
      <c r="BK227" s="2274"/>
      <c r="BL227" s="2274"/>
      <c r="BM227" s="2274"/>
      <c r="BN227" s="2274"/>
      <c r="BO227" s="2274"/>
      <c r="BP227" s="2274"/>
      <c r="BQ227" s="2274"/>
      <c r="BR227" s="2274"/>
      <c r="BS227" s="2274"/>
      <c r="BT227" s="2274"/>
      <c r="BU227" s="2274"/>
      <c r="BV227" s="2274"/>
      <c r="BW227" s="2274"/>
      <c r="BX227" s="2274"/>
      <c r="BY227" s="2274"/>
      <c r="BZ227" s="2274"/>
      <c r="CA227" s="2274"/>
      <c r="CB227" s="2274"/>
      <c r="CC227" s="2274"/>
      <c r="CD227" s="2274"/>
      <c r="CE227" s="2274"/>
      <c r="CF227" s="2274"/>
      <c r="CG227" s="2274"/>
      <c r="CH227" s="2274"/>
      <c r="CI227" s="2274"/>
      <c r="CJ227" s="2274"/>
      <c r="CK227" s="2274"/>
      <c r="CL227" s="2274"/>
      <c r="CM227" s="2274"/>
      <c r="CN227" s="2274"/>
      <c r="CO227" s="2274"/>
      <c r="CP227" s="2274"/>
      <c r="CQ227" s="2274"/>
      <c r="CR227" s="2274"/>
      <c r="CS227" s="2274"/>
      <c r="CT227" s="2274"/>
      <c r="CU227" s="2274"/>
      <c r="CV227" s="2274"/>
      <c r="CW227" s="2274"/>
      <c r="CX227" s="2274"/>
      <c r="CY227" s="2274"/>
      <c r="CZ227" s="2274"/>
      <c r="DA227" s="2274"/>
      <c r="DB227" s="2274"/>
      <c r="DC227" s="2274"/>
      <c r="DD227" s="2274"/>
      <c r="DE227" s="2274"/>
      <c r="DF227" s="2274"/>
      <c r="DG227" s="2274"/>
      <c r="DH227" s="2274"/>
      <c r="DI227" s="2274"/>
      <c r="DJ227" s="2274"/>
      <c r="DK227" s="2274"/>
      <c r="DL227" s="2274"/>
      <c r="DM227" s="2274"/>
      <c r="DN227" s="2274"/>
      <c r="DO227" s="2274"/>
      <c r="DP227" s="2274"/>
      <c r="DQ227" s="2274"/>
      <c r="DR227" s="2274"/>
      <c r="DS227" s="2274"/>
      <c r="DT227" s="2274"/>
      <c r="DU227" s="2274"/>
      <c r="DV227" s="1338"/>
      <c r="DW227" s="2274"/>
      <c r="DX227" s="2274"/>
      <c r="DY227" s="2274"/>
      <c r="DZ227" s="2274"/>
      <c r="EA227" s="2274"/>
      <c r="EB227" s="2274"/>
      <c r="EC227" s="2274"/>
      <c r="ED227" s="2274"/>
      <c r="EE227" s="2274"/>
      <c r="EF227" s="2274"/>
      <c r="EG227" s="2274"/>
      <c r="EH227" s="2274"/>
      <c r="EI227" s="2274"/>
      <c r="EJ227" s="2274"/>
      <c r="EK227" s="2274"/>
      <c r="EL227" s="2274"/>
      <c r="EM227" s="2274"/>
      <c r="EN227" s="2274"/>
      <c r="EO227" s="2274"/>
      <c r="EP227" s="2274"/>
      <c r="EQ227" s="1338"/>
      <c r="ER227" s="542"/>
    </row>
    <row r="228" spans="1:148" ht="15" customHeight="1" x14ac:dyDescent="0.25">
      <c r="A228" s="1469"/>
      <c r="B228" s="1129" t="str">
        <f t="shared" si="22"/>
        <v>Desk 12</v>
      </c>
      <c r="C228" s="1131" t="str">
        <f t="shared" si="24"/>
        <v/>
      </c>
      <c r="D228" s="1131" t="str">
        <f t="shared" si="24"/>
        <v/>
      </c>
      <c r="E228" s="1131" t="str">
        <f t="shared" si="24"/>
        <v/>
      </c>
      <c r="F228" s="1131" t="str">
        <f t="shared" si="24"/>
        <v/>
      </c>
      <c r="G228" s="2274"/>
      <c r="H228" s="2274"/>
      <c r="I228" s="2274"/>
      <c r="J228" s="2274"/>
      <c r="K228" s="2274"/>
      <c r="L228" s="2274"/>
      <c r="M228" s="2274"/>
      <c r="N228" s="2274"/>
      <c r="O228" s="2274"/>
      <c r="P228" s="2274"/>
      <c r="Q228" s="2274"/>
      <c r="R228" s="2274"/>
      <c r="S228" s="2274"/>
      <c r="T228" s="2274"/>
      <c r="U228" s="2274"/>
      <c r="V228" s="2274"/>
      <c r="W228" s="2274"/>
      <c r="X228" s="2274"/>
      <c r="Y228" s="2274"/>
      <c r="Z228" s="2274"/>
      <c r="AA228" s="2274"/>
      <c r="AB228" s="2274"/>
      <c r="AC228" s="2274"/>
      <c r="AD228" s="2274"/>
      <c r="AE228" s="2274"/>
      <c r="AF228" s="2274"/>
      <c r="AG228" s="2274"/>
      <c r="AH228" s="2274"/>
      <c r="AI228" s="2274"/>
      <c r="AJ228" s="2274"/>
      <c r="AK228" s="2274"/>
      <c r="AL228" s="2274"/>
      <c r="AM228" s="2274"/>
      <c r="AN228" s="2274"/>
      <c r="AO228" s="2274"/>
      <c r="AP228" s="2274"/>
      <c r="AQ228" s="2274"/>
      <c r="AR228" s="2274"/>
      <c r="AS228" s="2274"/>
      <c r="AT228" s="2274"/>
      <c r="AU228" s="2274"/>
      <c r="AV228" s="2274"/>
      <c r="AW228" s="2274"/>
      <c r="AX228" s="2274"/>
      <c r="AY228" s="2274"/>
      <c r="AZ228" s="2274"/>
      <c r="BA228" s="2274"/>
      <c r="BB228" s="2274"/>
      <c r="BC228" s="2274"/>
      <c r="BD228" s="2274"/>
      <c r="BE228" s="2274"/>
      <c r="BF228" s="2274"/>
      <c r="BG228" s="2274"/>
      <c r="BH228" s="2274"/>
      <c r="BI228" s="2274"/>
      <c r="BJ228" s="2274"/>
      <c r="BK228" s="2274"/>
      <c r="BL228" s="2274"/>
      <c r="BM228" s="2274"/>
      <c r="BN228" s="2274"/>
      <c r="BO228" s="2274"/>
      <c r="BP228" s="2274"/>
      <c r="BQ228" s="2274"/>
      <c r="BR228" s="2274"/>
      <c r="BS228" s="2274"/>
      <c r="BT228" s="2274"/>
      <c r="BU228" s="2274"/>
      <c r="BV228" s="2274"/>
      <c r="BW228" s="2274"/>
      <c r="BX228" s="2274"/>
      <c r="BY228" s="2274"/>
      <c r="BZ228" s="2274"/>
      <c r="CA228" s="2274"/>
      <c r="CB228" s="2274"/>
      <c r="CC228" s="2274"/>
      <c r="CD228" s="2274"/>
      <c r="CE228" s="2274"/>
      <c r="CF228" s="2274"/>
      <c r="CG228" s="2274"/>
      <c r="CH228" s="2274"/>
      <c r="CI228" s="2274"/>
      <c r="CJ228" s="2274"/>
      <c r="CK228" s="2274"/>
      <c r="CL228" s="2274"/>
      <c r="CM228" s="2274"/>
      <c r="CN228" s="2274"/>
      <c r="CO228" s="2274"/>
      <c r="CP228" s="2274"/>
      <c r="CQ228" s="2274"/>
      <c r="CR228" s="2274"/>
      <c r="CS228" s="2274"/>
      <c r="CT228" s="2274"/>
      <c r="CU228" s="2274"/>
      <c r="CV228" s="2274"/>
      <c r="CW228" s="2274"/>
      <c r="CX228" s="2274"/>
      <c r="CY228" s="2274"/>
      <c r="CZ228" s="2274"/>
      <c r="DA228" s="2274"/>
      <c r="DB228" s="2274"/>
      <c r="DC228" s="2274"/>
      <c r="DD228" s="2274"/>
      <c r="DE228" s="2274"/>
      <c r="DF228" s="2274"/>
      <c r="DG228" s="2274"/>
      <c r="DH228" s="2274"/>
      <c r="DI228" s="2274"/>
      <c r="DJ228" s="2274"/>
      <c r="DK228" s="2274"/>
      <c r="DL228" s="2274"/>
      <c r="DM228" s="2274"/>
      <c r="DN228" s="2274"/>
      <c r="DO228" s="2274"/>
      <c r="DP228" s="2274"/>
      <c r="DQ228" s="2274"/>
      <c r="DR228" s="2274"/>
      <c r="DS228" s="2274"/>
      <c r="DT228" s="2274"/>
      <c r="DU228" s="2274"/>
      <c r="DV228" s="1338"/>
      <c r="DW228" s="2274"/>
      <c r="DX228" s="2274"/>
      <c r="DY228" s="2274"/>
      <c r="DZ228" s="2274"/>
      <c r="EA228" s="2274"/>
      <c r="EB228" s="2274"/>
      <c r="EC228" s="2274"/>
      <c r="ED228" s="2274"/>
      <c r="EE228" s="2274"/>
      <c r="EF228" s="2274"/>
      <c r="EG228" s="2274"/>
      <c r="EH228" s="2274"/>
      <c r="EI228" s="2274"/>
      <c r="EJ228" s="2274"/>
      <c r="EK228" s="2274"/>
      <c r="EL228" s="2274"/>
      <c r="EM228" s="2274"/>
      <c r="EN228" s="2274"/>
      <c r="EO228" s="2274"/>
      <c r="EP228" s="2274"/>
      <c r="EQ228" s="1338"/>
      <c r="ER228" s="542"/>
    </row>
    <row r="229" spans="1:148" ht="15" customHeight="1" x14ac:dyDescent="0.25">
      <c r="A229" s="1469"/>
      <c r="B229" s="1129" t="str">
        <f t="shared" si="22"/>
        <v>Desk 13</v>
      </c>
      <c r="C229" s="1131" t="str">
        <f t="shared" si="24"/>
        <v/>
      </c>
      <c r="D229" s="1131" t="str">
        <f t="shared" si="24"/>
        <v/>
      </c>
      <c r="E229" s="1131" t="str">
        <f t="shared" si="24"/>
        <v/>
      </c>
      <c r="F229" s="1131" t="str">
        <f t="shared" si="24"/>
        <v/>
      </c>
      <c r="G229" s="2274"/>
      <c r="H229" s="2274"/>
      <c r="I229" s="2274"/>
      <c r="J229" s="2274"/>
      <c r="K229" s="2274"/>
      <c r="L229" s="2274"/>
      <c r="M229" s="2274"/>
      <c r="N229" s="2274"/>
      <c r="O229" s="2274"/>
      <c r="P229" s="2274"/>
      <c r="Q229" s="2274"/>
      <c r="R229" s="2274"/>
      <c r="S229" s="2274"/>
      <c r="T229" s="2274"/>
      <c r="U229" s="2274"/>
      <c r="V229" s="2274"/>
      <c r="W229" s="2274"/>
      <c r="X229" s="2274"/>
      <c r="Y229" s="2274"/>
      <c r="Z229" s="2274"/>
      <c r="AA229" s="2274"/>
      <c r="AB229" s="2274"/>
      <c r="AC229" s="2274"/>
      <c r="AD229" s="2274"/>
      <c r="AE229" s="2274"/>
      <c r="AF229" s="2274"/>
      <c r="AG229" s="2274"/>
      <c r="AH229" s="2274"/>
      <c r="AI229" s="2274"/>
      <c r="AJ229" s="2274"/>
      <c r="AK229" s="2274"/>
      <c r="AL229" s="2274"/>
      <c r="AM229" s="2274"/>
      <c r="AN229" s="2274"/>
      <c r="AO229" s="2274"/>
      <c r="AP229" s="2274"/>
      <c r="AQ229" s="2274"/>
      <c r="AR229" s="2274"/>
      <c r="AS229" s="2274"/>
      <c r="AT229" s="2274"/>
      <c r="AU229" s="2274"/>
      <c r="AV229" s="2274"/>
      <c r="AW229" s="2274"/>
      <c r="AX229" s="2274"/>
      <c r="AY229" s="2274"/>
      <c r="AZ229" s="2274"/>
      <c r="BA229" s="2274"/>
      <c r="BB229" s="2274"/>
      <c r="BC229" s="2274"/>
      <c r="BD229" s="2274"/>
      <c r="BE229" s="2274"/>
      <c r="BF229" s="2274"/>
      <c r="BG229" s="2274"/>
      <c r="BH229" s="2274"/>
      <c r="BI229" s="2274"/>
      <c r="BJ229" s="2274"/>
      <c r="BK229" s="2274"/>
      <c r="BL229" s="2274"/>
      <c r="BM229" s="2274"/>
      <c r="BN229" s="2274"/>
      <c r="BO229" s="2274"/>
      <c r="BP229" s="2274"/>
      <c r="BQ229" s="2274"/>
      <c r="BR229" s="2274"/>
      <c r="BS229" s="2274"/>
      <c r="BT229" s="2274"/>
      <c r="BU229" s="2274"/>
      <c r="BV229" s="2274"/>
      <c r="BW229" s="2274"/>
      <c r="BX229" s="2274"/>
      <c r="BY229" s="2274"/>
      <c r="BZ229" s="2274"/>
      <c r="CA229" s="2274"/>
      <c r="CB229" s="2274"/>
      <c r="CC229" s="2274"/>
      <c r="CD229" s="2274"/>
      <c r="CE229" s="2274"/>
      <c r="CF229" s="2274"/>
      <c r="CG229" s="2274"/>
      <c r="CH229" s="2274"/>
      <c r="CI229" s="2274"/>
      <c r="CJ229" s="2274"/>
      <c r="CK229" s="2274"/>
      <c r="CL229" s="2274"/>
      <c r="CM229" s="2274"/>
      <c r="CN229" s="2274"/>
      <c r="CO229" s="2274"/>
      <c r="CP229" s="2274"/>
      <c r="CQ229" s="2274"/>
      <c r="CR229" s="2274"/>
      <c r="CS229" s="2274"/>
      <c r="CT229" s="2274"/>
      <c r="CU229" s="2274"/>
      <c r="CV229" s="2274"/>
      <c r="CW229" s="2274"/>
      <c r="CX229" s="2274"/>
      <c r="CY229" s="2274"/>
      <c r="CZ229" s="2274"/>
      <c r="DA229" s="2274"/>
      <c r="DB229" s="2274"/>
      <c r="DC229" s="2274"/>
      <c r="DD229" s="2274"/>
      <c r="DE229" s="2274"/>
      <c r="DF229" s="2274"/>
      <c r="DG229" s="2274"/>
      <c r="DH229" s="2274"/>
      <c r="DI229" s="2274"/>
      <c r="DJ229" s="2274"/>
      <c r="DK229" s="2274"/>
      <c r="DL229" s="2274"/>
      <c r="DM229" s="2274"/>
      <c r="DN229" s="2274"/>
      <c r="DO229" s="2274"/>
      <c r="DP229" s="2274"/>
      <c r="DQ229" s="2274"/>
      <c r="DR229" s="2274"/>
      <c r="DS229" s="2274"/>
      <c r="DT229" s="2274"/>
      <c r="DU229" s="2274"/>
      <c r="DV229" s="1338"/>
      <c r="DW229" s="2274"/>
      <c r="DX229" s="2274"/>
      <c r="DY229" s="2274"/>
      <c r="DZ229" s="2274"/>
      <c r="EA229" s="2274"/>
      <c r="EB229" s="2274"/>
      <c r="EC229" s="2274"/>
      <c r="ED229" s="2274"/>
      <c r="EE229" s="2274"/>
      <c r="EF229" s="2274"/>
      <c r="EG229" s="2274"/>
      <c r="EH229" s="2274"/>
      <c r="EI229" s="2274"/>
      <c r="EJ229" s="2274"/>
      <c r="EK229" s="2274"/>
      <c r="EL229" s="2274"/>
      <c r="EM229" s="2274"/>
      <c r="EN229" s="2274"/>
      <c r="EO229" s="2274"/>
      <c r="EP229" s="2274"/>
      <c r="EQ229" s="1338"/>
      <c r="ER229" s="542"/>
    </row>
    <row r="230" spans="1:148" ht="15" customHeight="1" x14ac:dyDescent="0.25">
      <c r="A230" s="1469"/>
      <c r="B230" s="1129" t="str">
        <f t="shared" si="22"/>
        <v>Desk 14</v>
      </c>
      <c r="C230" s="1131" t="str">
        <f t="shared" si="24"/>
        <v/>
      </c>
      <c r="D230" s="1131" t="str">
        <f t="shared" si="24"/>
        <v/>
      </c>
      <c r="E230" s="1131" t="str">
        <f t="shared" si="24"/>
        <v/>
      </c>
      <c r="F230" s="1131" t="str">
        <f t="shared" si="24"/>
        <v/>
      </c>
      <c r="G230" s="2274"/>
      <c r="H230" s="2274"/>
      <c r="I230" s="2274"/>
      <c r="J230" s="2274"/>
      <c r="K230" s="2274"/>
      <c r="L230" s="2274"/>
      <c r="M230" s="2274"/>
      <c r="N230" s="2274"/>
      <c r="O230" s="2274"/>
      <c r="P230" s="2274"/>
      <c r="Q230" s="2274"/>
      <c r="R230" s="2274"/>
      <c r="S230" s="2274"/>
      <c r="T230" s="2274"/>
      <c r="U230" s="2274"/>
      <c r="V230" s="2274"/>
      <c r="W230" s="2274"/>
      <c r="X230" s="2274"/>
      <c r="Y230" s="2274"/>
      <c r="Z230" s="2274"/>
      <c r="AA230" s="2274"/>
      <c r="AB230" s="2274"/>
      <c r="AC230" s="2274"/>
      <c r="AD230" s="2274"/>
      <c r="AE230" s="2274"/>
      <c r="AF230" s="2274"/>
      <c r="AG230" s="2274"/>
      <c r="AH230" s="2274"/>
      <c r="AI230" s="2274"/>
      <c r="AJ230" s="2274"/>
      <c r="AK230" s="2274"/>
      <c r="AL230" s="2274"/>
      <c r="AM230" s="2274"/>
      <c r="AN230" s="2274"/>
      <c r="AO230" s="2274"/>
      <c r="AP230" s="2274"/>
      <c r="AQ230" s="2274"/>
      <c r="AR230" s="2274"/>
      <c r="AS230" s="2274"/>
      <c r="AT230" s="2274"/>
      <c r="AU230" s="2274"/>
      <c r="AV230" s="2274"/>
      <c r="AW230" s="2274"/>
      <c r="AX230" s="2274"/>
      <c r="AY230" s="2274"/>
      <c r="AZ230" s="2274"/>
      <c r="BA230" s="2274"/>
      <c r="BB230" s="2274"/>
      <c r="BC230" s="2274"/>
      <c r="BD230" s="2274"/>
      <c r="BE230" s="2274"/>
      <c r="BF230" s="2274"/>
      <c r="BG230" s="2274"/>
      <c r="BH230" s="2274"/>
      <c r="BI230" s="2274"/>
      <c r="BJ230" s="2274"/>
      <c r="BK230" s="2274"/>
      <c r="BL230" s="2274"/>
      <c r="BM230" s="2274"/>
      <c r="BN230" s="2274"/>
      <c r="BO230" s="2274"/>
      <c r="BP230" s="2274"/>
      <c r="BQ230" s="2274"/>
      <c r="BR230" s="2274"/>
      <c r="BS230" s="2274"/>
      <c r="BT230" s="2274"/>
      <c r="BU230" s="2274"/>
      <c r="BV230" s="2274"/>
      <c r="BW230" s="2274"/>
      <c r="BX230" s="2274"/>
      <c r="BY230" s="2274"/>
      <c r="BZ230" s="2274"/>
      <c r="CA230" s="2274"/>
      <c r="CB230" s="2274"/>
      <c r="CC230" s="2274"/>
      <c r="CD230" s="2274"/>
      <c r="CE230" s="2274"/>
      <c r="CF230" s="2274"/>
      <c r="CG230" s="2274"/>
      <c r="CH230" s="2274"/>
      <c r="CI230" s="2274"/>
      <c r="CJ230" s="2274"/>
      <c r="CK230" s="2274"/>
      <c r="CL230" s="2274"/>
      <c r="CM230" s="2274"/>
      <c r="CN230" s="2274"/>
      <c r="CO230" s="2274"/>
      <c r="CP230" s="2274"/>
      <c r="CQ230" s="2274"/>
      <c r="CR230" s="2274"/>
      <c r="CS230" s="2274"/>
      <c r="CT230" s="2274"/>
      <c r="CU230" s="2274"/>
      <c r="CV230" s="2274"/>
      <c r="CW230" s="2274"/>
      <c r="CX230" s="2274"/>
      <c r="CY230" s="2274"/>
      <c r="CZ230" s="2274"/>
      <c r="DA230" s="2274"/>
      <c r="DB230" s="2274"/>
      <c r="DC230" s="2274"/>
      <c r="DD230" s="2274"/>
      <c r="DE230" s="2274"/>
      <c r="DF230" s="2274"/>
      <c r="DG230" s="2274"/>
      <c r="DH230" s="2274"/>
      <c r="DI230" s="2274"/>
      <c r="DJ230" s="2274"/>
      <c r="DK230" s="2274"/>
      <c r="DL230" s="2274"/>
      <c r="DM230" s="2274"/>
      <c r="DN230" s="2274"/>
      <c r="DO230" s="2274"/>
      <c r="DP230" s="2274"/>
      <c r="DQ230" s="2274"/>
      <c r="DR230" s="2274"/>
      <c r="DS230" s="2274"/>
      <c r="DT230" s="2274"/>
      <c r="DU230" s="2274"/>
      <c r="DV230" s="1338"/>
      <c r="DW230" s="2274"/>
      <c r="DX230" s="2274"/>
      <c r="DY230" s="2274"/>
      <c r="DZ230" s="2274"/>
      <c r="EA230" s="2274"/>
      <c r="EB230" s="2274"/>
      <c r="EC230" s="2274"/>
      <c r="ED230" s="2274"/>
      <c r="EE230" s="2274"/>
      <c r="EF230" s="2274"/>
      <c r="EG230" s="2274"/>
      <c r="EH230" s="2274"/>
      <c r="EI230" s="2274"/>
      <c r="EJ230" s="2274"/>
      <c r="EK230" s="2274"/>
      <c r="EL230" s="2274"/>
      <c r="EM230" s="2274"/>
      <c r="EN230" s="2274"/>
      <c r="EO230" s="2274"/>
      <c r="EP230" s="2274"/>
      <c r="EQ230" s="1338"/>
      <c r="ER230" s="542"/>
    </row>
    <row r="231" spans="1:148" ht="15" customHeight="1" x14ac:dyDescent="0.25">
      <c r="A231" s="1469"/>
      <c r="B231" s="1129" t="str">
        <f t="shared" si="22"/>
        <v>Desk 15</v>
      </c>
      <c r="C231" s="1131" t="str">
        <f t="shared" si="24"/>
        <v/>
      </c>
      <c r="D231" s="1131" t="str">
        <f t="shared" si="24"/>
        <v/>
      </c>
      <c r="E231" s="1131" t="str">
        <f t="shared" si="24"/>
        <v/>
      </c>
      <c r="F231" s="1131" t="str">
        <f t="shared" si="24"/>
        <v/>
      </c>
      <c r="G231" s="2274"/>
      <c r="H231" s="2274"/>
      <c r="I231" s="2274"/>
      <c r="J231" s="2274"/>
      <c r="K231" s="2274"/>
      <c r="L231" s="2274"/>
      <c r="M231" s="2274"/>
      <c r="N231" s="2274"/>
      <c r="O231" s="2274"/>
      <c r="P231" s="2274"/>
      <c r="Q231" s="2274"/>
      <c r="R231" s="2274"/>
      <c r="S231" s="2274"/>
      <c r="T231" s="2274"/>
      <c r="U231" s="2274"/>
      <c r="V231" s="2274"/>
      <c r="W231" s="2274"/>
      <c r="X231" s="2274"/>
      <c r="Y231" s="2274"/>
      <c r="Z231" s="2274"/>
      <c r="AA231" s="2274"/>
      <c r="AB231" s="2274"/>
      <c r="AC231" s="2274"/>
      <c r="AD231" s="2274"/>
      <c r="AE231" s="2274"/>
      <c r="AF231" s="2274"/>
      <c r="AG231" s="2274"/>
      <c r="AH231" s="2274"/>
      <c r="AI231" s="2274"/>
      <c r="AJ231" s="2274"/>
      <c r="AK231" s="2274"/>
      <c r="AL231" s="2274"/>
      <c r="AM231" s="2274"/>
      <c r="AN231" s="2274"/>
      <c r="AO231" s="2274"/>
      <c r="AP231" s="2274"/>
      <c r="AQ231" s="2274"/>
      <c r="AR231" s="2274"/>
      <c r="AS231" s="2274"/>
      <c r="AT231" s="2274"/>
      <c r="AU231" s="2274"/>
      <c r="AV231" s="2274"/>
      <c r="AW231" s="2274"/>
      <c r="AX231" s="2274"/>
      <c r="AY231" s="2274"/>
      <c r="AZ231" s="2274"/>
      <c r="BA231" s="2274"/>
      <c r="BB231" s="2274"/>
      <c r="BC231" s="2274"/>
      <c r="BD231" s="2274"/>
      <c r="BE231" s="2274"/>
      <c r="BF231" s="2274"/>
      <c r="BG231" s="2274"/>
      <c r="BH231" s="2274"/>
      <c r="BI231" s="2274"/>
      <c r="BJ231" s="2274"/>
      <c r="BK231" s="2274"/>
      <c r="BL231" s="2274"/>
      <c r="BM231" s="2274"/>
      <c r="BN231" s="2274"/>
      <c r="BO231" s="2274"/>
      <c r="BP231" s="2274"/>
      <c r="BQ231" s="2274"/>
      <c r="BR231" s="2274"/>
      <c r="BS231" s="2274"/>
      <c r="BT231" s="2274"/>
      <c r="BU231" s="2274"/>
      <c r="BV231" s="2274"/>
      <c r="BW231" s="2274"/>
      <c r="BX231" s="2274"/>
      <c r="BY231" s="2274"/>
      <c r="BZ231" s="2274"/>
      <c r="CA231" s="2274"/>
      <c r="CB231" s="2274"/>
      <c r="CC231" s="2274"/>
      <c r="CD231" s="2274"/>
      <c r="CE231" s="2274"/>
      <c r="CF231" s="2274"/>
      <c r="CG231" s="2274"/>
      <c r="CH231" s="2274"/>
      <c r="CI231" s="2274"/>
      <c r="CJ231" s="2274"/>
      <c r="CK231" s="2274"/>
      <c r="CL231" s="2274"/>
      <c r="CM231" s="2274"/>
      <c r="CN231" s="2274"/>
      <c r="CO231" s="2274"/>
      <c r="CP231" s="2274"/>
      <c r="CQ231" s="2274"/>
      <c r="CR231" s="2274"/>
      <c r="CS231" s="2274"/>
      <c r="CT231" s="2274"/>
      <c r="CU231" s="2274"/>
      <c r="CV231" s="2274"/>
      <c r="CW231" s="2274"/>
      <c r="CX231" s="2274"/>
      <c r="CY231" s="2274"/>
      <c r="CZ231" s="2274"/>
      <c r="DA231" s="2274"/>
      <c r="DB231" s="2274"/>
      <c r="DC231" s="2274"/>
      <c r="DD231" s="2274"/>
      <c r="DE231" s="2274"/>
      <c r="DF231" s="2274"/>
      <c r="DG231" s="2274"/>
      <c r="DH231" s="2274"/>
      <c r="DI231" s="2274"/>
      <c r="DJ231" s="2274"/>
      <c r="DK231" s="2274"/>
      <c r="DL231" s="2274"/>
      <c r="DM231" s="2274"/>
      <c r="DN231" s="2274"/>
      <c r="DO231" s="2274"/>
      <c r="DP231" s="2274"/>
      <c r="DQ231" s="2274"/>
      <c r="DR231" s="2274"/>
      <c r="DS231" s="2274"/>
      <c r="DT231" s="2274"/>
      <c r="DU231" s="2274"/>
      <c r="DV231" s="1338"/>
      <c r="DW231" s="2274"/>
      <c r="DX231" s="2274"/>
      <c r="DY231" s="2274"/>
      <c r="DZ231" s="2274"/>
      <c r="EA231" s="2274"/>
      <c r="EB231" s="2274"/>
      <c r="EC231" s="2274"/>
      <c r="ED231" s="2274"/>
      <c r="EE231" s="2274"/>
      <c r="EF231" s="2274"/>
      <c r="EG231" s="2274"/>
      <c r="EH231" s="2274"/>
      <c r="EI231" s="2274"/>
      <c r="EJ231" s="2274"/>
      <c r="EK231" s="2274"/>
      <c r="EL231" s="2274"/>
      <c r="EM231" s="2274"/>
      <c r="EN231" s="2274"/>
      <c r="EO231" s="2274"/>
      <c r="EP231" s="2274"/>
      <c r="EQ231" s="1338"/>
      <c r="ER231" s="542"/>
    </row>
    <row r="232" spans="1:148" ht="15" customHeight="1" x14ac:dyDescent="0.25">
      <c r="A232" s="1469"/>
      <c r="B232" s="1129" t="str">
        <f t="shared" si="22"/>
        <v>Desk 16</v>
      </c>
      <c r="C232" s="1131" t="str">
        <f t="shared" si="24"/>
        <v/>
      </c>
      <c r="D232" s="1131" t="str">
        <f t="shared" si="24"/>
        <v/>
      </c>
      <c r="E232" s="1131" t="str">
        <f t="shared" si="24"/>
        <v/>
      </c>
      <c r="F232" s="1131" t="str">
        <f t="shared" si="24"/>
        <v/>
      </c>
      <c r="G232" s="2274"/>
      <c r="H232" s="2274"/>
      <c r="I232" s="2274"/>
      <c r="J232" s="2274"/>
      <c r="K232" s="2274"/>
      <c r="L232" s="2274"/>
      <c r="M232" s="2274"/>
      <c r="N232" s="2274"/>
      <c r="O232" s="2274"/>
      <c r="P232" s="2274"/>
      <c r="Q232" s="2274"/>
      <c r="R232" s="2274"/>
      <c r="S232" s="2274"/>
      <c r="T232" s="2274"/>
      <c r="U232" s="2274"/>
      <c r="V232" s="2274"/>
      <c r="W232" s="2274"/>
      <c r="X232" s="2274"/>
      <c r="Y232" s="2274"/>
      <c r="Z232" s="2274"/>
      <c r="AA232" s="2274"/>
      <c r="AB232" s="2274"/>
      <c r="AC232" s="2274"/>
      <c r="AD232" s="2274"/>
      <c r="AE232" s="2274"/>
      <c r="AF232" s="2274"/>
      <c r="AG232" s="2274"/>
      <c r="AH232" s="2274"/>
      <c r="AI232" s="2274"/>
      <c r="AJ232" s="2274"/>
      <c r="AK232" s="2274"/>
      <c r="AL232" s="2274"/>
      <c r="AM232" s="2274"/>
      <c r="AN232" s="2274"/>
      <c r="AO232" s="2274"/>
      <c r="AP232" s="2274"/>
      <c r="AQ232" s="2274"/>
      <c r="AR232" s="2274"/>
      <c r="AS232" s="2274"/>
      <c r="AT232" s="2274"/>
      <c r="AU232" s="2274"/>
      <c r="AV232" s="2274"/>
      <c r="AW232" s="2274"/>
      <c r="AX232" s="2274"/>
      <c r="AY232" s="2274"/>
      <c r="AZ232" s="2274"/>
      <c r="BA232" s="2274"/>
      <c r="BB232" s="2274"/>
      <c r="BC232" s="2274"/>
      <c r="BD232" s="2274"/>
      <c r="BE232" s="2274"/>
      <c r="BF232" s="2274"/>
      <c r="BG232" s="2274"/>
      <c r="BH232" s="2274"/>
      <c r="BI232" s="2274"/>
      <c r="BJ232" s="2274"/>
      <c r="BK232" s="2274"/>
      <c r="BL232" s="2274"/>
      <c r="BM232" s="2274"/>
      <c r="BN232" s="2274"/>
      <c r="BO232" s="2274"/>
      <c r="BP232" s="2274"/>
      <c r="BQ232" s="2274"/>
      <c r="BR232" s="2274"/>
      <c r="BS232" s="2274"/>
      <c r="BT232" s="2274"/>
      <c r="BU232" s="2274"/>
      <c r="BV232" s="2274"/>
      <c r="BW232" s="2274"/>
      <c r="BX232" s="2274"/>
      <c r="BY232" s="2274"/>
      <c r="BZ232" s="2274"/>
      <c r="CA232" s="2274"/>
      <c r="CB232" s="2274"/>
      <c r="CC232" s="2274"/>
      <c r="CD232" s="2274"/>
      <c r="CE232" s="2274"/>
      <c r="CF232" s="2274"/>
      <c r="CG232" s="2274"/>
      <c r="CH232" s="2274"/>
      <c r="CI232" s="2274"/>
      <c r="CJ232" s="2274"/>
      <c r="CK232" s="2274"/>
      <c r="CL232" s="2274"/>
      <c r="CM232" s="2274"/>
      <c r="CN232" s="2274"/>
      <c r="CO232" s="2274"/>
      <c r="CP232" s="2274"/>
      <c r="CQ232" s="2274"/>
      <c r="CR232" s="2274"/>
      <c r="CS232" s="2274"/>
      <c r="CT232" s="2274"/>
      <c r="CU232" s="2274"/>
      <c r="CV232" s="2274"/>
      <c r="CW232" s="2274"/>
      <c r="CX232" s="2274"/>
      <c r="CY232" s="2274"/>
      <c r="CZ232" s="2274"/>
      <c r="DA232" s="2274"/>
      <c r="DB232" s="2274"/>
      <c r="DC232" s="2274"/>
      <c r="DD232" s="2274"/>
      <c r="DE232" s="2274"/>
      <c r="DF232" s="2274"/>
      <c r="DG232" s="2274"/>
      <c r="DH232" s="2274"/>
      <c r="DI232" s="2274"/>
      <c r="DJ232" s="2274"/>
      <c r="DK232" s="2274"/>
      <c r="DL232" s="2274"/>
      <c r="DM232" s="2274"/>
      <c r="DN232" s="2274"/>
      <c r="DO232" s="2274"/>
      <c r="DP232" s="2274"/>
      <c r="DQ232" s="2274"/>
      <c r="DR232" s="2274"/>
      <c r="DS232" s="2274"/>
      <c r="DT232" s="2274"/>
      <c r="DU232" s="2274"/>
      <c r="DV232" s="1338"/>
      <c r="DW232" s="2274"/>
      <c r="DX232" s="2274"/>
      <c r="DY232" s="2274"/>
      <c r="DZ232" s="2274"/>
      <c r="EA232" s="2274"/>
      <c r="EB232" s="2274"/>
      <c r="EC232" s="2274"/>
      <c r="ED232" s="2274"/>
      <c r="EE232" s="2274"/>
      <c r="EF232" s="2274"/>
      <c r="EG232" s="2274"/>
      <c r="EH232" s="2274"/>
      <c r="EI232" s="2274"/>
      <c r="EJ232" s="2274"/>
      <c r="EK232" s="2274"/>
      <c r="EL232" s="2274"/>
      <c r="EM232" s="2274"/>
      <c r="EN232" s="2274"/>
      <c r="EO232" s="2274"/>
      <c r="EP232" s="2274"/>
      <c r="EQ232" s="1338"/>
      <c r="ER232" s="542"/>
    </row>
    <row r="233" spans="1:148" ht="15" customHeight="1" x14ac:dyDescent="0.25">
      <c r="A233" s="1469"/>
      <c r="B233" s="1129" t="str">
        <f t="shared" si="22"/>
        <v>Desk 17</v>
      </c>
      <c r="C233" s="1131" t="str">
        <f t="shared" si="24"/>
        <v/>
      </c>
      <c r="D233" s="1131" t="str">
        <f t="shared" si="24"/>
        <v/>
      </c>
      <c r="E233" s="1131" t="str">
        <f t="shared" si="24"/>
        <v/>
      </c>
      <c r="F233" s="1131" t="str">
        <f t="shared" si="24"/>
        <v/>
      </c>
      <c r="G233" s="2274"/>
      <c r="H233" s="2274"/>
      <c r="I233" s="2274"/>
      <c r="J233" s="2274"/>
      <c r="K233" s="2274"/>
      <c r="L233" s="2274"/>
      <c r="M233" s="2274"/>
      <c r="N233" s="2274"/>
      <c r="O233" s="2274"/>
      <c r="P233" s="2274"/>
      <c r="Q233" s="2274"/>
      <c r="R233" s="2274"/>
      <c r="S233" s="2274"/>
      <c r="T233" s="2274"/>
      <c r="U233" s="2274"/>
      <c r="V233" s="2274"/>
      <c r="W233" s="2274"/>
      <c r="X233" s="2274"/>
      <c r="Y233" s="2274"/>
      <c r="Z233" s="2274"/>
      <c r="AA233" s="2274"/>
      <c r="AB233" s="2274"/>
      <c r="AC233" s="2274"/>
      <c r="AD233" s="2274"/>
      <c r="AE233" s="2274"/>
      <c r="AF233" s="2274"/>
      <c r="AG233" s="2274"/>
      <c r="AH233" s="2274"/>
      <c r="AI233" s="2274"/>
      <c r="AJ233" s="2274"/>
      <c r="AK233" s="2274"/>
      <c r="AL233" s="2274"/>
      <c r="AM233" s="2274"/>
      <c r="AN233" s="2274"/>
      <c r="AO233" s="2274"/>
      <c r="AP233" s="2274"/>
      <c r="AQ233" s="2274"/>
      <c r="AR233" s="2274"/>
      <c r="AS233" s="2274"/>
      <c r="AT233" s="2274"/>
      <c r="AU233" s="2274"/>
      <c r="AV233" s="2274"/>
      <c r="AW233" s="2274"/>
      <c r="AX233" s="2274"/>
      <c r="AY233" s="2274"/>
      <c r="AZ233" s="2274"/>
      <c r="BA233" s="2274"/>
      <c r="BB233" s="2274"/>
      <c r="BC233" s="2274"/>
      <c r="BD233" s="2274"/>
      <c r="BE233" s="2274"/>
      <c r="BF233" s="2274"/>
      <c r="BG233" s="2274"/>
      <c r="BH233" s="2274"/>
      <c r="BI233" s="2274"/>
      <c r="BJ233" s="2274"/>
      <c r="BK233" s="2274"/>
      <c r="BL233" s="2274"/>
      <c r="BM233" s="2274"/>
      <c r="BN233" s="2274"/>
      <c r="BO233" s="2274"/>
      <c r="BP233" s="2274"/>
      <c r="BQ233" s="2274"/>
      <c r="BR233" s="2274"/>
      <c r="BS233" s="2274"/>
      <c r="BT233" s="2274"/>
      <c r="BU233" s="2274"/>
      <c r="BV233" s="2274"/>
      <c r="BW233" s="2274"/>
      <c r="BX233" s="2274"/>
      <c r="BY233" s="2274"/>
      <c r="BZ233" s="2274"/>
      <c r="CA233" s="2274"/>
      <c r="CB233" s="2274"/>
      <c r="CC233" s="2274"/>
      <c r="CD233" s="2274"/>
      <c r="CE233" s="2274"/>
      <c r="CF233" s="2274"/>
      <c r="CG233" s="2274"/>
      <c r="CH233" s="2274"/>
      <c r="CI233" s="2274"/>
      <c r="CJ233" s="2274"/>
      <c r="CK233" s="2274"/>
      <c r="CL233" s="2274"/>
      <c r="CM233" s="2274"/>
      <c r="CN233" s="2274"/>
      <c r="CO233" s="2274"/>
      <c r="CP233" s="2274"/>
      <c r="CQ233" s="2274"/>
      <c r="CR233" s="2274"/>
      <c r="CS233" s="2274"/>
      <c r="CT233" s="2274"/>
      <c r="CU233" s="2274"/>
      <c r="CV233" s="2274"/>
      <c r="CW233" s="2274"/>
      <c r="CX233" s="2274"/>
      <c r="CY233" s="2274"/>
      <c r="CZ233" s="2274"/>
      <c r="DA233" s="2274"/>
      <c r="DB233" s="2274"/>
      <c r="DC233" s="2274"/>
      <c r="DD233" s="2274"/>
      <c r="DE233" s="2274"/>
      <c r="DF233" s="2274"/>
      <c r="DG233" s="2274"/>
      <c r="DH233" s="2274"/>
      <c r="DI233" s="2274"/>
      <c r="DJ233" s="2274"/>
      <c r="DK233" s="2274"/>
      <c r="DL233" s="2274"/>
      <c r="DM233" s="2274"/>
      <c r="DN233" s="2274"/>
      <c r="DO233" s="2274"/>
      <c r="DP233" s="2274"/>
      <c r="DQ233" s="2274"/>
      <c r="DR233" s="2274"/>
      <c r="DS233" s="2274"/>
      <c r="DT233" s="2274"/>
      <c r="DU233" s="2274"/>
      <c r="DV233" s="1338"/>
      <c r="DW233" s="2274"/>
      <c r="DX233" s="2274"/>
      <c r="DY233" s="2274"/>
      <c r="DZ233" s="2274"/>
      <c r="EA233" s="2274"/>
      <c r="EB233" s="2274"/>
      <c r="EC233" s="2274"/>
      <c r="ED233" s="2274"/>
      <c r="EE233" s="2274"/>
      <c r="EF233" s="2274"/>
      <c r="EG233" s="2274"/>
      <c r="EH233" s="2274"/>
      <c r="EI233" s="2274"/>
      <c r="EJ233" s="2274"/>
      <c r="EK233" s="2274"/>
      <c r="EL233" s="2274"/>
      <c r="EM233" s="2274"/>
      <c r="EN233" s="2274"/>
      <c r="EO233" s="2274"/>
      <c r="EP233" s="2274"/>
      <c r="EQ233" s="1338"/>
      <c r="ER233" s="542"/>
    </row>
    <row r="234" spans="1:148" ht="15" customHeight="1" x14ac:dyDescent="0.25">
      <c r="A234" s="1469"/>
      <c r="B234" s="1129" t="str">
        <f t="shared" si="22"/>
        <v>Desk 18</v>
      </c>
      <c r="C234" s="1131" t="str">
        <f t="shared" ref="C234:F249" si="25">IF(ISBLANK(C28), "", C28)</f>
        <v/>
      </c>
      <c r="D234" s="1131" t="str">
        <f t="shared" si="25"/>
        <v/>
      </c>
      <c r="E234" s="1131" t="str">
        <f t="shared" si="25"/>
        <v/>
      </c>
      <c r="F234" s="1131" t="str">
        <f t="shared" si="25"/>
        <v/>
      </c>
      <c r="G234" s="2274"/>
      <c r="H234" s="2274"/>
      <c r="I234" s="2274"/>
      <c r="J234" s="2274"/>
      <c r="K234" s="2274"/>
      <c r="L234" s="2274"/>
      <c r="M234" s="2274"/>
      <c r="N234" s="2274"/>
      <c r="O234" s="2274"/>
      <c r="P234" s="2274"/>
      <c r="Q234" s="2274"/>
      <c r="R234" s="2274"/>
      <c r="S234" s="2274"/>
      <c r="T234" s="2274"/>
      <c r="U234" s="2274"/>
      <c r="V234" s="2274"/>
      <c r="W234" s="2274"/>
      <c r="X234" s="2274"/>
      <c r="Y234" s="2274"/>
      <c r="Z234" s="2274"/>
      <c r="AA234" s="2274"/>
      <c r="AB234" s="2274"/>
      <c r="AC234" s="2274"/>
      <c r="AD234" s="2274"/>
      <c r="AE234" s="2274"/>
      <c r="AF234" s="2274"/>
      <c r="AG234" s="2274"/>
      <c r="AH234" s="2274"/>
      <c r="AI234" s="2274"/>
      <c r="AJ234" s="2274"/>
      <c r="AK234" s="2274"/>
      <c r="AL234" s="2274"/>
      <c r="AM234" s="2274"/>
      <c r="AN234" s="2274"/>
      <c r="AO234" s="2274"/>
      <c r="AP234" s="2274"/>
      <c r="AQ234" s="2274"/>
      <c r="AR234" s="2274"/>
      <c r="AS234" s="2274"/>
      <c r="AT234" s="2274"/>
      <c r="AU234" s="2274"/>
      <c r="AV234" s="2274"/>
      <c r="AW234" s="2274"/>
      <c r="AX234" s="2274"/>
      <c r="AY234" s="2274"/>
      <c r="AZ234" s="2274"/>
      <c r="BA234" s="2274"/>
      <c r="BB234" s="2274"/>
      <c r="BC234" s="2274"/>
      <c r="BD234" s="2274"/>
      <c r="BE234" s="2274"/>
      <c r="BF234" s="2274"/>
      <c r="BG234" s="2274"/>
      <c r="BH234" s="2274"/>
      <c r="BI234" s="2274"/>
      <c r="BJ234" s="2274"/>
      <c r="BK234" s="2274"/>
      <c r="BL234" s="2274"/>
      <c r="BM234" s="2274"/>
      <c r="BN234" s="2274"/>
      <c r="BO234" s="2274"/>
      <c r="BP234" s="2274"/>
      <c r="BQ234" s="2274"/>
      <c r="BR234" s="2274"/>
      <c r="BS234" s="2274"/>
      <c r="BT234" s="2274"/>
      <c r="BU234" s="2274"/>
      <c r="BV234" s="2274"/>
      <c r="BW234" s="2274"/>
      <c r="BX234" s="2274"/>
      <c r="BY234" s="2274"/>
      <c r="BZ234" s="2274"/>
      <c r="CA234" s="2274"/>
      <c r="CB234" s="2274"/>
      <c r="CC234" s="2274"/>
      <c r="CD234" s="2274"/>
      <c r="CE234" s="2274"/>
      <c r="CF234" s="2274"/>
      <c r="CG234" s="2274"/>
      <c r="CH234" s="2274"/>
      <c r="CI234" s="2274"/>
      <c r="CJ234" s="2274"/>
      <c r="CK234" s="2274"/>
      <c r="CL234" s="2274"/>
      <c r="CM234" s="2274"/>
      <c r="CN234" s="2274"/>
      <c r="CO234" s="2274"/>
      <c r="CP234" s="2274"/>
      <c r="CQ234" s="2274"/>
      <c r="CR234" s="2274"/>
      <c r="CS234" s="2274"/>
      <c r="CT234" s="2274"/>
      <c r="CU234" s="2274"/>
      <c r="CV234" s="2274"/>
      <c r="CW234" s="2274"/>
      <c r="CX234" s="2274"/>
      <c r="CY234" s="2274"/>
      <c r="CZ234" s="2274"/>
      <c r="DA234" s="2274"/>
      <c r="DB234" s="2274"/>
      <c r="DC234" s="2274"/>
      <c r="DD234" s="2274"/>
      <c r="DE234" s="2274"/>
      <c r="DF234" s="2274"/>
      <c r="DG234" s="2274"/>
      <c r="DH234" s="2274"/>
      <c r="DI234" s="2274"/>
      <c r="DJ234" s="2274"/>
      <c r="DK234" s="2274"/>
      <c r="DL234" s="2274"/>
      <c r="DM234" s="2274"/>
      <c r="DN234" s="2274"/>
      <c r="DO234" s="2274"/>
      <c r="DP234" s="2274"/>
      <c r="DQ234" s="2274"/>
      <c r="DR234" s="2274"/>
      <c r="DS234" s="2274"/>
      <c r="DT234" s="2274"/>
      <c r="DU234" s="2274"/>
      <c r="DV234" s="1338"/>
      <c r="DW234" s="2274"/>
      <c r="DX234" s="2274"/>
      <c r="DY234" s="2274"/>
      <c r="DZ234" s="2274"/>
      <c r="EA234" s="2274"/>
      <c r="EB234" s="2274"/>
      <c r="EC234" s="2274"/>
      <c r="ED234" s="2274"/>
      <c r="EE234" s="2274"/>
      <c r="EF234" s="2274"/>
      <c r="EG234" s="2274"/>
      <c r="EH234" s="2274"/>
      <c r="EI234" s="2274"/>
      <c r="EJ234" s="2274"/>
      <c r="EK234" s="2274"/>
      <c r="EL234" s="2274"/>
      <c r="EM234" s="2274"/>
      <c r="EN234" s="2274"/>
      <c r="EO234" s="2274"/>
      <c r="EP234" s="2274"/>
      <c r="EQ234" s="1338"/>
      <c r="ER234" s="542"/>
    </row>
    <row r="235" spans="1:148" ht="15" customHeight="1" x14ac:dyDescent="0.25">
      <c r="A235" s="1469"/>
      <c r="B235" s="1129" t="str">
        <f t="shared" si="22"/>
        <v>Desk 19</v>
      </c>
      <c r="C235" s="1131" t="str">
        <f t="shared" si="25"/>
        <v/>
      </c>
      <c r="D235" s="1131" t="str">
        <f t="shared" si="25"/>
        <v/>
      </c>
      <c r="E235" s="1131" t="str">
        <f t="shared" si="25"/>
        <v/>
      </c>
      <c r="F235" s="1131" t="str">
        <f t="shared" si="25"/>
        <v/>
      </c>
      <c r="G235" s="2274"/>
      <c r="H235" s="2274"/>
      <c r="I235" s="2274"/>
      <c r="J235" s="2274"/>
      <c r="K235" s="2274"/>
      <c r="L235" s="2274"/>
      <c r="M235" s="2274"/>
      <c r="N235" s="2274"/>
      <c r="O235" s="2274"/>
      <c r="P235" s="2274"/>
      <c r="Q235" s="2274"/>
      <c r="R235" s="2274"/>
      <c r="S235" s="2274"/>
      <c r="T235" s="2274"/>
      <c r="U235" s="2274"/>
      <c r="V235" s="2274"/>
      <c r="W235" s="2274"/>
      <c r="X235" s="2274"/>
      <c r="Y235" s="2274"/>
      <c r="Z235" s="2274"/>
      <c r="AA235" s="2274"/>
      <c r="AB235" s="2274"/>
      <c r="AC235" s="2274"/>
      <c r="AD235" s="2274"/>
      <c r="AE235" s="2274"/>
      <c r="AF235" s="2274"/>
      <c r="AG235" s="2274"/>
      <c r="AH235" s="2274"/>
      <c r="AI235" s="2274"/>
      <c r="AJ235" s="2274"/>
      <c r="AK235" s="2274"/>
      <c r="AL235" s="2274"/>
      <c r="AM235" s="2274"/>
      <c r="AN235" s="2274"/>
      <c r="AO235" s="2274"/>
      <c r="AP235" s="2274"/>
      <c r="AQ235" s="2274"/>
      <c r="AR235" s="2274"/>
      <c r="AS235" s="2274"/>
      <c r="AT235" s="2274"/>
      <c r="AU235" s="2274"/>
      <c r="AV235" s="2274"/>
      <c r="AW235" s="2274"/>
      <c r="AX235" s="2274"/>
      <c r="AY235" s="2274"/>
      <c r="AZ235" s="2274"/>
      <c r="BA235" s="2274"/>
      <c r="BB235" s="2274"/>
      <c r="BC235" s="2274"/>
      <c r="BD235" s="2274"/>
      <c r="BE235" s="2274"/>
      <c r="BF235" s="2274"/>
      <c r="BG235" s="2274"/>
      <c r="BH235" s="2274"/>
      <c r="BI235" s="2274"/>
      <c r="BJ235" s="2274"/>
      <c r="BK235" s="2274"/>
      <c r="BL235" s="2274"/>
      <c r="BM235" s="2274"/>
      <c r="BN235" s="2274"/>
      <c r="BO235" s="2274"/>
      <c r="BP235" s="2274"/>
      <c r="BQ235" s="2274"/>
      <c r="BR235" s="2274"/>
      <c r="BS235" s="2274"/>
      <c r="BT235" s="2274"/>
      <c r="BU235" s="2274"/>
      <c r="BV235" s="2274"/>
      <c r="BW235" s="2274"/>
      <c r="BX235" s="2274"/>
      <c r="BY235" s="2274"/>
      <c r="BZ235" s="2274"/>
      <c r="CA235" s="2274"/>
      <c r="CB235" s="2274"/>
      <c r="CC235" s="2274"/>
      <c r="CD235" s="2274"/>
      <c r="CE235" s="2274"/>
      <c r="CF235" s="2274"/>
      <c r="CG235" s="2274"/>
      <c r="CH235" s="2274"/>
      <c r="CI235" s="2274"/>
      <c r="CJ235" s="2274"/>
      <c r="CK235" s="2274"/>
      <c r="CL235" s="2274"/>
      <c r="CM235" s="2274"/>
      <c r="CN235" s="2274"/>
      <c r="CO235" s="2274"/>
      <c r="CP235" s="2274"/>
      <c r="CQ235" s="2274"/>
      <c r="CR235" s="2274"/>
      <c r="CS235" s="2274"/>
      <c r="CT235" s="2274"/>
      <c r="CU235" s="2274"/>
      <c r="CV235" s="2274"/>
      <c r="CW235" s="2274"/>
      <c r="CX235" s="2274"/>
      <c r="CY235" s="2274"/>
      <c r="CZ235" s="2274"/>
      <c r="DA235" s="2274"/>
      <c r="DB235" s="2274"/>
      <c r="DC235" s="2274"/>
      <c r="DD235" s="2274"/>
      <c r="DE235" s="2274"/>
      <c r="DF235" s="2274"/>
      <c r="DG235" s="2274"/>
      <c r="DH235" s="2274"/>
      <c r="DI235" s="2274"/>
      <c r="DJ235" s="2274"/>
      <c r="DK235" s="2274"/>
      <c r="DL235" s="2274"/>
      <c r="DM235" s="2274"/>
      <c r="DN235" s="2274"/>
      <c r="DO235" s="2274"/>
      <c r="DP235" s="2274"/>
      <c r="DQ235" s="2274"/>
      <c r="DR235" s="2274"/>
      <c r="DS235" s="2274"/>
      <c r="DT235" s="2274"/>
      <c r="DU235" s="2274"/>
      <c r="DV235" s="1338"/>
      <c r="DW235" s="2274"/>
      <c r="DX235" s="2274"/>
      <c r="DY235" s="2274"/>
      <c r="DZ235" s="2274"/>
      <c r="EA235" s="2274"/>
      <c r="EB235" s="2274"/>
      <c r="EC235" s="2274"/>
      <c r="ED235" s="2274"/>
      <c r="EE235" s="2274"/>
      <c r="EF235" s="2274"/>
      <c r="EG235" s="2274"/>
      <c r="EH235" s="2274"/>
      <c r="EI235" s="2274"/>
      <c r="EJ235" s="2274"/>
      <c r="EK235" s="2274"/>
      <c r="EL235" s="2274"/>
      <c r="EM235" s="2274"/>
      <c r="EN235" s="2274"/>
      <c r="EO235" s="2274"/>
      <c r="EP235" s="2274"/>
      <c r="EQ235" s="1338"/>
      <c r="ER235" s="542"/>
    </row>
    <row r="236" spans="1:148" ht="15" customHeight="1" x14ac:dyDescent="0.25">
      <c r="A236" s="1469"/>
      <c r="B236" s="1129" t="str">
        <f t="shared" si="22"/>
        <v>Desk 20</v>
      </c>
      <c r="C236" s="1131" t="str">
        <f t="shared" si="25"/>
        <v/>
      </c>
      <c r="D236" s="1131" t="str">
        <f t="shared" si="25"/>
        <v/>
      </c>
      <c r="E236" s="1131" t="str">
        <f t="shared" si="25"/>
        <v/>
      </c>
      <c r="F236" s="1131" t="str">
        <f t="shared" si="25"/>
        <v/>
      </c>
      <c r="G236" s="2274"/>
      <c r="H236" s="2274"/>
      <c r="I236" s="2274"/>
      <c r="J236" s="2274"/>
      <c r="K236" s="2274"/>
      <c r="L236" s="2274"/>
      <c r="M236" s="2274"/>
      <c r="N236" s="2274"/>
      <c r="O236" s="2274"/>
      <c r="P236" s="2274"/>
      <c r="Q236" s="2274"/>
      <c r="R236" s="2274"/>
      <c r="S236" s="2274"/>
      <c r="T236" s="2274"/>
      <c r="U236" s="2274"/>
      <c r="V236" s="2274"/>
      <c r="W236" s="2274"/>
      <c r="X236" s="2274"/>
      <c r="Y236" s="2274"/>
      <c r="Z236" s="2274"/>
      <c r="AA236" s="2274"/>
      <c r="AB236" s="2274"/>
      <c r="AC236" s="2274"/>
      <c r="AD236" s="2274"/>
      <c r="AE236" s="2274"/>
      <c r="AF236" s="2274"/>
      <c r="AG236" s="2274"/>
      <c r="AH236" s="2274"/>
      <c r="AI236" s="2274"/>
      <c r="AJ236" s="2274"/>
      <c r="AK236" s="2274"/>
      <c r="AL236" s="2274"/>
      <c r="AM236" s="2274"/>
      <c r="AN236" s="2274"/>
      <c r="AO236" s="2274"/>
      <c r="AP236" s="2274"/>
      <c r="AQ236" s="2274"/>
      <c r="AR236" s="2274"/>
      <c r="AS236" s="2274"/>
      <c r="AT236" s="2274"/>
      <c r="AU236" s="2274"/>
      <c r="AV236" s="2274"/>
      <c r="AW236" s="2274"/>
      <c r="AX236" s="2274"/>
      <c r="AY236" s="2274"/>
      <c r="AZ236" s="2274"/>
      <c r="BA236" s="2274"/>
      <c r="BB236" s="2274"/>
      <c r="BC236" s="2274"/>
      <c r="BD236" s="2274"/>
      <c r="BE236" s="2274"/>
      <c r="BF236" s="2274"/>
      <c r="BG236" s="2274"/>
      <c r="BH236" s="2274"/>
      <c r="BI236" s="2274"/>
      <c r="BJ236" s="2274"/>
      <c r="BK236" s="2274"/>
      <c r="BL236" s="2274"/>
      <c r="BM236" s="2274"/>
      <c r="BN236" s="2274"/>
      <c r="BO236" s="2274"/>
      <c r="BP236" s="2274"/>
      <c r="BQ236" s="2274"/>
      <c r="BR236" s="2274"/>
      <c r="BS236" s="2274"/>
      <c r="BT236" s="2274"/>
      <c r="BU236" s="2274"/>
      <c r="BV236" s="2274"/>
      <c r="BW236" s="2274"/>
      <c r="BX236" s="2274"/>
      <c r="BY236" s="2274"/>
      <c r="BZ236" s="2274"/>
      <c r="CA236" s="2274"/>
      <c r="CB236" s="2274"/>
      <c r="CC236" s="2274"/>
      <c r="CD236" s="2274"/>
      <c r="CE236" s="2274"/>
      <c r="CF236" s="2274"/>
      <c r="CG236" s="2274"/>
      <c r="CH236" s="2274"/>
      <c r="CI236" s="2274"/>
      <c r="CJ236" s="2274"/>
      <c r="CK236" s="2274"/>
      <c r="CL236" s="2274"/>
      <c r="CM236" s="2274"/>
      <c r="CN236" s="2274"/>
      <c r="CO236" s="2274"/>
      <c r="CP236" s="2274"/>
      <c r="CQ236" s="2274"/>
      <c r="CR236" s="2274"/>
      <c r="CS236" s="2274"/>
      <c r="CT236" s="2274"/>
      <c r="CU236" s="2274"/>
      <c r="CV236" s="2274"/>
      <c r="CW236" s="2274"/>
      <c r="CX236" s="2274"/>
      <c r="CY236" s="2274"/>
      <c r="CZ236" s="2274"/>
      <c r="DA236" s="2274"/>
      <c r="DB236" s="2274"/>
      <c r="DC236" s="2274"/>
      <c r="DD236" s="2274"/>
      <c r="DE236" s="2274"/>
      <c r="DF236" s="2274"/>
      <c r="DG236" s="2274"/>
      <c r="DH236" s="2274"/>
      <c r="DI236" s="2274"/>
      <c r="DJ236" s="2274"/>
      <c r="DK236" s="2274"/>
      <c r="DL236" s="2274"/>
      <c r="DM236" s="2274"/>
      <c r="DN236" s="2274"/>
      <c r="DO236" s="2274"/>
      <c r="DP236" s="2274"/>
      <c r="DQ236" s="2274"/>
      <c r="DR236" s="2274"/>
      <c r="DS236" s="2274"/>
      <c r="DT236" s="2274"/>
      <c r="DU236" s="2274"/>
      <c r="DV236" s="1338"/>
      <c r="DW236" s="2274"/>
      <c r="DX236" s="2274"/>
      <c r="DY236" s="2274"/>
      <c r="DZ236" s="2274"/>
      <c r="EA236" s="2274"/>
      <c r="EB236" s="2274"/>
      <c r="EC236" s="2274"/>
      <c r="ED236" s="2274"/>
      <c r="EE236" s="2274"/>
      <c r="EF236" s="2274"/>
      <c r="EG236" s="2274"/>
      <c r="EH236" s="2274"/>
      <c r="EI236" s="2274"/>
      <c r="EJ236" s="2274"/>
      <c r="EK236" s="2274"/>
      <c r="EL236" s="2274"/>
      <c r="EM236" s="2274"/>
      <c r="EN236" s="2274"/>
      <c r="EO236" s="2274"/>
      <c r="EP236" s="2274"/>
      <c r="EQ236" s="1338"/>
      <c r="ER236" s="542"/>
    </row>
    <row r="237" spans="1:148" ht="15" customHeight="1" x14ac:dyDescent="0.25">
      <c r="A237" s="1469"/>
      <c r="B237" s="1129" t="str">
        <f t="shared" si="22"/>
        <v>Desk 21</v>
      </c>
      <c r="C237" s="1131" t="str">
        <f t="shared" si="25"/>
        <v/>
      </c>
      <c r="D237" s="1131" t="str">
        <f t="shared" si="25"/>
        <v/>
      </c>
      <c r="E237" s="1131" t="str">
        <f t="shared" si="25"/>
        <v/>
      </c>
      <c r="F237" s="1131" t="str">
        <f t="shared" si="25"/>
        <v/>
      </c>
      <c r="G237" s="2274"/>
      <c r="H237" s="2274"/>
      <c r="I237" s="2274"/>
      <c r="J237" s="2274"/>
      <c r="K237" s="2274"/>
      <c r="L237" s="2274"/>
      <c r="M237" s="2274"/>
      <c r="N237" s="2274"/>
      <c r="O237" s="2274"/>
      <c r="P237" s="2274"/>
      <c r="Q237" s="2274"/>
      <c r="R237" s="2274"/>
      <c r="S237" s="2274"/>
      <c r="T237" s="2274"/>
      <c r="U237" s="2274"/>
      <c r="V237" s="2274"/>
      <c r="W237" s="2274"/>
      <c r="X237" s="2274"/>
      <c r="Y237" s="2274"/>
      <c r="Z237" s="2274"/>
      <c r="AA237" s="2274"/>
      <c r="AB237" s="2274"/>
      <c r="AC237" s="2274"/>
      <c r="AD237" s="2274"/>
      <c r="AE237" s="2274"/>
      <c r="AF237" s="2274"/>
      <c r="AG237" s="2274"/>
      <c r="AH237" s="2274"/>
      <c r="AI237" s="2274"/>
      <c r="AJ237" s="2274"/>
      <c r="AK237" s="2274"/>
      <c r="AL237" s="2274"/>
      <c r="AM237" s="2274"/>
      <c r="AN237" s="2274"/>
      <c r="AO237" s="2274"/>
      <c r="AP237" s="2274"/>
      <c r="AQ237" s="2274"/>
      <c r="AR237" s="2274"/>
      <c r="AS237" s="2274"/>
      <c r="AT237" s="2274"/>
      <c r="AU237" s="2274"/>
      <c r="AV237" s="2274"/>
      <c r="AW237" s="2274"/>
      <c r="AX237" s="2274"/>
      <c r="AY237" s="2274"/>
      <c r="AZ237" s="2274"/>
      <c r="BA237" s="2274"/>
      <c r="BB237" s="2274"/>
      <c r="BC237" s="2274"/>
      <c r="BD237" s="2274"/>
      <c r="BE237" s="2274"/>
      <c r="BF237" s="2274"/>
      <c r="BG237" s="2274"/>
      <c r="BH237" s="2274"/>
      <c r="BI237" s="2274"/>
      <c r="BJ237" s="2274"/>
      <c r="BK237" s="2274"/>
      <c r="BL237" s="2274"/>
      <c r="BM237" s="2274"/>
      <c r="BN237" s="2274"/>
      <c r="BO237" s="2274"/>
      <c r="BP237" s="2274"/>
      <c r="BQ237" s="2274"/>
      <c r="BR237" s="2274"/>
      <c r="BS237" s="2274"/>
      <c r="BT237" s="2274"/>
      <c r="BU237" s="2274"/>
      <c r="BV237" s="2274"/>
      <c r="BW237" s="2274"/>
      <c r="BX237" s="2274"/>
      <c r="BY237" s="2274"/>
      <c r="BZ237" s="2274"/>
      <c r="CA237" s="2274"/>
      <c r="CB237" s="2274"/>
      <c r="CC237" s="2274"/>
      <c r="CD237" s="2274"/>
      <c r="CE237" s="2274"/>
      <c r="CF237" s="2274"/>
      <c r="CG237" s="2274"/>
      <c r="CH237" s="2274"/>
      <c r="CI237" s="2274"/>
      <c r="CJ237" s="2274"/>
      <c r="CK237" s="2274"/>
      <c r="CL237" s="2274"/>
      <c r="CM237" s="2274"/>
      <c r="CN237" s="2274"/>
      <c r="CO237" s="2274"/>
      <c r="CP237" s="2274"/>
      <c r="CQ237" s="2274"/>
      <c r="CR237" s="2274"/>
      <c r="CS237" s="2274"/>
      <c r="CT237" s="2274"/>
      <c r="CU237" s="2274"/>
      <c r="CV237" s="2274"/>
      <c r="CW237" s="2274"/>
      <c r="CX237" s="2274"/>
      <c r="CY237" s="2274"/>
      <c r="CZ237" s="2274"/>
      <c r="DA237" s="2274"/>
      <c r="DB237" s="2274"/>
      <c r="DC237" s="2274"/>
      <c r="DD237" s="2274"/>
      <c r="DE237" s="2274"/>
      <c r="DF237" s="2274"/>
      <c r="DG237" s="2274"/>
      <c r="DH237" s="2274"/>
      <c r="DI237" s="2274"/>
      <c r="DJ237" s="2274"/>
      <c r="DK237" s="2274"/>
      <c r="DL237" s="2274"/>
      <c r="DM237" s="2274"/>
      <c r="DN237" s="2274"/>
      <c r="DO237" s="2274"/>
      <c r="DP237" s="2274"/>
      <c r="DQ237" s="2274"/>
      <c r="DR237" s="2274"/>
      <c r="DS237" s="2274"/>
      <c r="DT237" s="2274"/>
      <c r="DU237" s="2274"/>
      <c r="DV237" s="1338"/>
      <c r="DW237" s="2274"/>
      <c r="DX237" s="2274"/>
      <c r="DY237" s="2274"/>
      <c r="DZ237" s="2274"/>
      <c r="EA237" s="2274"/>
      <c r="EB237" s="2274"/>
      <c r="EC237" s="2274"/>
      <c r="ED237" s="2274"/>
      <c r="EE237" s="2274"/>
      <c r="EF237" s="2274"/>
      <c r="EG237" s="2274"/>
      <c r="EH237" s="2274"/>
      <c r="EI237" s="2274"/>
      <c r="EJ237" s="2274"/>
      <c r="EK237" s="2274"/>
      <c r="EL237" s="2274"/>
      <c r="EM237" s="2274"/>
      <c r="EN237" s="2274"/>
      <c r="EO237" s="2274"/>
      <c r="EP237" s="2274"/>
      <c r="EQ237" s="1338"/>
      <c r="ER237" s="542"/>
    </row>
    <row r="238" spans="1:148" ht="15" customHeight="1" x14ac:dyDescent="0.25">
      <c r="A238" s="1469"/>
      <c r="B238" s="1129" t="str">
        <f t="shared" si="22"/>
        <v>Desk 22</v>
      </c>
      <c r="C238" s="1131" t="str">
        <f t="shared" si="25"/>
        <v/>
      </c>
      <c r="D238" s="1131" t="str">
        <f t="shared" si="25"/>
        <v/>
      </c>
      <c r="E238" s="1131" t="str">
        <f t="shared" si="25"/>
        <v/>
      </c>
      <c r="F238" s="1131" t="str">
        <f t="shared" si="25"/>
        <v/>
      </c>
      <c r="G238" s="2274"/>
      <c r="H238" s="2274"/>
      <c r="I238" s="2274"/>
      <c r="J238" s="2274"/>
      <c r="K238" s="2274"/>
      <c r="L238" s="2274"/>
      <c r="M238" s="2274"/>
      <c r="N238" s="2274"/>
      <c r="O238" s="2274"/>
      <c r="P238" s="2274"/>
      <c r="Q238" s="2274"/>
      <c r="R238" s="2274"/>
      <c r="S238" s="2274"/>
      <c r="T238" s="2274"/>
      <c r="U238" s="2274"/>
      <c r="V238" s="2274"/>
      <c r="W238" s="2274"/>
      <c r="X238" s="2274"/>
      <c r="Y238" s="2274"/>
      <c r="Z238" s="2274"/>
      <c r="AA238" s="2274"/>
      <c r="AB238" s="2274"/>
      <c r="AC238" s="2274"/>
      <c r="AD238" s="2274"/>
      <c r="AE238" s="2274"/>
      <c r="AF238" s="2274"/>
      <c r="AG238" s="2274"/>
      <c r="AH238" s="2274"/>
      <c r="AI238" s="2274"/>
      <c r="AJ238" s="2274"/>
      <c r="AK238" s="2274"/>
      <c r="AL238" s="2274"/>
      <c r="AM238" s="2274"/>
      <c r="AN238" s="2274"/>
      <c r="AO238" s="2274"/>
      <c r="AP238" s="2274"/>
      <c r="AQ238" s="2274"/>
      <c r="AR238" s="2274"/>
      <c r="AS238" s="2274"/>
      <c r="AT238" s="2274"/>
      <c r="AU238" s="2274"/>
      <c r="AV238" s="2274"/>
      <c r="AW238" s="2274"/>
      <c r="AX238" s="2274"/>
      <c r="AY238" s="2274"/>
      <c r="AZ238" s="2274"/>
      <c r="BA238" s="2274"/>
      <c r="BB238" s="2274"/>
      <c r="BC238" s="2274"/>
      <c r="BD238" s="2274"/>
      <c r="BE238" s="2274"/>
      <c r="BF238" s="2274"/>
      <c r="BG238" s="2274"/>
      <c r="BH238" s="2274"/>
      <c r="BI238" s="2274"/>
      <c r="BJ238" s="2274"/>
      <c r="BK238" s="2274"/>
      <c r="BL238" s="2274"/>
      <c r="BM238" s="2274"/>
      <c r="BN238" s="2274"/>
      <c r="BO238" s="2274"/>
      <c r="BP238" s="2274"/>
      <c r="BQ238" s="2274"/>
      <c r="BR238" s="2274"/>
      <c r="BS238" s="2274"/>
      <c r="BT238" s="2274"/>
      <c r="BU238" s="2274"/>
      <c r="BV238" s="2274"/>
      <c r="BW238" s="2274"/>
      <c r="BX238" s="2274"/>
      <c r="BY238" s="2274"/>
      <c r="BZ238" s="2274"/>
      <c r="CA238" s="2274"/>
      <c r="CB238" s="2274"/>
      <c r="CC238" s="2274"/>
      <c r="CD238" s="2274"/>
      <c r="CE238" s="2274"/>
      <c r="CF238" s="2274"/>
      <c r="CG238" s="2274"/>
      <c r="CH238" s="2274"/>
      <c r="CI238" s="2274"/>
      <c r="CJ238" s="2274"/>
      <c r="CK238" s="2274"/>
      <c r="CL238" s="2274"/>
      <c r="CM238" s="2274"/>
      <c r="CN238" s="2274"/>
      <c r="CO238" s="2274"/>
      <c r="CP238" s="2274"/>
      <c r="CQ238" s="2274"/>
      <c r="CR238" s="2274"/>
      <c r="CS238" s="2274"/>
      <c r="CT238" s="2274"/>
      <c r="CU238" s="2274"/>
      <c r="CV238" s="2274"/>
      <c r="CW238" s="2274"/>
      <c r="CX238" s="2274"/>
      <c r="CY238" s="2274"/>
      <c r="CZ238" s="2274"/>
      <c r="DA238" s="2274"/>
      <c r="DB238" s="2274"/>
      <c r="DC238" s="2274"/>
      <c r="DD238" s="2274"/>
      <c r="DE238" s="2274"/>
      <c r="DF238" s="2274"/>
      <c r="DG238" s="2274"/>
      <c r="DH238" s="2274"/>
      <c r="DI238" s="2274"/>
      <c r="DJ238" s="2274"/>
      <c r="DK238" s="2274"/>
      <c r="DL238" s="2274"/>
      <c r="DM238" s="2274"/>
      <c r="DN238" s="2274"/>
      <c r="DO238" s="2274"/>
      <c r="DP238" s="2274"/>
      <c r="DQ238" s="2274"/>
      <c r="DR238" s="2274"/>
      <c r="DS238" s="2274"/>
      <c r="DT238" s="2274"/>
      <c r="DU238" s="2274"/>
      <c r="DV238" s="1338"/>
      <c r="DW238" s="2274"/>
      <c r="DX238" s="2274"/>
      <c r="DY238" s="2274"/>
      <c r="DZ238" s="2274"/>
      <c r="EA238" s="2274"/>
      <c r="EB238" s="2274"/>
      <c r="EC238" s="2274"/>
      <c r="ED238" s="2274"/>
      <c r="EE238" s="2274"/>
      <c r="EF238" s="2274"/>
      <c r="EG238" s="2274"/>
      <c r="EH238" s="2274"/>
      <c r="EI238" s="2274"/>
      <c r="EJ238" s="2274"/>
      <c r="EK238" s="2274"/>
      <c r="EL238" s="2274"/>
      <c r="EM238" s="2274"/>
      <c r="EN238" s="2274"/>
      <c r="EO238" s="2274"/>
      <c r="EP238" s="2274"/>
      <c r="EQ238" s="1338"/>
      <c r="ER238" s="542"/>
    </row>
    <row r="239" spans="1:148" ht="15" customHeight="1" x14ac:dyDescent="0.25">
      <c r="A239" s="1469"/>
      <c r="B239" s="1129" t="str">
        <f t="shared" si="22"/>
        <v>Desk 23</v>
      </c>
      <c r="C239" s="1131" t="str">
        <f t="shared" si="25"/>
        <v/>
      </c>
      <c r="D239" s="1131" t="str">
        <f t="shared" si="25"/>
        <v/>
      </c>
      <c r="E239" s="1131" t="str">
        <f t="shared" si="25"/>
        <v/>
      </c>
      <c r="F239" s="1131" t="str">
        <f t="shared" si="25"/>
        <v/>
      </c>
      <c r="G239" s="2274"/>
      <c r="H239" s="2274"/>
      <c r="I239" s="2274"/>
      <c r="J239" s="2274"/>
      <c r="K239" s="2274"/>
      <c r="L239" s="2274"/>
      <c r="M239" s="2274"/>
      <c r="N239" s="2274"/>
      <c r="O239" s="2274"/>
      <c r="P239" s="2274"/>
      <c r="Q239" s="2274"/>
      <c r="R239" s="2274"/>
      <c r="S239" s="2274"/>
      <c r="T239" s="2274"/>
      <c r="U239" s="2274"/>
      <c r="V239" s="2274"/>
      <c r="W239" s="2274"/>
      <c r="X239" s="2274"/>
      <c r="Y239" s="2274"/>
      <c r="Z239" s="2274"/>
      <c r="AA239" s="2274"/>
      <c r="AB239" s="2274"/>
      <c r="AC239" s="2274"/>
      <c r="AD239" s="2274"/>
      <c r="AE239" s="2274"/>
      <c r="AF239" s="2274"/>
      <c r="AG239" s="2274"/>
      <c r="AH239" s="2274"/>
      <c r="AI239" s="2274"/>
      <c r="AJ239" s="2274"/>
      <c r="AK239" s="2274"/>
      <c r="AL239" s="2274"/>
      <c r="AM239" s="2274"/>
      <c r="AN239" s="2274"/>
      <c r="AO239" s="2274"/>
      <c r="AP239" s="2274"/>
      <c r="AQ239" s="2274"/>
      <c r="AR239" s="2274"/>
      <c r="AS239" s="2274"/>
      <c r="AT239" s="2274"/>
      <c r="AU239" s="2274"/>
      <c r="AV239" s="2274"/>
      <c r="AW239" s="2274"/>
      <c r="AX239" s="2274"/>
      <c r="AY239" s="2274"/>
      <c r="AZ239" s="2274"/>
      <c r="BA239" s="2274"/>
      <c r="BB239" s="2274"/>
      <c r="BC239" s="2274"/>
      <c r="BD239" s="2274"/>
      <c r="BE239" s="2274"/>
      <c r="BF239" s="2274"/>
      <c r="BG239" s="2274"/>
      <c r="BH239" s="2274"/>
      <c r="BI239" s="2274"/>
      <c r="BJ239" s="2274"/>
      <c r="BK239" s="2274"/>
      <c r="BL239" s="2274"/>
      <c r="BM239" s="2274"/>
      <c r="BN239" s="2274"/>
      <c r="BO239" s="2274"/>
      <c r="BP239" s="2274"/>
      <c r="BQ239" s="2274"/>
      <c r="BR239" s="2274"/>
      <c r="BS239" s="2274"/>
      <c r="BT239" s="2274"/>
      <c r="BU239" s="2274"/>
      <c r="BV239" s="2274"/>
      <c r="BW239" s="2274"/>
      <c r="BX239" s="2274"/>
      <c r="BY239" s="2274"/>
      <c r="BZ239" s="2274"/>
      <c r="CA239" s="2274"/>
      <c r="CB239" s="2274"/>
      <c r="CC239" s="2274"/>
      <c r="CD239" s="2274"/>
      <c r="CE239" s="2274"/>
      <c r="CF239" s="2274"/>
      <c r="CG239" s="2274"/>
      <c r="CH239" s="2274"/>
      <c r="CI239" s="2274"/>
      <c r="CJ239" s="2274"/>
      <c r="CK239" s="2274"/>
      <c r="CL239" s="2274"/>
      <c r="CM239" s="2274"/>
      <c r="CN239" s="2274"/>
      <c r="CO239" s="2274"/>
      <c r="CP239" s="2274"/>
      <c r="CQ239" s="2274"/>
      <c r="CR239" s="2274"/>
      <c r="CS239" s="2274"/>
      <c r="CT239" s="2274"/>
      <c r="CU239" s="2274"/>
      <c r="CV239" s="2274"/>
      <c r="CW239" s="2274"/>
      <c r="CX239" s="2274"/>
      <c r="CY239" s="2274"/>
      <c r="CZ239" s="2274"/>
      <c r="DA239" s="2274"/>
      <c r="DB239" s="2274"/>
      <c r="DC239" s="2274"/>
      <c r="DD239" s="2274"/>
      <c r="DE239" s="2274"/>
      <c r="DF239" s="2274"/>
      <c r="DG239" s="2274"/>
      <c r="DH239" s="2274"/>
      <c r="DI239" s="2274"/>
      <c r="DJ239" s="2274"/>
      <c r="DK239" s="2274"/>
      <c r="DL239" s="2274"/>
      <c r="DM239" s="2274"/>
      <c r="DN239" s="2274"/>
      <c r="DO239" s="2274"/>
      <c r="DP239" s="2274"/>
      <c r="DQ239" s="2274"/>
      <c r="DR239" s="2274"/>
      <c r="DS239" s="2274"/>
      <c r="DT239" s="2274"/>
      <c r="DU239" s="2274"/>
      <c r="DV239" s="1338"/>
      <c r="DW239" s="2274"/>
      <c r="DX239" s="2274"/>
      <c r="DY239" s="2274"/>
      <c r="DZ239" s="2274"/>
      <c r="EA239" s="2274"/>
      <c r="EB239" s="2274"/>
      <c r="EC239" s="2274"/>
      <c r="ED239" s="2274"/>
      <c r="EE239" s="2274"/>
      <c r="EF239" s="2274"/>
      <c r="EG239" s="2274"/>
      <c r="EH239" s="2274"/>
      <c r="EI239" s="2274"/>
      <c r="EJ239" s="2274"/>
      <c r="EK239" s="2274"/>
      <c r="EL239" s="2274"/>
      <c r="EM239" s="2274"/>
      <c r="EN239" s="2274"/>
      <c r="EO239" s="2274"/>
      <c r="EP239" s="2274"/>
      <c r="EQ239" s="1338"/>
      <c r="ER239" s="542"/>
    </row>
    <row r="240" spans="1:148" ht="15" customHeight="1" x14ac:dyDescent="0.25">
      <c r="A240" s="1469"/>
      <c r="B240" s="1129" t="str">
        <f t="shared" si="22"/>
        <v>Desk 24</v>
      </c>
      <c r="C240" s="1131" t="str">
        <f t="shared" si="25"/>
        <v/>
      </c>
      <c r="D240" s="1131" t="str">
        <f t="shared" si="25"/>
        <v/>
      </c>
      <c r="E240" s="1131" t="str">
        <f t="shared" si="25"/>
        <v/>
      </c>
      <c r="F240" s="1131" t="str">
        <f t="shared" si="25"/>
        <v/>
      </c>
      <c r="G240" s="2274"/>
      <c r="H240" s="2274"/>
      <c r="I240" s="2274"/>
      <c r="J240" s="2274"/>
      <c r="K240" s="2274"/>
      <c r="L240" s="2274"/>
      <c r="M240" s="2274"/>
      <c r="N240" s="2274"/>
      <c r="O240" s="2274"/>
      <c r="P240" s="2274"/>
      <c r="Q240" s="2274"/>
      <c r="R240" s="2274"/>
      <c r="S240" s="2274"/>
      <c r="T240" s="2274"/>
      <c r="U240" s="2274"/>
      <c r="V240" s="2274"/>
      <c r="W240" s="2274"/>
      <c r="X240" s="2274"/>
      <c r="Y240" s="2274"/>
      <c r="Z240" s="2274"/>
      <c r="AA240" s="2274"/>
      <c r="AB240" s="2274"/>
      <c r="AC240" s="2274"/>
      <c r="AD240" s="2274"/>
      <c r="AE240" s="2274"/>
      <c r="AF240" s="2274"/>
      <c r="AG240" s="2274"/>
      <c r="AH240" s="2274"/>
      <c r="AI240" s="2274"/>
      <c r="AJ240" s="2274"/>
      <c r="AK240" s="2274"/>
      <c r="AL240" s="2274"/>
      <c r="AM240" s="2274"/>
      <c r="AN240" s="2274"/>
      <c r="AO240" s="2274"/>
      <c r="AP240" s="2274"/>
      <c r="AQ240" s="2274"/>
      <c r="AR240" s="2274"/>
      <c r="AS240" s="2274"/>
      <c r="AT240" s="2274"/>
      <c r="AU240" s="2274"/>
      <c r="AV240" s="2274"/>
      <c r="AW240" s="2274"/>
      <c r="AX240" s="2274"/>
      <c r="AY240" s="2274"/>
      <c r="AZ240" s="2274"/>
      <c r="BA240" s="2274"/>
      <c r="BB240" s="2274"/>
      <c r="BC240" s="2274"/>
      <c r="BD240" s="2274"/>
      <c r="BE240" s="2274"/>
      <c r="BF240" s="2274"/>
      <c r="BG240" s="2274"/>
      <c r="BH240" s="2274"/>
      <c r="BI240" s="2274"/>
      <c r="BJ240" s="2274"/>
      <c r="BK240" s="2274"/>
      <c r="BL240" s="2274"/>
      <c r="BM240" s="2274"/>
      <c r="BN240" s="2274"/>
      <c r="BO240" s="2274"/>
      <c r="BP240" s="2274"/>
      <c r="BQ240" s="2274"/>
      <c r="BR240" s="2274"/>
      <c r="BS240" s="2274"/>
      <c r="BT240" s="2274"/>
      <c r="BU240" s="2274"/>
      <c r="BV240" s="2274"/>
      <c r="BW240" s="2274"/>
      <c r="BX240" s="2274"/>
      <c r="BY240" s="2274"/>
      <c r="BZ240" s="2274"/>
      <c r="CA240" s="2274"/>
      <c r="CB240" s="2274"/>
      <c r="CC240" s="2274"/>
      <c r="CD240" s="2274"/>
      <c r="CE240" s="2274"/>
      <c r="CF240" s="2274"/>
      <c r="CG240" s="2274"/>
      <c r="CH240" s="2274"/>
      <c r="CI240" s="2274"/>
      <c r="CJ240" s="2274"/>
      <c r="CK240" s="2274"/>
      <c r="CL240" s="2274"/>
      <c r="CM240" s="2274"/>
      <c r="CN240" s="2274"/>
      <c r="CO240" s="2274"/>
      <c r="CP240" s="2274"/>
      <c r="CQ240" s="2274"/>
      <c r="CR240" s="2274"/>
      <c r="CS240" s="2274"/>
      <c r="CT240" s="2274"/>
      <c r="CU240" s="2274"/>
      <c r="CV240" s="2274"/>
      <c r="CW240" s="2274"/>
      <c r="CX240" s="2274"/>
      <c r="CY240" s="2274"/>
      <c r="CZ240" s="2274"/>
      <c r="DA240" s="2274"/>
      <c r="DB240" s="2274"/>
      <c r="DC240" s="2274"/>
      <c r="DD240" s="2274"/>
      <c r="DE240" s="2274"/>
      <c r="DF240" s="2274"/>
      <c r="DG240" s="2274"/>
      <c r="DH240" s="2274"/>
      <c r="DI240" s="2274"/>
      <c r="DJ240" s="2274"/>
      <c r="DK240" s="2274"/>
      <c r="DL240" s="2274"/>
      <c r="DM240" s="2274"/>
      <c r="DN240" s="2274"/>
      <c r="DO240" s="2274"/>
      <c r="DP240" s="2274"/>
      <c r="DQ240" s="2274"/>
      <c r="DR240" s="2274"/>
      <c r="DS240" s="2274"/>
      <c r="DT240" s="2274"/>
      <c r="DU240" s="2274"/>
      <c r="DV240" s="1338"/>
      <c r="DW240" s="2274"/>
      <c r="DX240" s="2274"/>
      <c r="DY240" s="2274"/>
      <c r="DZ240" s="2274"/>
      <c r="EA240" s="2274"/>
      <c r="EB240" s="2274"/>
      <c r="EC240" s="2274"/>
      <c r="ED240" s="2274"/>
      <c r="EE240" s="2274"/>
      <c r="EF240" s="2274"/>
      <c r="EG240" s="2274"/>
      <c r="EH240" s="2274"/>
      <c r="EI240" s="2274"/>
      <c r="EJ240" s="2274"/>
      <c r="EK240" s="2274"/>
      <c r="EL240" s="2274"/>
      <c r="EM240" s="2274"/>
      <c r="EN240" s="2274"/>
      <c r="EO240" s="2274"/>
      <c r="EP240" s="2274"/>
      <c r="EQ240" s="1338"/>
      <c r="ER240" s="542"/>
    </row>
    <row r="241" spans="1:148" ht="15" customHeight="1" x14ac:dyDescent="0.25">
      <c r="A241" s="1469"/>
      <c r="B241" s="1129" t="str">
        <f t="shared" si="22"/>
        <v>Desk 25</v>
      </c>
      <c r="C241" s="1131" t="str">
        <f t="shared" si="25"/>
        <v/>
      </c>
      <c r="D241" s="1131" t="str">
        <f t="shared" si="25"/>
        <v/>
      </c>
      <c r="E241" s="1131" t="str">
        <f t="shared" si="25"/>
        <v/>
      </c>
      <c r="F241" s="1131" t="str">
        <f t="shared" si="25"/>
        <v/>
      </c>
      <c r="G241" s="2274"/>
      <c r="H241" s="2274"/>
      <c r="I241" s="2274"/>
      <c r="J241" s="2274"/>
      <c r="K241" s="2274"/>
      <c r="L241" s="2274"/>
      <c r="M241" s="2274"/>
      <c r="N241" s="2274"/>
      <c r="O241" s="2274"/>
      <c r="P241" s="2274"/>
      <c r="Q241" s="2274"/>
      <c r="R241" s="2274"/>
      <c r="S241" s="2274"/>
      <c r="T241" s="2274"/>
      <c r="U241" s="2274"/>
      <c r="V241" s="2274"/>
      <c r="W241" s="2274"/>
      <c r="X241" s="2274"/>
      <c r="Y241" s="2274"/>
      <c r="Z241" s="2274"/>
      <c r="AA241" s="2274"/>
      <c r="AB241" s="2274"/>
      <c r="AC241" s="2274"/>
      <c r="AD241" s="2274"/>
      <c r="AE241" s="2274"/>
      <c r="AF241" s="2274"/>
      <c r="AG241" s="2274"/>
      <c r="AH241" s="2274"/>
      <c r="AI241" s="2274"/>
      <c r="AJ241" s="2274"/>
      <c r="AK241" s="2274"/>
      <c r="AL241" s="2274"/>
      <c r="AM241" s="2274"/>
      <c r="AN241" s="2274"/>
      <c r="AO241" s="2274"/>
      <c r="AP241" s="2274"/>
      <c r="AQ241" s="2274"/>
      <c r="AR241" s="2274"/>
      <c r="AS241" s="2274"/>
      <c r="AT241" s="2274"/>
      <c r="AU241" s="2274"/>
      <c r="AV241" s="2274"/>
      <c r="AW241" s="2274"/>
      <c r="AX241" s="2274"/>
      <c r="AY241" s="2274"/>
      <c r="AZ241" s="2274"/>
      <c r="BA241" s="2274"/>
      <c r="BB241" s="2274"/>
      <c r="BC241" s="2274"/>
      <c r="BD241" s="2274"/>
      <c r="BE241" s="2274"/>
      <c r="BF241" s="2274"/>
      <c r="BG241" s="2274"/>
      <c r="BH241" s="2274"/>
      <c r="BI241" s="2274"/>
      <c r="BJ241" s="2274"/>
      <c r="BK241" s="2274"/>
      <c r="BL241" s="2274"/>
      <c r="BM241" s="2274"/>
      <c r="BN241" s="2274"/>
      <c r="BO241" s="2274"/>
      <c r="BP241" s="2274"/>
      <c r="BQ241" s="2274"/>
      <c r="BR241" s="2274"/>
      <c r="BS241" s="2274"/>
      <c r="BT241" s="2274"/>
      <c r="BU241" s="2274"/>
      <c r="BV241" s="2274"/>
      <c r="BW241" s="2274"/>
      <c r="BX241" s="2274"/>
      <c r="BY241" s="2274"/>
      <c r="BZ241" s="2274"/>
      <c r="CA241" s="2274"/>
      <c r="CB241" s="2274"/>
      <c r="CC241" s="2274"/>
      <c r="CD241" s="2274"/>
      <c r="CE241" s="2274"/>
      <c r="CF241" s="2274"/>
      <c r="CG241" s="2274"/>
      <c r="CH241" s="2274"/>
      <c r="CI241" s="2274"/>
      <c r="CJ241" s="2274"/>
      <c r="CK241" s="2274"/>
      <c r="CL241" s="2274"/>
      <c r="CM241" s="2274"/>
      <c r="CN241" s="2274"/>
      <c r="CO241" s="2274"/>
      <c r="CP241" s="2274"/>
      <c r="CQ241" s="2274"/>
      <c r="CR241" s="2274"/>
      <c r="CS241" s="2274"/>
      <c r="CT241" s="2274"/>
      <c r="CU241" s="2274"/>
      <c r="CV241" s="2274"/>
      <c r="CW241" s="2274"/>
      <c r="CX241" s="2274"/>
      <c r="CY241" s="2274"/>
      <c r="CZ241" s="2274"/>
      <c r="DA241" s="2274"/>
      <c r="DB241" s="2274"/>
      <c r="DC241" s="2274"/>
      <c r="DD241" s="2274"/>
      <c r="DE241" s="2274"/>
      <c r="DF241" s="2274"/>
      <c r="DG241" s="2274"/>
      <c r="DH241" s="2274"/>
      <c r="DI241" s="2274"/>
      <c r="DJ241" s="2274"/>
      <c r="DK241" s="2274"/>
      <c r="DL241" s="2274"/>
      <c r="DM241" s="2274"/>
      <c r="DN241" s="2274"/>
      <c r="DO241" s="2274"/>
      <c r="DP241" s="2274"/>
      <c r="DQ241" s="2274"/>
      <c r="DR241" s="2274"/>
      <c r="DS241" s="2274"/>
      <c r="DT241" s="2274"/>
      <c r="DU241" s="2274"/>
      <c r="DV241" s="1338"/>
      <c r="DW241" s="2274"/>
      <c r="DX241" s="2274"/>
      <c r="DY241" s="2274"/>
      <c r="DZ241" s="2274"/>
      <c r="EA241" s="2274"/>
      <c r="EB241" s="2274"/>
      <c r="EC241" s="2274"/>
      <c r="ED241" s="2274"/>
      <c r="EE241" s="2274"/>
      <c r="EF241" s="2274"/>
      <c r="EG241" s="2274"/>
      <c r="EH241" s="2274"/>
      <c r="EI241" s="2274"/>
      <c r="EJ241" s="2274"/>
      <c r="EK241" s="2274"/>
      <c r="EL241" s="2274"/>
      <c r="EM241" s="2274"/>
      <c r="EN241" s="2274"/>
      <c r="EO241" s="2274"/>
      <c r="EP241" s="2274"/>
      <c r="EQ241" s="1338"/>
      <c r="ER241" s="542"/>
    </row>
    <row r="242" spans="1:148" ht="15" customHeight="1" x14ac:dyDescent="0.25">
      <c r="A242" s="1469"/>
      <c r="B242" s="1129" t="str">
        <f t="shared" si="22"/>
        <v>Desk 26</v>
      </c>
      <c r="C242" s="1131" t="str">
        <f t="shared" si="25"/>
        <v/>
      </c>
      <c r="D242" s="1131" t="str">
        <f t="shared" si="25"/>
        <v/>
      </c>
      <c r="E242" s="1131" t="str">
        <f t="shared" si="25"/>
        <v/>
      </c>
      <c r="F242" s="1131" t="str">
        <f t="shared" si="25"/>
        <v/>
      </c>
      <c r="G242" s="2274"/>
      <c r="H242" s="2274"/>
      <c r="I242" s="2274"/>
      <c r="J242" s="2274"/>
      <c r="K242" s="2274"/>
      <c r="L242" s="2274"/>
      <c r="M242" s="2274"/>
      <c r="N242" s="2274"/>
      <c r="O242" s="2274"/>
      <c r="P242" s="2274"/>
      <c r="Q242" s="2274"/>
      <c r="R242" s="2274"/>
      <c r="S242" s="2274"/>
      <c r="T242" s="2274"/>
      <c r="U242" s="2274"/>
      <c r="V242" s="2274"/>
      <c r="W242" s="2274"/>
      <c r="X242" s="2274"/>
      <c r="Y242" s="2274"/>
      <c r="Z242" s="2274"/>
      <c r="AA242" s="2274"/>
      <c r="AB242" s="2274"/>
      <c r="AC242" s="2274"/>
      <c r="AD242" s="2274"/>
      <c r="AE242" s="2274"/>
      <c r="AF242" s="2274"/>
      <c r="AG242" s="2274"/>
      <c r="AH242" s="2274"/>
      <c r="AI242" s="2274"/>
      <c r="AJ242" s="2274"/>
      <c r="AK242" s="2274"/>
      <c r="AL242" s="2274"/>
      <c r="AM242" s="2274"/>
      <c r="AN242" s="2274"/>
      <c r="AO242" s="2274"/>
      <c r="AP242" s="2274"/>
      <c r="AQ242" s="2274"/>
      <c r="AR242" s="2274"/>
      <c r="AS242" s="2274"/>
      <c r="AT242" s="2274"/>
      <c r="AU242" s="2274"/>
      <c r="AV242" s="2274"/>
      <c r="AW242" s="2274"/>
      <c r="AX242" s="2274"/>
      <c r="AY242" s="2274"/>
      <c r="AZ242" s="2274"/>
      <c r="BA242" s="2274"/>
      <c r="BB242" s="2274"/>
      <c r="BC242" s="2274"/>
      <c r="BD242" s="2274"/>
      <c r="BE242" s="2274"/>
      <c r="BF242" s="2274"/>
      <c r="BG242" s="2274"/>
      <c r="BH242" s="2274"/>
      <c r="BI242" s="2274"/>
      <c r="BJ242" s="2274"/>
      <c r="BK242" s="2274"/>
      <c r="BL242" s="2274"/>
      <c r="BM242" s="2274"/>
      <c r="BN242" s="2274"/>
      <c r="BO242" s="2274"/>
      <c r="BP242" s="2274"/>
      <c r="BQ242" s="2274"/>
      <c r="BR242" s="2274"/>
      <c r="BS242" s="2274"/>
      <c r="BT242" s="2274"/>
      <c r="BU242" s="2274"/>
      <c r="BV242" s="2274"/>
      <c r="BW242" s="2274"/>
      <c r="BX242" s="2274"/>
      <c r="BY242" s="2274"/>
      <c r="BZ242" s="2274"/>
      <c r="CA242" s="2274"/>
      <c r="CB242" s="2274"/>
      <c r="CC242" s="2274"/>
      <c r="CD242" s="2274"/>
      <c r="CE242" s="2274"/>
      <c r="CF242" s="2274"/>
      <c r="CG242" s="2274"/>
      <c r="CH242" s="2274"/>
      <c r="CI242" s="2274"/>
      <c r="CJ242" s="2274"/>
      <c r="CK242" s="2274"/>
      <c r="CL242" s="2274"/>
      <c r="CM242" s="2274"/>
      <c r="CN242" s="2274"/>
      <c r="CO242" s="2274"/>
      <c r="CP242" s="2274"/>
      <c r="CQ242" s="2274"/>
      <c r="CR242" s="2274"/>
      <c r="CS242" s="2274"/>
      <c r="CT242" s="2274"/>
      <c r="CU242" s="2274"/>
      <c r="CV242" s="2274"/>
      <c r="CW242" s="2274"/>
      <c r="CX242" s="2274"/>
      <c r="CY242" s="2274"/>
      <c r="CZ242" s="2274"/>
      <c r="DA242" s="2274"/>
      <c r="DB242" s="2274"/>
      <c r="DC242" s="2274"/>
      <c r="DD242" s="2274"/>
      <c r="DE242" s="2274"/>
      <c r="DF242" s="2274"/>
      <c r="DG242" s="2274"/>
      <c r="DH242" s="2274"/>
      <c r="DI242" s="2274"/>
      <c r="DJ242" s="2274"/>
      <c r="DK242" s="2274"/>
      <c r="DL242" s="2274"/>
      <c r="DM242" s="2274"/>
      <c r="DN242" s="2274"/>
      <c r="DO242" s="2274"/>
      <c r="DP242" s="2274"/>
      <c r="DQ242" s="2274"/>
      <c r="DR242" s="2274"/>
      <c r="DS242" s="2274"/>
      <c r="DT242" s="2274"/>
      <c r="DU242" s="2274"/>
      <c r="DV242" s="1338"/>
      <c r="DW242" s="2274"/>
      <c r="DX242" s="2274"/>
      <c r="DY242" s="2274"/>
      <c r="DZ242" s="2274"/>
      <c r="EA242" s="2274"/>
      <c r="EB242" s="2274"/>
      <c r="EC242" s="2274"/>
      <c r="ED242" s="2274"/>
      <c r="EE242" s="2274"/>
      <c r="EF242" s="2274"/>
      <c r="EG242" s="2274"/>
      <c r="EH242" s="2274"/>
      <c r="EI242" s="2274"/>
      <c r="EJ242" s="2274"/>
      <c r="EK242" s="2274"/>
      <c r="EL242" s="2274"/>
      <c r="EM242" s="2274"/>
      <c r="EN242" s="2274"/>
      <c r="EO242" s="2274"/>
      <c r="EP242" s="2274"/>
      <c r="EQ242" s="1338"/>
      <c r="ER242" s="542"/>
    </row>
    <row r="243" spans="1:148" ht="15" customHeight="1" x14ac:dyDescent="0.25">
      <c r="A243" s="1469"/>
      <c r="B243" s="1129" t="str">
        <f t="shared" si="22"/>
        <v>Desk 27</v>
      </c>
      <c r="C243" s="1131" t="str">
        <f t="shared" si="25"/>
        <v/>
      </c>
      <c r="D243" s="1131" t="str">
        <f t="shared" si="25"/>
        <v/>
      </c>
      <c r="E243" s="1131" t="str">
        <f t="shared" si="25"/>
        <v/>
      </c>
      <c r="F243" s="1131" t="str">
        <f t="shared" si="25"/>
        <v/>
      </c>
      <c r="G243" s="2274"/>
      <c r="H243" s="2274"/>
      <c r="I243" s="2274"/>
      <c r="J243" s="2274"/>
      <c r="K243" s="2274"/>
      <c r="L243" s="2274"/>
      <c r="M243" s="2274"/>
      <c r="N243" s="2274"/>
      <c r="O243" s="2274"/>
      <c r="P243" s="2274"/>
      <c r="Q243" s="2274"/>
      <c r="R243" s="2274"/>
      <c r="S243" s="2274"/>
      <c r="T243" s="2274"/>
      <c r="U243" s="2274"/>
      <c r="V243" s="2274"/>
      <c r="W243" s="2274"/>
      <c r="X243" s="2274"/>
      <c r="Y243" s="2274"/>
      <c r="Z243" s="2274"/>
      <c r="AA243" s="2274"/>
      <c r="AB243" s="2274"/>
      <c r="AC243" s="2274"/>
      <c r="AD243" s="2274"/>
      <c r="AE243" s="2274"/>
      <c r="AF243" s="2274"/>
      <c r="AG243" s="2274"/>
      <c r="AH243" s="2274"/>
      <c r="AI243" s="2274"/>
      <c r="AJ243" s="2274"/>
      <c r="AK243" s="2274"/>
      <c r="AL243" s="2274"/>
      <c r="AM243" s="2274"/>
      <c r="AN243" s="2274"/>
      <c r="AO243" s="2274"/>
      <c r="AP243" s="2274"/>
      <c r="AQ243" s="2274"/>
      <c r="AR243" s="2274"/>
      <c r="AS243" s="2274"/>
      <c r="AT243" s="2274"/>
      <c r="AU243" s="2274"/>
      <c r="AV243" s="2274"/>
      <c r="AW243" s="2274"/>
      <c r="AX243" s="2274"/>
      <c r="AY243" s="2274"/>
      <c r="AZ243" s="2274"/>
      <c r="BA243" s="2274"/>
      <c r="BB243" s="2274"/>
      <c r="BC243" s="2274"/>
      <c r="BD243" s="2274"/>
      <c r="BE243" s="2274"/>
      <c r="BF243" s="2274"/>
      <c r="BG243" s="2274"/>
      <c r="BH243" s="2274"/>
      <c r="BI243" s="2274"/>
      <c r="BJ243" s="2274"/>
      <c r="BK243" s="2274"/>
      <c r="BL243" s="2274"/>
      <c r="BM243" s="2274"/>
      <c r="BN243" s="2274"/>
      <c r="BO243" s="2274"/>
      <c r="BP243" s="2274"/>
      <c r="BQ243" s="2274"/>
      <c r="BR243" s="2274"/>
      <c r="BS243" s="2274"/>
      <c r="BT243" s="2274"/>
      <c r="BU243" s="2274"/>
      <c r="BV243" s="2274"/>
      <c r="BW243" s="2274"/>
      <c r="BX243" s="2274"/>
      <c r="BY243" s="2274"/>
      <c r="BZ243" s="2274"/>
      <c r="CA243" s="2274"/>
      <c r="CB243" s="2274"/>
      <c r="CC243" s="2274"/>
      <c r="CD243" s="2274"/>
      <c r="CE243" s="2274"/>
      <c r="CF243" s="2274"/>
      <c r="CG243" s="2274"/>
      <c r="CH243" s="2274"/>
      <c r="CI243" s="2274"/>
      <c r="CJ243" s="2274"/>
      <c r="CK243" s="2274"/>
      <c r="CL243" s="2274"/>
      <c r="CM243" s="2274"/>
      <c r="CN243" s="2274"/>
      <c r="CO243" s="2274"/>
      <c r="CP243" s="2274"/>
      <c r="CQ243" s="2274"/>
      <c r="CR243" s="2274"/>
      <c r="CS243" s="2274"/>
      <c r="CT243" s="2274"/>
      <c r="CU243" s="2274"/>
      <c r="CV243" s="2274"/>
      <c r="CW243" s="2274"/>
      <c r="CX243" s="2274"/>
      <c r="CY243" s="2274"/>
      <c r="CZ243" s="2274"/>
      <c r="DA243" s="2274"/>
      <c r="DB243" s="2274"/>
      <c r="DC243" s="2274"/>
      <c r="DD243" s="2274"/>
      <c r="DE243" s="2274"/>
      <c r="DF243" s="2274"/>
      <c r="DG243" s="2274"/>
      <c r="DH243" s="2274"/>
      <c r="DI243" s="2274"/>
      <c r="DJ243" s="2274"/>
      <c r="DK243" s="2274"/>
      <c r="DL243" s="2274"/>
      <c r="DM243" s="2274"/>
      <c r="DN243" s="2274"/>
      <c r="DO243" s="2274"/>
      <c r="DP243" s="2274"/>
      <c r="DQ243" s="2274"/>
      <c r="DR243" s="2274"/>
      <c r="DS243" s="2274"/>
      <c r="DT243" s="2274"/>
      <c r="DU243" s="2274"/>
      <c r="DV243" s="1338"/>
      <c r="DW243" s="2274"/>
      <c r="DX243" s="2274"/>
      <c r="DY243" s="2274"/>
      <c r="DZ243" s="2274"/>
      <c r="EA243" s="2274"/>
      <c r="EB243" s="2274"/>
      <c r="EC243" s="2274"/>
      <c r="ED243" s="2274"/>
      <c r="EE243" s="2274"/>
      <c r="EF243" s="2274"/>
      <c r="EG243" s="2274"/>
      <c r="EH243" s="2274"/>
      <c r="EI243" s="2274"/>
      <c r="EJ243" s="2274"/>
      <c r="EK243" s="2274"/>
      <c r="EL243" s="2274"/>
      <c r="EM243" s="2274"/>
      <c r="EN243" s="2274"/>
      <c r="EO243" s="2274"/>
      <c r="EP243" s="2274"/>
      <c r="EQ243" s="1338"/>
      <c r="ER243" s="542"/>
    </row>
    <row r="244" spans="1:148" ht="15" customHeight="1" x14ac:dyDescent="0.25">
      <c r="A244" s="1469"/>
      <c r="B244" s="1129" t="str">
        <f t="shared" si="22"/>
        <v>Desk 28</v>
      </c>
      <c r="C244" s="1131" t="str">
        <f t="shared" si="25"/>
        <v/>
      </c>
      <c r="D244" s="1131" t="str">
        <f t="shared" si="25"/>
        <v/>
      </c>
      <c r="E244" s="1131" t="str">
        <f t="shared" si="25"/>
        <v/>
      </c>
      <c r="F244" s="1131" t="str">
        <f t="shared" si="25"/>
        <v/>
      </c>
      <c r="G244" s="2274"/>
      <c r="H244" s="2274"/>
      <c r="I244" s="2274"/>
      <c r="J244" s="2274"/>
      <c r="K244" s="2274"/>
      <c r="L244" s="2274"/>
      <c r="M244" s="2274"/>
      <c r="N244" s="2274"/>
      <c r="O244" s="2274"/>
      <c r="P244" s="2274"/>
      <c r="Q244" s="2274"/>
      <c r="R244" s="2274"/>
      <c r="S244" s="2274"/>
      <c r="T244" s="2274"/>
      <c r="U244" s="2274"/>
      <c r="V244" s="2274"/>
      <c r="W244" s="2274"/>
      <c r="X244" s="2274"/>
      <c r="Y244" s="2274"/>
      <c r="Z244" s="2274"/>
      <c r="AA244" s="2274"/>
      <c r="AB244" s="2274"/>
      <c r="AC244" s="2274"/>
      <c r="AD244" s="2274"/>
      <c r="AE244" s="2274"/>
      <c r="AF244" s="2274"/>
      <c r="AG244" s="2274"/>
      <c r="AH244" s="2274"/>
      <c r="AI244" s="2274"/>
      <c r="AJ244" s="2274"/>
      <c r="AK244" s="2274"/>
      <c r="AL244" s="2274"/>
      <c r="AM244" s="2274"/>
      <c r="AN244" s="2274"/>
      <c r="AO244" s="2274"/>
      <c r="AP244" s="2274"/>
      <c r="AQ244" s="2274"/>
      <c r="AR244" s="2274"/>
      <c r="AS244" s="2274"/>
      <c r="AT244" s="2274"/>
      <c r="AU244" s="2274"/>
      <c r="AV244" s="2274"/>
      <c r="AW244" s="2274"/>
      <c r="AX244" s="2274"/>
      <c r="AY244" s="2274"/>
      <c r="AZ244" s="2274"/>
      <c r="BA244" s="2274"/>
      <c r="BB244" s="2274"/>
      <c r="BC244" s="2274"/>
      <c r="BD244" s="2274"/>
      <c r="BE244" s="2274"/>
      <c r="BF244" s="2274"/>
      <c r="BG244" s="2274"/>
      <c r="BH244" s="2274"/>
      <c r="BI244" s="2274"/>
      <c r="BJ244" s="2274"/>
      <c r="BK244" s="2274"/>
      <c r="BL244" s="2274"/>
      <c r="BM244" s="2274"/>
      <c r="BN244" s="2274"/>
      <c r="BO244" s="2274"/>
      <c r="BP244" s="2274"/>
      <c r="BQ244" s="2274"/>
      <c r="BR244" s="2274"/>
      <c r="BS244" s="2274"/>
      <c r="BT244" s="2274"/>
      <c r="BU244" s="2274"/>
      <c r="BV244" s="2274"/>
      <c r="BW244" s="2274"/>
      <c r="BX244" s="2274"/>
      <c r="BY244" s="2274"/>
      <c r="BZ244" s="2274"/>
      <c r="CA244" s="2274"/>
      <c r="CB244" s="2274"/>
      <c r="CC244" s="2274"/>
      <c r="CD244" s="2274"/>
      <c r="CE244" s="2274"/>
      <c r="CF244" s="2274"/>
      <c r="CG244" s="2274"/>
      <c r="CH244" s="2274"/>
      <c r="CI244" s="2274"/>
      <c r="CJ244" s="2274"/>
      <c r="CK244" s="2274"/>
      <c r="CL244" s="2274"/>
      <c r="CM244" s="2274"/>
      <c r="CN244" s="2274"/>
      <c r="CO244" s="2274"/>
      <c r="CP244" s="2274"/>
      <c r="CQ244" s="2274"/>
      <c r="CR244" s="2274"/>
      <c r="CS244" s="2274"/>
      <c r="CT244" s="2274"/>
      <c r="CU244" s="2274"/>
      <c r="CV244" s="2274"/>
      <c r="CW244" s="2274"/>
      <c r="CX244" s="2274"/>
      <c r="CY244" s="2274"/>
      <c r="CZ244" s="2274"/>
      <c r="DA244" s="2274"/>
      <c r="DB244" s="2274"/>
      <c r="DC244" s="2274"/>
      <c r="DD244" s="2274"/>
      <c r="DE244" s="2274"/>
      <c r="DF244" s="2274"/>
      <c r="DG244" s="2274"/>
      <c r="DH244" s="2274"/>
      <c r="DI244" s="2274"/>
      <c r="DJ244" s="2274"/>
      <c r="DK244" s="2274"/>
      <c r="DL244" s="2274"/>
      <c r="DM244" s="2274"/>
      <c r="DN244" s="2274"/>
      <c r="DO244" s="2274"/>
      <c r="DP244" s="2274"/>
      <c r="DQ244" s="2274"/>
      <c r="DR244" s="2274"/>
      <c r="DS244" s="2274"/>
      <c r="DT244" s="2274"/>
      <c r="DU244" s="2274"/>
      <c r="DV244" s="1338"/>
      <c r="DW244" s="2274"/>
      <c r="DX244" s="2274"/>
      <c r="DY244" s="2274"/>
      <c r="DZ244" s="2274"/>
      <c r="EA244" s="2274"/>
      <c r="EB244" s="2274"/>
      <c r="EC244" s="2274"/>
      <c r="ED244" s="2274"/>
      <c r="EE244" s="2274"/>
      <c r="EF244" s="2274"/>
      <c r="EG244" s="2274"/>
      <c r="EH244" s="2274"/>
      <c r="EI244" s="2274"/>
      <c r="EJ244" s="2274"/>
      <c r="EK244" s="2274"/>
      <c r="EL244" s="2274"/>
      <c r="EM244" s="2274"/>
      <c r="EN244" s="2274"/>
      <c r="EO244" s="2274"/>
      <c r="EP244" s="2274"/>
      <c r="EQ244" s="1338"/>
      <c r="ER244" s="542"/>
    </row>
    <row r="245" spans="1:148" ht="15" customHeight="1" x14ac:dyDescent="0.25">
      <c r="A245" s="1469"/>
      <c r="B245" s="1129" t="str">
        <f t="shared" si="22"/>
        <v>Desk 29</v>
      </c>
      <c r="C245" s="1131" t="str">
        <f t="shared" si="25"/>
        <v/>
      </c>
      <c r="D245" s="1131" t="str">
        <f t="shared" si="25"/>
        <v/>
      </c>
      <c r="E245" s="1131" t="str">
        <f t="shared" si="25"/>
        <v/>
      </c>
      <c r="F245" s="1131" t="str">
        <f t="shared" si="25"/>
        <v/>
      </c>
      <c r="G245" s="2274"/>
      <c r="H245" s="2274"/>
      <c r="I245" s="2274"/>
      <c r="J245" s="2274"/>
      <c r="K245" s="2274"/>
      <c r="L245" s="2274"/>
      <c r="M245" s="2274"/>
      <c r="N245" s="2274"/>
      <c r="O245" s="2274"/>
      <c r="P245" s="2274"/>
      <c r="Q245" s="2274"/>
      <c r="R245" s="2274"/>
      <c r="S245" s="2274"/>
      <c r="T245" s="2274"/>
      <c r="U245" s="2274"/>
      <c r="V245" s="2274"/>
      <c r="W245" s="2274"/>
      <c r="X245" s="2274"/>
      <c r="Y245" s="2274"/>
      <c r="Z245" s="2274"/>
      <c r="AA245" s="2274"/>
      <c r="AB245" s="2274"/>
      <c r="AC245" s="2274"/>
      <c r="AD245" s="2274"/>
      <c r="AE245" s="2274"/>
      <c r="AF245" s="2274"/>
      <c r="AG245" s="2274"/>
      <c r="AH245" s="2274"/>
      <c r="AI245" s="2274"/>
      <c r="AJ245" s="2274"/>
      <c r="AK245" s="2274"/>
      <c r="AL245" s="2274"/>
      <c r="AM245" s="2274"/>
      <c r="AN245" s="2274"/>
      <c r="AO245" s="2274"/>
      <c r="AP245" s="2274"/>
      <c r="AQ245" s="2274"/>
      <c r="AR245" s="2274"/>
      <c r="AS245" s="2274"/>
      <c r="AT245" s="2274"/>
      <c r="AU245" s="2274"/>
      <c r="AV245" s="2274"/>
      <c r="AW245" s="2274"/>
      <c r="AX245" s="2274"/>
      <c r="AY245" s="2274"/>
      <c r="AZ245" s="2274"/>
      <c r="BA245" s="2274"/>
      <c r="BB245" s="2274"/>
      <c r="BC245" s="2274"/>
      <c r="BD245" s="2274"/>
      <c r="BE245" s="2274"/>
      <c r="BF245" s="2274"/>
      <c r="BG245" s="2274"/>
      <c r="BH245" s="2274"/>
      <c r="BI245" s="2274"/>
      <c r="BJ245" s="2274"/>
      <c r="BK245" s="2274"/>
      <c r="BL245" s="2274"/>
      <c r="BM245" s="2274"/>
      <c r="BN245" s="2274"/>
      <c r="BO245" s="2274"/>
      <c r="BP245" s="2274"/>
      <c r="BQ245" s="2274"/>
      <c r="BR245" s="2274"/>
      <c r="BS245" s="2274"/>
      <c r="BT245" s="2274"/>
      <c r="BU245" s="2274"/>
      <c r="BV245" s="2274"/>
      <c r="BW245" s="2274"/>
      <c r="BX245" s="2274"/>
      <c r="BY245" s="2274"/>
      <c r="BZ245" s="2274"/>
      <c r="CA245" s="2274"/>
      <c r="CB245" s="2274"/>
      <c r="CC245" s="2274"/>
      <c r="CD245" s="2274"/>
      <c r="CE245" s="2274"/>
      <c r="CF245" s="2274"/>
      <c r="CG245" s="2274"/>
      <c r="CH245" s="2274"/>
      <c r="CI245" s="2274"/>
      <c r="CJ245" s="2274"/>
      <c r="CK245" s="2274"/>
      <c r="CL245" s="2274"/>
      <c r="CM245" s="2274"/>
      <c r="CN245" s="2274"/>
      <c r="CO245" s="2274"/>
      <c r="CP245" s="2274"/>
      <c r="CQ245" s="2274"/>
      <c r="CR245" s="2274"/>
      <c r="CS245" s="2274"/>
      <c r="CT245" s="2274"/>
      <c r="CU245" s="2274"/>
      <c r="CV245" s="2274"/>
      <c r="CW245" s="2274"/>
      <c r="CX245" s="2274"/>
      <c r="CY245" s="2274"/>
      <c r="CZ245" s="2274"/>
      <c r="DA245" s="2274"/>
      <c r="DB245" s="2274"/>
      <c r="DC245" s="2274"/>
      <c r="DD245" s="2274"/>
      <c r="DE245" s="2274"/>
      <c r="DF245" s="2274"/>
      <c r="DG245" s="2274"/>
      <c r="DH245" s="2274"/>
      <c r="DI245" s="2274"/>
      <c r="DJ245" s="2274"/>
      <c r="DK245" s="2274"/>
      <c r="DL245" s="2274"/>
      <c r="DM245" s="2274"/>
      <c r="DN245" s="2274"/>
      <c r="DO245" s="2274"/>
      <c r="DP245" s="2274"/>
      <c r="DQ245" s="2274"/>
      <c r="DR245" s="2274"/>
      <c r="DS245" s="2274"/>
      <c r="DT245" s="2274"/>
      <c r="DU245" s="2274"/>
      <c r="DV245" s="1338"/>
      <c r="DW245" s="2274"/>
      <c r="DX245" s="2274"/>
      <c r="DY245" s="2274"/>
      <c r="DZ245" s="2274"/>
      <c r="EA245" s="2274"/>
      <c r="EB245" s="2274"/>
      <c r="EC245" s="2274"/>
      <c r="ED245" s="2274"/>
      <c r="EE245" s="2274"/>
      <c r="EF245" s="2274"/>
      <c r="EG245" s="2274"/>
      <c r="EH245" s="2274"/>
      <c r="EI245" s="2274"/>
      <c r="EJ245" s="2274"/>
      <c r="EK245" s="2274"/>
      <c r="EL245" s="2274"/>
      <c r="EM245" s="2274"/>
      <c r="EN245" s="2274"/>
      <c r="EO245" s="2274"/>
      <c r="EP245" s="2274"/>
      <c r="EQ245" s="1338"/>
      <c r="ER245" s="542"/>
    </row>
    <row r="246" spans="1:148" ht="15" customHeight="1" x14ac:dyDescent="0.25">
      <c r="A246" s="1469"/>
      <c r="B246" s="1129" t="str">
        <f t="shared" si="22"/>
        <v>Desk 30</v>
      </c>
      <c r="C246" s="1131" t="str">
        <f t="shared" si="25"/>
        <v/>
      </c>
      <c r="D246" s="1131" t="str">
        <f t="shared" si="25"/>
        <v/>
      </c>
      <c r="E246" s="1131" t="str">
        <f t="shared" si="25"/>
        <v/>
      </c>
      <c r="F246" s="1131" t="str">
        <f t="shared" si="25"/>
        <v/>
      </c>
      <c r="G246" s="2274"/>
      <c r="H246" s="2274"/>
      <c r="I246" s="2274"/>
      <c r="J246" s="2274"/>
      <c r="K246" s="2274"/>
      <c r="L246" s="2274"/>
      <c r="M246" s="2274"/>
      <c r="N246" s="2274"/>
      <c r="O246" s="2274"/>
      <c r="P246" s="2274"/>
      <c r="Q246" s="2274"/>
      <c r="R246" s="2274"/>
      <c r="S246" s="2274"/>
      <c r="T246" s="2274"/>
      <c r="U246" s="2274"/>
      <c r="V246" s="2274"/>
      <c r="W246" s="2274"/>
      <c r="X246" s="2274"/>
      <c r="Y246" s="2274"/>
      <c r="Z246" s="2274"/>
      <c r="AA246" s="2274"/>
      <c r="AB246" s="2274"/>
      <c r="AC246" s="2274"/>
      <c r="AD246" s="2274"/>
      <c r="AE246" s="2274"/>
      <c r="AF246" s="2274"/>
      <c r="AG246" s="2274"/>
      <c r="AH246" s="2274"/>
      <c r="AI246" s="2274"/>
      <c r="AJ246" s="2274"/>
      <c r="AK246" s="2274"/>
      <c r="AL246" s="2274"/>
      <c r="AM246" s="2274"/>
      <c r="AN246" s="2274"/>
      <c r="AO246" s="2274"/>
      <c r="AP246" s="2274"/>
      <c r="AQ246" s="2274"/>
      <c r="AR246" s="2274"/>
      <c r="AS246" s="2274"/>
      <c r="AT246" s="2274"/>
      <c r="AU246" s="2274"/>
      <c r="AV246" s="2274"/>
      <c r="AW246" s="2274"/>
      <c r="AX246" s="2274"/>
      <c r="AY246" s="2274"/>
      <c r="AZ246" s="2274"/>
      <c r="BA246" s="2274"/>
      <c r="BB246" s="2274"/>
      <c r="BC246" s="2274"/>
      <c r="BD246" s="2274"/>
      <c r="BE246" s="2274"/>
      <c r="BF246" s="2274"/>
      <c r="BG246" s="2274"/>
      <c r="BH246" s="2274"/>
      <c r="BI246" s="2274"/>
      <c r="BJ246" s="2274"/>
      <c r="BK246" s="2274"/>
      <c r="BL246" s="2274"/>
      <c r="BM246" s="2274"/>
      <c r="BN246" s="2274"/>
      <c r="BO246" s="2274"/>
      <c r="BP246" s="2274"/>
      <c r="BQ246" s="2274"/>
      <c r="BR246" s="2274"/>
      <c r="BS246" s="2274"/>
      <c r="BT246" s="2274"/>
      <c r="BU246" s="2274"/>
      <c r="BV246" s="2274"/>
      <c r="BW246" s="2274"/>
      <c r="BX246" s="2274"/>
      <c r="BY246" s="2274"/>
      <c r="BZ246" s="2274"/>
      <c r="CA246" s="2274"/>
      <c r="CB246" s="2274"/>
      <c r="CC246" s="2274"/>
      <c r="CD246" s="2274"/>
      <c r="CE246" s="2274"/>
      <c r="CF246" s="2274"/>
      <c r="CG246" s="2274"/>
      <c r="CH246" s="2274"/>
      <c r="CI246" s="2274"/>
      <c r="CJ246" s="2274"/>
      <c r="CK246" s="2274"/>
      <c r="CL246" s="2274"/>
      <c r="CM246" s="2274"/>
      <c r="CN246" s="2274"/>
      <c r="CO246" s="2274"/>
      <c r="CP246" s="2274"/>
      <c r="CQ246" s="2274"/>
      <c r="CR246" s="2274"/>
      <c r="CS246" s="2274"/>
      <c r="CT246" s="2274"/>
      <c r="CU246" s="2274"/>
      <c r="CV246" s="2274"/>
      <c r="CW246" s="2274"/>
      <c r="CX246" s="2274"/>
      <c r="CY246" s="2274"/>
      <c r="CZ246" s="2274"/>
      <c r="DA246" s="2274"/>
      <c r="DB246" s="2274"/>
      <c r="DC246" s="2274"/>
      <c r="DD246" s="2274"/>
      <c r="DE246" s="2274"/>
      <c r="DF246" s="2274"/>
      <c r="DG246" s="2274"/>
      <c r="DH246" s="2274"/>
      <c r="DI246" s="2274"/>
      <c r="DJ246" s="2274"/>
      <c r="DK246" s="2274"/>
      <c r="DL246" s="2274"/>
      <c r="DM246" s="2274"/>
      <c r="DN246" s="2274"/>
      <c r="DO246" s="2274"/>
      <c r="DP246" s="2274"/>
      <c r="DQ246" s="2274"/>
      <c r="DR246" s="2274"/>
      <c r="DS246" s="2274"/>
      <c r="DT246" s="2274"/>
      <c r="DU246" s="2274"/>
      <c r="DV246" s="1338"/>
      <c r="DW246" s="2274"/>
      <c r="DX246" s="2274"/>
      <c r="DY246" s="2274"/>
      <c r="DZ246" s="2274"/>
      <c r="EA246" s="2274"/>
      <c r="EB246" s="2274"/>
      <c r="EC246" s="2274"/>
      <c r="ED246" s="2274"/>
      <c r="EE246" s="2274"/>
      <c r="EF246" s="2274"/>
      <c r="EG246" s="2274"/>
      <c r="EH246" s="2274"/>
      <c r="EI246" s="2274"/>
      <c r="EJ246" s="2274"/>
      <c r="EK246" s="2274"/>
      <c r="EL246" s="2274"/>
      <c r="EM246" s="2274"/>
      <c r="EN246" s="2274"/>
      <c r="EO246" s="2274"/>
      <c r="EP246" s="2274"/>
      <c r="EQ246" s="1338"/>
      <c r="ER246" s="542"/>
    </row>
    <row r="247" spans="1:148" ht="15" customHeight="1" x14ac:dyDescent="0.25">
      <c r="A247" s="1469"/>
      <c r="B247" s="1129" t="str">
        <f t="shared" si="22"/>
        <v>Desk 31</v>
      </c>
      <c r="C247" s="1131" t="str">
        <f t="shared" si="25"/>
        <v/>
      </c>
      <c r="D247" s="1131" t="str">
        <f t="shared" si="25"/>
        <v/>
      </c>
      <c r="E247" s="1131" t="str">
        <f t="shared" si="25"/>
        <v/>
      </c>
      <c r="F247" s="1131" t="str">
        <f t="shared" si="25"/>
        <v/>
      </c>
      <c r="G247" s="2274"/>
      <c r="H247" s="2274"/>
      <c r="I247" s="2274"/>
      <c r="J247" s="2274"/>
      <c r="K247" s="2274"/>
      <c r="L247" s="2274"/>
      <c r="M247" s="2274"/>
      <c r="N247" s="2274"/>
      <c r="O247" s="2274"/>
      <c r="P247" s="2274"/>
      <c r="Q247" s="2274"/>
      <c r="R247" s="2274"/>
      <c r="S247" s="2274"/>
      <c r="T247" s="2274"/>
      <c r="U247" s="2274"/>
      <c r="V247" s="2274"/>
      <c r="W247" s="2274"/>
      <c r="X247" s="2274"/>
      <c r="Y247" s="2274"/>
      <c r="Z247" s="2274"/>
      <c r="AA247" s="2274"/>
      <c r="AB247" s="2274"/>
      <c r="AC247" s="2274"/>
      <c r="AD247" s="2274"/>
      <c r="AE247" s="2274"/>
      <c r="AF247" s="2274"/>
      <c r="AG247" s="2274"/>
      <c r="AH247" s="2274"/>
      <c r="AI247" s="2274"/>
      <c r="AJ247" s="2274"/>
      <c r="AK247" s="2274"/>
      <c r="AL247" s="2274"/>
      <c r="AM247" s="2274"/>
      <c r="AN247" s="2274"/>
      <c r="AO247" s="2274"/>
      <c r="AP247" s="2274"/>
      <c r="AQ247" s="2274"/>
      <c r="AR247" s="2274"/>
      <c r="AS247" s="2274"/>
      <c r="AT247" s="2274"/>
      <c r="AU247" s="2274"/>
      <c r="AV247" s="2274"/>
      <c r="AW247" s="2274"/>
      <c r="AX247" s="2274"/>
      <c r="AY247" s="2274"/>
      <c r="AZ247" s="2274"/>
      <c r="BA247" s="2274"/>
      <c r="BB247" s="2274"/>
      <c r="BC247" s="2274"/>
      <c r="BD247" s="2274"/>
      <c r="BE247" s="2274"/>
      <c r="BF247" s="2274"/>
      <c r="BG247" s="2274"/>
      <c r="BH247" s="2274"/>
      <c r="BI247" s="2274"/>
      <c r="BJ247" s="2274"/>
      <c r="BK247" s="2274"/>
      <c r="BL247" s="2274"/>
      <c r="BM247" s="2274"/>
      <c r="BN247" s="2274"/>
      <c r="BO247" s="2274"/>
      <c r="BP247" s="2274"/>
      <c r="BQ247" s="2274"/>
      <c r="BR247" s="2274"/>
      <c r="BS247" s="2274"/>
      <c r="BT247" s="2274"/>
      <c r="BU247" s="2274"/>
      <c r="BV247" s="2274"/>
      <c r="BW247" s="2274"/>
      <c r="BX247" s="2274"/>
      <c r="BY247" s="2274"/>
      <c r="BZ247" s="2274"/>
      <c r="CA247" s="2274"/>
      <c r="CB247" s="2274"/>
      <c r="CC247" s="2274"/>
      <c r="CD247" s="2274"/>
      <c r="CE247" s="2274"/>
      <c r="CF247" s="2274"/>
      <c r="CG247" s="2274"/>
      <c r="CH247" s="2274"/>
      <c r="CI247" s="2274"/>
      <c r="CJ247" s="2274"/>
      <c r="CK247" s="2274"/>
      <c r="CL247" s="2274"/>
      <c r="CM247" s="2274"/>
      <c r="CN247" s="2274"/>
      <c r="CO247" s="2274"/>
      <c r="CP247" s="2274"/>
      <c r="CQ247" s="2274"/>
      <c r="CR247" s="2274"/>
      <c r="CS247" s="2274"/>
      <c r="CT247" s="2274"/>
      <c r="CU247" s="2274"/>
      <c r="CV247" s="2274"/>
      <c r="CW247" s="2274"/>
      <c r="CX247" s="2274"/>
      <c r="CY247" s="2274"/>
      <c r="CZ247" s="2274"/>
      <c r="DA247" s="2274"/>
      <c r="DB247" s="2274"/>
      <c r="DC247" s="2274"/>
      <c r="DD247" s="2274"/>
      <c r="DE247" s="2274"/>
      <c r="DF247" s="2274"/>
      <c r="DG247" s="2274"/>
      <c r="DH247" s="2274"/>
      <c r="DI247" s="2274"/>
      <c r="DJ247" s="2274"/>
      <c r="DK247" s="2274"/>
      <c r="DL247" s="2274"/>
      <c r="DM247" s="2274"/>
      <c r="DN247" s="2274"/>
      <c r="DO247" s="2274"/>
      <c r="DP247" s="2274"/>
      <c r="DQ247" s="2274"/>
      <c r="DR247" s="2274"/>
      <c r="DS247" s="2274"/>
      <c r="DT247" s="2274"/>
      <c r="DU247" s="2274"/>
      <c r="DV247" s="1338"/>
      <c r="DW247" s="2274"/>
      <c r="DX247" s="2274"/>
      <c r="DY247" s="2274"/>
      <c r="DZ247" s="2274"/>
      <c r="EA247" s="2274"/>
      <c r="EB247" s="2274"/>
      <c r="EC247" s="2274"/>
      <c r="ED247" s="2274"/>
      <c r="EE247" s="2274"/>
      <c r="EF247" s="2274"/>
      <c r="EG247" s="2274"/>
      <c r="EH247" s="2274"/>
      <c r="EI247" s="2274"/>
      <c r="EJ247" s="2274"/>
      <c r="EK247" s="2274"/>
      <c r="EL247" s="2274"/>
      <c r="EM247" s="2274"/>
      <c r="EN247" s="2274"/>
      <c r="EO247" s="2274"/>
      <c r="EP247" s="2274"/>
      <c r="EQ247" s="1338"/>
      <c r="ER247" s="542"/>
    </row>
    <row r="248" spans="1:148" ht="15" customHeight="1" x14ac:dyDescent="0.25">
      <c r="A248" s="1469"/>
      <c r="B248" s="1129" t="str">
        <f t="shared" si="22"/>
        <v>Desk 32</v>
      </c>
      <c r="C248" s="1131" t="str">
        <f t="shared" si="25"/>
        <v/>
      </c>
      <c r="D248" s="1131" t="str">
        <f t="shared" si="25"/>
        <v/>
      </c>
      <c r="E248" s="1131" t="str">
        <f t="shared" si="25"/>
        <v/>
      </c>
      <c r="F248" s="1131" t="str">
        <f t="shared" si="25"/>
        <v/>
      </c>
      <c r="G248" s="2274"/>
      <c r="H248" s="2274"/>
      <c r="I248" s="2274"/>
      <c r="J248" s="2274"/>
      <c r="K248" s="2274"/>
      <c r="L248" s="2274"/>
      <c r="M248" s="2274"/>
      <c r="N248" s="2274"/>
      <c r="O248" s="2274"/>
      <c r="P248" s="2274"/>
      <c r="Q248" s="2274"/>
      <c r="R248" s="2274"/>
      <c r="S248" s="2274"/>
      <c r="T248" s="2274"/>
      <c r="U248" s="2274"/>
      <c r="V248" s="2274"/>
      <c r="W248" s="2274"/>
      <c r="X248" s="2274"/>
      <c r="Y248" s="2274"/>
      <c r="Z248" s="2274"/>
      <c r="AA248" s="2274"/>
      <c r="AB248" s="2274"/>
      <c r="AC248" s="2274"/>
      <c r="AD248" s="2274"/>
      <c r="AE248" s="2274"/>
      <c r="AF248" s="2274"/>
      <c r="AG248" s="2274"/>
      <c r="AH248" s="2274"/>
      <c r="AI248" s="2274"/>
      <c r="AJ248" s="2274"/>
      <c r="AK248" s="2274"/>
      <c r="AL248" s="2274"/>
      <c r="AM248" s="2274"/>
      <c r="AN248" s="2274"/>
      <c r="AO248" s="2274"/>
      <c r="AP248" s="2274"/>
      <c r="AQ248" s="2274"/>
      <c r="AR248" s="2274"/>
      <c r="AS248" s="2274"/>
      <c r="AT248" s="2274"/>
      <c r="AU248" s="2274"/>
      <c r="AV248" s="2274"/>
      <c r="AW248" s="2274"/>
      <c r="AX248" s="2274"/>
      <c r="AY248" s="2274"/>
      <c r="AZ248" s="2274"/>
      <c r="BA248" s="2274"/>
      <c r="BB248" s="2274"/>
      <c r="BC248" s="2274"/>
      <c r="BD248" s="2274"/>
      <c r="BE248" s="2274"/>
      <c r="BF248" s="2274"/>
      <c r="BG248" s="2274"/>
      <c r="BH248" s="2274"/>
      <c r="BI248" s="2274"/>
      <c r="BJ248" s="2274"/>
      <c r="BK248" s="2274"/>
      <c r="BL248" s="2274"/>
      <c r="BM248" s="2274"/>
      <c r="BN248" s="2274"/>
      <c r="BO248" s="2274"/>
      <c r="BP248" s="2274"/>
      <c r="BQ248" s="2274"/>
      <c r="BR248" s="2274"/>
      <c r="BS248" s="2274"/>
      <c r="BT248" s="2274"/>
      <c r="BU248" s="2274"/>
      <c r="BV248" s="2274"/>
      <c r="BW248" s="2274"/>
      <c r="BX248" s="2274"/>
      <c r="BY248" s="2274"/>
      <c r="BZ248" s="2274"/>
      <c r="CA248" s="2274"/>
      <c r="CB248" s="2274"/>
      <c r="CC248" s="2274"/>
      <c r="CD248" s="2274"/>
      <c r="CE248" s="2274"/>
      <c r="CF248" s="2274"/>
      <c r="CG248" s="2274"/>
      <c r="CH248" s="2274"/>
      <c r="CI248" s="2274"/>
      <c r="CJ248" s="2274"/>
      <c r="CK248" s="2274"/>
      <c r="CL248" s="2274"/>
      <c r="CM248" s="2274"/>
      <c r="CN248" s="2274"/>
      <c r="CO248" s="2274"/>
      <c r="CP248" s="2274"/>
      <c r="CQ248" s="2274"/>
      <c r="CR248" s="2274"/>
      <c r="CS248" s="2274"/>
      <c r="CT248" s="2274"/>
      <c r="CU248" s="2274"/>
      <c r="CV248" s="2274"/>
      <c r="CW248" s="2274"/>
      <c r="CX248" s="2274"/>
      <c r="CY248" s="2274"/>
      <c r="CZ248" s="2274"/>
      <c r="DA248" s="2274"/>
      <c r="DB248" s="2274"/>
      <c r="DC248" s="2274"/>
      <c r="DD248" s="2274"/>
      <c r="DE248" s="2274"/>
      <c r="DF248" s="2274"/>
      <c r="DG248" s="2274"/>
      <c r="DH248" s="2274"/>
      <c r="DI248" s="2274"/>
      <c r="DJ248" s="2274"/>
      <c r="DK248" s="2274"/>
      <c r="DL248" s="2274"/>
      <c r="DM248" s="2274"/>
      <c r="DN248" s="2274"/>
      <c r="DO248" s="2274"/>
      <c r="DP248" s="2274"/>
      <c r="DQ248" s="2274"/>
      <c r="DR248" s="2274"/>
      <c r="DS248" s="2274"/>
      <c r="DT248" s="2274"/>
      <c r="DU248" s="2274"/>
      <c r="DV248" s="1338"/>
      <c r="DW248" s="2274"/>
      <c r="DX248" s="2274"/>
      <c r="DY248" s="2274"/>
      <c r="DZ248" s="2274"/>
      <c r="EA248" s="2274"/>
      <c r="EB248" s="2274"/>
      <c r="EC248" s="2274"/>
      <c r="ED248" s="2274"/>
      <c r="EE248" s="2274"/>
      <c r="EF248" s="2274"/>
      <c r="EG248" s="2274"/>
      <c r="EH248" s="2274"/>
      <c r="EI248" s="2274"/>
      <c r="EJ248" s="2274"/>
      <c r="EK248" s="2274"/>
      <c r="EL248" s="2274"/>
      <c r="EM248" s="2274"/>
      <c r="EN248" s="2274"/>
      <c r="EO248" s="2274"/>
      <c r="EP248" s="2274"/>
      <c r="EQ248" s="1338"/>
      <c r="ER248" s="542"/>
    </row>
    <row r="249" spans="1:148" ht="15" customHeight="1" x14ac:dyDescent="0.25">
      <c r="A249" s="1469"/>
      <c r="B249" s="1129" t="str">
        <f t="shared" si="22"/>
        <v>Desk 33</v>
      </c>
      <c r="C249" s="1131" t="str">
        <f t="shared" si="25"/>
        <v/>
      </c>
      <c r="D249" s="1131" t="str">
        <f t="shared" si="25"/>
        <v/>
      </c>
      <c r="E249" s="1131" t="str">
        <f t="shared" si="25"/>
        <v/>
      </c>
      <c r="F249" s="1131" t="str">
        <f t="shared" si="25"/>
        <v/>
      </c>
      <c r="G249" s="2274"/>
      <c r="H249" s="2274"/>
      <c r="I249" s="2274"/>
      <c r="J249" s="2274"/>
      <c r="K249" s="2274"/>
      <c r="L249" s="2274"/>
      <c r="M249" s="2274"/>
      <c r="N249" s="2274"/>
      <c r="O249" s="2274"/>
      <c r="P249" s="2274"/>
      <c r="Q249" s="2274"/>
      <c r="R249" s="2274"/>
      <c r="S249" s="2274"/>
      <c r="T249" s="2274"/>
      <c r="U249" s="2274"/>
      <c r="V249" s="2274"/>
      <c r="W249" s="2274"/>
      <c r="X249" s="2274"/>
      <c r="Y249" s="2274"/>
      <c r="Z249" s="2274"/>
      <c r="AA249" s="2274"/>
      <c r="AB249" s="2274"/>
      <c r="AC249" s="2274"/>
      <c r="AD249" s="2274"/>
      <c r="AE249" s="2274"/>
      <c r="AF249" s="2274"/>
      <c r="AG249" s="2274"/>
      <c r="AH249" s="2274"/>
      <c r="AI249" s="2274"/>
      <c r="AJ249" s="2274"/>
      <c r="AK249" s="2274"/>
      <c r="AL249" s="2274"/>
      <c r="AM249" s="2274"/>
      <c r="AN249" s="2274"/>
      <c r="AO249" s="2274"/>
      <c r="AP249" s="2274"/>
      <c r="AQ249" s="2274"/>
      <c r="AR249" s="2274"/>
      <c r="AS249" s="2274"/>
      <c r="AT249" s="2274"/>
      <c r="AU249" s="2274"/>
      <c r="AV249" s="2274"/>
      <c r="AW249" s="2274"/>
      <c r="AX249" s="2274"/>
      <c r="AY249" s="2274"/>
      <c r="AZ249" s="2274"/>
      <c r="BA249" s="2274"/>
      <c r="BB249" s="2274"/>
      <c r="BC249" s="2274"/>
      <c r="BD249" s="2274"/>
      <c r="BE249" s="2274"/>
      <c r="BF249" s="2274"/>
      <c r="BG249" s="2274"/>
      <c r="BH249" s="2274"/>
      <c r="BI249" s="2274"/>
      <c r="BJ249" s="2274"/>
      <c r="BK249" s="2274"/>
      <c r="BL249" s="2274"/>
      <c r="BM249" s="2274"/>
      <c r="BN249" s="2274"/>
      <c r="BO249" s="2274"/>
      <c r="BP249" s="2274"/>
      <c r="BQ249" s="2274"/>
      <c r="BR249" s="2274"/>
      <c r="BS249" s="2274"/>
      <c r="BT249" s="2274"/>
      <c r="BU249" s="2274"/>
      <c r="BV249" s="2274"/>
      <c r="BW249" s="2274"/>
      <c r="BX249" s="2274"/>
      <c r="BY249" s="2274"/>
      <c r="BZ249" s="2274"/>
      <c r="CA249" s="2274"/>
      <c r="CB249" s="2274"/>
      <c r="CC249" s="2274"/>
      <c r="CD249" s="2274"/>
      <c r="CE249" s="2274"/>
      <c r="CF249" s="2274"/>
      <c r="CG249" s="2274"/>
      <c r="CH249" s="2274"/>
      <c r="CI249" s="2274"/>
      <c r="CJ249" s="2274"/>
      <c r="CK249" s="2274"/>
      <c r="CL249" s="2274"/>
      <c r="CM249" s="2274"/>
      <c r="CN249" s="2274"/>
      <c r="CO249" s="2274"/>
      <c r="CP249" s="2274"/>
      <c r="CQ249" s="2274"/>
      <c r="CR249" s="2274"/>
      <c r="CS249" s="2274"/>
      <c r="CT249" s="2274"/>
      <c r="CU249" s="2274"/>
      <c r="CV249" s="2274"/>
      <c r="CW249" s="2274"/>
      <c r="CX249" s="2274"/>
      <c r="CY249" s="2274"/>
      <c r="CZ249" s="2274"/>
      <c r="DA249" s="2274"/>
      <c r="DB249" s="2274"/>
      <c r="DC249" s="2274"/>
      <c r="DD249" s="2274"/>
      <c r="DE249" s="2274"/>
      <c r="DF249" s="2274"/>
      <c r="DG249" s="2274"/>
      <c r="DH249" s="2274"/>
      <c r="DI249" s="2274"/>
      <c r="DJ249" s="2274"/>
      <c r="DK249" s="2274"/>
      <c r="DL249" s="2274"/>
      <c r="DM249" s="2274"/>
      <c r="DN249" s="2274"/>
      <c r="DO249" s="2274"/>
      <c r="DP249" s="2274"/>
      <c r="DQ249" s="2274"/>
      <c r="DR249" s="2274"/>
      <c r="DS249" s="2274"/>
      <c r="DT249" s="2274"/>
      <c r="DU249" s="2274"/>
      <c r="DV249" s="1338"/>
      <c r="DW249" s="2274"/>
      <c r="DX249" s="2274"/>
      <c r="DY249" s="2274"/>
      <c r="DZ249" s="2274"/>
      <c r="EA249" s="2274"/>
      <c r="EB249" s="2274"/>
      <c r="EC249" s="2274"/>
      <c r="ED249" s="2274"/>
      <c r="EE249" s="2274"/>
      <c r="EF249" s="2274"/>
      <c r="EG249" s="2274"/>
      <c r="EH249" s="2274"/>
      <c r="EI249" s="2274"/>
      <c r="EJ249" s="2274"/>
      <c r="EK249" s="2274"/>
      <c r="EL249" s="2274"/>
      <c r="EM249" s="2274"/>
      <c r="EN249" s="2274"/>
      <c r="EO249" s="2274"/>
      <c r="EP249" s="2274"/>
      <c r="EQ249" s="1338"/>
      <c r="ER249" s="542"/>
    </row>
    <row r="250" spans="1:148" ht="15" customHeight="1" x14ac:dyDescent="0.25">
      <c r="A250" s="1469"/>
      <c r="B250" s="1129" t="str">
        <f t="shared" si="22"/>
        <v>Desk 34</v>
      </c>
      <c r="C250" s="1131" t="str">
        <f t="shared" ref="C250:F265" si="26">IF(ISBLANK(C44), "", C44)</f>
        <v/>
      </c>
      <c r="D250" s="1131" t="str">
        <f t="shared" si="26"/>
        <v/>
      </c>
      <c r="E250" s="1131" t="str">
        <f t="shared" si="26"/>
        <v/>
      </c>
      <c r="F250" s="1131" t="str">
        <f t="shared" si="26"/>
        <v/>
      </c>
      <c r="G250" s="2274"/>
      <c r="H250" s="2274"/>
      <c r="I250" s="2274"/>
      <c r="J250" s="2274"/>
      <c r="K250" s="2274"/>
      <c r="L250" s="2274"/>
      <c r="M250" s="2274"/>
      <c r="N250" s="2274"/>
      <c r="O250" s="2274"/>
      <c r="P250" s="2274"/>
      <c r="Q250" s="2274"/>
      <c r="R250" s="2274"/>
      <c r="S250" s="2274"/>
      <c r="T250" s="2274"/>
      <c r="U250" s="2274"/>
      <c r="V250" s="2274"/>
      <c r="W250" s="2274"/>
      <c r="X250" s="2274"/>
      <c r="Y250" s="2274"/>
      <c r="Z250" s="2274"/>
      <c r="AA250" s="2274"/>
      <c r="AB250" s="2274"/>
      <c r="AC250" s="2274"/>
      <c r="AD250" s="2274"/>
      <c r="AE250" s="2274"/>
      <c r="AF250" s="2274"/>
      <c r="AG250" s="2274"/>
      <c r="AH250" s="2274"/>
      <c r="AI250" s="2274"/>
      <c r="AJ250" s="2274"/>
      <c r="AK250" s="2274"/>
      <c r="AL250" s="2274"/>
      <c r="AM250" s="2274"/>
      <c r="AN250" s="2274"/>
      <c r="AO250" s="2274"/>
      <c r="AP250" s="2274"/>
      <c r="AQ250" s="2274"/>
      <c r="AR250" s="2274"/>
      <c r="AS250" s="2274"/>
      <c r="AT250" s="2274"/>
      <c r="AU250" s="2274"/>
      <c r="AV250" s="2274"/>
      <c r="AW250" s="2274"/>
      <c r="AX250" s="2274"/>
      <c r="AY250" s="2274"/>
      <c r="AZ250" s="2274"/>
      <c r="BA250" s="2274"/>
      <c r="BB250" s="2274"/>
      <c r="BC250" s="2274"/>
      <c r="BD250" s="2274"/>
      <c r="BE250" s="2274"/>
      <c r="BF250" s="2274"/>
      <c r="BG250" s="2274"/>
      <c r="BH250" s="2274"/>
      <c r="BI250" s="2274"/>
      <c r="BJ250" s="2274"/>
      <c r="BK250" s="2274"/>
      <c r="BL250" s="2274"/>
      <c r="BM250" s="2274"/>
      <c r="BN250" s="2274"/>
      <c r="BO250" s="2274"/>
      <c r="BP250" s="2274"/>
      <c r="BQ250" s="2274"/>
      <c r="BR250" s="2274"/>
      <c r="BS250" s="2274"/>
      <c r="BT250" s="2274"/>
      <c r="BU250" s="2274"/>
      <c r="BV250" s="2274"/>
      <c r="BW250" s="2274"/>
      <c r="BX250" s="2274"/>
      <c r="BY250" s="2274"/>
      <c r="BZ250" s="2274"/>
      <c r="CA250" s="2274"/>
      <c r="CB250" s="2274"/>
      <c r="CC250" s="2274"/>
      <c r="CD250" s="2274"/>
      <c r="CE250" s="2274"/>
      <c r="CF250" s="2274"/>
      <c r="CG250" s="2274"/>
      <c r="CH250" s="2274"/>
      <c r="CI250" s="2274"/>
      <c r="CJ250" s="2274"/>
      <c r="CK250" s="2274"/>
      <c r="CL250" s="2274"/>
      <c r="CM250" s="2274"/>
      <c r="CN250" s="2274"/>
      <c r="CO250" s="2274"/>
      <c r="CP250" s="2274"/>
      <c r="CQ250" s="2274"/>
      <c r="CR250" s="2274"/>
      <c r="CS250" s="2274"/>
      <c r="CT250" s="2274"/>
      <c r="CU250" s="2274"/>
      <c r="CV250" s="2274"/>
      <c r="CW250" s="2274"/>
      <c r="CX250" s="2274"/>
      <c r="CY250" s="2274"/>
      <c r="CZ250" s="2274"/>
      <c r="DA250" s="2274"/>
      <c r="DB250" s="2274"/>
      <c r="DC250" s="2274"/>
      <c r="DD250" s="2274"/>
      <c r="DE250" s="2274"/>
      <c r="DF250" s="2274"/>
      <c r="DG250" s="2274"/>
      <c r="DH250" s="2274"/>
      <c r="DI250" s="2274"/>
      <c r="DJ250" s="2274"/>
      <c r="DK250" s="2274"/>
      <c r="DL250" s="2274"/>
      <c r="DM250" s="2274"/>
      <c r="DN250" s="2274"/>
      <c r="DO250" s="2274"/>
      <c r="DP250" s="2274"/>
      <c r="DQ250" s="2274"/>
      <c r="DR250" s="2274"/>
      <c r="DS250" s="2274"/>
      <c r="DT250" s="2274"/>
      <c r="DU250" s="2274"/>
      <c r="DV250" s="1338"/>
      <c r="DW250" s="2274"/>
      <c r="DX250" s="2274"/>
      <c r="DY250" s="2274"/>
      <c r="DZ250" s="2274"/>
      <c r="EA250" s="2274"/>
      <c r="EB250" s="2274"/>
      <c r="EC250" s="2274"/>
      <c r="ED250" s="2274"/>
      <c r="EE250" s="2274"/>
      <c r="EF250" s="2274"/>
      <c r="EG250" s="2274"/>
      <c r="EH250" s="2274"/>
      <c r="EI250" s="2274"/>
      <c r="EJ250" s="2274"/>
      <c r="EK250" s="2274"/>
      <c r="EL250" s="2274"/>
      <c r="EM250" s="2274"/>
      <c r="EN250" s="2274"/>
      <c r="EO250" s="2274"/>
      <c r="EP250" s="2274"/>
      <c r="EQ250" s="1338"/>
      <c r="ER250" s="542"/>
    </row>
    <row r="251" spans="1:148" ht="15" customHeight="1" x14ac:dyDescent="0.25">
      <c r="A251" s="1469"/>
      <c r="B251" s="1129" t="str">
        <f t="shared" si="22"/>
        <v>Desk 35</v>
      </c>
      <c r="C251" s="1131" t="str">
        <f t="shared" si="26"/>
        <v/>
      </c>
      <c r="D251" s="1131" t="str">
        <f t="shared" si="26"/>
        <v/>
      </c>
      <c r="E251" s="1131" t="str">
        <f t="shared" si="26"/>
        <v/>
      </c>
      <c r="F251" s="1131" t="str">
        <f t="shared" si="26"/>
        <v/>
      </c>
      <c r="G251" s="2274"/>
      <c r="H251" s="2274"/>
      <c r="I251" s="2274"/>
      <c r="J251" s="2274"/>
      <c r="K251" s="2274"/>
      <c r="L251" s="2274"/>
      <c r="M251" s="2274"/>
      <c r="N251" s="2274"/>
      <c r="O251" s="2274"/>
      <c r="P251" s="2274"/>
      <c r="Q251" s="2274"/>
      <c r="R251" s="2274"/>
      <c r="S251" s="2274"/>
      <c r="T251" s="2274"/>
      <c r="U251" s="2274"/>
      <c r="V251" s="2274"/>
      <c r="W251" s="2274"/>
      <c r="X251" s="2274"/>
      <c r="Y251" s="2274"/>
      <c r="Z251" s="2274"/>
      <c r="AA251" s="2274"/>
      <c r="AB251" s="2274"/>
      <c r="AC251" s="2274"/>
      <c r="AD251" s="2274"/>
      <c r="AE251" s="2274"/>
      <c r="AF251" s="2274"/>
      <c r="AG251" s="2274"/>
      <c r="AH251" s="2274"/>
      <c r="AI251" s="2274"/>
      <c r="AJ251" s="2274"/>
      <c r="AK251" s="2274"/>
      <c r="AL251" s="2274"/>
      <c r="AM251" s="2274"/>
      <c r="AN251" s="2274"/>
      <c r="AO251" s="2274"/>
      <c r="AP251" s="2274"/>
      <c r="AQ251" s="2274"/>
      <c r="AR251" s="2274"/>
      <c r="AS251" s="2274"/>
      <c r="AT251" s="2274"/>
      <c r="AU251" s="2274"/>
      <c r="AV251" s="2274"/>
      <c r="AW251" s="2274"/>
      <c r="AX251" s="2274"/>
      <c r="AY251" s="2274"/>
      <c r="AZ251" s="2274"/>
      <c r="BA251" s="2274"/>
      <c r="BB251" s="2274"/>
      <c r="BC251" s="2274"/>
      <c r="BD251" s="2274"/>
      <c r="BE251" s="2274"/>
      <c r="BF251" s="2274"/>
      <c r="BG251" s="2274"/>
      <c r="BH251" s="2274"/>
      <c r="BI251" s="2274"/>
      <c r="BJ251" s="2274"/>
      <c r="BK251" s="2274"/>
      <c r="BL251" s="2274"/>
      <c r="BM251" s="2274"/>
      <c r="BN251" s="2274"/>
      <c r="BO251" s="2274"/>
      <c r="BP251" s="2274"/>
      <c r="BQ251" s="2274"/>
      <c r="BR251" s="2274"/>
      <c r="BS251" s="2274"/>
      <c r="BT251" s="2274"/>
      <c r="BU251" s="2274"/>
      <c r="BV251" s="2274"/>
      <c r="BW251" s="2274"/>
      <c r="BX251" s="2274"/>
      <c r="BY251" s="2274"/>
      <c r="BZ251" s="2274"/>
      <c r="CA251" s="2274"/>
      <c r="CB251" s="2274"/>
      <c r="CC251" s="2274"/>
      <c r="CD251" s="2274"/>
      <c r="CE251" s="2274"/>
      <c r="CF251" s="2274"/>
      <c r="CG251" s="2274"/>
      <c r="CH251" s="2274"/>
      <c r="CI251" s="2274"/>
      <c r="CJ251" s="2274"/>
      <c r="CK251" s="2274"/>
      <c r="CL251" s="2274"/>
      <c r="CM251" s="2274"/>
      <c r="CN251" s="2274"/>
      <c r="CO251" s="2274"/>
      <c r="CP251" s="2274"/>
      <c r="CQ251" s="2274"/>
      <c r="CR251" s="2274"/>
      <c r="CS251" s="2274"/>
      <c r="CT251" s="2274"/>
      <c r="CU251" s="2274"/>
      <c r="CV251" s="2274"/>
      <c r="CW251" s="2274"/>
      <c r="CX251" s="2274"/>
      <c r="CY251" s="2274"/>
      <c r="CZ251" s="2274"/>
      <c r="DA251" s="2274"/>
      <c r="DB251" s="2274"/>
      <c r="DC251" s="2274"/>
      <c r="DD251" s="2274"/>
      <c r="DE251" s="2274"/>
      <c r="DF251" s="2274"/>
      <c r="DG251" s="2274"/>
      <c r="DH251" s="2274"/>
      <c r="DI251" s="2274"/>
      <c r="DJ251" s="2274"/>
      <c r="DK251" s="2274"/>
      <c r="DL251" s="2274"/>
      <c r="DM251" s="2274"/>
      <c r="DN251" s="2274"/>
      <c r="DO251" s="2274"/>
      <c r="DP251" s="2274"/>
      <c r="DQ251" s="2274"/>
      <c r="DR251" s="2274"/>
      <c r="DS251" s="2274"/>
      <c r="DT251" s="2274"/>
      <c r="DU251" s="2274"/>
      <c r="DV251" s="1338"/>
      <c r="DW251" s="2274"/>
      <c r="DX251" s="2274"/>
      <c r="DY251" s="2274"/>
      <c r="DZ251" s="2274"/>
      <c r="EA251" s="2274"/>
      <c r="EB251" s="2274"/>
      <c r="EC251" s="2274"/>
      <c r="ED251" s="2274"/>
      <c r="EE251" s="2274"/>
      <c r="EF251" s="2274"/>
      <c r="EG251" s="2274"/>
      <c r="EH251" s="2274"/>
      <c r="EI251" s="2274"/>
      <c r="EJ251" s="2274"/>
      <c r="EK251" s="2274"/>
      <c r="EL251" s="2274"/>
      <c r="EM251" s="2274"/>
      <c r="EN251" s="2274"/>
      <c r="EO251" s="2274"/>
      <c r="EP251" s="2274"/>
      <c r="EQ251" s="1338"/>
      <c r="ER251" s="542"/>
    </row>
    <row r="252" spans="1:148" ht="15" customHeight="1" x14ac:dyDescent="0.25">
      <c r="A252" s="1469"/>
      <c r="B252" s="1129" t="str">
        <f t="shared" si="22"/>
        <v>Desk 36</v>
      </c>
      <c r="C252" s="1131" t="str">
        <f t="shared" si="26"/>
        <v/>
      </c>
      <c r="D252" s="1131" t="str">
        <f t="shared" si="26"/>
        <v/>
      </c>
      <c r="E252" s="1131" t="str">
        <f t="shared" si="26"/>
        <v/>
      </c>
      <c r="F252" s="1131" t="str">
        <f t="shared" si="26"/>
        <v/>
      </c>
      <c r="G252" s="2274"/>
      <c r="H252" s="2274"/>
      <c r="I252" s="2274"/>
      <c r="J252" s="2274"/>
      <c r="K252" s="2274"/>
      <c r="L252" s="2274"/>
      <c r="M252" s="2274"/>
      <c r="N252" s="2274"/>
      <c r="O252" s="2274"/>
      <c r="P252" s="2274"/>
      <c r="Q252" s="2274"/>
      <c r="R252" s="2274"/>
      <c r="S252" s="2274"/>
      <c r="T252" s="2274"/>
      <c r="U252" s="2274"/>
      <c r="V252" s="2274"/>
      <c r="W252" s="2274"/>
      <c r="X252" s="2274"/>
      <c r="Y252" s="2274"/>
      <c r="Z252" s="2274"/>
      <c r="AA252" s="2274"/>
      <c r="AB252" s="2274"/>
      <c r="AC252" s="2274"/>
      <c r="AD252" s="2274"/>
      <c r="AE252" s="2274"/>
      <c r="AF252" s="2274"/>
      <c r="AG252" s="2274"/>
      <c r="AH252" s="2274"/>
      <c r="AI252" s="2274"/>
      <c r="AJ252" s="2274"/>
      <c r="AK252" s="2274"/>
      <c r="AL252" s="2274"/>
      <c r="AM252" s="2274"/>
      <c r="AN252" s="2274"/>
      <c r="AO252" s="2274"/>
      <c r="AP252" s="2274"/>
      <c r="AQ252" s="2274"/>
      <c r="AR252" s="2274"/>
      <c r="AS252" s="2274"/>
      <c r="AT252" s="2274"/>
      <c r="AU252" s="2274"/>
      <c r="AV252" s="2274"/>
      <c r="AW252" s="2274"/>
      <c r="AX252" s="2274"/>
      <c r="AY252" s="2274"/>
      <c r="AZ252" s="2274"/>
      <c r="BA252" s="2274"/>
      <c r="BB252" s="2274"/>
      <c r="BC252" s="2274"/>
      <c r="BD252" s="2274"/>
      <c r="BE252" s="2274"/>
      <c r="BF252" s="2274"/>
      <c r="BG252" s="2274"/>
      <c r="BH252" s="2274"/>
      <c r="BI252" s="2274"/>
      <c r="BJ252" s="2274"/>
      <c r="BK252" s="2274"/>
      <c r="BL252" s="2274"/>
      <c r="BM252" s="2274"/>
      <c r="BN252" s="2274"/>
      <c r="BO252" s="2274"/>
      <c r="BP252" s="2274"/>
      <c r="BQ252" s="2274"/>
      <c r="BR252" s="2274"/>
      <c r="BS252" s="2274"/>
      <c r="BT252" s="2274"/>
      <c r="BU252" s="2274"/>
      <c r="BV252" s="2274"/>
      <c r="BW252" s="2274"/>
      <c r="BX252" s="2274"/>
      <c r="BY252" s="2274"/>
      <c r="BZ252" s="2274"/>
      <c r="CA252" s="2274"/>
      <c r="CB252" s="2274"/>
      <c r="CC252" s="2274"/>
      <c r="CD252" s="2274"/>
      <c r="CE252" s="2274"/>
      <c r="CF252" s="2274"/>
      <c r="CG252" s="2274"/>
      <c r="CH252" s="2274"/>
      <c r="CI252" s="2274"/>
      <c r="CJ252" s="2274"/>
      <c r="CK252" s="2274"/>
      <c r="CL252" s="2274"/>
      <c r="CM252" s="2274"/>
      <c r="CN252" s="2274"/>
      <c r="CO252" s="2274"/>
      <c r="CP252" s="2274"/>
      <c r="CQ252" s="2274"/>
      <c r="CR252" s="2274"/>
      <c r="CS252" s="2274"/>
      <c r="CT252" s="2274"/>
      <c r="CU252" s="2274"/>
      <c r="CV252" s="2274"/>
      <c r="CW252" s="2274"/>
      <c r="CX252" s="2274"/>
      <c r="CY252" s="2274"/>
      <c r="CZ252" s="2274"/>
      <c r="DA252" s="2274"/>
      <c r="DB252" s="2274"/>
      <c r="DC252" s="2274"/>
      <c r="DD252" s="2274"/>
      <c r="DE252" s="2274"/>
      <c r="DF252" s="2274"/>
      <c r="DG252" s="2274"/>
      <c r="DH252" s="2274"/>
      <c r="DI252" s="2274"/>
      <c r="DJ252" s="2274"/>
      <c r="DK252" s="2274"/>
      <c r="DL252" s="2274"/>
      <c r="DM252" s="2274"/>
      <c r="DN252" s="2274"/>
      <c r="DO252" s="2274"/>
      <c r="DP252" s="2274"/>
      <c r="DQ252" s="2274"/>
      <c r="DR252" s="2274"/>
      <c r="DS252" s="2274"/>
      <c r="DT252" s="2274"/>
      <c r="DU252" s="2274"/>
      <c r="DV252" s="1338"/>
      <c r="DW252" s="2274"/>
      <c r="DX252" s="2274"/>
      <c r="DY252" s="2274"/>
      <c r="DZ252" s="2274"/>
      <c r="EA252" s="2274"/>
      <c r="EB252" s="2274"/>
      <c r="EC252" s="2274"/>
      <c r="ED252" s="2274"/>
      <c r="EE252" s="2274"/>
      <c r="EF252" s="2274"/>
      <c r="EG252" s="2274"/>
      <c r="EH252" s="2274"/>
      <c r="EI252" s="2274"/>
      <c r="EJ252" s="2274"/>
      <c r="EK252" s="2274"/>
      <c r="EL252" s="2274"/>
      <c r="EM252" s="2274"/>
      <c r="EN252" s="2274"/>
      <c r="EO252" s="2274"/>
      <c r="EP252" s="2274"/>
      <c r="EQ252" s="1338"/>
      <c r="ER252" s="542"/>
    </row>
    <row r="253" spans="1:148" ht="15" customHeight="1" x14ac:dyDescent="0.25">
      <c r="A253" s="1469"/>
      <c r="B253" s="1129" t="str">
        <f t="shared" si="22"/>
        <v>Desk 37</v>
      </c>
      <c r="C253" s="1131" t="str">
        <f t="shared" si="26"/>
        <v/>
      </c>
      <c r="D253" s="1131" t="str">
        <f t="shared" si="26"/>
        <v/>
      </c>
      <c r="E253" s="1131" t="str">
        <f t="shared" si="26"/>
        <v/>
      </c>
      <c r="F253" s="1131" t="str">
        <f t="shared" si="26"/>
        <v/>
      </c>
      <c r="G253" s="2274"/>
      <c r="H253" s="2274"/>
      <c r="I253" s="2274"/>
      <c r="J253" s="2274"/>
      <c r="K253" s="2274"/>
      <c r="L253" s="2274"/>
      <c r="M253" s="2274"/>
      <c r="N253" s="2274"/>
      <c r="O253" s="2274"/>
      <c r="P253" s="2274"/>
      <c r="Q253" s="2274"/>
      <c r="R253" s="2274"/>
      <c r="S253" s="2274"/>
      <c r="T253" s="2274"/>
      <c r="U253" s="2274"/>
      <c r="V253" s="2274"/>
      <c r="W253" s="2274"/>
      <c r="X253" s="2274"/>
      <c r="Y253" s="2274"/>
      <c r="Z253" s="2274"/>
      <c r="AA253" s="2274"/>
      <c r="AB253" s="2274"/>
      <c r="AC253" s="2274"/>
      <c r="AD253" s="2274"/>
      <c r="AE253" s="2274"/>
      <c r="AF253" s="2274"/>
      <c r="AG253" s="2274"/>
      <c r="AH253" s="2274"/>
      <c r="AI253" s="2274"/>
      <c r="AJ253" s="2274"/>
      <c r="AK253" s="2274"/>
      <c r="AL253" s="2274"/>
      <c r="AM253" s="2274"/>
      <c r="AN253" s="2274"/>
      <c r="AO253" s="2274"/>
      <c r="AP253" s="2274"/>
      <c r="AQ253" s="2274"/>
      <c r="AR253" s="2274"/>
      <c r="AS253" s="2274"/>
      <c r="AT253" s="2274"/>
      <c r="AU253" s="2274"/>
      <c r="AV253" s="2274"/>
      <c r="AW253" s="2274"/>
      <c r="AX253" s="2274"/>
      <c r="AY253" s="2274"/>
      <c r="AZ253" s="2274"/>
      <c r="BA253" s="2274"/>
      <c r="BB253" s="2274"/>
      <c r="BC253" s="2274"/>
      <c r="BD253" s="2274"/>
      <c r="BE253" s="2274"/>
      <c r="BF253" s="2274"/>
      <c r="BG253" s="2274"/>
      <c r="BH253" s="2274"/>
      <c r="BI253" s="2274"/>
      <c r="BJ253" s="2274"/>
      <c r="BK253" s="2274"/>
      <c r="BL253" s="2274"/>
      <c r="BM253" s="2274"/>
      <c r="BN253" s="2274"/>
      <c r="BO253" s="2274"/>
      <c r="BP253" s="2274"/>
      <c r="BQ253" s="2274"/>
      <c r="BR253" s="2274"/>
      <c r="BS253" s="2274"/>
      <c r="BT253" s="2274"/>
      <c r="BU253" s="2274"/>
      <c r="BV253" s="2274"/>
      <c r="BW253" s="2274"/>
      <c r="BX253" s="2274"/>
      <c r="BY253" s="2274"/>
      <c r="BZ253" s="2274"/>
      <c r="CA253" s="2274"/>
      <c r="CB253" s="2274"/>
      <c r="CC253" s="2274"/>
      <c r="CD253" s="2274"/>
      <c r="CE253" s="2274"/>
      <c r="CF253" s="2274"/>
      <c r="CG253" s="2274"/>
      <c r="CH253" s="2274"/>
      <c r="CI253" s="2274"/>
      <c r="CJ253" s="2274"/>
      <c r="CK253" s="2274"/>
      <c r="CL253" s="2274"/>
      <c r="CM253" s="2274"/>
      <c r="CN253" s="2274"/>
      <c r="CO253" s="2274"/>
      <c r="CP253" s="2274"/>
      <c r="CQ253" s="2274"/>
      <c r="CR253" s="2274"/>
      <c r="CS253" s="2274"/>
      <c r="CT253" s="2274"/>
      <c r="CU253" s="2274"/>
      <c r="CV253" s="2274"/>
      <c r="CW253" s="2274"/>
      <c r="CX253" s="2274"/>
      <c r="CY253" s="2274"/>
      <c r="CZ253" s="2274"/>
      <c r="DA253" s="2274"/>
      <c r="DB253" s="2274"/>
      <c r="DC253" s="2274"/>
      <c r="DD253" s="2274"/>
      <c r="DE253" s="2274"/>
      <c r="DF253" s="2274"/>
      <c r="DG253" s="2274"/>
      <c r="DH253" s="2274"/>
      <c r="DI253" s="2274"/>
      <c r="DJ253" s="2274"/>
      <c r="DK253" s="2274"/>
      <c r="DL253" s="2274"/>
      <c r="DM253" s="2274"/>
      <c r="DN253" s="2274"/>
      <c r="DO253" s="2274"/>
      <c r="DP253" s="2274"/>
      <c r="DQ253" s="2274"/>
      <c r="DR253" s="2274"/>
      <c r="DS253" s="2274"/>
      <c r="DT253" s="2274"/>
      <c r="DU253" s="2274"/>
      <c r="DV253" s="1338"/>
      <c r="DW253" s="2274"/>
      <c r="DX253" s="2274"/>
      <c r="DY253" s="2274"/>
      <c r="DZ253" s="2274"/>
      <c r="EA253" s="2274"/>
      <c r="EB253" s="2274"/>
      <c r="EC253" s="2274"/>
      <c r="ED253" s="2274"/>
      <c r="EE253" s="2274"/>
      <c r="EF253" s="2274"/>
      <c r="EG253" s="2274"/>
      <c r="EH253" s="2274"/>
      <c r="EI253" s="2274"/>
      <c r="EJ253" s="2274"/>
      <c r="EK253" s="2274"/>
      <c r="EL253" s="2274"/>
      <c r="EM253" s="2274"/>
      <c r="EN253" s="2274"/>
      <c r="EO253" s="2274"/>
      <c r="EP253" s="2274"/>
      <c r="EQ253" s="1338"/>
      <c r="ER253" s="542"/>
    </row>
    <row r="254" spans="1:148" ht="15" customHeight="1" x14ac:dyDescent="0.25">
      <c r="A254" s="1469"/>
      <c r="B254" s="1129" t="str">
        <f t="shared" si="22"/>
        <v>Desk 38</v>
      </c>
      <c r="C254" s="1131" t="str">
        <f t="shared" si="26"/>
        <v/>
      </c>
      <c r="D254" s="1131" t="str">
        <f t="shared" si="26"/>
        <v/>
      </c>
      <c r="E254" s="1131" t="str">
        <f t="shared" si="26"/>
        <v/>
      </c>
      <c r="F254" s="1131" t="str">
        <f t="shared" si="26"/>
        <v/>
      </c>
      <c r="G254" s="2274"/>
      <c r="H254" s="2274"/>
      <c r="I254" s="2274"/>
      <c r="J254" s="2274"/>
      <c r="K254" s="2274"/>
      <c r="L254" s="2274"/>
      <c r="M254" s="2274"/>
      <c r="N254" s="2274"/>
      <c r="O254" s="2274"/>
      <c r="P254" s="2274"/>
      <c r="Q254" s="2274"/>
      <c r="R254" s="2274"/>
      <c r="S254" s="2274"/>
      <c r="T254" s="2274"/>
      <c r="U254" s="2274"/>
      <c r="V254" s="2274"/>
      <c r="W254" s="2274"/>
      <c r="X254" s="2274"/>
      <c r="Y254" s="2274"/>
      <c r="Z254" s="2274"/>
      <c r="AA254" s="2274"/>
      <c r="AB254" s="2274"/>
      <c r="AC254" s="2274"/>
      <c r="AD254" s="2274"/>
      <c r="AE254" s="2274"/>
      <c r="AF254" s="2274"/>
      <c r="AG254" s="2274"/>
      <c r="AH254" s="2274"/>
      <c r="AI254" s="2274"/>
      <c r="AJ254" s="2274"/>
      <c r="AK254" s="2274"/>
      <c r="AL254" s="2274"/>
      <c r="AM254" s="2274"/>
      <c r="AN254" s="2274"/>
      <c r="AO254" s="2274"/>
      <c r="AP254" s="2274"/>
      <c r="AQ254" s="2274"/>
      <c r="AR254" s="2274"/>
      <c r="AS254" s="2274"/>
      <c r="AT254" s="2274"/>
      <c r="AU254" s="2274"/>
      <c r="AV254" s="2274"/>
      <c r="AW254" s="2274"/>
      <c r="AX254" s="2274"/>
      <c r="AY254" s="2274"/>
      <c r="AZ254" s="2274"/>
      <c r="BA254" s="2274"/>
      <c r="BB254" s="2274"/>
      <c r="BC254" s="2274"/>
      <c r="BD254" s="2274"/>
      <c r="BE254" s="2274"/>
      <c r="BF254" s="2274"/>
      <c r="BG254" s="2274"/>
      <c r="BH254" s="2274"/>
      <c r="BI254" s="2274"/>
      <c r="BJ254" s="2274"/>
      <c r="BK254" s="2274"/>
      <c r="BL254" s="2274"/>
      <c r="BM254" s="2274"/>
      <c r="BN254" s="2274"/>
      <c r="BO254" s="2274"/>
      <c r="BP254" s="2274"/>
      <c r="BQ254" s="2274"/>
      <c r="BR254" s="2274"/>
      <c r="BS254" s="2274"/>
      <c r="BT254" s="2274"/>
      <c r="BU254" s="2274"/>
      <c r="BV254" s="2274"/>
      <c r="BW254" s="2274"/>
      <c r="BX254" s="2274"/>
      <c r="BY254" s="2274"/>
      <c r="BZ254" s="2274"/>
      <c r="CA254" s="2274"/>
      <c r="CB254" s="2274"/>
      <c r="CC254" s="2274"/>
      <c r="CD254" s="2274"/>
      <c r="CE254" s="2274"/>
      <c r="CF254" s="2274"/>
      <c r="CG254" s="2274"/>
      <c r="CH254" s="2274"/>
      <c r="CI254" s="2274"/>
      <c r="CJ254" s="2274"/>
      <c r="CK254" s="2274"/>
      <c r="CL254" s="2274"/>
      <c r="CM254" s="2274"/>
      <c r="CN254" s="2274"/>
      <c r="CO254" s="2274"/>
      <c r="CP254" s="2274"/>
      <c r="CQ254" s="2274"/>
      <c r="CR254" s="2274"/>
      <c r="CS254" s="2274"/>
      <c r="CT254" s="2274"/>
      <c r="CU254" s="2274"/>
      <c r="CV254" s="2274"/>
      <c r="CW254" s="2274"/>
      <c r="CX254" s="2274"/>
      <c r="CY254" s="2274"/>
      <c r="CZ254" s="2274"/>
      <c r="DA254" s="2274"/>
      <c r="DB254" s="2274"/>
      <c r="DC254" s="2274"/>
      <c r="DD254" s="2274"/>
      <c r="DE254" s="2274"/>
      <c r="DF254" s="2274"/>
      <c r="DG254" s="2274"/>
      <c r="DH254" s="2274"/>
      <c r="DI254" s="2274"/>
      <c r="DJ254" s="2274"/>
      <c r="DK254" s="2274"/>
      <c r="DL254" s="2274"/>
      <c r="DM254" s="2274"/>
      <c r="DN254" s="2274"/>
      <c r="DO254" s="2274"/>
      <c r="DP254" s="2274"/>
      <c r="DQ254" s="2274"/>
      <c r="DR254" s="2274"/>
      <c r="DS254" s="2274"/>
      <c r="DT254" s="2274"/>
      <c r="DU254" s="2274"/>
      <c r="DV254" s="1338"/>
      <c r="DW254" s="2274"/>
      <c r="DX254" s="2274"/>
      <c r="DY254" s="2274"/>
      <c r="DZ254" s="2274"/>
      <c r="EA254" s="2274"/>
      <c r="EB254" s="2274"/>
      <c r="EC254" s="2274"/>
      <c r="ED254" s="2274"/>
      <c r="EE254" s="2274"/>
      <c r="EF254" s="2274"/>
      <c r="EG254" s="2274"/>
      <c r="EH254" s="2274"/>
      <c r="EI254" s="2274"/>
      <c r="EJ254" s="2274"/>
      <c r="EK254" s="2274"/>
      <c r="EL254" s="2274"/>
      <c r="EM254" s="2274"/>
      <c r="EN254" s="2274"/>
      <c r="EO254" s="2274"/>
      <c r="EP254" s="2274"/>
      <c r="EQ254" s="1338"/>
      <c r="ER254" s="542"/>
    </row>
    <row r="255" spans="1:148" ht="15" customHeight="1" x14ac:dyDescent="0.25">
      <c r="A255" s="1469"/>
      <c r="B255" s="1129" t="str">
        <f t="shared" si="22"/>
        <v>Desk 39</v>
      </c>
      <c r="C255" s="1131" t="str">
        <f t="shared" si="26"/>
        <v/>
      </c>
      <c r="D255" s="1131" t="str">
        <f t="shared" si="26"/>
        <v/>
      </c>
      <c r="E255" s="1131" t="str">
        <f t="shared" si="26"/>
        <v/>
      </c>
      <c r="F255" s="1131" t="str">
        <f t="shared" si="26"/>
        <v/>
      </c>
      <c r="G255" s="2274"/>
      <c r="H255" s="2274"/>
      <c r="I255" s="2274"/>
      <c r="J255" s="2274"/>
      <c r="K255" s="2274"/>
      <c r="L255" s="2274"/>
      <c r="M255" s="2274"/>
      <c r="N255" s="2274"/>
      <c r="O255" s="2274"/>
      <c r="P255" s="2274"/>
      <c r="Q255" s="2274"/>
      <c r="R255" s="2274"/>
      <c r="S255" s="2274"/>
      <c r="T255" s="2274"/>
      <c r="U255" s="2274"/>
      <c r="V255" s="2274"/>
      <c r="W255" s="2274"/>
      <c r="X255" s="2274"/>
      <c r="Y255" s="2274"/>
      <c r="Z255" s="2274"/>
      <c r="AA255" s="2274"/>
      <c r="AB255" s="2274"/>
      <c r="AC255" s="2274"/>
      <c r="AD255" s="2274"/>
      <c r="AE255" s="2274"/>
      <c r="AF255" s="2274"/>
      <c r="AG255" s="2274"/>
      <c r="AH255" s="2274"/>
      <c r="AI255" s="2274"/>
      <c r="AJ255" s="2274"/>
      <c r="AK255" s="2274"/>
      <c r="AL255" s="2274"/>
      <c r="AM255" s="2274"/>
      <c r="AN255" s="2274"/>
      <c r="AO255" s="2274"/>
      <c r="AP255" s="2274"/>
      <c r="AQ255" s="2274"/>
      <c r="AR255" s="2274"/>
      <c r="AS255" s="2274"/>
      <c r="AT255" s="2274"/>
      <c r="AU255" s="2274"/>
      <c r="AV255" s="2274"/>
      <c r="AW255" s="2274"/>
      <c r="AX255" s="2274"/>
      <c r="AY255" s="2274"/>
      <c r="AZ255" s="2274"/>
      <c r="BA255" s="2274"/>
      <c r="BB255" s="2274"/>
      <c r="BC255" s="2274"/>
      <c r="BD255" s="2274"/>
      <c r="BE255" s="2274"/>
      <c r="BF255" s="2274"/>
      <c r="BG255" s="2274"/>
      <c r="BH255" s="2274"/>
      <c r="BI255" s="2274"/>
      <c r="BJ255" s="2274"/>
      <c r="BK255" s="2274"/>
      <c r="BL255" s="2274"/>
      <c r="BM255" s="2274"/>
      <c r="BN255" s="2274"/>
      <c r="BO255" s="2274"/>
      <c r="BP255" s="2274"/>
      <c r="BQ255" s="2274"/>
      <c r="BR255" s="2274"/>
      <c r="BS255" s="2274"/>
      <c r="BT255" s="2274"/>
      <c r="BU255" s="2274"/>
      <c r="BV255" s="2274"/>
      <c r="BW255" s="2274"/>
      <c r="BX255" s="2274"/>
      <c r="BY255" s="2274"/>
      <c r="BZ255" s="2274"/>
      <c r="CA255" s="2274"/>
      <c r="CB255" s="2274"/>
      <c r="CC255" s="2274"/>
      <c r="CD255" s="2274"/>
      <c r="CE255" s="2274"/>
      <c r="CF255" s="2274"/>
      <c r="CG255" s="2274"/>
      <c r="CH255" s="2274"/>
      <c r="CI255" s="2274"/>
      <c r="CJ255" s="2274"/>
      <c r="CK255" s="2274"/>
      <c r="CL255" s="2274"/>
      <c r="CM255" s="2274"/>
      <c r="CN255" s="2274"/>
      <c r="CO255" s="2274"/>
      <c r="CP255" s="2274"/>
      <c r="CQ255" s="2274"/>
      <c r="CR255" s="2274"/>
      <c r="CS255" s="2274"/>
      <c r="CT255" s="2274"/>
      <c r="CU255" s="2274"/>
      <c r="CV255" s="2274"/>
      <c r="CW255" s="2274"/>
      <c r="CX255" s="2274"/>
      <c r="CY255" s="2274"/>
      <c r="CZ255" s="2274"/>
      <c r="DA255" s="2274"/>
      <c r="DB255" s="2274"/>
      <c r="DC255" s="2274"/>
      <c r="DD255" s="2274"/>
      <c r="DE255" s="2274"/>
      <c r="DF255" s="2274"/>
      <c r="DG255" s="2274"/>
      <c r="DH255" s="2274"/>
      <c r="DI255" s="2274"/>
      <c r="DJ255" s="2274"/>
      <c r="DK255" s="2274"/>
      <c r="DL255" s="2274"/>
      <c r="DM255" s="2274"/>
      <c r="DN255" s="2274"/>
      <c r="DO255" s="2274"/>
      <c r="DP255" s="2274"/>
      <c r="DQ255" s="2274"/>
      <c r="DR255" s="2274"/>
      <c r="DS255" s="2274"/>
      <c r="DT255" s="2274"/>
      <c r="DU255" s="2274"/>
      <c r="DV255" s="1338"/>
      <c r="DW255" s="2274"/>
      <c r="DX255" s="2274"/>
      <c r="DY255" s="2274"/>
      <c r="DZ255" s="2274"/>
      <c r="EA255" s="2274"/>
      <c r="EB255" s="2274"/>
      <c r="EC255" s="2274"/>
      <c r="ED255" s="2274"/>
      <c r="EE255" s="2274"/>
      <c r="EF255" s="2274"/>
      <c r="EG255" s="2274"/>
      <c r="EH255" s="2274"/>
      <c r="EI255" s="2274"/>
      <c r="EJ255" s="2274"/>
      <c r="EK255" s="2274"/>
      <c r="EL255" s="2274"/>
      <c r="EM255" s="2274"/>
      <c r="EN255" s="2274"/>
      <c r="EO255" s="2274"/>
      <c r="EP255" s="2274"/>
      <c r="EQ255" s="1338"/>
      <c r="ER255" s="542"/>
    </row>
    <row r="256" spans="1:148" ht="15" customHeight="1" x14ac:dyDescent="0.25">
      <c r="A256" s="1469"/>
      <c r="B256" s="1129" t="str">
        <f t="shared" si="22"/>
        <v>Desk 40</v>
      </c>
      <c r="C256" s="1131" t="str">
        <f t="shared" si="26"/>
        <v/>
      </c>
      <c r="D256" s="1131" t="str">
        <f t="shared" si="26"/>
        <v/>
      </c>
      <c r="E256" s="1131" t="str">
        <f t="shared" si="26"/>
        <v/>
      </c>
      <c r="F256" s="1131" t="str">
        <f t="shared" si="26"/>
        <v/>
      </c>
      <c r="G256" s="2274"/>
      <c r="H256" s="2274"/>
      <c r="I256" s="2274"/>
      <c r="J256" s="2274"/>
      <c r="K256" s="2274"/>
      <c r="L256" s="2274"/>
      <c r="M256" s="2274"/>
      <c r="N256" s="2274"/>
      <c r="O256" s="2274"/>
      <c r="P256" s="2274"/>
      <c r="Q256" s="2274"/>
      <c r="R256" s="2274"/>
      <c r="S256" s="2274"/>
      <c r="T256" s="2274"/>
      <c r="U256" s="2274"/>
      <c r="V256" s="2274"/>
      <c r="W256" s="2274"/>
      <c r="X256" s="2274"/>
      <c r="Y256" s="2274"/>
      <c r="Z256" s="2274"/>
      <c r="AA256" s="2274"/>
      <c r="AB256" s="2274"/>
      <c r="AC256" s="2274"/>
      <c r="AD256" s="2274"/>
      <c r="AE256" s="2274"/>
      <c r="AF256" s="2274"/>
      <c r="AG256" s="2274"/>
      <c r="AH256" s="2274"/>
      <c r="AI256" s="2274"/>
      <c r="AJ256" s="2274"/>
      <c r="AK256" s="2274"/>
      <c r="AL256" s="2274"/>
      <c r="AM256" s="2274"/>
      <c r="AN256" s="2274"/>
      <c r="AO256" s="2274"/>
      <c r="AP256" s="2274"/>
      <c r="AQ256" s="2274"/>
      <c r="AR256" s="2274"/>
      <c r="AS256" s="2274"/>
      <c r="AT256" s="2274"/>
      <c r="AU256" s="2274"/>
      <c r="AV256" s="2274"/>
      <c r="AW256" s="2274"/>
      <c r="AX256" s="2274"/>
      <c r="AY256" s="2274"/>
      <c r="AZ256" s="2274"/>
      <c r="BA256" s="2274"/>
      <c r="BB256" s="2274"/>
      <c r="BC256" s="2274"/>
      <c r="BD256" s="2274"/>
      <c r="BE256" s="2274"/>
      <c r="BF256" s="2274"/>
      <c r="BG256" s="2274"/>
      <c r="BH256" s="2274"/>
      <c r="BI256" s="2274"/>
      <c r="BJ256" s="2274"/>
      <c r="BK256" s="2274"/>
      <c r="BL256" s="2274"/>
      <c r="BM256" s="2274"/>
      <c r="BN256" s="2274"/>
      <c r="BO256" s="2274"/>
      <c r="BP256" s="2274"/>
      <c r="BQ256" s="2274"/>
      <c r="BR256" s="2274"/>
      <c r="BS256" s="2274"/>
      <c r="BT256" s="2274"/>
      <c r="BU256" s="2274"/>
      <c r="BV256" s="2274"/>
      <c r="BW256" s="2274"/>
      <c r="BX256" s="2274"/>
      <c r="BY256" s="2274"/>
      <c r="BZ256" s="2274"/>
      <c r="CA256" s="2274"/>
      <c r="CB256" s="2274"/>
      <c r="CC256" s="2274"/>
      <c r="CD256" s="2274"/>
      <c r="CE256" s="2274"/>
      <c r="CF256" s="2274"/>
      <c r="CG256" s="2274"/>
      <c r="CH256" s="2274"/>
      <c r="CI256" s="2274"/>
      <c r="CJ256" s="2274"/>
      <c r="CK256" s="2274"/>
      <c r="CL256" s="2274"/>
      <c r="CM256" s="2274"/>
      <c r="CN256" s="2274"/>
      <c r="CO256" s="2274"/>
      <c r="CP256" s="2274"/>
      <c r="CQ256" s="2274"/>
      <c r="CR256" s="2274"/>
      <c r="CS256" s="2274"/>
      <c r="CT256" s="2274"/>
      <c r="CU256" s="2274"/>
      <c r="CV256" s="2274"/>
      <c r="CW256" s="2274"/>
      <c r="CX256" s="2274"/>
      <c r="CY256" s="2274"/>
      <c r="CZ256" s="2274"/>
      <c r="DA256" s="2274"/>
      <c r="DB256" s="2274"/>
      <c r="DC256" s="2274"/>
      <c r="DD256" s="2274"/>
      <c r="DE256" s="2274"/>
      <c r="DF256" s="2274"/>
      <c r="DG256" s="2274"/>
      <c r="DH256" s="2274"/>
      <c r="DI256" s="2274"/>
      <c r="DJ256" s="2274"/>
      <c r="DK256" s="2274"/>
      <c r="DL256" s="2274"/>
      <c r="DM256" s="2274"/>
      <c r="DN256" s="2274"/>
      <c r="DO256" s="2274"/>
      <c r="DP256" s="2274"/>
      <c r="DQ256" s="2274"/>
      <c r="DR256" s="2274"/>
      <c r="DS256" s="2274"/>
      <c r="DT256" s="2274"/>
      <c r="DU256" s="2274"/>
      <c r="DV256" s="1338"/>
      <c r="DW256" s="2274"/>
      <c r="DX256" s="2274"/>
      <c r="DY256" s="2274"/>
      <c r="DZ256" s="2274"/>
      <c r="EA256" s="2274"/>
      <c r="EB256" s="2274"/>
      <c r="EC256" s="2274"/>
      <c r="ED256" s="2274"/>
      <c r="EE256" s="2274"/>
      <c r="EF256" s="2274"/>
      <c r="EG256" s="2274"/>
      <c r="EH256" s="2274"/>
      <c r="EI256" s="2274"/>
      <c r="EJ256" s="2274"/>
      <c r="EK256" s="2274"/>
      <c r="EL256" s="2274"/>
      <c r="EM256" s="2274"/>
      <c r="EN256" s="2274"/>
      <c r="EO256" s="2274"/>
      <c r="EP256" s="2274"/>
      <c r="EQ256" s="1338"/>
      <c r="ER256" s="542"/>
    </row>
    <row r="257" spans="1:148" ht="15" customHeight="1" x14ac:dyDescent="0.25">
      <c r="A257" s="1469"/>
      <c r="B257" s="1129" t="str">
        <f t="shared" si="22"/>
        <v>Desk 41</v>
      </c>
      <c r="C257" s="1131" t="str">
        <f t="shared" si="26"/>
        <v/>
      </c>
      <c r="D257" s="1131" t="str">
        <f t="shared" si="26"/>
        <v/>
      </c>
      <c r="E257" s="1131" t="str">
        <f t="shared" si="26"/>
        <v/>
      </c>
      <c r="F257" s="1131" t="str">
        <f t="shared" si="26"/>
        <v/>
      </c>
      <c r="G257" s="2274"/>
      <c r="H257" s="2274"/>
      <c r="I257" s="2274"/>
      <c r="J257" s="2274"/>
      <c r="K257" s="2274"/>
      <c r="L257" s="2274"/>
      <c r="M257" s="2274"/>
      <c r="N257" s="2274"/>
      <c r="O257" s="2274"/>
      <c r="P257" s="2274"/>
      <c r="Q257" s="2274"/>
      <c r="R257" s="2274"/>
      <c r="S257" s="2274"/>
      <c r="T257" s="2274"/>
      <c r="U257" s="2274"/>
      <c r="V257" s="2274"/>
      <c r="W257" s="2274"/>
      <c r="X257" s="2274"/>
      <c r="Y257" s="2274"/>
      <c r="Z257" s="2274"/>
      <c r="AA257" s="2274"/>
      <c r="AB257" s="2274"/>
      <c r="AC257" s="2274"/>
      <c r="AD257" s="2274"/>
      <c r="AE257" s="2274"/>
      <c r="AF257" s="2274"/>
      <c r="AG257" s="2274"/>
      <c r="AH257" s="2274"/>
      <c r="AI257" s="2274"/>
      <c r="AJ257" s="2274"/>
      <c r="AK257" s="2274"/>
      <c r="AL257" s="2274"/>
      <c r="AM257" s="2274"/>
      <c r="AN257" s="2274"/>
      <c r="AO257" s="2274"/>
      <c r="AP257" s="2274"/>
      <c r="AQ257" s="2274"/>
      <c r="AR257" s="2274"/>
      <c r="AS257" s="2274"/>
      <c r="AT257" s="2274"/>
      <c r="AU257" s="2274"/>
      <c r="AV257" s="2274"/>
      <c r="AW257" s="2274"/>
      <c r="AX257" s="2274"/>
      <c r="AY257" s="2274"/>
      <c r="AZ257" s="2274"/>
      <c r="BA257" s="2274"/>
      <c r="BB257" s="2274"/>
      <c r="BC257" s="2274"/>
      <c r="BD257" s="2274"/>
      <c r="BE257" s="2274"/>
      <c r="BF257" s="2274"/>
      <c r="BG257" s="2274"/>
      <c r="BH257" s="2274"/>
      <c r="BI257" s="2274"/>
      <c r="BJ257" s="2274"/>
      <c r="BK257" s="2274"/>
      <c r="BL257" s="2274"/>
      <c r="BM257" s="2274"/>
      <c r="BN257" s="2274"/>
      <c r="BO257" s="2274"/>
      <c r="BP257" s="2274"/>
      <c r="BQ257" s="2274"/>
      <c r="BR257" s="2274"/>
      <c r="BS257" s="2274"/>
      <c r="BT257" s="2274"/>
      <c r="BU257" s="2274"/>
      <c r="BV257" s="2274"/>
      <c r="BW257" s="2274"/>
      <c r="BX257" s="2274"/>
      <c r="BY257" s="2274"/>
      <c r="BZ257" s="2274"/>
      <c r="CA257" s="2274"/>
      <c r="CB257" s="2274"/>
      <c r="CC257" s="2274"/>
      <c r="CD257" s="2274"/>
      <c r="CE257" s="2274"/>
      <c r="CF257" s="2274"/>
      <c r="CG257" s="2274"/>
      <c r="CH257" s="2274"/>
      <c r="CI257" s="2274"/>
      <c r="CJ257" s="2274"/>
      <c r="CK257" s="2274"/>
      <c r="CL257" s="2274"/>
      <c r="CM257" s="2274"/>
      <c r="CN257" s="2274"/>
      <c r="CO257" s="2274"/>
      <c r="CP257" s="2274"/>
      <c r="CQ257" s="2274"/>
      <c r="CR257" s="2274"/>
      <c r="CS257" s="2274"/>
      <c r="CT257" s="2274"/>
      <c r="CU257" s="2274"/>
      <c r="CV257" s="2274"/>
      <c r="CW257" s="2274"/>
      <c r="CX257" s="2274"/>
      <c r="CY257" s="2274"/>
      <c r="CZ257" s="2274"/>
      <c r="DA257" s="2274"/>
      <c r="DB257" s="2274"/>
      <c r="DC257" s="2274"/>
      <c r="DD257" s="2274"/>
      <c r="DE257" s="2274"/>
      <c r="DF257" s="2274"/>
      <c r="DG257" s="2274"/>
      <c r="DH257" s="2274"/>
      <c r="DI257" s="2274"/>
      <c r="DJ257" s="2274"/>
      <c r="DK257" s="2274"/>
      <c r="DL257" s="2274"/>
      <c r="DM257" s="2274"/>
      <c r="DN257" s="2274"/>
      <c r="DO257" s="2274"/>
      <c r="DP257" s="2274"/>
      <c r="DQ257" s="2274"/>
      <c r="DR257" s="2274"/>
      <c r="DS257" s="2274"/>
      <c r="DT257" s="2274"/>
      <c r="DU257" s="2274"/>
      <c r="DV257" s="1338"/>
      <c r="DW257" s="2274"/>
      <c r="DX257" s="2274"/>
      <c r="DY257" s="2274"/>
      <c r="DZ257" s="2274"/>
      <c r="EA257" s="2274"/>
      <c r="EB257" s="2274"/>
      <c r="EC257" s="2274"/>
      <c r="ED257" s="2274"/>
      <c r="EE257" s="2274"/>
      <c r="EF257" s="2274"/>
      <c r="EG257" s="2274"/>
      <c r="EH257" s="2274"/>
      <c r="EI257" s="2274"/>
      <c r="EJ257" s="2274"/>
      <c r="EK257" s="2274"/>
      <c r="EL257" s="2274"/>
      <c r="EM257" s="2274"/>
      <c r="EN257" s="2274"/>
      <c r="EO257" s="2274"/>
      <c r="EP257" s="2274"/>
      <c r="EQ257" s="1338"/>
      <c r="ER257" s="542"/>
    </row>
    <row r="258" spans="1:148" ht="15" customHeight="1" x14ac:dyDescent="0.25">
      <c r="A258" s="1469"/>
      <c r="B258" s="1129" t="str">
        <f t="shared" si="22"/>
        <v>Desk 42</v>
      </c>
      <c r="C258" s="1131" t="str">
        <f t="shared" si="26"/>
        <v/>
      </c>
      <c r="D258" s="1131" t="str">
        <f t="shared" si="26"/>
        <v/>
      </c>
      <c r="E258" s="1131" t="str">
        <f t="shared" si="26"/>
        <v/>
      </c>
      <c r="F258" s="1131" t="str">
        <f t="shared" si="26"/>
        <v/>
      </c>
      <c r="G258" s="2274"/>
      <c r="H258" s="2274"/>
      <c r="I258" s="2274"/>
      <c r="J258" s="2274"/>
      <c r="K258" s="2274"/>
      <c r="L258" s="2274"/>
      <c r="M258" s="2274"/>
      <c r="N258" s="2274"/>
      <c r="O258" s="2274"/>
      <c r="P258" s="2274"/>
      <c r="Q258" s="2274"/>
      <c r="R258" s="2274"/>
      <c r="S258" s="2274"/>
      <c r="T258" s="2274"/>
      <c r="U258" s="2274"/>
      <c r="V258" s="2274"/>
      <c r="W258" s="2274"/>
      <c r="X258" s="2274"/>
      <c r="Y258" s="2274"/>
      <c r="Z258" s="2274"/>
      <c r="AA258" s="2274"/>
      <c r="AB258" s="2274"/>
      <c r="AC258" s="2274"/>
      <c r="AD258" s="2274"/>
      <c r="AE258" s="2274"/>
      <c r="AF258" s="2274"/>
      <c r="AG258" s="2274"/>
      <c r="AH258" s="2274"/>
      <c r="AI258" s="2274"/>
      <c r="AJ258" s="2274"/>
      <c r="AK258" s="2274"/>
      <c r="AL258" s="2274"/>
      <c r="AM258" s="2274"/>
      <c r="AN258" s="2274"/>
      <c r="AO258" s="2274"/>
      <c r="AP258" s="2274"/>
      <c r="AQ258" s="2274"/>
      <c r="AR258" s="2274"/>
      <c r="AS258" s="2274"/>
      <c r="AT258" s="2274"/>
      <c r="AU258" s="2274"/>
      <c r="AV258" s="2274"/>
      <c r="AW258" s="2274"/>
      <c r="AX258" s="2274"/>
      <c r="AY258" s="2274"/>
      <c r="AZ258" s="2274"/>
      <c r="BA258" s="2274"/>
      <c r="BB258" s="2274"/>
      <c r="BC258" s="2274"/>
      <c r="BD258" s="2274"/>
      <c r="BE258" s="2274"/>
      <c r="BF258" s="2274"/>
      <c r="BG258" s="2274"/>
      <c r="BH258" s="2274"/>
      <c r="BI258" s="2274"/>
      <c r="BJ258" s="2274"/>
      <c r="BK258" s="2274"/>
      <c r="BL258" s="2274"/>
      <c r="BM258" s="2274"/>
      <c r="BN258" s="2274"/>
      <c r="BO258" s="2274"/>
      <c r="BP258" s="2274"/>
      <c r="BQ258" s="2274"/>
      <c r="BR258" s="2274"/>
      <c r="BS258" s="2274"/>
      <c r="BT258" s="2274"/>
      <c r="BU258" s="2274"/>
      <c r="BV258" s="2274"/>
      <c r="BW258" s="2274"/>
      <c r="BX258" s="2274"/>
      <c r="BY258" s="2274"/>
      <c r="BZ258" s="2274"/>
      <c r="CA258" s="2274"/>
      <c r="CB258" s="2274"/>
      <c r="CC258" s="2274"/>
      <c r="CD258" s="2274"/>
      <c r="CE258" s="2274"/>
      <c r="CF258" s="2274"/>
      <c r="CG258" s="2274"/>
      <c r="CH258" s="2274"/>
      <c r="CI258" s="2274"/>
      <c r="CJ258" s="2274"/>
      <c r="CK258" s="2274"/>
      <c r="CL258" s="2274"/>
      <c r="CM258" s="2274"/>
      <c r="CN258" s="2274"/>
      <c r="CO258" s="2274"/>
      <c r="CP258" s="2274"/>
      <c r="CQ258" s="2274"/>
      <c r="CR258" s="2274"/>
      <c r="CS258" s="2274"/>
      <c r="CT258" s="2274"/>
      <c r="CU258" s="2274"/>
      <c r="CV258" s="2274"/>
      <c r="CW258" s="2274"/>
      <c r="CX258" s="2274"/>
      <c r="CY258" s="2274"/>
      <c r="CZ258" s="2274"/>
      <c r="DA258" s="2274"/>
      <c r="DB258" s="2274"/>
      <c r="DC258" s="2274"/>
      <c r="DD258" s="2274"/>
      <c r="DE258" s="2274"/>
      <c r="DF258" s="2274"/>
      <c r="DG258" s="2274"/>
      <c r="DH258" s="2274"/>
      <c r="DI258" s="2274"/>
      <c r="DJ258" s="2274"/>
      <c r="DK258" s="2274"/>
      <c r="DL258" s="2274"/>
      <c r="DM258" s="2274"/>
      <c r="DN258" s="2274"/>
      <c r="DO258" s="2274"/>
      <c r="DP258" s="2274"/>
      <c r="DQ258" s="2274"/>
      <c r="DR258" s="2274"/>
      <c r="DS258" s="2274"/>
      <c r="DT258" s="2274"/>
      <c r="DU258" s="2274"/>
      <c r="DV258" s="1338"/>
      <c r="DW258" s="2274"/>
      <c r="DX258" s="2274"/>
      <c r="DY258" s="2274"/>
      <c r="DZ258" s="2274"/>
      <c r="EA258" s="2274"/>
      <c r="EB258" s="2274"/>
      <c r="EC258" s="2274"/>
      <c r="ED258" s="2274"/>
      <c r="EE258" s="2274"/>
      <c r="EF258" s="2274"/>
      <c r="EG258" s="2274"/>
      <c r="EH258" s="2274"/>
      <c r="EI258" s="2274"/>
      <c r="EJ258" s="2274"/>
      <c r="EK258" s="2274"/>
      <c r="EL258" s="2274"/>
      <c r="EM258" s="2274"/>
      <c r="EN258" s="2274"/>
      <c r="EO258" s="2274"/>
      <c r="EP258" s="2274"/>
      <c r="EQ258" s="1338"/>
      <c r="ER258" s="542"/>
    </row>
    <row r="259" spans="1:148" ht="15" customHeight="1" x14ac:dyDescent="0.25">
      <c r="A259" s="1469"/>
      <c r="B259" s="1129" t="str">
        <f t="shared" si="22"/>
        <v>Desk 43</v>
      </c>
      <c r="C259" s="1131" t="str">
        <f t="shared" si="26"/>
        <v/>
      </c>
      <c r="D259" s="1131" t="str">
        <f t="shared" si="26"/>
        <v/>
      </c>
      <c r="E259" s="1131" t="str">
        <f t="shared" si="26"/>
        <v/>
      </c>
      <c r="F259" s="1131" t="str">
        <f t="shared" si="26"/>
        <v/>
      </c>
      <c r="G259" s="2274"/>
      <c r="H259" s="2274"/>
      <c r="I259" s="2274"/>
      <c r="J259" s="2274"/>
      <c r="K259" s="2274"/>
      <c r="L259" s="2274"/>
      <c r="M259" s="2274"/>
      <c r="N259" s="2274"/>
      <c r="O259" s="2274"/>
      <c r="P259" s="2274"/>
      <c r="Q259" s="2274"/>
      <c r="R259" s="2274"/>
      <c r="S259" s="2274"/>
      <c r="T259" s="2274"/>
      <c r="U259" s="2274"/>
      <c r="V259" s="2274"/>
      <c r="W259" s="2274"/>
      <c r="X259" s="2274"/>
      <c r="Y259" s="2274"/>
      <c r="Z259" s="2274"/>
      <c r="AA259" s="2274"/>
      <c r="AB259" s="2274"/>
      <c r="AC259" s="2274"/>
      <c r="AD259" s="2274"/>
      <c r="AE259" s="2274"/>
      <c r="AF259" s="2274"/>
      <c r="AG259" s="2274"/>
      <c r="AH259" s="2274"/>
      <c r="AI259" s="2274"/>
      <c r="AJ259" s="2274"/>
      <c r="AK259" s="2274"/>
      <c r="AL259" s="2274"/>
      <c r="AM259" s="2274"/>
      <c r="AN259" s="2274"/>
      <c r="AO259" s="2274"/>
      <c r="AP259" s="2274"/>
      <c r="AQ259" s="2274"/>
      <c r="AR259" s="2274"/>
      <c r="AS259" s="2274"/>
      <c r="AT259" s="2274"/>
      <c r="AU259" s="2274"/>
      <c r="AV259" s="2274"/>
      <c r="AW259" s="2274"/>
      <c r="AX259" s="2274"/>
      <c r="AY259" s="2274"/>
      <c r="AZ259" s="2274"/>
      <c r="BA259" s="2274"/>
      <c r="BB259" s="2274"/>
      <c r="BC259" s="2274"/>
      <c r="BD259" s="2274"/>
      <c r="BE259" s="2274"/>
      <c r="BF259" s="2274"/>
      <c r="BG259" s="2274"/>
      <c r="BH259" s="2274"/>
      <c r="BI259" s="2274"/>
      <c r="BJ259" s="2274"/>
      <c r="BK259" s="2274"/>
      <c r="BL259" s="2274"/>
      <c r="BM259" s="2274"/>
      <c r="BN259" s="2274"/>
      <c r="BO259" s="2274"/>
      <c r="BP259" s="2274"/>
      <c r="BQ259" s="2274"/>
      <c r="BR259" s="2274"/>
      <c r="BS259" s="2274"/>
      <c r="BT259" s="2274"/>
      <c r="BU259" s="2274"/>
      <c r="BV259" s="2274"/>
      <c r="BW259" s="2274"/>
      <c r="BX259" s="2274"/>
      <c r="BY259" s="2274"/>
      <c r="BZ259" s="2274"/>
      <c r="CA259" s="2274"/>
      <c r="CB259" s="2274"/>
      <c r="CC259" s="2274"/>
      <c r="CD259" s="2274"/>
      <c r="CE259" s="2274"/>
      <c r="CF259" s="2274"/>
      <c r="CG259" s="2274"/>
      <c r="CH259" s="2274"/>
      <c r="CI259" s="2274"/>
      <c r="CJ259" s="2274"/>
      <c r="CK259" s="2274"/>
      <c r="CL259" s="2274"/>
      <c r="CM259" s="2274"/>
      <c r="CN259" s="2274"/>
      <c r="CO259" s="2274"/>
      <c r="CP259" s="2274"/>
      <c r="CQ259" s="2274"/>
      <c r="CR259" s="2274"/>
      <c r="CS259" s="2274"/>
      <c r="CT259" s="2274"/>
      <c r="CU259" s="2274"/>
      <c r="CV259" s="2274"/>
      <c r="CW259" s="2274"/>
      <c r="CX259" s="2274"/>
      <c r="CY259" s="2274"/>
      <c r="CZ259" s="2274"/>
      <c r="DA259" s="2274"/>
      <c r="DB259" s="2274"/>
      <c r="DC259" s="2274"/>
      <c r="DD259" s="2274"/>
      <c r="DE259" s="2274"/>
      <c r="DF259" s="2274"/>
      <c r="DG259" s="2274"/>
      <c r="DH259" s="2274"/>
      <c r="DI259" s="2274"/>
      <c r="DJ259" s="2274"/>
      <c r="DK259" s="2274"/>
      <c r="DL259" s="2274"/>
      <c r="DM259" s="2274"/>
      <c r="DN259" s="2274"/>
      <c r="DO259" s="2274"/>
      <c r="DP259" s="2274"/>
      <c r="DQ259" s="2274"/>
      <c r="DR259" s="2274"/>
      <c r="DS259" s="2274"/>
      <c r="DT259" s="2274"/>
      <c r="DU259" s="2274"/>
      <c r="DV259" s="1338"/>
      <c r="DW259" s="2274"/>
      <c r="DX259" s="2274"/>
      <c r="DY259" s="2274"/>
      <c r="DZ259" s="2274"/>
      <c r="EA259" s="2274"/>
      <c r="EB259" s="2274"/>
      <c r="EC259" s="2274"/>
      <c r="ED259" s="2274"/>
      <c r="EE259" s="2274"/>
      <c r="EF259" s="2274"/>
      <c r="EG259" s="2274"/>
      <c r="EH259" s="2274"/>
      <c r="EI259" s="2274"/>
      <c r="EJ259" s="2274"/>
      <c r="EK259" s="2274"/>
      <c r="EL259" s="2274"/>
      <c r="EM259" s="2274"/>
      <c r="EN259" s="2274"/>
      <c r="EO259" s="2274"/>
      <c r="EP259" s="2274"/>
      <c r="EQ259" s="1338"/>
      <c r="ER259" s="542"/>
    </row>
    <row r="260" spans="1:148" ht="15" customHeight="1" x14ac:dyDescent="0.25">
      <c r="A260" s="1469"/>
      <c r="B260" s="1129" t="str">
        <f t="shared" si="22"/>
        <v>Desk 44</v>
      </c>
      <c r="C260" s="1131" t="str">
        <f t="shared" si="26"/>
        <v/>
      </c>
      <c r="D260" s="1131" t="str">
        <f t="shared" si="26"/>
        <v/>
      </c>
      <c r="E260" s="1131" t="str">
        <f t="shared" si="26"/>
        <v/>
      </c>
      <c r="F260" s="1131" t="str">
        <f t="shared" si="26"/>
        <v/>
      </c>
      <c r="G260" s="2274"/>
      <c r="H260" s="2274"/>
      <c r="I260" s="2274"/>
      <c r="J260" s="2274"/>
      <c r="K260" s="2274"/>
      <c r="L260" s="2274"/>
      <c r="M260" s="2274"/>
      <c r="N260" s="2274"/>
      <c r="O260" s="2274"/>
      <c r="P260" s="2274"/>
      <c r="Q260" s="2274"/>
      <c r="R260" s="2274"/>
      <c r="S260" s="2274"/>
      <c r="T260" s="2274"/>
      <c r="U260" s="2274"/>
      <c r="V260" s="2274"/>
      <c r="W260" s="2274"/>
      <c r="X260" s="2274"/>
      <c r="Y260" s="2274"/>
      <c r="Z260" s="2274"/>
      <c r="AA260" s="2274"/>
      <c r="AB260" s="2274"/>
      <c r="AC260" s="2274"/>
      <c r="AD260" s="2274"/>
      <c r="AE260" s="2274"/>
      <c r="AF260" s="2274"/>
      <c r="AG260" s="2274"/>
      <c r="AH260" s="2274"/>
      <c r="AI260" s="2274"/>
      <c r="AJ260" s="2274"/>
      <c r="AK260" s="2274"/>
      <c r="AL260" s="2274"/>
      <c r="AM260" s="2274"/>
      <c r="AN260" s="2274"/>
      <c r="AO260" s="2274"/>
      <c r="AP260" s="2274"/>
      <c r="AQ260" s="2274"/>
      <c r="AR260" s="2274"/>
      <c r="AS260" s="2274"/>
      <c r="AT260" s="2274"/>
      <c r="AU260" s="2274"/>
      <c r="AV260" s="2274"/>
      <c r="AW260" s="2274"/>
      <c r="AX260" s="2274"/>
      <c r="AY260" s="2274"/>
      <c r="AZ260" s="2274"/>
      <c r="BA260" s="2274"/>
      <c r="BB260" s="2274"/>
      <c r="BC260" s="2274"/>
      <c r="BD260" s="2274"/>
      <c r="BE260" s="2274"/>
      <c r="BF260" s="2274"/>
      <c r="BG260" s="2274"/>
      <c r="BH260" s="2274"/>
      <c r="BI260" s="2274"/>
      <c r="BJ260" s="2274"/>
      <c r="BK260" s="2274"/>
      <c r="BL260" s="2274"/>
      <c r="BM260" s="2274"/>
      <c r="BN260" s="2274"/>
      <c r="BO260" s="2274"/>
      <c r="BP260" s="2274"/>
      <c r="BQ260" s="2274"/>
      <c r="BR260" s="2274"/>
      <c r="BS260" s="2274"/>
      <c r="BT260" s="2274"/>
      <c r="BU260" s="2274"/>
      <c r="BV260" s="2274"/>
      <c r="BW260" s="2274"/>
      <c r="BX260" s="2274"/>
      <c r="BY260" s="2274"/>
      <c r="BZ260" s="2274"/>
      <c r="CA260" s="2274"/>
      <c r="CB260" s="2274"/>
      <c r="CC260" s="2274"/>
      <c r="CD260" s="2274"/>
      <c r="CE260" s="2274"/>
      <c r="CF260" s="2274"/>
      <c r="CG260" s="2274"/>
      <c r="CH260" s="2274"/>
      <c r="CI260" s="2274"/>
      <c r="CJ260" s="2274"/>
      <c r="CK260" s="2274"/>
      <c r="CL260" s="2274"/>
      <c r="CM260" s="2274"/>
      <c r="CN260" s="2274"/>
      <c r="CO260" s="2274"/>
      <c r="CP260" s="2274"/>
      <c r="CQ260" s="2274"/>
      <c r="CR260" s="2274"/>
      <c r="CS260" s="2274"/>
      <c r="CT260" s="2274"/>
      <c r="CU260" s="2274"/>
      <c r="CV260" s="2274"/>
      <c r="CW260" s="2274"/>
      <c r="CX260" s="2274"/>
      <c r="CY260" s="2274"/>
      <c r="CZ260" s="2274"/>
      <c r="DA260" s="2274"/>
      <c r="DB260" s="2274"/>
      <c r="DC260" s="2274"/>
      <c r="DD260" s="2274"/>
      <c r="DE260" s="2274"/>
      <c r="DF260" s="2274"/>
      <c r="DG260" s="2274"/>
      <c r="DH260" s="2274"/>
      <c r="DI260" s="2274"/>
      <c r="DJ260" s="2274"/>
      <c r="DK260" s="2274"/>
      <c r="DL260" s="2274"/>
      <c r="DM260" s="2274"/>
      <c r="DN260" s="2274"/>
      <c r="DO260" s="2274"/>
      <c r="DP260" s="2274"/>
      <c r="DQ260" s="2274"/>
      <c r="DR260" s="2274"/>
      <c r="DS260" s="2274"/>
      <c r="DT260" s="2274"/>
      <c r="DU260" s="2274"/>
      <c r="DV260" s="1338"/>
      <c r="DW260" s="2274"/>
      <c r="DX260" s="2274"/>
      <c r="DY260" s="2274"/>
      <c r="DZ260" s="2274"/>
      <c r="EA260" s="2274"/>
      <c r="EB260" s="2274"/>
      <c r="EC260" s="2274"/>
      <c r="ED260" s="2274"/>
      <c r="EE260" s="2274"/>
      <c r="EF260" s="2274"/>
      <c r="EG260" s="2274"/>
      <c r="EH260" s="2274"/>
      <c r="EI260" s="2274"/>
      <c r="EJ260" s="2274"/>
      <c r="EK260" s="2274"/>
      <c r="EL260" s="2274"/>
      <c r="EM260" s="2274"/>
      <c r="EN260" s="2274"/>
      <c r="EO260" s="2274"/>
      <c r="EP260" s="2274"/>
      <c r="EQ260" s="1338"/>
      <c r="ER260" s="542"/>
    </row>
    <row r="261" spans="1:148" ht="15" customHeight="1" x14ac:dyDescent="0.25">
      <c r="A261" s="1469"/>
      <c r="B261" s="1129" t="str">
        <f t="shared" si="22"/>
        <v>Desk 45</v>
      </c>
      <c r="C261" s="1131" t="str">
        <f t="shared" si="26"/>
        <v/>
      </c>
      <c r="D261" s="1131" t="str">
        <f t="shared" si="26"/>
        <v/>
      </c>
      <c r="E261" s="1131" t="str">
        <f t="shared" si="26"/>
        <v/>
      </c>
      <c r="F261" s="1131" t="str">
        <f t="shared" si="26"/>
        <v/>
      </c>
      <c r="G261" s="2274"/>
      <c r="H261" s="2274"/>
      <c r="I261" s="2274"/>
      <c r="J261" s="2274"/>
      <c r="K261" s="2274"/>
      <c r="L261" s="2274"/>
      <c r="M261" s="2274"/>
      <c r="N261" s="2274"/>
      <c r="O261" s="2274"/>
      <c r="P261" s="2274"/>
      <c r="Q261" s="2274"/>
      <c r="R261" s="2274"/>
      <c r="S261" s="2274"/>
      <c r="T261" s="2274"/>
      <c r="U261" s="2274"/>
      <c r="V261" s="2274"/>
      <c r="W261" s="2274"/>
      <c r="X261" s="2274"/>
      <c r="Y261" s="2274"/>
      <c r="Z261" s="2274"/>
      <c r="AA261" s="2274"/>
      <c r="AB261" s="2274"/>
      <c r="AC261" s="2274"/>
      <c r="AD261" s="2274"/>
      <c r="AE261" s="2274"/>
      <c r="AF261" s="2274"/>
      <c r="AG261" s="2274"/>
      <c r="AH261" s="2274"/>
      <c r="AI261" s="2274"/>
      <c r="AJ261" s="2274"/>
      <c r="AK261" s="2274"/>
      <c r="AL261" s="2274"/>
      <c r="AM261" s="2274"/>
      <c r="AN261" s="2274"/>
      <c r="AO261" s="2274"/>
      <c r="AP261" s="2274"/>
      <c r="AQ261" s="2274"/>
      <c r="AR261" s="2274"/>
      <c r="AS261" s="2274"/>
      <c r="AT261" s="2274"/>
      <c r="AU261" s="2274"/>
      <c r="AV261" s="2274"/>
      <c r="AW261" s="2274"/>
      <c r="AX261" s="2274"/>
      <c r="AY261" s="2274"/>
      <c r="AZ261" s="2274"/>
      <c r="BA261" s="2274"/>
      <c r="BB261" s="2274"/>
      <c r="BC261" s="2274"/>
      <c r="BD261" s="2274"/>
      <c r="BE261" s="2274"/>
      <c r="BF261" s="2274"/>
      <c r="BG261" s="2274"/>
      <c r="BH261" s="2274"/>
      <c r="BI261" s="2274"/>
      <c r="BJ261" s="2274"/>
      <c r="BK261" s="2274"/>
      <c r="BL261" s="2274"/>
      <c r="BM261" s="2274"/>
      <c r="BN261" s="2274"/>
      <c r="BO261" s="2274"/>
      <c r="BP261" s="2274"/>
      <c r="BQ261" s="2274"/>
      <c r="BR261" s="2274"/>
      <c r="BS261" s="2274"/>
      <c r="BT261" s="2274"/>
      <c r="BU261" s="2274"/>
      <c r="BV261" s="2274"/>
      <c r="BW261" s="2274"/>
      <c r="BX261" s="2274"/>
      <c r="BY261" s="2274"/>
      <c r="BZ261" s="2274"/>
      <c r="CA261" s="2274"/>
      <c r="CB261" s="2274"/>
      <c r="CC261" s="2274"/>
      <c r="CD261" s="2274"/>
      <c r="CE261" s="2274"/>
      <c r="CF261" s="2274"/>
      <c r="CG261" s="2274"/>
      <c r="CH261" s="2274"/>
      <c r="CI261" s="2274"/>
      <c r="CJ261" s="2274"/>
      <c r="CK261" s="2274"/>
      <c r="CL261" s="2274"/>
      <c r="CM261" s="2274"/>
      <c r="CN261" s="2274"/>
      <c r="CO261" s="2274"/>
      <c r="CP261" s="2274"/>
      <c r="CQ261" s="2274"/>
      <c r="CR261" s="2274"/>
      <c r="CS261" s="2274"/>
      <c r="CT261" s="2274"/>
      <c r="CU261" s="2274"/>
      <c r="CV261" s="2274"/>
      <c r="CW261" s="2274"/>
      <c r="CX261" s="2274"/>
      <c r="CY261" s="2274"/>
      <c r="CZ261" s="2274"/>
      <c r="DA261" s="2274"/>
      <c r="DB261" s="2274"/>
      <c r="DC261" s="2274"/>
      <c r="DD261" s="2274"/>
      <c r="DE261" s="2274"/>
      <c r="DF261" s="2274"/>
      <c r="DG261" s="2274"/>
      <c r="DH261" s="2274"/>
      <c r="DI261" s="2274"/>
      <c r="DJ261" s="2274"/>
      <c r="DK261" s="2274"/>
      <c r="DL261" s="2274"/>
      <c r="DM261" s="2274"/>
      <c r="DN261" s="2274"/>
      <c r="DO261" s="2274"/>
      <c r="DP261" s="2274"/>
      <c r="DQ261" s="2274"/>
      <c r="DR261" s="2274"/>
      <c r="DS261" s="2274"/>
      <c r="DT261" s="2274"/>
      <c r="DU261" s="2274"/>
      <c r="DV261" s="1338"/>
      <c r="DW261" s="2274"/>
      <c r="DX261" s="2274"/>
      <c r="DY261" s="2274"/>
      <c r="DZ261" s="2274"/>
      <c r="EA261" s="2274"/>
      <c r="EB261" s="2274"/>
      <c r="EC261" s="2274"/>
      <c r="ED261" s="2274"/>
      <c r="EE261" s="2274"/>
      <c r="EF261" s="2274"/>
      <c r="EG261" s="2274"/>
      <c r="EH261" s="2274"/>
      <c r="EI261" s="2274"/>
      <c r="EJ261" s="2274"/>
      <c r="EK261" s="2274"/>
      <c r="EL261" s="2274"/>
      <c r="EM261" s="2274"/>
      <c r="EN261" s="2274"/>
      <c r="EO261" s="2274"/>
      <c r="EP261" s="2274"/>
      <c r="EQ261" s="1338"/>
      <c r="ER261" s="542"/>
    </row>
    <row r="262" spans="1:148" ht="15" customHeight="1" x14ac:dyDescent="0.25">
      <c r="A262" s="1469"/>
      <c r="B262" s="1129" t="str">
        <f t="shared" si="22"/>
        <v>Desk 46</v>
      </c>
      <c r="C262" s="1131" t="str">
        <f t="shared" si="26"/>
        <v/>
      </c>
      <c r="D262" s="1131" t="str">
        <f t="shared" si="26"/>
        <v/>
      </c>
      <c r="E262" s="1131" t="str">
        <f t="shared" si="26"/>
        <v/>
      </c>
      <c r="F262" s="1131" t="str">
        <f t="shared" si="26"/>
        <v/>
      </c>
      <c r="G262" s="2274"/>
      <c r="H262" s="2274"/>
      <c r="I262" s="2274"/>
      <c r="J262" s="2274"/>
      <c r="K262" s="2274"/>
      <c r="L262" s="2274"/>
      <c r="M262" s="2274"/>
      <c r="N262" s="2274"/>
      <c r="O262" s="2274"/>
      <c r="P262" s="2274"/>
      <c r="Q262" s="2274"/>
      <c r="R262" s="2274"/>
      <c r="S262" s="2274"/>
      <c r="T262" s="2274"/>
      <c r="U262" s="2274"/>
      <c r="V262" s="2274"/>
      <c r="W262" s="2274"/>
      <c r="X262" s="2274"/>
      <c r="Y262" s="2274"/>
      <c r="Z262" s="2274"/>
      <c r="AA262" s="2274"/>
      <c r="AB262" s="2274"/>
      <c r="AC262" s="2274"/>
      <c r="AD262" s="2274"/>
      <c r="AE262" s="2274"/>
      <c r="AF262" s="2274"/>
      <c r="AG262" s="2274"/>
      <c r="AH262" s="2274"/>
      <c r="AI262" s="2274"/>
      <c r="AJ262" s="2274"/>
      <c r="AK262" s="2274"/>
      <c r="AL262" s="2274"/>
      <c r="AM262" s="2274"/>
      <c r="AN262" s="2274"/>
      <c r="AO262" s="2274"/>
      <c r="AP262" s="2274"/>
      <c r="AQ262" s="2274"/>
      <c r="AR262" s="2274"/>
      <c r="AS262" s="2274"/>
      <c r="AT262" s="2274"/>
      <c r="AU262" s="2274"/>
      <c r="AV262" s="2274"/>
      <c r="AW262" s="2274"/>
      <c r="AX262" s="2274"/>
      <c r="AY262" s="2274"/>
      <c r="AZ262" s="2274"/>
      <c r="BA262" s="2274"/>
      <c r="BB262" s="2274"/>
      <c r="BC262" s="2274"/>
      <c r="BD262" s="2274"/>
      <c r="BE262" s="2274"/>
      <c r="BF262" s="2274"/>
      <c r="BG262" s="2274"/>
      <c r="BH262" s="2274"/>
      <c r="BI262" s="2274"/>
      <c r="BJ262" s="2274"/>
      <c r="BK262" s="2274"/>
      <c r="BL262" s="2274"/>
      <c r="BM262" s="2274"/>
      <c r="BN262" s="2274"/>
      <c r="BO262" s="2274"/>
      <c r="BP262" s="2274"/>
      <c r="BQ262" s="2274"/>
      <c r="BR262" s="2274"/>
      <c r="BS262" s="2274"/>
      <c r="BT262" s="2274"/>
      <c r="BU262" s="2274"/>
      <c r="BV262" s="2274"/>
      <c r="BW262" s="2274"/>
      <c r="BX262" s="2274"/>
      <c r="BY262" s="2274"/>
      <c r="BZ262" s="2274"/>
      <c r="CA262" s="2274"/>
      <c r="CB262" s="2274"/>
      <c r="CC262" s="2274"/>
      <c r="CD262" s="2274"/>
      <c r="CE262" s="2274"/>
      <c r="CF262" s="2274"/>
      <c r="CG262" s="2274"/>
      <c r="CH262" s="2274"/>
      <c r="CI262" s="2274"/>
      <c r="CJ262" s="2274"/>
      <c r="CK262" s="2274"/>
      <c r="CL262" s="2274"/>
      <c r="CM262" s="2274"/>
      <c r="CN262" s="2274"/>
      <c r="CO262" s="2274"/>
      <c r="CP262" s="2274"/>
      <c r="CQ262" s="2274"/>
      <c r="CR262" s="2274"/>
      <c r="CS262" s="2274"/>
      <c r="CT262" s="2274"/>
      <c r="CU262" s="2274"/>
      <c r="CV262" s="2274"/>
      <c r="CW262" s="2274"/>
      <c r="CX262" s="2274"/>
      <c r="CY262" s="2274"/>
      <c r="CZ262" s="2274"/>
      <c r="DA262" s="2274"/>
      <c r="DB262" s="2274"/>
      <c r="DC262" s="2274"/>
      <c r="DD262" s="2274"/>
      <c r="DE262" s="2274"/>
      <c r="DF262" s="2274"/>
      <c r="DG262" s="2274"/>
      <c r="DH262" s="2274"/>
      <c r="DI262" s="2274"/>
      <c r="DJ262" s="2274"/>
      <c r="DK262" s="2274"/>
      <c r="DL262" s="2274"/>
      <c r="DM262" s="2274"/>
      <c r="DN262" s="2274"/>
      <c r="DO262" s="2274"/>
      <c r="DP262" s="2274"/>
      <c r="DQ262" s="2274"/>
      <c r="DR262" s="2274"/>
      <c r="DS262" s="2274"/>
      <c r="DT262" s="2274"/>
      <c r="DU262" s="2274"/>
      <c r="DV262" s="1338"/>
      <c r="DW262" s="2274"/>
      <c r="DX262" s="2274"/>
      <c r="DY262" s="2274"/>
      <c r="DZ262" s="2274"/>
      <c r="EA262" s="2274"/>
      <c r="EB262" s="2274"/>
      <c r="EC262" s="2274"/>
      <c r="ED262" s="2274"/>
      <c r="EE262" s="2274"/>
      <c r="EF262" s="2274"/>
      <c r="EG262" s="2274"/>
      <c r="EH262" s="2274"/>
      <c r="EI262" s="2274"/>
      <c r="EJ262" s="2274"/>
      <c r="EK262" s="2274"/>
      <c r="EL262" s="2274"/>
      <c r="EM262" s="2274"/>
      <c r="EN262" s="2274"/>
      <c r="EO262" s="2274"/>
      <c r="EP262" s="2274"/>
      <c r="EQ262" s="1338"/>
      <c r="ER262" s="542"/>
    </row>
    <row r="263" spans="1:148" ht="15" customHeight="1" x14ac:dyDescent="0.25">
      <c r="A263" s="1469"/>
      <c r="B263" s="1129" t="str">
        <f t="shared" si="22"/>
        <v>Desk 47</v>
      </c>
      <c r="C263" s="1131" t="str">
        <f t="shared" si="26"/>
        <v/>
      </c>
      <c r="D263" s="1131" t="str">
        <f t="shared" si="26"/>
        <v/>
      </c>
      <c r="E263" s="1131" t="str">
        <f t="shared" si="26"/>
        <v/>
      </c>
      <c r="F263" s="1131" t="str">
        <f t="shared" si="26"/>
        <v/>
      </c>
      <c r="G263" s="2274"/>
      <c r="H263" s="2274"/>
      <c r="I263" s="2274"/>
      <c r="J263" s="2274"/>
      <c r="K263" s="2274"/>
      <c r="L263" s="2274"/>
      <c r="M263" s="2274"/>
      <c r="N263" s="2274"/>
      <c r="O263" s="2274"/>
      <c r="P263" s="2274"/>
      <c r="Q263" s="2274"/>
      <c r="R263" s="2274"/>
      <c r="S263" s="2274"/>
      <c r="T263" s="2274"/>
      <c r="U263" s="2274"/>
      <c r="V263" s="2274"/>
      <c r="W263" s="2274"/>
      <c r="X263" s="2274"/>
      <c r="Y263" s="2274"/>
      <c r="Z263" s="2274"/>
      <c r="AA263" s="2274"/>
      <c r="AB263" s="2274"/>
      <c r="AC263" s="2274"/>
      <c r="AD263" s="2274"/>
      <c r="AE263" s="2274"/>
      <c r="AF263" s="2274"/>
      <c r="AG263" s="2274"/>
      <c r="AH263" s="2274"/>
      <c r="AI263" s="2274"/>
      <c r="AJ263" s="2274"/>
      <c r="AK263" s="2274"/>
      <c r="AL263" s="2274"/>
      <c r="AM263" s="2274"/>
      <c r="AN263" s="2274"/>
      <c r="AO263" s="2274"/>
      <c r="AP263" s="2274"/>
      <c r="AQ263" s="2274"/>
      <c r="AR263" s="2274"/>
      <c r="AS263" s="2274"/>
      <c r="AT263" s="2274"/>
      <c r="AU263" s="2274"/>
      <c r="AV263" s="2274"/>
      <c r="AW263" s="2274"/>
      <c r="AX263" s="2274"/>
      <c r="AY263" s="2274"/>
      <c r="AZ263" s="2274"/>
      <c r="BA263" s="2274"/>
      <c r="BB263" s="2274"/>
      <c r="BC263" s="2274"/>
      <c r="BD263" s="2274"/>
      <c r="BE263" s="2274"/>
      <c r="BF263" s="2274"/>
      <c r="BG263" s="2274"/>
      <c r="BH263" s="2274"/>
      <c r="BI263" s="2274"/>
      <c r="BJ263" s="2274"/>
      <c r="BK263" s="2274"/>
      <c r="BL263" s="2274"/>
      <c r="BM263" s="2274"/>
      <c r="BN263" s="2274"/>
      <c r="BO263" s="2274"/>
      <c r="BP263" s="2274"/>
      <c r="BQ263" s="2274"/>
      <c r="BR263" s="2274"/>
      <c r="BS263" s="2274"/>
      <c r="BT263" s="2274"/>
      <c r="BU263" s="2274"/>
      <c r="BV263" s="2274"/>
      <c r="BW263" s="2274"/>
      <c r="BX263" s="2274"/>
      <c r="BY263" s="2274"/>
      <c r="BZ263" s="2274"/>
      <c r="CA263" s="2274"/>
      <c r="CB263" s="2274"/>
      <c r="CC263" s="2274"/>
      <c r="CD263" s="2274"/>
      <c r="CE263" s="2274"/>
      <c r="CF263" s="2274"/>
      <c r="CG263" s="2274"/>
      <c r="CH263" s="2274"/>
      <c r="CI263" s="2274"/>
      <c r="CJ263" s="2274"/>
      <c r="CK263" s="2274"/>
      <c r="CL263" s="2274"/>
      <c r="CM263" s="2274"/>
      <c r="CN263" s="2274"/>
      <c r="CO263" s="2274"/>
      <c r="CP263" s="2274"/>
      <c r="CQ263" s="2274"/>
      <c r="CR263" s="2274"/>
      <c r="CS263" s="2274"/>
      <c r="CT263" s="2274"/>
      <c r="CU263" s="2274"/>
      <c r="CV263" s="2274"/>
      <c r="CW263" s="2274"/>
      <c r="CX263" s="2274"/>
      <c r="CY263" s="2274"/>
      <c r="CZ263" s="2274"/>
      <c r="DA263" s="2274"/>
      <c r="DB263" s="2274"/>
      <c r="DC263" s="2274"/>
      <c r="DD263" s="2274"/>
      <c r="DE263" s="2274"/>
      <c r="DF263" s="2274"/>
      <c r="DG263" s="2274"/>
      <c r="DH263" s="2274"/>
      <c r="DI263" s="2274"/>
      <c r="DJ263" s="2274"/>
      <c r="DK263" s="2274"/>
      <c r="DL263" s="2274"/>
      <c r="DM263" s="2274"/>
      <c r="DN263" s="2274"/>
      <c r="DO263" s="2274"/>
      <c r="DP263" s="2274"/>
      <c r="DQ263" s="2274"/>
      <c r="DR263" s="2274"/>
      <c r="DS263" s="2274"/>
      <c r="DT263" s="2274"/>
      <c r="DU263" s="2274"/>
      <c r="DV263" s="1338"/>
      <c r="DW263" s="2274"/>
      <c r="DX263" s="2274"/>
      <c r="DY263" s="2274"/>
      <c r="DZ263" s="2274"/>
      <c r="EA263" s="2274"/>
      <c r="EB263" s="2274"/>
      <c r="EC263" s="2274"/>
      <c r="ED263" s="2274"/>
      <c r="EE263" s="2274"/>
      <c r="EF263" s="2274"/>
      <c r="EG263" s="2274"/>
      <c r="EH263" s="2274"/>
      <c r="EI263" s="2274"/>
      <c r="EJ263" s="2274"/>
      <c r="EK263" s="2274"/>
      <c r="EL263" s="2274"/>
      <c r="EM263" s="2274"/>
      <c r="EN263" s="2274"/>
      <c r="EO263" s="2274"/>
      <c r="EP263" s="2274"/>
      <c r="EQ263" s="1338"/>
      <c r="ER263" s="542"/>
    </row>
    <row r="264" spans="1:148" ht="15" customHeight="1" x14ac:dyDescent="0.25">
      <c r="A264" s="1469"/>
      <c r="B264" s="1129" t="str">
        <f t="shared" si="22"/>
        <v>Desk 48</v>
      </c>
      <c r="C264" s="1131" t="str">
        <f t="shared" si="26"/>
        <v/>
      </c>
      <c r="D264" s="1131" t="str">
        <f t="shared" si="26"/>
        <v/>
      </c>
      <c r="E264" s="1131" t="str">
        <f t="shared" si="26"/>
        <v/>
      </c>
      <c r="F264" s="1131" t="str">
        <f t="shared" si="26"/>
        <v/>
      </c>
      <c r="G264" s="2274"/>
      <c r="H264" s="2274"/>
      <c r="I264" s="2274"/>
      <c r="J264" s="2274"/>
      <c r="K264" s="2274"/>
      <c r="L264" s="2274"/>
      <c r="M264" s="2274"/>
      <c r="N264" s="2274"/>
      <c r="O264" s="2274"/>
      <c r="P264" s="2274"/>
      <c r="Q264" s="2274"/>
      <c r="R264" s="2274"/>
      <c r="S264" s="2274"/>
      <c r="T264" s="2274"/>
      <c r="U264" s="2274"/>
      <c r="V264" s="2274"/>
      <c r="W264" s="2274"/>
      <c r="X264" s="2274"/>
      <c r="Y264" s="2274"/>
      <c r="Z264" s="2274"/>
      <c r="AA264" s="2274"/>
      <c r="AB264" s="2274"/>
      <c r="AC264" s="2274"/>
      <c r="AD264" s="2274"/>
      <c r="AE264" s="2274"/>
      <c r="AF264" s="2274"/>
      <c r="AG264" s="2274"/>
      <c r="AH264" s="2274"/>
      <c r="AI264" s="2274"/>
      <c r="AJ264" s="2274"/>
      <c r="AK264" s="2274"/>
      <c r="AL264" s="2274"/>
      <c r="AM264" s="2274"/>
      <c r="AN264" s="2274"/>
      <c r="AO264" s="2274"/>
      <c r="AP264" s="2274"/>
      <c r="AQ264" s="2274"/>
      <c r="AR264" s="2274"/>
      <c r="AS264" s="2274"/>
      <c r="AT264" s="2274"/>
      <c r="AU264" s="2274"/>
      <c r="AV264" s="2274"/>
      <c r="AW264" s="2274"/>
      <c r="AX264" s="2274"/>
      <c r="AY264" s="2274"/>
      <c r="AZ264" s="2274"/>
      <c r="BA264" s="2274"/>
      <c r="BB264" s="2274"/>
      <c r="BC264" s="2274"/>
      <c r="BD264" s="2274"/>
      <c r="BE264" s="2274"/>
      <c r="BF264" s="2274"/>
      <c r="BG264" s="2274"/>
      <c r="BH264" s="2274"/>
      <c r="BI264" s="2274"/>
      <c r="BJ264" s="2274"/>
      <c r="BK264" s="2274"/>
      <c r="BL264" s="2274"/>
      <c r="BM264" s="2274"/>
      <c r="BN264" s="2274"/>
      <c r="BO264" s="2274"/>
      <c r="BP264" s="2274"/>
      <c r="BQ264" s="2274"/>
      <c r="BR264" s="2274"/>
      <c r="BS264" s="2274"/>
      <c r="BT264" s="2274"/>
      <c r="BU264" s="2274"/>
      <c r="BV264" s="2274"/>
      <c r="BW264" s="2274"/>
      <c r="BX264" s="2274"/>
      <c r="BY264" s="2274"/>
      <c r="BZ264" s="2274"/>
      <c r="CA264" s="2274"/>
      <c r="CB264" s="2274"/>
      <c r="CC264" s="2274"/>
      <c r="CD264" s="2274"/>
      <c r="CE264" s="2274"/>
      <c r="CF264" s="2274"/>
      <c r="CG264" s="2274"/>
      <c r="CH264" s="2274"/>
      <c r="CI264" s="2274"/>
      <c r="CJ264" s="2274"/>
      <c r="CK264" s="2274"/>
      <c r="CL264" s="2274"/>
      <c r="CM264" s="2274"/>
      <c r="CN264" s="2274"/>
      <c r="CO264" s="2274"/>
      <c r="CP264" s="2274"/>
      <c r="CQ264" s="2274"/>
      <c r="CR264" s="2274"/>
      <c r="CS264" s="2274"/>
      <c r="CT264" s="2274"/>
      <c r="CU264" s="2274"/>
      <c r="CV264" s="2274"/>
      <c r="CW264" s="2274"/>
      <c r="CX264" s="2274"/>
      <c r="CY264" s="2274"/>
      <c r="CZ264" s="2274"/>
      <c r="DA264" s="2274"/>
      <c r="DB264" s="2274"/>
      <c r="DC264" s="2274"/>
      <c r="DD264" s="2274"/>
      <c r="DE264" s="2274"/>
      <c r="DF264" s="2274"/>
      <c r="DG264" s="2274"/>
      <c r="DH264" s="2274"/>
      <c r="DI264" s="2274"/>
      <c r="DJ264" s="2274"/>
      <c r="DK264" s="2274"/>
      <c r="DL264" s="2274"/>
      <c r="DM264" s="2274"/>
      <c r="DN264" s="2274"/>
      <c r="DO264" s="2274"/>
      <c r="DP264" s="2274"/>
      <c r="DQ264" s="2274"/>
      <c r="DR264" s="2274"/>
      <c r="DS264" s="2274"/>
      <c r="DT264" s="2274"/>
      <c r="DU264" s="2274"/>
      <c r="DV264" s="1338"/>
      <c r="DW264" s="2274"/>
      <c r="DX264" s="2274"/>
      <c r="DY264" s="2274"/>
      <c r="DZ264" s="2274"/>
      <c r="EA264" s="2274"/>
      <c r="EB264" s="2274"/>
      <c r="EC264" s="2274"/>
      <c r="ED264" s="2274"/>
      <c r="EE264" s="2274"/>
      <c r="EF264" s="2274"/>
      <c r="EG264" s="2274"/>
      <c r="EH264" s="2274"/>
      <c r="EI264" s="2274"/>
      <c r="EJ264" s="2274"/>
      <c r="EK264" s="2274"/>
      <c r="EL264" s="2274"/>
      <c r="EM264" s="2274"/>
      <c r="EN264" s="2274"/>
      <c r="EO264" s="2274"/>
      <c r="EP264" s="2274"/>
      <c r="EQ264" s="1338"/>
      <c r="ER264" s="542"/>
    </row>
    <row r="265" spans="1:148" ht="15" customHeight="1" x14ac:dyDescent="0.25">
      <c r="A265" s="1469"/>
      <c r="B265" s="1129" t="str">
        <f t="shared" si="22"/>
        <v>Desk 49</v>
      </c>
      <c r="C265" s="1131" t="str">
        <f t="shared" si="26"/>
        <v/>
      </c>
      <c r="D265" s="1131" t="str">
        <f t="shared" si="26"/>
        <v/>
      </c>
      <c r="E265" s="1131" t="str">
        <f t="shared" si="26"/>
        <v/>
      </c>
      <c r="F265" s="1131" t="str">
        <f t="shared" si="26"/>
        <v/>
      </c>
      <c r="G265" s="2274"/>
      <c r="H265" s="2274"/>
      <c r="I265" s="2274"/>
      <c r="J265" s="2274"/>
      <c r="K265" s="2274"/>
      <c r="L265" s="2274"/>
      <c r="M265" s="2274"/>
      <c r="N265" s="2274"/>
      <c r="O265" s="2274"/>
      <c r="P265" s="2274"/>
      <c r="Q265" s="2274"/>
      <c r="R265" s="2274"/>
      <c r="S265" s="2274"/>
      <c r="T265" s="2274"/>
      <c r="U265" s="2274"/>
      <c r="V265" s="2274"/>
      <c r="W265" s="2274"/>
      <c r="X265" s="2274"/>
      <c r="Y265" s="2274"/>
      <c r="Z265" s="2274"/>
      <c r="AA265" s="2274"/>
      <c r="AB265" s="2274"/>
      <c r="AC265" s="2274"/>
      <c r="AD265" s="2274"/>
      <c r="AE265" s="2274"/>
      <c r="AF265" s="2274"/>
      <c r="AG265" s="2274"/>
      <c r="AH265" s="2274"/>
      <c r="AI265" s="2274"/>
      <c r="AJ265" s="2274"/>
      <c r="AK265" s="2274"/>
      <c r="AL265" s="2274"/>
      <c r="AM265" s="2274"/>
      <c r="AN265" s="2274"/>
      <c r="AO265" s="2274"/>
      <c r="AP265" s="2274"/>
      <c r="AQ265" s="2274"/>
      <c r="AR265" s="2274"/>
      <c r="AS265" s="2274"/>
      <c r="AT265" s="2274"/>
      <c r="AU265" s="2274"/>
      <c r="AV265" s="2274"/>
      <c r="AW265" s="2274"/>
      <c r="AX265" s="2274"/>
      <c r="AY265" s="2274"/>
      <c r="AZ265" s="2274"/>
      <c r="BA265" s="2274"/>
      <c r="BB265" s="2274"/>
      <c r="BC265" s="2274"/>
      <c r="BD265" s="2274"/>
      <c r="BE265" s="2274"/>
      <c r="BF265" s="2274"/>
      <c r="BG265" s="2274"/>
      <c r="BH265" s="2274"/>
      <c r="BI265" s="2274"/>
      <c r="BJ265" s="2274"/>
      <c r="BK265" s="2274"/>
      <c r="BL265" s="2274"/>
      <c r="BM265" s="2274"/>
      <c r="BN265" s="2274"/>
      <c r="BO265" s="2274"/>
      <c r="BP265" s="2274"/>
      <c r="BQ265" s="2274"/>
      <c r="BR265" s="2274"/>
      <c r="BS265" s="2274"/>
      <c r="BT265" s="2274"/>
      <c r="BU265" s="2274"/>
      <c r="BV265" s="2274"/>
      <c r="BW265" s="2274"/>
      <c r="BX265" s="2274"/>
      <c r="BY265" s="2274"/>
      <c r="BZ265" s="2274"/>
      <c r="CA265" s="2274"/>
      <c r="CB265" s="2274"/>
      <c r="CC265" s="2274"/>
      <c r="CD265" s="2274"/>
      <c r="CE265" s="2274"/>
      <c r="CF265" s="2274"/>
      <c r="CG265" s="2274"/>
      <c r="CH265" s="2274"/>
      <c r="CI265" s="2274"/>
      <c r="CJ265" s="2274"/>
      <c r="CK265" s="2274"/>
      <c r="CL265" s="2274"/>
      <c r="CM265" s="2274"/>
      <c r="CN265" s="2274"/>
      <c r="CO265" s="2274"/>
      <c r="CP265" s="2274"/>
      <c r="CQ265" s="2274"/>
      <c r="CR265" s="2274"/>
      <c r="CS265" s="2274"/>
      <c r="CT265" s="2274"/>
      <c r="CU265" s="2274"/>
      <c r="CV265" s="2274"/>
      <c r="CW265" s="2274"/>
      <c r="CX265" s="2274"/>
      <c r="CY265" s="2274"/>
      <c r="CZ265" s="2274"/>
      <c r="DA265" s="2274"/>
      <c r="DB265" s="2274"/>
      <c r="DC265" s="2274"/>
      <c r="DD265" s="2274"/>
      <c r="DE265" s="2274"/>
      <c r="DF265" s="2274"/>
      <c r="DG265" s="2274"/>
      <c r="DH265" s="2274"/>
      <c r="DI265" s="2274"/>
      <c r="DJ265" s="2274"/>
      <c r="DK265" s="2274"/>
      <c r="DL265" s="2274"/>
      <c r="DM265" s="2274"/>
      <c r="DN265" s="2274"/>
      <c r="DO265" s="2274"/>
      <c r="DP265" s="2274"/>
      <c r="DQ265" s="2274"/>
      <c r="DR265" s="2274"/>
      <c r="DS265" s="2274"/>
      <c r="DT265" s="2274"/>
      <c r="DU265" s="2274"/>
      <c r="DV265" s="1338"/>
      <c r="DW265" s="2274"/>
      <c r="DX265" s="2274"/>
      <c r="DY265" s="2274"/>
      <c r="DZ265" s="2274"/>
      <c r="EA265" s="2274"/>
      <c r="EB265" s="2274"/>
      <c r="EC265" s="2274"/>
      <c r="ED265" s="2274"/>
      <c r="EE265" s="2274"/>
      <c r="EF265" s="2274"/>
      <c r="EG265" s="2274"/>
      <c r="EH265" s="2274"/>
      <c r="EI265" s="2274"/>
      <c r="EJ265" s="2274"/>
      <c r="EK265" s="2274"/>
      <c r="EL265" s="2274"/>
      <c r="EM265" s="2274"/>
      <c r="EN265" s="2274"/>
      <c r="EO265" s="2274"/>
      <c r="EP265" s="2274"/>
      <c r="EQ265" s="1338"/>
      <c r="ER265" s="542"/>
    </row>
    <row r="266" spans="1:148" ht="15" customHeight="1" x14ac:dyDescent="0.25">
      <c r="A266" s="1469"/>
      <c r="B266" s="1129" t="str">
        <f t="shared" si="22"/>
        <v>Desk 50</v>
      </c>
      <c r="C266" s="1131" t="str">
        <f t="shared" ref="C266:F281" si="27">IF(ISBLANK(C60), "", C60)</f>
        <v/>
      </c>
      <c r="D266" s="1131" t="str">
        <f t="shared" si="27"/>
        <v/>
      </c>
      <c r="E266" s="1131" t="str">
        <f t="shared" si="27"/>
        <v/>
      </c>
      <c r="F266" s="1131" t="str">
        <f t="shared" si="27"/>
        <v/>
      </c>
      <c r="G266" s="2274"/>
      <c r="H266" s="2274"/>
      <c r="I266" s="2274"/>
      <c r="J266" s="2274"/>
      <c r="K266" s="2274"/>
      <c r="L266" s="2274"/>
      <c r="M266" s="2274"/>
      <c r="N266" s="2274"/>
      <c r="O266" s="2274"/>
      <c r="P266" s="2274"/>
      <c r="Q266" s="2274"/>
      <c r="R266" s="2274"/>
      <c r="S266" s="2274"/>
      <c r="T266" s="2274"/>
      <c r="U266" s="2274"/>
      <c r="V266" s="2274"/>
      <c r="W266" s="2274"/>
      <c r="X266" s="2274"/>
      <c r="Y266" s="2274"/>
      <c r="Z266" s="2274"/>
      <c r="AA266" s="2274"/>
      <c r="AB266" s="2274"/>
      <c r="AC266" s="2274"/>
      <c r="AD266" s="2274"/>
      <c r="AE266" s="2274"/>
      <c r="AF266" s="2274"/>
      <c r="AG266" s="2274"/>
      <c r="AH266" s="2274"/>
      <c r="AI266" s="2274"/>
      <c r="AJ266" s="2274"/>
      <c r="AK266" s="2274"/>
      <c r="AL266" s="2274"/>
      <c r="AM266" s="2274"/>
      <c r="AN266" s="2274"/>
      <c r="AO266" s="2274"/>
      <c r="AP266" s="2274"/>
      <c r="AQ266" s="2274"/>
      <c r="AR266" s="2274"/>
      <c r="AS266" s="2274"/>
      <c r="AT266" s="2274"/>
      <c r="AU266" s="2274"/>
      <c r="AV266" s="2274"/>
      <c r="AW266" s="2274"/>
      <c r="AX266" s="2274"/>
      <c r="AY266" s="2274"/>
      <c r="AZ266" s="2274"/>
      <c r="BA266" s="2274"/>
      <c r="BB266" s="2274"/>
      <c r="BC266" s="2274"/>
      <c r="BD266" s="2274"/>
      <c r="BE266" s="2274"/>
      <c r="BF266" s="2274"/>
      <c r="BG266" s="2274"/>
      <c r="BH266" s="2274"/>
      <c r="BI266" s="2274"/>
      <c r="BJ266" s="2274"/>
      <c r="BK266" s="2274"/>
      <c r="BL266" s="2274"/>
      <c r="BM266" s="2274"/>
      <c r="BN266" s="2274"/>
      <c r="BO266" s="2274"/>
      <c r="BP266" s="2274"/>
      <c r="BQ266" s="2274"/>
      <c r="BR266" s="2274"/>
      <c r="BS266" s="2274"/>
      <c r="BT266" s="2274"/>
      <c r="BU266" s="2274"/>
      <c r="BV266" s="2274"/>
      <c r="BW266" s="2274"/>
      <c r="BX266" s="2274"/>
      <c r="BY266" s="2274"/>
      <c r="BZ266" s="2274"/>
      <c r="CA266" s="2274"/>
      <c r="CB266" s="2274"/>
      <c r="CC266" s="2274"/>
      <c r="CD266" s="2274"/>
      <c r="CE266" s="2274"/>
      <c r="CF266" s="2274"/>
      <c r="CG266" s="2274"/>
      <c r="CH266" s="2274"/>
      <c r="CI266" s="2274"/>
      <c r="CJ266" s="2274"/>
      <c r="CK266" s="2274"/>
      <c r="CL266" s="2274"/>
      <c r="CM266" s="2274"/>
      <c r="CN266" s="2274"/>
      <c r="CO266" s="2274"/>
      <c r="CP266" s="2274"/>
      <c r="CQ266" s="2274"/>
      <c r="CR266" s="2274"/>
      <c r="CS266" s="2274"/>
      <c r="CT266" s="2274"/>
      <c r="CU266" s="2274"/>
      <c r="CV266" s="2274"/>
      <c r="CW266" s="2274"/>
      <c r="CX266" s="2274"/>
      <c r="CY266" s="2274"/>
      <c r="CZ266" s="2274"/>
      <c r="DA266" s="2274"/>
      <c r="DB266" s="2274"/>
      <c r="DC266" s="2274"/>
      <c r="DD266" s="2274"/>
      <c r="DE266" s="2274"/>
      <c r="DF266" s="2274"/>
      <c r="DG266" s="2274"/>
      <c r="DH266" s="2274"/>
      <c r="DI266" s="2274"/>
      <c r="DJ266" s="2274"/>
      <c r="DK266" s="2274"/>
      <c r="DL266" s="2274"/>
      <c r="DM266" s="2274"/>
      <c r="DN266" s="2274"/>
      <c r="DO266" s="2274"/>
      <c r="DP266" s="2274"/>
      <c r="DQ266" s="2274"/>
      <c r="DR266" s="2274"/>
      <c r="DS266" s="2274"/>
      <c r="DT266" s="2274"/>
      <c r="DU266" s="2274"/>
      <c r="DV266" s="1338"/>
      <c r="DW266" s="2274"/>
      <c r="DX266" s="2274"/>
      <c r="DY266" s="2274"/>
      <c r="DZ266" s="2274"/>
      <c r="EA266" s="2274"/>
      <c r="EB266" s="2274"/>
      <c r="EC266" s="2274"/>
      <c r="ED266" s="2274"/>
      <c r="EE266" s="2274"/>
      <c r="EF266" s="2274"/>
      <c r="EG266" s="2274"/>
      <c r="EH266" s="2274"/>
      <c r="EI266" s="2274"/>
      <c r="EJ266" s="2274"/>
      <c r="EK266" s="2274"/>
      <c r="EL266" s="2274"/>
      <c r="EM266" s="2274"/>
      <c r="EN266" s="2274"/>
      <c r="EO266" s="2274"/>
      <c r="EP266" s="2274"/>
      <c r="EQ266" s="1338"/>
      <c r="ER266" s="542"/>
    </row>
    <row r="267" spans="1:148" ht="15" customHeight="1" x14ac:dyDescent="0.25">
      <c r="A267" s="1469"/>
      <c r="B267" s="1129" t="str">
        <f t="shared" si="22"/>
        <v>Desk 51</v>
      </c>
      <c r="C267" s="1131" t="str">
        <f t="shared" si="27"/>
        <v/>
      </c>
      <c r="D267" s="1131" t="str">
        <f t="shared" si="27"/>
        <v/>
      </c>
      <c r="E267" s="1131" t="str">
        <f t="shared" si="27"/>
        <v/>
      </c>
      <c r="F267" s="1131" t="str">
        <f t="shared" si="27"/>
        <v/>
      </c>
      <c r="G267" s="2274"/>
      <c r="H267" s="2274"/>
      <c r="I267" s="2274"/>
      <c r="J267" s="2274"/>
      <c r="K267" s="2274"/>
      <c r="L267" s="2274"/>
      <c r="M267" s="2274"/>
      <c r="N267" s="2274"/>
      <c r="O267" s="2274"/>
      <c r="P267" s="2274"/>
      <c r="Q267" s="2274"/>
      <c r="R267" s="2274"/>
      <c r="S267" s="2274"/>
      <c r="T267" s="2274"/>
      <c r="U267" s="2274"/>
      <c r="V267" s="2274"/>
      <c r="W267" s="2274"/>
      <c r="X267" s="2274"/>
      <c r="Y267" s="2274"/>
      <c r="Z267" s="2274"/>
      <c r="AA267" s="2274"/>
      <c r="AB267" s="2274"/>
      <c r="AC267" s="2274"/>
      <c r="AD267" s="2274"/>
      <c r="AE267" s="2274"/>
      <c r="AF267" s="2274"/>
      <c r="AG267" s="2274"/>
      <c r="AH267" s="2274"/>
      <c r="AI267" s="2274"/>
      <c r="AJ267" s="2274"/>
      <c r="AK267" s="2274"/>
      <c r="AL267" s="2274"/>
      <c r="AM267" s="2274"/>
      <c r="AN267" s="2274"/>
      <c r="AO267" s="2274"/>
      <c r="AP267" s="2274"/>
      <c r="AQ267" s="2274"/>
      <c r="AR267" s="2274"/>
      <c r="AS267" s="2274"/>
      <c r="AT267" s="2274"/>
      <c r="AU267" s="2274"/>
      <c r="AV267" s="2274"/>
      <c r="AW267" s="2274"/>
      <c r="AX267" s="2274"/>
      <c r="AY267" s="2274"/>
      <c r="AZ267" s="2274"/>
      <c r="BA267" s="2274"/>
      <c r="BB267" s="2274"/>
      <c r="BC267" s="2274"/>
      <c r="BD267" s="2274"/>
      <c r="BE267" s="2274"/>
      <c r="BF267" s="2274"/>
      <c r="BG267" s="2274"/>
      <c r="BH267" s="2274"/>
      <c r="BI267" s="2274"/>
      <c r="BJ267" s="2274"/>
      <c r="BK267" s="2274"/>
      <c r="BL267" s="2274"/>
      <c r="BM267" s="2274"/>
      <c r="BN267" s="2274"/>
      <c r="BO267" s="2274"/>
      <c r="BP267" s="2274"/>
      <c r="BQ267" s="2274"/>
      <c r="BR267" s="2274"/>
      <c r="BS267" s="2274"/>
      <c r="BT267" s="2274"/>
      <c r="BU267" s="2274"/>
      <c r="BV267" s="2274"/>
      <c r="BW267" s="2274"/>
      <c r="BX267" s="2274"/>
      <c r="BY267" s="2274"/>
      <c r="BZ267" s="2274"/>
      <c r="CA267" s="2274"/>
      <c r="CB267" s="2274"/>
      <c r="CC267" s="2274"/>
      <c r="CD267" s="2274"/>
      <c r="CE267" s="2274"/>
      <c r="CF267" s="2274"/>
      <c r="CG267" s="2274"/>
      <c r="CH267" s="2274"/>
      <c r="CI267" s="2274"/>
      <c r="CJ267" s="2274"/>
      <c r="CK267" s="2274"/>
      <c r="CL267" s="2274"/>
      <c r="CM267" s="2274"/>
      <c r="CN267" s="2274"/>
      <c r="CO267" s="2274"/>
      <c r="CP267" s="2274"/>
      <c r="CQ267" s="2274"/>
      <c r="CR267" s="2274"/>
      <c r="CS267" s="2274"/>
      <c r="CT267" s="2274"/>
      <c r="CU267" s="2274"/>
      <c r="CV267" s="2274"/>
      <c r="CW267" s="2274"/>
      <c r="CX267" s="2274"/>
      <c r="CY267" s="2274"/>
      <c r="CZ267" s="2274"/>
      <c r="DA267" s="2274"/>
      <c r="DB267" s="2274"/>
      <c r="DC267" s="2274"/>
      <c r="DD267" s="2274"/>
      <c r="DE267" s="2274"/>
      <c r="DF267" s="2274"/>
      <c r="DG267" s="2274"/>
      <c r="DH267" s="2274"/>
      <c r="DI267" s="2274"/>
      <c r="DJ267" s="2274"/>
      <c r="DK267" s="2274"/>
      <c r="DL267" s="2274"/>
      <c r="DM267" s="2274"/>
      <c r="DN267" s="2274"/>
      <c r="DO267" s="2274"/>
      <c r="DP267" s="2274"/>
      <c r="DQ267" s="2274"/>
      <c r="DR267" s="2274"/>
      <c r="DS267" s="2274"/>
      <c r="DT267" s="2274"/>
      <c r="DU267" s="2274"/>
      <c r="DV267" s="1338"/>
      <c r="DW267" s="2274"/>
      <c r="DX267" s="2274"/>
      <c r="DY267" s="2274"/>
      <c r="DZ267" s="2274"/>
      <c r="EA267" s="2274"/>
      <c r="EB267" s="2274"/>
      <c r="EC267" s="2274"/>
      <c r="ED267" s="2274"/>
      <c r="EE267" s="2274"/>
      <c r="EF267" s="2274"/>
      <c r="EG267" s="2274"/>
      <c r="EH267" s="2274"/>
      <c r="EI267" s="2274"/>
      <c r="EJ267" s="2274"/>
      <c r="EK267" s="2274"/>
      <c r="EL267" s="2274"/>
      <c r="EM267" s="2274"/>
      <c r="EN267" s="2274"/>
      <c r="EO267" s="2274"/>
      <c r="EP267" s="2274"/>
      <c r="EQ267" s="1338"/>
      <c r="ER267" s="542"/>
    </row>
    <row r="268" spans="1:148" ht="15" customHeight="1" x14ac:dyDescent="0.25">
      <c r="A268" s="1469"/>
      <c r="B268" s="1129" t="str">
        <f t="shared" si="22"/>
        <v>Desk 52</v>
      </c>
      <c r="C268" s="1131" t="str">
        <f t="shared" si="27"/>
        <v/>
      </c>
      <c r="D268" s="1131" t="str">
        <f t="shared" si="27"/>
        <v/>
      </c>
      <c r="E268" s="1131" t="str">
        <f t="shared" si="27"/>
        <v/>
      </c>
      <c r="F268" s="1131" t="str">
        <f t="shared" si="27"/>
        <v/>
      </c>
      <c r="G268" s="2274"/>
      <c r="H268" s="2274"/>
      <c r="I268" s="2274"/>
      <c r="J268" s="2274"/>
      <c r="K268" s="2274"/>
      <c r="L268" s="2274"/>
      <c r="M268" s="2274"/>
      <c r="N268" s="2274"/>
      <c r="O268" s="2274"/>
      <c r="P268" s="2274"/>
      <c r="Q268" s="2274"/>
      <c r="R268" s="2274"/>
      <c r="S268" s="2274"/>
      <c r="T268" s="2274"/>
      <c r="U268" s="2274"/>
      <c r="V268" s="2274"/>
      <c r="W268" s="2274"/>
      <c r="X268" s="2274"/>
      <c r="Y268" s="2274"/>
      <c r="Z268" s="2274"/>
      <c r="AA268" s="2274"/>
      <c r="AB268" s="2274"/>
      <c r="AC268" s="2274"/>
      <c r="AD268" s="2274"/>
      <c r="AE268" s="2274"/>
      <c r="AF268" s="2274"/>
      <c r="AG268" s="2274"/>
      <c r="AH268" s="2274"/>
      <c r="AI268" s="2274"/>
      <c r="AJ268" s="2274"/>
      <c r="AK268" s="2274"/>
      <c r="AL268" s="2274"/>
      <c r="AM268" s="2274"/>
      <c r="AN268" s="2274"/>
      <c r="AO268" s="2274"/>
      <c r="AP268" s="2274"/>
      <c r="AQ268" s="2274"/>
      <c r="AR268" s="2274"/>
      <c r="AS268" s="2274"/>
      <c r="AT268" s="2274"/>
      <c r="AU268" s="2274"/>
      <c r="AV268" s="2274"/>
      <c r="AW268" s="2274"/>
      <c r="AX268" s="2274"/>
      <c r="AY268" s="2274"/>
      <c r="AZ268" s="2274"/>
      <c r="BA268" s="2274"/>
      <c r="BB268" s="2274"/>
      <c r="BC268" s="2274"/>
      <c r="BD268" s="2274"/>
      <c r="BE268" s="2274"/>
      <c r="BF268" s="2274"/>
      <c r="BG268" s="2274"/>
      <c r="BH268" s="2274"/>
      <c r="BI268" s="2274"/>
      <c r="BJ268" s="2274"/>
      <c r="BK268" s="2274"/>
      <c r="BL268" s="2274"/>
      <c r="BM268" s="2274"/>
      <c r="BN268" s="2274"/>
      <c r="BO268" s="2274"/>
      <c r="BP268" s="2274"/>
      <c r="BQ268" s="2274"/>
      <c r="BR268" s="2274"/>
      <c r="BS268" s="2274"/>
      <c r="BT268" s="2274"/>
      <c r="BU268" s="2274"/>
      <c r="BV268" s="2274"/>
      <c r="BW268" s="2274"/>
      <c r="BX268" s="2274"/>
      <c r="BY268" s="2274"/>
      <c r="BZ268" s="2274"/>
      <c r="CA268" s="2274"/>
      <c r="CB268" s="2274"/>
      <c r="CC268" s="2274"/>
      <c r="CD268" s="2274"/>
      <c r="CE268" s="2274"/>
      <c r="CF268" s="2274"/>
      <c r="CG268" s="2274"/>
      <c r="CH268" s="2274"/>
      <c r="CI268" s="2274"/>
      <c r="CJ268" s="2274"/>
      <c r="CK268" s="2274"/>
      <c r="CL268" s="2274"/>
      <c r="CM268" s="2274"/>
      <c r="CN268" s="2274"/>
      <c r="CO268" s="2274"/>
      <c r="CP268" s="2274"/>
      <c r="CQ268" s="2274"/>
      <c r="CR268" s="2274"/>
      <c r="CS268" s="2274"/>
      <c r="CT268" s="2274"/>
      <c r="CU268" s="2274"/>
      <c r="CV268" s="2274"/>
      <c r="CW268" s="2274"/>
      <c r="CX268" s="2274"/>
      <c r="CY268" s="2274"/>
      <c r="CZ268" s="2274"/>
      <c r="DA268" s="2274"/>
      <c r="DB268" s="2274"/>
      <c r="DC268" s="2274"/>
      <c r="DD268" s="2274"/>
      <c r="DE268" s="2274"/>
      <c r="DF268" s="2274"/>
      <c r="DG268" s="2274"/>
      <c r="DH268" s="2274"/>
      <c r="DI268" s="2274"/>
      <c r="DJ268" s="2274"/>
      <c r="DK268" s="2274"/>
      <c r="DL268" s="2274"/>
      <c r="DM268" s="2274"/>
      <c r="DN268" s="2274"/>
      <c r="DO268" s="2274"/>
      <c r="DP268" s="2274"/>
      <c r="DQ268" s="2274"/>
      <c r="DR268" s="2274"/>
      <c r="DS268" s="2274"/>
      <c r="DT268" s="2274"/>
      <c r="DU268" s="2274"/>
      <c r="DV268" s="1338"/>
      <c r="DW268" s="2274"/>
      <c r="DX268" s="2274"/>
      <c r="DY268" s="2274"/>
      <c r="DZ268" s="2274"/>
      <c r="EA268" s="2274"/>
      <c r="EB268" s="2274"/>
      <c r="EC268" s="2274"/>
      <c r="ED268" s="2274"/>
      <c r="EE268" s="2274"/>
      <c r="EF268" s="2274"/>
      <c r="EG268" s="2274"/>
      <c r="EH268" s="2274"/>
      <c r="EI268" s="2274"/>
      <c r="EJ268" s="2274"/>
      <c r="EK268" s="2274"/>
      <c r="EL268" s="2274"/>
      <c r="EM268" s="2274"/>
      <c r="EN268" s="2274"/>
      <c r="EO268" s="2274"/>
      <c r="EP268" s="2274"/>
      <c r="EQ268" s="1338"/>
      <c r="ER268" s="542"/>
    </row>
    <row r="269" spans="1:148" ht="15" customHeight="1" x14ac:dyDescent="0.25">
      <c r="A269" s="1469"/>
      <c r="B269" s="1129" t="str">
        <f t="shared" si="22"/>
        <v>Desk 53</v>
      </c>
      <c r="C269" s="1131" t="str">
        <f t="shared" si="27"/>
        <v/>
      </c>
      <c r="D269" s="1131" t="str">
        <f t="shared" si="27"/>
        <v/>
      </c>
      <c r="E269" s="1131" t="str">
        <f t="shared" si="27"/>
        <v/>
      </c>
      <c r="F269" s="1131" t="str">
        <f t="shared" si="27"/>
        <v/>
      </c>
      <c r="G269" s="2274"/>
      <c r="H269" s="2274"/>
      <c r="I269" s="2274"/>
      <c r="J269" s="2274"/>
      <c r="K269" s="2274"/>
      <c r="L269" s="2274"/>
      <c r="M269" s="2274"/>
      <c r="N269" s="2274"/>
      <c r="O269" s="2274"/>
      <c r="P269" s="2274"/>
      <c r="Q269" s="2274"/>
      <c r="R269" s="2274"/>
      <c r="S269" s="2274"/>
      <c r="T269" s="2274"/>
      <c r="U269" s="2274"/>
      <c r="V269" s="2274"/>
      <c r="W269" s="2274"/>
      <c r="X269" s="2274"/>
      <c r="Y269" s="2274"/>
      <c r="Z269" s="2274"/>
      <c r="AA269" s="2274"/>
      <c r="AB269" s="2274"/>
      <c r="AC269" s="2274"/>
      <c r="AD269" s="2274"/>
      <c r="AE269" s="2274"/>
      <c r="AF269" s="2274"/>
      <c r="AG269" s="2274"/>
      <c r="AH269" s="2274"/>
      <c r="AI269" s="2274"/>
      <c r="AJ269" s="2274"/>
      <c r="AK269" s="2274"/>
      <c r="AL269" s="2274"/>
      <c r="AM269" s="2274"/>
      <c r="AN269" s="2274"/>
      <c r="AO269" s="2274"/>
      <c r="AP269" s="2274"/>
      <c r="AQ269" s="2274"/>
      <c r="AR269" s="2274"/>
      <c r="AS269" s="2274"/>
      <c r="AT269" s="2274"/>
      <c r="AU269" s="2274"/>
      <c r="AV269" s="2274"/>
      <c r="AW269" s="2274"/>
      <c r="AX269" s="2274"/>
      <c r="AY269" s="2274"/>
      <c r="AZ269" s="2274"/>
      <c r="BA269" s="2274"/>
      <c r="BB269" s="2274"/>
      <c r="BC269" s="2274"/>
      <c r="BD269" s="2274"/>
      <c r="BE269" s="2274"/>
      <c r="BF269" s="2274"/>
      <c r="BG269" s="2274"/>
      <c r="BH269" s="2274"/>
      <c r="BI269" s="2274"/>
      <c r="BJ269" s="2274"/>
      <c r="BK269" s="2274"/>
      <c r="BL269" s="2274"/>
      <c r="BM269" s="2274"/>
      <c r="BN269" s="2274"/>
      <c r="BO269" s="2274"/>
      <c r="BP269" s="2274"/>
      <c r="BQ269" s="2274"/>
      <c r="BR269" s="2274"/>
      <c r="BS269" s="2274"/>
      <c r="BT269" s="2274"/>
      <c r="BU269" s="2274"/>
      <c r="BV269" s="2274"/>
      <c r="BW269" s="2274"/>
      <c r="BX269" s="2274"/>
      <c r="BY269" s="2274"/>
      <c r="BZ269" s="2274"/>
      <c r="CA269" s="2274"/>
      <c r="CB269" s="2274"/>
      <c r="CC269" s="2274"/>
      <c r="CD269" s="2274"/>
      <c r="CE269" s="2274"/>
      <c r="CF269" s="2274"/>
      <c r="CG269" s="2274"/>
      <c r="CH269" s="2274"/>
      <c r="CI269" s="2274"/>
      <c r="CJ269" s="2274"/>
      <c r="CK269" s="2274"/>
      <c r="CL269" s="2274"/>
      <c r="CM269" s="2274"/>
      <c r="CN269" s="2274"/>
      <c r="CO269" s="2274"/>
      <c r="CP269" s="2274"/>
      <c r="CQ269" s="2274"/>
      <c r="CR269" s="2274"/>
      <c r="CS269" s="2274"/>
      <c r="CT269" s="2274"/>
      <c r="CU269" s="2274"/>
      <c r="CV269" s="2274"/>
      <c r="CW269" s="2274"/>
      <c r="CX269" s="2274"/>
      <c r="CY269" s="2274"/>
      <c r="CZ269" s="2274"/>
      <c r="DA269" s="2274"/>
      <c r="DB269" s="2274"/>
      <c r="DC269" s="2274"/>
      <c r="DD269" s="2274"/>
      <c r="DE269" s="2274"/>
      <c r="DF269" s="2274"/>
      <c r="DG269" s="2274"/>
      <c r="DH269" s="2274"/>
      <c r="DI269" s="2274"/>
      <c r="DJ269" s="2274"/>
      <c r="DK269" s="2274"/>
      <c r="DL269" s="2274"/>
      <c r="DM269" s="2274"/>
      <c r="DN269" s="2274"/>
      <c r="DO269" s="2274"/>
      <c r="DP269" s="2274"/>
      <c r="DQ269" s="2274"/>
      <c r="DR269" s="2274"/>
      <c r="DS269" s="2274"/>
      <c r="DT269" s="2274"/>
      <c r="DU269" s="2274"/>
      <c r="DV269" s="1338"/>
      <c r="DW269" s="2274"/>
      <c r="DX269" s="2274"/>
      <c r="DY269" s="2274"/>
      <c r="DZ269" s="2274"/>
      <c r="EA269" s="2274"/>
      <c r="EB269" s="2274"/>
      <c r="EC269" s="2274"/>
      <c r="ED269" s="2274"/>
      <c r="EE269" s="2274"/>
      <c r="EF269" s="2274"/>
      <c r="EG269" s="2274"/>
      <c r="EH269" s="2274"/>
      <c r="EI269" s="2274"/>
      <c r="EJ269" s="2274"/>
      <c r="EK269" s="2274"/>
      <c r="EL269" s="2274"/>
      <c r="EM269" s="2274"/>
      <c r="EN269" s="2274"/>
      <c r="EO269" s="2274"/>
      <c r="EP269" s="2274"/>
      <c r="EQ269" s="1338"/>
      <c r="ER269" s="542"/>
    </row>
    <row r="270" spans="1:148" ht="15" customHeight="1" x14ac:dyDescent="0.25">
      <c r="A270" s="1469"/>
      <c r="B270" s="1129" t="str">
        <f t="shared" si="22"/>
        <v>Desk 54</v>
      </c>
      <c r="C270" s="1131" t="str">
        <f t="shared" si="27"/>
        <v/>
      </c>
      <c r="D270" s="1131" t="str">
        <f t="shared" si="27"/>
        <v/>
      </c>
      <c r="E270" s="1131" t="str">
        <f t="shared" si="27"/>
        <v/>
      </c>
      <c r="F270" s="1131" t="str">
        <f t="shared" si="27"/>
        <v/>
      </c>
      <c r="G270" s="2274"/>
      <c r="H270" s="2274"/>
      <c r="I270" s="2274"/>
      <c r="J270" s="2274"/>
      <c r="K270" s="2274"/>
      <c r="L270" s="2274"/>
      <c r="M270" s="2274"/>
      <c r="N270" s="2274"/>
      <c r="O270" s="2274"/>
      <c r="P270" s="2274"/>
      <c r="Q270" s="2274"/>
      <c r="R270" s="2274"/>
      <c r="S270" s="2274"/>
      <c r="T270" s="2274"/>
      <c r="U270" s="2274"/>
      <c r="V270" s="2274"/>
      <c r="W270" s="2274"/>
      <c r="X270" s="2274"/>
      <c r="Y270" s="2274"/>
      <c r="Z270" s="2274"/>
      <c r="AA270" s="2274"/>
      <c r="AB270" s="2274"/>
      <c r="AC270" s="2274"/>
      <c r="AD270" s="2274"/>
      <c r="AE270" s="2274"/>
      <c r="AF270" s="2274"/>
      <c r="AG270" s="2274"/>
      <c r="AH270" s="2274"/>
      <c r="AI270" s="2274"/>
      <c r="AJ270" s="2274"/>
      <c r="AK270" s="2274"/>
      <c r="AL270" s="2274"/>
      <c r="AM270" s="2274"/>
      <c r="AN270" s="2274"/>
      <c r="AO270" s="2274"/>
      <c r="AP270" s="2274"/>
      <c r="AQ270" s="2274"/>
      <c r="AR270" s="2274"/>
      <c r="AS270" s="2274"/>
      <c r="AT270" s="2274"/>
      <c r="AU270" s="2274"/>
      <c r="AV270" s="2274"/>
      <c r="AW270" s="2274"/>
      <c r="AX270" s="2274"/>
      <c r="AY270" s="2274"/>
      <c r="AZ270" s="2274"/>
      <c r="BA270" s="2274"/>
      <c r="BB270" s="2274"/>
      <c r="BC270" s="2274"/>
      <c r="BD270" s="2274"/>
      <c r="BE270" s="2274"/>
      <c r="BF270" s="2274"/>
      <c r="BG270" s="2274"/>
      <c r="BH270" s="2274"/>
      <c r="BI270" s="2274"/>
      <c r="BJ270" s="2274"/>
      <c r="BK270" s="2274"/>
      <c r="BL270" s="2274"/>
      <c r="BM270" s="2274"/>
      <c r="BN270" s="2274"/>
      <c r="BO270" s="2274"/>
      <c r="BP270" s="2274"/>
      <c r="BQ270" s="2274"/>
      <c r="BR270" s="2274"/>
      <c r="BS270" s="2274"/>
      <c r="BT270" s="2274"/>
      <c r="BU270" s="2274"/>
      <c r="BV270" s="2274"/>
      <c r="BW270" s="2274"/>
      <c r="BX270" s="2274"/>
      <c r="BY270" s="2274"/>
      <c r="BZ270" s="2274"/>
      <c r="CA270" s="2274"/>
      <c r="CB270" s="2274"/>
      <c r="CC270" s="2274"/>
      <c r="CD270" s="2274"/>
      <c r="CE270" s="2274"/>
      <c r="CF270" s="2274"/>
      <c r="CG270" s="2274"/>
      <c r="CH270" s="2274"/>
      <c r="CI270" s="2274"/>
      <c r="CJ270" s="2274"/>
      <c r="CK270" s="2274"/>
      <c r="CL270" s="2274"/>
      <c r="CM270" s="2274"/>
      <c r="CN270" s="2274"/>
      <c r="CO270" s="2274"/>
      <c r="CP270" s="2274"/>
      <c r="CQ270" s="2274"/>
      <c r="CR270" s="2274"/>
      <c r="CS270" s="2274"/>
      <c r="CT270" s="2274"/>
      <c r="CU270" s="2274"/>
      <c r="CV270" s="2274"/>
      <c r="CW270" s="2274"/>
      <c r="CX270" s="2274"/>
      <c r="CY270" s="2274"/>
      <c r="CZ270" s="2274"/>
      <c r="DA270" s="2274"/>
      <c r="DB270" s="2274"/>
      <c r="DC270" s="2274"/>
      <c r="DD270" s="2274"/>
      <c r="DE270" s="2274"/>
      <c r="DF270" s="2274"/>
      <c r="DG270" s="2274"/>
      <c r="DH270" s="2274"/>
      <c r="DI270" s="2274"/>
      <c r="DJ270" s="2274"/>
      <c r="DK270" s="2274"/>
      <c r="DL270" s="2274"/>
      <c r="DM270" s="2274"/>
      <c r="DN270" s="2274"/>
      <c r="DO270" s="2274"/>
      <c r="DP270" s="2274"/>
      <c r="DQ270" s="2274"/>
      <c r="DR270" s="2274"/>
      <c r="DS270" s="2274"/>
      <c r="DT270" s="2274"/>
      <c r="DU270" s="2274"/>
      <c r="DV270" s="1338"/>
      <c r="DW270" s="2274"/>
      <c r="DX270" s="2274"/>
      <c r="DY270" s="2274"/>
      <c r="DZ270" s="2274"/>
      <c r="EA270" s="2274"/>
      <c r="EB270" s="2274"/>
      <c r="EC270" s="2274"/>
      <c r="ED270" s="2274"/>
      <c r="EE270" s="2274"/>
      <c r="EF270" s="2274"/>
      <c r="EG270" s="2274"/>
      <c r="EH270" s="2274"/>
      <c r="EI270" s="2274"/>
      <c r="EJ270" s="2274"/>
      <c r="EK270" s="2274"/>
      <c r="EL270" s="2274"/>
      <c r="EM270" s="2274"/>
      <c r="EN270" s="2274"/>
      <c r="EO270" s="2274"/>
      <c r="EP270" s="2274"/>
      <c r="EQ270" s="1338"/>
      <c r="ER270" s="542"/>
    </row>
    <row r="271" spans="1:148" ht="15" customHeight="1" x14ac:dyDescent="0.25">
      <c r="A271" s="1469"/>
      <c r="B271" s="1129" t="str">
        <f t="shared" si="22"/>
        <v>Desk 55</v>
      </c>
      <c r="C271" s="1131" t="str">
        <f t="shared" si="27"/>
        <v/>
      </c>
      <c r="D271" s="1131" t="str">
        <f t="shared" si="27"/>
        <v/>
      </c>
      <c r="E271" s="1131" t="str">
        <f t="shared" si="27"/>
        <v/>
      </c>
      <c r="F271" s="1131" t="str">
        <f t="shared" si="27"/>
        <v/>
      </c>
      <c r="G271" s="2274"/>
      <c r="H271" s="2274"/>
      <c r="I271" s="2274"/>
      <c r="J271" s="2274"/>
      <c r="K271" s="2274"/>
      <c r="L271" s="2274"/>
      <c r="M271" s="2274"/>
      <c r="N271" s="2274"/>
      <c r="O271" s="2274"/>
      <c r="P271" s="2274"/>
      <c r="Q271" s="2274"/>
      <c r="R271" s="2274"/>
      <c r="S271" s="2274"/>
      <c r="T271" s="2274"/>
      <c r="U271" s="2274"/>
      <c r="V271" s="2274"/>
      <c r="W271" s="2274"/>
      <c r="X271" s="2274"/>
      <c r="Y271" s="2274"/>
      <c r="Z271" s="2274"/>
      <c r="AA271" s="2274"/>
      <c r="AB271" s="2274"/>
      <c r="AC271" s="2274"/>
      <c r="AD271" s="2274"/>
      <c r="AE271" s="2274"/>
      <c r="AF271" s="2274"/>
      <c r="AG271" s="2274"/>
      <c r="AH271" s="2274"/>
      <c r="AI271" s="2274"/>
      <c r="AJ271" s="2274"/>
      <c r="AK271" s="2274"/>
      <c r="AL271" s="2274"/>
      <c r="AM271" s="2274"/>
      <c r="AN271" s="2274"/>
      <c r="AO271" s="2274"/>
      <c r="AP271" s="2274"/>
      <c r="AQ271" s="2274"/>
      <c r="AR271" s="2274"/>
      <c r="AS271" s="2274"/>
      <c r="AT271" s="2274"/>
      <c r="AU271" s="2274"/>
      <c r="AV271" s="2274"/>
      <c r="AW271" s="2274"/>
      <c r="AX271" s="2274"/>
      <c r="AY271" s="2274"/>
      <c r="AZ271" s="2274"/>
      <c r="BA271" s="2274"/>
      <c r="BB271" s="2274"/>
      <c r="BC271" s="2274"/>
      <c r="BD271" s="2274"/>
      <c r="BE271" s="2274"/>
      <c r="BF271" s="2274"/>
      <c r="BG271" s="2274"/>
      <c r="BH271" s="2274"/>
      <c r="BI271" s="2274"/>
      <c r="BJ271" s="2274"/>
      <c r="BK271" s="2274"/>
      <c r="BL271" s="2274"/>
      <c r="BM271" s="2274"/>
      <c r="BN271" s="2274"/>
      <c r="BO271" s="2274"/>
      <c r="BP271" s="2274"/>
      <c r="BQ271" s="2274"/>
      <c r="BR271" s="2274"/>
      <c r="BS271" s="2274"/>
      <c r="BT271" s="2274"/>
      <c r="BU271" s="2274"/>
      <c r="BV271" s="2274"/>
      <c r="BW271" s="2274"/>
      <c r="BX271" s="2274"/>
      <c r="BY271" s="2274"/>
      <c r="BZ271" s="2274"/>
      <c r="CA271" s="2274"/>
      <c r="CB271" s="2274"/>
      <c r="CC271" s="2274"/>
      <c r="CD271" s="2274"/>
      <c r="CE271" s="2274"/>
      <c r="CF271" s="2274"/>
      <c r="CG271" s="2274"/>
      <c r="CH271" s="2274"/>
      <c r="CI271" s="2274"/>
      <c r="CJ271" s="2274"/>
      <c r="CK271" s="2274"/>
      <c r="CL271" s="2274"/>
      <c r="CM271" s="2274"/>
      <c r="CN271" s="2274"/>
      <c r="CO271" s="2274"/>
      <c r="CP271" s="2274"/>
      <c r="CQ271" s="2274"/>
      <c r="CR271" s="2274"/>
      <c r="CS271" s="2274"/>
      <c r="CT271" s="2274"/>
      <c r="CU271" s="2274"/>
      <c r="CV271" s="2274"/>
      <c r="CW271" s="2274"/>
      <c r="CX271" s="2274"/>
      <c r="CY271" s="2274"/>
      <c r="CZ271" s="2274"/>
      <c r="DA271" s="2274"/>
      <c r="DB271" s="2274"/>
      <c r="DC271" s="2274"/>
      <c r="DD271" s="2274"/>
      <c r="DE271" s="2274"/>
      <c r="DF271" s="2274"/>
      <c r="DG271" s="2274"/>
      <c r="DH271" s="2274"/>
      <c r="DI271" s="2274"/>
      <c r="DJ271" s="2274"/>
      <c r="DK271" s="2274"/>
      <c r="DL271" s="2274"/>
      <c r="DM271" s="2274"/>
      <c r="DN271" s="2274"/>
      <c r="DO271" s="2274"/>
      <c r="DP271" s="2274"/>
      <c r="DQ271" s="2274"/>
      <c r="DR271" s="2274"/>
      <c r="DS271" s="2274"/>
      <c r="DT271" s="2274"/>
      <c r="DU271" s="2274"/>
      <c r="DV271" s="1338"/>
      <c r="DW271" s="2274"/>
      <c r="DX271" s="2274"/>
      <c r="DY271" s="2274"/>
      <c r="DZ271" s="2274"/>
      <c r="EA271" s="2274"/>
      <c r="EB271" s="2274"/>
      <c r="EC271" s="2274"/>
      <c r="ED271" s="2274"/>
      <c r="EE271" s="2274"/>
      <c r="EF271" s="2274"/>
      <c r="EG271" s="2274"/>
      <c r="EH271" s="2274"/>
      <c r="EI271" s="2274"/>
      <c r="EJ271" s="2274"/>
      <c r="EK271" s="2274"/>
      <c r="EL271" s="2274"/>
      <c r="EM271" s="2274"/>
      <c r="EN271" s="2274"/>
      <c r="EO271" s="2274"/>
      <c r="EP271" s="2274"/>
      <c r="EQ271" s="1338"/>
      <c r="ER271" s="542"/>
    </row>
    <row r="272" spans="1:148" ht="15" customHeight="1" x14ac:dyDescent="0.25">
      <c r="A272" s="1469"/>
      <c r="B272" s="1129" t="str">
        <f t="shared" si="22"/>
        <v>Desk 56</v>
      </c>
      <c r="C272" s="1131" t="str">
        <f t="shared" si="27"/>
        <v/>
      </c>
      <c r="D272" s="1131" t="str">
        <f t="shared" si="27"/>
        <v/>
      </c>
      <c r="E272" s="1131" t="str">
        <f t="shared" si="27"/>
        <v/>
      </c>
      <c r="F272" s="1131" t="str">
        <f t="shared" si="27"/>
        <v/>
      </c>
      <c r="G272" s="2274"/>
      <c r="H272" s="2274"/>
      <c r="I272" s="2274"/>
      <c r="J272" s="2274"/>
      <c r="K272" s="2274"/>
      <c r="L272" s="2274"/>
      <c r="M272" s="2274"/>
      <c r="N272" s="2274"/>
      <c r="O272" s="2274"/>
      <c r="P272" s="2274"/>
      <c r="Q272" s="2274"/>
      <c r="R272" s="2274"/>
      <c r="S272" s="2274"/>
      <c r="T272" s="2274"/>
      <c r="U272" s="2274"/>
      <c r="V272" s="2274"/>
      <c r="W272" s="2274"/>
      <c r="X272" s="2274"/>
      <c r="Y272" s="2274"/>
      <c r="Z272" s="2274"/>
      <c r="AA272" s="2274"/>
      <c r="AB272" s="2274"/>
      <c r="AC272" s="2274"/>
      <c r="AD272" s="2274"/>
      <c r="AE272" s="2274"/>
      <c r="AF272" s="2274"/>
      <c r="AG272" s="2274"/>
      <c r="AH272" s="2274"/>
      <c r="AI272" s="2274"/>
      <c r="AJ272" s="2274"/>
      <c r="AK272" s="2274"/>
      <c r="AL272" s="2274"/>
      <c r="AM272" s="2274"/>
      <c r="AN272" s="2274"/>
      <c r="AO272" s="2274"/>
      <c r="AP272" s="2274"/>
      <c r="AQ272" s="2274"/>
      <c r="AR272" s="2274"/>
      <c r="AS272" s="2274"/>
      <c r="AT272" s="2274"/>
      <c r="AU272" s="2274"/>
      <c r="AV272" s="2274"/>
      <c r="AW272" s="2274"/>
      <c r="AX272" s="2274"/>
      <c r="AY272" s="2274"/>
      <c r="AZ272" s="2274"/>
      <c r="BA272" s="2274"/>
      <c r="BB272" s="2274"/>
      <c r="BC272" s="2274"/>
      <c r="BD272" s="2274"/>
      <c r="BE272" s="2274"/>
      <c r="BF272" s="2274"/>
      <c r="BG272" s="2274"/>
      <c r="BH272" s="2274"/>
      <c r="BI272" s="2274"/>
      <c r="BJ272" s="2274"/>
      <c r="BK272" s="2274"/>
      <c r="BL272" s="2274"/>
      <c r="BM272" s="2274"/>
      <c r="BN272" s="2274"/>
      <c r="BO272" s="2274"/>
      <c r="BP272" s="2274"/>
      <c r="BQ272" s="2274"/>
      <c r="BR272" s="2274"/>
      <c r="BS272" s="2274"/>
      <c r="BT272" s="2274"/>
      <c r="BU272" s="2274"/>
      <c r="BV272" s="2274"/>
      <c r="BW272" s="2274"/>
      <c r="BX272" s="2274"/>
      <c r="BY272" s="2274"/>
      <c r="BZ272" s="2274"/>
      <c r="CA272" s="2274"/>
      <c r="CB272" s="2274"/>
      <c r="CC272" s="2274"/>
      <c r="CD272" s="2274"/>
      <c r="CE272" s="2274"/>
      <c r="CF272" s="2274"/>
      <c r="CG272" s="2274"/>
      <c r="CH272" s="2274"/>
      <c r="CI272" s="2274"/>
      <c r="CJ272" s="2274"/>
      <c r="CK272" s="2274"/>
      <c r="CL272" s="2274"/>
      <c r="CM272" s="2274"/>
      <c r="CN272" s="2274"/>
      <c r="CO272" s="2274"/>
      <c r="CP272" s="2274"/>
      <c r="CQ272" s="2274"/>
      <c r="CR272" s="2274"/>
      <c r="CS272" s="2274"/>
      <c r="CT272" s="2274"/>
      <c r="CU272" s="2274"/>
      <c r="CV272" s="2274"/>
      <c r="CW272" s="2274"/>
      <c r="CX272" s="2274"/>
      <c r="CY272" s="2274"/>
      <c r="CZ272" s="2274"/>
      <c r="DA272" s="2274"/>
      <c r="DB272" s="2274"/>
      <c r="DC272" s="2274"/>
      <c r="DD272" s="2274"/>
      <c r="DE272" s="2274"/>
      <c r="DF272" s="2274"/>
      <c r="DG272" s="2274"/>
      <c r="DH272" s="2274"/>
      <c r="DI272" s="2274"/>
      <c r="DJ272" s="2274"/>
      <c r="DK272" s="2274"/>
      <c r="DL272" s="2274"/>
      <c r="DM272" s="2274"/>
      <c r="DN272" s="2274"/>
      <c r="DO272" s="2274"/>
      <c r="DP272" s="2274"/>
      <c r="DQ272" s="2274"/>
      <c r="DR272" s="2274"/>
      <c r="DS272" s="2274"/>
      <c r="DT272" s="2274"/>
      <c r="DU272" s="2274"/>
      <c r="DV272" s="1338"/>
      <c r="DW272" s="2274"/>
      <c r="DX272" s="2274"/>
      <c r="DY272" s="2274"/>
      <c r="DZ272" s="2274"/>
      <c r="EA272" s="2274"/>
      <c r="EB272" s="2274"/>
      <c r="EC272" s="2274"/>
      <c r="ED272" s="2274"/>
      <c r="EE272" s="2274"/>
      <c r="EF272" s="2274"/>
      <c r="EG272" s="2274"/>
      <c r="EH272" s="2274"/>
      <c r="EI272" s="2274"/>
      <c r="EJ272" s="2274"/>
      <c r="EK272" s="2274"/>
      <c r="EL272" s="2274"/>
      <c r="EM272" s="2274"/>
      <c r="EN272" s="2274"/>
      <c r="EO272" s="2274"/>
      <c r="EP272" s="2274"/>
      <c r="EQ272" s="1338"/>
      <c r="ER272" s="542"/>
    </row>
    <row r="273" spans="1:148" ht="15" customHeight="1" x14ac:dyDescent="0.25">
      <c r="A273" s="1469"/>
      <c r="B273" s="1129" t="str">
        <f t="shared" si="22"/>
        <v>Desk 57</v>
      </c>
      <c r="C273" s="1131" t="str">
        <f t="shared" si="27"/>
        <v/>
      </c>
      <c r="D273" s="1131" t="str">
        <f t="shared" si="27"/>
        <v/>
      </c>
      <c r="E273" s="1131" t="str">
        <f t="shared" si="27"/>
        <v/>
      </c>
      <c r="F273" s="1131" t="str">
        <f t="shared" si="27"/>
        <v/>
      </c>
      <c r="G273" s="2274"/>
      <c r="H273" s="2274"/>
      <c r="I273" s="2274"/>
      <c r="J273" s="2274"/>
      <c r="K273" s="2274"/>
      <c r="L273" s="2274"/>
      <c r="M273" s="2274"/>
      <c r="N273" s="2274"/>
      <c r="O273" s="2274"/>
      <c r="P273" s="2274"/>
      <c r="Q273" s="2274"/>
      <c r="R273" s="2274"/>
      <c r="S273" s="2274"/>
      <c r="T273" s="2274"/>
      <c r="U273" s="2274"/>
      <c r="V273" s="2274"/>
      <c r="W273" s="2274"/>
      <c r="X273" s="2274"/>
      <c r="Y273" s="2274"/>
      <c r="Z273" s="2274"/>
      <c r="AA273" s="2274"/>
      <c r="AB273" s="2274"/>
      <c r="AC273" s="2274"/>
      <c r="AD273" s="2274"/>
      <c r="AE273" s="2274"/>
      <c r="AF273" s="2274"/>
      <c r="AG273" s="2274"/>
      <c r="AH273" s="2274"/>
      <c r="AI273" s="2274"/>
      <c r="AJ273" s="2274"/>
      <c r="AK273" s="2274"/>
      <c r="AL273" s="2274"/>
      <c r="AM273" s="2274"/>
      <c r="AN273" s="2274"/>
      <c r="AO273" s="2274"/>
      <c r="AP273" s="2274"/>
      <c r="AQ273" s="2274"/>
      <c r="AR273" s="2274"/>
      <c r="AS273" s="2274"/>
      <c r="AT273" s="2274"/>
      <c r="AU273" s="2274"/>
      <c r="AV273" s="2274"/>
      <c r="AW273" s="2274"/>
      <c r="AX273" s="2274"/>
      <c r="AY273" s="2274"/>
      <c r="AZ273" s="2274"/>
      <c r="BA273" s="2274"/>
      <c r="BB273" s="2274"/>
      <c r="BC273" s="2274"/>
      <c r="BD273" s="2274"/>
      <c r="BE273" s="2274"/>
      <c r="BF273" s="2274"/>
      <c r="BG273" s="2274"/>
      <c r="BH273" s="2274"/>
      <c r="BI273" s="2274"/>
      <c r="BJ273" s="2274"/>
      <c r="BK273" s="2274"/>
      <c r="BL273" s="2274"/>
      <c r="BM273" s="2274"/>
      <c r="BN273" s="2274"/>
      <c r="BO273" s="2274"/>
      <c r="BP273" s="2274"/>
      <c r="BQ273" s="2274"/>
      <c r="BR273" s="2274"/>
      <c r="BS273" s="2274"/>
      <c r="BT273" s="2274"/>
      <c r="BU273" s="2274"/>
      <c r="BV273" s="2274"/>
      <c r="BW273" s="2274"/>
      <c r="BX273" s="2274"/>
      <c r="BY273" s="2274"/>
      <c r="BZ273" s="2274"/>
      <c r="CA273" s="2274"/>
      <c r="CB273" s="2274"/>
      <c r="CC273" s="2274"/>
      <c r="CD273" s="2274"/>
      <c r="CE273" s="2274"/>
      <c r="CF273" s="2274"/>
      <c r="CG273" s="2274"/>
      <c r="CH273" s="2274"/>
      <c r="CI273" s="2274"/>
      <c r="CJ273" s="2274"/>
      <c r="CK273" s="2274"/>
      <c r="CL273" s="2274"/>
      <c r="CM273" s="2274"/>
      <c r="CN273" s="2274"/>
      <c r="CO273" s="2274"/>
      <c r="CP273" s="2274"/>
      <c r="CQ273" s="2274"/>
      <c r="CR273" s="2274"/>
      <c r="CS273" s="2274"/>
      <c r="CT273" s="2274"/>
      <c r="CU273" s="2274"/>
      <c r="CV273" s="2274"/>
      <c r="CW273" s="2274"/>
      <c r="CX273" s="2274"/>
      <c r="CY273" s="2274"/>
      <c r="CZ273" s="2274"/>
      <c r="DA273" s="2274"/>
      <c r="DB273" s="2274"/>
      <c r="DC273" s="2274"/>
      <c r="DD273" s="2274"/>
      <c r="DE273" s="2274"/>
      <c r="DF273" s="2274"/>
      <c r="DG273" s="2274"/>
      <c r="DH273" s="2274"/>
      <c r="DI273" s="2274"/>
      <c r="DJ273" s="2274"/>
      <c r="DK273" s="2274"/>
      <c r="DL273" s="2274"/>
      <c r="DM273" s="2274"/>
      <c r="DN273" s="2274"/>
      <c r="DO273" s="2274"/>
      <c r="DP273" s="2274"/>
      <c r="DQ273" s="2274"/>
      <c r="DR273" s="2274"/>
      <c r="DS273" s="2274"/>
      <c r="DT273" s="2274"/>
      <c r="DU273" s="2274"/>
      <c r="DV273" s="1338"/>
      <c r="DW273" s="2274"/>
      <c r="DX273" s="2274"/>
      <c r="DY273" s="2274"/>
      <c r="DZ273" s="2274"/>
      <c r="EA273" s="2274"/>
      <c r="EB273" s="2274"/>
      <c r="EC273" s="2274"/>
      <c r="ED273" s="2274"/>
      <c r="EE273" s="2274"/>
      <c r="EF273" s="2274"/>
      <c r="EG273" s="2274"/>
      <c r="EH273" s="2274"/>
      <c r="EI273" s="2274"/>
      <c r="EJ273" s="2274"/>
      <c r="EK273" s="2274"/>
      <c r="EL273" s="2274"/>
      <c r="EM273" s="2274"/>
      <c r="EN273" s="2274"/>
      <c r="EO273" s="2274"/>
      <c r="EP273" s="2274"/>
      <c r="EQ273" s="1338"/>
      <c r="ER273" s="542"/>
    </row>
    <row r="274" spans="1:148" ht="15" customHeight="1" x14ac:dyDescent="0.25">
      <c r="A274" s="1469"/>
      <c r="B274" s="1129" t="str">
        <f t="shared" si="22"/>
        <v>Desk 58</v>
      </c>
      <c r="C274" s="1131" t="str">
        <f t="shared" si="27"/>
        <v/>
      </c>
      <c r="D274" s="1131" t="str">
        <f t="shared" si="27"/>
        <v/>
      </c>
      <c r="E274" s="1131" t="str">
        <f t="shared" si="27"/>
        <v/>
      </c>
      <c r="F274" s="1131" t="str">
        <f t="shared" si="27"/>
        <v/>
      </c>
      <c r="G274" s="2274"/>
      <c r="H274" s="2274"/>
      <c r="I274" s="2274"/>
      <c r="J274" s="2274"/>
      <c r="K274" s="2274"/>
      <c r="L274" s="2274"/>
      <c r="M274" s="2274"/>
      <c r="N274" s="2274"/>
      <c r="O274" s="2274"/>
      <c r="P274" s="2274"/>
      <c r="Q274" s="2274"/>
      <c r="R274" s="2274"/>
      <c r="S274" s="2274"/>
      <c r="T274" s="2274"/>
      <c r="U274" s="2274"/>
      <c r="V274" s="2274"/>
      <c r="W274" s="2274"/>
      <c r="X274" s="2274"/>
      <c r="Y274" s="2274"/>
      <c r="Z274" s="2274"/>
      <c r="AA274" s="2274"/>
      <c r="AB274" s="2274"/>
      <c r="AC274" s="2274"/>
      <c r="AD274" s="2274"/>
      <c r="AE274" s="2274"/>
      <c r="AF274" s="2274"/>
      <c r="AG274" s="2274"/>
      <c r="AH274" s="2274"/>
      <c r="AI274" s="2274"/>
      <c r="AJ274" s="2274"/>
      <c r="AK274" s="2274"/>
      <c r="AL274" s="2274"/>
      <c r="AM274" s="2274"/>
      <c r="AN274" s="2274"/>
      <c r="AO274" s="2274"/>
      <c r="AP274" s="2274"/>
      <c r="AQ274" s="2274"/>
      <c r="AR274" s="2274"/>
      <c r="AS274" s="2274"/>
      <c r="AT274" s="2274"/>
      <c r="AU274" s="2274"/>
      <c r="AV274" s="2274"/>
      <c r="AW274" s="2274"/>
      <c r="AX274" s="2274"/>
      <c r="AY274" s="2274"/>
      <c r="AZ274" s="2274"/>
      <c r="BA274" s="2274"/>
      <c r="BB274" s="2274"/>
      <c r="BC274" s="2274"/>
      <c r="BD274" s="2274"/>
      <c r="BE274" s="2274"/>
      <c r="BF274" s="2274"/>
      <c r="BG274" s="2274"/>
      <c r="BH274" s="2274"/>
      <c r="BI274" s="2274"/>
      <c r="BJ274" s="2274"/>
      <c r="BK274" s="2274"/>
      <c r="BL274" s="2274"/>
      <c r="BM274" s="2274"/>
      <c r="BN274" s="2274"/>
      <c r="BO274" s="2274"/>
      <c r="BP274" s="2274"/>
      <c r="BQ274" s="2274"/>
      <c r="BR274" s="2274"/>
      <c r="BS274" s="2274"/>
      <c r="BT274" s="2274"/>
      <c r="BU274" s="2274"/>
      <c r="BV274" s="2274"/>
      <c r="BW274" s="2274"/>
      <c r="BX274" s="2274"/>
      <c r="BY274" s="2274"/>
      <c r="BZ274" s="2274"/>
      <c r="CA274" s="2274"/>
      <c r="CB274" s="2274"/>
      <c r="CC274" s="2274"/>
      <c r="CD274" s="2274"/>
      <c r="CE274" s="2274"/>
      <c r="CF274" s="2274"/>
      <c r="CG274" s="2274"/>
      <c r="CH274" s="2274"/>
      <c r="CI274" s="2274"/>
      <c r="CJ274" s="2274"/>
      <c r="CK274" s="2274"/>
      <c r="CL274" s="2274"/>
      <c r="CM274" s="2274"/>
      <c r="CN274" s="2274"/>
      <c r="CO274" s="2274"/>
      <c r="CP274" s="2274"/>
      <c r="CQ274" s="2274"/>
      <c r="CR274" s="2274"/>
      <c r="CS274" s="2274"/>
      <c r="CT274" s="2274"/>
      <c r="CU274" s="2274"/>
      <c r="CV274" s="2274"/>
      <c r="CW274" s="2274"/>
      <c r="CX274" s="2274"/>
      <c r="CY274" s="2274"/>
      <c r="CZ274" s="2274"/>
      <c r="DA274" s="2274"/>
      <c r="DB274" s="2274"/>
      <c r="DC274" s="2274"/>
      <c r="DD274" s="2274"/>
      <c r="DE274" s="2274"/>
      <c r="DF274" s="2274"/>
      <c r="DG274" s="2274"/>
      <c r="DH274" s="2274"/>
      <c r="DI274" s="2274"/>
      <c r="DJ274" s="2274"/>
      <c r="DK274" s="2274"/>
      <c r="DL274" s="2274"/>
      <c r="DM274" s="2274"/>
      <c r="DN274" s="2274"/>
      <c r="DO274" s="2274"/>
      <c r="DP274" s="2274"/>
      <c r="DQ274" s="2274"/>
      <c r="DR274" s="2274"/>
      <c r="DS274" s="2274"/>
      <c r="DT274" s="2274"/>
      <c r="DU274" s="2274"/>
      <c r="DV274" s="1338"/>
      <c r="DW274" s="2274"/>
      <c r="DX274" s="2274"/>
      <c r="DY274" s="2274"/>
      <c r="DZ274" s="2274"/>
      <c r="EA274" s="2274"/>
      <c r="EB274" s="2274"/>
      <c r="EC274" s="2274"/>
      <c r="ED274" s="2274"/>
      <c r="EE274" s="2274"/>
      <c r="EF274" s="2274"/>
      <c r="EG274" s="2274"/>
      <c r="EH274" s="2274"/>
      <c r="EI274" s="2274"/>
      <c r="EJ274" s="2274"/>
      <c r="EK274" s="2274"/>
      <c r="EL274" s="2274"/>
      <c r="EM274" s="2274"/>
      <c r="EN274" s="2274"/>
      <c r="EO274" s="2274"/>
      <c r="EP274" s="2274"/>
      <c r="EQ274" s="1338"/>
      <c r="ER274" s="542"/>
    </row>
    <row r="275" spans="1:148" ht="15" customHeight="1" x14ac:dyDescent="0.25">
      <c r="A275" s="1469"/>
      <c r="B275" s="1129" t="str">
        <f t="shared" si="22"/>
        <v>Desk 59</v>
      </c>
      <c r="C275" s="1131" t="str">
        <f t="shared" si="27"/>
        <v/>
      </c>
      <c r="D275" s="1131" t="str">
        <f t="shared" si="27"/>
        <v/>
      </c>
      <c r="E275" s="1131" t="str">
        <f t="shared" si="27"/>
        <v/>
      </c>
      <c r="F275" s="1131" t="str">
        <f t="shared" si="27"/>
        <v/>
      </c>
      <c r="G275" s="2274"/>
      <c r="H275" s="2274"/>
      <c r="I275" s="2274"/>
      <c r="J275" s="2274"/>
      <c r="K275" s="2274"/>
      <c r="L275" s="2274"/>
      <c r="M275" s="2274"/>
      <c r="N275" s="2274"/>
      <c r="O275" s="2274"/>
      <c r="P275" s="2274"/>
      <c r="Q275" s="2274"/>
      <c r="R275" s="2274"/>
      <c r="S275" s="2274"/>
      <c r="T275" s="2274"/>
      <c r="U275" s="2274"/>
      <c r="V275" s="2274"/>
      <c r="W275" s="2274"/>
      <c r="X275" s="2274"/>
      <c r="Y275" s="2274"/>
      <c r="Z275" s="2274"/>
      <c r="AA275" s="2274"/>
      <c r="AB275" s="2274"/>
      <c r="AC275" s="2274"/>
      <c r="AD275" s="2274"/>
      <c r="AE275" s="2274"/>
      <c r="AF275" s="2274"/>
      <c r="AG275" s="2274"/>
      <c r="AH275" s="2274"/>
      <c r="AI275" s="2274"/>
      <c r="AJ275" s="2274"/>
      <c r="AK275" s="2274"/>
      <c r="AL275" s="2274"/>
      <c r="AM275" s="2274"/>
      <c r="AN275" s="2274"/>
      <c r="AO275" s="2274"/>
      <c r="AP275" s="2274"/>
      <c r="AQ275" s="2274"/>
      <c r="AR275" s="2274"/>
      <c r="AS275" s="2274"/>
      <c r="AT275" s="2274"/>
      <c r="AU275" s="2274"/>
      <c r="AV275" s="2274"/>
      <c r="AW275" s="2274"/>
      <c r="AX275" s="2274"/>
      <c r="AY275" s="2274"/>
      <c r="AZ275" s="2274"/>
      <c r="BA275" s="2274"/>
      <c r="BB275" s="2274"/>
      <c r="BC275" s="2274"/>
      <c r="BD275" s="2274"/>
      <c r="BE275" s="2274"/>
      <c r="BF275" s="2274"/>
      <c r="BG275" s="2274"/>
      <c r="BH275" s="2274"/>
      <c r="BI275" s="2274"/>
      <c r="BJ275" s="2274"/>
      <c r="BK275" s="2274"/>
      <c r="BL275" s="2274"/>
      <c r="BM275" s="2274"/>
      <c r="BN275" s="2274"/>
      <c r="BO275" s="2274"/>
      <c r="BP275" s="2274"/>
      <c r="BQ275" s="2274"/>
      <c r="BR275" s="2274"/>
      <c r="BS275" s="2274"/>
      <c r="BT275" s="2274"/>
      <c r="BU275" s="2274"/>
      <c r="BV275" s="2274"/>
      <c r="BW275" s="2274"/>
      <c r="BX275" s="2274"/>
      <c r="BY275" s="2274"/>
      <c r="BZ275" s="2274"/>
      <c r="CA275" s="2274"/>
      <c r="CB275" s="2274"/>
      <c r="CC275" s="2274"/>
      <c r="CD275" s="2274"/>
      <c r="CE275" s="2274"/>
      <c r="CF275" s="2274"/>
      <c r="CG275" s="2274"/>
      <c r="CH275" s="2274"/>
      <c r="CI275" s="2274"/>
      <c r="CJ275" s="2274"/>
      <c r="CK275" s="2274"/>
      <c r="CL275" s="2274"/>
      <c r="CM275" s="2274"/>
      <c r="CN275" s="2274"/>
      <c r="CO275" s="2274"/>
      <c r="CP275" s="2274"/>
      <c r="CQ275" s="2274"/>
      <c r="CR275" s="2274"/>
      <c r="CS275" s="2274"/>
      <c r="CT275" s="2274"/>
      <c r="CU275" s="2274"/>
      <c r="CV275" s="2274"/>
      <c r="CW275" s="2274"/>
      <c r="CX275" s="2274"/>
      <c r="CY275" s="2274"/>
      <c r="CZ275" s="2274"/>
      <c r="DA275" s="2274"/>
      <c r="DB275" s="2274"/>
      <c r="DC275" s="2274"/>
      <c r="DD275" s="2274"/>
      <c r="DE275" s="2274"/>
      <c r="DF275" s="2274"/>
      <c r="DG275" s="2274"/>
      <c r="DH275" s="2274"/>
      <c r="DI275" s="2274"/>
      <c r="DJ275" s="2274"/>
      <c r="DK275" s="2274"/>
      <c r="DL275" s="2274"/>
      <c r="DM275" s="2274"/>
      <c r="DN275" s="2274"/>
      <c r="DO275" s="2274"/>
      <c r="DP275" s="2274"/>
      <c r="DQ275" s="2274"/>
      <c r="DR275" s="2274"/>
      <c r="DS275" s="2274"/>
      <c r="DT275" s="2274"/>
      <c r="DU275" s="2274"/>
      <c r="DV275" s="1338"/>
      <c r="DW275" s="2274"/>
      <c r="DX275" s="2274"/>
      <c r="DY275" s="2274"/>
      <c r="DZ275" s="2274"/>
      <c r="EA275" s="2274"/>
      <c r="EB275" s="2274"/>
      <c r="EC275" s="2274"/>
      <c r="ED275" s="2274"/>
      <c r="EE275" s="2274"/>
      <c r="EF275" s="2274"/>
      <c r="EG275" s="2274"/>
      <c r="EH275" s="2274"/>
      <c r="EI275" s="2274"/>
      <c r="EJ275" s="2274"/>
      <c r="EK275" s="2274"/>
      <c r="EL275" s="2274"/>
      <c r="EM275" s="2274"/>
      <c r="EN275" s="2274"/>
      <c r="EO275" s="2274"/>
      <c r="EP275" s="2274"/>
      <c r="EQ275" s="1338"/>
      <c r="ER275" s="542"/>
    </row>
    <row r="276" spans="1:148" ht="15" customHeight="1" x14ac:dyDescent="0.25">
      <c r="A276" s="1469"/>
      <c r="B276" s="1129" t="str">
        <f t="shared" si="22"/>
        <v>Desk 60</v>
      </c>
      <c r="C276" s="1131" t="str">
        <f t="shared" si="27"/>
        <v/>
      </c>
      <c r="D276" s="1131" t="str">
        <f t="shared" si="27"/>
        <v/>
      </c>
      <c r="E276" s="1131" t="str">
        <f t="shared" si="27"/>
        <v/>
      </c>
      <c r="F276" s="1131" t="str">
        <f t="shared" si="27"/>
        <v/>
      </c>
      <c r="G276" s="2274"/>
      <c r="H276" s="2274"/>
      <c r="I276" s="2274"/>
      <c r="J276" s="2274"/>
      <c r="K276" s="2274"/>
      <c r="L276" s="2274"/>
      <c r="M276" s="2274"/>
      <c r="N276" s="2274"/>
      <c r="O276" s="2274"/>
      <c r="P276" s="2274"/>
      <c r="Q276" s="2274"/>
      <c r="R276" s="2274"/>
      <c r="S276" s="2274"/>
      <c r="T276" s="2274"/>
      <c r="U276" s="2274"/>
      <c r="V276" s="2274"/>
      <c r="W276" s="2274"/>
      <c r="X276" s="2274"/>
      <c r="Y276" s="2274"/>
      <c r="Z276" s="2274"/>
      <c r="AA276" s="2274"/>
      <c r="AB276" s="2274"/>
      <c r="AC276" s="2274"/>
      <c r="AD276" s="2274"/>
      <c r="AE276" s="2274"/>
      <c r="AF276" s="2274"/>
      <c r="AG276" s="2274"/>
      <c r="AH276" s="2274"/>
      <c r="AI276" s="2274"/>
      <c r="AJ276" s="2274"/>
      <c r="AK276" s="2274"/>
      <c r="AL276" s="2274"/>
      <c r="AM276" s="2274"/>
      <c r="AN276" s="2274"/>
      <c r="AO276" s="2274"/>
      <c r="AP276" s="2274"/>
      <c r="AQ276" s="2274"/>
      <c r="AR276" s="2274"/>
      <c r="AS276" s="2274"/>
      <c r="AT276" s="2274"/>
      <c r="AU276" s="2274"/>
      <c r="AV276" s="2274"/>
      <c r="AW276" s="2274"/>
      <c r="AX276" s="2274"/>
      <c r="AY276" s="2274"/>
      <c r="AZ276" s="2274"/>
      <c r="BA276" s="2274"/>
      <c r="BB276" s="2274"/>
      <c r="BC276" s="2274"/>
      <c r="BD276" s="2274"/>
      <c r="BE276" s="2274"/>
      <c r="BF276" s="2274"/>
      <c r="BG276" s="2274"/>
      <c r="BH276" s="2274"/>
      <c r="BI276" s="2274"/>
      <c r="BJ276" s="2274"/>
      <c r="BK276" s="2274"/>
      <c r="BL276" s="2274"/>
      <c r="BM276" s="2274"/>
      <c r="BN276" s="2274"/>
      <c r="BO276" s="2274"/>
      <c r="BP276" s="2274"/>
      <c r="BQ276" s="2274"/>
      <c r="BR276" s="2274"/>
      <c r="BS276" s="2274"/>
      <c r="BT276" s="2274"/>
      <c r="BU276" s="2274"/>
      <c r="BV276" s="2274"/>
      <c r="BW276" s="2274"/>
      <c r="BX276" s="2274"/>
      <c r="BY276" s="2274"/>
      <c r="BZ276" s="2274"/>
      <c r="CA276" s="2274"/>
      <c r="CB276" s="2274"/>
      <c r="CC276" s="2274"/>
      <c r="CD276" s="2274"/>
      <c r="CE276" s="2274"/>
      <c r="CF276" s="2274"/>
      <c r="CG276" s="2274"/>
      <c r="CH276" s="2274"/>
      <c r="CI276" s="2274"/>
      <c r="CJ276" s="2274"/>
      <c r="CK276" s="2274"/>
      <c r="CL276" s="2274"/>
      <c r="CM276" s="2274"/>
      <c r="CN276" s="2274"/>
      <c r="CO276" s="2274"/>
      <c r="CP276" s="2274"/>
      <c r="CQ276" s="2274"/>
      <c r="CR276" s="2274"/>
      <c r="CS276" s="2274"/>
      <c r="CT276" s="2274"/>
      <c r="CU276" s="2274"/>
      <c r="CV276" s="2274"/>
      <c r="CW276" s="2274"/>
      <c r="CX276" s="2274"/>
      <c r="CY276" s="2274"/>
      <c r="CZ276" s="2274"/>
      <c r="DA276" s="2274"/>
      <c r="DB276" s="2274"/>
      <c r="DC276" s="2274"/>
      <c r="DD276" s="2274"/>
      <c r="DE276" s="2274"/>
      <c r="DF276" s="2274"/>
      <c r="DG276" s="2274"/>
      <c r="DH276" s="2274"/>
      <c r="DI276" s="2274"/>
      <c r="DJ276" s="2274"/>
      <c r="DK276" s="2274"/>
      <c r="DL276" s="2274"/>
      <c r="DM276" s="2274"/>
      <c r="DN276" s="2274"/>
      <c r="DO276" s="2274"/>
      <c r="DP276" s="2274"/>
      <c r="DQ276" s="2274"/>
      <c r="DR276" s="2274"/>
      <c r="DS276" s="2274"/>
      <c r="DT276" s="2274"/>
      <c r="DU276" s="2274"/>
      <c r="DV276" s="1338"/>
      <c r="DW276" s="2274"/>
      <c r="DX276" s="2274"/>
      <c r="DY276" s="2274"/>
      <c r="DZ276" s="2274"/>
      <c r="EA276" s="2274"/>
      <c r="EB276" s="2274"/>
      <c r="EC276" s="2274"/>
      <c r="ED276" s="2274"/>
      <c r="EE276" s="2274"/>
      <c r="EF276" s="2274"/>
      <c r="EG276" s="2274"/>
      <c r="EH276" s="2274"/>
      <c r="EI276" s="2274"/>
      <c r="EJ276" s="2274"/>
      <c r="EK276" s="2274"/>
      <c r="EL276" s="2274"/>
      <c r="EM276" s="2274"/>
      <c r="EN276" s="2274"/>
      <c r="EO276" s="2274"/>
      <c r="EP276" s="2274"/>
      <c r="EQ276" s="1338"/>
      <c r="ER276" s="542"/>
    </row>
    <row r="277" spans="1:148" ht="15" customHeight="1" x14ac:dyDescent="0.25">
      <c r="A277" s="1469"/>
      <c r="B277" s="1129" t="str">
        <f t="shared" si="22"/>
        <v>Desk 61</v>
      </c>
      <c r="C277" s="1131" t="str">
        <f t="shared" si="27"/>
        <v/>
      </c>
      <c r="D277" s="1131" t="str">
        <f t="shared" si="27"/>
        <v/>
      </c>
      <c r="E277" s="1131" t="str">
        <f t="shared" si="27"/>
        <v/>
      </c>
      <c r="F277" s="1131" t="str">
        <f t="shared" si="27"/>
        <v/>
      </c>
      <c r="G277" s="2274"/>
      <c r="H277" s="2274"/>
      <c r="I277" s="2274"/>
      <c r="J277" s="2274"/>
      <c r="K277" s="2274"/>
      <c r="L277" s="2274"/>
      <c r="M277" s="2274"/>
      <c r="N277" s="2274"/>
      <c r="O277" s="2274"/>
      <c r="P277" s="2274"/>
      <c r="Q277" s="2274"/>
      <c r="R277" s="2274"/>
      <c r="S277" s="2274"/>
      <c r="T277" s="2274"/>
      <c r="U277" s="2274"/>
      <c r="V277" s="2274"/>
      <c r="W277" s="2274"/>
      <c r="X277" s="2274"/>
      <c r="Y277" s="2274"/>
      <c r="Z277" s="2274"/>
      <c r="AA277" s="2274"/>
      <c r="AB277" s="2274"/>
      <c r="AC277" s="2274"/>
      <c r="AD277" s="2274"/>
      <c r="AE277" s="2274"/>
      <c r="AF277" s="2274"/>
      <c r="AG277" s="2274"/>
      <c r="AH277" s="2274"/>
      <c r="AI277" s="2274"/>
      <c r="AJ277" s="2274"/>
      <c r="AK277" s="2274"/>
      <c r="AL277" s="2274"/>
      <c r="AM277" s="2274"/>
      <c r="AN277" s="2274"/>
      <c r="AO277" s="2274"/>
      <c r="AP277" s="2274"/>
      <c r="AQ277" s="2274"/>
      <c r="AR277" s="2274"/>
      <c r="AS277" s="2274"/>
      <c r="AT277" s="2274"/>
      <c r="AU277" s="2274"/>
      <c r="AV277" s="2274"/>
      <c r="AW277" s="2274"/>
      <c r="AX277" s="2274"/>
      <c r="AY277" s="2274"/>
      <c r="AZ277" s="2274"/>
      <c r="BA277" s="2274"/>
      <c r="BB277" s="2274"/>
      <c r="BC277" s="2274"/>
      <c r="BD277" s="2274"/>
      <c r="BE277" s="2274"/>
      <c r="BF277" s="2274"/>
      <c r="BG277" s="2274"/>
      <c r="BH277" s="2274"/>
      <c r="BI277" s="2274"/>
      <c r="BJ277" s="2274"/>
      <c r="BK277" s="2274"/>
      <c r="BL277" s="2274"/>
      <c r="BM277" s="2274"/>
      <c r="BN277" s="2274"/>
      <c r="BO277" s="2274"/>
      <c r="BP277" s="2274"/>
      <c r="BQ277" s="2274"/>
      <c r="BR277" s="2274"/>
      <c r="BS277" s="2274"/>
      <c r="BT277" s="2274"/>
      <c r="BU277" s="2274"/>
      <c r="BV277" s="2274"/>
      <c r="BW277" s="2274"/>
      <c r="BX277" s="2274"/>
      <c r="BY277" s="2274"/>
      <c r="BZ277" s="2274"/>
      <c r="CA277" s="2274"/>
      <c r="CB277" s="2274"/>
      <c r="CC277" s="2274"/>
      <c r="CD277" s="2274"/>
      <c r="CE277" s="2274"/>
      <c r="CF277" s="2274"/>
      <c r="CG277" s="2274"/>
      <c r="CH277" s="2274"/>
      <c r="CI277" s="2274"/>
      <c r="CJ277" s="2274"/>
      <c r="CK277" s="2274"/>
      <c r="CL277" s="2274"/>
      <c r="CM277" s="2274"/>
      <c r="CN277" s="2274"/>
      <c r="CO277" s="2274"/>
      <c r="CP277" s="2274"/>
      <c r="CQ277" s="2274"/>
      <c r="CR277" s="2274"/>
      <c r="CS277" s="2274"/>
      <c r="CT277" s="2274"/>
      <c r="CU277" s="2274"/>
      <c r="CV277" s="2274"/>
      <c r="CW277" s="2274"/>
      <c r="CX277" s="2274"/>
      <c r="CY277" s="2274"/>
      <c r="CZ277" s="2274"/>
      <c r="DA277" s="2274"/>
      <c r="DB277" s="2274"/>
      <c r="DC277" s="2274"/>
      <c r="DD277" s="2274"/>
      <c r="DE277" s="2274"/>
      <c r="DF277" s="2274"/>
      <c r="DG277" s="2274"/>
      <c r="DH277" s="2274"/>
      <c r="DI277" s="2274"/>
      <c r="DJ277" s="2274"/>
      <c r="DK277" s="2274"/>
      <c r="DL277" s="2274"/>
      <c r="DM277" s="2274"/>
      <c r="DN277" s="2274"/>
      <c r="DO277" s="2274"/>
      <c r="DP277" s="2274"/>
      <c r="DQ277" s="2274"/>
      <c r="DR277" s="2274"/>
      <c r="DS277" s="2274"/>
      <c r="DT277" s="2274"/>
      <c r="DU277" s="2274"/>
      <c r="DV277" s="1338"/>
      <c r="DW277" s="2274"/>
      <c r="DX277" s="2274"/>
      <c r="DY277" s="2274"/>
      <c r="DZ277" s="2274"/>
      <c r="EA277" s="2274"/>
      <c r="EB277" s="2274"/>
      <c r="EC277" s="2274"/>
      <c r="ED277" s="2274"/>
      <c r="EE277" s="2274"/>
      <c r="EF277" s="2274"/>
      <c r="EG277" s="2274"/>
      <c r="EH277" s="2274"/>
      <c r="EI277" s="2274"/>
      <c r="EJ277" s="2274"/>
      <c r="EK277" s="2274"/>
      <c r="EL277" s="2274"/>
      <c r="EM277" s="2274"/>
      <c r="EN277" s="2274"/>
      <c r="EO277" s="2274"/>
      <c r="EP277" s="2274"/>
      <c r="EQ277" s="1338"/>
      <c r="ER277" s="542"/>
    </row>
    <row r="278" spans="1:148" ht="15" customHeight="1" x14ac:dyDescent="0.25">
      <c r="A278" s="1469"/>
      <c r="B278" s="1129" t="str">
        <f t="shared" si="22"/>
        <v>Desk 62</v>
      </c>
      <c r="C278" s="1131" t="str">
        <f t="shared" si="27"/>
        <v/>
      </c>
      <c r="D278" s="1131" t="str">
        <f t="shared" si="27"/>
        <v/>
      </c>
      <c r="E278" s="1131" t="str">
        <f t="shared" si="27"/>
        <v/>
      </c>
      <c r="F278" s="1131" t="str">
        <f t="shared" si="27"/>
        <v/>
      </c>
      <c r="G278" s="2274"/>
      <c r="H278" s="2274"/>
      <c r="I278" s="2274"/>
      <c r="J278" s="2274"/>
      <c r="K278" s="2274"/>
      <c r="L278" s="2274"/>
      <c r="M278" s="2274"/>
      <c r="N278" s="2274"/>
      <c r="O278" s="2274"/>
      <c r="P278" s="2274"/>
      <c r="Q278" s="2274"/>
      <c r="R278" s="2274"/>
      <c r="S278" s="2274"/>
      <c r="T278" s="2274"/>
      <c r="U278" s="2274"/>
      <c r="V278" s="2274"/>
      <c r="W278" s="2274"/>
      <c r="X278" s="2274"/>
      <c r="Y278" s="2274"/>
      <c r="Z278" s="2274"/>
      <c r="AA278" s="2274"/>
      <c r="AB278" s="2274"/>
      <c r="AC278" s="2274"/>
      <c r="AD278" s="2274"/>
      <c r="AE278" s="2274"/>
      <c r="AF278" s="2274"/>
      <c r="AG278" s="2274"/>
      <c r="AH278" s="2274"/>
      <c r="AI278" s="2274"/>
      <c r="AJ278" s="2274"/>
      <c r="AK278" s="2274"/>
      <c r="AL278" s="2274"/>
      <c r="AM278" s="2274"/>
      <c r="AN278" s="2274"/>
      <c r="AO278" s="2274"/>
      <c r="AP278" s="2274"/>
      <c r="AQ278" s="2274"/>
      <c r="AR278" s="2274"/>
      <c r="AS278" s="2274"/>
      <c r="AT278" s="2274"/>
      <c r="AU278" s="2274"/>
      <c r="AV278" s="2274"/>
      <c r="AW278" s="2274"/>
      <c r="AX278" s="2274"/>
      <c r="AY278" s="2274"/>
      <c r="AZ278" s="2274"/>
      <c r="BA278" s="2274"/>
      <c r="BB278" s="2274"/>
      <c r="BC278" s="2274"/>
      <c r="BD278" s="2274"/>
      <c r="BE278" s="2274"/>
      <c r="BF278" s="2274"/>
      <c r="BG278" s="2274"/>
      <c r="BH278" s="2274"/>
      <c r="BI278" s="2274"/>
      <c r="BJ278" s="2274"/>
      <c r="BK278" s="2274"/>
      <c r="BL278" s="2274"/>
      <c r="BM278" s="2274"/>
      <c r="BN278" s="2274"/>
      <c r="BO278" s="2274"/>
      <c r="BP278" s="2274"/>
      <c r="BQ278" s="2274"/>
      <c r="BR278" s="2274"/>
      <c r="BS278" s="2274"/>
      <c r="BT278" s="2274"/>
      <c r="BU278" s="2274"/>
      <c r="BV278" s="2274"/>
      <c r="BW278" s="2274"/>
      <c r="BX278" s="2274"/>
      <c r="BY278" s="2274"/>
      <c r="BZ278" s="2274"/>
      <c r="CA278" s="2274"/>
      <c r="CB278" s="2274"/>
      <c r="CC278" s="2274"/>
      <c r="CD278" s="2274"/>
      <c r="CE278" s="2274"/>
      <c r="CF278" s="2274"/>
      <c r="CG278" s="2274"/>
      <c r="CH278" s="2274"/>
      <c r="CI278" s="2274"/>
      <c r="CJ278" s="2274"/>
      <c r="CK278" s="2274"/>
      <c r="CL278" s="2274"/>
      <c r="CM278" s="2274"/>
      <c r="CN278" s="2274"/>
      <c r="CO278" s="2274"/>
      <c r="CP278" s="2274"/>
      <c r="CQ278" s="2274"/>
      <c r="CR278" s="2274"/>
      <c r="CS278" s="2274"/>
      <c r="CT278" s="2274"/>
      <c r="CU278" s="2274"/>
      <c r="CV278" s="2274"/>
      <c r="CW278" s="2274"/>
      <c r="CX278" s="2274"/>
      <c r="CY278" s="2274"/>
      <c r="CZ278" s="2274"/>
      <c r="DA278" s="2274"/>
      <c r="DB278" s="2274"/>
      <c r="DC278" s="2274"/>
      <c r="DD278" s="2274"/>
      <c r="DE278" s="2274"/>
      <c r="DF278" s="2274"/>
      <c r="DG278" s="2274"/>
      <c r="DH278" s="2274"/>
      <c r="DI278" s="2274"/>
      <c r="DJ278" s="2274"/>
      <c r="DK278" s="2274"/>
      <c r="DL278" s="2274"/>
      <c r="DM278" s="2274"/>
      <c r="DN278" s="2274"/>
      <c r="DO278" s="2274"/>
      <c r="DP278" s="2274"/>
      <c r="DQ278" s="2274"/>
      <c r="DR278" s="2274"/>
      <c r="DS278" s="2274"/>
      <c r="DT278" s="2274"/>
      <c r="DU278" s="2274"/>
      <c r="DV278" s="1338"/>
      <c r="DW278" s="2274"/>
      <c r="DX278" s="2274"/>
      <c r="DY278" s="2274"/>
      <c r="DZ278" s="2274"/>
      <c r="EA278" s="2274"/>
      <c r="EB278" s="2274"/>
      <c r="EC278" s="2274"/>
      <c r="ED278" s="2274"/>
      <c r="EE278" s="2274"/>
      <c r="EF278" s="2274"/>
      <c r="EG278" s="2274"/>
      <c r="EH278" s="2274"/>
      <c r="EI278" s="2274"/>
      <c r="EJ278" s="2274"/>
      <c r="EK278" s="2274"/>
      <c r="EL278" s="2274"/>
      <c r="EM278" s="2274"/>
      <c r="EN278" s="2274"/>
      <c r="EO278" s="2274"/>
      <c r="EP278" s="2274"/>
      <c r="EQ278" s="1338"/>
      <c r="ER278" s="542"/>
    </row>
    <row r="279" spans="1:148" ht="15" customHeight="1" x14ac:dyDescent="0.25">
      <c r="A279" s="1469"/>
      <c r="B279" s="1129" t="str">
        <f t="shared" si="22"/>
        <v>Desk 63</v>
      </c>
      <c r="C279" s="1131" t="str">
        <f t="shared" si="27"/>
        <v/>
      </c>
      <c r="D279" s="1131" t="str">
        <f t="shared" si="27"/>
        <v/>
      </c>
      <c r="E279" s="1131" t="str">
        <f t="shared" si="27"/>
        <v/>
      </c>
      <c r="F279" s="1131" t="str">
        <f t="shared" si="27"/>
        <v/>
      </c>
      <c r="G279" s="2274"/>
      <c r="H279" s="2274"/>
      <c r="I279" s="2274"/>
      <c r="J279" s="2274"/>
      <c r="K279" s="2274"/>
      <c r="L279" s="2274"/>
      <c r="M279" s="2274"/>
      <c r="N279" s="2274"/>
      <c r="O279" s="2274"/>
      <c r="P279" s="2274"/>
      <c r="Q279" s="2274"/>
      <c r="R279" s="2274"/>
      <c r="S279" s="2274"/>
      <c r="T279" s="2274"/>
      <c r="U279" s="2274"/>
      <c r="V279" s="2274"/>
      <c r="W279" s="2274"/>
      <c r="X279" s="2274"/>
      <c r="Y279" s="2274"/>
      <c r="Z279" s="2274"/>
      <c r="AA279" s="2274"/>
      <c r="AB279" s="2274"/>
      <c r="AC279" s="2274"/>
      <c r="AD279" s="2274"/>
      <c r="AE279" s="2274"/>
      <c r="AF279" s="2274"/>
      <c r="AG279" s="2274"/>
      <c r="AH279" s="2274"/>
      <c r="AI279" s="2274"/>
      <c r="AJ279" s="2274"/>
      <c r="AK279" s="2274"/>
      <c r="AL279" s="2274"/>
      <c r="AM279" s="2274"/>
      <c r="AN279" s="2274"/>
      <c r="AO279" s="2274"/>
      <c r="AP279" s="2274"/>
      <c r="AQ279" s="2274"/>
      <c r="AR279" s="2274"/>
      <c r="AS279" s="2274"/>
      <c r="AT279" s="2274"/>
      <c r="AU279" s="2274"/>
      <c r="AV279" s="2274"/>
      <c r="AW279" s="2274"/>
      <c r="AX279" s="2274"/>
      <c r="AY279" s="2274"/>
      <c r="AZ279" s="2274"/>
      <c r="BA279" s="2274"/>
      <c r="BB279" s="2274"/>
      <c r="BC279" s="2274"/>
      <c r="BD279" s="2274"/>
      <c r="BE279" s="2274"/>
      <c r="BF279" s="2274"/>
      <c r="BG279" s="2274"/>
      <c r="BH279" s="2274"/>
      <c r="BI279" s="2274"/>
      <c r="BJ279" s="2274"/>
      <c r="BK279" s="2274"/>
      <c r="BL279" s="2274"/>
      <c r="BM279" s="2274"/>
      <c r="BN279" s="2274"/>
      <c r="BO279" s="2274"/>
      <c r="BP279" s="2274"/>
      <c r="BQ279" s="2274"/>
      <c r="BR279" s="2274"/>
      <c r="BS279" s="2274"/>
      <c r="BT279" s="2274"/>
      <c r="BU279" s="2274"/>
      <c r="BV279" s="2274"/>
      <c r="BW279" s="2274"/>
      <c r="BX279" s="2274"/>
      <c r="BY279" s="2274"/>
      <c r="BZ279" s="2274"/>
      <c r="CA279" s="2274"/>
      <c r="CB279" s="2274"/>
      <c r="CC279" s="2274"/>
      <c r="CD279" s="2274"/>
      <c r="CE279" s="2274"/>
      <c r="CF279" s="2274"/>
      <c r="CG279" s="2274"/>
      <c r="CH279" s="2274"/>
      <c r="CI279" s="2274"/>
      <c r="CJ279" s="2274"/>
      <c r="CK279" s="2274"/>
      <c r="CL279" s="2274"/>
      <c r="CM279" s="2274"/>
      <c r="CN279" s="2274"/>
      <c r="CO279" s="2274"/>
      <c r="CP279" s="2274"/>
      <c r="CQ279" s="2274"/>
      <c r="CR279" s="2274"/>
      <c r="CS279" s="2274"/>
      <c r="CT279" s="2274"/>
      <c r="CU279" s="2274"/>
      <c r="CV279" s="2274"/>
      <c r="CW279" s="2274"/>
      <c r="CX279" s="2274"/>
      <c r="CY279" s="2274"/>
      <c r="CZ279" s="2274"/>
      <c r="DA279" s="2274"/>
      <c r="DB279" s="2274"/>
      <c r="DC279" s="2274"/>
      <c r="DD279" s="2274"/>
      <c r="DE279" s="2274"/>
      <c r="DF279" s="2274"/>
      <c r="DG279" s="2274"/>
      <c r="DH279" s="2274"/>
      <c r="DI279" s="2274"/>
      <c r="DJ279" s="2274"/>
      <c r="DK279" s="2274"/>
      <c r="DL279" s="2274"/>
      <c r="DM279" s="2274"/>
      <c r="DN279" s="2274"/>
      <c r="DO279" s="2274"/>
      <c r="DP279" s="2274"/>
      <c r="DQ279" s="2274"/>
      <c r="DR279" s="2274"/>
      <c r="DS279" s="2274"/>
      <c r="DT279" s="2274"/>
      <c r="DU279" s="2274"/>
      <c r="DV279" s="1338"/>
      <c r="DW279" s="2274"/>
      <c r="DX279" s="2274"/>
      <c r="DY279" s="2274"/>
      <c r="DZ279" s="2274"/>
      <c r="EA279" s="2274"/>
      <c r="EB279" s="2274"/>
      <c r="EC279" s="2274"/>
      <c r="ED279" s="2274"/>
      <c r="EE279" s="2274"/>
      <c r="EF279" s="2274"/>
      <c r="EG279" s="2274"/>
      <c r="EH279" s="2274"/>
      <c r="EI279" s="2274"/>
      <c r="EJ279" s="2274"/>
      <c r="EK279" s="2274"/>
      <c r="EL279" s="2274"/>
      <c r="EM279" s="2274"/>
      <c r="EN279" s="2274"/>
      <c r="EO279" s="2274"/>
      <c r="EP279" s="2274"/>
      <c r="EQ279" s="1338"/>
      <c r="ER279" s="542"/>
    </row>
    <row r="280" spans="1:148" ht="15" customHeight="1" x14ac:dyDescent="0.25">
      <c r="A280" s="1469"/>
      <c r="B280" s="1129" t="str">
        <f t="shared" si="22"/>
        <v>Desk 64</v>
      </c>
      <c r="C280" s="1131" t="str">
        <f t="shared" si="27"/>
        <v/>
      </c>
      <c r="D280" s="1131" t="str">
        <f t="shared" si="27"/>
        <v/>
      </c>
      <c r="E280" s="1131" t="str">
        <f t="shared" si="27"/>
        <v/>
      </c>
      <c r="F280" s="1131" t="str">
        <f t="shared" si="27"/>
        <v/>
      </c>
      <c r="G280" s="2274"/>
      <c r="H280" s="2274"/>
      <c r="I280" s="2274"/>
      <c r="J280" s="2274"/>
      <c r="K280" s="2274"/>
      <c r="L280" s="2274"/>
      <c r="M280" s="2274"/>
      <c r="N280" s="2274"/>
      <c r="O280" s="2274"/>
      <c r="P280" s="2274"/>
      <c r="Q280" s="2274"/>
      <c r="R280" s="2274"/>
      <c r="S280" s="2274"/>
      <c r="T280" s="2274"/>
      <c r="U280" s="2274"/>
      <c r="V280" s="2274"/>
      <c r="W280" s="2274"/>
      <c r="X280" s="2274"/>
      <c r="Y280" s="2274"/>
      <c r="Z280" s="2274"/>
      <c r="AA280" s="2274"/>
      <c r="AB280" s="2274"/>
      <c r="AC280" s="2274"/>
      <c r="AD280" s="2274"/>
      <c r="AE280" s="2274"/>
      <c r="AF280" s="2274"/>
      <c r="AG280" s="2274"/>
      <c r="AH280" s="2274"/>
      <c r="AI280" s="2274"/>
      <c r="AJ280" s="2274"/>
      <c r="AK280" s="2274"/>
      <c r="AL280" s="2274"/>
      <c r="AM280" s="2274"/>
      <c r="AN280" s="2274"/>
      <c r="AO280" s="2274"/>
      <c r="AP280" s="2274"/>
      <c r="AQ280" s="2274"/>
      <c r="AR280" s="2274"/>
      <c r="AS280" s="2274"/>
      <c r="AT280" s="2274"/>
      <c r="AU280" s="2274"/>
      <c r="AV280" s="2274"/>
      <c r="AW280" s="2274"/>
      <c r="AX280" s="2274"/>
      <c r="AY280" s="2274"/>
      <c r="AZ280" s="2274"/>
      <c r="BA280" s="2274"/>
      <c r="BB280" s="2274"/>
      <c r="BC280" s="2274"/>
      <c r="BD280" s="2274"/>
      <c r="BE280" s="2274"/>
      <c r="BF280" s="2274"/>
      <c r="BG280" s="2274"/>
      <c r="BH280" s="2274"/>
      <c r="BI280" s="2274"/>
      <c r="BJ280" s="2274"/>
      <c r="BK280" s="2274"/>
      <c r="BL280" s="2274"/>
      <c r="BM280" s="2274"/>
      <c r="BN280" s="2274"/>
      <c r="BO280" s="2274"/>
      <c r="BP280" s="2274"/>
      <c r="BQ280" s="2274"/>
      <c r="BR280" s="2274"/>
      <c r="BS280" s="2274"/>
      <c r="BT280" s="2274"/>
      <c r="BU280" s="2274"/>
      <c r="BV280" s="2274"/>
      <c r="BW280" s="2274"/>
      <c r="BX280" s="2274"/>
      <c r="BY280" s="2274"/>
      <c r="BZ280" s="2274"/>
      <c r="CA280" s="2274"/>
      <c r="CB280" s="2274"/>
      <c r="CC280" s="2274"/>
      <c r="CD280" s="2274"/>
      <c r="CE280" s="2274"/>
      <c r="CF280" s="2274"/>
      <c r="CG280" s="2274"/>
      <c r="CH280" s="2274"/>
      <c r="CI280" s="2274"/>
      <c r="CJ280" s="2274"/>
      <c r="CK280" s="2274"/>
      <c r="CL280" s="2274"/>
      <c r="CM280" s="2274"/>
      <c r="CN280" s="2274"/>
      <c r="CO280" s="2274"/>
      <c r="CP280" s="2274"/>
      <c r="CQ280" s="2274"/>
      <c r="CR280" s="2274"/>
      <c r="CS280" s="2274"/>
      <c r="CT280" s="2274"/>
      <c r="CU280" s="2274"/>
      <c r="CV280" s="2274"/>
      <c r="CW280" s="2274"/>
      <c r="CX280" s="2274"/>
      <c r="CY280" s="2274"/>
      <c r="CZ280" s="2274"/>
      <c r="DA280" s="2274"/>
      <c r="DB280" s="2274"/>
      <c r="DC280" s="2274"/>
      <c r="DD280" s="2274"/>
      <c r="DE280" s="2274"/>
      <c r="DF280" s="2274"/>
      <c r="DG280" s="2274"/>
      <c r="DH280" s="2274"/>
      <c r="DI280" s="2274"/>
      <c r="DJ280" s="2274"/>
      <c r="DK280" s="2274"/>
      <c r="DL280" s="2274"/>
      <c r="DM280" s="2274"/>
      <c r="DN280" s="2274"/>
      <c r="DO280" s="2274"/>
      <c r="DP280" s="2274"/>
      <c r="DQ280" s="2274"/>
      <c r="DR280" s="2274"/>
      <c r="DS280" s="2274"/>
      <c r="DT280" s="2274"/>
      <c r="DU280" s="2274"/>
      <c r="DV280" s="1338"/>
      <c r="DW280" s="2274"/>
      <c r="DX280" s="2274"/>
      <c r="DY280" s="2274"/>
      <c r="DZ280" s="2274"/>
      <c r="EA280" s="2274"/>
      <c r="EB280" s="2274"/>
      <c r="EC280" s="2274"/>
      <c r="ED280" s="2274"/>
      <c r="EE280" s="2274"/>
      <c r="EF280" s="2274"/>
      <c r="EG280" s="2274"/>
      <c r="EH280" s="2274"/>
      <c r="EI280" s="2274"/>
      <c r="EJ280" s="2274"/>
      <c r="EK280" s="2274"/>
      <c r="EL280" s="2274"/>
      <c r="EM280" s="2274"/>
      <c r="EN280" s="2274"/>
      <c r="EO280" s="2274"/>
      <c r="EP280" s="2274"/>
      <c r="EQ280" s="1338"/>
      <c r="ER280" s="542"/>
    </row>
    <row r="281" spans="1:148" ht="15" customHeight="1" x14ac:dyDescent="0.25">
      <c r="A281" s="1469"/>
      <c r="B281" s="1129" t="str">
        <f t="shared" ref="B281:B316" si="28">B75</f>
        <v>Desk 65</v>
      </c>
      <c r="C281" s="1131" t="str">
        <f t="shared" si="27"/>
        <v/>
      </c>
      <c r="D281" s="1131" t="str">
        <f t="shared" si="27"/>
        <v/>
      </c>
      <c r="E281" s="1131" t="str">
        <f t="shared" si="27"/>
        <v/>
      </c>
      <c r="F281" s="1131" t="str">
        <f t="shared" si="27"/>
        <v/>
      </c>
      <c r="G281" s="2274"/>
      <c r="H281" s="2274"/>
      <c r="I281" s="2274"/>
      <c r="J281" s="2274"/>
      <c r="K281" s="2274"/>
      <c r="L281" s="2274"/>
      <c r="M281" s="2274"/>
      <c r="N281" s="2274"/>
      <c r="O281" s="2274"/>
      <c r="P281" s="2274"/>
      <c r="Q281" s="2274"/>
      <c r="R281" s="2274"/>
      <c r="S281" s="2274"/>
      <c r="T281" s="2274"/>
      <c r="U281" s="2274"/>
      <c r="V281" s="2274"/>
      <c r="W281" s="2274"/>
      <c r="X281" s="2274"/>
      <c r="Y281" s="2274"/>
      <c r="Z281" s="2274"/>
      <c r="AA281" s="2274"/>
      <c r="AB281" s="2274"/>
      <c r="AC281" s="2274"/>
      <c r="AD281" s="2274"/>
      <c r="AE281" s="2274"/>
      <c r="AF281" s="2274"/>
      <c r="AG281" s="2274"/>
      <c r="AH281" s="2274"/>
      <c r="AI281" s="2274"/>
      <c r="AJ281" s="2274"/>
      <c r="AK281" s="2274"/>
      <c r="AL281" s="2274"/>
      <c r="AM281" s="2274"/>
      <c r="AN281" s="2274"/>
      <c r="AO281" s="2274"/>
      <c r="AP281" s="2274"/>
      <c r="AQ281" s="2274"/>
      <c r="AR281" s="2274"/>
      <c r="AS281" s="2274"/>
      <c r="AT281" s="2274"/>
      <c r="AU281" s="2274"/>
      <c r="AV281" s="2274"/>
      <c r="AW281" s="2274"/>
      <c r="AX281" s="2274"/>
      <c r="AY281" s="2274"/>
      <c r="AZ281" s="2274"/>
      <c r="BA281" s="2274"/>
      <c r="BB281" s="2274"/>
      <c r="BC281" s="2274"/>
      <c r="BD281" s="2274"/>
      <c r="BE281" s="2274"/>
      <c r="BF281" s="2274"/>
      <c r="BG281" s="2274"/>
      <c r="BH281" s="2274"/>
      <c r="BI281" s="2274"/>
      <c r="BJ281" s="2274"/>
      <c r="BK281" s="2274"/>
      <c r="BL281" s="2274"/>
      <c r="BM281" s="2274"/>
      <c r="BN281" s="2274"/>
      <c r="BO281" s="2274"/>
      <c r="BP281" s="2274"/>
      <c r="BQ281" s="2274"/>
      <c r="BR281" s="2274"/>
      <c r="BS281" s="2274"/>
      <c r="BT281" s="2274"/>
      <c r="BU281" s="2274"/>
      <c r="BV281" s="2274"/>
      <c r="BW281" s="2274"/>
      <c r="BX281" s="2274"/>
      <c r="BY281" s="2274"/>
      <c r="BZ281" s="2274"/>
      <c r="CA281" s="2274"/>
      <c r="CB281" s="2274"/>
      <c r="CC281" s="2274"/>
      <c r="CD281" s="2274"/>
      <c r="CE281" s="2274"/>
      <c r="CF281" s="2274"/>
      <c r="CG281" s="2274"/>
      <c r="CH281" s="2274"/>
      <c r="CI281" s="2274"/>
      <c r="CJ281" s="2274"/>
      <c r="CK281" s="2274"/>
      <c r="CL281" s="2274"/>
      <c r="CM281" s="2274"/>
      <c r="CN281" s="2274"/>
      <c r="CO281" s="2274"/>
      <c r="CP281" s="2274"/>
      <c r="CQ281" s="2274"/>
      <c r="CR281" s="2274"/>
      <c r="CS281" s="2274"/>
      <c r="CT281" s="2274"/>
      <c r="CU281" s="2274"/>
      <c r="CV281" s="2274"/>
      <c r="CW281" s="2274"/>
      <c r="CX281" s="2274"/>
      <c r="CY281" s="2274"/>
      <c r="CZ281" s="2274"/>
      <c r="DA281" s="2274"/>
      <c r="DB281" s="2274"/>
      <c r="DC281" s="2274"/>
      <c r="DD281" s="2274"/>
      <c r="DE281" s="2274"/>
      <c r="DF281" s="2274"/>
      <c r="DG281" s="2274"/>
      <c r="DH281" s="2274"/>
      <c r="DI281" s="2274"/>
      <c r="DJ281" s="2274"/>
      <c r="DK281" s="2274"/>
      <c r="DL281" s="2274"/>
      <c r="DM281" s="2274"/>
      <c r="DN281" s="2274"/>
      <c r="DO281" s="2274"/>
      <c r="DP281" s="2274"/>
      <c r="DQ281" s="2274"/>
      <c r="DR281" s="2274"/>
      <c r="DS281" s="2274"/>
      <c r="DT281" s="2274"/>
      <c r="DU281" s="2274"/>
      <c r="DV281" s="1338"/>
      <c r="DW281" s="2274"/>
      <c r="DX281" s="2274"/>
      <c r="DY281" s="2274"/>
      <c r="DZ281" s="2274"/>
      <c r="EA281" s="2274"/>
      <c r="EB281" s="2274"/>
      <c r="EC281" s="2274"/>
      <c r="ED281" s="2274"/>
      <c r="EE281" s="2274"/>
      <c r="EF281" s="2274"/>
      <c r="EG281" s="2274"/>
      <c r="EH281" s="2274"/>
      <c r="EI281" s="2274"/>
      <c r="EJ281" s="2274"/>
      <c r="EK281" s="2274"/>
      <c r="EL281" s="2274"/>
      <c r="EM281" s="2274"/>
      <c r="EN281" s="2274"/>
      <c r="EO281" s="2274"/>
      <c r="EP281" s="2274"/>
      <c r="EQ281" s="1338"/>
      <c r="ER281" s="542"/>
    </row>
    <row r="282" spans="1:148" ht="15" customHeight="1" x14ac:dyDescent="0.25">
      <c r="A282" s="1469"/>
      <c r="B282" s="1129" t="str">
        <f t="shared" si="28"/>
        <v>Desk 66</v>
      </c>
      <c r="C282" s="1131" t="str">
        <f t="shared" ref="C282:F297" si="29">IF(ISBLANK(C76), "", C76)</f>
        <v/>
      </c>
      <c r="D282" s="1131" t="str">
        <f t="shared" si="29"/>
        <v/>
      </c>
      <c r="E282" s="1131" t="str">
        <f t="shared" si="29"/>
        <v/>
      </c>
      <c r="F282" s="1131" t="str">
        <f t="shared" si="29"/>
        <v/>
      </c>
      <c r="G282" s="2274"/>
      <c r="H282" s="2274"/>
      <c r="I282" s="2274"/>
      <c r="J282" s="2274"/>
      <c r="K282" s="2274"/>
      <c r="L282" s="2274"/>
      <c r="M282" s="2274"/>
      <c r="N282" s="2274"/>
      <c r="O282" s="2274"/>
      <c r="P282" s="2274"/>
      <c r="Q282" s="2274"/>
      <c r="R282" s="2274"/>
      <c r="S282" s="2274"/>
      <c r="T282" s="2274"/>
      <c r="U282" s="2274"/>
      <c r="V282" s="2274"/>
      <c r="W282" s="2274"/>
      <c r="X282" s="2274"/>
      <c r="Y282" s="2274"/>
      <c r="Z282" s="2274"/>
      <c r="AA282" s="2274"/>
      <c r="AB282" s="2274"/>
      <c r="AC282" s="2274"/>
      <c r="AD282" s="2274"/>
      <c r="AE282" s="2274"/>
      <c r="AF282" s="2274"/>
      <c r="AG282" s="2274"/>
      <c r="AH282" s="2274"/>
      <c r="AI282" s="2274"/>
      <c r="AJ282" s="2274"/>
      <c r="AK282" s="2274"/>
      <c r="AL282" s="2274"/>
      <c r="AM282" s="2274"/>
      <c r="AN282" s="2274"/>
      <c r="AO282" s="2274"/>
      <c r="AP282" s="2274"/>
      <c r="AQ282" s="2274"/>
      <c r="AR282" s="2274"/>
      <c r="AS282" s="2274"/>
      <c r="AT282" s="2274"/>
      <c r="AU282" s="2274"/>
      <c r="AV282" s="2274"/>
      <c r="AW282" s="2274"/>
      <c r="AX282" s="2274"/>
      <c r="AY282" s="2274"/>
      <c r="AZ282" s="2274"/>
      <c r="BA282" s="2274"/>
      <c r="BB282" s="2274"/>
      <c r="BC282" s="2274"/>
      <c r="BD282" s="2274"/>
      <c r="BE282" s="2274"/>
      <c r="BF282" s="2274"/>
      <c r="BG282" s="2274"/>
      <c r="BH282" s="2274"/>
      <c r="BI282" s="2274"/>
      <c r="BJ282" s="2274"/>
      <c r="BK282" s="2274"/>
      <c r="BL282" s="2274"/>
      <c r="BM282" s="2274"/>
      <c r="BN282" s="2274"/>
      <c r="BO282" s="2274"/>
      <c r="BP282" s="2274"/>
      <c r="BQ282" s="2274"/>
      <c r="BR282" s="2274"/>
      <c r="BS282" s="2274"/>
      <c r="BT282" s="2274"/>
      <c r="BU282" s="2274"/>
      <c r="BV282" s="2274"/>
      <c r="BW282" s="2274"/>
      <c r="BX282" s="2274"/>
      <c r="BY282" s="2274"/>
      <c r="BZ282" s="2274"/>
      <c r="CA282" s="2274"/>
      <c r="CB282" s="2274"/>
      <c r="CC282" s="2274"/>
      <c r="CD282" s="2274"/>
      <c r="CE282" s="2274"/>
      <c r="CF282" s="2274"/>
      <c r="CG282" s="2274"/>
      <c r="CH282" s="2274"/>
      <c r="CI282" s="2274"/>
      <c r="CJ282" s="2274"/>
      <c r="CK282" s="2274"/>
      <c r="CL282" s="2274"/>
      <c r="CM282" s="2274"/>
      <c r="CN282" s="2274"/>
      <c r="CO282" s="2274"/>
      <c r="CP282" s="2274"/>
      <c r="CQ282" s="2274"/>
      <c r="CR282" s="2274"/>
      <c r="CS282" s="2274"/>
      <c r="CT282" s="2274"/>
      <c r="CU282" s="2274"/>
      <c r="CV282" s="2274"/>
      <c r="CW282" s="2274"/>
      <c r="CX282" s="2274"/>
      <c r="CY282" s="2274"/>
      <c r="CZ282" s="2274"/>
      <c r="DA282" s="2274"/>
      <c r="DB282" s="2274"/>
      <c r="DC282" s="2274"/>
      <c r="DD282" s="2274"/>
      <c r="DE282" s="2274"/>
      <c r="DF282" s="2274"/>
      <c r="DG282" s="2274"/>
      <c r="DH282" s="2274"/>
      <c r="DI282" s="2274"/>
      <c r="DJ282" s="2274"/>
      <c r="DK282" s="2274"/>
      <c r="DL282" s="2274"/>
      <c r="DM282" s="2274"/>
      <c r="DN282" s="2274"/>
      <c r="DO282" s="2274"/>
      <c r="DP282" s="2274"/>
      <c r="DQ282" s="2274"/>
      <c r="DR282" s="2274"/>
      <c r="DS282" s="2274"/>
      <c r="DT282" s="2274"/>
      <c r="DU282" s="2274"/>
      <c r="DV282" s="1338"/>
      <c r="DW282" s="2274"/>
      <c r="DX282" s="2274"/>
      <c r="DY282" s="2274"/>
      <c r="DZ282" s="2274"/>
      <c r="EA282" s="2274"/>
      <c r="EB282" s="2274"/>
      <c r="EC282" s="2274"/>
      <c r="ED282" s="2274"/>
      <c r="EE282" s="2274"/>
      <c r="EF282" s="2274"/>
      <c r="EG282" s="2274"/>
      <c r="EH282" s="2274"/>
      <c r="EI282" s="2274"/>
      <c r="EJ282" s="2274"/>
      <c r="EK282" s="2274"/>
      <c r="EL282" s="2274"/>
      <c r="EM282" s="2274"/>
      <c r="EN282" s="2274"/>
      <c r="EO282" s="2274"/>
      <c r="EP282" s="2274"/>
      <c r="EQ282" s="1338"/>
      <c r="ER282" s="542"/>
    </row>
    <row r="283" spans="1:148" ht="15" customHeight="1" x14ac:dyDescent="0.25">
      <c r="A283" s="1469"/>
      <c r="B283" s="1129" t="str">
        <f t="shared" si="28"/>
        <v>Desk 67</v>
      </c>
      <c r="C283" s="1131" t="str">
        <f t="shared" si="29"/>
        <v/>
      </c>
      <c r="D283" s="1131" t="str">
        <f t="shared" si="29"/>
        <v/>
      </c>
      <c r="E283" s="1131" t="str">
        <f t="shared" si="29"/>
        <v/>
      </c>
      <c r="F283" s="1131" t="str">
        <f t="shared" si="29"/>
        <v/>
      </c>
      <c r="G283" s="2274"/>
      <c r="H283" s="2274"/>
      <c r="I283" s="2274"/>
      <c r="J283" s="2274"/>
      <c r="K283" s="2274"/>
      <c r="L283" s="2274"/>
      <c r="M283" s="2274"/>
      <c r="N283" s="2274"/>
      <c r="O283" s="2274"/>
      <c r="P283" s="2274"/>
      <c r="Q283" s="2274"/>
      <c r="R283" s="2274"/>
      <c r="S283" s="2274"/>
      <c r="T283" s="2274"/>
      <c r="U283" s="2274"/>
      <c r="V283" s="2274"/>
      <c r="W283" s="2274"/>
      <c r="X283" s="2274"/>
      <c r="Y283" s="2274"/>
      <c r="Z283" s="2274"/>
      <c r="AA283" s="2274"/>
      <c r="AB283" s="2274"/>
      <c r="AC283" s="2274"/>
      <c r="AD283" s="2274"/>
      <c r="AE283" s="2274"/>
      <c r="AF283" s="2274"/>
      <c r="AG283" s="2274"/>
      <c r="AH283" s="2274"/>
      <c r="AI283" s="2274"/>
      <c r="AJ283" s="2274"/>
      <c r="AK283" s="2274"/>
      <c r="AL283" s="2274"/>
      <c r="AM283" s="2274"/>
      <c r="AN283" s="2274"/>
      <c r="AO283" s="2274"/>
      <c r="AP283" s="2274"/>
      <c r="AQ283" s="2274"/>
      <c r="AR283" s="2274"/>
      <c r="AS283" s="2274"/>
      <c r="AT283" s="2274"/>
      <c r="AU283" s="2274"/>
      <c r="AV283" s="2274"/>
      <c r="AW283" s="2274"/>
      <c r="AX283" s="2274"/>
      <c r="AY283" s="2274"/>
      <c r="AZ283" s="2274"/>
      <c r="BA283" s="2274"/>
      <c r="BB283" s="2274"/>
      <c r="BC283" s="2274"/>
      <c r="BD283" s="2274"/>
      <c r="BE283" s="2274"/>
      <c r="BF283" s="2274"/>
      <c r="BG283" s="2274"/>
      <c r="BH283" s="2274"/>
      <c r="BI283" s="2274"/>
      <c r="BJ283" s="2274"/>
      <c r="BK283" s="2274"/>
      <c r="BL283" s="2274"/>
      <c r="BM283" s="2274"/>
      <c r="BN283" s="2274"/>
      <c r="BO283" s="2274"/>
      <c r="BP283" s="2274"/>
      <c r="BQ283" s="2274"/>
      <c r="BR283" s="2274"/>
      <c r="BS283" s="2274"/>
      <c r="BT283" s="2274"/>
      <c r="BU283" s="2274"/>
      <c r="BV283" s="2274"/>
      <c r="BW283" s="2274"/>
      <c r="BX283" s="2274"/>
      <c r="BY283" s="2274"/>
      <c r="BZ283" s="2274"/>
      <c r="CA283" s="2274"/>
      <c r="CB283" s="2274"/>
      <c r="CC283" s="2274"/>
      <c r="CD283" s="2274"/>
      <c r="CE283" s="2274"/>
      <c r="CF283" s="2274"/>
      <c r="CG283" s="2274"/>
      <c r="CH283" s="2274"/>
      <c r="CI283" s="2274"/>
      <c r="CJ283" s="2274"/>
      <c r="CK283" s="2274"/>
      <c r="CL283" s="2274"/>
      <c r="CM283" s="2274"/>
      <c r="CN283" s="2274"/>
      <c r="CO283" s="2274"/>
      <c r="CP283" s="2274"/>
      <c r="CQ283" s="2274"/>
      <c r="CR283" s="2274"/>
      <c r="CS283" s="2274"/>
      <c r="CT283" s="2274"/>
      <c r="CU283" s="2274"/>
      <c r="CV283" s="2274"/>
      <c r="CW283" s="2274"/>
      <c r="CX283" s="2274"/>
      <c r="CY283" s="2274"/>
      <c r="CZ283" s="2274"/>
      <c r="DA283" s="2274"/>
      <c r="DB283" s="2274"/>
      <c r="DC283" s="2274"/>
      <c r="DD283" s="2274"/>
      <c r="DE283" s="2274"/>
      <c r="DF283" s="2274"/>
      <c r="DG283" s="2274"/>
      <c r="DH283" s="2274"/>
      <c r="DI283" s="2274"/>
      <c r="DJ283" s="2274"/>
      <c r="DK283" s="2274"/>
      <c r="DL283" s="2274"/>
      <c r="DM283" s="2274"/>
      <c r="DN283" s="2274"/>
      <c r="DO283" s="2274"/>
      <c r="DP283" s="2274"/>
      <c r="DQ283" s="2274"/>
      <c r="DR283" s="2274"/>
      <c r="DS283" s="2274"/>
      <c r="DT283" s="2274"/>
      <c r="DU283" s="2274"/>
      <c r="DV283" s="1338"/>
      <c r="DW283" s="2274"/>
      <c r="DX283" s="2274"/>
      <c r="DY283" s="2274"/>
      <c r="DZ283" s="2274"/>
      <c r="EA283" s="2274"/>
      <c r="EB283" s="2274"/>
      <c r="EC283" s="2274"/>
      <c r="ED283" s="2274"/>
      <c r="EE283" s="2274"/>
      <c r="EF283" s="2274"/>
      <c r="EG283" s="2274"/>
      <c r="EH283" s="2274"/>
      <c r="EI283" s="2274"/>
      <c r="EJ283" s="2274"/>
      <c r="EK283" s="2274"/>
      <c r="EL283" s="2274"/>
      <c r="EM283" s="2274"/>
      <c r="EN283" s="2274"/>
      <c r="EO283" s="2274"/>
      <c r="EP283" s="2274"/>
      <c r="EQ283" s="1338"/>
      <c r="ER283" s="542"/>
    </row>
    <row r="284" spans="1:148" ht="15" customHeight="1" x14ac:dyDescent="0.25">
      <c r="A284" s="1469"/>
      <c r="B284" s="1129" t="str">
        <f t="shared" si="28"/>
        <v>Desk 68</v>
      </c>
      <c r="C284" s="1131" t="str">
        <f t="shared" si="29"/>
        <v/>
      </c>
      <c r="D284" s="1131" t="str">
        <f t="shared" si="29"/>
        <v/>
      </c>
      <c r="E284" s="1131" t="str">
        <f t="shared" si="29"/>
        <v/>
      </c>
      <c r="F284" s="1131" t="str">
        <f t="shared" si="29"/>
        <v/>
      </c>
      <c r="G284" s="2274"/>
      <c r="H284" s="2274"/>
      <c r="I284" s="2274"/>
      <c r="J284" s="2274"/>
      <c r="K284" s="2274"/>
      <c r="L284" s="2274"/>
      <c r="M284" s="2274"/>
      <c r="N284" s="2274"/>
      <c r="O284" s="2274"/>
      <c r="P284" s="2274"/>
      <c r="Q284" s="2274"/>
      <c r="R284" s="2274"/>
      <c r="S284" s="2274"/>
      <c r="T284" s="2274"/>
      <c r="U284" s="2274"/>
      <c r="V284" s="2274"/>
      <c r="W284" s="2274"/>
      <c r="X284" s="2274"/>
      <c r="Y284" s="2274"/>
      <c r="Z284" s="2274"/>
      <c r="AA284" s="2274"/>
      <c r="AB284" s="2274"/>
      <c r="AC284" s="2274"/>
      <c r="AD284" s="2274"/>
      <c r="AE284" s="2274"/>
      <c r="AF284" s="2274"/>
      <c r="AG284" s="2274"/>
      <c r="AH284" s="2274"/>
      <c r="AI284" s="2274"/>
      <c r="AJ284" s="2274"/>
      <c r="AK284" s="2274"/>
      <c r="AL284" s="2274"/>
      <c r="AM284" s="2274"/>
      <c r="AN284" s="2274"/>
      <c r="AO284" s="2274"/>
      <c r="AP284" s="2274"/>
      <c r="AQ284" s="2274"/>
      <c r="AR284" s="2274"/>
      <c r="AS284" s="2274"/>
      <c r="AT284" s="2274"/>
      <c r="AU284" s="2274"/>
      <c r="AV284" s="2274"/>
      <c r="AW284" s="2274"/>
      <c r="AX284" s="2274"/>
      <c r="AY284" s="2274"/>
      <c r="AZ284" s="2274"/>
      <c r="BA284" s="2274"/>
      <c r="BB284" s="2274"/>
      <c r="BC284" s="2274"/>
      <c r="BD284" s="2274"/>
      <c r="BE284" s="2274"/>
      <c r="BF284" s="2274"/>
      <c r="BG284" s="2274"/>
      <c r="BH284" s="2274"/>
      <c r="BI284" s="2274"/>
      <c r="BJ284" s="2274"/>
      <c r="BK284" s="2274"/>
      <c r="BL284" s="2274"/>
      <c r="BM284" s="2274"/>
      <c r="BN284" s="2274"/>
      <c r="BO284" s="2274"/>
      <c r="BP284" s="2274"/>
      <c r="BQ284" s="2274"/>
      <c r="BR284" s="2274"/>
      <c r="BS284" s="2274"/>
      <c r="BT284" s="2274"/>
      <c r="BU284" s="2274"/>
      <c r="BV284" s="2274"/>
      <c r="BW284" s="2274"/>
      <c r="BX284" s="2274"/>
      <c r="BY284" s="2274"/>
      <c r="BZ284" s="2274"/>
      <c r="CA284" s="2274"/>
      <c r="CB284" s="2274"/>
      <c r="CC284" s="2274"/>
      <c r="CD284" s="2274"/>
      <c r="CE284" s="2274"/>
      <c r="CF284" s="2274"/>
      <c r="CG284" s="2274"/>
      <c r="CH284" s="2274"/>
      <c r="CI284" s="2274"/>
      <c r="CJ284" s="2274"/>
      <c r="CK284" s="2274"/>
      <c r="CL284" s="2274"/>
      <c r="CM284" s="2274"/>
      <c r="CN284" s="2274"/>
      <c r="CO284" s="2274"/>
      <c r="CP284" s="2274"/>
      <c r="CQ284" s="2274"/>
      <c r="CR284" s="2274"/>
      <c r="CS284" s="2274"/>
      <c r="CT284" s="2274"/>
      <c r="CU284" s="2274"/>
      <c r="CV284" s="2274"/>
      <c r="CW284" s="2274"/>
      <c r="CX284" s="2274"/>
      <c r="CY284" s="2274"/>
      <c r="CZ284" s="2274"/>
      <c r="DA284" s="2274"/>
      <c r="DB284" s="2274"/>
      <c r="DC284" s="2274"/>
      <c r="DD284" s="2274"/>
      <c r="DE284" s="2274"/>
      <c r="DF284" s="2274"/>
      <c r="DG284" s="2274"/>
      <c r="DH284" s="2274"/>
      <c r="DI284" s="2274"/>
      <c r="DJ284" s="2274"/>
      <c r="DK284" s="2274"/>
      <c r="DL284" s="2274"/>
      <c r="DM284" s="2274"/>
      <c r="DN284" s="2274"/>
      <c r="DO284" s="2274"/>
      <c r="DP284" s="2274"/>
      <c r="DQ284" s="2274"/>
      <c r="DR284" s="2274"/>
      <c r="DS284" s="2274"/>
      <c r="DT284" s="2274"/>
      <c r="DU284" s="2274"/>
      <c r="DV284" s="1338"/>
      <c r="DW284" s="2274"/>
      <c r="DX284" s="2274"/>
      <c r="DY284" s="2274"/>
      <c r="DZ284" s="2274"/>
      <c r="EA284" s="2274"/>
      <c r="EB284" s="2274"/>
      <c r="EC284" s="2274"/>
      <c r="ED284" s="2274"/>
      <c r="EE284" s="2274"/>
      <c r="EF284" s="2274"/>
      <c r="EG284" s="2274"/>
      <c r="EH284" s="2274"/>
      <c r="EI284" s="2274"/>
      <c r="EJ284" s="2274"/>
      <c r="EK284" s="2274"/>
      <c r="EL284" s="2274"/>
      <c r="EM284" s="2274"/>
      <c r="EN284" s="2274"/>
      <c r="EO284" s="2274"/>
      <c r="EP284" s="2274"/>
      <c r="EQ284" s="1338"/>
      <c r="ER284" s="542"/>
    </row>
    <row r="285" spans="1:148" ht="15" customHeight="1" x14ac:dyDescent="0.25">
      <c r="A285" s="1469"/>
      <c r="B285" s="1129" t="str">
        <f t="shared" si="28"/>
        <v>Desk 69</v>
      </c>
      <c r="C285" s="1131" t="str">
        <f t="shared" si="29"/>
        <v/>
      </c>
      <c r="D285" s="1131" t="str">
        <f t="shared" si="29"/>
        <v/>
      </c>
      <c r="E285" s="1131" t="str">
        <f t="shared" si="29"/>
        <v/>
      </c>
      <c r="F285" s="1131" t="str">
        <f t="shared" si="29"/>
        <v/>
      </c>
      <c r="G285" s="2274"/>
      <c r="H285" s="2274"/>
      <c r="I285" s="2274"/>
      <c r="J285" s="2274"/>
      <c r="K285" s="2274"/>
      <c r="L285" s="2274"/>
      <c r="M285" s="2274"/>
      <c r="N285" s="2274"/>
      <c r="O285" s="2274"/>
      <c r="P285" s="2274"/>
      <c r="Q285" s="2274"/>
      <c r="R285" s="2274"/>
      <c r="S285" s="2274"/>
      <c r="T285" s="2274"/>
      <c r="U285" s="2274"/>
      <c r="V285" s="2274"/>
      <c r="W285" s="2274"/>
      <c r="X285" s="2274"/>
      <c r="Y285" s="2274"/>
      <c r="Z285" s="2274"/>
      <c r="AA285" s="2274"/>
      <c r="AB285" s="2274"/>
      <c r="AC285" s="2274"/>
      <c r="AD285" s="2274"/>
      <c r="AE285" s="2274"/>
      <c r="AF285" s="2274"/>
      <c r="AG285" s="2274"/>
      <c r="AH285" s="2274"/>
      <c r="AI285" s="2274"/>
      <c r="AJ285" s="2274"/>
      <c r="AK285" s="2274"/>
      <c r="AL285" s="2274"/>
      <c r="AM285" s="2274"/>
      <c r="AN285" s="2274"/>
      <c r="AO285" s="2274"/>
      <c r="AP285" s="2274"/>
      <c r="AQ285" s="2274"/>
      <c r="AR285" s="2274"/>
      <c r="AS285" s="2274"/>
      <c r="AT285" s="2274"/>
      <c r="AU285" s="2274"/>
      <c r="AV285" s="2274"/>
      <c r="AW285" s="2274"/>
      <c r="AX285" s="2274"/>
      <c r="AY285" s="2274"/>
      <c r="AZ285" s="2274"/>
      <c r="BA285" s="2274"/>
      <c r="BB285" s="2274"/>
      <c r="BC285" s="2274"/>
      <c r="BD285" s="2274"/>
      <c r="BE285" s="2274"/>
      <c r="BF285" s="2274"/>
      <c r="BG285" s="2274"/>
      <c r="BH285" s="2274"/>
      <c r="BI285" s="2274"/>
      <c r="BJ285" s="2274"/>
      <c r="BK285" s="2274"/>
      <c r="BL285" s="2274"/>
      <c r="BM285" s="2274"/>
      <c r="BN285" s="2274"/>
      <c r="BO285" s="2274"/>
      <c r="BP285" s="2274"/>
      <c r="BQ285" s="2274"/>
      <c r="BR285" s="2274"/>
      <c r="BS285" s="2274"/>
      <c r="BT285" s="2274"/>
      <c r="BU285" s="2274"/>
      <c r="BV285" s="2274"/>
      <c r="BW285" s="2274"/>
      <c r="BX285" s="2274"/>
      <c r="BY285" s="2274"/>
      <c r="BZ285" s="2274"/>
      <c r="CA285" s="2274"/>
      <c r="CB285" s="2274"/>
      <c r="CC285" s="2274"/>
      <c r="CD285" s="2274"/>
      <c r="CE285" s="2274"/>
      <c r="CF285" s="2274"/>
      <c r="CG285" s="2274"/>
      <c r="CH285" s="2274"/>
      <c r="CI285" s="2274"/>
      <c r="CJ285" s="2274"/>
      <c r="CK285" s="2274"/>
      <c r="CL285" s="2274"/>
      <c r="CM285" s="2274"/>
      <c r="CN285" s="2274"/>
      <c r="CO285" s="2274"/>
      <c r="CP285" s="2274"/>
      <c r="CQ285" s="2274"/>
      <c r="CR285" s="2274"/>
      <c r="CS285" s="2274"/>
      <c r="CT285" s="2274"/>
      <c r="CU285" s="2274"/>
      <c r="CV285" s="2274"/>
      <c r="CW285" s="2274"/>
      <c r="CX285" s="2274"/>
      <c r="CY285" s="2274"/>
      <c r="CZ285" s="2274"/>
      <c r="DA285" s="2274"/>
      <c r="DB285" s="2274"/>
      <c r="DC285" s="2274"/>
      <c r="DD285" s="2274"/>
      <c r="DE285" s="2274"/>
      <c r="DF285" s="2274"/>
      <c r="DG285" s="2274"/>
      <c r="DH285" s="2274"/>
      <c r="DI285" s="2274"/>
      <c r="DJ285" s="2274"/>
      <c r="DK285" s="2274"/>
      <c r="DL285" s="2274"/>
      <c r="DM285" s="2274"/>
      <c r="DN285" s="2274"/>
      <c r="DO285" s="2274"/>
      <c r="DP285" s="2274"/>
      <c r="DQ285" s="2274"/>
      <c r="DR285" s="2274"/>
      <c r="DS285" s="2274"/>
      <c r="DT285" s="2274"/>
      <c r="DU285" s="2274"/>
      <c r="DV285" s="1338"/>
      <c r="DW285" s="2274"/>
      <c r="DX285" s="2274"/>
      <c r="DY285" s="2274"/>
      <c r="DZ285" s="2274"/>
      <c r="EA285" s="2274"/>
      <c r="EB285" s="2274"/>
      <c r="EC285" s="2274"/>
      <c r="ED285" s="2274"/>
      <c r="EE285" s="2274"/>
      <c r="EF285" s="2274"/>
      <c r="EG285" s="2274"/>
      <c r="EH285" s="2274"/>
      <c r="EI285" s="2274"/>
      <c r="EJ285" s="2274"/>
      <c r="EK285" s="2274"/>
      <c r="EL285" s="2274"/>
      <c r="EM285" s="2274"/>
      <c r="EN285" s="2274"/>
      <c r="EO285" s="2274"/>
      <c r="EP285" s="2274"/>
      <c r="EQ285" s="1338"/>
      <c r="ER285" s="542"/>
    </row>
    <row r="286" spans="1:148" ht="15" customHeight="1" x14ac:dyDescent="0.25">
      <c r="A286" s="1469"/>
      <c r="B286" s="1129" t="str">
        <f t="shared" si="28"/>
        <v>Desk 70</v>
      </c>
      <c r="C286" s="1131" t="str">
        <f t="shared" si="29"/>
        <v/>
      </c>
      <c r="D286" s="1131" t="str">
        <f t="shared" si="29"/>
        <v/>
      </c>
      <c r="E286" s="1131" t="str">
        <f t="shared" si="29"/>
        <v/>
      </c>
      <c r="F286" s="1131" t="str">
        <f t="shared" si="29"/>
        <v/>
      </c>
      <c r="G286" s="2274"/>
      <c r="H286" s="2274"/>
      <c r="I286" s="2274"/>
      <c r="J286" s="2274"/>
      <c r="K286" s="2274"/>
      <c r="L286" s="2274"/>
      <c r="M286" s="2274"/>
      <c r="N286" s="2274"/>
      <c r="O286" s="2274"/>
      <c r="P286" s="2274"/>
      <c r="Q286" s="2274"/>
      <c r="R286" s="2274"/>
      <c r="S286" s="2274"/>
      <c r="T286" s="2274"/>
      <c r="U286" s="2274"/>
      <c r="V286" s="2274"/>
      <c r="W286" s="2274"/>
      <c r="X286" s="2274"/>
      <c r="Y286" s="2274"/>
      <c r="Z286" s="2274"/>
      <c r="AA286" s="2274"/>
      <c r="AB286" s="2274"/>
      <c r="AC286" s="2274"/>
      <c r="AD286" s="2274"/>
      <c r="AE286" s="2274"/>
      <c r="AF286" s="2274"/>
      <c r="AG286" s="2274"/>
      <c r="AH286" s="2274"/>
      <c r="AI286" s="2274"/>
      <c r="AJ286" s="2274"/>
      <c r="AK286" s="2274"/>
      <c r="AL286" s="2274"/>
      <c r="AM286" s="2274"/>
      <c r="AN286" s="2274"/>
      <c r="AO286" s="2274"/>
      <c r="AP286" s="2274"/>
      <c r="AQ286" s="2274"/>
      <c r="AR286" s="2274"/>
      <c r="AS286" s="2274"/>
      <c r="AT286" s="2274"/>
      <c r="AU286" s="2274"/>
      <c r="AV286" s="2274"/>
      <c r="AW286" s="2274"/>
      <c r="AX286" s="2274"/>
      <c r="AY286" s="2274"/>
      <c r="AZ286" s="2274"/>
      <c r="BA286" s="2274"/>
      <c r="BB286" s="2274"/>
      <c r="BC286" s="2274"/>
      <c r="BD286" s="2274"/>
      <c r="BE286" s="2274"/>
      <c r="BF286" s="2274"/>
      <c r="BG286" s="2274"/>
      <c r="BH286" s="2274"/>
      <c r="BI286" s="2274"/>
      <c r="BJ286" s="2274"/>
      <c r="BK286" s="2274"/>
      <c r="BL286" s="2274"/>
      <c r="BM286" s="2274"/>
      <c r="BN286" s="2274"/>
      <c r="BO286" s="2274"/>
      <c r="BP286" s="2274"/>
      <c r="BQ286" s="2274"/>
      <c r="BR286" s="2274"/>
      <c r="BS286" s="2274"/>
      <c r="BT286" s="2274"/>
      <c r="BU286" s="2274"/>
      <c r="BV286" s="2274"/>
      <c r="BW286" s="2274"/>
      <c r="BX286" s="2274"/>
      <c r="BY286" s="2274"/>
      <c r="BZ286" s="2274"/>
      <c r="CA286" s="2274"/>
      <c r="CB286" s="2274"/>
      <c r="CC286" s="2274"/>
      <c r="CD286" s="2274"/>
      <c r="CE286" s="2274"/>
      <c r="CF286" s="2274"/>
      <c r="CG286" s="2274"/>
      <c r="CH286" s="2274"/>
      <c r="CI286" s="2274"/>
      <c r="CJ286" s="2274"/>
      <c r="CK286" s="2274"/>
      <c r="CL286" s="2274"/>
      <c r="CM286" s="2274"/>
      <c r="CN286" s="2274"/>
      <c r="CO286" s="2274"/>
      <c r="CP286" s="2274"/>
      <c r="CQ286" s="2274"/>
      <c r="CR286" s="2274"/>
      <c r="CS286" s="2274"/>
      <c r="CT286" s="2274"/>
      <c r="CU286" s="2274"/>
      <c r="CV286" s="2274"/>
      <c r="CW286" s="2274"/>
      <c r="CX286" s="2274"/>
      <c r="CY286" s="2274"/>
      <c r="CZ286" s="2274"/>
      <c r="DA286" s="2274"/>
      <c r="DB286" s="2274"/>
      <c r="DC286" s="2274"/>
      <c r="DD286" s="2274"/>
      <c r="DE286" s="2274"/>
      <c r="DF286" s="2274"/>
      <c r="DG286" s="2274"/>
      <c r="DH286" s="2274"/>
      <c r="DI286" s="2274"/>
      <c r="DJ286" s="2274"/>
      <c r="DK286" s="2274"/>
      <c r="DL286" s="2274"/>
      <c r="DM286" s="2274"/>
      <c r="DN286" s="2274"/>
      <c r="DO286" s="2274"/>
      <c r="DP286" s="2274"/>
      <c r="DQ286" s="2274"/>
      <c r="DR286" s="2274"/>
      <c r="DS286" s="2274"/>
      <c r="DT286" s="2274"/>
      <c r="DU286" s="2274"/>
      <c r="DV286" s="1338"/>
      <c r="DW286" s="2274"/>
      <c r="DX286" s="2274"/>
      <c r="DY286" s="2274"/>
      <c r="DZ286" s="2274"/>
      <c r="EA286" s="2274"/>
      <c r="EB286" s="2274"/>
      <c r="EC286" s="2274"/>
      <c r="ED286" s="2274"/>
      <c r="EE286" s="2274"/>
      <c r="EF286" s="2274"/>
      <c r="EG286" s="2274"/>
      <c r="EH286" s="2274"/>
      <c r="EI286" s="2274"/>
      <c r="EJ286" s="2274"/>
      <c r="EK286" s="2274"/>
      <c r="EL286" s="2274"/>
      <c r="EM286" s="2274"/>
      <c r="EN286" s="2274"/>
      <c r="EO286" s="2274"/>
      <c r="EP286" s="2274"/>
      <c r="EQ286" s="1338"/>
      <c r="ER286" s="542"/>
    </row>
    <row r="287" spans="1:148" ht="15" customHeight="1" x14ac:dyDescent="0.25">
      <c r="A287" s="1469"/>
      <c r="B287" s="1129" t="str">
        <f t="shared" si="28"/>
        <v>Desk 71</v>
      </c>
      <c r="C287" s="1131" t="str">
        <f t="shared" si="29"/>
        <v/>
      </c>
      <c r="D287" s="1131" t="str">
        <f t="shared" si="29"/>
        <v/>
      </c>
      <c r="E287" s="1131" t="str">
        <f t="shared" si="29"/>
        <v/>
      </c>
      <c r="F287" s="1131" t="str">
        <f t="shared" si="29"/>
        <v/>
      </c>
      <c r="G287" s="2274"/>
      <c r="H287" s="2274"/>
      <c r="I287" s="2274"/>
      <c r="J287" s="2274"/>
      <c r="K287" s="2274"/>
      <c r="L287" s="2274"/>
      <c r="M287" s="2274"/>
      <c r="N287" s="2274"/>
      <c r="O287" s="2274"/>
      <c r="P287" s="2274"/>
      <c r="Q287" s="2274"/>
      <c r="R287" s="2274"/>
      <c r="S287" s="2274"/>
      <c r="T287" s="2274"/>
      <c r="U287" s="2274"/>
      <c r="V287" s="2274"/>
      <c r="W287" s="2274"/>
      <c r="X287" s="2274"/>
      <c r="Y287" s="2274"/>
      <c r="Z287" s="2274"/>
      <c r="AA287" s="2274"/>
      <c r="AB287" s="2274"/>
      <c r="AC287" s="2274"/>
      <c r="AD287" s="2274"/>
      <c r="AE287" s="2274"/>
      <c r="AF287" s="2274"/>
      <c r="AG287" s="2274"/>
      <c r="AH287" s="2274"/>
      <c r="AI287" s="2274"/>
      <c r="AJ287" s="2274"/>
      <c r="AK287" s="2274"/>
      <c r="AL287" s="2274"/>
      <c r="AM287" s="2274"/>
      <c r="AN287" s="2274"/>
      <c r="AO287" s="2274"/>
      <c r="AP287" s="2274"/>
      <c r="AQ287" s="2274"/>
      <c r="AR287" s="2274"/>
      <c r="AS287" s="2274"/>
      <c r="AT287" s="2274"/>
      <c r="AU287" s="2274"/>
      <c r="AV287" s="2274"/>
      <c r="AW287" s="2274"/>
      <c r="AX287" s="2274"/>
      <c r="AY287" s="2274"/>
      <c r="AZ287" s="2274"/>
      <c r="BA287" s="2274"/>
      <c r="BB287" s="2274"/>
      <c r="BC287" s="2274"/>
      <c r="BD287" s="2274"/>
      <c r="BE287" s="2274"/>
      <c r="BF287" s="2274"/>
      <c r="BG287" s="2274"/>
      <c r="BH287" s="2274"/>
      <c r="BI287" s="2274"/>
      <c r="BJ287" s="2274"/>
      <c r="BK287" s="2274"/>
      <c r="BL287" s="2274"/>
      <c r="BM287" s="2274"/>
      <c r="BN287" s="2274"/>
      <c r="BO287" s="2274"/>
      <c r="BP287" s="2274"/>
      <c r="BQ287" s="2274"/>
      <c r="BR287" s="2274"/>
      <c r="BS287" s="2274"/>
      <c r="BT287" s="2274"/>
      <c r="BU287" s="2274"/>
      <c r="BV287" s="2274"/>
      <c r="BW287" s="2274"/>
      <c r="BX287" s="2274"/>
      <c r="BY287" s="2274"/>
      <c r="BZ287" s="2274"/>
      <c r="CA287" s="2274"/>
      <c r="CB287" s="2274"/>
      <c r="CC287" s="2274"/>
      <c r="CD287" s="2274"/>
      <c r="CE287" s="2274"/>
      <c r="CF287" s="2274"/>
      <c r="CG287" s="2274"/>
      <c r="CH287" s="2274"/>
      <c r="CI287" s="2274"/>
      <c r="CJ287" s="2274"/>
      <c r="CK287" s="2274"/>
      <c r="CL287" s="2274"/>
      <c r="CM287" s="2274"/>
      <c r="CN287" s="2274"/>
      <c r="CO287" s="2274"/>
      <c r="CP287" s="2274"/>
      <c r="CQ287" s="2274"/>
      <c r="CR287" s="2274"/>
      <c r="CS287" s="2274"/>
      <c r="CT287" s="2274"/>
      <c r="CU287" s="2274"/>
      <c r="CV287" s="2274"/>
      <c r="CW287" s="2274"/>
      <c r="CX287" s="2274"/>
      <c r="CY287" s="2274"/>
      <c r="CZ287" s="2274"/>
      <c r="DA287" s="2274"/>
      <c r="DB287" s="2274"/>
      <c r="DC287" s="2274"/>
      <c r="DD287" s="2274"/>
      <c r="DE287" s="2274"/>
      <c r="DF287" s="2274"/>
      <c r="DG287" s="2274"/>
      <c r="DH287" s="2274"/>
      <c r="DI287" s="2274"/>
      <c r="DJ287" s="2274"/>
      <c r="DK287" s="2274"/>
      <c r="DL287" s="2274"/>
      <c r="DM287" s="2274"/>
      <c r="DN287" s="2274"/>
      <c r="DO287" s="2274"/>
      <c r="DP287" s="2274"/>
      <c r="DQ287" s="2274"/>
      <c r="DR287" s="2274"/>
      <c r="DS287" s="2274"/>
      <c r="DT287" s="2274"/>
      <c r="DU287" s="2274"/>
      <c r="DV287" s="1338"/>
      <c r="DW287" s="2274"/>
      <c r="DX287" s="2274"/>
      <c r="DY287" s="2274"/>
      <c r="DZ287" s="2274"/>
      <c r="EA287" s="2274"/>
      <c r="EB287" s="2274"/>
      <c r="EC287" s="2274"/>
      <c r="ED287" s="2274"/>
      <c r="EE287" s="2274"/>
      <c r="EF287" s="2274"/>
      <c r="EG287" s="2274"/>
      <c r="EH287" s="2274"/>
      <c r="EI287" s="2274"/>
      <c r="EJ287" s="2274"/>
      <c r="EK287" s="2274"/>
      <c r="EL287" s="2274"/>
      <c r="EM287" s="2274"/>
      <c r="EN287" s="2274"/>
      <c r="EO287" s="2274"/>
      <c r="EP287" s="2274"/>
      <c r="EQ287" s="1338"/>
      <c r="ER287" s="542"/>
    </row>
    <row r="288" spans="1:148" ht="15" customHeight="1" x14ac:dyDescent="0.25">
      <c r="A288" s="1469"/>
      <c r="B288" s="1129" t="str">
        <f t="shared" si="28"/>
        <v>Desk 72</v>
      </c>
      <c r="C288" s="1131" t="str">
        <f t="shared" si="29"/>
        <v/>
      </c>
      <c r="D288" s="1131" t="str">
        <f t="shared" si="29"/>
        <v/>
      </c>
      <c r="E288" s="1131" t="str">
        <f t="shared" si="29"/>
        <v/>
      </c>
      <c r="F288" s="1131" t="str">
        <f t="shared" si="29"/>
        <v/>
      </c>
      <c r="G288" s="2274"/>
      <c r="H288" s="2274"/>
      <c r="I288" s="2274"/>
      <c r="J288" s="2274"/>
      <c r="K288" s="2274"/>
      <c r="L288" s="2274"/>
      <c r="M288" s="2274"/>
      <c r="N288" s="2274"/>
      <c r="O288" s="2274"/>
      <c r="P288" s="2274"/>
      <c r="Q288" s="2274"/>
      <c r="R288" s="2274"/>
      <c r="S288" s="2274"/>
      <c r="T288" s="2274"/>
      <c r="U288" s="2274"/>
      <c r="V288" s="2274"/>
      <c r="W288" s="2274"/>
      <c r="X288" s="2274"/>
      <c r="Y288" s="2274"/>
      <c r="Z288" s="2274"/>
      <c r="AA288" s="2274"/>
      <c r="AB288" s="2274"/>
      <c r="AC288" s="2274"/>
      <c r="AD288" s="2274"/>
      <c r="AE288" s="2274"/>
      <c r="AF288" s="2274"/>
      <c r="AG288" s="2274"/>
      <c r="AH288" s="2274"/>
      <c r="AI288" s="2274"/>
      <c r="AJ288" s="2274"/>
      <c r="AK288" s="2274"/>
      <c r="AL288" s="2274"/>
      <c r="AM288" s="2274"/>
      <c r="AN288" s="2274"/>
      <c r="AO288" s="2274"/>
      <c r="AP288" s="2274"/>
      <c r="AQ288" s="2274"/>
      <c r="AR288" s="2274"/>
      <c r="AS288" s="2274"/>
      <c r="AT288" s="2274"/>
      <c r="AU288" s="2274"/>
      <c r="AV288" s="2274"/>
      <c r="AW288" s="2274"/>
      <c r="AX288" s="2274"/>
      <c r="AY288" s="2274"/>
      <c r="AZ288" s="2274"/>
      <c r="BA288" s="2274"/>
      <c r="BB288" s="2274"/>
      <c r="BC288" s="2274"/>
      <c r="BD288" s="2274"/>
      <c r="BE288" s="2274"/>
      <c r="BF288" s="2274"/>
      <c r="BG288" s="2274"/>
      <c r="BH288" s="2274"/>
      <c r="BI288" s="2274"/>
      <c r="BJ288" s="2274"/>
      <c r="BK288" s="2274"/>
      <c r="BL288" s="2274"/>
      <c r="BM288" s="2274"/>
      <c r="BN288" s="2274"/>
      <c r="BO288" s="2274"/>
      <c r="BP288" s="2274"/>
      <c r="BQ288" s="2274"/>
      <c r="BR288" s="2274"/>
      <c r="BS288" s="2274"/>
      <c r="BT288" s="2274"/>
      <c r="BU288" s="2274"/>
      <c r="BV288" s="2274"/>
      <c r="BW288" s="2274"/>
      <c r="BX288" s="2274"/>
      <c r="BY288" s="2274"/>
      <c r="BZ288" s="2274"/>
      <c r="CA288" s="2274"/>
      <c r="CB288" s="2274"/>
      <c r="CC288" s="2274"/>
      <c r="CD288" s="2274"/>
      <c r="CE288" s="2274"/>
      <c r="CF288" s="2274"/>
      <c r="CG288" s="2274"/>
      <c r="CH288" s="2274"/>
      <c r="CI288" s="2274"/>
      <c r="CJ288" s="2274"/>
      <c r="CK288" s="2274"/>
      <c r="CL288" s="2274"/>
      <c r="CM288" s="2274"/>
      <c r="CN288" s="2274"/>
      <c r="CO288" s="2274"/>
      <c r="CP288" s="2274"/>
      <c r="CQ288" s="2274"/>
      <c r="CR288" s="2274"/>
      <c r="CS288" s="2274"/>
      <c r="CT288" s="2274"/>
      <c r="CU288" s="2274"/>
      <c r="CV288" s="2274"/>
      <c r="CW288" s="2274"/>
      <c r="CX288" s="2274"/>
      <c r="CY288" s="2274"/>
      <c r="CZ288" s="2274"/>
      <c r="DA288" s="2274"/>
      <c r="DB288" s="2274"/>
      <c r="DC288" s="2274"/>
      <c r="DD288" s="2274"/>
      <c r="DE288" s="2274"/>
      <c r="DF288" s="2274"/>
      <c r="DG288" s="2274"/>
      <c r="DH288" s="2274"/>
      <c r="DI288" s="2274"/>
      <c r="DJ288" s="2274"/>
      <c r="DK288" s="2274"/>
      <c r="DL288" s="2274"/>
      <c r="DM288" s="2274"/>
      <c r="DN288" s="2274"/>
      <c r="DO288" s="2274"/>
      <c r="DP288" s="2274"/>
      <c r="DQ288" s="2274"/>
      <c r="DR288" s="2274"/>
      <c r="DS288" s="2274"/>
      <c r="DT288" s="2274"/>
      <c r="DU288" s="2274"/>
      <c r="DV288" s="1338"/>
      <c r="DW288" s="2274"/>
      <c r="DX288" s="2274"/>
      <c r="DY288" s="2274"/>
      <c r="DZ288" s="2274"/>
      <c r="EA288" s="2274"/>
      <c r="EB288" s="2274"/>
      <c r="EC288" s="2274"/>
      <c r="ED288" s="2274"/>
      <c r="EE288" s="2274"/>
      <c r="EF288" s="2274"/>
      <c r="EG288" s="2274"/>
      <c r="EH288" s="2274"/>
      <c r="EI288" s="2274"/>
      <c r="EJ288" s="2274"/>
      <c r="EK288" s="2274"/>
      <c r="EL288" s="2274"/>
      <c r="EM288" s="2274"/>
      <c r="EN288" s="2274"/>
      <c r="EO288" s="2274"/>
      <c r="EP288" s="2274"/>
      <c r="EQ288" s="1338"/>
      <c r="ER288" s="542"/>
    </row>
    <row r="289" spans="1:148" ht="15" customHeight="1" x14ac:dyDescent="0.25">
      <c r="A289" s="1469"/>
      <c r="B289" s="1129" t="str">
        <f t="shared" si="28"/>
        <v>Desk 73</v>
      </c>
      <c r="C289" s="1131" t="str">
        <f t="shared" si="29"/>
        <v/>
      </c>
      <c r="D289" s="1131" t="str">
        <f t="shared" si="29"/>
        <v/>
      </c>
      <c r="E289" s="1131" t="str">
        <f t="shared" si="29"/>
        <v/>
      </c>
      <c r="F289" s="1131" t="str">
        <f t="shared" si="29"/>
        <v/>
      </c>
      <c r="G289" s="2274"/>
      <c r="H289" s="2274"/>
      <c r="I289" s="2274"/>
      <c r="J289" s="2274"/>
      <c r="K289" s="2274"/>
      <c r="L289" s="2274"/>
      <c r="M289" s="2274"/>
      <c r="N289" s="2274"/>
      <c r="O289" s="2274"/>
      <c r="P289" s="2274"/>
      <c r="Q289" s="2274"/>
      <c r="R289" s="2274"/>
      <c r="S289" s="2274"/>
      <c r="T289" s="2274"/>
      <c r="U289" s="2274"/>
      <c r="V289" s="2274"/>
      <c r="W289" s="2274"/>
      <c r="X289" s="2274"/>
      <c r="Y289" s="2274"/>
      <c r="Z289" s="2274"/>
      <c r="AA289" s="2274"/>
      <c r="AB289" s="2274"/>
      <c r="AC289" s="2274"/>
      <c r="AD289" s="2274"/>
      <c r="AE289" s="2274"/>
      <c r="AF289" s="2274"/>
      <c r="AG289" s="2274"/>
      <c r="AH289" s="2274"/>
      <c r="AI289" s="2274"/>
      <c r="AJ289" s="2274"/>
      <c r="AK289" s="2274"/>
      <c r="AL289" s="2274"/>
      <c r="AM289" s="2274"/>
      <c r="AN289" s="2274"/>
      <c r="AO289" s="2274"/>
      <c r="AP289" s="2274"/>
      <c r="AQ289" s="2274"/>
      <c r="AR289" s="2274"/>
      <c r="AS289" s="2274"/>
      <c r="AT289" s="2274"/>
      <c r="AU289" s="2274"/>
      <c r="AV289" s="2274"/>
      <c r="AW289" s="2274"/>
      <c r="AX289" s="2274"/>
      <c r="AY289" s="2274"/>
      <c r="AZ289" s="2274"/>
      <c r="BA289" s="2274"/>
      <c r="BB289" s="2274"/>
      <c r="BC289" s="2274"/>
      <c r="BD289" s="2274"/>
      <c r="BE289" s="2274"/>
      <c r="BF289" s="2274"/>
      <c r="BG289" s="2274"/>
      <c r="BH289" s="2274"/>
      <c r="BI289" s="2274"/>
      <c r="BJ289" s="2274"/>
      <c r="BK289" s="2274"/>
      <c r="BL289" s="2274"/>
      <c r="BM289" s="2274"/>
      <c r="BN289" s="2274"/>
      <c r="BO289" s="2274"/>
      <c r="BP289" s="2274"/>
      <c r="BQ289" s="2274"/>
      <c r="BR289" s="2274"/>
      <c r="BS289" s="2274"/>
      <c r="BT289" s="2274"/>
      <c r="BU289" s="2274"/>
      <c r="BV289" s="2274"/>
      <c r="BW289" s="2274"/>
      <c r="BX289" s="2274"/>
      <c r="BY289" s="2274"/>
      <c r="BZ289" s="2274"/>
      <c r="CA289" s="2274"/>
      <c r="CB289" s="2274"/>
      <c r="CC289" s="2274"/>
      <c r="CD289" s="2274"/>
      <c r="CE289" s="2274"/>
      <c r="CF289" s="2274"/>
      <c r="CG289" s="2274"/>
      <c r="CH289" s="2274"/>
      <c r="CI289" s="2274"/>
      <c r="CJ289" s="2274"/>
      <c r="CK289" s="2274"/>
      <c r="CL289" s="2274"/>
      <c r="CM289" s="2274"/>
      <c r="CN289" s="2274"/>
      <c r="CO289" s="2274"/>
      <c r="CP289" s="2274"/>
      <c r="CQ289" s="2274"/>
      <c r="CR289" s="2274"/>
      <c r="CS289" s="2274"/>
      <c r="CT289" s="2274"/>
      <c r="CU289" s="2274"/>
      <c r="CV289" s="2274"/>
      <c r="CW289" s="2274"/>
      <c r="CX289" s="2274"/>
      <c r="CY289" s="2274"/>
      <c r="CZ289" s="2274"/>
      <c r="DA289" s="2274"/>
      <c r="DB289" s="2274"/>
      <c r="DC289" s="2274"/>
      <c r="DD289" s="2274"/>
      <c r="DE289" s="2274"/>
      <c r="DF289" s="2274"/>
      <c r="DG289" s="2274"/>
      <c r="DH289" s="2274"/>
      <c r="DI289" s="2274"/>
      <c r="DJ289" s="2274"/>
      <c r="DK289" s="2274"/>
      <c r="DL289" s="2274"/>
      <c r="DM289" s="2274"/>
      <c r="DN289" s="2274"/>
      <c r="DO289" s="2274"/>
      <c r="DP289" s="2274"/>
      <c r="DQ289" s="2274"/>
      <c r="DR289" s="2274"/>
      <c r="DS289" s="2274"/>
      <c r="DT289" s="2274"/>
      <c r="DU289" s="2274"/>
      <c r="DV289" s="1338"/>
      <c r="DW289" s="2274"/>
      <c r="DX289" s="2274"/>
      <c r="DY289" s="2274"/>
      <c r="DZ289" s="2274"/>
      <c r="EA289" s="2274"/>
      <c r="EB289" s="2274"/>
      <c r="EC289" s="2274"/>
      <c r="ED289" s="2274"/>
      <c r="EE289" s="2274"/>
      <c r="EF289" s="2274"/>
      <c r="EG289" s="2274"/>
      <c r="EH289" s="2274"/>
      <c r="EI289" s="2274"/>
      <c r="EJ289" s="2274"/>
      <c r="EK289" s="2274"/>
      <c r="EL289" s="2274"/>
      <c r="EM289" s="2274"/>
      <c r="EN289" s="2274"/>
      <c r="EO289" s="2274"/>
      <c r="EP289" s="2274"/>
      <c r="EQ289" s="1338"/>
      <c r="ER289" s="542"/>
    </row>
    <row r="290" spans="1:148" ht="15" customHeight="1" x14ac:dyDescent="0.25">
      <c r="A290" s="1469"/>
      <c r="B290" s="1129" t="str">
        <f t="shared" si="28"/>
        <v>Desk 74</v>
      </c>
      <c r="C290" s="1131" t="str">
        <f t="shared" si="29"/>
        <v/>
      </c>
      <c r="D290" s="1131" t="str">
        <f t="shared" si="29"/>
        <v/>
      </c>
      <c r="E290" s="1131" t="str">
        <f t="shared" si="29"/>
        <v/>
      </c>
      <c r="F290" s="1131" t="str">
        <f t="shared" si="29"/>
        <v/>
      </c>
      <c r="G290" s="2274"/>
      <c r="H290" s="2274"/>
      <c r="I290" s="2274"/>
      <c r="J290" s="2274"/>
      <c r="K290" s="2274"/>
      <c r="L290" s="2274"/>
      <c r="M290" s="2274"/>
      <c r="N290" s="2274"/>
      <c r="O290" s="2274"/>
      <c r="P290" s="2274"/>
      <c r="Q290" s="2274"/>
      <c r="R290" s="2274"/>
      <c r="S290" s="2274"/>
      <c r="T290" s="2274"/>
      <c r="U290" s="2274"/>
      <c r="V290" s="2274"/>
      <c r="W290" s="2274"/>
      <c r="X290" s="2274"/>
      <c r="Y290" s="2274"/>
      <c r="Z290" s="2274"/>
      <c r="AA290" s="2274"/>
      <c r="AB290" s="2274"/>
      <c r="AC290" s="2274"/>
      <c r="AD290" s="2274"/>
      <c r="AE290" s="2274"/>
      <c r="AF290" s="2274"/>
      <c r="AG290" s="2274"/>
      <c r="AH290" s="2274"/>
      <c r="AI290" s="2274"/>
      <c r="AJ290" s="2274"/>
      <c r="AK290" s="2274"/>
      <c r="AL290" s="2274"/>
      <c r="AM290" s="2274"/>
      <c r="AN290" s="2274"/>
      <c r="AO290" s="2274"/>
      <c r="AP290" s="2274"/>
      <c r="AQ290" s="2274"/>
      <c r="AR290" s="2274"/>
      <c r="AS290" s="2274"/>
      <c r="AT290" s="2274"/>
      <c r="AU290" s="2274"/>
      <c r="AV290" s="2274"/>
      <c r="AW290" s="2274"/>
      <c r="AX290" s="2274"/>
      <c r="AY290" s="2274"/>
      <c r="AZ290" s="2274"/>
      <c r="BA290" s="2274"/>
      <c r="BB290" s="2274"/>
      <c r="BC290" s="2274"/>
      <c r="BD290" s="2274"/>
      <c r="BE290" s="2274"/>
      <c r="BF290" s="2274"/>
      <c r="BG290" s="2274"/>
      <c r="BH290" s="2274"/>
      <c r="BI290" s="2274"/>
      <c r="BJ290" s="2274"/>
      <c r="BK290" s="2274"/>
      <c r="BL290" s="2274"/>
      <c r="BM290" s="2274"/>
      <c r="BN290" s="2274"/>
      <c r="BO290" s="2274"/>
      <c r="BP290" s="2274"/>
      <c r="BQ290" s="2274"/>
      <c r="BR290" s="2274"/>
      <c r="BS290" s="2274"/>
      <c r="BT290" s="2274"/>
      <c r="BU290" s="2274"/>
      <c r="BV290" s="2274"/>
      <c r="BW290" s="2274"/>
      <c r="BX290" s="2274"/>
      <c r="BY290" s="2274"/>
      <c r="BZ290" s="2274"/>
      <c r="CA290" s="2274"/>
      <c r="CB290" s="2274"/>
      <c r="CC290" s="2274"/>
      <c r="CD290" s="2274"/>
      <c r="CE290" s="2274"/>
      <c r="CF290" s="2274"/>
      <c r="CG290" s="2274"/>
      <c r="CH290" s="2274"/>
      <c r="CI290" s="2274"/>
      <c r="CJ290" s="2274"/>
      <c r="CK290" s="2274"/>
      <c r="CL290" s="2274"/>
      <c r="CM290" s="2274"/>
      <c r="CN290" s="2274"/>
      <c r="CO290" s="2274"/>
      <c r="CP290" s="2274"/>
      <c r="CQ290" s="2274"/>
      <c r="CR290" s="2274"/>
      <c r="CS290" s="2274"/>
      <c r="CT290" s="2274"/>
      <c r="CU290" s="2274"/>
      <c r="CV290" s="2274"/>
      <c r="CW290" s="2274"/>
      <c r="CX290" s="2274"/>
      <c r="CY290" s="2274"/>
      <c r="CZ290" s="2274"/>
      <c r="DA290" s="2274"/>
      <c r="DB290" s="2274"/>
      <c r="DC290" s="2274"/>
      <c r="DD290" s="2274"/>
      <c r="DE290" s="2274"/>
      <c r="DF290" s="2274"/>
      <c r="DG290" s="2274"/>
      <c r="DH290" s="2274"/>
      <c r="DI290" s="2274"/>
      <c r="DJ290" s="2274"/>
      <c r="DK290" s="2274"/>
      <c r="DL290" s="2274"/>
      <c r="DM290" s="2274"/>
      <c r="DN290" s="2274"/>
      <c r="DO290" s="2274"/>
      <c r="DP290" s="2274"/>
      <c r="DQ290" s="2274"/>
      <c r="DR290" s="2274"/>
      <c r="DS290" s="2274"/>
      <c r="DT290" s="2274"/>
      <c r="DU290" s="2274"/>
      <c r="DV290" s="1338"/>
      <c r="DW290" s="2274"/>
      <c r="DX290" s="2274"/>
      <c r="DY290" s="2274"/>
      <c r="DZ290" s="2274"/>
      <c r="EA290" s="2274"/>
      <c r="EB290" s="2274"/>
      <c r="EC290" s="2274"/>
      <c r="ED290" s="2274"/>
      <c r="EE290" s="2274"/>
      <c r="EF290" s="2274"/>
      <c r="EG290" s="2274"/>
      <c r="EH290" s="2274"/>
      <c r="EI290" s="2274"/>
      <c r="EJ290" s="2274"/>
      <c r="EK290" s="2274"/>
      <c r="EL290" s="2274"/>
      <c r="EM290" s="2274"/>
      <c r="EN290" s="2274"/>
      <c r="EO290" s="2274"/>
      <c r="EP290" s="2274"/>
      <c r="EQ290" s="1338"/>
      <c r="ER290" s="542"/>
    </row>
    <row r="291" spans="1:148" ht="15" customHeight="1" x14ac:dyDescent="0.25">
      <c r="A291" s="1469"/>
      <c r="B291" s="1129" t="str">
        <f t="shared" si="28"/>
        <v>Desk 75</v>
      </c>
      <c r="C291" s="1131" t="str">
        <f t="shared" si="29"/>
        <v/>
      </c>
      <c r="D291" s="1131" t="str">
        <f t="shared" si="29"/>
        <v/>
      </c>
      <c r="E291" s="1131" t="str">
        <f t="shared" si="29"/>
        <v/>
      </c>
      <c r="F291" s="1131" t="str">
        <f t="shared" si="29"/>
        <v/>
      </c>
      <c r="G291" s="2274"/>
      <c r="H291" s="2274"/>
      <c r="I291" s="2274"/>
      <c r="J291" s="2274"/>
      <c r="K291" s="2274"/>
      <c r="L291" s="2274"/>
      <c r="M291" s="2274"/>
      <c r="N291" s="2274"/>
      <c r="O291" s="2274"/>
      <c r="P291" s="2274"/>
      <c r="Q291" s="2274"/>
      <c r="R291" s="2274"/>
      <c r="S291" s="2274"/>
      <c r="T291" s="2274"/>
      <c r="U291" s="2274"/>
      <c r="V291" s="2274"/>
      <c r="W291" s="2274"/>
      <c r="X291" s="2274"/>
      <c r="Y291" s="2274"/>
      <c r="Z291" s="2274"/>
      <c r="AA291" s="2274"/>
      <c r="AB291" s="2274"/>
      <c r="AC291" s="2274"/>
      <c r="AD291" s="2274"/>
      <c r="AE291" s="2274"/>
      <c r="AF291" s="2274"/>
      <c r="AG291" s="2274"/>
      <c r="AH291" s="2274"/>
      <c r="AI291" s="2274"/>
      <c r="AJ291" s="2274"/>
      <c r="AK291" s="2274"/>
      <c r="AL291" s="2274"/>
      <c r="AM291" s="2274"/>
      <c r="AN291" s="2274"/>
      <c r="AO291" s="2274"/>
      <c r="AP291" s="2274"/>
      <c r="AQ291" s="2274"/>
      <c r="AR291" s="2274"/>
      <c r="AS291" s="2274"/>
      <c r="AT291" s="2274"/>
      <c r="AU291" s="2274"/>
      <c r="AV291" s="2274"/>
      <c r="AW291" s="2274"/>
      <c r="AX291" s="2274"/>
      <c r="AY291" s="2274"/>
      <c r="AZ291" s="2274"/>
      <c r="BA291" s="2274"/>
      <c r="BB291" s="2274"/>
      <c r="BC291" s="2274"/>
      <c r="BD291" s="2274"/>
      <c r="BE291" s="2274"/>
      <c r="BF291" s="2274"/>
      <c r="BG291" s="2274"/>
      <c r="BH291" s="2274"/>
      <c r="BI291" s="2274"/>
      <c r="BJ291" s="2274"/>
      <c r="BK291" s="2274"/>
      <c r="BL291" s="2274"/>
      <c r="BM291" s="2274"/>
      <c r="BN291" s="2274"/>
      <c r="BO291" s="2274"/>
      <c r="BP291" s="2274"/>
      <c r="BQ291" s="2274"/>
      <c r="BR291" s="2274"/>
      <c r="BS291" s="2274"/>
      <c r="BT291" s="2274"/>
      <c r="BU291" s="2274"/>
      <c r="BV291" s="2274"/>
      <c r="BW291" s="2274"/>
      <c r="BX291" s="2274"/>
      <c r="BY291" s="2274"/>
      <c r="BZ291" s="2274"/>
      <c r="CA291" s="2274"/>
      <c r="CB291" s="2274"/>
      <c r="CC291" s="2274"/>
      <c r="CD291" s="2274"/>
      <c r="CE291" s="2274"/>
      <c r="CF291" s="2274"/>
      <c r="CG291" s="2274"/>
      <c r="CH291" s="2274"/>
      <c r="CI291" s="2274"/>
      <c r="CJ291" s="2274"/>
      <c r="CK291" s="2274"/>
      <c r="CL291" s="2274"/>
      <c r="CM291" s="2274"/>
      <c r="CN291" s="2274"/>
      <c r="CO291" s="2274"/>
      <c r="CP291" s="2274"/>
      <c r="CQ291" s="2274"/>
      <c r="CR291" s="2274"/>
      <c r="CS291" s="2274"/>
      <c r="CT291" s="2274"/>
      <c r="CU291" s="2274"/>
      <c r="CV291" s="2274"/>
      <c r="CW291" s="2274"/>
      <c r="CX291" s="2274"/>
      <c r="CY291" s="2274"/>
      <c r="CZ291" s="2274"/>
      <c r="DA291" s="2274"/>
      <c r="DB291" s="2274"/>
      <c r="DC291" s="2274"/>
      <c r="DD291" s="2274"/>
      <c r="DE291" s="2274"/>
      <c r="DF291" s="2274"/>
      <c r="DG291" s="2274"/>
      <c r="DH291" s="2274"/>
      <c r="DI291" s="2274"/>
      <c r="DJ291" s="2274"/>
      <c r="DK291" s="2274"/>
      <c r="DL291" s="2274"/>
      <c r="DM291" s="2274"/>
      <c r="DN291" s="2274"/>
      <c r="DO291" s="2274"/>
      <c r="DP291" s="2274"/>
      <c r="DQ291" s="2274"/>
      <c r="DR291" s="2274"/>
      <c r="DS291" s="2274"/>
      <c r="DT291" s="2274"/>
      <c r="DU291" s="2274"/>
      <c r="DV291" s="1338"/>
      <c r="DW291" s="2274"/>
      <c r="DX291" s="2274"/>
      <c r="DY291" s="2274"/>
      <c r="DZ291" s="2274"/>
      <c r="EA291" s="2274"/>
      <c r="EB291" s="2274"/>
      <c r="EC291" s="2274"/>
      <c r="ED291" s="2274"/>
      <c r="EE291" s="2274"/>
      <c r="EF291" s="2274"/>
      <c r="EG291" s="2274"/>
      <c r="EH291" s="2274"/>
      <c r="EI291" s="2274"/>
      <c r="EJ291" s="2274"/>
      <c r="EK291" s="2274"/>
      <c r="EL291" s="2274"/>
      <c r="EM291" s="2274"/>
      <c r="EN291" s="2274"/>
      <c r="EO291" s="2274"/>
      <c r="EP291" s="2274"/>
      <c r="EQ291" s="1338"/>
      <c r="ER291" s="542"/>
    </row>
    <row r="292" spans="1:148" ht="15" customHeight="1" x14ac:dyDescent="0.25">
      <c r="A292" s="1469"/>
      <c r="B292" s="1129" t="str">
        <f t="shared" si="28"/>
        <v>Desk 76</v>
      </c>
      <c r="C292" s="1131" t="str">
        <f t="shared" si="29"/>
        <v/>
      </c>
      <c r="D292" s="1131" t="str">
        <f t="shared" si="29"/>
        <v/>
      </c>
      <c r="E292" s="1131" t="str">
        <f t="shared" si="29"/>
        <v/>
      </c>
      <c r="F292" s="1131" t="str">
        <f t="shared" si="29"/>
        <v/>
      </c>
      <c r="G292" s="2274"/>
      <c r="H292" s="2274"/>
      <c r="I292" s="2274"/>
      <c r="J292" s="2274"/>
      <c r="K292" s="2274"/>
      <c r="L292" s="2274"/>
      <c r="M292" s="2274"/>
      <c r="N292" s="2274"/>
      <c r="O292" s="2274"/>
      <c r="P292" s="2274"/>
      <c r="Q292" s="2274"/>
      <c r="R292" s="2274"/>
      <c r="S292" s="2274"/>
      <c r="T292" s="2274"/>
      <c r="U292" s="2274"/>
      <c r="V292" s="2274"/>
      <c r="W292" s="2274"/>
      <c r="X292" s="2274"/>
      <c r="Y292" s="2274"/>
      <c r="Z292" s="2274"/>
      <c r="AA292" s="2274"/>
      <c r="AB292" s="2274"/>
      <c r="AC292" s="2274"/>
      <c r="AD292" s="2274"/>
      <c r="AE292" s="2274"/>
      <c r="AF292" s="2274"/>
      <c r="AG292" s="2274"/>
      <c r="AH292" s="2274"/>
      <c r="AI292" s="2274"/>
      <c r="AJ292" s="2274"/>
      <c r="AK292" s="2274"/>
      <c r="AL292" s="2274"/>
      <c r="AM292" s="2274"/>
      <c r="AN292" s="2274"/>
      <c r="AO292" s="2274"/>
      <c r="AP292" s="2274"/>
      <c r="AQ292" s="2274"/>
      <c r="AR292" s="2274"/>
      <c r="AS292" s="2274"/>
      <c r="AT292" s="2274"/>
      <c r="AU292" s="2274"/>
      <c r="AV292" s="2274"/>
      <c r="AW292" s="2274"/>
      <c r="AX292" s="2274"/>
      <c r="AY292" s="2274"/>
      <c r="AZ292" s="2274"/>
      <c r="BA292" s="2274"/>
      <c r="BB292" s="2274"/>
      <c r="BC292" s="2274"/>
      <c r="BD292" s="2274"/>
      <c r="BE292" s="2274"/>
      <c r="BF292" s="2274"/>
      <c r="BG292" s="2274"/>
      <c r="BH292" s="2274"/>
      <c r="BI292" s="2274"/>
      <c r="BJ292" s="2274"/>
      <c r="BK292" s="2274"/>
      <c r="BL292" s="2274"/>
      <c r="BM292" s="2274"/>
      <c r="BN292" s="2274"/>
      <c r="BO292" s="2274"/>
      <c r="BP292" s="2274"/>
      <c r="BQ292" s="2274"/>
      <c r="BR292" s="2274"/>
      <c r="BS292" s="2274"/>
      <c r="BT292" s="2274"/>
      <c r="BU292" s="2274"/>
      <c r="BV292" s="2274"/>
      <c r="BW292" s="2274"/>
      <c r="BX292" s="2274"/>
      <c r="BY292" s="2274"/>
      <c r="BZ292" s="2274"/>
      <c r="CA292" s="2274"/>
      <c r="CB292" s="2274"/>
      <c r="CC292" s="2274"/>
      <c r="CD292" s="2274"/>
      <c r="CE292" s="2274"/>
      <c r="CF292" s="2274"/>
      <c r="CG292" s="2274"/>
      <c r="CH292" s="2274"/>
      <c r="CI292" s="2274"/>
      <c r="CJ292" s="2274"/>
      <c r="CK292" s="2274"/>
      <c r="CL292" s="2274"/>
      <c r="CM292" s="2274"/>
      <c r="CN292" s="2274"/>
      <c r="CO292" s="2274"/>
      <c r="CP292" s="2274"/>
      <c r="CQ292" s="2274"/>
      <c r="CR292" s="2274"/>
      <c r="CS292" s="2274"/>
      <c r="CT292" s="2274"/>
      <c r="CU292" s="2274"/>
      <c r="CV292" s="2274"/>
      <c r="CW292" s="2274"/>
      <c r="CX292" s="2274"/>
      <c r="CY292" s="2274"/>
      <c r="CZ292" s="2274"/>
      <c r="DA292" s="2274"/>
      <c r="DB292" s="2274"/>
      <c r="DC292" s="2274"/>
      <c r="DD292" s="2274"/>
      <c r="DE292" s="2274"/>
      <c r="DF292" s="2274"/>
      <c r="DG292" s="2274"/>
      <c r="DH292" s="2274"/>
      <c r="DI292" s="2274"/>
      <c r="DJ292" s="2274"/>
      <c r="DK292" s="2274"/>
      <c r="DL292" s="2274"/>
      <c r="DM292" s="2274"/>
      <c r="DN292" s="2274"/>
      <c r="DO292" s="2274"/>
      <c r="DP292" s="2274"/>
      <c r="DQ292" s="2274"/>
      <c r="DR292" s="2274"/>
      <c r="DS292" s="2274"/>
      <c r="DT292" s="2274"/>
      <c r="DU292" s="2274"/>
      <c r="DV292" s="1338"/>
      <c r="DW292" s="2274"/>
      <c r="DX292" s="2274"/>
      <c r="DY292" s="2274"/>
      <c r="DZ292" s="2274"/>
      <c r="EA292" s="2274"/>
      <c r="EB292" s="2274"/>
      <c r="EC292" s="2274"/>
      <c r="ED292" s="2274"/>
      <c r="EE292" s="2274"/>
      <c r="EF292" s="2274"/>
      <c r="EG292" s="2274"/>
      <c r="EH292" s="2274"/>
      <c r="EI292" s="2274"/>
      <c r="EJ292" s="2274"/>
      <c r="EK292" s="2274"/>
      <c r="EL292" s="2274"/>
      <c r="EM292" s="2274"/>
      <c r="EN292" s="2274"/>
      <c r="EO292" s="2274"/>
      <c r="EP292" s="2274"/>
      <c r="EQ292" s="1338"/>
      <c r="ER292" s="542"/>
    </row>
    <row r="293" spans="1:148" ht="15" customHeight="1" x14ac:dyDescent="0.25">
      <c r="A293" s="1469"/>
      <c r="B293" s="1129" t="str">
        <f t="shared" si="28"/>
        <v>Desk 77</v>
      </c>
      <c r="C293" s="1131" t="str">
        <f t="shared" si="29"/>
        <v/>
      </c>
      <c r="D293" s="1131" t="str">
        <f t="shared" si="29"/>
        <v/>
      </c>
      <c r="E293" s="1131" t="str">
        <f t="shared" si="29"/>
        <v/>
      </c>
      <c r="F293" s="1131" t="str">
        <f t="shared" si="29"/>
        <v/>
      </c>
      <c r="G293" s="2274"/>
      <c r="H293" s="2274"/>
      <c r="I293" s="2274"/>
      <c r="J293" s="2274"/>
      <c r="K293" s="2274"/>
      <c r="L293" s="2274"/>
      <c r="M293" s="2274"/>
      <c r="N293" s="2274"/>
      <c r="O293" s="2274"/>
      <c r="P293" s="2274"/>
      <c r="Q293" s="2274"/>
      <c r="R293" s="2274"/>
      <c r="S293" s="2274"/>
      <c r="T293" s="2274"/>
      <c r="U293" s="2274"/>
      <c r="V293" s="2274"/>
      <c r="W293" s="2274"/>
      <c r="X293" s="2274"/>
      <c r="Y293" s="2274"/>
      <c r="Z293" s="2274"/>
      <c r="AA293" s="2274"/>
      <c r="AB293" s="2274"/>
      <c r="AC293" s="2274"/>
      <c r="AD293" s="2274"/>
      <c r="AE293" s="2274"/>
      <c r="AF293" s="2274"/>
      <c r="AG293" s="2274"/>
      <c r="AH293" s="2274"/>
      <c r="AI293" s="2274"/>
      <c r="AJ293" s="2274"/>
      <c r="AK293" s="2274"/>
      <c r="AL293" s="2274"/>
      <c r="AM293" s="2274"/>
      <c r="AN293" s="2274"/>
      <c r="AO293" s="2274"/>
      <c r="AP293" s="2274"/>
      <c r="AQ293" s="2274"/>
      <c r="AR293" s="2274"/>
      <c r="AS293" s="2274"/>
      <c r="AT293" s="2274"/>
      <c r="AU293" s="2274"/>
      <c r="AV293" s="2274"/>
      <c r="AW293" s="2274"/>
      <c r="AX293" s="2274"/>
      <c r="AY293" s="2274"/>
      <c r="AZ293" s="2274"/>
      <c r="BA293" s="2274"/>
      <c r="BB293" s="2274"/>
      <c r="BC293" s="2274"/>
      <c r="BD293" s="2274"/>
      <c r="BE293" s="2274"/>
      <c r="BF293" s="2274"/>
      <c r="BG293" s="2274"/>
      <c r="BH293" s="2274"/>
      <c r="BI293" s="2274"/>
      <c r="BJ293" s="2274"/>
      <c r="BK293" s="2274"/>
      <c r="BL293" s="2274"/>
      <c r="BM293" s="2274"/>
      <c r="BN293" s="2274"/>
      <c r="BO293" s="2274"/>
      <c r="BP293" s="2274"/>
      <c r="BQ293" s="2274"/>
      <c r="BR293" s="2274"/>
      <c r="BS293" s="2274"/>
      <c r="BT293" s="2274"/>
      <c r="BU293" s="2274"/>
      <c r="BV293" s="2274"/>
      <c r="BW293" s="2274"/>
      <c r="BX293" s="2274"/>
      <c r="BY293" s="2274"/>
      <c r="BZ293" s="2274"/>
      <c r="CA293" s="2274"/>
      <c r="CB293" s="2274"/>
      <c r="CC293" s="2274"/>
      <c r="CD293" s="2274"/>
      <c r="CE293" s="2274"/>
      <c r="CF293" s="2274"/>
      <c r="CG293" s="2274"/>
      <c r="CH293" s="2274"/>
      <c r="CI293" s="2274"/>
      <c r="CJ293" s="2274"/>
      <c r="CK293" s="2274"/>
      <c r="CL293" s="2274"/>
      <c r="CM293" s="2274"/>
      <c r="CN293" s="2274"/>
      <c r="CO293" s="2274"/>
      <c r="CP293" s="2274"/>
      <c r="CQ293" s="2274"/>
      <c r="CR293" s="2274"/>
      <c r="CS293" s="2274"/>
      <c r="CT293" s="2274"/>
      <c r="CU293" s="2274"/>
      <c r="CV293" s="2274"/>
      <c r="CW293" s="2274"/>
      <c r="CX293" s="2274"/>
      <c r="CY293" s="2274"/>
      <c r="CZ293" s="2274"/>
      <c r="DA293" s="2274"/>
      <c r="DB293" s="2274"/>
      <c r="DC293" s="2274"/>
      <c r="DD293" s="2274"/>
      <c r="DE293" s="2274"/>
      <c r="DF293" s="2274"/>
      <c r="DG293" s="2274"/>
      <c r="DH293" s="2274"/>
      <c r="DI293" s="2274"/>
      <c r="DJ293" s="2274"/>
      <c r="DK293" s="2274"/>
      <c r="DL293" s="2274"/>
      <c r="DM293" s="2274"/>
      <c r="DN293" s="2274"/>
      <c r="DO293" s="2274"/>
      <c r="DP293" s="2274"/>
      <c r="DQ293" s="2274"/>
      <c r="DR293" s="2274"/>
      <c r="DS293" s="2274"/>
      <c r="DT293" s="2274"/>
      <c r="DU293" s="2274"/>
      <c r="DV293" s="1338"/>
      <c r="DW293" s="2274"/>
      <c r="DX293" s="2274"/>
      <c r="DY293" s="2274"/>
      <c r="DZ293" s="2274"/>
      <c r="EA293" s="2274"/>
      <c r="EB293" s="2274"/>
      <c r="EC293" s="2274"/>
      <c r="ED293" s="2274"/>
      <c r="EE293" s="2274"/>
      <c r="EF293" s="2274"/>
      <c r="EG293" s="2274"/>
      <c r="EH293" s="2274"/>
      <c r="EI293" s="2274"/>
      <c r="EJ293" s="2274"/>
      <c r="EK293" s="2274"/>
      <c r="EL293" s="2274"/>
      <c r="EM293" s="2274"/>
      <c r="EN293" s="2274"/>
      <c r="EO293" s="2274"/>
      <c r="EP293" s="2274"/>
      <c r="EQ293" s="1338"/>
      <c r="ER293" s="542"/>
    </row>
    <row r="294" spans="1:148" ht="15" customHeight="1" x14ac:dyDescent="0.25">
      <c r="A294" s="1469"/>
      <c r="B294" s="1129" t="str">
        <f t="shared" si="28"/>
        <v>Desk 78</v>
      </c>
      <c r="C294" s="1131" t="str">
        <f t="shared" si="29"/>
        <v/>
      </c>
      <c r="D294" s="1131" t="str">
        <f t="shared" si="29"/>
        <v/>
      </c>
      <c r="E294" s="1131" t="str">
        <f t="shared" si="29"/>
        <v/>
      </c>
      <c r="F294" s="1131" t="str">
        <f t="shared" si="29"/>
        <v/>
      </c>
      <c r="G294" s="2274"/>
      <c r="H294" s="2274"/>
      <c r="I294" s="2274"/>
      <c r="J294" s="2274"/>
      <c r="K294" s="2274"/>
      <c r="L294" s="2274"/>
      <c r="M294" s="2274"/>
      <c r="N294" s="2274"/>
      <c r="O294" s="2274"/>
      <c r="P294" s="2274"/>
      <c r="Q294" s="2274"/>
      <c r="R294" s="2274"/>
      <c r="S294" s="2274"/>
      <c r="T294" s="2274"/>
      <c r="U294" s="2274"/>
      <c r="V294" s="2274"/>
      <c r="W294" s="2274"/>
      <c r="X294" s="2274"/>
      <c r="Y294" s="2274"/>
      <c r="Z294" s="2274"/>
      <c r="AA294" s="2274"/>
      <c r="AB294" s="2274"/>
      <c r="AC294" s="2274"/>
      <c r="AD294" s="2274"/>
      <c r="AE294" s="2274"/>
      <c r="AF294" s="2274"/>
      <c r="AG294" s="2274"/>
      <c r="AH294" s="2274"/>
      <c r="AI294" s="2274"/>
      <c r="AJ294" s="2274"/>
      <c r="AK294" s="2274"/>
      <c r="AL294" s="2274"/>
      <c r="AM294" s="2274"/>
      <c r="AN294" s="2274"/>
      <c r="AO294" s="2274"/>
      <c r="AP294" s="2274"/>
      <c r="AQ294" s="2274"/>
      <c r="AR294" s="2274"/>
      <c r="AS294" s="2274"/>
      <c r="AT294" s="2274"/>
      <c r="AU294" s="2274"/>
      <c r="AV294" s="2274"/>
      <c r="AW294" s="2274"/>
      <c r="AX294" s="2274"/>
      <c r="AY294" s="2274"/>
      <c r="AZ294" s="2274"/>
      <c r="BA294" s="2274"/>
      <c r="BB294" s="2274"/>
      <c r="BC294" s="2274"/>
      <c r="BD294" s="2274"/>
      <c r="BE294" s="2274"/>
      <c r="BF294" s="2274"/>
      <c r="BG294" s="2274"/>
      <c r="BH294" s="2274"/>
      <c r="BI294" s="2274"/>
      <c r="BJ294" s="2274"/>
      <c r="BK294" s="2274"/>
      <c r="BL294" s="2274"/>
      <c r="BM294" s="2274"/>
      <c r="BN294" s="2274"/>
      <c r="BO294" s="2274"/>
      <c r="BP294" s="2274"/>
      <c r="BQ294" s="2274"/>
      <c r="BR294" s="2274"/>
      <c r="BS294" s="2274"/>
      <c r="BT294" s="2274"/>
      <c r="BU294" s="2274"/>
      <c r="BV294" s="2274"/>
      <c r="BW294" s="2274"/>
      <c r="BX294" s="2274"/>
      <c r="BY294" s="2274"/>
      <c r="BZ294" s="2274"/>
      <c r="CA294" s="2274"/>
      <c r="CB294" s="2274"/>
      <c r="CC294" s="2274"/>
      <c r="CD294" s="2274"/>
      <c r="CE294" s="2274"/>
      <c r="CF294" s="2274"/>
      <c r="CG294" s="2274"/>
      <c r="CH294" s="2274"/>
      <c r="CI294" s="2274"/>
      <c r="CJ294" s="2274"/>
      <c r="CK294" s="2274"/>
      <c r="CL294" s="2274"/>
      <c r="CM294" s="2274"/>
      <c r="CN294" s="2274"/>
      <c r="CO294" s="2274"/>
      <c r="CP294" s="2274"/>
      <c r="CQ294" s="2274"/>
      <c r="CR294" s="2274"/>
      <c r="CS294" s="2274"/>
      <c r="CT294" s="2274"/>
      <c r="CU294" s="2274"/>
      <c r="CV294" s="2274"/>
      <c r="CW294" s="2274"/>
      <c r="CX294" s="2274"/>
      <c r="CY294" s="2274"/>
      <c r="CZ294" s="2274"/>
      <c r="DA294" s="2274"/>
      <c r="DB294" s="2274"/>
      <c r="DC294" s="2274"/>
      <c r="DD294" s="2274"/>
      <c r="DE294" s="2274"/>
      <c r="DF294" s="2274"/>
      <c r="DG294" s="2274"/>
      <c r="DH294" s="2274"/>
      <c r="DI294" s="2274"/>
      <c r="DJ294" s="2274"/>
      <c r="DK294" s="2274"/>
      <c r="DL294" s="2274"/>
      <c r="DM294" s="2274"/>
      <c r="DN294" s="2274"/>
      <c r="DO294" s="2274"/>
      <c r="DP294" s="2274"/>
      <c r="DQ294" s="2274"/>
      <c r="DR294" s="2274"/>
      <c r="DS294" s="2274"/>
      <c r="DT294" s="2274"/>
      <c r="DU294" s="2274"/>
      <c r="DV294" s="1338"/>
      <c r="DW294" s="2274"/>
      <c r="DX294" s="2274"/>
      <c r="DY294" s="2274"/>
      <c r="DZ294" s="2274"/>
      <c r="EA294" s="2274"/>
      <c r="EB294" s="2274"/>
      <c r="EC294" s="2274"/>
      <c r="ED294" s="2274"/>
      <c r="EE294" s="2274"/>
      <c r="EF294" s="2274"/>
      <c r="EG294" s="2274"/>
      <c r="EH294" s="2274"/>
      <c r="EI294" s="2274"/>
      <c r="EJ294" s="2274"/>
      <c r="EK294" s="2274"/>
      <c r="EL294" s="2274"/>
      <c r="EM294" s="2274"/>
      <c r="EN294" s="2274"/>
      <c r="EO294" s="2274"/>
      <c r="EP294" s="2274"/>
      <c r="EQ294" s="1338"/>
      <c r="ER294" s="542"/>
    </row>
    <row r="295" spans="1:148" ht="15" customHeight="1" x14ac:dyDescent="0.25">
      <c r="A295" s="1469"/>
      <c r="B295" s="1129" t="str">
        <f t="shared" si="28"/>
        <v>Desk 79</v>
      </c>
      <c r="C295" s="1131" t="str">
        <f t="shared" si="29"/>
        <v/>
      </c>
      <c r="D295" s="1131" t="str">
        <f t="shared" si="29"/>
        <v/>
      </c>
      <c r="E295" s="1131" t="str">
        <f t="shared" si="29"/>
        <v/>
      </c>
      <c r="F295" s="1131" t="str">
        <f t="shared" si="29"/>
        <v/>
      </c>
      <c r="G295" s="2274"/>
      <c r="H295" s="2274"/>
      <c r="I295" s="2274"/>
      <c r="J295" s="2274"/>
      <c r="K295" s="2274"/>
      <c r="L295" s="2274"/>
      <c r="M295" s="2274"/>
      <c r="N295" s="2274"/>
      <c r="O295" s="2274"/>
      <c r="P295" s="2274"/>
      <c r="Q295" s="2274"/>
      <c r="R295" s="2274"/>
      <c r="S295" s="2274"/>
      <c r="T295" s="2274"/>
      <c r="U295" s="2274"/>
      <c r="V295" s="2274"/>
      <c r="W295" s="2274"/>
      <c r="X295" s="2274"/>
      <c r="Y295" s="2274"/>
      <c r="Z295" s="2274"/>
      <c r="AA295" s="2274"/>
      <c r="AB295" s="2274"/>
      <c r="AC295" s="2274"/>
      <c r="AD295" s="2274"/>
      <c r="AE295" s="2274"/>
      <c r="AF295" s="2274"/>
      <c r="AG295" s="2274"/>
      <c r="AH295" s="2274"/>
      <c r="AI295" s="2274"/>
      <c r="AJ295" s="2274"/>
      <c r="AK295" s="2274"/>
      <c r="AL295" s="2274"/>
      <c r="AM295" s="2274"/>
      <c r="AN295" s="2274"/>
      <c r="AO295" s="2274"/>
      <c r="AP295" s="2274"/>
      <c r="AQ295" s="2274"/>
      <c r="AR295" s="2274"/>
      <c r="AS295" s="2274"/>
      <c r="AT295" s="2274"/>
      <c r="AU295" s="2274"/>
      <c r="AV295" s="2274"/>
      <c r="AW295" s="2274"/>
      <c r="AX295" s="2274"/>
      <c r="AY295" s="2274"/>
      <c r="AZ295" s="2274"/>
      <c r="BA295" s="2274"/>
      <c r="BB295" s="2274"/>
      <c r="BC295" s="2274"/>
      <c r="BD295" s="2274"/>
      <c r="BE295" s="2274"/>
      <c r="BF295" s="2274"/>
      <c r="BG295" s="2274"/>
      <c r="BH295" s="2274"/>
      <c r="BI295" s="2274"/>
      <c r="BJ295" s="2274"/>
      <c r="BK295" s="2274"/>
      <c r="BL295" s="2274"/>
      <c r="BM295" s="2274"/>
      <c r="BN295" s="2274"/>
      <c r="BO295" s="2274"/>
      <c r="BP295" s="2274"/>
      <c r="BQ295" s="2274"/>
      <c r="BR295" s="2274"/>
      <c r="BS295" s="2274"/>
      <c r="BT295" s="2274"/>
      <c r="BU295" s="2274"/>
      <c r="BV295" s="2274"/>
      <c r="BW295" s="2274"/>
      <c r="BX295" s="2274"/>
      <c r="BY295" s="2274"/>
      <c r="BZ295" s="2274"/>
      <c r="CA295" s="2274"/>
      <c r="CB295" s="2274"/>
      <c r="CC295" s="2274"/>
      <c r="CD295" s="2274"/>
      <c r="CE295" s="2274"/>
      <c r="CF295" s="2274"/>
      <c r="CG295" s="2274"/>
      <c r="CH295" s="2274"/>
      <c r="CI295" s="2274"/>
      <c r="CJ295" s="2274"/>
      <c r="CK295" s="2274"/>
      <c r="CL295" s="2274"/>
      <c r="CM295" s="2274"/>
      <c r="CN295" s="2274"/>
      <c r="CO295" s="2274"/>
      <c r="CP295" s="2274"/>
      <c r="CQ295" s="2274"/>
      <c r="CR295" s="2274"/>
      <c r="CS295" s="2274"/>
      <c r="CT295" s="2274"/>
      <c r="CU295" s="2274"/>
      <c r="CV295" s="2274"/>
      <c r="CW295" s="2274"/>
      <c r="CX295" s="2274"/>
      <c r="CY295" s="2274"/>
      <c r="CZ295" s="2274"/>
      <c r="DA295" s="2274"/>
      <c r="DB295" s="2274"/>
      <c r="DC295" s="2274"/>
      <c r="DD295" s="2274"/>
      <c r="DE295" s="2274"/>
      <c r="DF295" s="2274"/>
      <c r="DG295" s="2274"/>
      <c r="DH295" s="2274"/>
      <c r="DI295" s="2274"/>
      <c r="DJ295" s="2274"/>
      <c r="DK295" s="2274"/>
      <c r="DL295" s="2274"/>
      <c r="DM295" s="2274"/>
      <c r="DN295" s="2274"/>
      <c r="DO295" s="2274"/>
      <c r="DP295" s="2274"/>
      <c r="DQ295" s="2274"/>
      <c r="DR295" s="2274"/>
      <c r="DS295" s="2274"/>
      <c r="DT295" s="2274"/>
      <c r="DU295" s="2274"/>
      <c r="DV295" s="1338"/>
      <c r="DW295" s="2274"/>
      <c r="DX295" s="2274"/>
      <c r="DY295" s="2274"/>
      <c r="DZ295" s="2274"/>
      <c r="EA295" s="2274"/>
      <c r="EB295" s="2274"/>
      <c r="EC295" s="2274"/>
      <c r="ED295" s="2274"/>
      <c r="EE295" s="2274"/>
      <c r="EF295" s="2274"/>
      <c r="EG295" s="2274"/>
      <c r="EH295" s="2274"/>
      <c r="EI295" s="2274"/>
      <c r="EJ295" s="2274"/>
      <c r="EK295" s="2274"/>
      <c r="EL295" s="2274"/>
      <c r="EM295" s="2274"/>
      <c r="EN295" s="2274"/>
      <c r="EO295" s="2274"/>
      <c r="EP295" s="2274"/>
      <c r="EQ295" s="1338"/>
      <c r="ER295" s="542"/>
    </row>
    <row r="296" spans="1:148" ht="15" customHeight="1" x14ac:dyDescent="0.25">
      <c r="A296" s="1469"/>
      <c r="B296" s="1129" t="str">
        <f t="shared" si="28"/>
        <v>Desk 80</v>
      </c>
      <c r="C296" s="1131" t="str">
        <f t="shared" si="29"/>
        <v/>
      </c>
      <c r="D296" s="1131" t="str">
        <f t="shared" si="29"/>
        <v/>
      </c>
      <c r="E296" s="1131" t="str">
        <f t="shared" si="29"/>
        <v/>
      </c>
      <c r="F296" s="1131" t="str">
        <f t="shared" si="29"/>
        <v/>
      </c>
      <c r="G296" s="2274"/>
      <c r="H296" s="2274"/>
      <c r="I296" s="2274"/>
      <c r="J296" s="2274"/>
      <c r="K296" s="2274"/>
      <c r="L296" s="2274"/>
      <c r="M296" s="2274"/>
      <c r="N296" s="2274"/>
      <c r="O296" s="2274"/>
      <c r="P296" s="2274"/>
      <c r="Q296" s="2274"/>
      <c r="R296" s="2274"/>
      <c r="S296" s="2274"/>
      <c r="T296" s="2274"/>
      <c r="U296" s="2274"/>
      <c r="V296" s="2274"/>
      <c r="W296" s="2274"/>
      <c r="X296" s="2274"/>
      <c r="Y296" s="2274"/>
      <c r="Z296" s="2274"/>
      <c r="AA296" s="2274"/>
      <c r="AB296" s="2274"/>
      <c r="AC296" s="2274"/>
      <c r="AD296" s="2274"/>
      <c r="AE296" s="2274"/>
      <c r="AF296" s="2274"/>
      <c r="AG296" s="2274"/>
      <c r="AH296" s="2274"/>
      <c r="AI296" s="2274"/>
      <c r="AJ296" s="2274"/>
      <c r="AK296" s="2274"/>
      <c r="AL296" s="2274"/>
      <c r="AM296" s="2274"/>
      <c r="AN296" s="2274"/>
      <c r="AO296" s="2274"/>
      <c r="AP296" s="2274"/>
      <c r="AQ296" s="2274"/>
      <c r="AR296" s="2274"/>
      <c r="AS296" s="2274"/>
      <c r="AT296" s="2274"/>
      <c r="AU296" s="2274"/>
      <c r="AV296" s="2274"/>
      <c r="AW296" s="2274"/>
      <c r="AX296" s="2274"/>
      <c r="AY296" s="2274"/>
      <c r="AZ296" s="2274"/>
      <c r="BA296" s="2274"/>
      <c r="BB296" s="2274"/>
      <c r="BC296" s="2274"/>
      <c r="BD296" s="2274"/>
      <c r="BE296" s="2274"/>
      <c r="BF296" s="2274"/>
      <c r="BG296" s="2274"/>
      <c r="BH296" s="2274"/>
      <c r="BI296" s="2274"/>
      <c r="BJ296" s="2274"/>
      <c r="BK296" s="2274"/>
      <c r="BL296" s="2274"/>
      <c r="BM296" s="2274"/>
      <c r="BN296" s="2274"/>
      <c r="BO296" s="2274"/>
      <c r="BP296" s="2274"/>
      <c r="BQ296" s="2274"/>
      <c r="BR296" s="2274"/>
      <c r="BS296" s="2274"/>
      <c r="BT296" s="2274"/>
      <c r="BU296" s="2274"/>
      <c r="BV296" s="2274"/>
      <c r="BW296" s="2274"/>
      <c r="BX296" s="2274"/>
      <c r="BY296" s="2274"/>
      <c r="BZ296" s="2274"/>
      <c r="CA296" s="2274"/>
      <c r="CB296" s="2274"/>
      <c r="CC296" s="2274"/>
      <c r="CD296" s="2274"/>
      <c r="CE296" s="2274"/>
      <c r="CF296" s="2274"/>
      <c r="CG296" s="2274"/>
      <c r="CH296" s="2274"/>
      <c r="CI296" s="2274"/>
      <c r="CJ296" s="2274"/>
      <c r="CK296" s="2274"/>
      <c r="CL296" s="2274"/>
      <c r="CM296" s="2274"/>
      <c r="CN296" s="2274"/>
      <c r="CO296" s="2274"/>
      <c r="CP296" s="2274"/>
      <c r="CQ296" s="2274"/>
      <c r="CR296" s="2274"/>
      <c r="CS296" s="2274"/>
      <c r="CT296" s="2274"/>
      <c r="CU296" s="2274"/>
      <c r="CV296" s="2274"/>
      <c r="CW296" s="2274"/>
      <c r="CX296" s="2274"/>
      <c r="CY296" s="2274"/>
      <c r="CZ296" s="2274"/>
      <c r="DA296" s="2274"/>
      <c r="DB296" s="2274"/>
      <c r="DC296" s="2274"/>
      <c r="DD296" s="2274"/>
      <c r="DE296" s="2274"/>
      <c r="DF296" s="2274"/>
      <c r="DG296" s="2274"/>
      <c r="DH296" s="2274"/>
      <c r="DI296" s="2274"/>
      <c r="DJ296" s="2274"/>
      <c r="DK296" s="2274"/>
      <c r="DL296" s="2274"/>
      <c r="DM296" s="2274"/>
      <c r="DN296" s="2274"/>
      <c r="DO296" s="2274"/>
      <c r="DP296" s="2274"/>
      <c r="DQ296" s="2274"/>
      <c r="DR296" s="2274"/>
      <c r="DS296" s="2274"/>
      <c r="DT296" s="2274"/>
      <c r="DU296" s="2274"/>
      <c r="DV296" s="1338"/>
      <c r="DW296" s="2274"/>
      <c r="DX296" s="2274"/>
      <c r="DY296" s="2274"/>
      <c r="DZ296" s="2274"/>
      <c r="EA296" s="2274"/>
      <c r="EB296" s="2274"/>
      <c r="EC296" s="2274"/>
      <c r="ED296" s="2274"/>
      <c r="EE296" s="2274"/>
      <c r="EF296" s="2274"/>
      <c r="EG296" s="2274"/>
      <c r="EH296" s="2274"/>
      <c r="EI296" s="2274"/>
      <c r="EJ296" s="2274"/>
      <c r="EK296" s="2274"/>
      <c r="EL296" s="2274"/>
      <c r="EM296" s="2274"/>
      <c r="EN296" s="2274"/>
      <c r="EO296" s="2274"/>
      <c r="EP296" s="2274"/>
      <c r="EQ296" s="1338"/>
      <c r="ER296" s="542"/>
    </row>
    <row r="297" spans="1:148" ht="15" customHeight="1" x14ac:dyDescent="0.25">
      <c r="A297" s="1469"/>
      <c r="B297" s="1129" t="str">
        <f t="shared" si="28"/>
        <v>Desk 81</v>
      </c>
      <c r="C297" s="1131" t="str">
        <f t="shared" si="29"/>
        <v/>
      </c>
      <c r="D297" s="1131" t="str">
        <f t="shared" si="29"/>
        <v/>
      </c>
      <c r="E297" s="1131" t="str">
        <f t="shared" si="29"/>
        <v/>
      </c>
      <c r="F297" s="1131" t="str">
        <f t="shared" si="29"/>
        <v/>
      </c>
      <c r="G297" s="2274"/>
      <c r="H297" s="2274"/>
      <c r="I297" s="2274"/>
      <c r="J297" s="2274"/>
      <c r="K297" s="2274"/>
      <c r="L297" s="2274"/>
      <c r="M297" s="2274"/>
      <c r="N297" s="2274"/>
      <c r="O297" s="2274"/>
      <c r="P297" s="2274"/>
      <c r="Q297" s="2274"/>
      <c r="R297" s="2274"/>
      <c r="S297" s="2274"/>
      <c r="T297" s="2274"/>
      <c r="U297" s="2274"/>
      <c r="V297" s="2274"/>
      <c r="W297" s="2274"/>
      <c r="X297" s="2274"/>
      <c r="Y297" s="2274"/>
      <c r="Z297" s="2274"/>
      <c r="AA297" s="2274"/>
      <c r="AB297" s="2274"/>
      <c r="AC297" s="2274"/>
      <c r="AD297" s="2274"/>
      <c r="AE297" s="2274"/>
      <c r="AF297" s="2274"/>
      <c r="AG297" s="2274"/>
      <c r="AH297" s="2274"/>
      <c r="AI297" s="2274"/>
      <c r="AJ297" s="2274"/>
      <c r="AK297" s="2274"/>
      <c r="AL297" s="2274"/>
      <c r="AM297" s="2274"/>
      <c r="AN297" s="2274"/>
      <c r="AO297" s="2274"/>
      <c r="AP297" s="2274"/>
      <c r="AQ297" s="2274"/>
      <c r="AR297" s="2274"/>
      <c r="AS297" s="2274"/>
      <c r="AT297" s="2274"/>
      <c r="AU297" s="2274"/>
      <c r="AV297" s="2274"/>
      <c r="AW297" s="2274"/>
      <c r="AX297" s="2274"/>
      <c r="AY297" s="2274"/>
      <c r="AZ297" s="2274"/>
      <c r="BA297" s="2274"/>
      <c r="BB297" s="2274"/>
      <c r="BC297" s="2274"/>
      <c r="BD297" s="2274"/>
      <c r="BE297" s="2274"/>
      <c r="BF297" s="2274"/>
      <c r="BG297" s="2274"/>
      <c r="BH297" s="2274"/>
      <c r="BI297" s="2274"/>
      <c r="BJ297" s="2274"/>
      <c r="BK297" s="2274"/>
      <c r="BL297" s="2274"/>
      <c r="BM297" s="2274"/>
      <c r="BN297" s="2274"/>
      <c r="BO297" s="2274"/>
      <c r="BP297" s="2274"/>
      <c r="BQ297" s="2274"/>
      <c r="BR297" s="2274"/>
      <c r="BS297" s="2274"/>
      <c r="BT297" s="2274"/>
      <c r="BU297" s="2274"/>
      <c r="BV297" s="2274"/>
      <c r="BW297" s="2274"/>
      <c r="BX297" s="2274"/>
      <c r="BY297" s="2274"/>
      <c r="BZ297" s="2274"/>
      <c r="CA297" s="2274"/>
      <c r="CB297" s="2274"/>
      <c r="CC297" s="2274"/>
      <c r="CD297" s="2274"/>
      <c r="CE297" s="2274"/>
      <c r="CF297" s="2274"/>
      <c r="CG297" s="2274"/>
      <c r="CH297" s="2274"/>
      <c r="CI297" s="2274"/>
      <c r="CJ297" s="2274"/>
      <c r="CK297" s="2274"/>
      <c r="CL297" s="2274"/>
      <c r="CM297" s="2274"/>
      <c r="CN297" s="2274"/>
      <c r="CO297" s="2274"/>
      <c r="CP297" s="2274"/>
      <c r="CQ297" s="2274"/>
      <c r="CR297" s="2274"/>
      <c r="CS297" s="2274"/>
      <c r="CT297" s="2274"/>
      <c r="CU297" s="2274"/>
      <c r="CV297" s="2274"/>
      <c r="CW297" s="2274"/>
      <c r="CX297" s="2274"/>
      <c r="CY297" s="2274"/>
      <c r="CZ297" s="2274"/>
      <c r="DA297" s="2274"/>
      <c r="DB297" s="2274"/>
      <c r="DC297" s="2274"/>
      <c r="DD297" s="2274"/>
      <c r="DE297" s="2274"/>
      <c r="DF297" s="2274"/>
      <c r="DG297" s="2274"/>
      <c r="DH297" s="2274"/>
      <c r="DI297" s="2274"/>
      <c r="DJ297" s="2274"/>
      <c r="DK297" s="2274"/>
      <c r="DL297" s="2274"/>
      <c r="DM297" s="2274"/>
      <c r="DN297" s="2274"/>
      <c r="DO297" s="2274"/>
      <c r="DP297" s="2274"/>
      <c r="DQ297" s="2274"/>
      <c r="DR297" s="2274"/>
      <c r="DS297" s="2274"/>
      <c r="DT297" s="2274"/>
      <c r="DU297" s="2274"/>
      <c r="DV297" s="1338"/>
      <c r="DW297" s="2274"/>
      <c r="DX297" s="2274"/>
      <c r="DY297" s="2274"/>
      <c r="DZ297" s="2274"/>
      <c r="EA297" s="2274"/>
      <c r="EB297" s="2274"/>
      <c r="EC297" s="2274"/>
      <c r="ED297" s="2274"/>
      <c r="EE297" s="2274"/>
      <c r="EF297" s="2274"/>
      <c r="EG297" s="2274"/>
      <c r="EH297" s="2274"/>
      <c r="EI297" s="2274"/>
      <c r="EJ297" s="2274"/>
      <c r="EK297" s="2274"/>
      <c r="EL297" s="2274"/>
      <c r="EM297" s="2274"/>
      <c r="EN297" s="2274"/>
      <c r="EO297" s="2274"/>
      <c r="EP297" s="2274"/>
      <c r="EQ297" s="1338"/>
      <c r="ER297" s="542"/>
    </row>
    <row r="298" spans="1:148" ht="15" customHeight="1" x14ac:dyDescent="0.25">
      <c r="A298" s="1469"/>
      <c r="B298" s="1129" t="str">
        <f t="shared" si="28"/>
        <v>Desk 82</v>
      </c>
      <c r="C298" s="1131" t="str">
        <f t="shared" ref="C298:F313" si="30">IF(ISBLANK(C92), "", C92)</f>
        <v/>
      </c>
      <c r="D298" s="1131" t="str">
        <f t="shared" si="30"/>
        <v/>
      </c>
      <c r="E298" s="1131" t="str">
        <f t="shared" si="30"/>
        <v/>
      </c>
      <c r="F298" s="1131" t="str">
        <f t="shared" si="30"/>
        <v/>
      </c>
      <c r="G298" s="2274"/>
      <c r="H298" s="2274"/>
      <c r="I298" s="2274"/>
      <c r="J298" s="2274"/>
      <c r="K298" s="2274"/>
      <c r="L298" s="2274"/>
      <c r="M298" s="2274"/>
      <c r="N298" s="2274"/>
      <c r="O298" s="2274"/>
      <c r="P298" s="2274"/>
      <c r="Q298" s="2274"/>
      <c r="R298" s="2274"/>
      <c r="S298" s="2274"/>
      <c r="T298" s="2274"/>
      <c r="U298" s="2274"/>
      <c r="V298" s="2274"/>
      <c r="W298" s="2274"/>
      <c r="X298" s="2274"/>
      <c r="Y298" s="2274"/>
      <c r="Z298" s="2274"/>
      <c r="AA298" s="2274"/>
      <c r="AB298" s="2274"/>
      <c r="AC298" s="2274"/>
      <c r="AD298" s="2274"/>
      <c r="AE298" s="2274"/>
      <c r="AF298" s="2274"/>
      <c r="AG298" s="2274"/>
      <c r="AH298" s="2274"/>
      <c r="AI298" s="2274"/>
      <c r="AJ298" s="2274"/>
      <c r="AK298" s="2274"/>
      <c r="AL298" s="2274"/>
      <c r="AM298" s="2274"/>
      <c r="AN298" s="2274"/>
      <c r="AO298" s="2274"/>
      <c r="AP298" s="2274"/>
      <c r="AQ298" s="2274"/>
      <c r="AR298" s="2274"/>
      <c r="AS298" s="2274"/>
      <c r="AT298" s="2274"/>
      <c r="AU298" s="2274"/>
      <c r="AV298" s="2274"/>
      <c r="AW298" s="2274"/>
      <c r="AX298" s="2274"/>
      <c r="AY298" s="2274"/>
      <c r="AZ298" s="2274"/>
      <c r="BA298" s="2274"/>
      <c r="BB298" s="2274"/>
      <c r="BC298" s="2274"/>
      <c r="BD298" s="2274"/>
      <c r="BE298" s="2274"/>
      <c r="BF298" s="2274"/>
      <c r="BG298" s="2274"/>
      <c r="BH298" s="2274"/>
      <c r="BI298" s="2274"/>
      <c r="BJ298" s="2274"/>
      <c r="BK298" s="2274"/>
      <c r="BL298" s="2274"/>
      <c r="BM298" s="2274"/>
      <c r="BN298" s="2274"/>
      <c r="BO298" s="2274"/>
      <c r="BP298" s="2274"/>
      <c r="BQ298" s="2274"/>
      <c r="BR298" s="2274"/>
      <c r="BS298" s="2274"/>
      <c r="BT298" s="2274"/>
      <c r="BU298" s="2274"/>
      <c r="BV298" s="2274"/>
      <c r="BW298" s="2274"/>
      <c r="BX298" s="2274"/>
      <c r="BY298" s="2274"/>
      <c r="BZ298" s="2274"/>
      <c r="CA298" s="2274"/>
      <c r="CB298" s="2274"/>
      <c r="CC298" s="2274"/>
      <c r="CD298" s="2274"/>
      <c r="CE298" s="2274"/>
      <c r="CF298" s="2274"/>
      <c r="CG298" s="2274"/>
      <c r="CH298" s="2274"/>
      <c r="CI298" s="2274"/>
      <c r="CJ298" s="2274"/>
      <c r="CK298" s="2274"/>
      <c r="CL298" s="2274"/>
      <c r="CM298" s="2274"/>
      <c r="CN298" s="2274"/>
      <c r="CO298" s="2274"/>
      <c r="CP298" s="2274"/>
      <c r="CQ298" s="2274"/>
      <c r="CR298" s="2274"/>
      <c r="CS298" s="2274"/>
      <c r="CT298" s="2274"/>
      <c r="CU298" s="2274"/>
      <c r="CV298" s="2274"/>
      <c r="CW298" s="2274"/>
      <c r="CX298" s="2274"/>
      <c r="CY298" s="2274"/>
      <c r="CZ298" s="2274"/>
      <c r="DA298" s="2274"/>
      <c r="DB298" s="2274"/>
      <c r="DC298" s="2274"/>
      <c r="DD298" s="2274"/>
      <c r="DE298" s="2274"/>
      <c r="DF298" s="2274"/>
      <c r="DG298" s="2274"/>
      <c r="DH298" s="2274"/>
      <c r="DI298" s="2274"/>
      <c r="DJ298" s="2274"/>
      <c r="DK298" s="2274"/>
      <c r="DL298" s="2274"/>
      <c r="DM298" s="2274"/>
      <c r="DN298" s="2274"/>
      <c r="DO298" s="2274"/>
      <c r="DP298" s="2274"/>
      <c r="DQ298" s="2274"/>
      <c r="DR298" s="2274"/>
      <c r="DS298" s="2274"/>
      <c r="DT298" s="2274"/>
      <c r="DU298" s="2274"/>
      <c r="DV298" s="1338"/>
      <c r="DW298" s="2274"/>
      <c r="DX298" s="2274"/>
      <c r="DY298" s="2274"/>
      <c r="DZ298" s="2274"/>
      <c r="EA298" s="2274"/>
      <c r="EB298" s="2274"/>
      <c r="EC298" s="2274"/>
      <c r="ED298" s="2274"/>
      <c r="EE298" s="2274"/>
      <c r="EF298" s="2274"/>
      <c r="EG298" s="2274"/>
      <c r="EH298" s="2274"/>
      <c r="EI298" s="2274"/>
      <c r="EJ298" s="2274"/>
      <c r="EK298" s="2274"/>
      <c r="EL298" s="2274"/>
      <c r="EM298" s="2274"/>
      <c r="EN298" s="2274"/>
      <c r="EO298" s="2274"/>
      <c r="EP298" s="2274"/>
      <c r="EQ298" s="1338"/>
      <c r="ER298" s="542"/>
    </row>
    <row r="299" spans="1:148" ht="15" customHeight="1" x14ac:dyDescent="0.25">
      <c r="A299" s="1469"/>
      <c r="B299" s="1129" t="str">
        <f t="shared" si="28"/>
        <v>Desk 83</v>
      </c>
      <c r="C299" s="1131" t="str">
        <f t="shared" si="30"/>
        <v/>
      </c>
      <c r="D299" s="1131" t="str">
        <f t="shared" si="30"/>
        <v/>
      </c>
      <c r="E299" s="1131" t="str">
        <f t="shared" si="30"/>
        <v/>
      </c>
      <c r="F299" s="1131" t="str">
        <f t="shared" si="30"/>
        <v/>
      </c>
      <c r="G299" s="2274"/>
      <c r="H299" s="2274"/>
      <c r="I299" s="2274"/>
      <c r="J299" s="2274"/>
      <c r="K299" s="2274"/>
      <c r="L299" s="2274"/>
      <c r="M299" s="2274"/>
      <c r="N299" s="2274"/>
      <c r="O299" s="2274"/>
      <c r="P299" s="2274"/>
      <c r="Q299" s="2274"/>
      <c r="R299" s="2274"/>
      <c r="S299" s="2274"/>
      <c r="T299" s="2274"/>
      <c r="U299" s="2274"/>
      <c r="V299" s="2274"/>
      <c r="W299" s="2274"/>
      <c r="X299" s="2274"/>
      <c r="Y299" s="2274"/>
      <c r="Z299" s="2274"/>
      <c r="AA299" s="2274"/>
      <c r="AB299" s="2274"/>
      <c r="AC299" s="2274"/>
      <c r="AD299" s="2274"/>
      <c r="AE299" s="2274"/>
      <c r="AF299" s="2274"/>
      <c r="AG299" s="2274"/>
      <c r="AH299" s="2274"/>
      <c r="AI299" s="2274"/>
      <c r="AJ299" s="2274"/>
      <c r="AK299" s="2274"/>
      <c r="AL299" s="2274"/>
      <c r="AM299" s="2274"/>
      <c r="AN299" s="2274"/>
      <c r="AO299" s="2274"/>
      <c r="AP299" s="2274"/>
      <c r="AQ299" s="2274"/>
      <c r="AR299" s="2274"/>
      <c r="AS299" s="2274"/>
      <c r="AT299" s="2274"/>
      <c r="AU299" s="2274"/>
      <c r="AV299" s="2274"/>
      <c r="AW299" s="2274"/>
      <c r="AX299" s="2274"/>
      <c r="AY299" s="2274"/>
      <c r="AZ299" s="2274"/>
      <c r="BA299" s="2274"/>
      <c r="BB299" s="2274"/>
      <c r="BC299" s="2274"/>
      <c r="BD299" s="2274"/>
      <c r="BE299" s="2274"/>
      <c r="BF299" s="2274"/>
      <c r="BG299" s="2274"/>
      <c r="BH299" s="2274"/>
      <c r="BI299" s="2274"/>
      <c r="BJ299" s="2274"/>
      <c r="BK299" s="2274"/>
      <c r="BL299" s="2274"/>
      <c r="BM299" s="2274"/>
      <c r="BN299" s="2274"/>
      <c r="BO299" s="2274"/>
      <c r="BP299" s="2274"/>
      <c r="BQ299" s="2274"/>
      <c r="BR299" s="2274"/>
      <c r="BS299" s="2274"/>
      <c r="BT299" s="2274"/>
      <c r="BU299" s="2274"/>
      <c r="BV299" s="2274"/>
      <c r="BW299" s="2274"/>
      <c r="BX299" s="2274"/>
      <c r="BY299" s="2274"/>
      <c r="BZ299" s="2274"/>
      <c r="CA299" s="2274"/>
      <c r="CB299" s="2274"/>
      <c r="CC299" s="2274"/>
      <c r="CD299" s="2274"/>
      <c r="CE299" s="2274"/>
      <c r="CF299" s="2274"/>
      <c r="CG299" s="2274"/>
      <c r="CH299" s="2274"/>
      <c r="CI299" s="2274"/>
      <c r="CJ299" s="2274"/>
      <c r="CK299" s="2274"/>
      <c r="CL299" s="2274"/>
      <c r="CM299" s="2274"/>
      <c r="CN299" s="2274"/>
      <c r="CO299" s="2274"/>
      <c r="CP299" s="2274"/>
      <c r="CQ299" s="2274"/>
      <c r="CR299" s="2274"/>
      <c r="CS299" s="2274"/>
      <c r="CT299" s="2274"/>
      <c r="CU299" s="2274"/>
      <c r="CV299" s="2274"/>
      <c r="CW299" s="2274"/>
      <c r="CX299" s="2274"/>
      <c r="CY299" s="2274"/>
      <c r="CZ299" s="2274"/>
      <c r="DA299" s="2274"/>
      <c r="DB299" s="2274"/>
      <c r="DC299" s="2274"/>
      <c r="DD299" s="2274"/>
      <c r="DE299" s="2274"/>
      <c r="DF299" s="2274"/>
      <c r="DG299" s="2274"/>
      <c r="DH299" s="2274"/>
      <c r="DI299" s="2274"/>
      <c r="DJ299" s="2274"/>
      <c r="DK299" s="2274"/>
      <c r="DL299" s="2274"/>
      <c r="DM299" s="2274"/>
      <c r="DN299" s="2274"/>
      <c r="DO299" s="2274"/>
      <c r="DP299" s="2274"/>
      <c r="DQ299" s="2274"/>
      <c r="DR299" s="2274"/>
      <c r="DS299" s="2274"/>
      <c r="DT299" s="2274"/>
      <c r="DU299" s="2274"/>
      <c r="DV299" s="1338"/>
      <c r="DW299" s="2274"/>
      <c r="DX299" s="2274"/>
      <c r="DY299" s="2274"/>
      <c r="DZ299" s="2274"/>
      <c r="EA299" s="2274"/>
      <c r="EB299" s="2274"/>
      <c r="EC299" s="2274"/>
      <c r="ED299" s="2274"/>
      <c r="EE299" s="2274"/>
      <c r="EF299" s="2274"/>
      <c r="EG299" s="2274"/>
      <c r="EH299" s="2274"/>
      <c r="EI299" s="2274"/>
      <c r="EJ299" s="2274"/>
      <c r="EK299" s="2274"/>
      <c r="EL299" s="2274"/>
      <c r="EM299" s="2274"/>
      <c r="EN299" s="2274"/>
      <c r="EO299" s="2274"/>
      <c r="EP299" s="2274"/>
      <c r="EQ299" s="1338"/>
      <c r="ER299" s="542"/>
    </row>
    <row r="300" spans="1:148" ht="15" customHeight="1" x14ac:dyDescent="0.25">
      <c r="A300" s="1469"/>
      <c r="B300" s="1129" t="str">
        <f t="shared" si="28"/>
        <v>Desk 84</v>
      </c>
      <c r="C300" s="1131" t="str">
        <f t="shared" si="30"/>
        <v/>
      </c>
      <c r="D300" s="1131" t="str">
        <f t="shared" si="30"/>
        <v/>
      </c>
      <c r="E300" s="1131" t="str">
        <f t="shared" si="30"/>
        <v/>
      </c>
      <c r="F300" s="1131" t="str">
        <f t="shared" si="30"/>
        <v/>
      </c>
      <c r="G300" s="2274"/>
      <c r="H300" s="2274"/>
      <c r="I300" s="2274"/>
      <c r="J300" s="2274"/>
      <c r="K300" s="2274"/>
      <c r="L300" s="2274"/>
      <c r="M300" s="2274"/>
      <c r="N300" s="2274"/>
      <c r="O300" s="2274"/>
      <c r="P300" s="2274"/>
      <c r="Q300" s="2274"/>
      <c r="R300" s="2274"/>
      <c r="S300" s="2274"/>
      <c r="T300" s="2274"/>
      <c r="U300" s="2274"/>
      <c r="V300" s="2274"/>
      <c r="W300" s="2274"/>
      <c r="X300" s="2274"/>
      <c r="Y300" s="2274"/>
      <c r="Z300" s="2274"/>
      <c r="AA300" s="2274"/>
      <c r="AB300" s="2274"/>
      <c r="AC300" s="2274"/>
      <c r="AD300" s="2274"/>
      <c r="AE300" s="2274"/>
      <c r="AF300" s="2274"/>
      <c r="AG300" s="2274"/>
      <c r="AH300" s="2274"/>
      <c r="AI300" s="2274"/>
      <c r="AJ300" s="2274"/>
      <c r="AK300" s="2274"/>
      <c r="AL300" s="2274"/>
      <c r="AM300" s="2274"/>
      <c r="AN300" s="2274"/>
      <c r="AO300" s="2274"/>
      <c r="AP300" s="2274"/>
      <c r="AQ300" s="2274"/>
      <c r="AR300" s="2274"/>
      <c r="AS300" s="2274"/>
      <c r="AT300" s="2274"/>
      <c r="AU300" s="2274"/>
      <c r="AV300" s="2274"/>
      <c r="AW300" s="2274"/>
      <c r="AX300" s="2274"/>
      <c r="AY300" s="2274"/>
      <c r="AZ300" s="2274"/>
      <c r="BA300" s="2274"/>
      <c r="BB300" s="2274"/>
      <c r="BC300" s="2274"/>
      <c r="BD300" s="2274"/>
      <c r="BE300" s="2274"/>
      <c r="BF300" s="2274"/>
      <c r="BG300" s="2274"/>
      <c r="BH300" s="2274"/>
      <c r="BI300" s="2274"/>
      <c r="BJ300" s="2274"/>
      <c r="BK300" s="2274"/>
      <c r="BL300" s="2274"/>
      <c r="BM300" s="2274"/>
      <c r="BN300" s="2274"/>
      <c r="BO300" s="2274"/>
      <c r="BP300" s="2274"/>
      <c r="BQ300" s="2274"/>
      <c r="BR300" s="2274"/>
      <c r="BS300" s="2274"/>
      <c r="BT300" s="2274"/>
      <c r="BU300" s="2274"/>
      <c r="BV300" s="2274"/>
      <c r="BW300" s="2274"/>
      <c r="BX300" s="2274"/>
      <c r="BY300" s="2274"/>
      <c r="BZ300" s="2274"/>
      <c r="CA300" s="2274"/>
      <c r="CB300" s="2274"/>
      <c r="CC300" s="2274"/>
      <c r="CD300" s="2274"/>
      <c r="CE300" s="2274"/>
      <c r="CF300" s="2274"/>
      <c r="CG300" s="2274"/>
      <c r="CH300" s="2274"/>
      <c r="CI300" s="2274"/>
      <c r="CJ300" s="2274"/>
      <c r="CK300" s="2274"/>
      <c r="CL300" s="2274"/>
      <c r="CM300" s="2274"/>
      <c r="CN300" s="2274"/>
      <c r="CO300" s="2274"/>
      <c r="CP300" s="2274"/>
      <c r="CQ300" s="2274"/>
      <c r="CR300" s="2274"/>
      <c r="CS300" s="2274"/>
      <c r="CT300" s="2274"/>
      <c r="CU300" s="2274"/>
      <c r="CV300" s="2274"/>
      <c r="CW300" s="2274"/>
      <c r="CX300" s="2274"/>
      <c r="CY300" s="2274"/>
      <c r="CZ300" s="2274"/>
      <c r="DA300" s="2274"/>
      <c r="DB300" s="2274"/>
      <c r="DC300" s="2274"/>
      <c r="DD300" s="2274"/>
      <c r="DE300" s="2274"/>
      <c r="DF300" s="2274"/>
      <c r="DG300" s="2274"/>
      <c r="DH300" s="2274"/>
      <c r="DI300" s="2274"/>
      <c r="DJ300" s="2274"/>
      <c r="DK300" s="2274"/>
      <c r="DL300" s="2274"/>
      <c r="DM300" s="2274"/>
      <c r="DN300" s="2274"/>
      <c r="DO300" s="2274"/>
      <c r="DP300" s="2274"/>
      <c r="DQ300" s="2274"/>
      <c r="DR300" s="2274"/>
      <c r="DS300" s="2274"/>
      <c r="DT300" s="2274"/>
      <c r="DU300" s="2274"/>
      <c r="DV300" s="1338"/>
      <c r="DW300" s="2274"/>
      <c r="DX300" s="2274"/>
      <c r="DY300" s="2274"/>
      <c r="DZ300" s="2274"/>
      <c r="EA300" s="2274"/>
      <c r="EB300" s="2274"/>
      <c r="EC300" s="2274"/>
      <c r="ED300" s="2274"/>
      <c r="EE300" s="2274"/>
      <c r="EF300" s="2274"/>
      <c r="EG300" s="2274"/>
      <c r="EH300" s="2274"/>
      <c r="EI300" s="2274"/>
      <c r="EJ300" s="2274"/>
      <c r="EK300" s="2274"/>
      <c r="EL300" s="2274"/>
      <c r="EM300" s="2274"/>
      <c r="EN300" s="2274"/>
      <c r="EO300" s="2274"/>
      <c r="EP300" s="2274"/>
      <c r="EQ300" s="1338"/>
      <c r="ER300" s="542"/>
    </row>
    <row r="301" spans="1:148" ht="15" customHeight="1" x14ac:dyDescent="0.25">
      <c r="A301" s="1469"/>
      <c r="B301" s="1129" t="str">
        <f t="shared" si="28"/>
        <v>Desk 85</v>
      </c>
      <c r="C301" s="1131" t="str">
        <f t="shared" si="30"/>
        <v/>
      </c>
      <c r="D301" s="1131" t="str">
        <f t="shared" si="30"/>
        <v/>
      </c>
      <c r="E301" s="1131" t="str">
        <f t="shared" si="30"/>
        <v/>
      </c>
      <c r="F301" s="1131" t="str">
        <f t="shared" si="30"/>
        <v/>
      </c>
      <c r="G301" s="2274"/>
      <c r="H301" s="2274"/>
      <c r="I301" s="2274"/>
      <c r="J301" s="2274"/>
      <c r="K301" s="2274"/>
      <c r="L301" s="2274"/>
      <c r="M301" s="2274"/>
      <c r="N301" s="2274"/>
      <c r="O301" s="2274"/>
      <c r="P301" s="2274"/>
      <c r="Q301" s="2274"/>
      <c r="R301" s="2274"/>
      <c r="S301" s="2274"/>
      <c r="T301" s="2274"/>
      <c r="U301" s="2274"/>
      <c r="V301" s="2274"/>
      <c r="W301" s="2274"/>
      <c r="X301" s="2274"/>
      <c r="Y301" s="2274"/>
      <c r="Z301" s="2274"/>
      <c r="AA301" s="2274"/>
      <c r="AB301" s="2274"/>
      <c r="AC301" s="2274"/>
      <c r="AD301" s="2274"/>
      <c r="AE301" s="2274"/>
      <c r="AF301" s="2274"/>
      <c r="AG301" s="2274"/>
      <c r="AH301" s="2274"/>
      <c r="AI301" s="2274"/>
      <c r="AJ301" s="2274"/>
      <c r="AK301" s="2274"/>
      <c r="AL301" s="2274"/>
      <c r="AM301" s="2274"/>
      <c r="AN301" s="2274"/>
      <c r="AO301" s="2274"/>
      <c r="AP301" s="2274"/>
      <c r="AQ301" s="2274"/>
      <c r="AR301" s="2274"/>
      <c r="AS301" s="2274"/>
      <c r="AT301" s="2274"/>
      <c r="AU301" s="2274"/>
      <c r="AV301" s="2274"/>
      <c r="AW301" s="2274"/>
      <c r="AX301" s="2274"/>
      <c r="AY301" s="2274"/>
      <c r="AZ301" s="2274"/>
      <c r="BA301" s="2274"/>
      <c r="BB301" s="2274"/>
      <c r="BC301" s="2274"/>
      <c r="BD301" s="2274"/>
      <c r="BE301" s="2274"/>
      <c r="BF301" s="2274"/>
      <c r="BG301" s="2274"/>
      <c r="BH301" s="2274"/>
      <c r="BI301" s="2274"/>
      <c r="BJ301" s="2274"/>
      <c r="BK301" s="2274"/>
      <c r="BL301" s="2274"/>
      <c r="BM301" s="2274"/>
      <c r="BN301" s="2274"/>
      <c r="BO301" s="2274"/>
      <c r="BP301" s="2274"/>
      <c r="BQ301" s="2274"/>
      <c r="BR301" s="2274"/>
      <c r="BS301" s="2274"/>
      <c r="BT301" s="2274"/>
      <c r="BU301" s="2274"/>
      <c r="BV301" s="2274"/>
      <c r="BW301" s="2274"/>
      <c r="BX301" s="2274"/>
      <c r="BY301" s="2274"/>
      <c r="BZ301" s="2274"/>
      <c r="CA301" s="2274"/>
      <c r="CB301" s="2274"/>
      <c r="CC301" s="2274"/>
      <c r="CD301" s="2274"/>
      <c r="CE301" s="2274"/>
      <c r="CF301" s="2274"/>
      <c r="CG301" s="2274"/>
      <c r="CH301" s="2274"/>
      <c r="CI301" s="2274"/>
      <c r="CJ301" s="2274"/>
      <c r="CK301" s="2274"/>
      <c r="CL301" s="2274"/>
      <c r="CM301" s="2274"/>
      <c r="CN301" s="2274"/>
      <c r="CO301" s="2274"/>
      <c r="CP301" s="2274"/>
      <c r="CQ301" s="2274"/>
      <c r="CR301" s="2274"/>
      <c r="CS301" s="2274"/>
      <c r="CT301" s="2274"/>
      <c r="CU301" s="2274"/>
      <c r="CV301" s="2274"/>
      <c r="CW301" s="2274"/>
      <c r="CX301" s="2274"/>
      <c r="CY301" s="2274"/>
      <c r="CZ301" s="2274"/>
      <c r="DA301" s="2274"/>
      <c r="DB301" s="2274"/>
      <c r="DC301" s="2274"/>
      <c r="DD301" s="2274"/>
      <c r="DE301" s="2274"/>
      <c r="DF301" s="2274"/>
      <c r="DG301" s="2274"/>
      <c r="DH301" s="2274"/>
      <c r="DI301" s="2274"/>
      <c r="DJ301" s="2274"/>
      <c r="DK301" s="2274"/>
      <c r="DL301" s="2274"/>
      <c r="DM301" s="2274"/>
      <c r="DN301" s="2274"/>
      <c r="DO301" s="2274"/>
      <c r="DP301" s="2274"/>
      <c r="DQ301" s="2274"/>
      <c r="DR301" s="2274"/>
      <c r="DS301" s="2274"/>
      <c r="DT301" s="2274"/>
      <c r="DU301" s="2274"/>
      <c r="DV301" s="1338"/>
      <c r="DW301" s="2274"/>
      <c r="DX301" s="2274"/>
      <c r="DY301" s="2274"/>
      <c r="DZ301" s="2274"/>
      <c r="EA301" s="2274"/>
      <c r="EB301" s="2274"/>
      <c r="EC301" s="2274"/>
      <c r="ED301" s="2274"/>
      <c r="EE301" s="2274"/>
      <c r="EF301" s="2274"/>
      <c r="EG301" s="2274"/>
      <c r="EH301" s="2274"/>
      <c r="EI301" s="2274"/>
      <c r="EJ301" s="2274"/>
      <c r="EK301" s="2274"/>
      <c r="EL301" s="2274"/>
      <c r="EM301" s="2274"/>
      <c r="EN301" s="2274"/>
      <c r="EO301" s="2274"/>
      <c r="EP301" s="2274"/>
      <c r="EQ301" s="1338"/>
      <c r="ER301" s="542"/>
    </row>
    <row r="302" spans="1:148" ht="15" customHeight="1" x14ac:dyDescent="0.25">
      <c r="A302" s="1469"/>
      <c r="B302" s="1129" t="str">
        <f t="shared" si="28"/>
        <v>Desk 86</v>
      </c>
      <c r="C302" s="1131" t="str">
        <f t="shared" si="30"/>
        <v/>
      </c>
      <c r="D302" s="1131" t="str">
        <f t="shared" si="30"/>
        <v/>
      </c>
      <c r="E302" s="1131" t="str">
        <f t="shared" si="30"/>
        <v/>
      </c>
      <c r="F302" s="1131" t="str">
        <f t="shared" si="30"/>
        <v/>
      </c>
      <c r="G302" s="2274"/>
      <c r="H302" s="2274"/>
      <c r="I302" s="2274"/>
      <c r="J302" s="2274"/>
      <c r="K302" s="2274"/>
      <c r="L302" s="2274"/>
      <c r="M302" s="2274"/>
      <c r="N302" s="2274"/>
      <c r="O302" s="2274"/>
      <c r="P302" s="2274"/>
      <c r="Q302" s="2274"/>
      <c r="R302" s="2274"/>
      <c r="S302" s="2274"/>
      <c r="T302" s="2274"/>
      <c r="U302" s="2274"/>
      <c r="V302" s="2274"/>
      <c r="W302" s="2274"/>
      <c r="X302" s="2274"/>
      <c r="Y302" s="2274"/>
      <c r="Z302" s="2274"/>
      <c r="AA302" s="2274"/>
      <c r="AB302" s="2274"/>
      <c r="AC302" s="2274"/>
      <c r="AD302" s="2274"/>
      <c r="AE302" s="2274"/>
      <c r="AF302" s="2274"/>
      <c r="AG302" s="2274"/>
      <c r="AH302" s="2274"/>
      <c r="AI302" s="2274"/>
      <c r="AJ302" s="2274"/>
      <c r="AK302" s="2274"/>
      <c r="AL302" s="2274"/>
      <c r="AM302" s="2274"/>
      <c r="AN302" s="2274"/>
      <c r="AO302" s="2274"/>
      <c r="AP302" s="2274"/>
      <c r="AQ302" s="2274"/>
      <c r="AR302" s="2274"/>
      <c r="AS302" s="2274"/>
      <c r="AT302" s="2274"/>
      <c r="AU302" s="2274"/>
      <c r="AV302" s="2274"/>
      <c r="AW302" s="2274"/>
      <c r="AX302" s="2274"/>
      <c r="AY302" s="2274"/>
      <c r="AZ302" s="2274"/>
      <c r="BA302" s="2274"/>
      <c r="BB302" s="2274"/>
      <c r="BC302" s="2274"/>
      <c r="BD302" s="2274"/>
      <c r="BE302" s="2274"/>
      <c r="BF302" s="2274"/>
      <c r="BG302" s="2274"/>
      <c r="BH302" s="2274"/>
      <c r="BI302" s="2274"/>
      <c r="BJ302" s="2274"/>
      <c r="BK302" s="2274"/>
      <c r="BL302" s="2274"/>
      <c r="BM302" s="2274"/>
      <c r="BN302" s="2274"/>
      <c r="BO302" s="2274"/>
      <c r="BP302" s="2274"/>
      <c r="BQ302" s="2274"/>
      <c r="BR302" s="2274"/>
      <c r="BS302" s="2274"/>
      <c r="BT302" s="2274"/>
      <c r="BU302" s="2274"/>
      <c r="BV302" s="2274"/>
      <c r="BW302" s="2274"/>
      <c r="BX302" s="2274"/>
      <c r="BY302" s="2274"/>
      <c r="BZ302" s="2274"/>
      <c r="CA302" s="2274"/>
      <c r="CB302" s="2274"/>
      <c r="CC302" s="2274"/>
      <c r="CD302" s="2274"/>
      <c r="CE302" s="2274"/>
      <c r="CF302" s="2274"/>
      <c r="CG302" s="2274"/>
      <c r="CH302" s="2274"/>
      <c r="CI302" s="2274"/>
      <c r="CJ302" s="2274"/>
      <c r="CK302" s="2274"/>
      <c r="CL302" s="2274"/>
      <c r="CM302" s="2274"/>
      <c r="CN302" s="2274"/>
      <c r="CO302" s="2274"/>
      <c r="CP302" s="2274"/>
      <c r="CQ302" s="2274"/>
      <c r="CR302" s="2274"/>
      <c r="CS302" s="2274"/>
      <c r="CT302" s="2274"/>
      <c r="CU302" s="2274"/>
      <c r="CV302" s="2274"/>
      <c r="CW302" s="2274"/>
      <c r="CX302" s="2274"/>
      <c r="CY302" s="2274"/>
      <c r="CZ302" s="2274"/>
      <c r="DA302" s="2274"/>
      <c r="DB302" s="2274"/>
      <c r="DC302" s="2274"/>
      <c r="DD302" s="2274"/>
      <c r="DE302" s="2274"/>
      <c r="DF302" s="2274"/>
      <c r="DG302" s="2274"/>
      <c r="DH302" s="2274"/>
      <c r="DI302" s="2274"/>
      <c r="DJ302" s="2274"/>
      <c r="DK302" s="2274"/>
      <c r="DL302" s="2274"/>
      <c r="DM302" s="2274"/>
      <c r="DN302" s="2274"/>
      <c r="DO302" s="2274"/>
      <c r="DP302" s="2274"/>
      <c r="DQ302" s="2274"/>
      <c r="DR302" s="2274"/>
      <c r="DS302" s="2274"/>
      <c r="DT302" s="2274"/>
      <c r="DU302" s="2274"/>
      <c r="DV302" s="1338"/>
      <c r="DW302" s="2274"/>
      <c r="DX302" s="2274"/>
      <c r="DY302" s="2274"/>
      <c r="DZ302" s="2274"/>
      <c r="EA302" s="2274"/>
      <c r="EB302" s="2274"/>
      <c r="EC302" s="2274"/>
      <c r="ED302" s="2274"/>
      <c r="EE302" s="2274"/>
      <c r="EF302" s="2274"/>
      <c r="EG302" s="2274"/>
      <c r="EH302" s="2274"/>
      <c r="EI302" s="2274"/>
      <c r="EJ302" s="2274"/>
      <c r="EK302" s="2274"/>
      <c r="EL302" s="2274"/>
      <c r="EM302" s="2274"/>
      <c r="EN302" s="2274"/>
      <c r="EO302" s="2274"/>
      <c r="EP302" s="2274"/>
      <c r="EQ302" s="1338"/>
      <c r="ER302" s="542"/>
    </row>
    <row r="303" spans="1:148" ht="15" customHeight="1" x14ac:dyDescent="0.25">
      <c r="A303" s="1469"/>
      <c r="B303" s="1129" t="str">
        <f t="shared" si="28"/>
        <v>Desk 87</v>
      </c>
      <c r="C303" s="1131" t="str">
        <f t="shared" si="30"/>
        <v/>
      </c>
      <c r="D303" s="1131" t="str">
        <f t="shared" si="30"/>
        <v/>
      </c>
      <c r="E303" s="1131" t="str">
        <f t="shared" si="30"/>
        <v/>
      </c>
      <c r="F303" s="1131" t="str">
        <f t="shared" si="30"/>
        <v/>
      </c>
      <c r="G303" s="2274"/>
      <c r="H303" s="2274"/>
      <c r="I303" s="2274"/>
      <c r="J303" s="2274"/>
      <c r="K303" s="2274"/>
      <c r="L303" s="2274"/>
      <c r="M303" s="2274"/>
      <c r="N303" s="2274"/>
      <c r="O303" s="2274"/>
      <c r="P303" s="2274"/>
      <c r="Q303" s="2274"/>
      <c r="R303" s="2274"/>
      <c r="S303" s="2274"/>
      <c r="T303" s="2274"/>
      <c r="U303" s="2274"/>
      <c r="V303" s="2274"/>
      <c r="W303" s="2274"/>
      <c r="X303" s="2274"/>
      <c r="Y303" s="2274"/>
      <c r="Z303" s="2274"/>
      <c r="AA303" s="2274"/>
      <c r="AB303" s="2274"/>
      <c r="AC303" s="2274"/>
      <c r="AD303" s="2274"/>
      <c r="AE303" s="2274"/>
      <c r="AF303" s="2274"/>
      <c r="AG303" s="2274"/>
      <c r="AH303" s="2274"/>
      <c r="AI303" s="2274"/>
      <c r="AJ303" s="2274"/>
      <c r="AK303" s="2274"/>
      <c r="AL303" s="2274"/>
      <c r="AM303" s="2274"/>
      <c r="AN303" s="2274"/>
      <c r="AO303" s="2274"/>
      <c r="AP303" s="2274"/>
      <c r="AQ303" s="2274"/>
      <c r="AR303" s="2274"/>
      <c r="AS303" s="2274"/>
      <c r="AT303" s="2274"/>
      <c r="AU303" s="2274"/>
      <c r="AV303" s="2274"/>
      <c r="AW303" s="2274"/>
      <c r="AX303" s="2274"/>
      <c r="AY303" s="2274"/>
      <c r="AZ303" s="2274"/>
      <c r="BA303" s="2274"/>
      <c r="BB303" s="2274"/>
      <c r="BC303" s="2274"/>
      <c r="BD303" s="2274"/>
      <c r="BE303" s="2274"/>
      <c r="BF303" s="2274"/>
      <c r="BG303" s="2274"/>
      <c r="BH303" s="2274"/>
      <c r="BI303" s="2274"/>
      <c r="BJ303" s="2274"/>
      <c r="BK303" s="2274"/>
      <c r="BL303" s="2274"/>
      <c r="BM303" s="2274"/>
      <c r="BN303" s="2274"/>
      <c r="BO303" s="2274"/>
      <c r="BP303" s="2274"/>
      <c r="BQ303" s="2274"/>
      <c r="BR303" s="2274"/>
      <c r="BS303" s="2274"/>
      <c r="BT303" s="2274"/>
      <c r="BU303" s="2274"/>
      <c r="BV303" s="2274"/>
      <c r="BW303" s="2274"/>
      <c r="BX303" s="2274"/>
      <c r="BY303" s="2274"/>
      <c r="BZ303" s="2274"/>
      <c r="CA303" s="2274"/>
      <c r="CB303" s="2274"/>
      <c r="CC303" s="2274"/>
      <c r="CD303" s="2274"/>
      <c r="CE303" s="2274"/>
      <c r="CF303" s="2274"/>
      <c r="CG303" s="2274"/>
      <c r="CH303" s="2274"/>
      <c r="CI303" s="2274"/>
      <c r="CJ303" s="2274"/>
      <c r="CK303" s="2274"/>
      <c r="CL303" s="2274"/>
      <c r="CM303" s="2274"/>
      <c r="CN303" s="2274"/>
      <c r="CO303" s="2274"/>
      <c r="CP303" s="2274"/>
      <c r="CQ303" s="2274"/>
      <c r="CR303" s="2274"/>
      <c r="CS303" s="2274"/>
      <c r="CT303" s="2274"/>
      <c r="CU303" s="2274"/>
      <c r="CV303" s="2274"/>
      <c r="CW303" s="2274"/>
      <c r="CX303" s="2274"/>
      <c r="CY303" s="2274"/>
      <c r="CZ303" s="2274"/>
      <c r="DA303" s="2274"/>
      <c r="DB303" s="2274"/>
      <c r="DC303" s="2274"/>
      <c r="DD303" s="2274"/>
      <c r="DE303" s="2274"/>
      <c r="DF303" s="2274"/>
      <c r="DG303" s="2274"/>
      <c r="DH303" s="2274"/>
      <c r="DI303" s="2274"/>
      <c r="DJ303" s="2274"/>
      <c r="DK303" s="2274"/>
      <c r="DL303" s="2274"/>
      <c r="DM303" s="2274"/>
      <c r="DN303" s="2274"/>
      <c r="DO303" s="2274"/>
      <c r="DP303" s="2274"/>
      <c r="DQ303" s="2274"/>
      <c r="DR303" s="2274"/>
      <c r="DS303" s="2274"/>
      <c r="DT303" s="2274"/>
      <c r="DU303" s="2274"/>
      <c r="DV303" s="1338"/>
      <c r="DW303" s="2274"/>
      <c r="DX303" s="2274"/>
      <c r="DY303" s="2274"/>
      <c r="DZ303" s="2274"/>
      <c r="EA303" s="2274"/>
      <c r="EB303" s="2274"/>
      <c r="EC303" s="2274"/>
      <c r="ED303" s="2274"/>
      <c r="EE303" s="2274"/>
      <c r="EF303" s="2274"/>
      <c r="EG303" s="2274"/>
      <c r="EH303" s="2274"/>
      <c r="EI303" s="2274"/>
      <c r="EJ303" s="2274"/>
      <c r="EK303" s="2274"/>
      <c r="EL303" s="2274"/>
      <c r="EM303" s="2274"/>
      <c r="EN303" s="2274"/>
      <c r="EO303" s="2274"/>
      <c r="EP303" s="2274"/>
      <c r="EQ303" s="1338"/>
      <c r="ER303" s="542"/>
    </row>
    <row r="304" spans="1:148" ht="15" customHeight="1" x14ac:dyDescent="0.25">
      <c r="A304" s="1469"/>
      <c r="B304" s="1129" t="str">
        <f t="shared" si="28"/>
        <v>Desk 88</v>
      </c>
      <c r="C304" s="1131" t="str">
        <f t="shared" si="30"/>
        <v/>
      </c>
      <c r="D304" s="1131" t="str">
        <f t="shared" si="30"/>
        <v/>
      </c>
      <c r="E304" s="1131" t="str">
        <f t="shared" si="30"/>
        <v/>
      </c>
      <c r="F304" s="1131" t="str">
        <f t="shared" si="30"/>
        <v/>
      </c>
      <c r="G304" s="2274"/>
      <c r="H304" s="2274"/>
      <c r="I304" s="2274"/>
      <c r="J304" s="2274"/>
      <c r="K304" s="2274"/>
      <c r="L304" s="2274"/>
      <c r="M304" s="2274"/>
      <c r="N304" s="2274"/>
      <c r="O304" s="2274"/>
      <c r="P304" s="2274"/>
      <c r="Q304" s="2274"/>
      <c r="R304" s="2274"/>
      <c r="S304" s="2274"/>
      <c r="T304" s="2274"/>
      <c r="U304" s="2274"/>
      <c r="V304" s="2274"/>
      <c r="W304" s="2274"/>
      <c r="X304" s="2274"/>
      <c r="Y304" s="2274"/>
      <c r="Z304" s="2274"/>
      <c r="AA304" s="2274"/>
      <c r="AB304" s="2274"/>
      <c r="AC304" s="2274"/>
      <c r="AD304" s="2274"/>
      <c r="AE304" s="2274"/>
      <c r="AF304" s="2274"/>
      <c r="AG304" s="2274"/>
      <c r="AH304" s="2274"/>
      <c r="AI304" s="2274"/>
      <c r="AJ304" s="2274"/>
      <c r="AK304" s="2274"/>
      <c r="AL304" s="2274"/>
      <c r="AM304" s="2274"/>
      <c r="AN304" s="2274"/>
      <c r="AO304" s="2274"/>
      <c r="AP304" s="2274"/>
      <c r="AQ304" s="2274"/>
      <c r="AR304" s="2274"/>
      <c r="AS304" s="2274"/>
      <c r="AT304" s="2274"/>
      <c r="AU304" s="2274"/>
      <c r="AV304" s="2274"/>
      <c r="AW304" s="2274"/>
      <c r="AX304" s="2274"/>
      <c r="AY304" s="2274"/>
      <c r="AZ304" s="2274"/>
      <c r="BA304" s="2274"/>
      <c r="BB304" s="2274"/>
      <c r="BC304" s="2274"/>
      <c r="BD304" s="2274"/>
      <c r="BE304" s="2274"/>
      <c r="BF304" s="2274"/>
      <c r="BG304" s="2274"/>
      <c r="BH304" s="2274"/>
      <c r="BI304" s="2274"/>
      <c r="BJ304" s="2274"/>
      <c r="BK304" s="2274"/>
      <c r="BL304" s="2274"/>
      <c r="BM304" s="2274"/>
      <c r="BN304" s="2274"/>
      <c r="BO304" s="2274"/>
      <c r="BP304" s="2274"/>
      <c r="BQ304" s="2274"/>
      <c r="BR304" s="2274"/>
      <c r="BS304" s="2274"/>
      <c r="BT304" s="2274"/>
      <c r="BU304" s="2274"/>
      <c r="BV304" s="2274"/>
      <c r="BW304" s="2274"/>
      <c r="BX304" s="2274"/>
      <c r="BY304" s="2274"/>
      <c r="BZ304" s="2274"/>
      <c r="CA304" s="2274"/>
      <c r="CB304" s="2274"/>
      <c r="CC304" s="2274"/>
      <c r="CD304" s="2274"/>
      <c r="CE304" s="2274"/>
      <c r="CF304" s="2274"/>
      <c r="CG304" s="2274"/>
      <c r="CH304" s="2274"/>
      <c r="CI304" s="2274"/>
      <c r="CJ304" s="2274"/>
      <c r="CK304" s="2274"/>
      <c r="CL304" s="2274"/>
      <c r="CM304" s="2274"/>
      <c r="CN304" s="2274"/>
      <c r="CO304" s="2274"/>
      <c r="CP304" s="2274"/>
      <c r="CQ304" s="2274"/>
      <c r="CR304" s="2274"/>
      <c r="CS304" s="2274"/>
      <c r="CT304" s="2274"/>
      <c r="CU304" s="2274"/>
      <c r="CV304" s="2274"/>
      <c r="CW304" s="2274"/>
      <c r="CX304" s="2274"/>
      <c r="CY304" s="2274"/>
      <c r="CZ304" s="2274"/>
      <c r="DA304" s="2274"/>
      <c r="DB304" s="2274"/>
      <c r="DC304" s="2274"/>
      <c r="DD304" s="2274"/>
      <c r="DE304" s="2274"/>
      <c r="DF304" s="2274"/>
      <c r="DG304" s="2274"/>
      <c r="DH304" s="2274"/>
      <c r="DI304" s="2274"/>
      <c r="DJ304" s="2274"/>
      <c r="DK304" s="2274"/>
      <c r="DL304" s="2274"/>
      <c r="DM304" s="2274"/>
      <c r="DN304" s="2274"/>
      <c r="DO304" s="2274"/>
      <c r="DP304" s="2274"/>
      <c r="DQ304" s="2274"/>
      <c r="DR304" s="2274"/>
      <c r="DS304" s="2274"/>
      <c r="DT304" s="2274"/>
      <c r="DU304" s="2274"/>
      <c r="DV304" s="1338"/>
      <c r="DW304" s="2274"/>
      <c r="DX304" s="2274"/>
      <c r="DY304" s="2274"/>
      <c r="DZ304" s="2274"/>
      <c r="EA304" s="2274"/>
      <c r="EB304" s="2274"/>
      <c r="EC304" s="2274"/>
      <c r="ED304" s="2274"/>
      <c r="EE304" s="2274"/>
      <c r="EF304" s="2274"/>
      <c r="EG304" s="2274"/>
      <c r="EH304" s="2274"/>
      <c r="EI304" s="2274"/>
      <c r="EJ304" s="2274"/>
      <c r="EK304" s="2274"/>
      <c r="EL304" s="2274"/>
      <c r="EM304" s="2274"/>
      <c r="EN304" s="2274"/>
      <c r="EO304" s="2274"/>
      <c r="EP304" s="2274"/>
      <c r="EQ304" s="1338"/>
      <c r="ER304" s="542"/>
    </row>
    <row r="305" spans="1:148" ht="15" customHeight="1" x14ac:dyDescent="0.25">
      <c r="A305" s="1469"/>
      <c r="B305" s="1129" t="str">
        <f t="shared" si="28"/>
        <v>Desk 89</v>
      </c>
      <c r="C305" s="1131" t="str">
        <f t="shared" si="30"/>
        <v/>
      </c>
      <c r="D305" s="1131" t="str">
        <f t="shared" si="30"/>
        <v/>
      </c>
      <c r="E305" s="1131" t="str">
        <f t="shared" si="30"/>
        <v/>
      </c>
      <c r="F305" s="1131" t="str">
        <f t="shared" si="30"/>
        <v/>
      </c>
      <c r="G305" s="2274"/>
      <c r="H305" s="2274"/>
      <c r="I305" s="2274"/>
      <c r="J305" s="2274"/>
      <c r="K305" s="2274"/>
      <c r="L305" s="2274"/>
      <c r="M305" s="2274"/>
      <c r="N305" s="2274"/>
      <c r="O305" s="2274"/>
      <c r="P305" s="2274"/>
      <c r="Q305" s="2274"/>
      <c r="R305" s="2274"/>
      <c r="S305" s="2274"/>
      <c r="T305" s="2274"/>
      <c r="U305" s="2274"/>
      <c r="V305" s="2274"/>
      <c r="W305" s="2274"/>
      <c r="X305" s="2274"/>
      <c r="Y305" s="2274"/>
      <c r="Z305" s="2274"/>
      <c r="AA305" s="2274"/>
      <c r="AB305" s="2274"/>
      <c r="AC305" s="2274"/>
      <c r="AD305" s="2274"/>
      <c r="AE305" s="2274"/>
      <c r="AF305" s="2274"/>
      <c r="AG305" s="2274"/>
      <c r="AH305" s="2274"/>
      <c r="AI305" s="2274"/>
      <c r="AJ305" s="2274"/>
      <c r="AK305" s="2274"/>
      <c r="AL305" s="2274"/>
      <c r="AM305" s="2274"/>
      <c r="AN305" s="2274"/>
      <c r="AO305" s="2274"/>
      <c r="AP305" s="2274"/>
      <c r="AQ305" s="2274"/>
      <c r="AR305" s="2274"/>
      <c r="AS305" s="2274"/>
      <c r="AT305" s="2274"/>
      <c r="AU305" s="2274"/>
      <c r="AV305" s="2274"/>
      <c r="AW305" s="2274"/>
      <c r="AX305" s="2274"/>
      <c r="AY305" s="2274"/>
      <c r="AZ305" s="2274"/>
      <c r="BA305" s="2274"/>
      <c r="BB305" s="2274"/>
      <c r="BC305" s="2274"/>
      <c r="BD305" s="2274"/>
      <c r="BE305" s="2274"/>
      <c r="BF305" s="2274"/>
      <c r="BG305" s="2274"/>
      <c r="BH305" s="2274"/>
      <c r="BI305" s="2274"/>
      <c r="BJ305" s="2274"/>
      <c r="BK305" s="2274"/>
      <c r="BL305" s="2274"/>
      <c r="BM305" s="2274"/>
      <c r="BN305" s="2274"/>
      <c r="BO305" s="2274"/>
      <c r="BP305" s="2274"/>
      <c r="BQ305" s="2274"/>
      <c r="BR305" s="2274"/>
      <c r="BS305" s="2274"/>
      <c r="BT305" s="2274"/>
      <c r="BU305" s="2274"/>
      <c r="BV305" s="2274"/>
      <c r="BW305" s="2274"/>
      <c r="BX305" s="2274"/>
      <c r="BY305" s="2274"/>
      <c r="BZ305" s="2274"/>
      <c r="CA305" s="2274"/>
      <c r="CB305" s="2274"/>
      <c r="CC305" s="2274"/>
      <c r="CD305" s="2274"/>
      <c r="CE305" s="2274"/>
      <c r="CF305" s="2274"/>
      <c r="CG305" s="2274"/>
      <c r="CH305" s="2274"/>
      <c r="CI305" s="2274"/>
      <c r="CJ305" s="2274"/>
      <c r="CK305" s="2274"/>
      <c r="CL305" s="2274"/>
      <c r="CM305" s="2274"/>
      <c r="CN305" s="2274"/>
      <c r="CO305" s="2274"/>
      <c r="CP305" s="2274"/>
      <c r="CQ305" s="2274"/>
      <c r="CR305" s="2274"/>
      <c r="CS305" s="2274"/>
      <c r="CT305" s="2274"/>
      <c r="CU305" s="2274"/>
      <c r="CV305" s="2274"/>
      <c r="CW305" s="2274"/>
      <c r="CX305" s="2274"/>
      <c r="CY305" s="2274"/>
      <c r="CZ305" s="2274"/>
      <c r="DA305" s="2274"/>
      <c r="DB305" s="2274"/>
      <c r="DC305" s="2274"/>
      <c r="DD305" s="2274"/>
      <c r="DE305" s="2274"/>
      <c r="DF305" s="2274"/>
      <c r="DG305" s="2274"/>
      <c r="DH305" s="2274"/>
      <c r="DI305" s="2274"/>
      <c r="DJ305" s="2274"/>
      <c r="DK305" s="2274"/>
      <c r="DL305" s="2274"/>
      <c r="DM305" s="2274"/>
      <c r="DN305" s="2274"/>
      <c r="DO305" s="2274"/>
      <c r="DP305" s="2274"/>
      <c r="DQ305" s="2274"/>
      <c r="DR305" s="2274"/>
      <c r="DS305" s="2274"/>
      <c r="DT305" s="2274"/>
      <c r="DU305" s="2274"/>
      <c r="DV305" s="1338"/>
      <c r="DW305" s="2274"/>
      <c r="DX305" s="2274"/>
      <c r="DY305" s="2274"/>
      <c r="DZ305" s="2274"/>
      <c r="EA305" s="2274"/>
      <c r="EB305" s="2274"/>
      <c r="EC305" s="2274"/>
      <c r="ED305" s="2274"/>
      <c r="EE305" s="2274"/>
      <c r="EF305" s="2274"/>
      <c r="EG305" s="2274"/>
      <c r="EH305" s="2274"/>
      <c r="EI305" s="2274"/>
      <c r="EJ305" s="2274"/>
      <c r="EK305" s="2274"/>
      <c r="EL305" s="2274"/>
      <c r="EM305" s="2274"/>
      <c r="EN305" s="2274"/>
      <c r="EO305" s="2274"/>
      <c r="EP305" s="2274"/>
      <c r="EQ305" s="1338"/>
      <c r="ER305" s="542"/>
    </row>
    <row r="306" spans="1:148" ht="15" customHeight="1" x14ac:dyDescent="0.25">
      <c r="A306" s="1469"/>
      <c r="B306" s="1129" t="str">
        <f t="shared" si="28"/>
        <v>Desk 90</v>
      </c>
      <c r="C306" s="1131" t="str">
        <f t="shared" si="30"/>
        <v/>
      </c>
      <c r="D306" s="1131" t="str">
        <f t="shared" si="30"/>
        <v/>
      </c>
      <c r="E306" s="1131" t="str">
        <f t="shared" si="30"/>
        <v/>
      </c>
      <c r="F306" s="1131" t="str">
        <f t="shared" si="30"/>
        <v/>
      </c>
      <c r="G306" s="2274"/>
      <c r="H306" s="2274"/>
      <c r="I306" s="2274"/>
      <c r="J306" s="2274"/>
      <c r="K306" s="2274"/>
      <c r="L306" s="2274"/>
      <c r="M306" s="2274"/>
      <c r="N306" s="2274"/>
      <c r="O306" s="2274"/>
      <c r="P306" s="2274"/>
      <c r="Q306" s="2274"/>
      <c r="R306" s="2274"/>
      <c r="S306" s="2274"/>
      <c r="T306" s="2274"/>
      <c r="U306" s="2274"/>
      <c r="V306" s="2274"/>
      <c r="W306" s="2274"/>
      <c r="X306" s="2274"/>
      <c r="Y306" s="2274"/>
      <c r="Z306" s="2274"/>
      <c r="AA306" s="2274"/>
      <c r="AB306" s="2274"/>
      <c r="AC306" s="2274"/>
      <c r="AD306" s="2274"/>
      <c r="AE306" s="2274"/>
      <c r="AF306" s="2274"/>
      <c r="AG306" s="2274"/>
      <c r="AH306" s="2274"/>
      <c r="AI306" s="2274"/>
      <c r="AJ306" s="2274"/>
      <c r="AK306" s="2274"/>
      <c r="AL306" s="2274"/>
      <c r="AM306" s="2274"/>
      <c r="AN306" s="2274"/>
      <c r="AO306" s="2274"/>
      <c r="AP306" s="2274"/>
      <c r="AQ306" s="2274"/>
      <c r="AR306" s="2274"/>
      <c r="AS306" s="2274"/>
      <c r="AT306" s="2274"/>
      <c r="AU306" s="2274"/>
      <c r="AV306" s="2274"/>
      <c r="AW306" s="2274"/>
      <c r="AX306" s="2274"/>
      <c r="AY306" s="2274"/>
      <c r="AZ306" s="2274"/>
      <c r="BA306" s="2274"/>
      <c r="BB306" s="2274"/>
      <c r="BC306" s="2274"/>
      <c r="BD306" s="2274"/>
      <c r="BE306" s="2274"/>
      <c r="BF306" s="2274"/>
      <c r="BG306" s="2274"/>
      <c r="BH306" s="2274"/>
      <c r="BI306" s="2274"/>
      <c r="BJ306" s="2274"/>
      <c r="BK306" s="2274"/>
      <c r="BL306" s="2274"/>
      <c r="BM306" s="2274"/>
      <c r="BN306" s="2274"/>
      <c r="BO306" s="2274"/>
      <c r="BP306" s="2274"/>
      <c r="BQ306" s="2274"/>
      <c r="BR306" s="2274"/>
      <c r="BS306" s="2274"/>
      <c r="BT306" s="2274"/>
      <c r="BU306" s="2274"/>
      <c r="BV306" s="2274"/>
      <c r="BW306" s="2274"/>
      <c r="BX306" s="2274"/>
      <c r="BY306" s="2274"/>
      <c r="BZ306" s="2274"/>
      <c r="CA306" s="2274"/>
      <c r="CB306" s="2274"/>
      <c r="CC306" s="2274"/>
      <c r="CD306" s="2274"/>
      <c r="CE306" s="2274"/>
      <c r="CF306" s="2274"/>
      <c r="CG306" s="2274"/>
      <c r="CH306" s="2274"/>
      <c r="CI306" s="2274"/>
      <c r="CJ306" s="2274"/>
      <c r="CK306" s="2274"/>
      <c r="CL306" s="2274"/>
      <c r="CM306" s="2274"/>
      <c r="CN306" s="2274"/>
      <c r="CO306" s="2274"/>
      <c r="CP306" s="2274"/>
      <c r="CQ306" s="2274"/>
      <c r="CR306" s="2274"/>
      <c r="CS306" s="2274"/>
      <c r="CT306" s="2274"/>
      <c r="CU306" s="2274"/>
      <c r="CV306" s="2274"/>
      <c r="CW306" s="2274"/>
      <c r="CX306" s="2274"/>
      <c r="CY306" s="2274"/>
      <c r="CZ306" s="2274"/>
      <c r="DA306" s="2274"/>
      <c r="DB306" s="2274"/>
      <c r="DC306" s="2274"/>
      <c r="DD306" s="2274"/>
      <c r="DE306" s="2274"/>
      <c r="DF306" s="2274"/>
      <c r="DG306" s="2274"/>
      <c r="DH306" s="2274"/>
      <c r="DI306" s="2274"/>
      <c r="DJ306" s="2274"/>
      <c r="DK306" s="2274"/>
      <c r="DL306" s="2274"/>
      <c r="DM306" s="2274"/>
      <c r="DN306" s="2274"/>
      <c r="DO306" s="2274"/>
      <c r="DP306" s="2274"/>
      <c r="DQ306" s="2274"/>
      <c r="DR306" s="2274"/>
      <c r="DS306" s="2274"/>
      <c r="DT306" s="2274"/>
      <c r="DU306" s="2274"/>
      <c r="DV306" s="1338"/>
      <c r="DW306" s="2274"/>
      <c r="DX306" s="2274"/>
      <c r="DY306" s="2274"/>
      <c r="DZ306" s="2274"/>
      <c r="EA306" s="2274"/>
      <c r="EB306" s="2274"/>
      <c r="EC306" s="2274"/>
      <c r="ED306" s="2274"/>
      <c r="EE306" s="2274"/>
      <c r="EF306" s="2274"/>
      <c r="EG306" s="2274"/>
      <c r="EH306" s="2274"/>
      <c r="EI306" s="2274"/>
      <c r="EJ306" s="2274"/>
      <c r="EK306" s="2274"/>
      <c r="EL306" s="2274"/>
      <c r="EM306" s="2274"/>
      <c r="EN306" s="2274"/>
      <c r="EO306" s="2274"/>
      <c r="EP306" s="2274"/>
      <c r="EQ306" s="1338"/>
      <c r="ER306" s="542"/>
    </row>
    <row r="307" spans="1:148" ht="15" customHeight="1" x14ac:dyDescent="0.25">
      <c r="A307" s="1469"/>
      <c r="B307" s="1129" t="str">
        <f t="shared" si="28"/>
        <v>Desk 91</v>
      </c>
      <c r="C307" s="1131" t="str">
        <f t="shared" si="30"/>
        <v/>
      </c>
      <c r="D307" s="1131" t="str">
        <f t="shared" si="30"/>
        <v/>
      </c>
      <c r="E307" s="1131" t="str">
        <f t="shared" si="30"/>
        <v/>
      </c>
      <c r="F307" s="1131" t="str">
        <f t="shared" si="30"/>
        <v/>
      </c>
      <c r="G307" s="2274"/>
      <c r="H307" s="2274"/>
      <c r="I307" s="2274"/>
      <c r="J307" s="2274"/>
      <c r="K307" s="2274"/>
      <c r="L307" s="2274"/>
      <c r="M307" s="2274"/>
      <c r="N307" s="2274"/>
      <c r="O307" s="2274"/>
      <c r="P307" s="2274"/>
      <c r="Q307" s="2274"/>
      <c r="R307" s="2274"/>
      <c r="S307" s="2274"/>
      <c r="T307" s="2274"/>
      <c r="U307" s="2274"/>
      <c r="V307" s="2274"/>
      <c r="W307" s="2274"/>
      <c r="X307" s="2274"/>
      <c r="Y307" s="2274"/>
      <c r="Z307" s="2274"/>
      <c r="AA307" s="2274"/>
      <c r="AB307" s="2274"/>
      <c r="AC307" s="2274"/>
      <c r="AD307" s="2274"/>
      <c r="AE307" s="2274"/>
      <c r="AF307" s="2274"/>
      <c r="AG307" s="2274"/>
      <c r="AH307" s="2274"/>
      <c r="AI307" s="2274"/>
      <c r="AJ307" s="2274"/>
      <c r="AK307" s="2274"/>
      <c r="AL307" s="2274"/>
      <c r="AM307" s="2274"/>
      <c r="AN307" s="2274"/>
      <c r="AO307" s="2274"/>
      <c r="AP307" s="2274"/>
      <c r="AQ307" s="2274"/>
      <c r="AR307" s="2274"/>
      <c r="AS307" s="2274"/>
      <c r="AT307" s="2274"/>
      <c r="AU307" s="2274"/>
      <c r="AV307" s="2274"/>
      <c r="AW307" s="2274"/>
      <c r="AX307" s="2274"/>
      <c r="AY307" s="2274"/>
      <c r="AZ307" s="2274"/>
      <c r="BA307" s="2274"/>
      <c r="BB307" s="2274"/>
      <c r="BC307" s="2274"/>
      <c r="BD307" s="2274"/>
      <c r="BE307" s="2274"/>
      <c r="BF307" s="2274"/>
      <c r="BG307" s="2274"/>
      <c r="BH307" s="2274"/>
      <c r="BI307" s="2274"/>
      <c r="BJ307" s="2274"/>
      <c r="BK307" s="2274"/>
      <c r="BL307" s="2274"/>
      <c r="BM307" s="2274"/>
      <c r="BN307" s="2274"/>
      <c r="BO307" s="2274"/>
      <c r="BP307" s="2274"/>
      <c r="BQ307" s="2274"/>
      <c r="BR307" s="2274"/>
      <c r="BS307" s="2274"/>
      <c r="BT307" s="2274"/>
      <c r="BU307" s="2274"/>
      <c r="BV307" s="2274"/>
      <c r="BW307" s="2274"/>
      <c r="BX307" s="2274"/>
      <c r="BY307" s="2274"/>
      <c r="BZ307" s="2274"/>
      <c r="CA307" s="2274"/>
      <c r="CB307" s="2274"/>
      <c r="CC307" s="2274"/>
      <c r="CD307" s="2274"/>
      <c r="CE307" s="2274"/>
      <c r="CF307" s="2274"/>
      <c r="CG307" s="2274"/>
      <c r="CH307" s="2274"/>
      <c r="CI307" s="2274"/>
      <c r="CJ307" s="2274"/>
      <c r="CK307" s="2274"/>
      <c r="CL307" s="2274"/>
      <c r="CM307" s="2274"/>
      <c r="CN307" s="2274"/>
      <c r="CO307" s="2274"/>
      <c r="CP307" s="2274"/>
      <c r="CQ307" s="2274"/>
      <c r="CR307" s="2274"/>
      <c r="CS307" s="2274"/>
      <c r="CT307" s="2274"/>
      <c r="CU307" s="2274"/>
      <c r="CV307" s="2274"/>
      <c r="CW307" s="2274"/>
      <c r="CX307" s="2274"/>
      <c r="CY307" s="2274"/>
      <c r="CZ307" s="2274"/>
      <c r="DA307" s="2274"/>
      <c r="DB307" s="2274"/>
      <c r="DC307" s="2274"/>
      <c r="DD307" s="2274"/>
      <c r="DE307" s="2274"/>
      <c r="DF307" s="2274"/>
      <c r="DG307" s="2274"/>
      <c r="DH307" s="2274"/>
      <c r="DI307" s="2274"/>
      <c r="DJ307" s="2274"/>
      <c r="DK307" s="2274"/>
      <c r="DL307" s="2274"/>
      <c r="DM307" s="2274"/>
      <c r="DN307" s="2274"/>
      <c r="DO307" s="2274"/>
      <c r="DP307" s="2274"/>
      <c r="DQ307" s="2274"/>
      <c r="DR307" s="2274"/>
      <c r="DS307" s="2274"/>
      <c r="DT307" s="2274"/>
      <c r="DU307" s="2274"/>
      <c r="DV307" s="1338"/>
      <c r="DW307" s="2274"/>
      <c r="DX307" s="2274"/>
      <c r="DY307" s="2274"/>
      <c r="DZ307" s="2274"/>
      <c r="EA307" s="2274"/>
      <c r="EB307" s="2274"/>
      <c r="EC307" s="2274"/>
      <c r="ED307" s="2274"/>
      <c r="EE307" s="2274"/>
      <c r="EF307" s="2274"/>
      <c r="EG307" s="2274"/>
      <c r="EH307" s="2274"/>
      <c r="EI307" s="2274"/>
      <c r="EJ307" s="2274"/>
      <c r="EK307" s="2274"/>
      <c r="EL307" s="2274"/>
      <c r="EM307" s="2274"/>
      <c r="EN307" s="2274"/>
      <c r="EO307" s="2274"/>
      <c r="EP307" s="2274"/>
      <c r="EQ307" s="1338"/>
      <c r="ER307" s="542"/>
    </row>
    <row r="308" spans="1:148" ht="15" customHeight="1" x14ac:dyDescent="0.25">
      <c r="A308" s="1469"/>
      <c r="B308" s="1129" t="str">
        <f t="shared" si="28"/>
        <v>Desk 92</v>
      </c>
      <c r="C308" s="1131" t="str">
        <f t="shared" si="30"/>
        <v/>
      </c>
      <c r="D308" s="1131" t="str">
        <f t="shared" si="30"/>
        <v/>
      </c>
      <c r="E308" s="1131" t="str">
        <f t="shared" si="30"/>
        <v/>
      </c>
      <c r="F308" s="1131" t="str">
        <f t="shared" si="30"/>
        <v/>
      </c>
      <c r="G308" s="2274"/>
      <c r="H308" s="2274"/>
      <c r="I308" s="2274"/>
      <c r="J308" s="2274"/>
      <c r="K308" s="2274"/>
      <c r="L308" s="2274"/>
      <c r="M308" s="2274"/>
      <c r="N308" s="2274"/>
      <c r="O308" s="2274"/>
      <c r="P308" s="2274"/>
      <c r="Q308" s="2274"/>
      <c r="R308" s="2274"/>
      <c r="S308" s="2274"/>
      <c r="T308" s="2274"/>
      <c r="U308" s="2274"/>
      <c r="V308" s="2274"/>
      <c r="W308" s="2274"/>
      <c r="X308" s="2274"/>
      <c r="Y308" s="2274"/>
      <c r="Z308" s="2274"/>
      <c r="AA308" s="2274"/>
      <c r="AB308" s="2274"/>
      <c r="AC308" s="2274"/>
      <c r="AD308" s="2274"/>
      <c r="AE308" s="2274"/>
      <c r="AF308" s="2274"/>
      <c r="AG308" s="2274"/>
      <c r="AH308" s="2274"/>
      <c r="AI308" s="2274"/>
      <c r="AJ308" s="2274"/>
      <c r="AK308" s="2274"/>
      <c r="AL308" s="2274"/>
      <c r="AM308" s="2274"/>
      <c r="AN308" s="2274"/>
      <c r="AO308" s="2274"/>
      <c r="AP308" s="2274"/>
      <c r="AQ308" s="2274"/>
      <c r="AR308" s="2274"/>
      <c r="AS308" s="2274"/>
      <c r="AT308" s="2274"/>
      <c r="AU308" s="2274"/>
      <c r="AV308" s="2274"/>
      <c r="AW308" s="2274"/>
      <c r="AX308" s="2274"/>
      <c r="AY308" s="2274"/>
      <c r="AZ308" s="2274"/>
      <c r="BA308" s="2274"/>
      <c r="BB308" s="2274"/>
      <c r="BC308" s="2274"/>
      <c r="BD308" s="2274"/>
      <c r="BE308" s="2274"/>
      <c r="BF308" s="2274"/>
      <c r="BG308" s="2274"/>
      <c r="BH308" s="2274"/>
      <c r="BI308" s="2274"/>
      <c r="BJ308" s="2274"/>
      <c r="BK308" s="2274"/>
      <c r="BL308" s="2274"/>
      <c r="BM308" s="2274"/>
      <c r="BN308" s="2274"/>
      <c r="BO308" s="2274"/>
      <c r="BP308" s="2274"/>
      <c r="BQ308" s="2274"/>
      <c r="BR308" s="2274"/>
      <c r="BS308" s="2274"/>
      <c r="BT308" s="2274"/>
      <c r="BU308" s="2274"/>
      <c r="BV308" s="2274"/>
      <c r="BW308" s="2274"/>
      <c r="BX308" s="2274"/>
      <c r="BY308" s="2274"/>
      <c r="BZ308" s="2274"/>
      <c r="CA308" s="2274"/>
      <c r="CB308" s="2274"/>
      <c r="CC308" s="2274"/>
      <c r="CD308" s="2274"/>
      <c r="CE308" s="2274"/>
      <c r="CF308" s="2274"/>
      <c r="CG308" s="2274"/>
      <c r="CH308" s="2274"/>
      <c r="CI308" s="2274"/>
      <c r="CJ308" s="2274"/>
      <c r="CK308" s="2274"/>
      <c r="CL308" s="2274"/>
      <c r="CM308" s="2274"/>
      <c r="CN308" s="2274"/>
      <c r="CO308" s="2274"/>
      <c r="CP308" s="2274"/>
      <c r="CQ308" s="2274"/>
      <c r="CR308" s="2274"/>
      <c r="CS308" s="2274"/>
      <c r="CT308" s="2274"/>
      <c r="CU308" s="2274"/>
      <c r="CV308" s="2274"/>
      <c r="CW308" s="2274"/>
      <c r="CX308" s="2274"/>
      <c r="CY308" s="2274"/>
      <c r="CZ308" s="2274"/>
      <c r="DA308" s="2274"/>
      <c r="DB308" s="2274"/>
      <c r="DC308" s="2274"/>
      <c r="DD308" s="2274"/>
      <c r="DE308" s="2274"/>
      <c r="DF308" s="2274"/>
      <c r="DG308" s="2274"/>
      <c r="DH308" s="2274"/>
      <c r="DI308" s="2274"/>
      <c r="DJ308" s="2274"/>
      <c r="DK308" s="2274"/>
      <c r="DL308" s="2274"/>
      <c r="DM308" s="2274"/>
      <c r="DN308" s="2274"/>
      <c r="DO308" s="2274"/>
      <c r="DP308" s="2274"/>
      <c r="DQ308" s="2274"/>
      <c r="DR308" s="2274"/>
      <c r="DS308" s="2274"/>
      <c r="DT308" s="2274"/>
      <c r="DU308" s="2274"/>
      <c r="DV308" s="1338"/>
      <c r="DW308" s="2274"/>
      <c r="DX308" s="2274"/>
      <c r="DY308" s="2274"/>
      <c r="DZ308" s="2274"/>
      <c r="EA308" s="2274"/>
      <c r="EB308" s="2274"/>
      <c r="EC308" s="2274"/>
      <c r="ED308" s="2274"/>
      <c r="EE308" s="2274"/>
      <c r="EF308" s="2274"/>
      <c r="EG308" s="2274"/>
      <c r="EH308" s="2274"/>
      <c r="EI308" s="2274"/>
      <c r="EJ308" s="2274"/>
      <c r="EK308" s="2274"/>
      <c r="EL308" s="2274"/>
      <c r="EM308" s="2274"/>
      <c r="EN308" s="2274"/>
      <c r="EO308" s="2274"/>
      <c r="EP308" s="2274"/>
      <c r="EQ308" s="1338"/>
      <c r="ER308" s="542"/>
    </row>
    <row r="309" spans="1:148" ht="15" customHeight="1" x14ac:dyDescent="0.25">
      <c r="A309" s="1469"/>
      <c r="B309" s="1129" t="str">
        <f t="shared" si="28"/>
        <v>Desk 93</v>
      </c>
      <c r="C309" s="1131" t="str">
        <f t="shared" si="30"/>
        <v/>
      </c>
      <c r="D309" s="1131" t="str">
        <f t="shared" si="30"/>
        <v/>
      </c>
      <c r="E309" s="1131" t="str">
        <f t="shared" si="30"/>
        <v/>
      </c>
      <c r="F309" s="1131" t="str">
        <f t="shared" si="30"/>
        <v/>
      </c>
      <c r="G309" s="2274"/>
      <c r="H309" s="2274"/>
      <c r="I309" s="2274"/>
      <c r="J309" s="2274"/>
      <c r="K309" s="2274"/>
      <c r="L309" s="2274"/>
      <c r="M309" s="2274"/>
      <c r="N309" s="2274"/>
      <c r="O309" s="2274"/>
      <c r="P309" s="2274"/>
      <c r="Q309" s="2274"/>
      <c r="R309" s="2274"/>
      <c r="S309" s="2274"/>
      <c r="T309" s="2274"/>
      <c r="U309" s="2274"/>
      <c r="V309" s="2274"/>
      <c r="W309" s="2274"/>
      <c r="X309" s="2274"/>
      <c r="Y309" s="2274"/>
      <c r="Z309" s="2274"/>
      <c r="AA309" s="2274"/>
      <c r="AB309" s="2274"/>
      <c r="AC309" s="2274"/>
      <c r="AD309" s="2274"/>
      <c r="AE309" s="2274"/>
      <c r="AF309" s="2274"/>
      <c r="AG309" s="2274"/>
      <c r="AH309" s="2274"/>
      <c r="AI309" s="2274"/>
      <c r="AJ309" s="2274"/>
      <c r="AK309" s="2274"/>
      <c r="AL309" s="2274"/>
      <c r="AM309" s="2274"/>
      <c r="AN309" s="2274"/>
      <c r="AO309" s="2274"/>
      <c r="AP309" s="2274"/>
      <c r="AQ309" s="2274"/>
      <c r="AR309" s="2274"/>
      <c r="AS309" s="2274"/>
      <c r="AT309" s="2274"/>
      <c r="AU309" s="2274"/>
      <c r="AV309" s="2274"/>
      <c r="AW309" s="2274"/>
      <c r="AX309" s="2274"/>
      <c r="AY309" s="2274"/>
      <c r="AZ309" s="2274"/>
      <c r="BA309" s="2274"/>
      <c r="BB309" s="2274"/>
      <c r="BC309" s="2274"/>
      <c r="BD309" s="2274"/>
      <c r="BE309" s="2274"/>
      <c r="BF309" s="2274"/>
      <c r="BG309" s="2274"/>
      <c r="BH309" s="2274"/>
      <c r="BI309" s="2274"/>
      <c r="BJ309" s="2274"/>
      <c r="BK309" s="2274"/>
      <c r="BL309" s="2274"/>
      <c r="BM309" s="2274"/>
      <c r="BN309" s="2274"/>
      <c r="BO309" s="2274"/>
      <c r="BP309" s="2274"/>
      <c r="BQ309" s="2274"/>
      <c r="BR309" s="2274"/>
      <c r="BS309" s="2274"/>
      <c r="BT309" s="2274"/>
      <c r="BU309" s="2274"/>
      <c r="BV309" s="2274"/>
      <c r="BW309" s="2274"/>
      <c r="BX309" s="2274"/>
      <c r="BY309" s="2274"/>
      <c r="BZ309" s="2274"/>
      <c r="CA309" s="2274"/>
      <c r="CB309" s="2274"/>
      <c r="CC309" s="2274"/>
      <c r="CD309" s="2274"/>
      <c r="CE309" s="2274"/>
      <c r="CF309" s="2274"/>
      <c r="CG309" s="2274"/>
      <c r="CH309" s="2274"/>
      <c r="CI309" s="2274"/>
      <c r="CJ309" s="2274"/>
      <c r="CK309" s="2274"/>
      <c r="CL309" s="2274"/>
      <c r="CM309" s="2274"/>
      <c r="CN309" s="2274"/>
      <c r="CO309" s="2274"/>
      <c r="CP309" s="2274"/>
      <c r="CQ309" s="2274"/>
      <c r="CR309" s="2274"/>
      <c r="CS309" s="2274"/>
      <c r="CT309" s="2274"/>
      <c r="CU309" s="2274"/>
      <c r="CV309" s="2274"/>
      <c r="CW309" s="2274"/>
      <c r="CX309" s="2274"/>
      <c r="CY309" s="2274"/>
      <c r="CZ309" s="2274"/>
      <c r="DA309" s="2274"/>
      <c r="DB309" s="2274"/>
      <c r="DC309" s="2274"/>
      <c r="DD309" s="2274"/>
      <c r="DE309" s="2274"/>
      <c r="DF309" s="2274"/>
      <c r="DG309" s="2274"/>
      <c r="DH309" s="2274"/>
      <c r="DI309" s="2274"/>
      <c r="DJ309" s="2274"/>
      <c r="DK309" s="2274"/>
      <c r="DL309" s="2274"/>
      <c r="DM309" s="2274"/>
      <c r="DN309" s="2274"/>
      <c r="DO309" s="2274"/>
      <c r="DP309" s="2274"/>
      <c r="DQ309" s="2274"/>
      <c r="DR309" s="2274"/>
      <c r="DS309" s="2274"/>
      <c r="DT309" s="2274"/>
      <c r="DU309" s="2274"/>
      <c r="DV309" s="1338"/>
      <c r="DW309" s="2274"/>
      <c r="DX309" s="2274"/>
      <c r="DY309" s="2274"/>
      <c r="DZ309" s="2274"/>
      <c r="EA309" s="2274"/>
      <c r="EB309" s="2274"/>
      <c r="EC309" s="2274"/>
      <c r="ED309" s="2274"/>
      <c r="EE309" s="2274"/>
      <c r="EF309" s="2274"/>
      <c r="EG309" s="2274"/>
      <c r="EH309" s="2274"/>
      <c r="EI309" s="2274"/>
      <c r="EJ309" s="2274"/>
      <c r="EK309" s="2274"/>
      <c r="EL309" s="2274"/>
      <c r="EM309" s="2274"/>
      <c r="EN309" s="2274"/>
      <c r="EO309" s="2274"/>
      <c r="EP309" s="2274"/>
      <c r="EQ309" s="1338"/>
      <c r="ER309" s="542"/>
    </row>
    <row r="310" spans="1:148" ht="15" customHeight="1" x14ac:dyDescent="0.25">
      <c r="A310" s="1469"/>
      <c r="B310" s="1129" t="str">
        <f t="shared" si="28"/>
        <v>Desk 94</v>
      </c>
      <c r="C310" s="1131" t="str">
        <f t="shared" si="30"/>
        <v/>
      </c>
      <c r="D310" s="1131" t="str">
        <f t="shared" si="30"/>
        <v/>
      </c>
      <c r="E310" s="1131" t="str">
        <f t="shared" si="30"/>
        <v/>
      </c>
      <c r="F310" s="1131" t="str">
        <f t="shared" si="30"/>
        <v/>
      </c>
      <c r="G310" s="2274"/>
      <c r="H310" s="2274"/>
      <c r="I310" s="2274"/>
      <c r="J310" s="2274"/>
      <c r="K310" s="2274"/>
      <c r="L310" s="2274"/>
      <c r="M310" s="2274"/>
      <c r="N310" s="2274"/>
      <c r="O310" s="2274"/>
      <c r="P310" s="2274"/>
      <c r="Q310" s="2274"/>
      <c r="R310" s="2274"/>
      <c r="S310" s="2274"/>
      <c r="T310" s="2274"/>
      <c r="U310" s="2274"/>
      <c r="V310" s="2274"/>
      <c r="W310" s="2274"/>
      <c r="X310" s="2274"/>
      <c r="Y310" s="2274"/>
      <c r="Z310" s="2274"/>
      <c r="AA310" s="2274"/>
      <c r="AB310" s="2274"/>
      <c r="AC310" s="2274"/>
      <c r="AD310" s="2274"/>
      <c r="AE310" s="2274"/>
      <c r="AF310" s="2274"/>
      <c r="AG310" s="2274"/>
      <c r="AH310" s="2274"/>
      <c r="AI310" s="2274"/>
      <c r="AJ310" s="2274"/>
      <c r="AK310" s="2274"/>
      <c r="AL310" s="2274"/>
      <c r="AM310" s="2274"/>
      <c r="AN310" s="2274"/>
      <c r="AO310" s="2274"/>
      <c r="AP310" s="2274"/>
      <c r="AQ310" s="2274"/>
      <c r="AR310" s="2274"/>
      <c r="AS310" s="2274"/>
      <c r="AT310" s="2274"/>
      <c r="AU310" s="2274"/>
      <c r="AV310" s="2274"/>
      <c r="AW310" s="2274"/>
      <c r="AX310" s="2274"/>
      <c r="AY310" s="2274"/>
      <c r="AZ310" s="2274"/>
      <c r="BA310" s="2274"/>
      <c r="BB310" s="2274"/>
      <c r="BC310" s="2274"/>
      <c r="BD310" s="2274"/>
      <c r="BE310" s="2274"/>
      <c r="BF310" s="2274"/>
      <c r="BG310" s="2274"/>
      <c r="BH310" s="2274"/>
      <c r="BI310" s="2274"/>
      <c r="BJ310" s="2274"/>
      <c r="BK310" s="2274"/>
      <c r="BL310" s="2274"/>
      <c r="BM310" s="2274"/>
      <c r="BN310" s="2274"/>
      <c r="BO310" s="2274"/>
      <c r="BP310" s="2274"/>
      <c r="BQ310" s="2274"/>
      <c r="BR310" s="2274"/>
      <c r="BS310" s="2274"/>
      <c r="BT310" s="2274"/>
      <c r="BU310" s="2274"/>
      <c r="BV310" s="2274"/>
      <c r="BW310" s="2274"/>
      <c r="BX310" s="2274"/>
      <c r="BY310" s="2274"/>
      <c r="BZ310" s="2274"/>
      <c r="CA310" s="2274"/>
      <c r="CB310" s="2274"/>
      <c r="CC310" s="2274"/>
      <c r="CD310" s="2274"/>
      <c r="CE310" s="2274"/>
      <c r="CF310" s="2274"/>
      <c r="CG310" s="2274"/>
      <c r="CH310" s="2274"/>
      <c r="CI310" s="2274"/>
      <c r="CJ310" s="2274"/>
      <c r="CK310" s="2274"/>
      <c r="CL310" s="2274"/>
      <c r="CM310" s="2274"/>
      <c r="CN310" s="2274"/>
      <c r="CO310" s="2274"/>
      <c r="CP310" s="2274"/>
      <c r="CQ310" s="2274"/>
      <c r="CR310" s="2274"/>
      <c r="CS310" s="2274"/>
      <c r="CT310" s="2274"/>
      <c r="CU310" s="2274"/>
      <c r="CV310" s="2274"/>
      <c r="CW310" s="2274"/>
      <c r="CX310" s="2274"/>
      <c r="CY310" s="2274"/>
      <c r="CZ310" s="2274"/>
      <c r="DA310" s="2274"/>
      <c r="DB310" s="2274"/>
      <c r="DC310" s="2274"/>
      <c r="DD310" s="2274"/>
      <c r="DE310" s="2274"/>
      <c r="DF310" s="2274"/>
      <c r="DG310" s="2274"/>
      <c r="DH310" s="2274"/>
      <c r="DI310" s="2274"/>
      <c r="DJ310" s="2274"/>
      <c r="DK310" s="2274"/>
      <c r="DL310" s="2274"/>
      <c r="DM310" s="2274"/>
      <c r="DN310" s="2274"/>
      <c r="DO310" s="2274"/>
      <c r="DP310" s="2274"/>
      <c r="DQ310" s="2274"/>
      <c r="DR310" s="2274"/>
      <c r="DS310" s="2274"/>
      <c r="DT310" s="2274"/>
      <c r="DU310" s="2274"/>
      <c r="DV310" s="1338"/>
      <c r="DW310" s="2274"/>
      <c r="DX310" s="2274"/>
      <c r="DY310" s="2274"/>
      <c r="DZ310" s="2274"/>
      <c r="EA310" s="2274"/>
      <c r="EB310" s="2274"/>
      <c r="EC310" s="2274"/>
      <c r="ED310" s="2274"/>
      <c r="EE310" s="2274"/>
      <c r="EF310" s="2274"/>
      <c r="EG310" s="2274"/>
      <c r="EH310" s="2274"/>
      <c r="EI310" s="2274"/>
      <c r="EJ310" s="2274"/>
      <c r="EK310" s="2274"/>
      <c r="EL310" s="2274"/>
      <c r="EM310" s="2274"/>
      <c r="EN310" s="2274"/>
      <c r="EO310" s="2274"/>
      <c r="EP310" s="2274"/>
      <c r="EQ310" s="1338"/>
      <c r="ER310" s="542"/>
    </row>
    <row r="311" spans="1:148" ht="15" customHeight="1" x14ac:dyDescent="0.25">
      <c r="A311" s="1469"/>
      <c r="B311" s="1129" t="str">
        <f t="shared" si="28"/>
        <v>Desk 95</v>
      </c>
      <c r="C311" s="1131" t="str">
        <f t="shared" si="30"/>
        <v/>
      </c>
      <c r="D311" s="1131" t="str">
        <f t="shared" si="30"/>
        <v/>
      </c>
      <c r="E311" s="1131" t="str">
        <f t="shared" si="30"/>
        <v/>
      </c>
      <c r="F311" s="1131" t="str">
        <f t="shared" si="30"/>
        <v/>
      </c>
      <c r="G311" s="2274"/>
      <c r="H311" s="2274"/>
      <c r="I311" s="2274"/>
      <c r="J311" s="2274"/>
      <c r="K311" s="2274"/>
      <c r="L311" s="2274"/>
      <c r="M311" s="2274"/>
      <c r="N311" s="2274"/>
      <c r="O311" s="2274"/>
      <c r="P311" s="2274"/>
      <c r="Q311" s="2274"/>
      <c r="R311" s="2274"/>
      <c r="S311" s="2274"/>
      <c r="T311" s="2274"/>
      <c r="U311" s="2274"/>
      <c r="V311" s="2274"/>
      <c r="W311" s="2274"/>
      <c r="X311" s="2274"/>
      <c r="Y311" s="2274"/>
      <c r="Z311" s="2274"/>
      <c r="AA311" s="2274"/>
      <c r="AB311" s="2274"/>
      <c r="AC311" s="2274"/>
      <c r="AD311" s="2274"/>
      <c r="AE311" s="2274"/>
      <c r="AF311" s="2274"/>
      <c r="AG311" s="2274"/>
      <c r="AH311" s="2274"/>
      <c r="AI311" s="2274"/>
      <c r="AJ311" s="2274"/>
      <c r="AK311" s="2274"/>
      <c r="AL311" s="2274"/>
      <c r="AM311" s="2274"/>
      <c r="AN311" s="2274"/>
      <c r="AO311" s="2274"/>
      <c r="AP311" s="2274"/>
      <c r="AQ311" s="2274"/>
      <c r="AR311" s="2274"/>
      <c r="AS311" s="2274"/>
      <c r="AT311" s="2274"/>
      <c r="AU311" s="2274"/>
      <c r="AV311" s="2274"/>
      <c r="AW311" s="2274"/>
      <c r="AX311" s="2274"/>
      <c r="AY311" s="2274"/>
      <c r="AZ311" s="2274"/>
      <c r="BA311" s="2274"/>
      <c r="BB311" s="2274"/>
      <c r="BC311" s="2274"/>
      <c r="BD311" s="2274"/>
      <c r="BE311" s="2274"/>
      <c r="BF311" s="2274"/>
      <c r="BG311" s="2274"/>
      <c r="BH311" s="2274"/>
      <c r="BI311" s="2274"/>
      <c r="BJ311" s="2274"/>
      <c r="BK311" s="2274"/>
      <c r="BL311" s="2274"/>
      <c r="BM311" s="2274"/>
      <c r="BN311" s="2274"/>
      <c r="BO311" s="2274"/>
      <c r="BP311" s="2274"/>
      <c r="BQ311" s="2274"/>
      <c r="BR311" s="2274"/>
      <c r="BS311" s="2274"/>
      <c r="BT311" s="2274"/>
      <c r="BU311" s="2274"/>
      <c r="BV311" s="2274"/>
      <c r="BW311" s="2274"/>
      <c r="BX311" s="2274"/>
      <c r="BY311" s="2274"/>
      <c r="BZ311" s="2274"/>
      <c r="CA311" s="2274"/>
      <c r="CB311" s="2274"/>
      <c r="CC311" s="2274"/>
      <c r="CD311" s="2274"/>
      <c r="CE311" s="2274"/>
      <c r="CF311" s="2274"/>
      <c r="CG311" s="2274"/>
      <c r="CH311" s="2274"/>
      <c r="CI311" s="2274"/>
      <c r="CJ311" s="2274"/>
      <c r="CK311" s="2274"/>
      <c r="CL311" s="2274"/>
      <c r="CM311" s="2274"/>
      <c r="CN311" s="2274"/>
      <c r="CO311" s="2274"/>
      <c r="CP311" s="2274"/>
      <c r="CQ311" s="2274"/>
      <c r="CR311" s="2274"/>
      <c r="CS311" s="2274"/>
      <c r="CT311" s="2274"/>
      <c r="CU311" s="2274"/>
      <c r="CV311" s="2274"/>
      <c r="CW311" s="2274"/>
      <c r="CX311" s="2274"/>
      <c r="CY311" s="2274"/>
      <c r="CZ311" s="2274"/>
      <c r="DA311" s="2274"/>
      <c r="DB311" s="2274"/>
      <c r="DC311" s="2274"/>
      <c r="DD311" s="2274"/>
      <c r="DE311" s="2274"/>
      <c r="DF311" s="2274"/>
      <c r="DG311" s="2274"/>
      <c r="DH311" s="2274"/>
      <c r="DI311" s="2274"/>
      <c r="DJ311" s="2274"/>
      <c r="DK311" s="2274"/>
      <c r="DL311" s="2274"/>
      <c r="DM311" s="2274"/>
      <c r="DN311" s="2274"/>
      <c r="DO311" s="2274"/>
      <c r="DP311" s="2274"/>
      <c r="DQ311" s="2274"/>
      <c r="DR311" s="2274"/>
      <c r="DS311" s="2274"/>
      <c r="DT311" s="2274"/>
      <c r="DU311" s="2274"/>
      <c r="DV311" s="1338"/>
      <c r="DW311" s="2274"/>
      <c r="DX311" s="2274"/>
      <c r="DY311" s="2274"/>
      <c r="DZ311" s="2274"/>
      <c r="EA311" s="2274"/>
      <c r="EB311" s="2274"/>
      <c r="EC311" s="2274"/>
      <c r="ED311" s="2274"/>
      <c r="EE311" s="2274"/>
      <c r="EF311" s="2274"/>
      <c r="EG311" s="2274"/>
      <c r="EH311" s="2274"/>
      <c r="EI311" s="2274"/>
      <c r="EJ311" s="2274"/>
      <c r="EK311" s="2274"/>
      <c r="EL311" s="2274"/>
      <c r="EM311" s="2274"/>
      <c r="EN311" s="2274"/>
      <c r="EO311" s="2274"/>
      <c r="EP311" s="2274"/>
      <c r="EQ311" s="1338"/>
      <c r="ER311" s="542"/>
    </row>
    <row r="312" spans="1:148" ht="15" customHeight="1" x14ac:dyDescent="0.25">
      <c r="A312" s="1469"/>
      <c r="B312" s="1129" t="str">
        <f t="shared" si="28"/>
        <v>Desk 96</v>
      </c>
      <c r="C312" s="1131" t="str">
        <f t="shared" si="30"/>
        <v/>
      </c>
      <c r="D312" s="1131" t="str">
        <f t="shared" si="30"/>
        <v/>
      </c>
      <c r="E312" s="1131" t="str">
        <f t="shared" si="30"/>
        <v/>
      </c>
      <c r="F312" s="1131" t="str">
        <f t="shared" si="30"/>
        <v/>
      </c>
      <c r="G312" s="2274"/>
      <c r="H312" s="2274"/>
      <c r="I312" s="2274"/>
      <c r="J312" s="2274"/>
      <c r="K312" s="2274"/>
      <c r="L312" s="2274"/>
      <c r="M312" s="2274"/>
      <c r="N312" s="2274"/>
      <c r="O312" s="2274"/>
      <c r="P312" s="2274"/>
      <c r="Q312" s="2274"/>
      <c r="R312" s="2274"/>
      <c r="S312" s="2274"/>
      <c r="T312" s="2274"/>
      <c r="U312" s="2274"/>
      <c r="V312" s="2274"/>
      <c r="W312" s="2274"/>
      <c r="X312" s="2274"/>
      <c r="Y312" s="2274"/>
      <c r="Z312" s="2274"/>
      <c r="AA312" s="2274"/>
      <c r="AB312" s="2274"/>
      <c r="AC312" s="2274"/>
      <c r="AD312" s="2274"/>
      <c r="AE312" s="2274"/>
      <c r="AF312" s="2274"/>
      <c r="AG312" s="2274"/>
      <c r="AH312" s="2274"/>
      <c r="AI312" s="2274"/>
      <c r="AJ312" s="2274"/>
      <c r="AK312" s="2274"/>
      <c r="AL312" s="2274"/>
      <c r="AM312" s="2274"/>
      <c r="AN312" s="2274"/>
      <c r="AO312" s="2274"/>
      <c r="AP312" s="2274"/>
      <c r="AQ312" s="2274"/>
      <c r="AR312" s="2274"/>
      <c r="AS312" s="2274"/>
      <c r="AT312" s="2274"/>
      <c r="AU312" s="2274"/>
      <c r="AV312" s="2274"/>
      <c r="AW312" s="2274"/>
      <c r="AX312" s="2274"/>
      <c r="AY312" s="2274"/>
      <c r="AZ312" s="2274"/>
      <c r="BA312" s="2274"/>
      <c r="BB312" s="2274"/>
      <c r="BC312" s="2274"/>
      <c r="BD312" s="2274"/>
      <c r="BE312" s="2274"/>
      <c r="BF312" s="2274"/>
      <c r="BG312" s="2274"/>
      <c r="BH312" s="2274"/>
      <c r="BI312" s="2274"/>
      <c r="BJ312" s="2274"/>
      <c r="BK312" s="2274"/>
      <c r="BL312" s="2274"/>
      <c r="BM312" s="2274"/>
      <c r="BN312" s="2274"/>
      <c r="BO312" s="2274"/>
      <c r="BP312" s="2274"/>
      <c r="BQ312" s="2274"/>
      <c r="BR312" s="2274"/>
      <c r="BS312" s="2274"/>
      <c r="BT312" s="2274"/>
      <c r="BU312" s="2274"/>
      <c r="BV312" s="2274"/>
      <c r="BW312" s="2274"/>
      <c r="BX312" s="2274"/>
      <c r="BY312" s="2274"/>
      <c r="BZ312" s="2274"/>
      <c r="CA312" s="2274"/>
      <c r="CB312" s="2274"/>
      <c r="CC312" s="2274"/>
      <c r="CD312" s="2274"/>
      <c r="CE312" s="2274"/>
      <c r="CF312" s="2274"/>
      <c r="CG312" s="2274"/>
      <c r="CH312" s="2274"/>
      <c r="CI312" s="2274"/>
      <c r="CJ312" s="2274"/>
      <c r="CK312" s="2274"/>
      <c r="CL312" s="2274"/>
      <c r="CM312" s="2274"/>
      <c r="CN312" s="2274"/>
      <c r="CO312" s="2274"/>
      <c r="CP312" s="2274"/>
      <c r="CQ312" s="2274"/>
      <c r="CR312" s="2274"/>
      <c r="CS312" s="2274"/>
      <c r="CT312" s="2274"/>
      <c r="CU312" s="2274"/>
      <c r="CV312" s="2274"/>
      <c r="CW312" s="2274"/>
      <c r="CX312" s="2274"/>
      <c r="CY312" s="2274"/>
      <c r="CZ312" s="2274"/>
      <c r="DA312" s="2274"/>
      <c r="DB312" s="2274"/>
      <c r="DC312" s="2274"/>
      <c r="DD312" s="2274"/>
      <c r="DE312" s="2274"/>
      <c r="DF312" s="2274"/>
      <c r="DG312" s="2274"/>
      <c r="DH312" s="2274"/>
      <c r="DI312" s="2274"/>
      <c r="DJ312" s="2274"/>
      <c r="DK312" s="2274"/>
      <c r="DL312" s="2274"/>
      <c r="DM312" s="2274"/>
      <c r="DN312" s="2274"/>
      <c r="DO312" s="2274"/>
      <c r="DP312" s="2274"/>
      <c r="DQ312" s="2274"/>
      <c r="DR312" s="2274"/>
      <c r="DS312" s="2274"/>
      <c r="DT312" s="2274"/>
      <c r="DU312" s="2274"/>
      <c r="DV312" s="1338"/>
      <c r="DW312" s="2274"/>
      <c r="DX312" s="2274"/>
      <c r="DY312" s="2274"/>
      <c r="DZ312" s="2274"/>
      <c r="EA312" s="2274"/>
      <c r="EB312" s="2274"/>
      <c r="EC312" s="2274"/>
      <c r="ED312" s="2274"/>
      <c r="EE312" s="2274"/>
      <c r="EF312" s="2274"/>
      <c r="EG312" s="2274"/>
      <c r="EH312" s="2274"/>
      <c r="EI312" s="2274"/>
      <c r="EJ312" s="2274"/>
      <c r="EK312" s="2274"/>
      <c r="EL312" s="2274"/>
      <c r="EM312" s="2274"/>
      <c r="EN312" s="2274"/>
      <c r="EO312" s="2274"/>
      <c r="EP312" s="2274"/>
      <c r="EQ312" s="1338"/>
      <c r="ER312" s="542"/>
    </row>
    <row r="313" spans="1:148" ht="15" customHeight="1" x14ac:dyDescent="0.25">
      <c r="A313" s="1469"/>
      <c r="B313" s="1129" t="str">
        <f t="shared" si="28"/>
        <v>Desk 97</v>
      </c>
      <c r="C313" s="1131" t="str">
        <f t="shared" si="30"/>
        <v/>
      </c>
      <c r="D313" s="1131" t="str">
        <f t="shared" si="30"/>
        <v/>
      </c>
      <c r="E313" s="1131" t="str">
        <f t="shared" si="30"/>
        <v/>
      </c>
      <c r="F313" s="1131" t="str">
        <f t="shared" si="30"/>
        <v/>
      </c>
      <c r="G313" s="2274"/>
      <c r="H313" s="2274"/>
      <c r="I313" s="2274"/>
      <c r="J313" s="2274"/>
      <c r="K313" s="2274"/>
      <c r="L313" s="2274"/>
      <c r="M313" s="2274"/>
      <c r="N313" s="2274"/>
      <c r="O313" s="2274"/>
      <c r="P313" s="2274"/>
      <c r="Q313" s="2274"/>
      <c r="R313" s="2274"/>
      <c r="S313" s="2274"/>
      <c r="T313" s="2274"/>
      <c r="U313" s="2274"/>
      <c r="V313" s="2274"/>
      <c r="W313" s="2274"/>
      <c r="X313" s="2274"/>
      <c r="Y313" s="2274"/>
      <c r="Z313" s="2274"/>
      <c r="AA313" s="2274"/>
      <c r="AB313" s="2274"/>
      <c r="AC313" s="2274"/>
      <c r="AD313" s="2274"/>
      <c r="AE313" s="2274"/>
      <c r="AF313" s="2274"/>
      <c r="AG313" s="2274"/>
      <c r="AH313" s="2274"/>
      <c r="AI313" s="2274"/>
      <c r="AJ313" s="2274"/>
      <c r="AK313" s="2274"/>
      <c r="AL313" s="2274"/>
      <c r="AM313" s="2274"/>
      <c r="AN313" s="2274"/>
      <c r="AO313" s="2274"/>
      <c r="AP313" s="2274"/>
      <c r="AQ313" s="2274"/>
      <c r="AR313" s="2274"/>
      <c r="AS313" s="2274"/>
      <c r="AT313" s="2274"/>
      <c r="AU313" s="2274"/>
      <c r="AV313" s="2274"/>
      <c r="AW313" s="2274"/>
      <c r="AX313" s="2274"/>
      <c r="AY313" s="2274"/>
      <c r="AZ313" s="2274"/>
      <c r="BA313" s="2274"/>
      <c r="BB313" s="2274"/>
      <c r="BC313" s="2274"/>
      <c r="BD313" s="2274"/>
      <c r="BE313" s="2274"/>
      <c r="BF313" s="2274"/>
      <c r="BG313" s="2274"/>
      <c r="BH313" s="2274"/>
      <c r="BI313" s="2274"/>
      <c r="BJ313" s="2274"/>
      <c r="BK313" s="2274"/>
      <c r="BL313" s="2274"/>
      <c r="BM313" s="2274"/>
      <c r="BN313" s="2274"/>
      <c r="BO313" s="2274"/>
      <c r="BP313" s="2274"/>
      <c r="BQ313" s="2274"/>
      <c r="BR313" s="2274"/>
      <c r="BS313" s="2274"/>
      <c r="BT313" s="2274"/>
      <c r="BU313" s="2274"/>
      <c r="BV313" s="2274"/>
      <c r="BW313" s="2274"/>
      <c r="BX313" s="2274"/>
      <c r="BY313" s="2274"/>
      <c r="BZ313" s="2274"/>
      <c r="CA313" s="2274"/>
      <c r="CB313" s="2274"/>
      <c r="CC313" s="2274"/>
      <c r="CD313" s="2274"/>
      <c r="CE313" s="2274"/>
      <c r="CF313" s="2274"/>
      <c r="CG313" s="2274"/>
      <c r="CH313" s="2274"/>
      <c r="CI313" s="2274"/>
      <c r="CJ313" s="2274"/>
      <c r="CK313" s="2274"/>
      <c r="CL313" s="2274"/>
      <c r="CM313" s="2274"/>
      <c r="CN313" s="2274"/>
      <c r="CO313" s="2274"/>
      <c r="CP313" s="2274"/>
      <c r="CQ313" s="2274"/>
      <c r="CR313" s="2274"/>
      <c r="CS313" s="2274"/>
      <c r="CT313" s="2274"/>
      <c r="CU313" s="2274"/>
      <c r="CV313" s="2274"/>
      <c r="CW313" s="2274"/>
      <c r="CX313" s="2274"/>
      <c r="CY313" s="2274"/>
      <c r="CZ313" s="2274"/>
      <c r="DA313" s="2274"/>
      <c r="DB313" s="2274"/>
      <c r="DC313" s="2274"/>
      <c r="DD313" s="2274"/>
      <c r="DE313" s="2274"/>
      <c r="DF313" s="2274"/>
      <c r="DG313" s="2274"/>
      <c r="DH313" s="2274"/>
      <c r="DI313" s="2274"/>
      <c r="DJ313" s="2274"/>
      <c r="DK313" s="2274"/>
      <c r="DL313" s="2274"/>
      <c r="DM313" s="2274"/>
      <c r="DN313" s="2274"/>
      <c r="DO313" s="2274"/>
      <c r="DP313" s="2274"/>
      <c r="DQ313" s="2274"/>
      <c r="DR313" s="2274"/>
      <c r="DS313" s="2274"/>
      <c r="DT313" s="2274"/>
      <c r="DU313" s="2274"/>
      <c r="DV313" s="1338"/>
      <c r="DW313" s="2274"/>
      <c r="DX313" s="2274"/>
      <c r="DY313" s="2274"/>
      <c r="DZ313" s="2274"/>
      <c r="EA313" s="2274"/>
      <c r="EB313" s="2274"/>
      <c r="EC313" s="2274"/>
      <c r="ED313" s="2274"/>
      <c r="EE313" s="2274"/>
      <c r="EF313" s="2274"/>
      <c r="EG313" s="2274"/>
      <c r="EH313" s="2274"/>
      <c r="EI313" s="2274"/>
      <c r="EJ313" s="2274"/>
      <c r="EK313" s="2274"/>
      <c r="EL313" s="2274"/>
      <c r="EM313" s="2274"/>
      <c r="EN313" s="2274"/>
      <c r="EO313" s="2274"/>
      <c r="EP313" s="2274"/>
      <c r="EQ313" s="1338"/>
      <c r="ER313" s="542"/>
    </row>
    <row r="314" spans="1:148" ht="15" customHeight="1" x14ac:dyDescent="0.25">
      <c r="A314" s="1469"/>
      <c r="B314" s="1129" t="str">
        <f t="shared" si="28"/>
        <v>Desk 98</v>
      </c>
      <c r="C314" s="1131" t="str">
        <f t="shared" ref="C314:F316" si="31">IF(ISBLANK(C108), "", C108)</f>
        <v/>
      </c>
      <c r="D314" s="1131" t="str">
        <f t="shared" si="31"/>
        <v/>
      </c>
      <c r="E314" s="1131" t="str">
        <f t="shared" si="31"/>
        <v/>
      </c>
      <c r="F314" s="1131" t="str">
        <f t="shared" si="31"/>
        <v/>
      </c>
      <c r="G314" s="2274"/>
      <c r="H314" s="2274"/>
      <c r="I314" s="2274"/>
      <c r="J314" s="2274"/>
      <c r="K314" s="2274"/>
      <c r="L314" s="2274"/>
      <c r="M314" s="2274"/>
      <c r="N314" s="2274"/>
      <c r="O314" s="2274"/>
      <c r="P314" s="2274"/>
      <c r="Q314" s="2274"/>
      <c r="R314" s="2274"/>
      <c r="S314" s="2274"/>
      <c r="T314" s="2274"/>
      <c r="U314" s="2274"/>
      <c r="V314" s="2274"/>
      <c r="W314" s="2274"/>
      <c r="X314" s="2274"/>
      <c r="Y314" s="2274"/>
      <c r="Z314" s="2274"/>
      <c r="AA314" s="2274"/>
      <c r="AB314" s="2274"/>
      <c r="AC314" s="2274"/>
      <c r="AD314" s="2274"/>
      <c r="AE314" s="2274"/>
      <c r="AF314" s="2274"/>
      <c r="AG314" s="2274"/>
      <c r="AH314" s="2274"/>
      <c r="AI314" s="2274"/>
      <c r="AJ314" s="2274"/>
      <c r="AK314" s="2274"/>
      <c r="AL314" s="2274"/>
      <c r="AM314" s="2274"/>
      <c r="AN314" s="2274"/>
      <c r="AO314" s="2274"/>
      <c r="AP314" s="2274"/>
      <c r="AQ314" s="2274"/>
      <c r="AR314" s="2274"/>
      <c r="AS314" s="2274"/>
      <c r="AT314" s="2274"/>
      <c r="AU314" s="2274"/>
      <c r="AV314" s="2274"/>
      <c r="AW314" s="2274"/>
      <c r="AX314" s="2274"/>
      <c r="AY314" s="2274"/>
      <c r="AZ314" s="2274"/>
      <c r="BA314" s="2274"/>
      <c r="BB314" s="2274"/>
      <c r="BC314" s="2274"/>
      <c r="BD314" s="2274"/>
      <c r="BE314" s="2274"/>
      <c r="BF314" s="2274"/>
      <c r="BG314" s="2274"/>
      <c r="BH314" s="2274"/>
      <c r="BI314" s="2274"/>
      <c r="BJ314" s="2274"/>
      <c r="BK314" s="2274"/>
      <c r="BL314" s="2274"/>
      <c r="BM314" s="2274"/>
      <c r="BN314" s="2274"/>
      <c r="BO314" s="2274"/>
      <c r="BP314" s="2274"/>
      <c r="BQ314" s="2274"/>
      <c r="BR314" s="2274"/>
      <c r="BS314" s="2274"/>
      <c r="BT314" s="2274"/>
      <c r="BU314" s="2274"/>
      <c r="BV314" s="2274"/>
      <c r="BW314" s="2274"/>
      <c r="BX314" s="2274"/>
      <c r="BY314" s="2274"/>
      <c r="BZ314" s="2274"/>
      <c r="CA314" s="2274"/>
      <c r="CB314" s="2274"/>
      <c r="CC314" s="2274"/>
      <c r="CD314" s="2274"/>
      <c r="CE314" s="2274"/>
      <c r="CF314" s="2274"/>
      <c r="CG314" s="2274"/>
      <c r="CH314" s="2274"/>
      <c r="CI314" s="2274"/>
      <c r="CJ314" s="2274"/>
      <c r="CK314" s="2274"/>
      <c r="CL314" s="2274"/>
      <c r="CM314" s="2274"/>
      <c r="CN314" s="2274"/>
      <c r="CO314" s="2274"/>
      <c r="CP314" s="2274"/>
      <c r="CQ314" s="2274"/>
      <c r="CR314" s="2274"/>
      <c r="CS314" s="2274"/>
      <c r="CT314" s="2274"/>
      <c r="CU314" s="2274"/>
      <c r="CV314" s="2274"/>
      <c r="CW314" s="2274"/>
      <c r="CX314" s="2274"/>
      <c r="CY314" s="2274"/>
      <c r="CZ314" s="2274"/>
      <c r="DA314" s="2274"/>
      <c r="DB314" s="2274"/>
      <c r="DC314" s="2274"/>
      <c r="DD314" s="2274"/>
      <c r="DE314" s="2274"/>
      <c r="DF314" s="2274"/>
      <c r="DG314" s="2274"/>
      <c r="DH314" s="2274"/>
      <c r="DI314" s="2274"/>
      <c r="DJ314" s="2274"/>
      <c r="DK314" s="2274"/>
      <c r="DL314" s="2274"/>
      <c r="DM314" s="2274"/>
      <c r="DN314" s="2274"/>
      <c r="DO314" s="2274"/>
      <c r="DP314" s="2274"/>
      <c r="DQ314" s="2274"/>
      <c r="DR314" s="2274"/>
      <c r="DS314" s="2274"/>
      <c r="DT314" s="2274"/>
      <c r="DU314" s="2274"/>
      <c r="DV314" s="1338"/>
      <c r="DW314" s="2274"/>
      <c r="DX314" s="2274"/>
      <c r="DY314" s="2274"/>
      <c r="DZ314" s="2274"/>
      <c r="EA314" s="2274"/>
      <c r="EB314" s="2274"/>
      <c r="EC314" s="2274"/>
      <c r="ED314" s="2274"/>
      <c r="EE314" s="2274"/>
      <c r="EF314" s="2274"/>
      <c r="EG314" s="2274"/>
      <c r="EH314" s="2274"/>
      <c r="EI314" s="2274"/>
      <c r="EJ314" s="2274"/>
      <c r="EK314" s="2274"/>
      <c r="EL314" s="2274"/>
      <c r="EM314" s="2274"/>
      <c r="EN314" s="2274"/>
      <c r="EO314" s="2274"/>
      <c r="EP314" s="2274"/>
      <c r="EQ314" s="1338"/>
      <c r="ER314" s="542"/>
    </row>
    <row r="315" spans="1:148" ht="15" customHeight="1" x14ac:dyDescent="0.25">
      <c r="A315" s="1469"/>
      <c r="B315" s="1129" t="str">
        <f t="shared" si="28"/>
        <v>Desk 99</v>
      </c>
      <c r="C315" s="1131" t="str">
        <f t="shared" si="31"/>
        <v/>
      </c>
      <c r="D315" s="1131" t="str">
        <f t="shared" si="31"/>
        <v/>
      </c>
      <c r="E315" s="1131" t="str">
        <f t="shared" si="31"/>
        <v/>
      </c>
      <c r="F315" s="1131" t="str">
        <f t="shared" si="31"/>
        <v/>
      </c>
      <c r="G315" s="2274"/>
      <c r="H315" s="2274"/>
      <c r="I315" s="2274"/>
      <c r="J315" s="2274"/>
      <c r="K315" s="2274"/>
      <c r="L315" s="2274"/>
      <c r="M315" s="2274"/>
      <c r="N315" s="2274"/>
      <c r="O315" s="2274"/>
      <c r="P315" s="2274"/>
      <c r="Q315" s="2274"/>
      <c r="R315" s="2274"/>
      <c r="S315" s="2274"/>
      <c r="T315" s="2274"/>
      <c r="U315" s="2274"/>
      <c r="V315" s="2274"/>
      <c r="W315" s="2274"/>
      <c r="X315" s="2274"/>
      <c r="Y315" s="2274"/>
      <c r="Z315" s="2274"/>
      <c r="AA315" s="2274"/>
      <c r="AB315" s="2274"/>
      <c r="AC315" s="2274"/>
      <c r="AD315" s="2274"/>
      <c r="AE315" s="2274"/>
      <c r="AF315" s="2274"/>
      <c r="AG315" s="2274"/>
      <c r="AH315" s="2274"/>
      <c r="AI315" s="2274"/>
      <c r="AJ315" s="2274"/>
      <c r="AK315" s="2274"/>
      <c r="AL315" s="2274"/>
      <c r="AM315" s="2274"/>
      <c r="AN315" s="2274"/>
      <c r="AO315" s="2274"/>
      <c r="AP315" s="2274"/>
      <c r="AQ315" s="2274"/>
      <c r="AR315" s="2274"/>
      <c r="AS315" s="2274"/>
      <c r="AT315" s="2274"/>
      <c r="AU315" s="2274"/>
      <c r="AV315" s="2274"/>
      <c r="AW315" s="2274"/>
      <c r="AX315" s="2274"/>
      <c r="AY315" s="2274"/>
      <c r="AZ315" s="2274"/>
      <c r="BA315" s="2274"/>
      <c r="BB315" s="2274"/>
      <c r="BC315" s="2274"/>
      <c r="BD315" s="2274"/>
      <c r="BE315" s="2274"/>
      <c r="BF315" s="2274"/>
      <c r="BG315" s="2274"/>
      <c r="BH315" s="2274"/>
      <c r="BI315" s="2274"/>
      <c r="BJ315" s="2274"/>
      <c r="BK315" s="2274"/>
      <c r="BL315" s="2274"/>
      <c r="BM315" s="2274"/>
      <c r="BN315" s="2274"/>
      <c r="BO315" s="2274"/>
      <c r="BP315" s="2274"/>
      <c r="BQ315" s="2274"/>
      <c r="BR315" s="2274"/>
      <c r="BS315" s="2274"/>
      <c r="BT315" s="2274"/>
      <c r="BU315" s="2274"/>
      <c r="BV315" s="2274"/>
      <c r="BW315" s="2274"/>
      <c r="BX315" s="2274"/>
      <c r="BY315" s="2274"/>
      <c r="BZ315" s="2274"/>
      <c r="CA315" s="2274"/>
      <c r="CB315" s="2274"/>
      <c r="CC315" s="2274"/>
      <c r="CD315" s="2274"/>
      <c r="CE315" s="2274"/>
      <c r="CF315" s="2274"/>
      <c r="CG315" s="2274"/>
      <c r="CH315" s="2274"/>
      <c r="CI315" s="2274"/>
      <c r="CJ315" s="2274"/>
      <c r="CK315" s="2274"/>
      <c r="CL315" s="2274"/>
      <c r="CM315" s="2274"/>
      <c r="CN315" s="2274"/>
      <c r="CO315" s="2274"/>
      <c r="CP315" s="2274"/>
      <c r="CQ315" s="2274"/>
      <c r="CR315" s="2274"/>
      <c r="CS315" s="2274"/>
      <c r="CT315" s="2274"/>
      <c r="CU315" s="2274"/>
      <c r="CV315" s="2274"/>
      <c r="CW315" s="2274"/>
      <c r="CX315" s="2274"/>
      <c r="CY315" s="2274"/>
      <c r="CZ315" s="2274"/>
      <c r="DA315" s="2274"/>
      <c r="DB315" s="2274"/>
      <c r="DC315" s="2274"/>
      <c r="DD315" s="2274"/>
      <c r="DE315" s="2274"/>
      <c r="DF315" s="2274"/>
      <c r="DG315" s="2274"/>
      <c r="DH315" s="2274"/>
      <c r="DI315" s="2274"/>
      <c r="DJ315" s="2274"/>
      <c r="DK315" s="2274"/>
      <c r="DL315" s="2274"/>
      <c r="DM315" s="2274"/>
      <c r="DN315" s="2274"/>
      <c r="DO315" s="2274"/>
      <c r="DP315" s="2274"/>
      <c r="DQ315" s="2274"/>
      <c r="DR315" s="2274"/>
      <c r="DS315" s="2274"/>
      <c r="DT315" s="2274"/>
      <c r="DU315" s="2274"/>
      <c r="DV315" s="1338"/>
      <c r="DW315" s="2274"/>
      <c r="DX315" s="2274"/>
      <c r="DY315" s="2274"/>
      <c r="DZ315" s="2274"/>
      <c r="EA315" s="2274"/>
      <c r="EB315" s="2274"/>
      <c r="EC315" s="2274"/>
      <c r="ED315" s="2274"/>
      <c r="EE315" s="2274"/>
      <c r="EF315" s="2274"/>
      <c r="EG315" s="2274"/>
      <c r="EH315" s="2274"/>
      <c r="EI315" s="2274"/>
      <c r="EJ315" s="2274"/>
      <c r="EK315" s="2274"/>
      <c r="EL315" s="2274"/>
      <c r="EM315" s="2274"/>
      <c r="EN315" s="2274"/>
      <c r="EO315" s="2274"/>
      <c r="EP315" s="2274"/>
      <c r="EQ315" s="1338"/>
      <c r="ER315" s="542"/>
    </row>
    <row r="316" spans="1:148" ht="15" customHeight="1" x14ac:dyDescent="0.25">
      <c r="A316" s="1469"/>
      <c r="B316" s="1132" t="str">
        <f t="shared" si="28"/>
        <v>Desk 100</v>
      </c>
      <c r="C316" s="1133" t="str">
        <f t="shared" si="31"/>
        <v/>
      </c>
      <c r="D316" s="1133" t="str">
        <f t="shared" si="31"/>
        <v/>
      </c>
      <c r="E316" s="1133" t="str">
        <f t="shared" si="31"/>
        <v/>
      </c>
      <c r="F316" s="1133" t="str">
        <f t="shared" si="31"/>
        <v/>
      </c>
      <c r="G316" s="2275"/>
      <c r="H316" s="2275"/>
      <c r="I316" s="2275"/>
      <c r="J316" s="2275"/>
      <c r="K316" s="2275"/>
      <c r="L316" s="2275"/>
      <c r="M316" s="2275"/>
      <c r="N316" s="2275"/>
      <c r="O316" s="2275"/>
      <c r="P316" s="2275"/>
      <c r="Q316" s="2275"/>
      <c r="R316" s="2275"/>
      <c r="S316" s="2275"/>
      <c r="T316" s="2275"/>
      <c r="U316" s="2275"/>
      <c r="V316" s="2275"/>
      <c r="W316" s="2275"/>
      <c r="X316" s="2275"/>
      <c r="Y316" s="2275"/>
      <c r="Z316" s="2275"/>
      <c r="AA316" s="2275"/>
      <c r="AB316" s="2275"/>
      <c r="AC316" s="2275"/>
      <c r="AD316" s="2275"/>
      <c r="AE316" s="2275"/>
      <c r="AF316" s="2275"/>
      <c r="AG316" s="2275"/>
      <c r="AH316" s="2275"/>
      <c r="AI316" s="2275"/>
      <c r="AJ316" s="2275"/>
      <c r="AK316" s="2275"/>
      <c r="AL316" s="2275"/>
      <c r="AM316" s="2275"/>
      <c r="AN316" s="2275"/>
      <c r="AO316" s="2275"/>
      <c r="AP316" s="2275"/>
      <c r="AQ316" s="2275"/>
      <c r="AR316" s="2275"/>
      <c r="AS316" s="2275"/>
      <c r="AT316" s="2275"/>
      <c r="AU316" s="2275"/>
      <c r="AV316" s="2275"/>
      <c r="AW316" s="2275"/>
      <c r="AX316" s="2275"/>
      <c r="AY316" s="2275"/>
      <c r="AZ316" s="2275"/>
      <c r="BA316" s="2275"/>
      <c r="BB316" s="2275"/>
      <c r="BC316" s="2275"/>
      <c r="BD316" s="2275"/>
      <c r="BE316" s="2275"/>
      <c r="BF316" s="2275"/>
      <c r="BG316" s="2275"/>
      <c r="BH316" s="2275"/>
      <c r="BI316" s="2275"/>
      <c r="BJ316" s="2275"/>
      <c r="BK316" s="2275"/>
      <c r="BL316" s="2275"/>
      <c r="BM316" s="2275"/>
      <c r="BN316" s="2275"/>
      <c r="BO316" s="2275"/>
      <c r="BP316" s="2275"/>
      <c r="BQ316" s="2275"/>
      <c r="BR316" s="2275"/>
      <c r="BS316" s="2275"/>
      <c r="BT316" s="2275"/>
      <c r="BU316" s="2275"/>
      <c r="BV316" s="2275"/>
      <c r="BW316" s="2275"/>
      <c r="BX316" s="2275"/>
      <c r="BY316" s="2275"/>
      <c r="BZ316" s="2275"/>
      <c r="CA316" s="2275"/>
      <c r="CB316" s="2275"/>
      <c r="CC316" s="2275"/>
      <c r="CD316" s="2275"/>
      <c r="CE316" s="2275"/>
      <c r="CF316" s="2275"/>
      <c r="CG316" s="2275"/>
      <c r="CH316" s="2275"/>
      <c r="CI316" s="2275"/>
      <c r="CJ316" s="2275"/>
      <c r="CK316" s="2275"/>
      <c r="CL316" s="2275"/>
      <c r="CM316" s="2275"/>
      <c r="CN316" s="2275"/>
      <c r="CO316" s="2275"/>
      <c r="CP316" s="2275"/>
      <c r="CQ316" s="2275"/>
      <c r="CR316" s="2275"/>
      <c r="CS316" s="2275"/>
      <c r="CT316" s="2275"/>
      <c r="CU316" s="2275"/>
      <c r="CV316" s="2275"/>
      <c r="CW316" s="2275"/>
      <c r="CX316" s="2275"/>
      <c r="CY316" s="2275"/>
      <c r="CZ316" s="2275"/>
      <c r="DA316" s="2275"/>
      <c r="DB316" s="2275"/>
      <c r="DC316" s="2275"/>
      <c r="DD316" s="2275"/>
      <c r="DE316" s="2275"/>
      <c r="DF316" s="2275"/>
      <c r="DG316" s="2275"/>
      <c r="DH316" s="2275"/>
      <c r="DI316" s="2275"/>
      <c r="DJ316" s="2275"/>
      <c r="DK316" s="2275"/>
      <c r="DL316" s="2275"/>
      <c r="DM316" s="2275"/>
      <c r="DN316" s="2275"/>
      <c r="DO316" s="2275"/>
      <c r="DP316" s="2275"/>
      <c r="DQ316" s="2275"/>
      <c r="DR316" s="2275"/>
      <c r="DS316" s="2275"/>
      <c r="DT316" s="2275"/>
      <c r="DU316" s="2275"/>
      <c r="DV316" s="2276"/>
      <c r="DW316" s="2275"/>
      <c r="DX316" s="2275"/>
      <c r="DY316" s="2275"/>
      <c r="DZ316" s="2275"/>
      <c r="EA316" s="2275"/>
      <c r="EB316" s="2275"/>
      <c r="EC316" s="2275"/>
      <c r="ED316" s="2275"/>
      <c r="EE316" s="2275"/>
      <c r="EF316" s="2275"/>
      <c r="EG316" s="2275"/>
      <c r="EH316" s="2275"/>
      <c r="EI316" s="2275"/>
      <c r="EJ316" s="2275"/>
      <c r="EK316" s="2275"/>
      <c r="EL316" s="2275"/>
      <c r="EM316" s="2275"/>
      <c r="EN316" s="2275"/>
      <c r="EO316" s="2275"/>
      <c r="EP316" s="2275"/>
      <c r="EQ316" s="2276"/>
      <c r="ER316" s="542"/>
    </row>
    <row r="317" spans="1:148" ht="15" customHeight="1" x14ac:dyDescent="0.25">
      <c r="A317" s="1469"/>
      <c r="B317" s="1940" t="s">
        <v>1152</v>
      </c>
      <c r="C317" s="1751"/>
      <c r="D317" s="1751"/>
      <c r="E317" s="1751"/>
      <c r="F317" s="1751"/>
      <c r="G317" s="2277"/>
      <c r="H317" s="2277"/>
      <c r="I317" s="2277"/>
      <c r="J317" s="2277"/>
      <c r="K317" s="2277"/>
      <c r="L317" s="2277"/>
      <c r="M317" s="2277"/>
      <c r="N317" s="2277"/>
      <c r="O317" s="2277"/>
      <c r="P317" s="2277"/>
      <c r="Q317" s="2277"/>
      <c r="R317" s="2277"/>
      <c r="S317" s="2277"/>
      <c r="T317" s="2277"/>
      <c r="U317" s="2277"/>
      <c r="V317" s="2277"/>
      <c r="W317" s="2277"/>
      <c r="X317" s="2277"/>
      <c r="Y317" s="2277"/>
      <c r="Z317" s="2277"/>
      <c r="AA317" s="2277"/>
      <c r="AB317" s="2277"/>
      <c r="AC317" s="2277"/>
      <c r="AD317" s="2277"/>
      <c r="AE317" s="2277"/>
      <c r="AF317" s="2277"/>
      <c r="AG317" s="2277"/>
      <c r="AH317" s="2277"/>
      <c r="AI317" s="2277"/>
      <c r="AJ317" s="2277"/>
      <c r="AK317" s="2277"/>
      <c r="AL317" s="2277"/>
      <c r="AM317" s="2277"/>
      <c r="AN317" s="2277"/>
      <c r="AO317" s="2277"/>
      <c r="AP317" s="2277"/>
      <c r="AQ317" s="2277"/>
      <c r="AR317" s="2277"/>
      <c r="AS317" s="2277"/>
      <c r="AT317" s="2277"/>
      <c r="AU317" s="2277"/>
      <c r="AV317" s="2277"/>
      <c r="AW317" s="2277"/>
      <c r="AX317" s="2277"/>
      <c r="AY317" s="2277"/>
      <c r="AZ317" s="2277"/>
      <c r="BA317" s="2277"/>
      <c r="BB317" s="2277"/>
      <c r="BC317" s="2277"/>
      <c r="BD317" s="2277"/>
      <c r="BE317" s="2277"/>
      <c r="BF317" s="2277"/>
      <c r="BG317" s="2277"/>
      <c r="BH317" s="2277"/>
      <c r="BI317" s="2277"/>
      <c r="BJ317" s="2277"/>
      <c r="BK317" s="2277"/>
      <c r="BL317" s="2277"/>
      <c r="BM317" s="2277"/>
      <c r="BN317" s="2277"/>
      <c r="BO317" s="2277"/>
      <c r="BP317" s="2277"/>
      <c r="BQ317" s="2277"/>
      <c r="BR317" s="2277"/>
      <c r="BS317" s="2277"/>
      <c r="BT317" s="2277"/>
      <c r="BU317" s="2277"/>
      <c r="BV317" s="2277"/>
      <c r="BW317" s="2277"/>
      <c r="BX317" s="2277"/>
      <c r="BY317" s="2277"/>
      <c r="BZ317" s="2277"/>
      <c r="CA317" s="2277"/>
      <c r="CB317" s="2277"/>
      <c r="CC317" s="2277"/>
      <c r="CD317" s="2277"/>
      <c r="CE317" s="2277"/>
      <c r="CF317" s="2277"/>
      <c r="CG317" s="2277"/>
      <c r="CH317" s="2277"/>
      <c r="CI317" s="2277"/>
      <c r="CJ317" s="2277"/>
      <c r="CK317" s="2277"/>
      <c r="CL317" s="2277"/>
      <c r="CM317" s="2277"/>
      <c r="CN317" s="2277"/>
      <c r="CO317" s="2277"/>
      <c r="CP317" s="2277"/>
      <c r="CQ317" s="2277"/>
      <c r="CR317" s="2277"/>
      <c r="CS317" s="2277"/>
      <c r="CT317" s="2277"/>
      <c r="CU317" s="2277"/>
      <c r="CV317" s="2277"/>
      <c r="CW317" s="2277"/>
      <c r="CX317" s="2277"/>
      <c r="CY317" s="2277"/>
      <c r="CZ317" s="2277"/>
      <c r="DA317" s="2277"/>
      <c r="DB317" s="2277"/>
      <c r="DC317" s="2277"/>
      <c r="DD317" s="2277"/>
      <c r="DE317" s="2277"/>
      <c r="DF317" s="2277"/>
      <c r="DG317" s="2277"/>
      <c r="DH317" s="2277"/>
      <c r="DI317" s="2277"/>
      <c r="DJ317" s="2277"/>
      <c r="DK317" s="2277"/>
      <c r="DL317" s="2277"/>
      <c r="DM317" s="2277"/>
      <c r="DN317" s="2277"/>
      <c r="DO317" s="2277"/>
      <c r="DP317" s="2277"/>
      <c r="DQ317" s="2277"/>
      <c r="DR317" s="2277"/>
      <c r="DS317" s="2277"/>
      <c r="DT317" s="2277"/>
      <c r="DU317" s="2277"/>
      <c r="DV317" s="2278"/>
      <c r="DW317" s="2277"/>
      <c r="DX317" s="2277"/>
      <c r="DY317" s="2277"/>
      <c r="DZ317" s="2277"/>
      <c r="EA317" s="2277"/>
      <c r="EB317" s="2277"/>
      <c r="EC317" s="2277"/>
      <c r="ED317" s="2277"/>
      <c r="EE317" s="2277"/>
      <c r="EF317" s="2277"/>
      <c r="EG317" s="2277"/>
      <c r="EH317" s="2277"/>
      <c r="EI317" s="2277"/>
      <c r="EJ317" s="2277"/>
      <c r="EK317" s="2277"/>
      <c r="EL317" s="2277"/>
      <c r="EM317" s="2277"/>
      <c r="EN317" s="2277"/>
      <c r="EO317" s="2277"/>
      <c r="EP317" s="2277"/>
      <c r="EQ317" s="2278"/>
      <c r="ER317" s="542"/>
    </row>
    <row r="318" spans="1:148" s="1608" customFormat="1" ht="60" customHeight="1" x14ac:dyDescent="0.25">
      <c r="A318" s="1443" t="s">
        <v>1186</v>
      </c>
      <c r="B318" s="539"/>
      <c r="C318" s="539"/>
      <c r="D318" s="706"/>
      <c r="E318" s="706"/>
      <c r="F318" s="706"/>
      <c r="ER318" s="389"/>
    </row>
    <row r="319" spans="1:148" ht="45" customHeight="1" x14ac:dyDescent="0.25">
      <c r="A319" s="1469"/>
      <c r="B319" s="1945" t="s">
        <v>1051</v>
      </c>
      <c r="C319" s="1929" t="s">
        <v>1214</v>
      </c>
      <c r="D319" s="1922" t="s">
        <v>1180</v>
      </c>
      <c r="E319" s="1929" t="s">
        <v>1181</v>
      </c>
      <c r="F319" s="1929" t="s">
        <v>1215</v>
      </c>
      <c r="G319" s="1929" t="s">
        <v>1049</v>
      </c>
      <c r="H319" s="1929" t="str">
        <f t="shared" ref="H319:BS319" si="32">"T+" &amp; (COLUMN(H319)-COLUMN($G319))</f>
        <v>T+1</v>
      </c>
      <c r="I319" s="1929" t="str">
        <f t="shared" si="32"/>
        <v>T+2</v>
      </c>
      <c r="J319" s="1929" t="str">
        <f t="shared" si="32"/>
        <v>T+3</v>
      </c>
      <c r="K319" s="1929" t="str">
        <f t="shared" si="32"/>
        <v>T+4</v>
      </c>
      <c r="L319" s="1929" t="str">
        <f t="shared" si="32"/>
        <v>T+5</v>
      </c>
      <c r="M319" s="1929" t="str">
        <f t="shared" si="32"/>
        <v>T+6</v>
      </c>
      <c r="N319" s="1929" t="str">
        <f t="shared" si="32"/>
        <v>T+7</v>
      </c>
      <c r="O319" s="1929" t="str">
        <f t="shared" si="32"/>
        <v>T+8</v>
      </c>
      <c r="P319" s="1929" t="str">
        <f t="shared" si="32"/>
        <v>T+9</v>
      </c>
      <c r="Q319" s="1929" t="str">
        <f t="shared" si="32"/>
        <v>T+10</v>
      </c>
      <c r="R319" s="1929" t="str">
        <f t="shared" si="32"/>
        <v>T+11</v>
      </c>
      <c r="S319" s="1929" t="str">
        <f t="shared" si="32"/>
        <v>T+12</v>
      </c>
      <c r="T319" s="1929" t="str">
        <f t="shared" si="32"/>
        <v>T+13</v>
      </c>
      <c r="U319" s="1929" t="str">
        <f t="shared" si="32"/>
        <v>T+14</v>
      </c>
      <c r="V319" s="1929" t="str">
        <f t="shared" si="32"/>
        <v>T+15</v>
      </c>
      <c r="W319" s="1929" t="str">
        <f t="shared" si="32"/>
        <v>T+16</v>
      </c>
      <c r="X319" s="1929" t="str">
        <f t="shared" si="32"/>
        <v>T+17</v>
      </c>
      <c r="Y319" s="1929" t="str">
        <f t="shared" si="32"/>
        <v>T+18</v>
      </c>
      <c r="Z319" s="1929" t="str">
        <f t="shared" si="32"/>
        <v>T+19</v>
      </c>
      <c r="AA319" s="1929" t="str">
        <f t="shared" si="32"/>
        <v>T+20</v>
      </c>
      <c r="AB319" s="1929" t="str">
        <f t="shared" si="32"/>
        <v>T+21</v>
      </c>
      <c r="AC319" s="1929" t="str">
        <f t="shared" si="32"/>
        <v>T+22</v>
      </c>
      <c r="AD319" s="1929" t="str">
        <f t="shared" si="32"/>
        <v>T+23</v>
      </c>
      <c r="AE319" s="1929" t="str">
        <f t="shared" si="32"/>
        <v>T+24</v>
      </c>
      <c r="AF319" s="1929" t="str">
        <f t="shared" si="32"/>
        <v>T+25</v>
      </c>
      <c r="AG319" s="1929" t="str">
        <f t="shared" si="32"/>
        <v>T+26</v>
      </c>
      <c r="AH319" s="1929" t="str">
        <f t="shared" si="32"/>
        <v>T+27</v>
      </c>
      <c r="AI319" s="1929" t="str">
        <f t="shared" si="32"/>
        <v>T+28</v>
      </c>
      <c r="AJ319" s="1929" t="str">
        <f t="shared" si="32"/>
        <v>T+29</v>
      </c>
      <c r="AK319" s="1929" t="str">
        <f t="shared" si="32"/>
        <v>T+30</v>
      </c>
      <c r="AL319" s="1929" t="str">
        <f t="shared" si="32"/>
        <v>T+31</v>
      </c>
      <c r="AM319" s="1929" t="str">
        <f t="shared" si="32"/>
        <v>T+32</v>
      </c>
      <c r="AN319" s="1929" t="str">
        <f t="shared" si="32"/>
        <v>T+33</v>
      </c>
      <c r="AO319" s="1929" t="str">
        <f t="shared" si="32"/>
        <v>T+34</v>
      </c>
      <c r="AP319" s="1929" t="str">
        <f t="shared" si="32"/>
        <v>T+35</v>
      </c>
      <c r="AQ319" s="1929" t="str">
        <f t="shared" si="32"/>
        <v>T+36</v>
      </c>
      <c r="AR319" s="1929" t="str">
        <f t="shared" si="32"/>
        <v>T+37</v>
      </c>
      <c r="AS319" s="1929" t="str">
        <f t="shared" si="32"/>
        <v>T+38</v>
      </c>
      <c r="AT319" s="1929" t="str">
        <f t="shared" si="32"/>
        <v>T+39</v>
      </c>
      <c r="AU319" s="1929" t="str">
        <f t="shared" si="32"/>
        <v>T+40</v>
      </c>
      <c r="AV319" s="1929" t="str">
        <f t="shared" si="32"/>
        <v>T+41</v>
      </c>
      <c r="AW319" s="1929" t="str">
        <f t="shared" si="32"/>
        <v>T+42</v>
      </c>
      <c r="AX319" s="1929" t="str">
        <f t="shared" si="32"/>
        <v>T+43</v>
      </c>
      <c r="AY319" s="1929" t="str">
        <f t="shared" si="32"/>
        <v>T+44</v>
      </c>
      <c r="AZ319" s="1929" t="str">
        <f t="shared" si="32"/>
        <v>T+45</v>
      </c>
      <c r="BA319" s="1929" t="str">
        <f t="shared" si="32"/>
        <v>T+46</v>
      </c>
      <c r="BB319" s="1929" t="str">
        <f t="shared" si="32"/>
        <v>T+47</v>
      </c>
      <c r="BC319" s="1929" t="str">
        <f t="shared" si="32"/>
        <v>T+48</v>
      </c>
      <c r="BD319" s="1929" t="str">
        <f t="shared" si="32"/>
        <v>T+49</v>
      </c>
      <c r="BE319" s="1929" t="str">
        <f t="shared" si="32"/>
        <v>T+50</v>
      </c>
      <c r="BF319" s="1929" t="str">
        <f t="shared" si="32"/>
        <v>T+51</v>
      </c>
      <c r="BG319" s="1929" t="str">
        <f t="shared" si="32"/>
        <v>T+52</v>
      </c>
      <c r="BH319" s="1929" t="str">
        <f t="shared" si="32"/>
        <v>T+53</v>
      </c>
      <c r="BI319" s="1929" t="str">
        <f t="shared" si="32"/>
        <v>T+54</v>
      </c>
      <c r="BJ319" s="1929" t="str">
        <f t="shared" si="32"/>
        <v>T+55</v>
      </c>
      <c r="BK319" s="1929" t="str">
        <f t="shared" si="32"/>
        <v>T+56</v>
      </c>
      <c r="BL319" s="1929" t="str">
        <f t="shared" si="32"/>
        <v>T+57</v>
      </c>
      <c r="BM319" s="1929" t="str">
        <f t="shared" si="32"/>
        <v>T+58</v>
      </c>
      <c r="BN319" s="1929" t="str">
        <f t="shared" si="32"/>
        <v>T+59</v>
      </c>
      <c r="BO319" s="1929" t="str">
        <f t="shared" si="32"/>
        <v>T+60</v>
      </c>
      <c r="BP319" s="1929" t="str">
        <f t="shared" si="32"/>
        <v>T+61</v>
      </c>
      <c r="BQ319" s="1929" t="str">
        <f t="shared" si="32"/>
        <v>T+62</v>
      </c>
      <c r="BR319" s="1929" t="str">
        <f t="shared" si="32"/>
        <v>T+63</v>
      </c>
      <c r="BS319" s="1929" t="str">
        <f t="shared" si="32"/>
        <v>T+64</v>
      </c>
      <c r="BT319" s="1929" t="str">
        <f t="shared" ref="BT319:EE319" si="33">"T+" &amp; (COLUMN(BT319)-COLUMN($G319))</f>
        <v>T+65</v>
      </c>
      <c r="BU319" s="1929" t="str">
        <f t="shared" si="33"/>
        <v>T+66</v>
      </c>
      <c r="BV319" s="1929" t="str">
        <f t="shared" si="33"/>
        <v>T+67</v>
      </c>
      <c r="BW319" s="1929" t="str">
        <f t="shared" si="33"/>
        <v>T+68</v>
      </c>
      <c r="BX319" s="1929" t="str">
        <f t="shared" si="33"/>
        <v>T+69</v>
      </c>
      <c r="BY319" s="1929" t="str">
        <f t="shared" si="33"/>
        <v>T+70</v>
      </c>
      <c r="BZ319" s="1929" t="str">
        <f t="shared" si="33"/>
        <v>T+71</v>
      </c>
      <c r="CA319" s="1929" t="str">
        <f t="shared" si="33"/>
        <v>T+72</v>
      </c>
      <c r="CB319" s="1929" t="str">
        <f t="shared" si="33"/>
        <v>T+73</v>
      </c>
      <c r="CC319" s="1929" t="str">
        <f t="shared" si="33"/>
        <v>T+74</v>
      </c>
      <c r="CD319" s="1929" t="str">
        <f t="shared" si="33"/>
        <v>T+75</v>
      </c>
      <c r="CE319" s="1929" t="str">
        <f t="shared" si="33"/>
        <v>T+76</v>
      </c>
      <c r="CF319" s="1929" t="str">
        <f t="shared" si="33"/>
        <v>T+77</v>
      </c>
      <c r="CG319" s="1929" t="str">
        <f t="shared" si="33"/>
        <v>T+78</v>
      </c>
      <c r="CH319" s="1929" t="str">
        <f t="shared" si="33"/>
        <v>T+79</v>
      </c>
      <c r="CI319" s="1929" t="str">
        <f t="shared" si="33"/>
        <v>T+80</v>
      </c>
      <c r="CJ319" s="1929" t="str">
        <f t="shared" si="33"/>
        <v>T+81</v>
      </c>
      <c r="CK319" s="1929" t="str">
        <f t="shared" si="33"/>
        <v>T+82</v>
      </c>
      <c r="CL319" s="1929" t="str">
        <f t="shared" si="33"/>
        <v>T+83</v>
      </c>
      <c r="CM319" s="1929" t="str">
        <f t="shared" si="33"/>
        <v>T+84</v>
      </c>
      <c r="CN319" s="1929" t="str">
        <f t="shared" si="33"/>
        <v>T+85</v>
      </c>
      <c r="CO319" s="1929" t="str">
        <f t="shared" si="33"/>
        <v>T+86</v>
      </c>
      <c r="CP319" s="1929" t="str">
        <f t="shared" si="33"/>
        <v>T+87</v>
      </c>
      <c r="CQ319" s="1929" t="str">
        <f t="shared" si="33"/>
        <v>T+88</v>
      </c>
      <c r="CR319" s="1929" t="str">
        <f t="shared" si="33"/>
        <v>T+89</v>
      </c>
      <c r="CS319" s="1929" t="str">
        <f t="shared" si="33"/>
        <v>T+90</v>
      </c>
      <c r="CT319" s="1929" t="str">
        <f t="shared" si="33"/>
        <v>T+91</v>
      </c>
      <c r="CU319" s="1929" t="str">
        <f t="shared" si="33"/>
        <v>T+92</v>
      </c>
      <c r="CV319" s="1929" t="str">
        <f t="shared" si="33"/>
        <v>T+93</v>
      </c>
      <c r="CW319" s="1929" t="str">
        <f t="shared" si="33"/>
        <v>T+94</v>
      </c>
      <c r="CX319" s="1929" t="str">
        <f t="shared" si="33"/>
        <v>T+95</v>
      </c>
      <c r="CY319" s="1929" t="str">
        <f t="shared" si="33"/>
        <v>T+96</v>
      </c>
      <c r="CZ319" s="1929" t="str">
        <f t="shared" si="33"/>
        <v>T+97</v>
      </c>
      <c r="DA319" s="1929" t="str">
        <f t="shared" si="33"/>
        <v>T+98</v>
      </c>
      <c r="DB319" s="1929" t="str">
        <f t="shared" si="33"/>
        <v>T+99</v>
      </c>
      <c r="DC319" s="1929" t="str">
        <f t="shared" si="33"/>
        <v>T+100</v>
      </c>
      <c r="DD319" s="1929" t="str">
        <f t="shared" si="33"/>
        <v>T+101</v>
      </c>
      <c r="DE319" s="1929" t="str">
        <f t="shared" si="33"/>
        <v>T+102</v>
      </c>
      <c r="DF319" s="1929" t="str">
        <f t="shared" si="33"/>
        <v>T+103</v>
      </c>
      <c r="DG319" s="1929" t="str">
        <f t="shared" si="33"/>
        <v>T+104</v>
      </c>
      <c r="DH319" s="1929" t="str">
        <f t="shared" si="33"/>
        <v>T+105</v>
      </c>
      <c r="DI319" s="1929" t="str">
        <f t="shared" si="33"/>
        <v>T+106</v>
      </c>
      <c r="DJ319" s="1929" t="str">
        <f t="shared" si="33"/>
        <v>T+107</v>
      </c>
      <c r="DK319" s="1929" t="str">
        <f t="shared" si="33"/>
        <v>T+108</v>
      </c>
      <c r="DL319" s="1929" t="str">
        <f t="shared" si="33"/>
        <v>T+109</v>
      </c>
      <c r="DM319" s="1929" t="str">
        <f t="shared" si="33"/>
        <v>T+110</v>
      </c>
      <c r="DN319" s="1929" t="str">
        <f t="shared" si="33"/>
        <v>T+111</v>
      </c>
      <c r="DO319" s="1929" t="str">
        <f t="shared" si="33"/>
        <v>T+112</v>
      </c>
      <c r="DP319" s="1929" t="str">
        <f t="shared" si="33"/>
        <v>T+113</v>
      </c>
      <c r="DQ319" s="1929" t="str">
        <f t="shared" si="33"/>
        <v>T+114</v>
      </c>
      <c r="DR319" s="1929" t="str">
        <f t="shared" si="33"/>
        <v>T+115</v>
      </c>
      <c r="DS319" s="1929" t="str">
        <f t="shared" si="33"/>
        <v>T+116</v>
      </c>
      <c r="DT319" s="1929" t="str">
        <f t="shared" si="33"/>
        <v>T+117</v>
      </c>
      <c r="DU319" s="1929" t="str">
        <f t="shared" si="33"/>
        <v>T+118</v>
      </c>
      <c r="DV319" s="1929" t="str">
        <f t="shared" si="33"/>
        <v>T+119</v>
      </c>
      <c r="DW319" s="1929" t="str">
        <f t="shared" si="33"/>
        <v>T+120</v>
      </c>
      <c r="DX319" s="1929" t="str">
        <f t="shared" si="33"/>
        <v>T+121</v>
      </c>
      <c r="DY319" s="1929" t="str">
        <f t="shared" si="33"/>
        <v>T+122</v>
      </c>
      <c r="DZ319" s="1929" t="str">
        <f t="shared" si="33"/>
        <v>T+123</v>
      </c>
      <c r="EA319" s="1929" t="str">
        <f t="shared" si="33"/>
        <v>T+124</v>
      </c>
      <c r="EB319" s="1929" t="str">
        <f t="shared" si="33"/>
        <v>T+125</v>
      </c>
      <c r="EC319" s="1929" t="str">
        <f t="shared" si="33"/>
        <v>T+126</v>
      </c>
      <c r="ED319" s="1929" t="str">
        <f t="shared" si="33"/>
        <v>T+127</v>
      </c>
      <c r="EE319" s="1929" t="str">
        <f t="shared" si="33"/>
        <v>T+128</v>
      </c>
      <c r="EF319" s="1929" t="str">
        <f t="shared" ref="EF319:EQ319" si="34">"T+" &amp; (COLUMN(EF319)-COLUMN($G319))</f>
        <v>T+129</v>
      </c>
      <c r="EG319" s="1929" t="str">
        <f t="shared" si="34"/>
        <v>T+130</v>
      </c>
      <c r="EH319" s="1929" t="str">
        <f t="shared" si="34"/>
        <v>T+131</v>
      </c>
      <c r="EI319" s="1929" t="str">
        <f t="shared" si="34"/>
        <v>T+132</v>
      </c>
      <c r="EJ319" s="1929" t="str">
        <f t="shared" si="34"/>
        <v>T+133</v>
      </c>
      <c r="EK319" s="1929" t="str">
        <f t="shared" si="34"/>
        <v>T+134</v>
      </c>
      <c r="EL319" s="1929" t="str">
        <f t="shared" si="34"/>
        <v>T+135</v>
      </c>
      <c r="EM319" s="1929" t="str">
        <f t="shared" si="34"/>
        <v>T+136</v>
      </c>
      <c r="EN319" s="1929" t="str">
        <f t="shared" si="34"/>
        <v>T+137</v>
      </c>
      <c r="EO319" s="1929" t="str">
        <f t="shared" si="34"/>
        <v>T+138</v>
      </c>
      <c r="EP319" s="1929" t="str">
        <f t="shared" si="34"/>
        <v>T+139</v>
      </c>
      <c r="EQ319" s="1929" t="str">
        <f t="shared" si="34"/>
        <v>T+140</v>
      </c>
      <c r="ER319" s="542"/>
    </row>
    <row r="320" spans="1:148" ht="15" customHeight="1" x14ac:dyDescent="0.25">
      <c r="A320" s="1469"/>
      <c r="B320" s="1935" t="str">
        <f t="shared" ref="B320:B383" si="35">B11</f>
        <v>Desk 1</v>
      </c>
      <c r="C320" s="1891" t="str">
        <f>IF(ISBLANK(C11), "", C11)</f>
        <v/>
      </c>
      <c r="D320" s="1891" t="str">
        <f t="shared" ref="D320:F320" si="36">IF(ISBLANK(D11), "", D11)</f>
        <v/>
      </c>
      <c r="E320" s="1891" t="str">
        <f t="shared" si="36"/>
        <v/>
      </c>
      <c r="F320" s="1891" t="str">
        <f t="shared" si="36"/>
        <v/>
      </c>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52"/>
      <c r="CD320" s="52"/>
      <c r="CE320" s="52"/>
      <c r="CF320" s="52"/>
      <c r="CG320" s="52"/>
      <c r="CH320" s="52"/>
      <c r="CI320" s="52"/>
      <c r="CJ320" s="52"/>
      <c r="CK320" s="52"/>
      <c r="CL320" s="52"/>
      <c r="CM320" s="52"/>
      <c r="CN320" s="52"/>
      <c r="CO320" s="52"/>
      <c r="CP320" s="52"/>
      <c r="CQ320" s="52"/>
      <c r="CR320" s="52"/>
      <c r="CS320" s="52"/>
      <c r="CT320" s="52"/>
      <c r="CU320" s="52"/>
      <c r="CV320" s="52"/>
      <c r="CW320" s="52"/>
      <c r="CX320" s="52"/>
      <c r="CY320" s="52"/>
      <c r="CZ320" s="52"/>
      <c r="DA320" s="52"/>
      <c r="DB320" s="52"/>
      <c r="DC320" s="52"/>
      <c r="DD320" s="52"/>
      <c r="DE320" s="52"/>
      <c r="DF320" s="52"/>
      <c r="DG320" s="52"/>
      <c r="DH320" s="52"/>
      <c r="DI320" s="52"/>
      <c r="DJ320" s="52"/>
      <c r="DK320" s="52"/>
      <c r="DL320" s="52"/>
      <c r="DM320" s="52"/>
      <c r="DN320" s="52"/>
      <c r="DO320" s="52"/>
      <c r="DP320" s="52"/>
      <c r="DQ320" s="52"/>
      <c r="DR320" s="52"/>
      <c r="DS320" s="52"/>
      <c r="DT320" s="52"/>
      <c r="DU320" s="52"/>
      <c r="DV320" s="95"/>
      <c r="DW320" s="52"/>
      <c r="DX320" s="52"/>
      <c r="DY320" s="52"/>
      <c r="DZ320" s="52"/>
      <c r="EA320" s="52"/>
      <c r="EB320" s="52"/>
      <c r="EC320" s="52"/>
      <c r="ED320" s="52"/>
      <c r="EE320" s="52"/>
      <c r="EF320" s="52"/>
      <c r="EG320" s="52"/>
      <c r="EH320" s="52"/>
      <c r="EI320" s="52"/>
      <c r="EJ320" s="52"/>
      <c r="EK320" s="52"/>
      <c r="EL320" s="52"/>
      <c r="EM320" s="52"/>
      <c r="EN320" s="52"/>
      <c r="EO320" s="52"/>
      <c r="EP320" s="52"/>
      <c r="EQ320" s="95"/>
      <c r="ER320" s="542"/>
    </row>
    <row r="321" spans="1:148" ht="15" customHeight="1" x14ac:dyDescent="0.25">
      <c r="A321" s="1469"/>
      <c r="B321" s="1129" t="str">
        <f t="shared" si="35"/>
        <v>Desk 2</v>
      </c>
      <c r="C321" s="1131" t="str">
        <f t="shared" ref="C321:F336" si="37">IF(ISBLANK(C12), "", C12)</f>
        <v/>
      </c>
      <c r="D321" s="1131" t="str">
        <f t="shared" si="37"/>
        <v/>
      </c>
      <c r="E321" s="1131" t="str">
        <f t="shared" si="37"/>
        <v/>
      </c>
      <c r="F321" s="1131" t="str">
        <f t="shared" si="37"/>
        <v/>
      </c>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52"/>
      <c r="CD321" s="52"/>
      <c r="CE321" s="52"/>
      <c r="CF321" s="52"/>
      <c r="CG321" s="52"/>
      <c r="CH321" s="52"/>
      <c r="CI321" s="52"/>
      <c r="CJ321" s="52"/>
      <c r="CK321" s="52"/>
      <c r="CL321" s="52"/>
      <c r="CM321" s="52"/>
      <c r="CN321" s="52"/>
      <c r="CO321" s="52"/>
      <c r="CP321" s="52"/>
      <c r="CQ321" s="52"/>
      <c r="CR321" s="52"/>
      <c r="CS321" s="52"/>
      <c r="CT321" s="52"/>
      <c r="CU321" s="52"/>
      <c r="CV321" s="52"/>
      <c r="CW321" s="52"/>
      <c r="CX321" s="52"/>
      <c r="CY321" s="52"/>
      <c r="CZ321" s="52"/>
      <c r="DA321" s="52"/>
      <c r="DB321" s="52"/>
      <c r="DC321" s="52"/>
      <c r="DD321" s="52"/>
      <c r="DE321" s="52"/>
      <c r="DF321" s="52"/>
      <c r="DG321" s="52"/>
      <c r="DH321" s="52"/>
      <c r="DI321" s="52"/>
      <c r="DJ321" s="52"/>
      <c r="DK321" s="52"/>
      <c r="DL321" s="52"/>
      <c r="DM321" s="52"/>
      <c r="DN321" s="52"/>
      <c r="DO321" s="52"/>
      <c r="DP321" s="52"/>
      <c r="DQ321" s="52"/>
      <c r="DR321" s="52"/>
      <c r="DS321" s="52"/>
      <c r="DT321" s="52"/>
      <c r="DU321" s="52"/>
      <c r="DV321" s="95"/>
      <c r="DW321" s="52"/>
      <c r="DX321" s="52"/>
      <c r="DY321" s="52"/>
      <c r="DZ321" s="52"/>
      <c r="EA321" s="52"/>
      <c r="EB321" s="52"/>
      <c r="EC321" s="52"/>
      <c r="ED321" s="52"/>
      <c r="EE321" s="52"/>
      <c r="EF321" s="52"/>
      <c r="EG321" s="52"/>
      <c r="EH321" s="52"/>
      <c r="EI321" s="52"/>
      <c r="EJ321" s="52"/>
      <c r="EK321" s="52"/>
      <c r="EL321" s="52"/>
      <c r="EM321" s="52"/>
      <c r="EN321" s="52"/>
      <c r="EO321" s="52"/>
      <c r="EP321" s="52"/>
      <c r="EQ321" s="95"/>
      <c r="ER321" s="542"/>
    </row>
    <row r="322" spans="1:148" ht="15" customHeight="1" x14ac:dyDescent="0.25">
      <c r="A322" s="1469"/>
      <c r="B322" s="1129" t="str">
        <f t="shared" si="35"/>
        <v>Desk 3</v>
      </c>
      <c r="C322" s="1131" t="str">
        <f t="shared" si="37"/>
        <v/>
      </c>
      <c r="D322" s="1131" t="str">
        <f t="shared" si="37"/>
        <v/>
      </c>
      <c r="E322" s="1131" t="str">
        <f t="shared" si="37"/>
        <v/>
      </c>
      <c r="F322" s="1131" t="str">
        <f t="shared" si="37"/>
        <v/>
      </c>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52"/>
      <c r="CD322" s="52"/>
      <c r="CE322" s="52"/>
      <c r="CF322" s="52"/>
      <c r="CG322" s="52"/>
      <c r="CH322" s="52"/>
      <c r="CI322" s="52"/>
      <c r="CJ322" s="52"/>
      <c r="CK322" s="52"/>
      <c r="CL322" s="52"/>
      <c r="CM322" s="52"/>
      <c r="CN322" s="52"/>
      <c r="CO322" s="52"/>
      <c r="CP322" s="52"/>
      <c r="CQ322" s="52"/>
      <c r="CR322" s="52"/>
      <c r="CS322" s="52"/>
      <c r="CT322" s="52"/>
      <c r="CU322" s="52"/>
      <c r="CV322" s="52"/>
      <c r="CW322" s="52"/>
      <c r="CX322" s="52"/>
      <c r="CY322" s="52"/>
      <c r="CZ322" s="52"/>
      <c r="DA322" s="52"/>
      <c r="DB322" s="52"/>
      <c r="DC322" s="52"/>
      <c r="DD322" s="52"/>
      <c r="DE322" s="52"/>
      <c r="DF322" s="52"/>
      <c r="DG322" s="52"/>
      <c r="DH322" s="52"/>
      <c r="DI322" s="52"/>
      <c r="DJ322" s="52"/>
      <c r="DK322" s="52"/>
      <c r="DL322" s="52"/>
      <c r="DM322" s="52"/>
      <c r="DN322" s="52"/>
      <c r="DO322" s="52"/>
      <c r="DP322" s="52"/>
      <c r="DQ322" s="52"/>
      <c r="DR322" s="52"/>
      <c r="DS322" s="52"/>
      <c r="DT322" s="52"/>
      <c r="DU322" s="52"/>
      <c r="DV322" s="95"/>
      <c r="DW322" s="52"/>
      <c r="DX322" s="52"/>
      <c r="DY322" s="52"/>
      <c r="DZ322" s="52"/>
      <c r="EA322" s="52"/>
      <c r="EB322" s="52"/>
      <c r="EC322" s="52"/>
      <c r="ED322" s="52"/>
      <c r="EE322" s="52"/>
      <c r="EF322" s="52"/>
      <c r="EG322" s="52"/>
      <c r="EH322" s="52"/>
      <c r="EI322" s="52"/>
      <c r="EJ322" s="52"/>
      <c r="EK322" s="52"/>
      <c r="EL322" s="52"/>
      <c r="EM322" s="52"/>
      <c r="EN322" s="52"/>
      <c r="EO322" s="52"/>
      <c r="EP322" s="52"/>
      <c r="EQ322" s="95"/>
      <c r="ER322" s="542"/>
    </row>
    <row r="323" spans="1:148" ht="15" customHeight="1" x14ac:dyDescent="0.25">
      <c r="A323" s="1469"/>
      <c r="B323" s="1129" t="str">
        <f t="shared" si="35"/>
        <v>Desk 4</v>
      </c>
      <c r="C323" s="1131" t="str">
        <f t="shared" si="37"/>
        <v/>
      </c>
      <c r="D323" s="1131" t="str">
        <f t="shared" si="37"/>
        <v/>
      </c>
      <c r="E323" s="1131" t="str">
        <f t="shared" si="37"/>
        <v/>
      </c>
      <c r="F323" s="1131" t="str">
        <f t="shared" si="37"/>
        <v/>
      </c>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52"/>
      <c r="CD323" s="52"/>
      <c r="CE323" s="52"/>
      <c r="CF323" s="52"/>
      <c r="CG323" s="52"/>
      <c r="CH323" s="52"/>
      <c r="CI323" s="52"/>
      <c r="CJ323" s="52"/>
      <c r="CK323" s="52"/>
      <c r="CL323" s="52"/>
      <c r="CM323" s="52"/>
      <c r="CN323" s="52"/>
      <c r="CO323" s="52"/>
      <c r="CP323" s="52"/>
      <c r="CQ323" s="52"/>
      <c r="CR323" s="52"/>
      <c r="CS323" s="52"/>
      <c r="CT323" s="52"/>
      <c r="CU323" s="52"/>
      <c r="CV323" s="52"/>
      <c r="CW323" s="52"/>
      <c r="CX323" s="52"/>
      <c r="CY323" s="52"/>
      <c r="CZ323" s="52"/>
      <c r="DA323" s="52"/>
      <c r="DB323" s="52"/>
      <c r="DC323" s="52"/>
      <c r="DD323" s="52"/>
      <c r="DE323" s="52"/>
      <c r="DF323" s="52"/>
      <c r="DG323" s="52"/>
      <c r="DH323" s="52"/>
      <c r="DI323" s="52"/>
      <c r="DJ323" s="52"/>
      <c r="DK323" s="52"/>
      <c r="DL323" s="52"/>
      <c r="DM323" s="52"/>
      <c r="DN323" s="52"/>
      <c r="DO323" s="52"/>
      <c r="DP323" s="52"/>
      <c r="DQ323" s="52"/>
      <c r="DR323" s="52"/>
      <c r="DS323" s="52"/>
      <c r="DT323" s="52"/>
      <c r="DU323" s="52"/>
      <c r="DV323" s="95"/>
      <c r="DW323" s="52"/>
      <c r="DX323" s="52"/>
      <c r="DY323" s="52"/>
      <c r="DZ323" s="52"/>
      <c r="EA323" s="52"/>
      <c r="EB323" s="52"/>
      <c r="EC323" s="52"/>
      <c r="ED323" s="52"/>
      <c r="EE323" s="52"/>
      <c r="EF323" s="52"/>
      <c r="EG323" s="52"/>
      <c r="EH323" s="52"/>
      <c r="EI323" s="52"/>
      <c r="EJ323" s="52"/>
      <c r="EK323" s="52"/>
      <c r="EL323" s="52"/>
      <c r="EM323" s="52"/>
      <c r="EN323" s="52"/>
      <c r="EO323" s="52"/>
      <c r="EP323" s="52"/>
      <c r="EQ323" s="95"/>
      <c r="ER323" s="542"/>
    </row>
    <row r="324" spans="1:148" ht="15" customHeight="1" x14ac:dyDescent="0.25">
      <c r="A324" s="1469"/>
      <c r="B324" s="1129" t="str">
        <f t="shared" si="35"/>
        <v>Desk 5</v>
      </c>
      <c r="C324" s="1131" t="str">
        <f t="shared" si="37"/>
        <v/>
      </c>
      <c r="D324" s="1131" t="str">
        <f t="shared" si="37"/>
        <v/>
      </c>
      <c r="E324" s="1131" t="str">
        <f t="shared" si="37"/>
        <v/>
      </c>
      <c r="F324" s="1131" t="str">
        <f t="shared" si="37"/>
        <v/>
      </c>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52"/>
      <c r="CD324" s="52"/>
      <c r="CE324" s="52"/>
      <c r="CF324" s="52"/>
      <c r="CG324" s="52"/>
      <c r="CH324" s="52"/>
      <c r="CI324" s="52"/>
      <c r="CJ324" s="52"/>
      <c r="CK324" s="52"/>
      <c r="CL324" s="52"/>
      <c r="CM324" s="52"/>
      <c r="CN324" s="52"/>
      <c r="CO324" s="52"/>
      <c r="CP324" s="52"/>
      <c r="CQ324" s="52"/>
      <c r="CR324" s="52"/>
      <c r="CS324" s="52"/>
      <c r="CT324" s="52"/>
      <c r="CU324" s="52"/>
      <c r="CV324" s="52"/>
      <c r="CW324" s="52"/>
      <c r="CX324" s="52"/>
      <c r="CY324" s="52"/>
      <c r="CZ324" s="52"/>
      <c r="DA324" s="52"/>
      <c r="DB324" s="52"/>
      <c r="DC324" s="52"/>
      <c r="DD324" s="52"/>
      <c r="DE324" s="52"/>
      <c r="DF324" s="52"/>
      <c r="DG324" s="52"/>
      <c r="DH324" s="52"/>
      <c r="DI324" s="52"/>
      <c r="DJ324" s="52"/>
      <c r="DK324" s="52"/>
      <c r="DL324" s="52"/>
      <c r="DM324" s="52"/>
      <c r="DN324" s="52"/>
      <c r="DO324" s="52"/>
      <c r="DP324" s="52"/>
      <c r="DQ324" s="52"/>
      <c r="DR324" s="52"/>
      <c r="DS324" s="52"/>
      <c r="DT324" s="52"/>
      <c r="DU324" s="52"/>
      <c r="DV324" s="95"/>
      <c r="DW324" s="52"/>
      <c r="DX324" s="52"/>
      <c r="DY324" s="52"/>
      <c r="DZ324" s="52"/>
      <c r="EA324" s="52"/>
      <c r="EB324" s="52"/>
      <c r="EC324" s="52"/>
      <c r="ED324" s="52"/>
      <c r="EE324" s="52"/>
      <c r="EF324" s="52"/>
      <c r="EG324" s="52"/>
      <c r="EH324" s="52"/>
      <c r="EI324" s="52"/>
      <c r="EJ324" s="52"/>
      <c r="EK324" s="52"/>
      <c r="EL324" s="52"/>
      <c r="EM324" s="52"/>
      <c r="EN324" s="52"/>
      <c r="EO324" s="52"/>
      <c r="EP324" s="52"/>
      <c r="EQ324" s="95"/>
      <c r="ER324" s="542"/>
    </row>
    <row r="325" spans="1:148" ht="15" customHeight="1" x14ac:dyDescent="0.25">
      <c r="A325" s="1469"/>
      <c r="B325" s="1129" t="str">
        <f t="shared" si="35"/>
        <v>Desk 6</v>
      </c>
      <c r="C325" s="1131" t="str">
        <f t="shared" si="37"/>
        <v/>
      </c>
      <c r="D325" s="1131" t="str">
        <f t="shared" si="37"/>
        <v/>
      </c>
      <c r="E325" s="1131" t="str">
        <f t="shared" si="37"/>
        <v/>
      </c>
      <c r="F325" s="1131" t="str">
        <f t="shared" si="37"/>
        <v/>
      </c>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52"/>
      <c r="CD325" s="52"/>
      <c r="CE325" s="52"/>
      <c r="CF325" s="52"/>
      <c r="CG325" s="52"/>
      <c r="CH325" s="52"/>
      <c r="CI325" s="52"/>
      <c r="CJ325" s="52"/>
      <c r="CK325" s="52"/>
      <c r="CL325" s="52"/>
      <c r="CM325" s="52"/>
      <c r="CN325" s="52"/>
      <c r="CO325" s="52"/>
      <c r="CP325" s="52"/>
      <c r="CQ325" s="52"/>
      <c r="CR325" s="52"/>
      <c r="CS325" s="52"/>
      <c r="CT325" s="52"/>
      <c r="CU325" s="52"/>
      <c r="CV325" s="52"/>
      <c r="CW325" s="52"/>
      <c r="CX325" s="52"/>
      <c r="CY325" s="52"/>
      <c r="CZ325" s="52"/>
      <c r="DA325" s="52"/>
      <c r="DB325" s="52"/>
      <c r="DC325" s="52"/>
      <c r="DD325" s="52"/>
      <c r="DE325" s="52"/>
      <c r="DF325" s="52"/>
      <c r="DG325" s="52"/>
      <c r="DH325" s="52"/>
      <c r="DI325" s="52"/>
      <c r="DJ325" s="52"/>
      <c r="DK325" s="52"/>
      <c r="DL325" s="52"/>
      <c r="DM325" s="52"/>
      <c r="DN325" s="52"/>
      <c r="DO325" s="52"/>
      <c r="DP325" s="52"/>
      <c r="DQ325" s="52"/>
      <c r="DR325" s="52"/>
      <c r="DS325" s="52"/>
      <c r="DT325" s="52"/>
      <c r="DU325" s="52"/>
      <c r="DV325" s="95"/>
      <c r="DW325" s="52"/>
      <c r="DX325" s="52"/>
      <c r="DY325" s="52"/>
      <c r="DZ325" s="52"/>
      <c r="EA325" s="52"/>
      <c r="EB325" s="52"/>
      <c r="EC325" s="52"/>
      <c r="ED325" s="52"/>
      <c r="EE325" s="52"/>
      <c r="EF325" s="52"/>
      <c r="EG325" s="52"/>
      <c r="EH325" s="52"/>
      <c r="EI325" s="52"/>
      <c r="EJ325" s="52"/>
      <c r="EK325" s="52"/>
      <c r="EL325" s="52"/>
      <c r="EM325" s="52"/>
      <c r="EN325" s="52"/>
      <c r="EO325" s="52"/>
      <c r="EP325" s="52"/>
      <c r="EQ325" s="95"/>
      <c r="ER325" s="542"/>
    </row>
    <row r="326" spans="1:148" ht="15" customHeight="1" x14ac:dyDescent="0.25">
      <c r="A326" s="1469"/>
      <c r="B326" s="1129" t="str">
        <f t="shared" si="35"/>
        <v>Desk 7</v>
      </c>
      <c r="C326" s="1131" t="str">
        <f t="shared" si="37"/>
        <v/>
      </c>
      <c r="D326" s="1131" t="str">
        <f t="shared" si="37"/>
        <v/>
      </c>
      <c r="E326" s="1131" t="str">
        <f t="shared" si="37"/>
        <v/>
      </c>
      <c r="F326" s="1131" t="str">
        <f t="shared" si="37"/>
        <v/>
      </c>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52"/>
      <c r="CD326" s="52"/>
      <c r="CE326" s="52"/>
      <c r="CF326" s="52"/>
      <c r="CG326" s="52"/>
      <c r="CH326" s="52"/>
      <c r="CI326" s="52"/>
      <c r="CJ326" s="52"/>
      <c r="CK326" s="52"/>
      <c r="CL326" s="52"/>
      <c r="CM326" s="52"/>
      <c r="CN326" s="52"/>
      <c r="CO326" s="52"/>
      <c r="CP326" s="52"/>
      <c r="CQ326" s="52"/>
      <c r="CR326" s="52"/>
      <c r="CS326" s="52"/>
      <c r="CT326" s="52"/>
      <c r="CU326" s="52"/>
      <c r="CV326" s="52"/>
      <c r="CW326" s="52"/>
      <c r="CX326" s="52"/>
      <c r="CY326" s="52"/>
      <c r="CZ326" s="52"/>
      <c r="DA326" s="52"/>
      <c r="DB326" s="52"/>
      <c r="DC326" s="52"/>
      <c r="DD326" s="52"/>
      <c r="DE326" s="52"/>
      <c r="DF326" s="52"/>
      <c r="DG326" s="52"/>
      <c r="DH326" s="52"/>
      <c r="DI326" s="52"/>
      <c r="DJ326" s="52"/>
      <c r="DK326" s="52"/>
      <c r="DL326" s="52"/>
      <c r="DM326" s="52"/>
      <c r="DN326" s="52"/>
      <c r="DO326" s="52"/>
      <c r="DP326" s="52"/>
      <c r="DQ326" s="52"/>
      <c r="DR326" s="52"/>
      <c r="DS326" s="52"/>
      <c r="DT326" s="52"/>
      <c r="DU326" s="52"/>
      <c r="DV326" s="95"/>
      <c r="DW326" s="52"/>
      <c r="DX326" s="52"/>
      <c r="DY326" s="52"/>
      <c r="DZ326" s="52"/>
      <c r="EA326" s="52"/>
      <c r="EB326" s="52"/>
      <c r="EC326" s="52"/>
      <c r="ED326" s="52"/>
      <c r="EE326" s="52"/>
      <c r="EF326" s="52"/>
      <c r="EG326" s="52"/>
      <c r="EH326" s="52"/>
      <c r="EI326" s="52"/>
      <c r="EJ326" s="52"/>
      <c r="EK326" s="52"/>
      <c r="EL326" s="52"/>
      <c r="EM326" s="52"/>
      <c r="EN326" s="52"/>
      <c r="EO326" s="52"/>
      <c r="EP326" s="52"/>
      <c r="EQ326" s="95"/>
      <c r="ER326" s="542"/>
    </row>
    <row r="327" spans="1:148" ht="15" customHeight="1" x14ac:dyDescent="0.25">
      <c r="A327" s="1469"/>
      <c r="B327" s="1129" t="str">
        <f t="shared" si="35"/>
        <v>Desk 8</v>
      </c>
      <c r="C327" s="1131" t="str">
        <f t="shared" si="37"/>
        <v/>
      </c>
      <c r="D327" s="1131" t="str">
        <f t="shared" si="37"/>
        <v/>
      </c>
      <c r="E327" s="1131" t="str">
        <f t="shared" si="37"/>
        <v/>
      </c>
      <c r="F327" s="1131" t="str">
        <f t="shared" si="37"/>
        <v/>
      </c>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52"/>
      <c r="CD327" s="52"/>
      <c r="CE327" s="52"/>
      <c r="CF327" s="52"/>
      <c r="CG327" s="52"/>
      <c r="CH327" s="52"/>
      <c r="CI327" s="52"/>
      <c r="CJ327" s="52"/>
      <c r="CK327" s="52"/>
      <c r="CL327" s="52"/>
      <c r="CM327" s="52"/>
      <c r="CN327" s="52"/>
      <c r="CO327" s="52"/>
      <c r="CP327" s="52"/>
      <c r="CQ327" s="52"/>
      <c r="CR327" s="52"/>
      <c r="CS327" s="52"/>
      <c r="CT327" s="52"/>
      <c r="CU327" s="52"/>
      <c r="CV327" s="52"/>
      <c r="CW327" s="52"/>
      <c r="CX327" s="52"/>
      <c r="CY327" s="52"/>
      <c r="CZ327" s="52"/>
      <c r="DA327" s="52"/>
      <c r="DB327" s="52"/>
      <c r="DC327" s="52"/>
      <c r="DD327" s="52"/>
      <c r="DE327" s="52"/>
      <c r="DF327" s="52"/>
      <c r="DG327" s="52"/>
      <c r="DH327" s="52"/>
      <c r="DI327" s="52"/>
      <c r="DJ327" s="52"/>
      <c r="DK327" s="52"/>
      <c r="DL327" s="52"/>
      <c r="DM327" s="52"/>
      <c r="DN327" s="52"/>
      <c r="DO327" s="52"/>
      <c r="DP327" s="52"/>
      <c r="DQ327" s="52"/>
      <c r="DR327" s="52"/>
      <c r="DS327" s="52"/>
      <c r="DT327" s="52"/>
      <c r="DU327" s="52"/>
      <c r="DV327" s="95"/>
      <c r="DW327" s="52"/>
      <c r="DX327" s="52"/>
      <c r="DY327" s="52"/>
      <c r="DZ327" s="52"/>
      <c r="EA327" s="52"/>
      <c r="EB327" s="52"/>
      <c r="EC327" s="52"/>
      <c r="ED327" s="52"/>
      <c r="EE327" s="52"/>
      <c r="EF327" s="52"/>
      <c r="EG327" s="52"/>
      <c r="EH327" s="52"/>
      <c r="EI327" s="52"/>
      <c r="EJ327" s="52"/>
      <c r="EK327" s="52"/>
      <c r="EL327" s="52"/>
      <c r="EM327" s="52"/>
      <c r="EN327" s="52"/>
      <c r="EO327" s="52"/>
      <c r="EP327" s="52"/>
      <c r="EQ327" s="95"/>
      <c r="ER327" s="542"/>
    </row>
    <row r="328" spans="1:148" ht="15" customHeight="1" x14ac:dyDescent="0.25">
      <c r="A328" s="1469"/>
      <c r="B328" s="1129" t="str">
        <f t="shared" si="35"/>
        <v>Desk 9</v>
      </c>
      <c r="C328" s="1131" t="str">
        <f t="shared" si="37"/>
        <v/>
      </c>
      <c r="D328" s="1131" t="str">
        <f t="shared" si="37"/>
        <v/>
      </c>
      <c r="E328" s="1131" t="str">
        <f t="shared" si="37"/>
        <v/>
      </c>
      <c r="F328" s="1131" t="str">
        <f t="shared" si="37"/>
        <v/>
      </c>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52"/>
      <c r="CD328" s="52"/>
      <c r="CE328" s="52"/>
      <c r="CF328" s="52"/>
      <c r="CG328" s="52"/>
      <c r="CH328" s="52"/>
      <c r="CI328" s="52"/>
      <c r="CJ328" s="52"/>
      <c r="CK328" s="52"/>
      <c r="CL328" s="52"/>
      <c r="CM328" s="52"/>
      <c r="CN328" s="52"/>
      <c r="CO328" s="52"/>
      <c r="CP328" s="52"/>
      <c r="CQ328" s="52"/>
      <c r="CR328" s="52"/>
      <c r="CS328" s="52"/>
      <c r="CT328" s="52"/>
      <c r="CU328" s="52"/>
      <c r="CV328" s="52"/>
      <c r="CW328" s="52"/>
      <c r="CX328" s="52"/>
      <c r="CY328" s="52"/>
      <c r="CZ328" s="52"/>
      <c r="DA328" s="52"/>
      <c r="DB328" s="52"/>
      <c r="DC328" s="52"/>
      <c r="DD328" s="52"/>
      <c r="DE328" s="52"/>
      <c r="DF328" s="52"/>
      <c r="DG328" s="52"/>
      <c r="DH328" s="52"/>
      <c r="DI328" s="52"/>
      <c r="DJ328" s="52"/>
      <c r="DK328" s="52"/>
      <c r="DL328" s="52"/>
      <c r="DM328" s="52"/>
      <c r="DN328" s="52"/>
      <c r="DO328" s="52"/>
      <c r="DP328" s="52"/>
      <c r="DQ328" s="52"/>
      <c r="DR328" s="52"/>
      <c r="DS328" s="52"/>
      <c r="DT328" s="52"/>
      <c r="DU328" s="52"/>
      <c r="DV328" s="95"/>
      <c r="DW328" s="52"/>
      <c r="DX328" s="52"/>
      <c r="DY328" s="52"/>
      <c r="DZ328" s="52"/>
      <c r="EA328" s="52"/>
      <c r="EB328" s="52"/>
      <c r="EC328" s="52"/>
      <c r="ED328" s="52"/>
      <c r="EE328" s="52"/>
      <c r="EF328" s="52"/>
      <c r="EG328" s="52"/>
      <c r="EH328" s="52"/>
      <c r="EI328" s="52"/>
      <c r="EJ328" s="52"/>
      <c r="EK328" s="52"/>
      <c r="EL328" s="52"/>
      <c r="EM328" s="52"/>
      <c r="EN328" s="52"/>
      <c r="EO328" s="52"/>
      <c r="EP328" s="52"/>
      <c r="EQ328" s="95"/>
      <c r="ER328" s="542"/>
    </row>
    <row r="329" spans="1:148" ht="15" customHeight="1" x14ac:dyDescent="0.25">
      <c r="A329" s="1469"/>
      <c r="B329" s="1129" t="str">
        <f t="shared" si="35"/>
        <v>Desk 10</v>
      </c>
      <c r="C329" s="1131" t="str">
        <f t="shared" si="37"/>
        <v/>
      </c>
      <c r="D329" s="1131" t="str">
        <f t="shared" si="37"/>
        <v/>
      </c>
      <c r="E329" s="1131" t="str">
        <f t="shared" si="37"/>
        <v/>
      </c>
      <c r="F329" s="1131" t="str">
        <f t="shared" si="37"/>
        <v/>
      </c>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52"/>
      <c r="CD329" s="52"/>
      <c r="CE329" s="52"/>
      <c r="CF329" s="52"/>
      <c r="CG329" s="52"/>
      <c r="CH329" s="52"/>
      <c r="CI329" s="52"/>
      <c r="CJ329" s="52"/>
      <c r="CK329" s="52"/>
      <c r="CL329" s="52"/>
      <c r="CM329" s="52"/>
      <c r="CN329" s="52"/>
      <c r="CO329" s="52"/>
      <c r="CP329" s="52"/>
      <c r="CQ329" s="52"/>
      <c r="CR329" s="52"/>
      <c r="CS329" s="52"/>
      <c r="CT329" s="52"/>
      <c r="CU329" s="52"/>
      <c r="CV329" s="52"/>
      <c r="CW329" s="52"/>
      <c r="CX329" s="52"/>
      <c r="CY329" s="52"/>
      <c r="CZ329" s="52"/>
      <c r="DA329" s="52"/>
      <c r="DB329" s="52"/>
      <c r="DC329" s="52"/>
      <c r="DD329" s="52"/>
      <c r="DE329" s="52"/>
      <c r="DF329" s="52"/>
      <c r="DG329" s="52"/>
      <c r="DH329" s="52"/>
      <c r="DI329" s="52"/>
      <c r="DJ329" s="52"/>
      <c r="DK329" s="52"/>
      <c r="DL329" s="52"/>
      <c r="DM329" s="52"/>
      <c r="DN329" s="52"/>
      <c r="DO329" s="52"/>
      <c r="DP329" s="52"/>
      <c r="DQ329" s="52"/>
      <c r="DR329" s="52"/>
      <c r="DS329" s="52"/>
      <c r="DT329" s="52"/>
      <c r="DU329" s="52"/>
      <c r="DV329" s="95"/>
      <c r="DW329" s="52"/>
      <c r="DX329" s="52"/>
      <c r="DY329" s="52"/>
      <c r="DZ329" s="52"/>
      <c r="EA329" s="52"/>
      <c r="EB329" s="52"/>
      <c r="EC329" s="52"/>
      <c r="ED329" s="52"/>
      <c r="EE329" s="52"/>
      <c r="EF329" s="52"/>
      <c r="EG329" s="52"/>
      <c r="EH329" s="52"/>
      <c r="EI329" s="52"/>
      <c r="EJ329" s="52"/>
      <c r="EK329" s="52"/>
      <c r="EL329" s="52"/>
      <c r="EM329" s="52"/>
      <c r="EN329" s="52"/>
      <c r="EO329" s="52"/>
      <c r="EP329" s="52"/>
      <c r="EQ329" s="95"/>
      <c r="ER329" s="542"/>
    </row>
    <row r="330" spans="1:148" ht="15" customHeight="1" x14ac:dyDescent="0.25">
      <c r="A330" s="1469"/>
      <c r="B330" s="1129" t="str">
        <f t="shared" si="35"/>
        <v>Desk 11</v>
      </c>
      <c r="C330" s="1131" t="str">
        <f t="shared" si="37"/>
        <v/>
      </c>
      <c r="D330" s="1131" t="str">
        <f t="shared" si="37"/>
        <v/>
      </c>
      <c r="E330" s="1131" t="str">
        <f t="shared" si="37"/>
        <v/>
      </c>
      <c r="F330" s="1131" t="str">
        <f t="shared" si="37"/>
        <v/>
      </c>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52"/>
      <c r="CD330" s="52"/>
      <c r="CE330" s="52"/>
      <c r="CF330" s="52"/>
      <c r="CG330" s="52"/>
      <c r="CH330" s="52"/>
      <c r="CI330" s="52"/>
      <c r="CJ330" s="52"/>
      <c r="CK330" s="52"/>
      <c r="CL330" s="52"/>
      <c r="CM330" s="52"/>
      <c r="CN330" s="52"/>
      <c r="CO330" s="52"/>
      <c r="CP330" s="52"/>
      <c r="CQ330" s="52"/>
      <c r="CR330" s="52"/>
      <c r="CS330" s="52"/>
      <c r="CT330" s="52"/>
      <c r="CU330" s="52"/>
      <c r="CV330" s="52"/>
      <c r="CW330" s="52"/>
      <c r="CX330" s="52"/>
      <c r="CY330" s="52"/>
      <c r="CZ330" s="52"/>
      <c r="DA330" s="52"/>
      <c r="DB330" s="52"/>
      <c r="DC330" s="52"/>
      <c r="DD330" s="52"/>
      <c r="DE330" s="52"/>
      <c r="DF330" s="52"/>
      <c r="DG330" s="52"/>
      <c r="DH330" s="52"/>
      <c r="DI330" s="52"/>
      <c r="DJ330" s="52"/>
      <c r="DK330" s="52"/>
      <c r="DL330" s="52"/>
      <c r="DM330" s="52"/>
      <c r="DN330" s="52"/>
      <c r="DO330" s="52"/>
      <c r="DP330" s="52"/>
      <c r="DQ330" s="52"/>
      <c r="DR330" s="52"/>
      <c r="DS330" s="52"/>
      <c r="DT330" s="52"/>
      <c r="DU330" s="52"/>
      <c r="DV330" s="95"/>
      <c r="DW330" s="52"/>
      <c r="DX330" s="52"/>
      <c r="DY330" s="52"/>
      <c r="DZ330" s="52"/>
      <c r="EA330" s="52"/>
      <c r="EB330" s="52"/>
      <c r="EC330" s="52"/>
      <c r="ED330" s="52"/>
      <c r="EE330" s="52"/>
      <c r="EF330" s="52"/>
      <c r="EG330" s="52"/>
      <c r="EH330" s="52"/>
      <c r="EI330" s="52"/>
      <c r="EJ330" s="52"/>
      <c r="EK330" s="52"/>
      <c r="EL330" s="52"/>
      <c r="EM330" s="52"/>
      <c r="EN330" s="52"/>
      <c r="EO330" s="52"/>
      <c r="EP330" s="52"/>
      <c r="EQ330" s="95"/>
      <c r="ER330" s="542"/>
    </row>
    <row r="331" spans="1:148" ht="15" customHeight="1" x14ac:dyDescent="0.25">
      <c r="A331" s="1469"/>
      <c r="B331" s="1129" t="str">
        <f t="shared" si="35"/>
        <v>Desk 12</v>
      </c>
      <c r="C331" s="1131" t="str">
        <f t="shared" si="37"/>
        <v/>
      </c>
      <c r="D331" s="1131" t="str">
        <f t="shared" si="37"/>
        <v/>
      </c>
      <c r="E331" s="1131" t="str">
        <f t="shared" si="37"/>
        <v/>
      </c>
      <c r="F331" s="1131" t="str">
        <f t="shared" si="37"/>
        <v/>
      </c>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52"/>
      <c r="CD331" s="52"/>
      <c r="CE331" s="52"/>
      <c r="CF331" s="52"/>
      <c r="CG331" s="52"/>
      <c r="CH331" s="52"/>
      <c r="CI331" s="52"/>
      <c r="CJ331" s="52"/>
      <c r="CK331" s="52"/>
      <c r="CL331" s="52"/>
      <c r="CM331" s="52"/>
      <c r="CN331" s="52"/>
      <c r="CO331" s="52"/>
      <c r="CP331" s="52"/>
      <c r="CQ331" s="52"/>
      <c r="CR331" s="52"/>
      <c r="CS331" s="52"/>
      <c r="CT331" s="52"/>
      <c r="CU331" s="52"/>
      <c r="CV331" s="52"/>
      <c r="CW331" s="52"/>
      <c r="CX331" s="52"/>
      <c r="CY331" s="52"/>
      <c r="CZ331" s="52"/>
      <c r="DA331" s="52"/>
      <c r="DB331" s="52"/>
      <c r="DC331" s="52"/>
      <c r="DD331" s="52"/>
      <c r="DE331" s="52"/>
      <c r="DF331" s="52"/>
      <c r="DG331" s="52"/>
      <c r="DH331" s="52"/>
      <c r="DI331" s="52"/>
      <c r="DJ331" s="52"/>
      <c r="DK331" s="52"/>
      <c r="DL331" s="52"/>
      <c r="DM331" s="52"/>
      <c r="DN331" s="52"/>
      <c r="DO331" s="52"/>
      <c r="DP331" s="52"/>
      <c r="DQ331" s="52"/>
      <c r="DR331" s="52"/>
      <c r="DS331" s="52"/>
      <c r="DT331" s="52"/>
      <c r="DU331" s="52"/>
      <c r="DV331" s="95"/>
      <c r="DW331" s="52"/>
      <c r="DX331" s="52"/>
      <c r="DY331" s="52"/>
      <c r="DZ331" s="52"/>
      <c r="EA331" s="52"/>
      <c r="EB331" s="52"/>
      <c r="EC331" s="52"/>
      <c r="ED331" s="52"/>
      <c r="EE331" s="52"/>
      <c r="EF331" s="52"/>
      <c r="EG331" s="52"/>
      <c r="EH331" s="52"/>
      <c r="EI331" s="52"/>
      <c r="EJ331" s="52"/>
      <c r="EK331" s="52"/>
      <c r="EL331" s="52"/>
      <c r="EM331" s="52"/>
      <c r="EN331" s="52"/>
      <c r="EO331" s="52"/>
      <c r="EP331" s="52"/>
      <c r="EQ331" s="95"/>
      <c r="ER331" s="542"/>
    </row>
    <row r="332" spans="1:148" ht="15" customHeight="1" x14ac:dyDescent="0.25">
      <c r="A332" s="1469"/>
      <c r="B332" s="1129" t="str">
        <f t="shared" si="35"/>
        <v>Desk 13</v>
      </c>
      <c r="C332" s="1131" t="str">
        <f t="shared" si="37"/>
        <v/>
      </c>
      <c r="D332" s="1131" t="str">
        <f t="shared" si="37"/>
        <v/>
      </c>
      <c r="E332" s="1131" t="str">
        <f t="shared" si="37"/>
        <v/>
      </c>
      <c r="F332" s="1131" t="str">
        <f t="shared" si="37"/>
        <v/>
      </c>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52"/>
      <c r="CD332" s="52"/>
      <c r="CE332" s="52"/>
      <c r="CF332" s="52"/>
      <c r="CG332" s="52"/>
      <c r="CH332" s="52"/>
      <c r="CI332" s="52"/>
      <c r="CJ332" s="52"/>
      <c r="CK332" s="52"/>
      <c r="CL332" s="52"/>
      <c r="CM332" s="52"/>
      <c r="CN332" s="52"/>
      <c r="CO332" s="52"/>
      <c r="CP332" s="52"/>
      <c r="CQ332" s="52"/>
      <c r="CR332" s="52"/>
      <c r="CS332" s="52"/>
      <c r="CT332" s="52"/>
      <c r="CU332" s="52"/>
      <c r="CV332" s="52"/>
      <c r="CW332" s="52"/>
      <c r="CX332" s="52"/>
      <c r="CY332" s="52"/>
      <c r="CZ332" s="52"/>
      <c r="DA332" s="52"/>
      <c r="DB332" s="52"/>
      <c r="DC332" s="52"/>
      <c r="DD332" s="52"/>
      <c r="DE332" s="52"/>
      <c r="DF332" s="52"/>
      <c r="DG332" s="52"/>
      <c r="DH332" s="52"/>
      <c r="DI332" s="52"/>
      <c r="DJ332" s="52"/>
      <c r="DK332" s="52"/>
      <c r="DL332" s="52"/>
      <c r="DM332" s="52"/>
      <c r="DN332" s="52"/>
      <c r="DO332" s="52"/>
      <c r="DP332" s="52"/>
      <c r="DQ332" s="52"/>
      <c r="DR332" s="52"/>
      <c r="DS332" s="52"/>
      <c r="DT332" s="52"/>
      <c r="DU332" s="52"/>
      <c r="DV332" s="95"/>
      <c r="DW332" s="52"/>
      <c r="DX332" s="52"/>
      <c r="DY332" s="52"/>
      <c r="DZ332" s="52"/>
      <c r="EA332" s="52"/>
      <c r="EB332" s="52"/>
      <c r="EC332" s="52"/>
      <c r="ED332" s="52"/>
      <c r="EE332" s="52"/>
      <c r="EF332" s="52"/>
      <c r="EG332" s="52"/>
      <c r="EH332" s="52"/>
      <c r="EI332" s="52"/>
      <c r="EJ332" s="52"/>
      <c r="EK332" s="52"/>
      <c r="EL332" s="52"/>
      <c r="EM332" s="52"/>
      <c r="EN332" s="52"/>
      <c r="EO332" s="52"/>
      <c r="EP332" s="52"/>
      <c r="EQ332" s="95"/>
      <c r="ER332" s="542"/>
    </row>
    <row r="333" spans="1:148" ht="15" customHeight="1" x14ac:dyDescent="0.25">
      <c r="A333" s="1469"/>
      <c r="B333" s="1129" t="str">
        <f t="shared" si="35"/>
        <v>Desk 14</v>
      </c>
      <c r="C333" s="1131" t="str">
        <f t="shared" si="37"/>
        <v/>
      </c>
      <c r="D333" s="1131" t="str">
        <f t="shared" si="37"/>
        <v/>
      </c>
      <c r="E333" s="1131" t="str">
        <f t="shared" si="37"/>
        <v/>
      </c>
      <c r="F333" s="1131" t="str">
        <f t="shared" si="37"/>
        <v/>
      </c>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52"/>
      <c r="CD333" s="52"/>
      <c r="CE333" s="52"/>
      <c r="CF333" s="52"/>
      <c r="CG333" s="52"/>
      <c r="CH333" s="52"/>
      <c r="CI333" s="52"/>
      <c r="CJ333" s="52"/>
      <c r="CK333" s="52"/>
      <c r="CL333" s="52"/>
      <c r="CM333" s="52"/>
      <c r="CN333" s="52"/>
      <c r="CO333" s="52"/>
      <c r="CP333" s="52"/>
      <c r="CQ333" s="52"/>
      <c r="CR333" s="52"/>
      <c r="CS333" s="52"/>
      <c r="CT333" s="52"/>
      <c r="CU333" s="52"/>
      <c r="CV333" s="52"/>
      <c r="CW333" s="52"/>
      <c r="CX333" s="52"/>
      <c r="CY333" s="52"/>
      <c r="CZ333" s="52"/>
      <c r="DA333" s="52"/>
      <c r="DB333" s="52"/>
      <c r="DC333" s="52"/>
      <c r="DD333" s="52"/>
      <c r="DE333" s="52"/>
      <c r="DF333" s="52"/>
      <c r="DG333" s="52"/>
      <c r="DH333" s="52"/>
      <c r="DI333" s="52"/>
      <c r="DJ333" s="52"/>
      <c r="DK333" s="52"/>
      <c r="DL333" s="52"/>
      <c r="DM333" s="52"/>
      <c r="DN333" s="52"/>
      <c r="DO333" s="52"/>
      <c r="DP333" s="52"/>
      <c r="DQ333" s="52"/>
      <c r="DR333" s="52"/>
      <c r="DS333" s="52"/>
      <c r="DT333" s="52"/>
      <c r="DU333" s="52"/>
      <c r="DV333" s="95"/>
      <c r="DW333" s="52"/>
      <c r="DX333" s="52"/>
      <c r="DY333" s="52"/>
      <c r="DZ333" s="52"/>
      <c r="EA333" s="52"/>
      <c r="EB333" s="52"/>
      <c r="EC333" s="52"/>
      <c r="ED333" s="52"/>
      <c r="EE333" s="52"/>
      <c r="EF333" s="52"/>
      <c r="EG333" s="52"/>
      <c r="EH333" s="52"/>
      <c r="EI333" s="52"/>
      <c r="EJ333" s="52"/>
      <c r="EK333" s="52"/>
      <c r="EL333" s="52"/>
      <c r="EM333" s="52"/>
      <c r="EN333" s="52"/>
      <c r="EO333" s="52"/>
      <c r="EP333" s="52"/>
      <c r="EQ333" s="95"/>
      <c r="ER333" s="542"/>
    </row>
    <row r="334" spans="1:148" ht="15" customHeight="1" x14ac:dyDescent="0.25">
      <c r="A334" s="1469"/>
      <c r="B334" s="1129" t="str">
        <f t="shared" si="35"/>
        <v>Desk 15</v>
      </c>
      <c r="C334" s="1131" t="str">
        <f t="shared" si="37"/>
        <v/>
      </c>
      <c r="D334" s="1131" t="str">
        <f t="shared" si="37"/>
        <v/>
      </c>
      <c r="E334" s="1131" t="str">
        <f t="shared" si="37"/>
        <v/>
      </c>
      <c r="F334" s="1131" t="str">
        <f t="shared" si="37"/>
        <v/>
      </c>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52"/>
      <c r="CD334" s="52"/>
      <c r="CE334" s="52"/>
      <c r="CF334" s="52"/>
      <c r="CG334" s="52"/>
      <c r="CH334" s="52"/>
      <c r="CI334" s="52"/>
      <c r="CJ334" s="52"/>
      <c r="CK334" s="52"/>
      <c r="CL334" s="52"/>
      <c r="CM334" s="52"/>
      <c r="CN334" s="52"/>
      <c r="CO334" s="52"/>
      <c r="CP334" s="52"/>
      <c r="CQ334" s="52"/>
      <c r="CR334" s="52"/>
      <c r="CS334" s="52"/>
      <c r="CT334" s="52"/>
      <c r="CU334" s="52"/>
      <c r="CV334" s="52"/>
      <c r="CW334" s="52"/>
      <c r="CX334" s="52"/>
      <c r="CY334" s="52"/>
      <c r="CZ334" s="52"/>
      <c r="DA334" s="52"/>
      <c r="DB334" s="52"/>
      <c r="DC334" s="52"/>
      <c r="DD334" s="52"/>
      <c r="DE334" s="52"/>
      <c r="DF334" s="52"/>
      <c r="DG334" s="52"/>
      <c r="DH334" s="52"/>
      <c r="DI334" s="52"/>
      <c r="DJ334" s="52"/>
      <c r="DK334" s="52"/>
      <c r="DL334" s="52"/>
      <c r="DM334" s="52"/>
      <c r="DN334" s="52"/>
      <c r="DO334" s="52"/>
      <c r="DP334" s="52"/>
      <c r="DQ334" s="52"/>
      <c r="DR334" s="52"/>
      <c r="DS334" s="52"/>
      <c r="DT334" s="52"/>
      <c r="DU334" s="52"/>
      <c r="DV334" s="95"/>
      <c r="DW334" s="52"/>
      <c r="DX334" s="52"/>
      <c r="DY334" s="52"/>
      <c r="DZ334" s="52"/>
      <c r="EA334" s="52"/>
      <c r="EB334" s="52"/>
      <c r="EC334" s="52"/>
      <c r="ED334" s="52"/>
      <c r="EE334" s="52"/>
      <c r="EF334" s="52"/>
      <c r="EG334" s="52"/>
      <c r="EH334" s="52"/>
      <c r="EI334" s="52"/>
      <c r="EJ334" s="52"/>
      <c r="EK334" s="52"/>
      <c r="EL334" s="52"/>
      <c r="EM334" s="52"/>
      <c r="EN334" s="52"/>
      <c r="EO334" s="52"/>
      <c r="EP334" s="52"/>
      <c r="EQ334" s="95"/>
      <c r="ER334" s="542"/>
    </row>
    <row r="335" spans="1:148" ht="15" customHeight="1" x14ac:dyDescent="0.25">
      <c r="A335" s="1469"/>
      <c r="B335" s="1129" t="str">
        <f t="shared" si="35"/>
        <v>Desk 16</v>
      </c>
      <c r="C335" s="1131" t="str">
        <f t="shared" si="37"/>
        <v/>
      </c>
      <c r="D335" s="1131" t="str">
        <f t="shared" si="37"/>
        <v/>
      </c>
      <c r="E335" s="1131" t="str">
        <f t="shared" si="37"/>
        <v/>
      </c>
      <c r="F335" s="1131" t="str">
        <f t="shared" si="37"/>
        <v/>
      </c>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52"/>
      <c r="CD335" s="52"/>
      <c r="CE335" s="52"/>
      <c r="CF335" s="52"/>
      <c r="CG335" s="52"/>
      <c r="CH335" s="52"/>
      <c r="CI335" s="52"/>
      <c r="CJ335" s="52"/>
      <c r="CK335" s="52"/>
      <c r="CL335" s="52"/>
      <c r="CM335" s="52"/>
      <c r="CN335" s="52"/>
      <c r="CO335" s="52"/>
      <c r="CP335" s="52"/>
      <c r="CQ335" s="52"/>
      <c r="CR335" s="52"/>
      <c r="CS335" s="52"/>
      <c r="CT335" s="52"/>
      <c r="CU335" s="52"/>
      <c r="CV335" s="52"/>
      <c r="CW335" s="52"/>
      <c r="CX335" s="52"/>
      <c r="CY335" s="52"/>
      <c r="CZ335" s="52"/>
      <c r="DA335" s="52"/>
      <c r="DB335" s="52"/>
      <c r="DC335" s="52"/>
      <c r="DD335" s="52"/>
      <c r="DE335" s="52"/>
      <c r="DF335" s="52"/>
      <c r="DG335" s="52"/>
      <c r="DH335" s="52"/>
      <c r="DI335" s="52"/>
      <c r="DJ335" s="52"/>
      <c r="DK335" s="52"/>
      <c r="DL335" s="52"/>
      <c r="DM335" s="52"/>
      <c r="DN335" s="52"/>
      <c r="DO335" s="52"/>
      <c r="DP335" s="52"/>
      <c r="DQ335" s="52"/>
      <c r="DR335" s="52"/>
      <c r="DS335" s="52"/>
      <c r="DT335" s="52"/>
      <c r="DU335" s="52"/>
      <c r="DV335" s="95"/>
      <c r="DW335" s="52"/>
      <c r="DX335" s="52"/>
      <c r="DY335" s="52"/>
      <c r="DZ335" s="52"/>
      <c r="EA335" s="52"/>
      <c r="EB335" s="52"/>
      <c r="EC335" s="52"/>
      <c r="ED335" s="52"/>
      <c r="EE335" s="52"/>
      <c r="EF335" s="52"/>
      <c r="EG335" s="52"/>
      <c r="EH335" s="52"/>
      <c r="EI335" s="52"/>
      <c r="EJ335" s="52"/>
      <c r="EK335" s="52"/>
      <c r="EL335" s="52"/>
      <c r="EM335" s="52"/>
      <c r="EN335" s="52"/>
      <c r="EO335" s="52"/>
      <c r="EP335" s="52"/>
      <c r="EQ335" s="95"/>
      <c r="ER335" s="542"/>
    </row>
    <row r="336" spans="1:148" ht="15" customHeight="1" x14ac:dyDescent="0.25">
      <c r="A336" s="1469"/>
      <c r="B336" s="1129" t="str">
        <f t="shared" si="35"/>
        <v>Desk 17</v>
      </c>
      <c r="C336" s="1131" t="str">
        <f t="shared" si="37"/>
        <v/>
      </c>
      <c r="D336" s="1131" t="str">
        <f t="shared" si="37"/>
        <v/>
      </c>
      <c r="E336" s="1131" t="str">
        <f t="shared" si="37"/>
        <v/>
      </c>
      <c r="F336" s="1131" t="str">
        <f t="shared" si="37"/>
        <v/>
      </c>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52"/>
      <c r="CD336" s="52"/>
      <c r="CE336" s="52"/>
      <c r="CF336" s="52"/>
      <c r="CG336" s="52"/>
      <c r="CH336" s="52"/>
      <c r="CI336" s="52"/>
      <c r="CJ336" s="52"/>
      <c r="CK336" s="52"/>
      <c r="CL336" s="52"/>
      <c r="CM336" s="52"/>
      <c r="CN336" s="52"/>
      <c r="CO336" s="52"/>
      <c r="CP336" s="52"/>
      <c r="CQ336" s="52"/>
      <c r="CR336" s="52"/>
      <c r="CS336" s="52"/>
      <c r="CT336" s="52"/>
      <c r="CU336" s="52"/>
      <c r="CV336" s="52"/>
      <c r="CW336" s="52"/>
      <c r="CX336" s="52"/>
      <c r="CY336" s="52"/>
      <c r="CZ336" s="52"/>
      <c r="DA336" s="52"/>
      <c r="DB336" s="52"/>
      <c r="DC336" s="52"/>
      <c r="DD336" s="52"/>
      <c r="DE336" s="52"/>
      <c r="DF336" s="52"/>
      <c r="DG336" s="52"/>
      <c r="DH336" s="52"/>
      <c r="DI336" s="52"/>
      <c r="DJ336" s="52"/>
      <c r="DK336" s="52"/>
      <c r="DL336" s="52"/>
      <c r="DM336" s="52"/>
      <c r="DN336" s="52"/>
      <c r="DO336" s="52"/>
      <c r="DP336" s="52"/>
      <c r="DQ336" s="52"/>
      <c r="DR336" s="52"/>
      <c r="DS336" s="52"/>
      <c r="DT336" s="52"/>
      <c r="DU336" s="52"/>
      <c r="DV336" s="95"/>
      <c r="DW336" s="52"/>
      <c r="DX336" s="52"/>
      <c r="DY336" s="52"/>
      <c r="DZ336" s="52"/>
      <c r="EA336" s="52"/>
      <c r="EB336" s="52"/>
      <c r="EC336" s="52"/>
      <c r="ED336" s="52"/>
      <c r="EE336" s="52"/>
      <c r="EF336" s="52"/>
      <c r="EG336" s="52"/>
      <c r="EH336" s="52"/>
      <c r="EI336" s="52"/>
      <c r="EJ336" s="52"/>
      <c r="EK336" s="52"/>
      <c r="EL336" s="52"/>
      <c r="EM336" s="52"/>
      <c r="EN336" s="52"/>
      <c r="EO336" s="52"/>
      <c r="EP336" s="52"/>
      <c r="EQ336" s="95"/>
      <c r="ER336" s="542"/>
    </row>
    <row r="337" spans="1:148" ht="15" customHeight="1" x14ac:dyDescent="0.25">
      <c r="A337" s="1469"/>
      <c r="B337" s="1129" t="str">
        <f t="shared" si="35"/>
        <v>Desk 18</v>
      </c>
      <c r="C337" s="1131" t="str">
        <f t="shared" ref="C337:F352" si="38">IF(ISBLANK(C28), "", C28)</f>
        <v/>
      </c>
      <c r="D337" s="1131" t="str">
        <f t="shared" si="38"/>
        <v/>
      </c>
      <c r="E337" s="1131" t="str">
        <f t="shared" si="38"/>
        <v/>
      </c>
      <c r="F337" s="1131" t="str">
        <f t="shared" si="38"/>
        <v/>
      </c>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52"/>
      <c r="CD337" s="52"/>
      <c r="CE337" s="52"/>
      <c r="CF337" s="52"/>
      <c r="CG337" s="52"/>
      <c r="CH337" s="52"/>
      <c r="CI337" s="52"/>
      <c r="CJ337" s="52"/>
      <c r="CK337" s="52"/>
      <c r="CL337" s="52"/>
      <c r="CM337" s="52"/>
      <c r="CN337" s="52"/>
      <c r="CO337" s="52"/>
      <c r="CP337" s="52"/>
      <c r="CQ337" s="52"/>
      <c r="CR337" s="52"/>
      <c r="CS337" s="52"/>
      <c r="CT337" s="52"/>
      <c r="CU337" s="52"/>
      <c r="CV337" s="52"/>
      <c r="CW337" s="52"/>
      <c r="CX337" s="52"/>
      <c r="CY337" s="52"/>
      <c r="CZ337" s="52"/>
      <c r="DA337" s="52"/>
      <c r="DB337" s="52"/>
      <c r="DC337" s="52"/>
      <c r="DD337" s="52"/>
      <c r="DE337" s="52"/>
      <c r="DF337" s="52"/>
      <c r="DG337" s="52"/>
      <c r="DH337" s="52"/>
      <c r="DI337" s="52"/>
      <c r="DJ337" s="52"/>
      <c r="DK337" s="52"/>
      <c r="DL337" s="52"/>
      <c r="DM337" s="52"/>
      <c r="DN337" s="52"/>
      <c r="DO337" s="52"/>
      <c r="DP337" s="52"/>
      <c r="DQ337" s="52"/>
      <c r="DR337" s="52"/>
      <c r="DS337" s="52"/>
      <c r="DT337" s="52"/>
      <c r="DU337" s="52"/>
      <c r="DV337" s="95"/>
      <c r="DW337" s="52"/>
      <c r="DX337" s="52"/>
      <c r="DY337" s="52"/>
      <c r="DZ337" s="52"/>
      <c r="EA337" s="52"/>
      <c r="EB337" s="52"/>
      <c r="EC337" s="52"/>
      <c r="ED337" s="52"/>
      <c r="EE337" s="52"/>
      <c r="EF337" s="52"/>
      <c r="EG337" s="52"/>
      <c r="EH337" s="52"/>
      <c r="EI337" s="52"/>
      <c r="EJ337" s="52"/>
      <c r="EK337" s="52"/>
      <c r="EL337" s="52"/>
      <c r="EM337" s="52"/>
      <c r="EN337" s="52"/>
      <c r="EO337" s="52"/>
      <c r="EP337" s="52"/>
      <c r="EQ337" s="95"/>
      <c r="ER337" s="542"/>
    </row>
    <row r="338" spans="1:148" ht="15" customHeight="1" x14ac:dyDescent="0.25">
      <c r="A338" s="1469"/>
      <c r="B338" s="1129" t="str">
        <f t="shared" si="35"/>
        <v>Desk 19</v>
      </c>
      <c r="C338" s="1131" t="str">
        <f t="shared" si="38"/>
        <v/>
      </c>
      <c r="D338" s="1131" t="str">
        <f t="shared" si="38"/>
        <v/>
      </c>
      <c r="E338" s="1131" t="str">
        <f t="shared" si="38"/>
        <v/>
      </c>
      <c r="F338" s="1131" t="str">
        <f t="shared" si="38"/>
        <v/>
      </c>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52"/>
      <c r="CD338" s="52"/>
      <c r="CE338" s="52"/>
      <c r="CF338" s="52"/>
      <c r="CG338" s="52"/>
      <c r="CH338" s="52"/>
      <c r="CI338" s="52"/>
      <c r="CJ338" s="52"/>
      <c r="CK338" s="52"/>
      <c r="CL338" s="52"/>
      <c r="CM338" s="52"/>
      <c r="CN338" s="52"/>
      <c r="CO338" s="52"/>
      <c r="CP338" s="52"/>
      <c r="CQ338" s="52"/>
      <c r="CR338" s="52"/>
      <c r="CS338" s="52"/>
      <c r="CT338" s="52"/>
      <c r="CU338" s="52"/>
      <c r="CV338" s="52"/>
      <c r="CW338" s="52"/>
      <c r="CX338" s="52"/>
      <c r="CY338" s="52"/>
      <c r="CZ338" s="52"/>
      <c r="DA338" s="52"/>
      <c r="DB338" s="52"/>
      <c r="DC338" s="52"/>
      <c r="DD338" s="52"/>
      <c r="DE338" s="52"/>
      <c r="DF338" s="52"/>
      <c r="DG338" s="52"/>
      <c r="DH338" s="52"/>
      <c r="DI338" s="52"/>
      <c r="DJ338" s="52"/>
      <c r="DK338" s="52"/>
      <c r="DL338" s="52"/>
      <c r="DM338" s="52"/>
      <c r="DN338" s="52"/>
      <c r="DO338" s="52"/>
      <c r="DP338" s="52"/>
      <c r="DQ338" s="52"/>
      <c r="DR338" s="52"/>
      <c r="DS338" s="52"/>
      <c r="DT338" s="52"/>
      <c r="DU338" s="52"/>
      <c r="DV338" s="95"/>
      <c r="DW338" s="52"/>
      <c r="DX338" s="52"/>
      <c r="DY338" s="52"/>
      <c r="DZ338" s="52"/>
      <c r="EA338" s="52"/>
      <c r="EB338" s="52"/>
      <c r="EC338" s="52"/>
      <c r="ED338" s="52"/>
      <c r="EE338" s="52"/>
      <c r="EF338" s="52"/>
      <c r="EG338" s="52"/>
      <c r="EH338" s="52"/>
      <c r="EI338" s="52"/>
      <c r="EJ338" s="52"/>
      <c r="EK338" s="52"/>
      <c r="EL338" s="52"/>
      <c r="EM338" s="52"/>
      <c r="EN338" s="52"/>
      <c r="EO338" s="52"/>
      <c r="EP338" s="52"/>
      <c r="EQ338" s="95"/>
      <c r="ER338" s="542"/>
    </row>
    <row r="339" spans="1:148" ht="15" customHeight="1" x14ac:dyDescent="0.25">
      <c r="A339" s="1469"/>
      <c r="B339" s="1129" t="str">
        <f t="shared" si="35"/>
        <v>Desk 20</v>
      </c>
      <c r="C339" s="1131" t="str">
        <f t="shared" si="38"/>
        <v/>
      </c>
      <c r="D339" s="1131" t="str">
        <f t="shared" si="38"/>
        <v/>
      </c>
      <c r="E339" s="1131" t="str">
        <f t="shared" si="38"/>
        <v/>
      </c>
      <c r="F339" s="1131" t="str">
        <f t="shared" si="38"/>
        <v/>
      </c>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52"/>
      <c r="CD339" s="52"/>
      <c r="CE339" s="52"/>
      <c r="CF339" s="52"/>
      <c r="CG339" s="52"/>
      <c r="CH339" s="52"/>
      <c r="CI339" s="52"/>
      <c r="CJ339" s="52"/>
      <c r="CK339" s="52"/>
      <c r="CL339" s="52"/>
      <c r="CM339" s="52"/>
      <c r="CN339" s="52"/>
      <c r="CO339" s="52"/>
      <c r="CP339" s="52"/>
      <c r="CQ339" s="52"/>
      <c r="CR339" s="52"/>
      <c r="CS339" s="52"/>
      <c r="CT339" s="52"/>
      <c r="CU339" s="52"/>
      <c r="CV339" s="52"/>
      <c r="CW339" s="52"/>
      <c r="CX339" s="52"/>
      <c r="CY339" s="52"/>
      <c r="CZ339" s="52"/>
      <c r="DA339" s="52"/>
      <c r="DB339" s="52"/>
      <c r="DC339" s="52"/>
      <c r="DD339" s="52"/>
      <c r="DE339" s="52"/>
      <c r="DF339" s="52"/>
      <c r="DG339" s="52"/>
      <c r="DH339" s="52"/>
      <c r="DI339" s="52"/>
      <c r="DJ339" s="52"/>
      <c r="DK339" s="52"/>
      <c r="DL339" s="52"/>
      <c r="DM339" s="52"/>
      <c r="DN339" s="52"/>
      <c r="DO339" s="52"/>
      <c r="DP339" s="52"/>
      <c r="DQ339" s="52"/>
      <c r="DR339" s="52"/>
      <c r="DS339" s="52"/>
      <c r="DT339" s="52"/>
      <c r="DU339" s="52"/>
      <c r="DV339" s="95"/>
      <c r="DW339" s="52"/>
      <c r="DX339" s="52"/>
      <c r="DY339" s="52"/>
      <c r="DZ339" s="52"/>
      <c r="EA339" s="52"/>
      <c r="EB339" s="52"/>
      <c r="EC339" s="52"/>
      <c r="ED339" s="52"/>
      <c r="EE339" s="52"/>
      <c r="EF339" s="52"/>
      <c r="EG339" s="52"/>
      <c r="EH339" s="52"/>
      <c r="EI339" s="52"/>
      <c r="EJ339" s="52"/>
      <c r="EK339" s="52"/>
      <c r="EL339" s="52"/>
      <c r="EM339" s="52"/>
      <c r="EN339" s="52"/>
      <c r="EO339" s="52"/>
      <c r="EP339" s="52"/>
      <c r="EQ339" s="95"/>
      <c r="ER339" s="542"/>
    </row>
    <row r="340" spans="1:148" ht="15" customHeight="1" x14ac:dyDescent="0.25">
      <c r="A340" s="1469"/>
      <c r="B340" s="1129" t="str">
        <f t="shared" si="35"/>
        <v>Desk 21</v>
      </c>
      <c r="C340" s="1131" t="str">
        <f t="shared" si="38"/>
        <v/>
      </c>
      <c r="D340" s="1131" t="str">
        <f t="shared" si="38"/>
        <v/>
      </c>
      <c r="E340" s="1131" t="str">
        <f t="shared" si="38"/>
        <v/>
      </c>
      <c r="F340" s="1131" t="str">
        <f t="shared" si="38"/>
        <v/>
      </c>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52"/>
      <c r="CD340" s="52"/>
      <c r="CE340" s="52"/>
      <c r="CF340" s="52"/>
      <c r="CG340" s="52"/>
      <c r="CH340" s="52"/>
      <c r="CI340" s="52"/>
      <c r="CJ340" s="52"/>
      <c r="CK340" s="52"/>
      <c r="CL340" s="52"/>
      <c r="CM340" s="52"/>
      <c r="CN340" s="52"/>
      <c r="CO340" s="52"/>
      <c r="CP340" s="52"/>
      <c r="CQ340" s="52"/>
      <c r="CR340" s="52"/>
      <c r="CS340" s="52"/>
      <c r="CT340" s="52"/>
      <c r="CU340" s="52"/>
      <c r="CV340" s="52"/>
      <c r="CW340" s="52"/>
      <c r="CX340" s="52"/>
      <c r="CY340" s="52"/>
      <c r="CZ340" s="52"/>
      <c r="DA340" s="52"/>
      <c r="DB340" s="52"/>
      <c r="DC340" s="52"/>
      <c r="DD340" s="52"/>
      <c r="DE340" s="52"/>
      <c r="DF340" s="52"/>
      <c r="DG340" s="52"/>
      <c r="DH340" s="52"/>
      <c r="DI340" s="52"/>
      <c r="DJ340" s="52"/>
      <c r="DK340" s="52"/>
      <c r="DL340" s="52"/>
      <c r="DM340" s="52"/>
      <c r="DN340" s="52"/>
      <c r="DO340" s="52"/>
      <c r="DP340" s="52"/>
      <c r="DQ340" s="52"/>
      <c r="DR340" s="52"/>
      <c r="DS340" s="52"/>
      <c r="DT340" s="52"/>
      <c r="DU340" s="52"/>
      <c r="DV340" s="95"/>
      <c r="DW340" s="52"/>
      <c r="DX340" s="52"/>
      <c r="DY340" s="52"/>
      <c r="DZ340" s="52"/>
      <c r="EA340" s="52"/>
      <c r="EB340" s="52"/>
      <c r="EC340" s="52"/>
      <c r="ED340" s="52"/>
      <c r="EE340" s="52"/>
      <c r="EF340" s="52"/>
      <c r="EG340" s="52"/>
      <c r="EH340" s="52"/>
      <c r="EI340" s="52"/>
      <c r="EJ340" s="52"/>
      <c r="EK340" s="52"/>
      <c r="EL340" s="52"/>
      <c r="EM340" s="52"/>
      <c r="EN340" s="52"/>
      <c r="EO340" s="52"/>
      <c r="EP340" s="52"/>
      <c r="EQ340" s="95"/>
      <c r="ER340" s="542"/>
    </row>
    <row r="341" spans="1:148" ht="15" customHeight="1" x14ac:dyDescent="0.25">
      <c r="A341" s="1469"/>
      <c r="B341" s="1129" t="str">
        <f t="shared" si="35"/>
        <v>Desk 22</v>
      </c>
      <c r="C341" s="1131" t="str">
        <f t="shared" si="38"/>
        <v/>
      </c>
      <c r="D341" s="1131" t="str">
        <f t="shared" si="38"/>
        <v/>
      </c>
      <c r="E341" s="1131" t="str">
        <f t="shared" si="38"/>
        <v/>
      </c>
      <c r="F341" s="1131" t="str">
        <f t="shared" si="38"/>
        <v/>
      </c>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52"/>
      <c r="CD341" s="52"/>
      <c r="CE341" s="52"/>
      <c r="CF341" s="52"/>
      <c r="CG341" s="52"/>
      <c r="CH341" s="52"/>
      <c r="CI341" s="52"/>
      <c r="CJ341" s="52"/>
      <c r="CK341" s="52"/>
      <c r="CL341" s="52"/>
      <c r="CM341" s="52"/>
      <c r="CN341" s="52"/>
      <c r="CO341" s="52"/>
      <c r="CP341" s="52"/>
      <c r="CQ341" s="52"/>
      <c r="CR341" s="52"/>
      <c r="CS341" s="52"/>
      <c r="CT341" s="52"/>
      <c r="CU341" s="52"/>
      <c r="CV341" s="52"/>
      <c r="CW341" s="52"/>
      <c r="CX341" s="52"/>
      <c r="CY341" s="52"/>
      <c r="CZ341" s="52"/>
      <c r="DA341" s="52"/>
      <c r="DB341" s="52"/>
      <c r="DC341" s="52"/>
      <c r="DD341" s="52"/>
      <c r="DE341" s="52"/>
      <c r="DF341" s="52"/>
      <c r="DG341" s="52"/>
      <c r="DH341" s="52"/>
      <c r="DI341" s="52"/>
      <c r="DJ341" s="52"/>
      <c r="DK341" s="52"/>
      <c r="DL341" s="52"/>
      <c r="DM341" s="52"/>
      <c r="DN341" s="52"/>
      <c r="DO341" s="52"/>
      <c r="DP341" s="52"/>
      <c r="DQ341" s="52"/>
      <c r="DR341" s="52"/>
      <c r="DS341" s="52"/>
      <c r="DT341" s="52"/>
      <c r="DU341" s="52"/>
      <c r="DV341" s="95"/>
      <c r="DW341" s="52"/>
      <c r="DX341" s="52"/>
      <c r="DY341" s="52"/>
      <c r="DZ341" s="52"/>
      <c r="EA341" s="52"/>
      <c r="EB341" s="52"/>
      <c r="EC341" s="52"/>
      <c r="ED341" s="52"/>
      <c r="EE341" s="52"/>
      <c r="EF341" s="52"/>
      <c r="EG341" s="52"/>
      <c r="EH341" s="52"/>
      <c r="EI341" s="52"/>
      <c r="EJ341" s="52"/>
      <c r="EK341" s="52"/>
      <c r="EL341" s="52"/>
      <c r="EM341" s="52"/>
      <c r="EN341" s="52"/>
      <c r="EO341" s="52"/>
      <c r="EP341" s="52"/>
      <c r="EQ341" s="95"/>
      <c r="ER341" s="542"/>
    </row>
    <row r="342" spans="1:148" ht="15" customHeight="1" x14ac:dyDescent="0.25">
      <c r="A342" s="1469"/>
      <c r="B342" s="1129" t="str">
        <f t="shared" si="35"/>
        <v>Desk 23</v>
      </c>
      <c r="C342" s="1131" t="str">
        <f t="shared" si="38"/>
        <v/>
      </c>
      <c r="D342" s="1131" t="str">
        <f t="shared" si="38"/>
        <v/>
      </c>
      <c r="E342" s="1131" t="str">
        <f t="shared" si="38"/>
        <v/>
      </c>
      <c r="F342" s="1131" t="str">
        <f t="shared" si="38"/>
        <v/>
      </c>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52"/>
      <c r="CD342" s="52"/>
      <c r="CE342" s="52"/>
      <c r="CF342" s="52"/>
      <c r="CG342" s="52"/>
      <c r="CH342" s="52"/>
      <c r="CI342" s="52"/>
      <c r="CJ342" s="52"/>
      <c r="CK342" s="52"/>
      <c r="CL342" s="52"/>
      <c r="CM342" s="52"/>
      <c r="CN342" s="52"/>
      <c r="CO342" s="52"/>
      <c r="CP342" s="52"/>
      <c r="CQ342" s="52"/>
      <c r="CR342" s="52"/>
      <c r="CS342" s="52"/>
      <c r="CT342" s="52"/>
      <c r="CU342" s="52"/>
      <c r="CV342" s="52"/>
      <c r="CW342" s="52"/>
      <c r="CX342" s="52"/>
      <c r="CY342" s="52"/>
      <c r="CZ342" s="52"/>
      <c r="DA342" s="52"/>
      <c r="DB342" s="52"/>
      <c r="DC342" s="52"/>
      <c r="DD342" s="52"/>
      <c r="DE342" s="52"/>
      <c r="DF342" s="52"/>
      <c r="DG342" s="52"/>
      <c r="DH342" s="52"/>
      <c r="DI342" s="52"/>
      <c r="DJ342" s="52"/>
      <c r="DK342" s="52"/>
      <c r="DL342" s="52"/>
      <c r="DM342" s="52"/>
      <c r="DN342" s="52"/>
      <c r="DO342" s="52"/>
      <c r="DP342" s="52"/>
      <c r="DQ342" s="52"/>
      <c r="DR342" s="52"/>
      <c r="DS342" s="52"/>
      <c r="DT342" s="52"/>
      <c r="DU342" s="52"/>
      <c r="DV342" s="95"/>
      <c r="DW342" s="52"/>
      <c r="DX342" s="52"/>
      <c r="DY342" s="52"/>
      <c r="DZ342" s="52"/>
      <c r="EA342" s="52"/>
      <c r="EB342" s="52"/>
      <c r="EC342" s="52"/>
      <c r="ED342" s="52"/>
      <c r="EE342" s="52"/>
      <c r="EF342" s="52"/>
      <c r="EG342" s="52"/>
      <c r="EH342" s="52"/>
      <c r="EI342" s="52"/>
      <c r="EJ342" s="52"/>
      <c r="EK342" s="52"/>
      <c r="EL342" s="52"/>
      <c r="EM342" s="52"/>
      <c r="EN342" s="52"/>
      <c r="EO342" s="52"/>
      <c r="EP342" s="52"/>
      <c r="EQ342" s="95"/>
      <c r="ER342" s="542"/>
    </row>
    <row r="343" spans="1:148" ht="15" customHeight="1" x14ac:dyDescent="0.25">
      <c r="A343" s="1469"/>
      <c r="B343" s="1129" t="str">
        <f t="shared" si="35"/>
        <v>Desk 24</v>
      </c>
      <c r="C343" s="1131" t="str">
        <f t="shared" si="38"/>
        <v/>
      </c>
      <c r="D343" s="1131" t="str">
        <f t="shared" si="38"/>
        <v/>
      </c>
      <c r="E343" s="1131" t="str">
        <f t="shared" si="38"/>
        <v/>
      </c>
      <c r="F343" s="1131" t="str">
        <f t="shared" si="38"/>
        <v/>
      </c>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52"/>
      <c r="CD343" s="52"/>
      <c r="CE343" s="52"/>
      <c r="CF343" s="52"/>
      <c r="CG343" s="52"/>
      <c r="CH343" s="52"/>
      <c r="CI343" s="52"/>
      <c r="CJ343" s="52"/>
      <c r="CK343" s="52"/>
      <c r="CL343" s="52"/>
      <c r="CM343" s="52"/>
      <c r="CN343" s="52"/>
      <c r="CO343" s="52"/>
      <c r="CP343" s="52"/>
      <c r="CQ343" s="52"/>
      <c r="CR343" s="52"/>
      <c r="CS343" s="52"/>
      <c r="CT343" s="52"/>
      <c r="CU343" s="52"/>
      <c r="CV343" s="52"/>
      <c r="CW343" s="52"/>
      <c r="CX343" s="52"/>
      <c r="CY343" s="52"/>
      <c r="CZ343" s="52"/>
      <c r="DA343" s="52"/>
      <c r="DB343" s="52"/>
      <c r="DC343" s="52"/>
      <c r="DD343" s="52"/>
      <c r="DE343" s="52"/>
      <c r="DF343" s="52"/>
      <c r="DG343" s="52"/>
      <c r="DH343" s="52"/>
      <c r="DI343" s="52"/>
      <c r="DJ343" s="52"/>
      <c r="DK343" s="52"/>
      <c r="DL343" s="52"/>
      <c r="DM343" s="52"/>
      <c r="DN343" s="52"/>
      <c r="DO343" s="52"/>
      <c r="DP343" s="52"/>
      <c r="DQ343" s="52"/>
      <c r="DR343" s="52"/>
      <c r="DS343" s="52"/>
      <c r="DT343" s="52"/>
      <c r="DU343" s="52"/>
      <c r="DV343" s="95"/>
      <c r="DW343" s="52"/>
      <c r="DX343" s="52"/>
      <c r="DY343" s="52"/>
      <c r="DZ343" s="52"/>
      <c r="EA343" s="52"/>
      <c r="EB343" s="52"/>
      <c r="EC343" s="52"/>
      <c r="ED343" s="52"/>
      <c r="EE343" s="52"/>
      <c r="EF343" s="52"/>
      <c r="EG343" s="52"/>
      <c r="EH343" s="52"/>
      <c r="EI343" s="52"/>
      <c r="EJ343" s="52"/>
      <c r="EK343" s="52"/>
      <c r="EL343" s="52"/>
      <c r="EM343" s="52"/>
      <c r="EN343" s="52"/>
      <c r="EO343" s="52"/>
      <c r="EP343" s="52"/>
      <c r="EQ343" s="95"/>
      <c r="ER343" s="542"/>
    </row>
    <row r="344" spans="1:148" ht="15" customHeight="1" x14ac:dyDescent="0.25">
      <c r="A344" s="1469"/>
      <c r="B344" s="1129" t="str">
        <f t="shared" si="35"/>
        <v>Desk 25</v>
      </c>
      <c r="C344" s="1131" t="str">
        <f t="shared" si="38"/>
        <v/>
      </c>
      <c r="D344" s="1131" t="str">
        <f t="shared" si="38"/>
        <v/>
      </c>
      <c r="E344" s="1131" t="str">
        <f t="shared" si="38"/>
        <v/>
      </c>
      <c r="F344" s="1131" t="str">
        <f t="shared" si="38"/>
        <v/>
      </c>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52"/>
      <c r="CD344" s="52"/>
      <c r="CE344" s="52"/>
      <c r="CF344" s="52"/>
      <c r="CG344" s="52"/>
      <c r="CH344" s="52"/>
      <c r="CI344" s="52"/>
      <c r="CJ344" s="52"/>
      <c r="CK344" s="52"/>
      <c r="CL344" s="52"/>
      <c r="CM344" s="52"/>
      <c r="CN344" s="52"/>
      <c r="CO344" s="52"/>
      <c r="CP344" s="52"/>
      <c r="CQ344" s="52"/>
      <c r="CR344" s="52"/>
      <c r="CS344" s="52"/>
      <c r="CT344" s="52"/>
      <c r="CU344" s="52"/>
      <c r="CV344" s="52"/>
      <c r="CW344" s="52"/>
      <c r="CX344" s="52"/>
      <c r="CY344" s="52"/>
      <c r="CZ344" s="52"/>
      <c r="DA344" s="52"/>
      <c r="DB344" s="52"/>
      <c r="DC344" s="52"/>
      <c r="DD344" s="52"/>
      <c r="DE344" s="52"/>
      <c r="DF344" s="52"/>
      <c r="DG344" s="52"/>
      <c r="DH344" s="52"/>
      <c r="DI344" s="52"/>
      <c r="DJ344" s="52"/>
      <c r="DK344" s="52"/>
      <c r="DL344" s="52"/>
      <c r="DM344" s="52"/>
      <c r="DN344" s="52"/>
      <c r="DO344" s="52"/>
      <c r="DP344" s="52"/>
      <c r="DQ344" s="52"/>
      <c r="DR344" s="52"/>
      <c r="DS344" s="52"/>
      <c r="DT344" s="52"/>
      <c r="DU344" s="52"/>
      <c r="DV344" s="95"/>
      <c r="DW344" s="52"/>
      <c r="DX344" s="52"/>
      <c r="DY344" s="52"/>
      <c r="DZ344" s="52"/>
      <c r="EA344" s="52"/>
      <c r="EB344" s="52"/>
      <c r="EC344" s="52"/>
      <c r="ED344" s="52"/>
      <c r="EE344" s="52"/>
      <c r="EF344" s="52"/>
      <c r="EG344" s="52"/>
      <c r="EH344" s="52"/>
      <c r="EI344" s="52"/>
      <c r="EJ344" s="52"/>
      <c r="EK344" s="52"/>
      <c r="EL344" s="52"/>
      <c r="EM344" s="52"/>
      <c r="EN344" s="52"/>
      <c r="EO344" s="52"/>
      <c r="EP344" s="52"/>
      <c r="EQ344" s="95"/>
      <c r="ER344" s="542"/>
    </row>
    <row r="345" spans="1:148" ht="15" customHeight="1" x14ac:dyDescent="0.25">
      <c r="A345" s="1469"/>
      <c r="B345" s="1129" t="str">
        <f t="shared" si="35"/>
        <v>Desk 26</v>
      </c>
      <c r="C345" s="1131" t="str">
        <f t="shared" si="38"/>
        <v/>
      </c>
      <c r="D345" s="1131" t="str">
        <f t="shared" si="38"/>
        <v/>
      </c>
      <c r="E345" s="1131" t="str">
        <f t="shared" si="38"/>
        <v/>
      </c>
      <c r="F345" s="1131" t="str">
        <f t="shared" si="38"/>
        <v/>
      </c>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52"/>
      <c r="CD345" s="52"/>
      <c r="CE345" s="52"/>
      <c r="CF345" s="52"/>
      <c r="CG345" s="52"/>
      <c r="CH345" s="52"/>
      <c r="CI345" s="52"/>
      <c r="CJ345" s="52"/>
      <c r="CK345" s="52"/>
      <c r="CL345" s="52"/>
      <c r="CM345" s="52"/>
      <c r="CN345" s="52"/>
      <c r="CO345" s="52"/>
      <c r="CP345" s="52"/>
      <c r="CQ345" s="52"/>
      <c r="CR345" s="52"/>
      <c r="CS345" s="52"/>
      <c r="CT345" s="52"/>
      <c r="CU345" s="52"/>
      <c r="CV345" s="52"/>
      <c r="CW345" s="52"/>
      <c r="CX345" s="52"/>
      <c r="CY345" s="52"/>
      <c r="CZ345" s="52"/>
      <c r="DA345" s="52"/>
      <c r="DB345" s="52"/>
      <c r="DC345" s="52"/>
      <c r="DD345" s="52"/>
      <c r="DE345" s="52"/>
      <c r="DF345" s="52"/>
      <c r="DG345" s="52"/>
      <c r="DH345" s="52"/>
      <c r="DI345" s="52"/>
      <c r="DJ345" s="52"/>
      <c r="DK345" s="52"/>
      <c r="DL345" s="52"/>
      <c r="DM345" s="52"/>
      <c r="DN345" s="52"/>
      <c r="DO345" s="52"/>
      <c r="DP345" s="52"/>
      <c r="DQ345" s="52"/>
      <c r="DR345" s="52"/>
      <c r="DS345" s="52"/>
      <c r="DT345" s="52"/>
      <c r="DU345" s="52"/>
      <c r="DV345" s="95"/>
      <c r="DW345" s="52"/>
      <c r="DX345" s="52"/>
      <c r="DY345" s="52"/>
      <c r="DZ345" s="52"/>
      <c r="EA345" s="52"/>
      <c r="EB345" s="52"/>
      <c r="EC345" s="52"/>
      <c r="ED345" s="52"/>
      <c r="EE345" s="52"/>
      <c r="EF345" s="52"/>
      <c r="EG345" s="52"/>
      <c r="EH345" s="52"/>
      <c r="EI345" s="52"/>
      <c r="EJ345" s="52"/>
      <c r="EK345" s="52"/>
      <c r="EL345" s="52"/>
      <c r="EM345" s="52"/>
      <c r="EN345" s="52"/>
      <c r="EO345" s="52"/>
      <c r="EP345" s="52"/>
      <c r="EQ345" s="95"/>
      <c r="ER345" s="542"/>
    </row>
    <row r="346" spans="1:148" ht="15" customHeight="1" x14ac:dyDescent="0.25">
      <c r="A346" s="1469"/>
      <c r="B346" s="1129" t="str">
        <f t="shared" si="35"/>
        <v>Desk 27</v>
      </c>
      <c r="C346" s="1131" t="str">
        <f t="shared" si="38"/>
        <v/>
      </c>
      <c r="D346" s="1131" t="str">
        <f t="shared" si="38"/>
        <v/>
      </c>
      <c r="E346" s="1131" t="str">
        <f t="shared" si="38"/>
        <v/>
      </c>
      <c r="F346" s="1131" t="str">
        <f t="shared" si="38"/>
        <v/>
      </c>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52"/>
      <c r="CD346" s="52"/>
      <c r="CE346" s="52"/>
      <c r="CF346" s="52"/>
      <c r="CG346" s="52"/>
      <c r="CH346" s="52"/>
      <c r="CI346" s="52"/>
      <c r="CJ346" s="52"/>
      <c r="CK346" s="52"/>
      <c r="CL346" s="52"/>
      <c r="CM346" s="52"/>
      <c r="CN346" s="52"/>
      <c r="CO346" s="52"/>
      <c r="CP346" s="52"/>
      <c r="CQ346" s="52"/>
      <c r="CR346" s="52"/>
      <c r="CS346" s="52"/>
      <c r="CT346" s="52"/>
      <c r="CU346" s="52"/>
      <c r="CV346" s="52"/>
      <c r="CW346" s="52"/>
      <c r="CX346" s="52"/>
      <c r="CY346" s="52"/>
      <c r="CZ346" s="52"/>
      <c r="DA346" s="52"/>
      <c r="DB346" s="52"/>
      <c r="DC346" s="52"/>
      <c r="DD346" s="52"/>
      <c r="DE346" s="52"/>
      <c r="DF346" s="52"/>
      <c r="DG346" s="52"/>
      <c r="DH346" s="52"/>
      <c r="DI346" s="52"/>
      <c r="DJ346" s="52"/>
      <c r="DK346" s="52"/>
      <c r="DL346" s="52"/>
      <c r="DM346" s="52"/>
      <c r="DN346" s="52"/>
      <c r="DO346" s="52"/>
      <c r="DP346" s="52"/>
      <c r="DQ346" s="52"/>
      <c r="DR346" s="52"/>
      <c r="DS346" s="52"/>
      <c r="DT346" s="52"/>
      <c r="DU346" s="52"/>
      <c r="DV346" s="95"/>
      <c r="DW346" s="52"/>
      <c r="DX346" s="52"/>
      <c r="DY346" s="52"/>
      <c r="DZ346" s="52"/>
      <c r="EA346" s="52"/>
      <c r="EB346" s="52"/>
      <c r="EC346" s="52"/>
      <c r="ED346" s="52"/>
      <c r="EE346" s="52"/>
      <c r="EF346" s="52"/>
      <c r="EG346" s="52"/>
      <c r="EH346" s="52"/>
      <c r="EI346" s="52"/>
      <c r="EJ346" s="52"/>
      <c r="EK346" s="52"/>
      <c r="EL346" s="52"/>
      <c r="EM346" s="52"/>
      <c r="EN346" s="52"/>
      <c r="EO346" s="52"/>
      <c r="EP346" s="52"/>
      <c r="EQ346" s="95"/>
      <c r="ER346" s="542"/>
    </row>
    <row r="347" spans="1:148" ht="15" customHeight="1" x14ac:dyDescent="0.25">
      <c r="A347" s="1469"/>
      <c r="B347" s="1129" t="str">
        <f t="shared" si="35"/>
        <v>Desk 28</v>
      </c>
      <c r="C347" s="1131" t="str">
        <f t="shared" si="38"/>
        <v/>
      </c>
      <c r="D347" s="1131" t="str">
        <f t="shared" si="38"/>
        <v/>
      </c>
      <c r="E347" s="1131" t="str">
        <f t="shared" si="38"/>
        <v/>
      </c>
      <c r="F347" s="1131" t="str">
        <f t="shared" si="38"/>
        <v/>
      </c>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52"/>
      <c r="CD347" s="52"/>
      <c r="CE347" s="52"/>
      <c r="CF347" s="52"/>
      <c r="CG347" s="52"/>
      <c r="CH347" s="52"/>
      <c r="CI347" s="52"/>
      <c r="CJ347" s="52"/>
      <c r="CK347" s="52"/>
      <c r="CL347" s="52"/>
      <c r="CM347" s="52"/>
      <c r="CN347" s="52"/>
      <c r="CO347" s="52"/>
      <c r="CP347" s="52"/>
      <c r="CQ347" s="52"/>
      <c r="CR347" s="52"/>
      <c r="CS347" s="52"/>
      <c r="CT347" s="52"/>
      <c r="CU347" s="52"/>
      <c r="CV347" s="52"/>
      <c r="CW347" s="52"/>
      <c r="CX347" s="52"/>
      <c r="CY347" s="52"/>
      <c r="CZ347" s="52"/>
      <c r="DA347" s="52"/>
      <c r="DB347" s="52"/>
      <c r="DC347" s="52"/>
      <c r="DD347" s="52"/>
      <c r="DE347" s="52"/>
      <c r="DF347" s="52"/>
      <c r="DG347" s="52"/>
      <c r="DH347" s="52"/>
      <c r="DI347" s="52"/>
      <c r="DJ347" s="52"/>
      <c r="DK347" s="52"/>
      <c r="DL347" s="52"/>
      <c r="DM347" s="52"/>
      <c r="DN347" s="52"/>
      <c r="DO347" s="52"/>
      <c r="DP347" s="52"/>
      <c r="DQ347" s="52"/>
      <c r="DR347" s="52"/>
      <c r="DS347" s="52"/>
      <c r="DT347" s="52"/>
      <c r="DU347" s="52"/>
      <c r="DV347" s="95"/>
      <c r="DW347" s="52"/>
      <c r="DX347" s="52"/>
      <c r="DY347" s="52"/>
      <c r="DZ347" s="52"/>
      <c r="EA347" s="52"/>
      <c r="EB347" s="52"/>
      <c r="EC347" s="52"/>
      <c r="ED347" s="52"/>
      <c r="EE347" s="52"/>
      <c r="EF347" s="52"/>
      <c r="EG347" s="52"/>
      <c r="EH347" s="52"/>
      <c r="EI347" s="52"/>
      <c r="EJ347" s="52"/>
      <c r="EK347" s="52"/>
      <c r="EL347" s="52"/>
      <c r="EM347" s="52"/>
      <c r="EN347" s="52"/>
      <c r="EO347" s="52"/>
      <c r="EP347" s="52"/>
      <c r="EQ347" s="95"/>
      <c r="ER347" s="542"/>
    </row>
    <row r="348" spans="1:148" ht="15" customHeight="1" x14ac:dyDescent="0.25">
      <c r="A348" s="1469"/>
      <c r="B348" s="1129" t="str">
        <f t="shared" si="35"/>
        <v>Desk 29</v>
      </c>
      <c r="C348" s="1131" t="str">
        <f t="shared" si="38"/>
        <v/>
      </c>
      <c r="D348" s="1131" t="str">
        <f t="shared" si="38"/>
        <v/>
      </c>
      <c r="E348" s="1131" t="str">
        <f t="shared" si="38"/>
        <v/>
      </c>
      <c r="F348" s="1131" t="str">
        <f t="shared" si="38"/>
        <v/>
      </c>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52"/>
      <c r="CD348" s="52"/>
      <c r="CE348" s="52"/>
      <c r="CF348" s="52"/>
      <c r="CG348" s="52"/>
      <c r="CH348" s="52"/>
      <c r="CI348" s="52"/>
      <c r="CJ348" s="52"/>
      <c r="CK348" s="52"/>
      <c r="CL348" s="52"/>
      <c r="CM348" s="52"/>
      <c r="CN348" s="52"/>
      <c r="CO348" s="52"/>
      <c r="CP348" s="52"/>
      <c r="CQ348" s="52"/>
      <c r="CR348" s="52"/>
      <c r="CS348" s="52"/>
      <c r="CT348" s="52"/>
      <c r="CU348" s="52"/>
      <c r="CV348" s="52"/>
      <c r="CW348" s="52"/>
      <c r="CX348" s="52"/>
      <c r="CY348" s="52"/>
      <c r="CZ348" s="52"/>
      <c r="DA348" s="52"/>
      <c r="DB348" s="52"/>
      <c r="DC348" s="52"/>
      <c r="DD348" s="52"/>
      <c r="DE348" s="52"/>
      <c r="DF348" s="52"/>
      <c r="DG348" s="52"/>
      <c r="DH348" s="52"/>
      <c r="DI348" s="52"/>
      <c r="DJ348" s="52"/>
      <c r="DK348" s="52"/>
      <c r="DL348" s="52"/>
      <c r="DM348" s="52"/>
      <c r="DN348" s="52"/>
      <c r="DO348" s="52"/>
      <c r="DP348" s="52"/>
      <c r="DQ348" s="52"/>
      <c r="DR348" s="52"/>
      <c r="DS348" s="52"/>
      <c r="DT348" s="52"/>
      <c r="DU348" s="52"/>
      <c r="DV348" s="95"/>
      <c r="DW348" s="52"/>
      <c r="DX348" s="52"/>
      <c r="DY348" s="52"/>
      <c r="DZ348" s="52"/>
      <c r="EA348" s="52"/>
      <c r="EB348" s="52"/>
      <c r="EC348" s="52"/>
      <c r="ED348" s="52"/>
      <c r="EE348" s="52"/>
      <c r="EF348" s="52"/>
      <c r="EG348" s="52"/>
      <c r="EH348" s="52"/>
      <c r="EI348" s="52"/>
      <c r="EJ348" s="52"/>
      <c r="EK348" s="52"/>
      <c r="EL348" s="52"/>
      <c r="EM348" s="52"/>
      <c r="EN348" s="52"/>
      <c r="EO348" s="52"/>
      <c r="EP348" s="52"/>
      <c r="EQ348" s="95"/>
      <c r="ER348" s="542"/>
    </row>
    <row r="349" spans="1:148" ht="15" customHeight="1" x14ac:dyDescent="0.25">
      <c r="A349" s="1469"/>
      <c r="B349" s="1129" t="str">
        <f t="shared" si="35"/>
        <v>Desk 30</v>
      </c>
      <c r="C349" s="1131" t="str">
        <f t="shared" si="38"/>
        <v/>
      </c>
      <c r="D349" s="1131" t="str">
        <f t="shared" si="38"/>
        <v/>
      </c>
      <c r="E349" s="1131" t="str">
        <f t="shared" si="38"/>
        <v/>
      </c>
      <c r="F349" s="1131" t="str">
        <f t="shared" si="38"/>
        <v/>
      </c>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52"/>
      <c r="CD349" s="52"/>
      <c r="CE349" s="52"/>
      <c r="CF349" s="52"/>
      <c r="CG349" s="52"/>
      <c r="CH349" s="52"/>
      <c r="CI349" s="52"/>
      <c r="CJ349" s="52"/>
      <c r="CK349" s="52"/>
      <c r="CL349" s="52"/>
      <c r="CM349" s="52"/>
      <c r="CN349" s="52"/>
      <c r="CO349" s="52"/>
      <c r="CP349" s="52"/>
      <c r="CQ349" s="52"/>
      <c r="CR349" s="52"/>
      <c r="CS349" s="52"/>
      <c r="CT349" s="52"/>
      <c r="CU349" s="52"/>
      <c r="CV349" s="52"/>
      <c r="CW349" s="52"/>
      <c r="CX349" s="52"/>
      <c r="CY349" s="52"/>
      <c r="CZ349" s="52"/>
      <c r="DA349" s="52"/>
      <c r="DB349" s="52"/>
      <c r="DC349" s="52"/>
      <c r="DD349" s="52"/>
      <c r="DE349" s="52"/>
      <c r="DF349" s="52"/>
      <c r="DG349" s="52"/>
      <c r="DH349" s="52"/>
      <c r="DI349" s="52"/>
      <c r="DJ349" s="52"/>
      <c r="DK349" s="52"/>
      <c r="DL349" s="52"/>
      <c r="DM349" s="52"/>
      <c r="DN349" s="52"/>
      <c r="DO349" s="52"/>
      <c r="DP349" s="52"/>
      <c r="DQ349" s="52"/>
      <c r="DR349" s="52"/>
      <c r="DS349" s="52"/>
      <c r="DT349" s="52"/>
      <c r="DU349" s="52"/>
      <c r="DV349" s="95"/>
      <c r="DW349" s="52"/>
      <c r="DX349" s="52"/>
      <c r="DY349" s="52"/>
      <c r="DZ349" s="52"/>
      <c r="EA349" s="52"/>
      <c r="EB349" s="52"/>
      <c r="EC349" s="52"/>
      <c r="ED349" s="52"/>
      <c r="EE349" s="52"/>
      <c r="EF349" s="52"/>
      <c r="EG349" s="52"/>
      <c r="EH349" s="52"/>
      <c r="EI349" s="52"/>
      <c r="EJ349" s="52"/>
      <c r="EK349" s="52"/>
      <c r="EL349" s="52"/>
      <c r="EM349" s="52"/>
      <c r="EN349" s="52"/>
      <c r="EO349" s="52"/>
      <c r="EP349" s="52"/>
      <c r="EQ349" s="95"/>
      <c r="ER349" s="542"/>
    </row>
    <row r="350" spans="1:148" ht="15" customHeight="1" x14ac:dyDescent="0.25">
      <c r="A350" s="1469"/>
      <c r="B350" s="1129" t="str">
        <f t="shared" si="35"/>
        <v>Desk 31</v>
      </c>
      <c r="C350" s="1131" t="str">
        <f t="shared" si="38"/>
        <v/>
      </c>
      <c r="D350" s="1131" t="str">
        <f t="shared" si="38"/>
        <v/>
      </c>
      <c r="E350" s="1131" t="str">
        <f t="shared" si="38"/>
        <v/>
      </c>
      <c r="F350" s="1131" t="str">
        <f t="shared" si="38"/>
        <v/>
      </c>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52"/>
      <c r="CD350" s="52"/>
      <c r="CE350" s="52"/>
      <c r="CF350" s="52"/>
      <c r="CG350" s="52"/>
      <c r="CH350" s="52"/>
      <c r="CI350" s="52"/>
      <c r="CJ350" s="52"/>
      <c r="CK350" s="52"/>
      <c r="CL350" s="52"/>
      <c r="CM350" s="52"/>
      <c r="CN350" s="52"/>
      <c r="CO350" s="52"/>
      <c r="CP350" s="52"/>
      <c r="CQ350" s="52"/>
      <c r="CR350" s="52"/>
      <c r="CS350" s="52"/>
      <c r="CT350" s="52"/>
      <c r="CU350" s="52"/>
      <c r="CV350" s="52"/>
      <c r="CW350" s="52"/>
      <c r="CX350" s="52"/>
      <c r="CY350" s="52"/>
      <c r="CZ350" s="52"/>
      <c r="DA350" s="52"/>
      <c r="DB350" s="52"/>
      <c r="DC350" s="52"/>
      <c r="DD350" s="52"/>
      <c r="DE350" s="52"/>
      <c r="DF350" s="52"/>
      <c r="DG350" s="52"/>
      <c r="DH350" s="52"/>
      <c r="DI350" s="52"/>
      <c r="DJ350" s="52"/>
      <c r="DK350" s="52"/>
      <c r="DL350" s="52"/>
      <c r="DM350" s="52"/>
      <c r="DN350" s="52"/>
      <c r="DO350" s="52"/>
      <c r="DP350" s="52"/>
      <c r="DQ350" s="52"/>
      <c r="DR350" s="52"/>
      <c r="DS350" s="52"/>
      <c r="DT350" s="52"/>
      <c r="DU350" s="52"/>
      <c r="DV350" s="95"/>
      <c r="DW350" s="52"/>
      <c r="DX350" s="52"/>
      <c r="DY350" s="52"/>
      <c r="DZ350" s="52"/>
      <c r="EA350" s="52"/>
      <c r="EB350" s="52"/>
      <c r="EC350" s="52"/>
      <c r="ED350" s="52"/>
      <c r="EE350" s="52"/>
      <c r="EF350" s="52"/>
      <c r="EG350" s="52"/>
      <c r="EH350" s="52"/>
      <c r="EI350" s="52"/>
      <c r="EJ350" s="52"/>
      <c r="EK350" s="52"/>
      <c r="EL350" s="52"/>
      <c r="EM350" s="52"/>
      <c r="EN350" s="52"/>
      <c r="EO350" s="52"/>
      <c r="EP350" s="52"/>
      <c r="EQ350" s="95"/>
      <c r="ER350" s="542"/>
    </row>
    <row r="351" spans="1:148" ht="15" customHeight="1" x14ac:dyDescent="0.25">
      <c r="A351" s="1469"/>
      <c r="B351" s="1129" t="str">
        <f t="shared" si="35"/>
        <v>Desk 32</v>
      </c>
      <c r="C351" s="1131" t="str">
        <f t="shared" si="38"/>
        <v/>
      </c>
      <c r="D351" s="1131" t="str">
        <f t="shared" si="38"/>
        <v/>
      </c>
      <c r="E351" s="1131" t="str">
        <f t="shared" si="38"/>
        <v/>
      </c>
      <c r="F351" s="1131" t="str">
        <f t="shared" si="38"/>
        <v/>
      </c>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52"/>
      <c r="CD351" s="52"/>
      <c r="CE351" s="52"/>
      <c r="CF351" s="52"/>
      <c r="CG351" s="52"/>
      <c r="CH351" s="52"/>
      <c r="CI351" s="52"/>
      <c r="CJ351" s="52"/>
      <c r="CK351" s="52"/>
      <c r="CL351" s="52"/>
      <c r="CM351" s="52"/>
      <c r="CN351" s="52"/>
      <c r="CO351" s="52"/>
      <c r="CP351" s="52"/>
      <c r="CQ351" s="52"/>
      <c r="CR351" s="52"/>
      <c r="CS351" s="52"/>
      <c r="CT351" s="52"/>
      <c r="CU351" s="52"/>
      <c r="CV351" s="52"/>
      <c r="CW351" s="52"/>
      <c r="CX351" s="52"/>
      <c r="CY351" s="52"/>
      <c r="CZ351" s="52"/>
      <c r="DA351" s="52"/>
      <c r="DB351" s="52"/>
      <c r="DC351" s="52"/>
      <c r="DD351" s="52"/>
      <c r="DE351" s="52"/>
      <c r="DF351" s="52"/>
      <c r="DG351" s="52"/>
      <c r="DH351" s="52"/>
      <c r="DI351" s="52"/>
      <c r="DJ351" s="52"/>
      <c r="DK351" s="52"/>
      <c r="DL351" s="52"/>
      <c r="DM351" s="52"/>
      <c r="DN351" s="52"/>
      <c r="DO351" s="52"/>
      <c r="DP351" s="52"/>
      <c r="DQ351" s="52"/>
      <c r="DR351" s="52"/>
      <c r="DS351" s="52"/>
      <c r="DT351" s="52"/>
      <c r="DU351" s="52"/>
      <c r="DV351" s="95"/>
      <c r="DW351" s="52"/>
      <c r="DX351" s="52"/>
      <c r="DY351" s="52"/>
      <c r="DZ351" s="52"/>
      <c r="EA351" s="52"/>
      <c r="EB351" s="52"/>
      <c r="EC351" s="52"/>
      <c r="ED351" s="52"/>
      <c r="EE351" s="52"/>
      <c r="EF351" s="52"/>
      <c r="EG351" s="52"/>
      <c r="EH351" s="52"/>
      <c r="EI351" s="52"/>
      <c r="EJ351" s="52"/>
      <c r="EK351" s="52"/>
      <c r="EL351" s="52"/>
      <c r="EM351" s="52"/>
      <c r="EN351" s="52"/>
      <c r="EO351" s="52"/>
      <c r="EP351" s="52"/>
      <c r="EQ351" s="95"/>
      <c r="ER351" s="542"/>
    </row>
    <row r="352" spans="1:148" ht="15" customHeight="1" x14ac:dyDescent="0.25">
      <c r="A352" s="1469"/>
      <c r="B352" s="1129" t="str">
        <f t="shared" si="35"/>
        <v>Desk 33</v>
      </c>
      <c r="C352" s="1131" t="str">
        <f t="shared" si="38"/>
        <v/>
      </c>
      <c r="D352" s="1131" t="str">
        <f t="shared" si="38"/>
        <v/>
      </c>
      <c r="E352" s="1131" t="str">
        <f t="shared" si="38"/>
        <v/>
      </c>
      <c r="F352" s="1131" t="str">
        <f t="shared" si="38"/>
        <v/>
      </c>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52"/>
      <c r="CD352" s="52"/>
      <c r="CE352" s="52"/>
      <c r="CF352" s="52"/>
      <c r="CG352" s="52"/>
      <c r="CH352" s="52"/>
      <c r="CI352" s="52"/>
      <c r="CJ352" s="52"/>
      <c r="CK352" s="52"/>
      <c r="CL352" s="52"/>
      <c r="CM352" s="52"/>
      <c r="CN352" s="52"/>
      <c r="CO352" s="52"/>
      <c r="CP352" s="52"/>
      <c r="CQ352" s="52"/>
      <c r="CR352" s="52"/>
      <c r="CS352" s="52"/>
      <c r="CT352" s="52"/>
      <c r="CU352" s="52"/>
      <c r="CV352" s="52"/>
      <c r="CW352" s="52"/>
      <c r="CX352" s="52"/>
      <c r="CY352" s="52"/>
      <c r="CZ352" s="52"/>
      <c r="DA352" s="52"/>
      <c r="DB352" s="52"/>
      <c r="DC352" s="52"/>
      <c r="DD352" s="52"/>
      <c r="DE352" s="52"/>
      <c r="DF352" s="52"/>
      <c r="DG352" s="52"/>
      <c r="DH352" s="52"/>
      <c r="DI352" s="52"/>
      <c r="DJ352" s="52"/>
      <c r="DK352" s="52"/>
      <c r="DL352" s="52"/>
      <c r="DM352" s="52"/>
      <c r="DN352" s="52"/>
      <c r="DO352" s="52"/>
      <c r="DP352" s="52"/>
      <c r="DQ352" s="52"/>
      <c r="DR352" s="52"/>
      <c r="DS352" s="52"/>
      <c r="DT352" s="52"/>
      <c r="DU352" s="52"/>
      <c r="DV352" s="95"/>
      <c r="DW352" s="52"/>
      <c r="DX352" s="52"/>
      <c r="DY352" s="52"/>
      <c r="DZ352" s="52"/>
      <c r="EA352" s="52"/>
      <c r="EB352" s="52"/>
      <c r="EC352" s="52"/>
      <c r="ED352" s="52"/>
      <c r="EE352" s="52"/>
      <c r="EF352" s="52"/>
      <c r="EG352" s="52"/>
      <c r="EH352" s="52"/>
      <c r="EI352" s="52"/>
      <c r="EJ352" s="52"/>
      <c r="EK352" s="52"/>
      <c r="EL352" s="52"/>
      <c r="EM352" s="52"/>
      <c r="EN352" s="52"/>
      <c r="EO352" s="52"/>
      <c r="EP352" s="52"/>
      <c r="EQ352" s="95"/>
      <c r="ER352" s="542"/>
    </row>
    <row r="353" spans="1:148" ht="15" customHeight="1" x14ac:dyDescent="0.25">
      <c r="A353" s="1469"/>
      <c r="B353" s="1129" t="str">
        <f t="shared" si="35"/>
        <v>Desk 34</v>
      </c>
      <c r="C353" s="1131" t="str">
        <f t="shared" ref="C353:F368" si="39">IF(ISBLANK(C44), "", C44)</f>
        <v/>
      </c>
      <c r="D353" s="1131" t="str">
        <f t="shared" si="39"/>
        <v/>
      </c>
      <c r="E353" s="1131" t="str">
        <f t="shared" si="39"/>
        <v/>
      </c>
      <c r="F353" s="1131" t="str">
        <f t="shared" si="39"/>
        <v/>
      </c>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52"/>
      <c r="CD353" s="52"/>
      <c r="CE353" s="52"/>
      <c r="CF353" s="52"/>
      <c r="CG353" s="52"/>
      <c r="CH353" s="52"/>
      <c r="CI353" s="52"/>
      <c r="CJ353" s="52"/>
      <c r="CK353" s="52"/>
      <c r="CL353" s="52"/>
      <c r="CM353" s="52"/>
      <c r="CN353" s="52"/>
      <c r="CO353" s="52"/>
      <c r="CP353" s="52"/>
      <c r="CQ353" s="52"/>
      <c r="CR353" s="52"/>
      <c r="CS353" s="52"/>
      <c r="CT353" s="52"/>
      <c r="CU353" s="52"/>
      <c r="CV353" s="52"/>
      <c r="CW353" s="52"/>
      <c r="CX353" s="52"/>
      <c r="CY353" s="52"/>
      <c r="CZ353" s="52"/>
      <c r="DA353" s="52"/>
      <c r="DB353" s="52"/>
      <c r="DC353" s="52"/>
      <c r="DD353" s="52"/>
      <c r="DE353" s="52"/>
      <c r="DF353" s="52"/>
      <c r="DG353" s="52"/>
      <c r="DH353" s="52"/>
      <c r="DI353" s="52"/>
      <c r="DJ353" s="52"/>
      <c r="DK353" s="52"/>
      <c r="DL353" s="52"/>
      <c r="DM353" s="52"/>
      <c r="DN353" s="52"/>
      <c r="DO353" s="52"/>
      <c r="DP353" s="52"/>
      <c r="DQ353" s="52"/>
      <c r="DR353" s="52"/>
      <c r="DS353" s="52"/>
      <c r="DT353" s="52"/>
      <c r="DU353" s="52"/>
      <c r="DV353" s="95"/>
      <c r="DW353" s="52"/>
      <c r="DX353" s="52"/>
      <c r="DY353" s="52"/>
      <c r="DZ353" s="52"/>
      <c r="EA353" s="52"/>
      <c r="EB353" s="52"/>
      <c r="EC353" s="52"/>
      <c r="ED353" s="52"/>
      <c r="EE353" s="52"/>
      <c r="EF353" s="52"/>
      <c r="EG353" s="52"/>
      <c r="EH353" s="52"/>
      <c r="EI353" s="52"/>
      <c r="EJ353" s="52"/>
      <c r="EK353" s="52"/>
      <c r="EL353" s="52"/>
      <c r="EM353" s="52"/>
      <c r="EN353" s="52"/>
      <c r="EO353" s="52"/>
      <c r="EP353" s="52"/>
      <c r="EQ353" s="95"/>
      <c r="ER353" s="542"/>
    </row>
    <row r="354" spans="1:148" ht="15" customHeight="1" x14ac:dyDescent="0.25">
      <c r="A354" s="1469"/>
      <c r="B354" s="1129" t="str">
        <f t="shared" si="35"/>
        <v>Desk 35</v>
      </c>
      <c r="C354" s="1131" t="str">
        <f t="shared" si="39"/>
        <v/>
      </c>
      <c r="D354" s="1131" t="str">
        <f t="shared" si="39"/>
        <v/>
      </c>
      <c r="E354" s="1131" t="str">
        <f t="shared" si="39"/>
        <v/>
      </c>
      <c r="F354" s="1131" t="str">
        <f t="shared" si="39"/>
        <v/>
      </c>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52"/>
      <c r="CD354" s="52"/>
      <c r="CE354" s="52"/>
      <c r="CF354" s="52"/>
      <c r="CG354" s="52"/>
      <c r="CH354" s="52"/>
      <c r="CI354" s="52"/>
      <c r="CJ354" s="52"/>
      <c r="CK354" s="52"/>
      <c r="CL354" s="52"/>
      <c r="CM354" s="52"/>
      <c r="CN354" s="52"/>
      <c r="CO354" s="52"/>
      <c r="CP354" s="52"/>
      <c r="CQ354" s="52"/>
      <c r="CR354" s="52"/>
      <c r="CS354" s="52"/>
      <c r="CT354" s="52"/>
      <c r="CU354" s="52"/>
      <c r="CV354" s="52"/>
      <c r="CW354" s="52"/>
      <c r="CX354" s="52"/>
      <c r="CY354" s="52"/>
      <c r="CZ354" s="52"/>
      <c r="DA354" s="52"/>
      <c r="DB354" s="52"/>
      <c r="DC354" s="52"/>
      <c r="DD354" s="52"/>
      <c r="DE354" s="52"/>
      <c r="DF354" s="52"/>
      <c r="DG354" s="52"/>
      <c r="DH354" s="52"/>
      <c r="DI354" s="52"/>
      <c r="DJ354" s="52"/>
      <c r="DK354" s="52"/>
      <c r="DL354" s="52"/>
      <c r="DM354" s="52"/>
      <c r="DN354" s="52"/>
      <c r="DO354" s="52"/>
      <c r="DP354" s="52"/>
      <c r="DQ354" s="52"/>
      <c r="DR354" s="52"/>
      <c r="DS354" s="52"/>
      <c r="DT354" s="52"/>
      <c r="DU354" s="52"/>
      <c r="DV354" s="95"/>
      <c r="DW354" s="52"/>
      <c r="DX354" s="52"/>
      <c r="DY354" s="52"/>
      <c r="DZ354" s="52"/>
      <c r="EA354" s="52"/>
      <c r="EB354" s="52"/>
      <c r="EC354" s="52"/>
      <c r="ED354" s="52"/>
      <c r="EE354" s="52"/>
      <c r="EF354" s="52"/>
      <c r="EG354" s="52"/>
      <c r="EH354" s="52"/>
      <c r="EI354" s="52"/>
      <c r="EJ354" s="52"/>
      <c r="EK354" s="52"/>
      <c r="EL354" s="52"/>
      <c r="EM354" s="52"/>
      <c r="EN354" s="52"/>
      <c r="EO354" s="52"/>
      <c r="EP354" s="52"/>
      <c r="EQ354" s="95"/>
      <c r="ER354" s="542"/>
    </row>
    <row r="355" spans="1:148" ht="15" customHeight="1" x14ac:dyDescent="0.25">
      <c r="A355" s="1469"/>
      <c r="B355" s="1129" t="str">
        <f t="shared" si="35"/>
        <v>Desk 36</v>
      </c>
      <c r="C355" s="1131" t="str">
        <f t="shared" si="39"/>
        <v/>
      </c>
      <c r="D355" s="1131" t="str">
        <f t="shared" si="39"/>
        <v/>
      </c>
      <c r="E355" s="1131" t="str">
        <f t="shared" si="39"/>
        <v/>
      </c>
      <c r="F355" s="1131" t="str">
        <f t="shared" si="39"/>
        <v/>
      </c>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52"/>
      <c r="CD355" s="52"/>
      <c r="CE355" s="52"/>
      <c r="CF355" s="52"/>
      <c r="CG355" s="52"/>
      <c r="CH355" s="52"/>
      <c r="CI355" s="52"/>
      <c r="CJ355" s="52"/>
      <c r="CK355" s="52"/>
      <c r="CL355" s="52"/>
      <c r="CM355" s="52"/>
      <c r="CN355" s="52"/>
      <c r="CO355" s="52"/>
      <c r="CP355" s="52"/>
      <c r="CQ355" s="52"/>
      <c r="CR355" s="52"/>
      <c r="CS355" s="52"/>
      <c r="CT355" s="52"/>
      <c r="CU355" s="52"/>
      <c r="CV355" s="52"/>
      <c r="CW355" s="52"/>
      <c r="CX355" s="52"/>
      <c r="CY355" s="52"/>
      <c r="CZ355" s="52"/>
      <c r="DA355" s="52"/>
      <c r="DB355" s="52"/>
      <c r="DC355" s="52"/>
      <c r="DD355" s="52"/>
      <c r="DE355" s="52"/>
      <c r="DF355" s="52"/>
      <c r="DG355" s="52"/>
      <c r="DH355" s="52"/>
      <c r="DI355" s="52"/>
      <c r="DJ355" s="52"/>
      <c r="DK355" s="52"/>
      <c r="DL355" s="52"/>
      <c r="DM355" s="52"/>
      <c r="DN355" s="52"/>
      <c r="DO355" s="52"/>
      <c r="DP355" s="52"/>
      <c r="DQ355" s="52"/>
      <c r="DR355" s="52"/>
      <c r="DS355" s="52"/>
      <c r="DT355" s="52"/>
      <c r="DU355" s="52"/>
      <c r="DV355" s="95"/>
      <c r="DW355" s="52"/>
      <c r="DX355" s="52"/>
      <c r="DY355" s="52"/>
      <c r="DZ355" s="52"/>
      <c r="EA355" s="52"/>
      <c r="EB355" s="52"/>
      <c r="EC355" s="52"/>
      <c r="ED355" s="52"/>
      <c r="EE355" s="52"/>
      <c r="EF355" s="52"/>
      <c r="EG355" s="52"/>
      <c r="EH355" s="52"/>
      <c r="EI355" s="52"/>
      <c r="EJ355" s="52"/>
      <c r="EK355" s="52"/>
      <c r="EL355" s="52"/>
      <c r="EM355" s="52"/>
      <c r="EN355" s="52"/>
      <c r="EO355" s="52"/>
      <c r="EP355" s="52"/>
      <c r="EQ355" s="95"/>
      <c r="ER355" s="542"/>
    </row>
    <row r="356" spans="1:148" ht="15" customHeight="1" x14ac:dyDescent="0.25">
      <c r="A356" s="1469"/>
      <c r="B356" s="1129" t="str">
        <f t="shared" si="35"/>
        <v>Desk 37</v>
      </c>
      <c r="C356" s="1131" t="str">
        <f t="shared" si="39"/>
        <v/>
      </c>
      <c r="D356" s="1131" t="str">
        <f t="shared" si="39"/>
        <v/>
      </c>
      <c r="E356" s="1131" t="str">
        <f t="shared" si="39"/>
        <v/>
      </c>
      <c r="F356" s="1131" t="str">
        <f t="shared" si="39"/>
        <v/>
      </c>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52"/>
      <c r="CD356" s="52"/>
      <c r="CE356" s="52"/>
      <c r="CF356" s="52"/>
      <c r="CG356" s="52"/>
      <c r="CH356" s="52"/>
      <c r="CI356" s="52"/>
      <c r="CJ356" s="52"/>
      <c r="CK356" s="52"/>
      <c r="CL356" s="52"/>
      <c r="CM356" s="52"/>
      <c r="CN356" s="52"/>
      <c r="CO356" s="52"/>
      <c r="CP356" s="52"/>
      <c r="CQ356" s="52"/>
      <c r="CR356" s="52"/>
      <c r="CS356" s="52"/>
      <c r="CT356" s="52"/>
      <c r="CU356" s="52"/>
      <c r="CV356" s="52"/>
      <c r="CW356" s="52"/>
      <c r="CX356" s="52"/>
      <c r="CY356" s="52"/>
      <c r="CZ356" s="52"/>
      <c r="DA356" s="52"/>
      <c r="DB356" s="52"/>
      <c r="DC356" s="52"/>
      <c r="DD356" s="52"/>
      <c r="DE356" s="52"/>
      <c r="DF356" s="52"/>
      <c r="DG356" s="52"/>
      <c r="DH356" s="52"/>
      <c r="DI356" s="52"/>
      <c r="DJ356" s="52"/>
      <c r="DK356" s="52"/>
      <c r="DL356" s="52"/>
      <c r="DM356" s="52"/>
      <c r="DN356" s="52"/>
      <c r="DO356" s="52"/>
      <c r="DP356" s="52"/>
      <c r="DQ356" s="52"/>
      <c r="DR356" s="52"/>
      <c r="DS356" s="52"/>
      <c r="DT356" s="52"/>
      <c r="DU356" s="52"/>
      <c r="DV356" s="95"/>
      <c r="DW356" s="52"/>
      <c r="DX356" s="52"/>
      <c r="DY356" s="52"/>
      <c r="DZ356" s="52"/>
      <c r="EA356" s="52"/>
      <c r="EB356" s="52"/>
      <c r="EC356" s="52"/>
      <c r="ED356" s="52"/>
      <c r="EE356" s="52"/>
      <c r="EF356" s="52"/>
      <c r="EG356" s="52"/>
      <c r="EH356" s="52"/>
      <c r="EI356" s="52"/>
      <c r="EJ356" s="52"/>
      <c r="EK356" s="52"/>
      <c r="EL356" s="52"/>
      <c r="EM356" s="52"/>
      <c r="EN356" s="52"/>
      <c r="EO356" s="52"/>
      <c r="EP356" s="52"/>
      <c r="EQ356" s="95"/>
      <c r="ER356" s="542"/>
    </row>
    <row r="357" spans="1:148" ht="15" customHeight="1" x14ac:dyDescent="0.25">
      <c r="A357" s="1469"/>
      <c r="B357" s="1129" t="str">
        <f t="shared" si="35"/>
        <v>Desk 38</v>
      </c>
      <c r="C357" s="1131" t="str">
        <f t="shared" si="39"/>
        <v/>
      </c>
      <c r="D357" s="1131" t="str">
        <f t="shared" si="39"/>
        <v/>
      </c>
      <c r="E357" s="1131" t="str">
        <f t="shared" si="39"/>
        <v/>
      </c>
      <c r="F357" s="1131" t="str">
        <f t="shared" si="39"/>
        <v/>
      </c>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52"/>
      <c r="CD357" s="52"/>
      <c r="CE357" s="52"/>
      <c r="CF357" s="52"/>
      <c r="CG357" s="52"/>
      <c r="CH357" s="52"/>
      <c r="CI357" s="52"/>
      <c r="CJ357" s="52"/>
      <c r="CK357" s="52"/>
      <c r="CL357" s="52"/>
      <c r="CM357" s="52"/>
      <c r="CN357" s="52"/>
      <c r="CO357" s="52"/>
      <c r="CP357" s="52"/>
      <c r="CQ357" s="52"/>
      <c r="CR357" s="52"/>
      <c r="CS357" s="52"/>
      <c r="CT357" s="52"/>
      <c r="CU357" s="52"/>
      <c r="CV357" s="52"/>
      <c r="CW357" s="52"/>
      <c r="CX357" s="52"/>
      <c r="CY357" s="52"/>
      <c r="CZ357" s="52"/>
      <c r="DA357" s="52"/>
      <c r="DB357" s="52"/>
      <c r="DC357" s="52"/>
      <c r="DD357" s="52"/>
      <c r="DE357" s="52"/>
      <c r="DF357" s="52"/>
      <c r="DG357" s="52"/>
      <c r="DH357" s="52"/>
      <c r="DI357" s="52"/>
      <c r="DJ357" s="52"/>
      <c r="DK357" s="52"/>
      <c r="DL357" s="52"/>
      <c r="DM357" s="52"/>
      <c r="DN357" s="52"/>
      <c r="DO357" s="52"/>
      <c r="DP357" s="52"/>
      <c r="DQ357" s="52"/>
      <c r="DR357" s="52"/>
      <c r="DS357" s="52"/>
      <c r="DT357" s="52"/>
      <c r="DU357" s="52"/>
      <c r="DV357" s="95"/>
      <c r="DW357" s="52"/>
      <c r="DX357" s="52"/>
      <c r="DY357" s="52"/>
      <c r="DZ357" s="52"/>
      <c r="EA357" s="52"/>
      <c r="EB357" s="52"/>
      <c r="EC357" s="52"/>
      <c r="ED357" s="52"/>
      <c r="EE357" s="52"/>
      <c r="EF357" s="52"/>
      <c r="EG357" s="52"/>
      <c r="EH357" s="52"/>
      <c r="EI357" s="52"/>
      <c r="EJ357" s="52"/>
      <c r="EK357" s="52"/>
      <c r="EL357" s="52"/>
      <c r="EM357" s="52"/>
      <c r="EN357" s="52"/>
      <c r="EO357" s="52"/>
      <c r="EP357" s="52"/>
      <c r="EQ357" s="95"/>
      <c r="ER357" s="542"/>
    </row>
    <row r="358" spans="1:148" ht="15" customHeight="1" x14ac:dyDescent="0.25">
      <c r="A358" s="1469"/>
      <c r="B358" s="1129" t="str">
        <f t="shared" si="35"/>
        <v>Desk 39</v>
      </c>
      <c r="C358" s="1131" t="str">
        <f t="shared" si="39"/>
        <v/>
      </c>
      <c r="D358" s="1131" t="str">
        <f t="shared" si="39"/>
        <v/>
      </c>
      <c r="E358" s="1131" t="str">
        <f t="shared" si="39"/>
        <v/>
      </c>
      <c r="F358" s="1131" t="str">
        <f t="shared" si="39"/>
        <v/>
      </c>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52"/>
      <c r="CD358" s="52"/>
      <c r="CE358" s="52"/>
      <c r="CF358" s="52"/>
      <c r="CG358" s="52"/>
      <c r="CH358" s="52"/>
      <c r="CI358" s="52"/>
      <c r="CJ358" s="52"/>
      <c r="CK358" s="52"/>
      <c r="CL358" s="52"/>
      <c r="CM358" s="52"/>
      <c r="CN358" s="52"/>
      <c r="CO358" s="52"/>
      <c r="CP358" s="52"/>
      <c r="CQ358" s="52"/>
      <c r="CR358" s="52"/>
      <c r="CS358" s="52"/>
      <c r="CT358" s="52"/>
      <c r="CU358" s="52"/>
      <c r="CV358" s="52"/>
      <c r="CW358" s="52"/>
      <c r="CX358" s="52"/>
      <c r="CY358" s="52"/>
      <c r="CZ358" s="52"/>
      <c r="DA358" s="52"/>
      <c r="DB358" s="52"/>
      <c r="DC358" s="52"/>
      <c r="DD358" s="52"/>
      <c r="DE358" s="52"/>
      <c r="DF358" s="52"/>
      <c r="DG358" s="52"/>
      <c r="DH358" s="52"/>
      <c r="DI358" s="52"/>
      <c r="DJ358" s="52"/>
      <c r="DK358" s="52"/>
      <c r="DL358" s="52"/>
      <c r="DM358" s="52"/>
      <c r="DN358" s="52"/>
      <c r="DO358" s="52"/>
      <c r="DP358" s="52"/>
      <c r="DQ358" s="52"/>
      <c r="DR358" s="52"/>
      <c r="DS358" s="52"/>
      <c r="DT358" s="52"/>
      <c r="DU358" s="52"/>
      <c r="DV358" s="95"/>
      <c r="DW358" s="52"/>
      <c r="DX358" s="52"/>
      <c r="DY358" s="52"/>
      <c r="DZ358" s="52"/>
      <c r="EA358" s="52"/>
      <c r="EB358" s="52"/>
      <c r="EC358" s="52"/>
      <c r="ED358" s="52"/>
      <c r="EE358" s="52"/>
      <c r="EF358" s="52"/>
      <c r="EG358" s="52"/>
      <c r="EH358" s="52"/>
      <c r="EI358" s="52"/>
      <c r="EJ358" s="52"/>
      <c r="EK358" s="52"/>
      <c r="EL358" s="52"/>
      <c r="EM358" s="52"/>
      <c r="EN358" s="52"/>
      <c r="EO358" s="52"/>
      <c r="EP358" s="52"/>
      <c r="EQ358" s="95"/>
      <c r="ER358" s="542"/>
    </row>
    <row r="359" spans="1:148" ht="15" customHeight="1" x14ac:dyDescent="0.25">
      <c r="A359" s="1469"/>
      <c r="B359" s="1129" t="str">
        <f t="shared" si="35"/>
        <v>Desk 40</v>
      </c>
      <c r="C359" s="1131" t="str">
        <f t="shared" si="39"/>
        <v/>
      </c>
      <c r="D359" s="1131" t="str">
        <f t="shared" si="39"/>
        <v/>
      </c>
      <c r="E359" s="1131" t="str">
        <f t="shared" si="39"/>
        <v/>
      </c>
      <c r="F359" s="1131" t="str">
        <f t="shared" si="39"/>
        <v/>
      </c>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52"/>
      <c r="CD359" s="52"/>
      <c r="CE359" s="52"/>
      <c r="CF359" s="52"/>
      <c r="CG359" s="52"/>
      <c r="CH359" s="52"/>
      <c r="CI359" s="52"/>
      <c r="CJ359" s="52"/>
      <c r="CK359" s="52"/>
      <c r="CL359" s="52"/>
      <c r="CM359" s="52"/>
      <c r="CN359" s="52"/>
      <c r="CO359" s="52"/>
      <c r="CP359" s="52"/>
      <c r="CQ359" s="52"/>
      <c r="CR359" s="52"/>
      <c r="CS359" s="52"/>
      <c r="CT359" s="52"/>
      <c r="CU359" s="52"/>
      <c r="CV359" s="52"/>
      <c r="CW359" s="52"/>
      <c r="CX359" s="52"/>
      <c r="CY359" s="52"/>
      <c r="CZ359" s="52"/>
      <c r="DA359" s="52"/>
      <c r="DB359" s="52"/>
      <c r="DC359" s="52"/>
      <c r="DD359" s="52"/>
      <c r="DE359" s="52"/>
      <c r="DF359" s="52"/>
      <c r="DG359" s="52"/>
      <c r="DH359" s="52"/>
      <c r="DI359" s="52"/>
      <c r="DJ359" s="52"/>
      <c r="DK359" s="52"/>
      <c r="DL359" s="52"/>
      <c r="DM359" s="52"/>
      <c r="DN359" s="52"/>
      <c r="DO359" s="52"/>
      <c r="DP359" s="52"/>
      <c r="DQ359" s="52"/>
      <c r="DR359" s="52"/>
      <c r="DS359" s="52"/>
      <c r="DT359" s="52"/>
      <c r="DU359" s="52"/>
      <c r="DV359" s="95"/>
      <c r="DW359" s="52"/>
      <c r="DX359" s="52"/>
      <c r="DY359" s="52"/>
      <c r="DZ359" s="52"/>
      <c r="EA359" s="52"/>
      <c r="EB359" s="52"/>
      <c r="EC359" s="52"/>
      <c r="ED359" s="52"/>
      <c r="EE359" s="52"/>
      <c r="EF359" s="52"/>
      <c r="EG359" s="52"/>
      <c r="EH359" s="52"/>
      <c r="EI359" s="52"/>
      <c r="EJ359" s="52"/>
      <c r="EK359" s="52"/>
      <c r="EL359" s="52"/>
      <c r="EM359" s="52"/>
      <c r="EN359" s="52"/>
      <c r="EO359" s="52"/>
      <c r="EP359" s="52"/>
      <c r="EQ359" s="95"/>
      <c r="ER359" s="542"/>
    </row>
    <row r="360" spans="1:148" ht="15" customHeight="1" x14ac:dyDescent="0.25">
      <c r="A360" s="1469"/>
      <c r="B360" s="1129" t="str">
        <f t="shared" si="35"/>
        <v>Desk 41</v>
      </c>
      <c r="C360" s="1131" t="str">
        <f t="shared" si="39"/>
        <v/>
      </c>
      <c r="D360" s="1131" t="str">
        <f t="shared" si="39"/>
        <v/>
      </c>
      <c r="E360" s="1131" t="str">
        <f t="shared" si="39"/>
        <v/>
      </c>
      <c r="F360" s="1131" t="str">
        <f t="shared" si="39"/>
        <v/>
      </c>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52"/>
      <c r="CD360" s="52"/>
      <c r="CE360" s="52"/>
      <c r="CF360" s="52"/>
      <c r="CG360" s="52"/>
      <c r="CH360" s="52"/>
      <c r="CI360" s="52"/>
      <c r="CJ360" s="52"/>
      <c r="CK360" s="52"/>
      <c r="CL360" s="52"/>
      <c r="CM360" s="52"/>
      <c r="CN360" s="52"/>
      <c r="CO360" s="52"/>
      <c r="CP360" s="52"/>
      <c r="CQ360" s="52"/>
      <c r="CR360" s="52"/>
      <c r="CS360" s="52"/>
      <c r="CT360" s="52"/>
      <c r="CU360" s="52"/>
      <c r="CV360" s="52"/>
      <c r="CW360" s="52"/>
      <c r="CX360" s="52"/>
      <c r="CY360" s="52"/>
      <c r="CZ360" s="52"/>
      <c r="DA360" s="52"/>
      <c r="DB360" s="52"/>
      <c r="DC360" s="52"/>
      <c r="DD360" s="52"/>
      <c r="DE360" s="52"/>
      <c r="DF360" s="52"/>
      <c r="DG360" s="52"/>
      <c r="DH360" s="52"/>
      <c r="DI360" s="52"/>
      <c r="DJ360" s="52"/>
      <c r="DK360" s="52"/>
      <c r="DL360" s="52"/>
      <c r="DM360" s="52"/>
      <c r="DN360" s="52"/>
      <c r="DO360" s="52"/>
      <c r="DP360" s="52"/>
      <c r="DQ360" s="52"/>
      <c r="DR360" s="52"/>
      <c r="DS360" s="52"/>
      <c r="DT360" s="52"/>
      <c r="DU360" s="52"/>
      <c r="DV360" s="95"/>
      <c r="DW360" s="52"/>
      <c r="DX360" s="52"/>
      <c r="DY360" s="52"/>
      <c r="DZ360" s="52"/>
      <c r="EA360" s="52"/>
      <c r="EB360" s="52"/>
      <c r="EC360" s="52"/>
      <c r="ED360" s="52"/>
      <c r="EE360" s="52"/>
      <c r="EF360" s="52"/>
      <c r="EG360" s="52"/>
      <c r="EH360" s="52"/>
      <c r="EI360" s="52"/>
      <c r="EJ360" s="52"/>
      <c r="EK360" s="52"/>
      <c r="EL360" s="52"/>
      <c r="EM360" s="52"/>
      <c r="EN360" s="52"/>
      <c r="EO360" s="52"/>
      <c r="EP360" s="52"/>
      <c r="EQ360" s="95"/>
      <c r="ER360" s="542"/>
    </row>
    <row r="361" spans="1:148" ht="15" customHeight="1" x14ac:dyDescent="0.25">
      <c r="A361" s="1469"/>
      <c r="B361" s="1129" t="str">
        <f t="shared" si="35"/>
        <v>Desk 42</v>
      </c>
      <c r="C361" s="1131" t="str">
        <f t="shared" si="39"/>
        <v/>
      </c>
      <c r="D361" s="1131" t="str">
        <f t="shared" si="39"/>
        <v/>
      </c>
      <c r="E361" s="1131" t="str">
        <f t="shared" si="39"/>
        <v/>
      </c>
      <c r="F361" s="1131" t="str">
        <f t="shared" si="39"/>
        <v/>
      </c>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52"/>
      <c r="CD361" s="52"/>
      <c r="CE361" s="52"/>
      <c r="CF361" s="52"/>
      <c r="CG361" s="52"/>
      <c r="CH361" s="52"/>
      <c r="CI361" s="52"/>
      <c r="CJ361" s="52"/>
      <c r="CK361" s="52"/>
      <c r="CL361" s="52"/>
      <c r="CM361" s="52"/>
      <c r="CN361" s="52"/>
      <c r="CO361" s="52"/>
      <c r="CP361" s="52"/>
      <c r="CQ361" s="52"/>
      <c r="CR361" s="52"/>
      <c r="CS361" s="52"/>
      <c r="CT361" s="52"/>
      <c r="CU361" s="52"/>
      <c r="CV361" s="52"/>
      <c r="CW361" s="52"/>
      <c r="CX361" s="52"/>
      <c r="CY361" s="52"/>
      <c r="CZ361" s="52"/>
      <c r="DA361" s="52"/>
      <c r="DB361" s="52"/>
      <c r="DC361" s="52"/>
      <c r="DD361" s="52"/>
      <c r="DE361" s="52"/>
      <c r="DF361" s="52"/>
      <c r="DG361" s="52"/>
      <c r="DH361" s="52"/>
      <c r="DI361" s="52"/>
      <c r="DJ361" s="52"/>
      <c r="DK361" s="52"/>
      <c r="DL361" s="52"/>
      <c r="DM361" s="52"/>
      <c r="DN361" s="52"/>
      <c r="DO361" s="52"/>
      <c r="DP361" s="52"/>
      <c r="DQ361" s="52"/>
      <c r="DR361" s="52"/>
      <c r="DS361" s="52"/>
      <c r="DT361" s="52"/>
      <c r="DU361" s="52"/>
      <c r="DV361" s="95"/>
      <c r="DW361" s="52"/>
      <c r="DX361" s="52"/>
      <c r="DY361" s="52"/>
      <c r="DZ361" s="52"/>
      <c r="EA361" s="52"/>
      <c r="EB361" s="52"/>
      <c r="EC361" s="52"/>
      <c r="ED361" s="52"/>
      <c r="EE361" s="52"/>
      <c r="EF361" s="52"/>
      <c r="EG361" s="52"/>
      <c r="EH361" s="52"/>
      <c r="EI361" s="52"/>
      <c r="EJ361" s="52"/>
      <c r="EK361" s="52"/>
      <c r="EL361" s="52"/>
      <c r="EM361" s="52"/>
      <c r="EN361" s="52"/>
      <c r="EO361" s="52"/>
      <c r="EP361" s="52"/>
      <c r="EQ361" s="95"/>
      <c r="ER361" s="542"/>
    </row>
    <row r="362" spans="1:148" ht="15" customHeight="1" x14ac:dyDescent="0.25">
      <c r="A362" s="1469"/>
      <c r="B362" s="1129" t="str">
        <f t="shared" si="35"/>
        <v>Desk 43</v>
      </c>
      <c r="C362" s="1131" t="str">
        <f t="shared" si="39"/>
        <v/>
      </c>
      <c r="D362" s="1131" t="str">
        <f t="shared" si="39"/>
        <v/>
      </c>
      <c r="E362" s="1131" t="str">
        <f t="shared" si="39"/>
        <v/>
      </c>
      <c r="F362" s="1131" t="str">
        <f t="shared" si="39"/>
        <v/>
      </c>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52"/>
      <c r="CD362" s="52"/>
      <c r="CE362" s="52"/>
      <c r="CF362" s="52"/>
      <c r="CG362" s="52"/>
      <c r="CH362" s="52"/>
      <c r="CI362" s="52"/>
      <c r="CJ362" s="52"/>
      <c r="CK362" s="52"/>
      <c r="CL362" s="52"/>
      <c r="CM362" s="52"/>
      <c r="CN362" s="52"/>
      <c r="CO362" s="52"/>
      <c r="CP362" s="52"/>
      <c r="CQ362" s="52"/>
      <c r="CR362" s="52"/>
      <c r="CS362" s="52"/>
      <c r="CT362" s="52"/>
      <c r="CU362" s="52"/>
      <c r="CV362" s="52"/>
      <c r="CW362" s="52"/>
      <c r="CX362" s="52"/>
      <c r="CY362" s="52"/>
      <c r="CZ362" s="52"/>
      <c r="DA362" s="52"/>
      <c r="DB362" s="52"/>
      <c r="DC362" s="52"/>
      <c r="DD362" s="52"/>
      <c r="DE362" s="52"/>
      <c r="DF362" s="52"/>
      <c r="DG362" s="52"/>
      <c r="DH362" s="52"/>
      <c r="DI362" s="52"/>
      <c r="DJ362" s="52"/>
      <c r="DK362" s="52"/>
      <c r="DL362" s="52"/>
      <c r="DM362" s="52"/>
      <c r="DN362" s="52"/>
      <c r="DO362" s="52"/>
      <c r="DP362" s="52"/>
      <c r="DQ362" s="52"/>
      <c r="DR362" s="52"/>
      <c r="DS362" s="52"/>
      <c r="DT362" s="52"/>
      <c r="DU362" s="52"/>
      <c r="DV362" s="95"/>
      <c r="DW362" s="52"/>
      <c r="DX362" s="52"/>
      <c r="DY362" s="52"/>
      <c r="DZ362" s="52"/>
      <c r="EA362" s="52"/>
      <c r="EB362" s="52"/>
      <c r="EC362" s="52"/>
      <c r="ED362" s="52"/>
      <c r="EE362" s="52"/>
      <c r="EF362" s="52"/>
      <c r="EG362" s="52"/>
      <c r="EH362" s="52"/>
      <c r="EI362" s="52"/>
      <c r="EJ362" s="52"/>
      <c r="EK362" s="52"/>
      <c r="EL362" s="52"/>
      <c r="EM362" s="52"/>
      <c r="EN362" s="52"/>
      <c r="EO362" s="52"/>
      <c r="EP362" s="52"/>
      <c r="EQ362" s="95"/>
      <c r="ER362" s="542"/>
    </row>
    <row r="363" spans="1:148" ht="15" customHeight="1" x14ac:dyDescent="0.25">
      <c r="A363" s="1469"/>
      <c r="B363" s="1129" t="str">
        <f t="shared" si="35"/>
        <v>Desk 44</v>
      </c>
      <c r="C363" s="1131" t="str">
        <f t="shared" si="39"/>
        <v/>
      </c>
      <c r="D363" s="1131" t="str">
        <f t="shared" si="39"/>
        <v/>
      </c>
      <c r="E363" s="1131" t="str">
        <f t="shared" si="39"/>
        <v/>
      </c>
      <c r="F363" s="1131" t="str">
        <f t="shared" si="39"/>
        <v/>
      </c>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52"/>
      <c r="CD363" s="52"/>
      <c r="CE363" s="52"/>
      <c r="CF363" s="52"/>
      <c r="CG363" s="52"/>
      <c r="CH363" s="52"/>
      <c r="CI363" s="52"/>
      <c r="CJ363" s="52"/>
      <c r="CK363" s="52"/>
      <c r="CL363" s="52"/>
      <c r="CM363" s="52"/>
      <c r="CN363" s="52"/>
      <c r="CO363" s="52"/>
      <c r="CP363" s="52"/>
      <c r="CQ363" s="52"/>
      <c r="CR363" s="52"/>
      <c r="CS363" s="52"/>
      <c r="CT363" s="52"/>
      <c r="CU363" s="52"/>
      <c r="CV363" s="52"/>
      <c r="CW363" s="52"/>
      <c r="CX363" s="52"/>
      <c r="CY363" s="52"/>
      <c r="CZ363" s="52"/>
      <c r="DA363" s="52"/>
      <c r="DB363" s="52"/>
      <c r="DC363" s="52"/>
      <c r="DD363" s="52"/>
      <c r="DE363" s="52"/>
      <c r="DF363" s="52"/>
      <c r="DG363" s="52"/>
      <c r="DH363" s="52"/>
      <c r="DI363" s="52"/>
      <c r="DJ363" s="52"/>
      <c r="DK363" s="52"/>
      <c r="DL363" s="52"/>
      <c r="DM363" s="52"/>
      <c r="DN363" s="52"/>
      <c r="DO363" s="52"/>
      <c r="DP363" s="52"/>
      <c r="DQ363" s="52"/>
      <c r="DR363" s="52"/>
      <c r="DS363" s="52"/>
      <c r="DT363" s="52"/>
      <c r="DU363" s="52"/>
      <c r="DV363" s="95"/>
      <c r="DW363" s="52"/>
      <c r="DX363" s="52"/>
      <c r="DY363" s="52"/>
      <c r="DZ363" s="52"/>
      <c r="EA363" s="52"/>
      <c r="EB363" s="52"/>
      <c r="EC363" s="52"/>
      <c r="ED363" s="52"/>
      <c r="EE363" s="52"/>
      <c r="EF363" s="52"/>
      <c r="EG363" s="52"/>
      <c r="EH363" s="52"/>
      <c r="EI363" s="52"/>
      <c r="EJ363" s="52"/>
      <c r="EK363" s="52"/>
      <c r="EL363" s="52"/>
      <c r="EM363" s="52"/>
      <c r="EN363" s="52"/>
      <c r="EO363" s="52"/>
      <c r="EP363" s="52"/>
      <c r="EQ363" s="95"/>
      <c r="ER363" s="542"/>
    </row>
    <row r="364" spans="1:148" ht="15" customHeight="1" x14ac:dyDescent="0.25">
      <c r="A364" s="1469"/>
      <c r="B364" s="1129" t="str">
        <f t="shared" si="35"/>
        <v>Desk 45</v>
      </c>
      <c r="C364" s="1131" t="str">
        <f t="shared" si="39"/>
        <v/>
      </c>
      <c r="D364" s="1131" t="str">
        <f t="shared" si="39"/>
        <v/>
      </c>
      <c r="E364" s="1131" t="str">
        <f t="shared" si="39"/>
        <v/>
      </c>
      <c r="F364" s="1131" t="str">
        <f t="shared" si="39"/>
        <v/>
      </c>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52"/>
      <c r="CD364" s="52"/>
      <c r="CE364" s="52"/>
      <c r="CF364" s="52"/>
      <c r="CG364" s="52"/>
      <c r="CH364" s="52"/>
      <c r="CI364" s="52"/>
      <c r="CJ364" s="52"/>
      <c r="CK364" s="52"/>
      <c r="CL364" s="52"/>
      <c r="CM364" s="52"/>
      <c r="CN364" s="52"/>
      <c r="CO364" s="52"/>
      <c r="CP364" s="52"/>
      <c r="CQ364" s="52"/>
      <c r="CR364" s="52"/>
      <c r="CS364" s="52"/>
      <c r="CT364" s="52"/>
      <c r="CU364" s="52"/>
      <c r="CV364" s="52"/>
      <c r="CW364" s="52"/>
      <c r="CX364" s="52"/>
      <c r="CY364" s="52"/>
      <c r="CZ364" s="52"/>
      <c r="DA364" s="52"/>
      <c r="DB364" s="52"/>
      <c r="DC364" s="52"/>
      <c r="DD364" s="52"/>
      <c r="DE364" s="52"/>
      <c r="DF364" s="52"/>
      <c r="DG364" s="52"/>
      <c r="DH364" s="52"/>
      <c r="DI364" s="52"/>
      <c r="DJ364" s="52"/>
      <c r="DK364" s="52"/>
      <c r="DL364" s="52"/>
      <c r="DM364" s="52"/>
      <c r="DN364" s="52"/>
      <c r="DO364" s="52"/>
      <c r="DP364" s="52"/>
      <c r="DQ364" s="52"/>
      <c r="DR364" s="52"/>
      <c r="DS364" s="52"/>
      <c r="DT364" s="52"/>
      <c r="DU364" s="52"/>
      <c r="DV364" s="95"/>
      <c r="DW364" s="52"/>
      <c r="DX364" s="52"/>
      <c r="DY364" s="52"/>
      <c r="DZ364" s="52"/>
      <c r="EA364" s="52"/>
      <c r="EB364" s="52"/>
      <c r="EC364" s="52"/>
      <c r="ED364" s="52"/>
      <c r="EE364" s="52"/>
      <c r="EF364" s="52"/>
      <c r="EG364" s="52"/>
      <c r="EH364" s="52"/>
      <c r="EI364" s="52"/>
      <c r="EJ364" s="52"/>
      <c r="EK364" s="52"/>
      <c r="EL364" s="52"/>
      <c r="EM364" s="52"/>
      <c r="EN364" s="52"/>
      <c r="EO364" s="52"/>
      <c r="EP364" s="52"/>
      <c r="EQ364" s="95"/>
      <c r="ER364" s="542"/>
    </row>
    <row r="365" spans="1:148" ht="15" customHeight="1" x14ac:dyDescent="0.25">
      <c r="A365" s="1469"/>
      <c r="B365" s="1129" t="str">
        <f t="shared" si="35"/>
        <v>Desk 46</v>
      </c>
      <c r="C365" s="1131" t="str">
        <f t="shared" si="39"/>
        <v/>
      </c>
      <c r="D365" s="1131" t="str">
        <f t="shared" si="39"/>
        <v/>
      </c>
      <c r="E365" s="1131" t="str">
        <f t="shared" si="39"/>
        <v/>
      </c>
      <c r="F365" s="1131" t="str">
        <f t="shared" si="39"/>
        <v/>
      </c>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52"/>
      <c r="CD365" s="52"/>
      <c r="CE365" s="52"/>
      <c r="CF365" s="52"/>
      <c r="CG365" s="52"/>
      <c r="CH365" s="52"/>
      <c r="CI365" s="52"/>
      <c r="CJ365" s="52"/>
      <c r="CK365" s="52"/>
      <c r="CL365" s="52"/>
      <c r="CM365" s="52"/>
      <c r="CN365" s="52"/>
      <c r="CO365" s="52"/>
      <c r="CP365" s="52"/>
      <c r="CQ365" s="52"/>
      <c r="CR365" s="52"/>
      <c r="CS365" s="52"/>
      <c r="CT365" s="52"/>
      <c r="CU365" s="52"/>
      <c r="CV365" s="52"/>
      <c r="CW365" s="52"/>
      <c r="CX365" s="52"/>
      <c r="CY365" s="52"/>
      <c r="CZ365" s="52"/>
      <c r="DA365" s="52"/>
      <c r="DB365" s="52"/>
      <c r="DC365" s="52"/>
      <c r="DD365" s="52"/>
      <c r="DE365" s="52"/>
      <c r="DF365" s="52"/>
      <c r="DG365" s="52"/>
      <c r="DH365" s="52"/>
      <c r="DI365" s="52"/>
      <c r="DJ365" s="52"/>
      <c r="DK365" s="52"/>
      <c r="DL365" s="52"/>
      <c r="DM365" s="52"/>
      <c r="DN365" s="52"/>
      <c r="DO365" s="52"/>
      <c r="DP365" s="52"/>
      <c r="DQ365" s="52"/>
      <c r="DR365" s="52"/>
      <c r="DS365" s="52"/>
      <c r="DT365" s="52"/>
      <c r="DU365" s="52"/>
      <c r="DV365" s="95"/>
      <c r="DW365" s="52"/>
      <c r="DX365" s="52"/>
      <c r="DY365" s="52"/>
      <c r="DZ365" s="52"/>
      <c r="EA365" s="52"/>
      <c r="EB365" s="52"/>
      <c r="EC365" s="52"/>
      <c r="ED365" s="52"/>
      <c r="EE365" s="52"/>
      <c r="EF365" s="52"/>
      <c r="EG365" s="52"/>
      <c r="EH365" s="52"/>
      <c r="EI365" s="52"/>
      <c r="EJ365" s="52"/>
      <c r="EK365" s="52"/>
      <c r="EL365" s="52"/>
      <c r="EM365" s="52"/>
      <c r="EN365" s="52"/>
      <c r="EO365" s="52"/>
      <c r="EP365" s="52"/>
      <c r="EQ365" s="95"/>
      <c r="ER365" s="542"/>
    </row>
    <row r="366" spans="1:148" ht="15" customHeight="1" x14ac:dyDescent="0.25">
      <c r="A366" s="1469"/>
      <c r="B366" s="1129" t="str">
        <f t="shared" si="35"/>
        <v>Desk 47</v>
      </c>
      <c r="C366" s="1131" t="str">
        <f t="shared" si="39"/>
        <v/>
      </c>
      <c r="D366" s="1131" t="str">
        <f t="shared" si="39"/>
        <v/>
      </c>
      <c r="E366" s="1131" t="str">
        <f t="shared" si="39"/>
        <v/>
      </c>
      <c r="F366" s="1131" t="str">
        <f t="shared" si="39"/>
        <v/>
      </c>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52"/>
      <c r="CD366" s="52"/>
      <c r="CE366" s="52"/>
      <c r="CF366" s="52"/>
      <c r="CG366" s="52"/>
      <c r="CH366" s="52"/>
      <c r="CI366" s="52"/>
      <c r="CJ366" s="52"/>
      <c r="CK366" s="52"/>
      <c r="CL366" s="52"/>
      <c r="CM366" s="52"/>
      <c r="CN366" s="52"/>
      <c r="CO366" s="52"/>
      <c r="CP366" s="52"/>
      <c r="CQ366" s="52"/>
      <c r="CR366" s="52"/>
      <c r="CS366" s="52"/>
      <c r="CT366" s="52"/>
      <c r="CU366" s="52"/>
      <c r="CV366" s="52"/>
      <c r="CW366" s="52"/>
      <c r="CX366" s="52"/>
      <c r="CY366" s="52"/>
      <c r="CZ366" s="52"/>
      <c r="DA366" s="52"/>
      <c r="DB366" s="52"/>
      <c r="DC366" s="52"/>
      <c r="DD366" s="52"/>
      <c r="DE366" s="52"/>
      <c r="DF366" s="52"/>
      <c r="DG366" s="52"/>
      <c r="DH366" s="52"/>
      <c r="DI366" s="52"/>
      <c r="DJ366" s="52"/>
      <c r="DK366" s="52"/>
      <c r="DL366" s="52"/>
      <c r="DM366" s="52"/>
      <c r="DN366" s="52"/>
      <c r="DO366" s="52"/>
      <c r="DP366" s="52"/>
      <c r="DQ366" s="52"/>
      <c r="DR366" s="52"/>
      <c r="DS366" s="52"/>
      <c r="DT366" s="52"/>
      <c r="DU366" s="52"/>
      <c r="DV366" s="95"/>
      <c r="DW366" s="52"/>
      <c r="DX366" s="52"/>
      <c r="DY366" s="52"/>
      <c r="DZ366" s="52"/>
      <c r="EA366" s="52"/>
      <c r="EB366" s="52"/>
      <c r="EC366" s="52"/>
      <c r="ED366" s="52"/>
      <c r="EE366" s="52"/>
      <c r="EF366" s="52"/>
      <c r="EG366" s="52"/>
      <c r="EH366" s="52"/>
      <c r="EI366" s="52"/>
      <c r="EJ366" s="52"/>
      <c r="EK366" s="52"/>
      <c r="EL366" s="52"/>
      <c r="EM366" s="52"/>
      <c r="EN366" s="52"/>
      <c r="EO366" s="52"/>
      <c r="EP366" s="52"/>
      <c r="EQ366" s="95"/>
      <c r="ER366" s="542"/>
    </row>
    <row r="367" spans="1:148" ht="15" customHeight="1" x14ac:dyDescent="0.25">
      <c r="A367" s="1469"/>
      <c r="B367" s="1129" t="str">
        <f t="shared" si="35"/>
        <v>Desk 48</v>
      </c>
      <c r="C367" s="1131" t="str">
        <f t="shared" si="39"/>
        <v/>
      </c>
      <c r="D367" s="1131" t="str">
        <f t="shared" si="39"/>
        <v/>
      </c>
      <c r="E367" s="1131" t="str">
        <f t="shared" si="39"/>
        <v/>
      </c>
      <c r="F367" s="1131" t="str">
        <f t="shared" si="39"/>
        <v/>
      </c>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52"/>
      <c r="CD367" s="52"/>
      <c r="CE367" s="52"/>
      <c r="CF367" s="52"/>
      <c r="CG367" s="52"/>
      <c r="CH367" s="52"/>
      <c r="CI367" s="52"/>
      <c r="CJ367" s="52"/>
      <c r="CK367" s="52"/>
      <c r="CL367" s="52"/>
      <c r="CM367" s="52"/>
      <c r="CN367" s="52"/>
      <c r="CO367" s="52"/>
      <c r="CP367" s="52"/>
      <c r="CQ367" s="52"/>
      <c r="CR367" s="52"/>
      <c r="CS367" s="52"/>
      <c r="CT367" s="52"/>
      <c r="CU367" s="52"/>
      <c r="CV367" s="52"/>
      <c r="CW367" s="52"/>
      <c r="CX367" s="52"/>
      <c r="CY367" s="52"/>
      <c r="CZ367" s="52"/>
      <c r="DA367" s="52"/>
      <c r="DB367" s="52"/>
      <c r="DC367" s="52"/>
      <c r="DD367" s="52"/>
      <c r="DE367" s="52"/>
      <c r="DF367" s="52"/>
      <c r="DG367" s="52"/>
      <c r="DH367" s="52"/>
      <c r="DI367" s="52"/>
      <c r="DJ367" s="52"/>
      <c r="DK367" s="52"/>
      <c r="DL367" s="52"/>
      <c r="DM367" s="52"/>
      <c r="DN367" s="52"/>
      <c r="DO367" s="52"/>
      <c r="DP367" s="52"/>
      <c r="DQ367" s="52"/>
      <c r="DR367" s="52"/>
      <c r="DS367" s="52"/>
      <c r="DT367" s="52"/>
      <c r="DU367" s="52"/>
      <c r="DV367" s="95"/>
      <c r="DW367" s="52"/>
      <c r="DX367" s="52"/>
      <c r="DY367" s="52"/>
      <c r="DZ367" s="52"/>
      <c r="EA367" s="52"/>
      <c r="EB367" s="52"/>
      <c r="EC367" s="52"/>
      <c r="ED367" s="52"/>
      <c r="EE367" s="52"/>
      <c r="EF367" s="52"/>
      <c r="EG367" s="52"/>
      <c r="EH367" s="52"/>
      <c r="EI367" s="52"/>
      <c r="EJ367" s="52"/>
      <c r="EK367" s="52"/>
      <c r="EL367" s="52"/>
      <c r="EM367" s="52"/>
      <c r="EN367" s="52"/>
      <c r="EO367" s="52"/>
      <c r="EP367" s="52"/>
      <c r="EQ367" s="95"/>
      <c r="ER367" s="542"/>
    </row>
    <row r="368" spans="1:148" ht="15" customHeight="1" x14ac:dyDescent="0.25">
      <c r="A368" s="1469"/>
      <c r="B368" s="1129" t="str">
        <f t="shared" si="35"/>
        <v>Desk 49</v>
      </c>
      <c r="C368" s="1131" t="str">
        <f t="shared" si="39"/>
        <v/>
      </c>
      <c r="D368" s="1131" t="str">
        <f t="shared" si="39"/>
        <v/>
      </c>
      <c r="E368" s="1131" t="str">
        <f t="shared" si="39"/>
        <v/>
      </c>
      <c r="F368" s="1131" t="str">
        <f t="shared" si="39"/>
        <v/>
      </c>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52"/>
      <c r="CD368" s="52"/>
      <c r="CE368" s="52"/>
      <c r="CF368" s="52"/>
      <c r="CG368" s="52"/>
      <c r="CH368" s="52"/>
      <c r="CI368" s="52"/>
      <c r="CJ368" s="52"/>
      <c r="CK368" s="52"/>
      <c r="CL368" s="52"/>
      <c r="CM368" s="52"/>
      <c r="CN368" s="52"/>
      <c r="CO368" s="52"/>
      <c r="CP368" s="52"/>
      <c r="CQ368" s="52"/>
      <c r="CR368" s="52"/>
      <c r="CS368" s="52"/>
      <c r="CT368" s="52"/>
      <c r="CU368" s="52"/>
      <c r="CV368" s="52"/>
      <c r="CW368" s="52"/>
      <c r="CX368" s="52"/>
      <c r="CY368" s="52"/>
      <c r="CZ368" s="52"/>
      <c r="DA368" s="52"/>
      <c r="DB368" s="52"/>
      <c r="DC368" s="52"/>
      <c r="DD368" s="52"/>
      <c r="DE368" s="52"/>
      <c r="DF368" s="52"/>
      <c r="DG368" s="52"/>
      <c r="DH368" s="52"/>
      <c r="DI368" s="52"/>
      <c r="DJ368" s="52"/>
      <c r="DK368" s="52"/>
      <c r="DL368" s="52"/>
      <c r="DM368" s="52"/>
      <c r="DN368" s="52"/>
      <c r="DO368" s="52"/>
      <c r="DP368" s="52"/>
      <c r="DQ368" s="52"/>
      <c r="DR368" s="52"/>
      <c r="DS368" s="52"/>
      <c r="DT368" s="52"/>
      <c r="DU368" s="52"/>
      <c r="DV368" s="95"/>
      <c r="DW368" s="52"/>
      <c r="DX368" s="52"/>
      <c r="DY368" s="52"/>
      <c r="DZ368" s="52"/>
      <c r="EA368" s="52"/>
      <c r="EB368" s="52"/>
      <c r="EC368" s="52"/>
      <c r="ED368" s="52"/>
      <c r="EE368" s="52"/>
      <c r="EF368" s="52"/>
      <c r="EG368" s="52"/>
      <c r="EH368" s="52"/>
      <c r="EI368" s="52"/>
      <c r="EJ368" s="52"/>
      <c r="EK368" s="52"/>
      <c r="EL368" s="52"/>
      <c r="EM368" s="52"/>
      <c r="EN368" s="52"/>
      <c r="EO368" s="52"/>
      <c r="EP368" s="52"/>
      <c r="EQ368" s="95"/>
      <c r="ER368" s="542"/>
    </row>
    <row r="369" spans="1:148" ht="15" customHeight="1" x14ac:dyDescent="0.25">
      <c r="A369" s="1469"/>
      <c r="B369" s="1129" t="str">
        <f t="shared" si="35"/>
        <v>Desk 50</v>
      </c>
      <c r="C369" s="1131" t="str">
        <f t="shared" ref="C369:F384" si="40">IF(ISBLANK(C60), "", C60)</f>
        <v/>
      </c>
      <c r="D369" s="1131" t="str">
        <f t="shared" si="40"/>
        <v/>
      </c>
      <c r="E369" s="1131" t="str">
        <f t="shared" si="40"/>
        <v/>
      </c>
      <c r="F369" s="1131" t="str">
        <f t="shared" si="40"/>
        <v/>
      </c>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52"/>
      <c r="CD369" s="52"/>
      <c r="CE369" s="52"/>
      <c r="CF369" s="52"/>
      <c r="CG369" s="52"/>
      <c r="CH369" s="52"/>
      <c r="CI369" s="52"/>
      <c r="CJ369" s="52"/>
      <c r="CK369" s="52"/>
      <c r="CL369" s="52"/>
      <c r="CM369" s="52"/>
      <c r="CN369" s="52"/>
      <c r="CO369" s="52"/>
      <c r="CP369" s="52"/>
      <c r="CQ369" s="52"/>
      <c r="CR369" s="52"/>
      <c r="CS369" s="52"/>
      <c r="CT369" s="52"/>
      <c r="CU369" s="52"/>
      <c r="CV369" s="52"/>
      <c r="CW369" s="52"/>
      <c r="CX369" s="52"/>
      <c r="CY369" s="52"/>
      <c r="CZ369" s="52"/>
      <c r="DA369" s="52"/>
      <c r="DB369" s="52"/>
      <c r="DC369" s="52"/>
      <c r="DD369" s="52"/>
      <c r="DE369" s="52"/>
      <c r="DF369" s="52"/>
      <c r="DG369" s="52"/>
      <c r="DH369" s="52"/>
      <c r="DI369" s="52"/>
      <c r="DJ369" s="52"/>
      <c r="DK369" s="52"/>
      <c r="DL369" s="52"/>
      <c r="DM369" s="52"/>
      <c r="DN369" s="52"/>
      <c r="DO369" s="52"/>
      <c r="DP369" s="52"/>
      <c r="DQ369" s="52"/>
      <c r="DR369" s="52"/>
      <c r="DS369" s="52"/>
      <c r="DT369" s="52"/>
      <c r="DU369" s="52"/>
      <c r="DV369" s="95"/>
      <c r="DW369" s="52"/>
      <c r="DX369" s="52"/>
      <c r="DY369" s="52"/>
      <c r="DZ369" s="52"/>
      <c r="EA369" s="52"/>
      <c r="EB369" s="52"/>
      <c r="EC369" s="52"/>
      <c r="ED369" s="52"/>
      <c r="EE369" s="52"/>
      <c r="EF369" s="52"/>
      <c r="EG369" s="52"/>
      <c r="EH369" s="52"/>
      <c r="EI369" s="52"/>
      <c r="EJ369" s="52"/>
      <c r="EK369" s="52"/>
      <c r="EL369" s="52"/>
      <c r="EM369" s="52"/>
      <c r="EN369" s="52"/>
      <c r="EO369" s="52"/>
      <c r="EP369" s="52"/>
      <c r="EQ369" s="95"/>
      <c r="ER369" s="542"/>
    </row>
    <row r="370" spans="1:148" ht="15" customHeight="1" x14ac:dyDescent="0.25">
      <c r="A370" s="1469"/>
      <c r="B370" s="1129" t="str">
        <f t="shared" si="35"/>
        <v>Desk 51</v>
      </c>
      <c r="C370" s="1131" t="str">
        <f t="shared" si="40"/>
        <v/>
      </c>
      <c r="D370" s="1131" t="str">
        <f t="shared" si="40"/>
        <v/>
      </c>
      <c r="E370" s="1131" t="str">
        <f t="shared" si="40"/>
        <v/>
      </c>
      <c r="F370" s="1131" t="str">
        <f t="shared" si="40"/>
        <v/>
      </c>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52"/>
      <c r="CD370" s="52"/>
      <c r="CE370" s="52"/>
      <c r="CF370" s="52"/>
      <c r="CG370" s="52"/>
      <c r="CH370" s="52"/>
      <c r="CI370" s="52"/>
      <c r="CJ370" s="52"/>
      <c r="CK370" s="52"/>
      <c r="CL370" s="52"/>
      <c r="CM370" s="52"/>
      <c r="CN370" s="52"/>
      <c r="CO370" s="52"/>
      <c r="CP370" s="52"/>
      <c r="CQ370" s="52"/>
      <c r="CR370" s="52"/>
      <c r="CS370" s="52"/>
      <c r="CT370" s="52"/>
      <c r="CU370" s="52"/>
      <c r="CV370" s="52"/>
      <c r="CW370" s="52"/>
      <c r="CX370" s="52"/>
      <c r="CY370" s="52"/>
      <c r="CZ370" s="52"/>
      <c r="DA370" s="52"/>
      <c r="DB370" s="52"/>
      <c r="DC370" s="52"/>
      <c r="DD370" s="52"/>
      <c r="DE370" s="52"/>
      <c r="DF370" s="52"/>
      <c r="DG370" s="52"/>
      <c r="DH370" s="52"/>
      <c r="DI370" s="52"/>
      <c r="DJ370" s="52"/>
      <c r="DK370" s="52"/>
      <c r="DL370" s="52"/>
      <c r="DM370" s="52"/>
      <c r="DN370" s="52"/>
      <c r="DO370" s="52"/>
      <c r="DP370" s="52"/>
      <c r="DQ370" s="52"/>
      <c r="DR370" s="52"/>
      <c r="DS370" s="52"/>
      <c r="DT370" s="52"/>
      <c r="DU370" s="52"/>
      <c r="DV370" s="95"/>
      <c r="DW370" s="52"/>
      <c r="DX370" s="52"/>
      <c r="DY370" s="52"/>
      <c r="DZ370" s="52"/>
      <c r="EA370" s="52"/>
      <c r="EB370" s="52"/>
      <c r="EC370" s="52"/>
      <c r="ED370" s="52"/>
      <c r="EE370" s="52"/>
      <c r="EF370" s="52"/>
      <c r="EG370" s="52"/>
      <c r="EH370" s="52"/>
      <c r="EI370" s="52"/>
      <c r="EJ370" s="52"/>
      <c r="EK370" s="52"/>
      <c r="EL370" s="52"/>
      <c r="EM370" s="52"/>
      <c r="EN370" s="52"/>
      <c r="EO370" s="52"/>
      <c r="EP370" s="52"/>
      <c r="EQ370" s="95"/>
      <c r="ER370" s="542"/>
    </row>
    <row r="371" spans="1:148" ht="15" customHeight="1" x14ac:dyDescent="0.25">
      <c r="A371" s="1469"/>
      <c r="B371" s="1129" t="str">
        <f t="shared" si="35"/>
        <v>Desk 52</v>
      </c>
      <c r="C371" s="1131" t="str">
        <f t="shared" si="40"/>
        <v/>
      </c>
      <c r="D371" s="1131" t="str">
        <f t="shared" si="40"/>
        <v/>
      </c>
      <c r="E371" s="1131" t="str">
        <f t="shared" si="40"/>
        <v/>
      </c>
      <c r="F371" s="1131" t="str">
        <f t="shared" si="40"/>
        <v/>
      </c>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52"/>
      <c r="CD371" s="52"/>
      <c r="CE371" s="52"/>
      <c r="CF371" s="52"/>
      <c r="CG371" s="52"/>
      <c r="CH371" s="52"/>
      <c r="CI371" s="52"/>
      <c r="CJ371" s="52"/>
      <c r="CK371" s="52"/>
      <c r="CL371" s="52"/>
      <c r="CM371" s="52"/>
      <c r="CN371" s="52"/>
      <c r="CO371" s="52"/>
      <c r="CP371" s="52"/>
      <c r="CQ371" s="52"/>
      <c r="CR371" s="52"/>
      <c r="CS371" s="52"/>
      <c r="CT371" s="52"/>
      <c r="CU371" s="52"/>
      <c r="CV371" s="52"/>
      <c r="CW371" s="52"/>
      <c r="CX371" s="52"/>
      <c r="CY371" s="52"/>
      <c r="CZ371" s="52"/>
      <c r="DA371" s="52"/>
      <c r="DB371" s="52"/>
      <c r="DC371" s="52"/>
      <c r="DD371" s="52"/>
      <c r="DE371" s="52"/>
      <c r="DF371" s="52"/>
      <c r="DG371" s="52"/>
      <c r="DH371" s="52"/>
      <c r="DI371" s="52"/>
      <c r="DJ371" s="52"/>
      <c r="DK371" s="52"/>
      <c r="DL371" s="52"/>
      <c r="DM371" s="52"/>
      <c r="DN371" s="52"/>
      <c r="DO371" s="52"/>
      <c r="DP371" s="52"/>
      <c r="DQ371" s="52"/>
      <c r="DR371" s="52"/>
      <c r="DS371" s="52"/>
      <c r="DT371" s="52"/>
      <c r="DU371" s="52"/>
      <c r="DV371" s="95"/>
      <c r="DW371" s="52"/>
      <c r="DX371" s="52"/>
      <c r="DY371" s="52"/>
      <c r="DZ371" s="52"/>
      <c r="EA371" s="52"/>
      <c r="EB371" s="52"/>
      <c r="EC371" s="52"/>
      <c r="ED371" s="52"/>
      <c r="EE371" s="52"/>
      <c r="EF371" s="52"/>
      <c r="EG371" s="52"/>
      <c r="EH371" s="52"/>
      <c r="EI371" s="52"/>
      <c r="EJ371" s="52"/>
      <c r="EK371" s="52"/>
      <c r="EL371" s="52"/>
      <c r="EM371" s="52"/>
      <c r="EN371" s="52"/>
      <c r="EO371" s="52"/>
      <c r="EP371" s="52"/>
      <c r="EQ371" s="95"/>
      <c r="ER371" s="542"/>
    </row>
    <row r="372" spans="1:148" ht="15" customHeight="1" x14ac:dyDescent="0.25">
      <c r="A372" s="1469"/>
      <c r="B372" s="1129" t="str">
        <f t="shared" si="35"/>
        <v>Desk 53</v>
      </c>
      <c r="C372" s="1131" t="str">
        <f t="shared" si="40"/>
        <v/>
      </c>
      <c r="D372" s="1131" t="str">
        <f t="shared" si="40"/>
        <v/>
      </c>
      <c r="E372" s="1131" t="str">
        <f t="shared" si="40"/>
        <v/>
      </c>
      <c r="F372" s="1131" t="str">
        <f t="shared" si="40"/>
        <v/>
      </c>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52"/>
      <c r="CD372" s="52"/>
      <c r="CE372" s="52"/>
      <c r="CF372" s="52"/>
      <c r="CG372" s="52"/>
      <c r="CH372" s="52"/>
      <c r="CI372" s="52"/>
      <c r="CJ372" s="52"/>
      <c r="CK372" s="52"/>
      <c r="CL372" s="52"/>
      <c r="CM372" s="52"/>
      <c r="CN372" s="52"/>
      <c r="CO372" s="52"/>
      <c r="CP372" s="52"/>
      <c r="CQ372" s="52"/>
      <c r="CR372" s="52"/>
      <c r="CS372" s="52"/>
      <c r="CT372" s="52"/>
      <c r="CU372" s="52"/>
      <c r="CV372" s="52"/>
      <c r="CW372" s="52"/>
      <c r="CX372" s="52"/>
      <c r="CY372" s="52"/>
      <c r="CZ372" s="52"/>
      <c r="DA372" s="52"/>
      <c r="DB372" s="52"/>
      <c r="DC372" s="52"/>
      <c r="DD372" s="52"/>
      <c r="DE372" s="52"/>
      <c r="DF372" s="52"/>
      <c r="DG372" s="52"/>
      <c r="DH372" s="52"/>
      <c r="DI372" s="52"/>
      <c r="DJ372" s="52"/>
      <c r="DK372" s="52"/>
      <c r="DL372" s="52"/>
      <c r="DM372" s="52"/>
      <c r="DN372" s="52"/>
      <c r="DO372" s="52"/>
      <c r="DP372" s="52"/>
      <c r="DQ372" s="52"/>
      <c r="DR372" s="52"/>
      <c r="DS372" s="52"/>
      <c r="DT372" s="52"/>
      <c r="DU372" s="52"/>
      <c r="DV372" s="95"/>
      <c r="DW372" s="52"/>
      <c r="DX372" s="52"/>
      <c r="DY372" s="52"/>
      <c r="DZ372" s="52"/>
      <c r="EA372" s="52"/>
      <c r="EB372" s="52"/>
      <c r="EC372" s="52"/>
      <c r="ED372" s="52"/>
      <c r="EE372" s="52"/>
      <c r="EF372" s="52"/>
      <c r="EG372" s="52"/>
      <c r="EH372" s="52"/>
      <c r="EI372" s="52"/>
      <c r="EJ372" s="52"/>
      <c r="EK372" s="52"/>
      <c r="EL372" s="52"/>
      <c r="EM372" s="52"/>
      <c r="EN372" s="52"/>
      <c r="EO372" s="52"/>
      <c r="EP372" s="52"/>
      <c r="EQ372" s="95"/>
      <c r="ER372" s="542"/>
    </row>
    <row r="373" spans="1:148" ht="15" customHeight="1" x14ac:dyDescent="0.25">
      <c r="A373" s="1469"/>
      <c r="B373" s="1129" t="str">
        <f t="shared" si="35"/>
        <v>Desk 54</v>
      </c>
      <c r="C373" s="1131" t="str">
        <f t="shared" si="40"/>
        <v/>
      </c>
      <c r="D373" s="1131" t="str">
        <f t="shared" si="40"/>
        <v/>
      </c>
      <c r="E373" s="1131" t="str">
        <f t="shared" si="40"/>
        <v/>
      </c>
      <c r="F373" s="1131" t="str">
        <f t="shared" si="40"/>
        <v/>
      </c>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52"/>
      <c r="CD373" s="52"/>
      <c r="CE373" s="52"/>
      <c r="CF373" s="52"/>
      <c r="CG373" s="52"/>
      <c r="CH373" s="52"/>
      <c r="CI373" s="52"/>
      <c r="CJ373" s="52"/>
      <c r="CK373" s="52"/>
      <c r="CL373" s="52"/>
      <c r="CM373" s="52"/>
      <c r="CN373" s="52"/>
      <c r="CO373" s="52"/>
      <c r="CP373" s="52"/>
      <c r="CQ373" s="52"/>
      <c r="CR373" s="52"/>
      <c r="CS373" s="52"/>
      <c r="CT373" s="52"/>
      <c r="CU373" s="52"/>
      <c r="CV373" s="52"/>
      <c r="CW373" s="52"/>
      <c r="CX373" s="52"/>
      <c r="CY373" s="52"/>
      <c r="CZ373" s="52"/>
      <c r="DA373" s="52"/>
      <c r="DB373" s="52"/>
      <c r="DC373" s="52"/>
      <c r="DD373" s="52"/>
      <c r="DE373" s="52"/>
      <c r="DF373" s="52"/>
      <c r="DG373" s="52"/>
      <c r="DH373" s="52"/>
      <c r="DI373" s="52"/>
      <c r="DJ373" s="52"/>
      <c r="DK373" s="52"/>
      <c r="DL373" s="52"/>
      <c r="DM373" s="52"/>
      <c r="DN373" s="52"/>
      <c r="DO373" s="52"/>
      <c r="DP373" s="52"/>
      <c r="DQ373" s="52"/>
      <c r="DR373" s="52"/>
      <c r="DS373" s="52"/>
      <c r="DT373" s="52"/>
      <c r="DU373" s="52"/>
      <c r="DV373" s="95"/>
      <c r="DW373" s="52"/>
      <c r="DX373" s="52"/>
      <c r="DY373" s="52"/>
      <c r="DZ373" s="52"/>
      <c r="EA373" s="52"/>
      <c r="EB373" s="52"/>
      <c r="EC373" s="52"/>
      <c r="ED373" s="52"/>
      <c r="EE373" s="52"/>
      <c r="EF373" s="52"/>
      <c r="EG373" s="52"/>
      <c r="EH373" s="52"/>
      <c r="EI373" s="52"/>
      <c r="EJ373" s="52"/>
      <c r="EK373" s="52"/>
      <c r="EL373" s="52"/>
      <c r="EM373" s="52"/>
      <c r="EN373" s="52"/>
      <c r="EO373" s="52"/>
      <c r="EP373" s="52"/>
      <c r="EQ373" s="95"/>
      <c r="ER373" s="542"/>
    </row>
    <row r="374" spans="1:148" ht="15" customHeight="1" x14ac:dyDescent="0.25">
      <c r="A374" s="1469"/>
      <c r="B374" s="1129" t="str">
        <f t="shared" si="35"/>
        <v>Desk 55</v>
      </c>
      <c r="C374" s="1131" t="str">
        <f t="shared" si="40"/>
        <v/>
      </c>
      <c r="D374" s="1131" t="str">
        <f t="shared" si="40"/>
        <v/>
      </c>
      <c r="E374" s="1131" t="str">
        <f t="shared" si="40"/>
        <v/>
      </c>
      <c r="F374" s="1131" t="str">
        <f t="shared" si="40"/>
        <v/>
      </c>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52"/>
      <c r="CD374" s="52"/>
      <c r="CE374" s="52"/>
      <c r="CF374" s="52"/>
      <c r="CG374" s="52"/>
      <c r="CH374" s="52"/>
      <c r="CI374" s="52"/>
      <c r="CJ374" s="52"/>
      <c r="CK374" s="52"/>
      <c r="CL374" s="52"/>
      <c r="CM374" s="52"/>
      <c r="CN374" s="52"/>
      <c r="CO374" s="52"/>
      <c r="CP374" s="52"/>
      <c r="CQ374" s="52"/>
      <c r="CR374" s="52"/>
      <c r="CS374" s="52"/>
      <c r="CT374" s="52"/>
      <c r="CU374" s="52"/>
      <c r="CV374" s="52"/>
      <c r="CW374" s="52"/>
      <c r="CX374" s="52"/>
      <c r="CY374" s="52"/>
      <c r="CZ374" s="52"/>
      <c r="DA374" s="52"/>
      <c r="DB374" s="52"/>
      <c r="DC374" s="52"/>
      <c r="DD374" s="52"/>
      <c r="DE374" s="52"/>
      <c r="DF374" s="52"/>
      <c r="DG374" s="52"/>
      <c r="DH374" s="52"/>
      <c r="DI374" s="52"/>
      <c r="DJ374" s="52"/>
      <c r="DK374" s="52"/>
      <c r="DL374" s="52"/>
      <c r="DM374" s="52"/>
      <c r="DN374" s="52"/>
      <c r="DO374" s="52"/>
      <c r="DP374" s="52"/>
      <c r="DQ374" s="52"/>
      <c r="DR374" s="52"/>
      <c r="DS374" s="52"/>
      <c r="DT374" s="52"/>
      <c r="DU374" s="52"/>
      <c r="DV374" s="95"/>
      <c r="DW374" s="52"/>
      <c r="DX374" s="52"/>
      <c r="DY374" s="52"/>
      <c r="DZ374" s="52"/>
      <c r="EA374" s="52"/>
      <c r="EB374" s="52"/>
      <c r="EC374" s="52"/>
      <c r="ED374" s="52"/>
      <c r="EE374" s="52"/>
      <c r="EF374" s="52"/>
      <c r="EG374" s="52"/>
      <c r="EH374" s="52"/>
      <c r="EI374" s="52"/>
      <c r="EJ374" s="52"/>
      <c r="EK374" s="52"/>
      <c r="EL374" s="52"/>
      <c r="EM374" s="52"/>
      <c r="EN374" s="52"/>
      <c r="EO374" s="52"/>
      <c r="EP374" s="52"/>
      <c r="EQ374" s="95"/>
      <c r="ER374" s="542"/>
    </row>
    <row r="375" spans="1:148" ht="15" customHeight="1" x14ac:dyDescent="0.25">
      <c r="A375" s="1469"/>
      <c r="B375" s="1129" t="str">
        <f t="shared" si="35"/>
        <v>Desk 56</v>
      </c>
      <c r="C375" s="1131" t="str">
        <f t="shared" si="40"/>
        <v/>
      </c>
      <c r="D375" s="1131" t="str">
        <f t="shared" si="40"/>
        <v/>
      </c>
      <c r="E375" s="1131" t="str">
        <f t="shared" si="40"/>
        <v/>
      </c>
      <c r="F375" s="1131" t="str">
        <f t="shared" si="40"/>
        <v/>
      </c>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52"/>
      <c r="CD375" s="52"/>
      <c r="CE375" s="52"/>
      <c r="CF375" s="52"/>
      <c r="CG375" s="52"/>
      <c r="CH375" s="52"/>
      <c r="CI375" s="52"/>
      <c r="CJ375" s="52"/>
      <c r="CK375" s="52"/>
      <c r="CL375" s="52"/>
      <c r="CM375" s="52"/>
      <c r="CN375" s="52"/>
      <c r="CO375" s="52"/>
      <c r="CP375" s="52"/>
      <c r="CQ375" s="52"/>
      <c r="CR375" s="52"/>
      <c r="CS375" s="52"/>
      <c r="CT375" s="52"/>
      <c r="CU375" s="52"/>
      <c r="CV375" s="52"/>
      <c r="CW375" s="52"/>
      <c r="CX375" s="52"/>
      <c r="CY375" s="52"/>
      <c r="CZ375" s="52"/>
      <c r="DA375" s="52"/>
      <c r="DB375" s="52"/>
      <c r="DC375" s="52"/>
      <c r="DD375" s="52"/>
      <c r="DE375" s="52"/>
      <c r="DF375" s="52"/>
      <c r="DG375" s="52"/>
      <c r="DH375" s="52"/>
      <c r="DI375" s="52"/>
      <c r="DJ375" s="52"/>
      <c r="DK375" s="52"/>
      <c r="DL375" s="52"/>
      <c r="DM375" s="52"/>
      <c r="DN375" s="52"/>
      <c r="DO375" s="52"/>
      <c r="DP375" s="52"/>
      <c r="DQ375" s="52"/>
      <c r="DR375" s="52"/>
      <c r="DS375" s="52"/>
      <c r="DT375" s="52"/>
      <c r="DU375" s="52"/>
      <c r="DV375" s="95"/>
      <c r="DW375" s="52"/>
      <c r="DX375" s="52"/>
      <c r="DY375" s="52"/>
      <c r="DZ375" s="52"/>
      <c r="EA375" s="52"/>
      <c r="EB375" s="52"/>
      <c r="EC375" s="52"/>
      <c r="ED375" s="52"/>
      <c r="EE375" s="52"/>
      <c r="EF375" s="52"/>
      <c r="EG375" s="52"/>
      <c r="EH375" s="52"/>
      <c r="EI375" s="52"/>
      <c r="EJ375" s="52"/>
      <c r="EK375" s="52"/>
      <c r="EL375" s="52"/>
      <c r="EM375" s="52"/>
      <c r="EN375" s="52"/>
      <c r="EO375" s="52"/>
      <c r="EP375" s="52"/>
      <c r="EQ375" s="95"/>
      <c r="ER375" s="542"/>
    </row>
    <row r="376" spans="1:148" ht="15" customHeight="1" x14ac:dyDescent="0.25">
      <c r="A376" s="1469"/>
      <c r="B376" s="1129" t="str">
        <f t="shared" si="35"/>
        <v>Desk 57</v>
      </c>
      <c r="C376" s="1131" t="str">
        <f t="shared" si="40"/>
        <v/>
      </c>
      <c r="D376" s="1131" t="str">
        <f t="shared" si="40"/>
        <v/>
      </c>
      <c r="E376" s="1131" t="str">
        <f t="shared" si="40"/>
        <v/>
      </c>
      <c r="F376" s="1131" t="str">
        <f t="shared" si="40"/>
        <v/>
      </c>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52"/>
      <c r="CD376" s="52"/>
      <c r="CE376" s="52"/>
      <c r="CF376" s="52"/>
      <c r="CG376" s="52"/>
      <c r="CH376" s="52"/>
      <c r="CI376" s="52"/>
      <c r="CJ376" s="52"/>
      <c r="CK376" s="52"/>
      <c r="CL376" s="52"/>
      <c r="CM376" s="52"/>
      <c r="CN376" s="52"/>
      <c r="CO376" s="52"/>
      <c r="CP376" s="52"/>
      <c r="CQ376" s="52"/>
      <c r="CR376" s="52"/>
      <c r="CS376" s="52"/>
      <c r="CT376" s="52"/>
      <c r="CU376" s="52"/>
      <c r="CV376" s="52"/>
      <c r="CW376" s="52"/>
      <c r="CX376" s="52"/>
      <c r="CY376" s="52"/>
      <c r="CZ376" s="52"/>
      <c r="DA376" s="52"/>
      <c r="DB376" s="52"/>
      <c r="DC376" s="52"/>
      <c r="DD376" s="52"/>
      <c r="DE376" s="52"/>
      <c r="DF376" s="52"/>
      <c r="DG376" s="52"/>
      <c r="DH376" s="52"/>
      <c r="DI376" s="52"/>
      <c r="DJ376" s="52"/>
      <c r="DK376" s="52"/>
      <c r="DL376" s="52"/>
      <c r="DM376" s="52"/>
      <c r="DN376" s="52"/>
      <c r="DO376" s="52"/>
      <c r="DP376" s="52"/>
      <c r="DQ376" s="52"/>
      <c r="DR376" s="52"/>
      <c r="DS376" s="52"/>
      <c r="DT376" s="52"/>
      <c r="DU376" s="52"/>
      <c r="DV376" s="95"/>
      <c r="DW376" s="52"/>
      <c r="DX376" s="52"/>
      <c r="DY376" s="52"/>
      <c r="DZ376" s="52"/>
      <c r="EA376" s="52"/>
      <c r="EB376" s="52"/>
      <c r="EC376" s="52"/>
      <c r="ED376" s="52"/>
      <c r="EE376" s="52"/>
      <c r="EF376" s="52"/>
      <c r="EG376" s="52"/>
      <c r="EH376" s="52"/>
      <c r="EI376" s="52"/>
      <c r="EJ376" s="52"/>
      <c r="EK376" s="52"/>
      <c r="EL376" s="52"/>
      <c r="EM376" s="52"/>
      <c r="EN376" s="52"/>
      <c r="EO376" s="52"/>
      <c r="EP376" s="52"/>
      <c r="EQ376" s="95"/>
      <c r="ER376" s="542"/>
    </row>
    <row r="377" spans="1:148" ht="15" customHeight="1" x14ac:dyDescent="0.25">
      <c r="A377" s="1469"/>
      <c r="B377" s="1129" t="str">
        <f t="shared" si="35"/>
        <v>Desk 58</v>
      </c>
      <c r="C377" s="1131" t="str">
        <f t="shared" si="40"/>
        <v/>
      </c>
      <c r="D377" s="1131" t="str">
        <f t="shared" si="40"/>
        <v/>
      </c>
      <c r="E377" s="1131" t="str">
        <f t="shared" si="40"/>
        <v/>
      </c>
      <c r="F377" s="1131" t="str">
        <f t="shared" si="40"/>
        <v/>
      </c>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52"/>
      <c r="CD377" s="52"/>
      <c r="CE377" s="52"/>
      <c r="CF377" s="52"/>
      <c r="CG377" s="52"/>
      <c r="CH377" s="52"/>
      <c r="CI377" s="52"/>
      <c r="CJ377" s="52"/>
      <c r="CK377" s="52"/>
      <c r="CL377" s="52"/>
      <c r="CM377" s="52"/>
      <c r="CN377" s="52"/>
      <c r="CO377" s="52"/>
      <c r="CP377" s="52"/>
      <c r="CQ377" s="52"/>
      <c r="CR377" s="52"/>
      <c r="CS377" s="52"/>
      <c r="CT377" s="52"/>
      <c r="CU377" s="52"/>
      <c r="CV377" s="52"/>
      <c r="CW377" s="52"/>
      <c r="CX377" s="52"/>
      <c r="CY377" s="52"/>
      <c r="CZ377" s="52"/>
      <c r="DA377" s="52"/>
      <c r="DB377" s="52"/>
      <c r="DC377" s="52"/>
      <c r="DD377" s="52"/>
      <c r="DE377" s="52"/>
      <c r="DF377" s="52"/>
      <c r="DG377" s="52"/>
      <c r="DH377" s="52"/>
      <c r="DI377" s="52"/>
      <c r="DJ377" s="52"/>
      <c r="DK377" s="52"/>
      <c r="DL377" s="52"/>
      <c r="DM377" s="52"/>
      <c r="DN377" s="52"/>
      <c r="DO377" s="52"/>
      <c r="DP377" s="52"/>
      <c r="DQ377" s="52"/>
      <c r="DR377" s="52"/>
      <c r="DS377" s="52"/>
      <c r="DT377" s="52"/>
      <c r="DU377" s="52"/>
      <c r="DV377" s="95"/>
      <c r="DW377" s="52"/>
      <c r="DX377" s="52"/>
      <c r="DY377" s="52"/>
      <c r="DZ377" s="52"/>
      <c r="EA377" s="52"/>
      <c r="EB377" s="52"/>
      <c r="EC377" s="52"/>
      <c r="ED377" s="52"/>
      <c r="EE377" s="52"/>
      <c r="EF377" s="52"/>
      <c r="EG377" s="52"/>
      <c r="EH377" s="52"/>
      <c r="EI377" s="52"/>
      <c r="EJ377" s="52"/>
      <c r="EK377" s="52"/>
      <c r="EL377" s="52"/>
      <c r="EM377" s="52"/>
      <c r="EN377" s="52"/>
      <c r="EO377" s="52"/>
      <c r="EP377" s="52"/>
      <c r="EQ377" s="95"/>
      <c r="ER377" s="542"/>
    </row>
    <row r="378" spans="1:148" ht="15" customHeight="1" x14ac:dyDescent="0.25">
      <c r="A378" s="1469"/>
      <c r="B378" s="1129" t="str">
        <f t="shared" si="35"/>
        <v>Desk 59</v>
      </c>
      <c r="C378" s="1131" t="str">
        <f t="shared" si="40"/>
        <v/>
      </c>
      <c r="D378" s="1131" t="str">
        <f t="shared" si="40"/>
        <v/>
      </c>
      <c r="E378" s="1131" t="str">
        <f t="shared" si="40"/>
        <v/>
      </c>
      <c r="F378" s="1131" t="str">
        <f t="shared" si="40"/>
        <v/>
      </c>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52"/>
      <c r="CD378" s="52"/>
      <c r="CE378" s="52"/>
      <c r="CF378" s="52"/>
      <c r="CG378" s="52"/>
      <c r="CH378" s="52"/>
      <c r="CI378" s="52"/>
      <c r="CJ378" s="52"/>
      <c r="CK378" s="52"/>
      <c r="CL378" s="52"/>
      <c r="CM378" s="52"/>
      <c r="CN378" s="52"/>
      <c r="CO378" s="52"/>
      <c r="CP378" s="52"/>
      <c r="CQ378" s="52"/>
      <c r="CR378" s="52"/>
      <c r="CS378" s="52"/>
      <c r="CT378" s="52"/>
      <c r="CU378" s="52"/>
      <c r="CV378" s="52"/>
      <c r="CW378" s="52"/>
      <c r="CX378" s="52"/>
      <c r="CY378" s="52"/>
      <c r="CZ378" s="52"/>
      <c r="DA378" s="52"/>
      <c r="DB378" s="52"/>
      <c r="DC378" s="52"/>
      <c r="DD378" s="52"/>
      <c r="DE378" s="52"/>
      <c r="DF378" s="52"/>
      <c r="DG378" s="52"/>
      <c r="DH378" s="52"/>
      <c r="DI378" s="52"/>
      <c r="DJ378" s="52"/>
      <c r="DK378" s="52"/>
      <c r="DL378" s="52"/>
      <c r="DM378" s="52"/>
      <c r="DN378" s="52"/>
      <c r="DO378" s="52"/>
      <c r="DP378" s="52"/>
      <c r="DQ378" s="52"/>
      <c r="DR378" s="52"/>
      <c r="DS378" s="52"/>
      <c r="DT378" s="52"/>
      <c r="DU378" s="52"/>
      <c r="DV378" s="95"/>
      <c r="DW378" s="52"/>
      <c r="DX378" s="52"/>
      <c r="DY378" s="52"/>
      <c r="DZ378" s="52"/>
      <c r="EA378" s="52"/>
      <c r="EB378" s="52"/>
      <c r="EC378" s="52"/>
      <c r="ED378" s="52"/>
      <c r="EE378" s="52"/>
      <c r="EF378" s="52"/>
      <c r="EG378" s="52"/>
      <c r="EH378" s="52"/>
      <c r="EI378" s="52"/>
      <c r="EJ378" s="52"/>
      <c r="EK378" s="52"/>
      <c r="EL378" s="52"/>
      <c r="EM378" s="52"/>
      <c r="EN378" s="52"/>
      <c r="EO378" s="52"/>
      <c r="EP378" s="52"/>
      <c r="EQ378" s="95"/>
      <c r="ER378" s="542"/>
    </row>
    <row r="379" spans="1:148" ht="15" customHeight="1" x14ac:dyDescent="0.25">
      <c r="A379" s="1469"/>
      <c r="B379" s="1129" t="str">
        <f t="shared" si="35"/>
        <v>Desk 60</v>
      </c>
      <c r="C379" s="1131" t="str">
        <f t="shared" si="40"/>
        <v/>
      </c>
      <c r="D379" s="1131" t="str">
        <f t="shared" si="40"/>
        <v/>
      </c>
      <c r="E379" s="1131" t="str">
        <f t="shared" si="40"/>
        <v/>
      </c>
      <c r="F379" s="1131" t="str">
        <f t="shared" si="40"/>
        <v/>
      </c>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52"/>
      <c r="CD379" s="52"/>
      <c r="CE379" s="52"/>
      <c r="CF379" s="52"/>
      <c r="CG379" s="52"/>
      <c r="CH379" s="52"/>
      <c r="CI379" s="52"/>
      <c r="CJ379" s="52"/>
      <c r="CK379" s="52"/>
      <c r="CL379" s="52"/>
      <c r="CM379" s="52"/>
      <c r="CN379" s="52"/>
      <c r="CO379" s="52"/>
      <c r="CP379" s="52"/>
      <c r="CQ379" s="52"/>
      <c r="CR379" s="52"/>
      <c r="CS379" s="52"/>
      <c r="CT379" s="52"/>
      <c r="CU379" s="52"/>
      <c r="CV379" s="52"/>
      <c r="CW379" s="52"/>
      <c r="CX379" s="52"/>
      <c r="CY379" s="52"/>
      <c r="CZ379" s="52"/>
      <c r="DA379" s="52"/>
      <c r="DB379" s="52"/>
      <c r="DC379" s="52"/>
      <c r="DD379" s="52"/>
      <c r="DE379" s="52"/>
      <c r="DF379" s="52"/>
      <c r="DG379" s="52"/>
      <c r="DH379" s="52"/>
      <c r="DI379" s="52"/>
      <c r="DJ379" s="52"/>
      <c r="DK379" s="52"/>
      <c r="DL379" s="52"/>
      <c r="DM379" s="52"/>
      <c r="DN379" s="52"/>
      <c r="DO379" s="52"/>
      <c r="DP379" s="52"/>
      <c r="DQ379" s="52"/>
      <c r="DR379" s="52"/>
      <c r="DS379" s="52"/>
      <c r="DT379" s="52"/>
      <c r="DU379" s="52"/>
      <c r="DV379" s="95"/>
      <c r="DW379" s="52"/>
      <c r="DX379" s="52"/>
      <c r="DY379" s="52"/>
      <c r="DZ379" s="52"/>
      <c r="EA379" s="52"/>
      <c r="EB379" s="52"/>
      <c r="EC379" s="52"/>
      <c r="ED379" s="52"/>
      <c r="EE379" s="52"/>
      <c r="EF379" s="52"/>
      <c r="EG379" s="52"/>
      <c r="EH379" s="52"/>
      <c r="EI379" s="52"/>
      <c r="EJ379" s="52"/>
      <c r="EK379" s="52"/>
      <c r="EL379" s="52"/>
      <c r="EM379" s="52"/>
      <c r="EN379" s="52"/>
      <c r="EO379" s="52"/>
      <c r="EP379" s="52"/>
      <c r="EQ379" s="95"/>
      <c r="ER379" s="542"/>
    </row>
    <row r="380" spans="1:148" ht="15" customHeight="1" x14ac:dyDescent="0.25">
      <c r="A380" s="1469"/>
      <c r="B380" s="1129" t="str">
        <f t="shared" si="35"/>
        <v>Desk 61</v>
      </c>
      <c r="C380" s="1131" t="str">
        <f t="shared" si="40"/>
        <v/>
      </c>
      <c r="D380" s="1131" t="str">
        <f t="shared" si="40"/>
        <v/>
      </c>
      <c r="E380" s="1131" t="str">
        <f t="shared" si="40"/>
        <v/>
      </c>
      <c r="F380" s="1131" t="str">
        <f t="shared" si="40"/>
        <v/>
      </c>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52"/>
      <c r="CD380" s="52"/>
      <c r="CE380" s="52"/>
      <c r="CF380" s="52"/>
      <c r="CG380" s="52"/>
      <c r="CH380" s="52"/>
      <c r="CI380" s="52"/>
      <c r="CJ380" s="52"/>
      <c r="CK380" s="52"/>
      <c r="CL380" s="52"/>
      <c r="CM380" s="52"/>
      <c r="CN380" s="52"/>
      <c r="CO380" s="52"/>
      <c r="CP380" s="52"/>
      <c r="CQ380" s="52"/>
      <c r="CR380" s="52"/>
      <c r="CS380" s="52"/>
      <c r="CT380" s="52"/>
      <c r="CU380" s="52"/>
      <c r="CV380" s="52"/>
      <c r="CW380" s="52"/>
      <c r="CX380" s="52"/>
      <c r="CY380" s="52"/>
      <c r="CZ380" s="52"/>
      <c r="DA380" s="52"/>
      <c r="DB380" s="52"/>
      <c r="DC380" s="52"/>
      <c r="DD380" s="52"/>
      <c r="DE380" s="52"/>
      <c r="DF380" s="52"/>
      <c r="DG380" s="52"/>
      <c r="DH380" s="52"/>
      <c r="DI380" s="52"/>
      <c r="DJ380" s="52"/>
      <c r="DK380" s="52"/>
      <c r="DL380" s="52"/>
      <c r="DM380" s="52"/>
      <c r="DN380" s="52"/>
      <c r="DO380" s="52"/>
      <c r="DP380" s="52"/>
      <c r="DQ380" s="52"/>
      <c r="DR380" s="52"/>
      <c r="DS380" s="52"/>
      <c r="DT380" s="52"/>
      <c r="DU380" s="52"/>
      <c r="DV380" s="95"/>
      <c r="DW380" s="52"/>
      <c r="DX380" s="52"/>
      <c r="DY380" s="52"/>
      <c r="DZ380" s="52"/>
      <c r="EA380" s="52"/>
      <c r="EB380" s="52"/>
      <c r="EC380" s="52"/>
      <c r="ED380" s="52"/>
      <c r="EE380" s="52"/>
      <c r="EF380" s="52"/>
      <c r="EG380" s="52"/>
      <c r="EH380" s="52"/>
      <c r="EI380" s="52"/>
      <c r="EJ380" s="52"/>
      <c r="EK380" s="52"/>
      <c r="EL380" s="52"/>
      <c r="EM380" s="52"/>
      <c r="EN380" s="52"/>
      <c r="EO380" s="52"/>
      <c r="EP380" s="52"/>
      <c r="EQ380" s="95"/>
      <c r="ER380" s="542"/>
    </row>
    <row r="381" spans="1:148" ht="15" customHeight="1" x14ac:dyDescent="0.25">
      <c r="A381" s="1469"/>
      <c r="B381" s="1129" t="str">
        <f t="shared" si="35"/>
        <v>Desk 62</v>
      </c>
      <c r="C381" s="1131" t="str">
        <f t="shared" si="40"/>
        <v/>
      </c>
      <c r="D381" s="1131" t="str">
        <f t="shared" si="40"/>
        <v/>
      </c>
      <c r="E381" s="1131" t="str">
        <f t="shared" si="40"/>
        <v/>
      </c>
      <c r="F381" s="1131" t="str">
        <f t="shared" si="40"/>
        <v/>
      </c>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52"/>
      <c r="CD381" s="52"/>
      <c r="CE381" s="52"/>
      <c r="CF381" s="52"/>
      <c r="CG381" s="52"/>
      <c r="CH381" s="52"/>
      <c r="CI381" s="52"/>
      <c r="CJ381" s="52"/>
      <c r="CK381" s="52"/>
      <c r="CL381" s="52"/>
      <c r="CM381" s="52"/>
      <c r="CN381" s="52"/>
      <c r="CO381" s="52"/>
      <c r="CP381" s="52"/>
      <c r="CQ381" s="52"/>
      <c r="CR381" s="52"/>
      <c r="CS381" s="52"/>
      <c r="CT381" s="52"/>
      <c r="CU381" s="52"/>
      <c r="CV381" s="52"/>
      <c r="CW381" s="52"/>
      <c r="CX381" s="52"/>
      <c r="CY381" s="52"/>
      <c r="CZ381" s="52"/>
      <c r="DA381" s="52"/>
      <c r="DB381" s="52"/>
      <c r="DC381" s="52"/>
      <c r="DD381" s="52"/>
      <c r="DE381" s="52"/>
      <c r="DF381" s="52"/>
      <c r="DG381" s="52"/>
      <c r="DH381" s="52"/>
      <c r="DI381" s="52"/>
      <c r="DJ381" s="52"/>
      <c r="DK381" s="52"/>
      <c r="DL381" s="52"/>
      <c r="DM381" s="52"/>
      <c r="DN381" s="52"/>
      <c r="DO381" s="52"/>
      <c r="DP381" s="52"/>
      <c r="DQ381" s="52"/>
      <c r="DR381" s="52"/>
      <c r="DS381" s="52"/>
      <c r="DT381" s="52"/>
      <c r="DU381" s="52"/>
      <c r="DV381" s="95"/>
      <c r="DW381" s="52"/>
      <c r="DX381" s="52"/>
      <c r="DY381" s="52"/>
      <c r="DZ381" s="52"/>
      <c r="EA381" s="52"/>
      <c r="EB381" s="52"/>
      <c r="EC381" s="52"/>
      <c r="ED381" s="52"/>
      <c r="EE381" s="52"/>
      <c r="EF381" s="52"/>
      <c r="EG381" s="52"/>
      <c r="EH381" s="52"/>
      <c r="EI381" s="52"/>
      <c r="EJ381" s="52"/>
      <c r="EK381" s="52"/>
      <c r="EL381" s="52"/>
      <c r="EM381" s="52"/>
      <c r="EN381" s="52"/>
      <c r="EO381" s="52"/>
      <c r="EP381" s="52"/>
      <c r="EQ381" s="95"/>
      <c r="ER381" s="542"/>
    </row>
    <row r="382" spans="1:148" ht="15" customHeight="1" x14ac:dyDescent="0.25">
      <c r="A382" s="1469"/>
      <c r="B382" s="1129" t="str">
        <f t="shared" si="35"/>
        <v>Desk 63</v>
      </c>
      <c r="C382" s="1131" t="str">
        <f t="shared" si="40"/>
        <v/>
      </c>
      <c r="D382" s="1131" t="str">
        <f t="shared" si="40"/>
        <v/>
      </c>
      <c r="E382" s="1131" t="str">
        <f t="shared" si="40"/>
        <v/>
      </c>
      <c r="F382" s="1131" t="str">
        <f t="shared" si="40"/>
        <v/>
      </c>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52"/>
      <c r="CD382" s="52"/>
      <c r="CE382" s="52"/>
      <c r="CF382" s="52"/>
      <c r="CG382" s="52"/>
      <c r="CH382" s="52"/>
      <c r="CI382" s="52"/>
      <c r="CJ382" s="52"/>
      <c r="CK382" s="52"/>
      <c r="CL382" s="52"/>
      <c r="CM382" s="52"/>
      <c r="CN382" s="52"/>
      <c r="CO382" s="52"/>
      <c r="CP382" s="52"/>
      <c r="CQ382" s="52"/>
      <c r="CR382" s="52"/>
      <c r="CS382" s="52"/>
      <c r="CT382" s="52"/>
      <c r="CU382" s="52"/>
      <c r="CV382" s="52"/>
      <c r="CW382" s="52"/>
      <c r="CX382" s="52"/>
      <c r="CY382" s="52"/>
      <c r="CZ382" s="52"/>
      <c r="DA382" s="52"/>
      <c r="DB382" s="52"/>
      <c r="DC382" s="52"/>
      <c r="DD382" s="52"/>
      <c r="DE382" s="52"/>
      <c r="DF382" s="52"/>
      <c r="DG382" s="52"/>
      <c r="DH382" s="52"/>
      <c r="DI382" s="52"/>
      <c r="DJ382" s="52"/>
      <c r="DK382" s="52"/>
      <c r="DL382" s="52"/>
      <c r="DM382" s="52"/>
      <c r="DN382" s="52"/>
      <c r="DO382" s="52"/>
      <c r="DP382" s="52"/>
      <c r="DQ382" s="52"/>
      <c r="DR382" s="52"/>
      <c r="DS382" s="52"/>
      <c r="DT382" s="52"/>
      <c r="DU382" s="52"/>
      <c r="DV382" s="95"/>
      <c r="DW382" s="52"/>
      <c r="DX382" s="52"/>
      <c r="DY382" s="52"/>
      <c r="DZ382" s="52"/>
      <c r="EA382" s="52"/>
      <c r="EB382" s="52"/>
      <c r="EC382" s="52"/>
      <c r="ED382" s="52"/>
      <c r="EE382" s="52"/>
      <c r="EF382" s="52"/>
      <c r="EG382" s="52"/>
      <c r="EH382" s="52"/>
      <c r="EI382" s="52"/>
      <c r="EJ382" s="52"/>
      <c r="EK382" s="52"/>
      <c r="EL382" s="52"/>
      <c r="EM382" s="52"/>
      <c r="EN382" s="52"/>
      <c r="EO382" s="52"/>
      <c r="EP382" s="52"/>
      <c r="EQ382" s="95"/>
      <c r="ER382" s="542"/>
    </row>
    <row r="383" spans="1:148" ht="15" customHeight="1" x14ac:dyDescent="0.25">
      <c r="A383" s="1469"/>
      <c r="B383" s="1129" t="str">
        <f t="shared" si="35"/>
        <v>Desk 64</v>
      </c>
      <c r="C383" s="1131" t="str">
        <f t="shared" si="40"/>
        <v/>
      </c>
      <c r="D383" s="1131" t="str">
        <f t="shared" si="40"/>
        <v/>
      </c>
      <c r="E383" s="1131" t="str">
        <f t="shared" si="40"/>
        <v/>
      </c>
      <c r="F383" s="1131" t="str">
        <f t="shared" si="40"/>
        <v/>
      </c>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52"/>
      <c r="CD383" s="52"/>
      <c r="CE383" s="52"/>
      <c r="CF383" s="52"/>
      <c r="CG383" s="52"/>
      <c r="CH383" s="52"/>
      <c r="CI383" s="52"/>
      <c r="CJ383" s="52"/>
      <c r="CK383" s="52"/>
      <c r="CL383" s="52"/>
      <c r="CM383" s="52"/>
      <c r="CN383" s="52"/>
      <c r="CO383" s="52"/>
      <c r="CP383" s="52"/>
      <c r="CQ383" s="52"/>
      <c r="CR383" s="52"/>
      <c r="CS383" s="52"/>
      <c r="CT383" s="52"/>
      <c r="CU383" s="52"/>
      <c r="CV383" s="52"/>
      <c r="CW383" s="52"/>
      <c r="CX383" s="52"/>
      <c r="CY383" s="52"/>
      <c r="CZ383" s="52"/>
      <c r="DA383" s="52"/>
      <c r="DB383" s="52"/>
      <c r="DC383" s="52"/>
      <c r="DD383" s="52"/>
      <c r="DE383" s="52"/>
      <c r="DF383" s="52"/>
      <c r="DG383" s="52"/>
      <c r="DH383" s="52"/>
      <c r="DI383" s="52"/>
      <c r="DJ383" s="52"/>
      <c r="DK383" s="52"/>
      <c r="DL383" s="52"/>
      <c r="DM383" s="52"/>
      <c r="DN383" s="52"/>
      <c r="DO383" s="52"/>
      <c r="DP383" s="52"/>
      <c r="DQ383" s="52"/>
      <c r="DR383" s="52"/>
      <c r="DS383" s="52"/>
      <c r="DT383" s="52"/>
      <c r="DU383" s="52"/>
      <c r="DV383" s="95"/>
      <c r="DW383" s="52"/>
      <c r="DX383" s="52"/>
      <c r="DY383" s="52"/>
      <c r="DZ383" s="52"/>
      <c r="EA383" s="52"/>
      <c r="EB383" s="52"/>
      <c r="EC383" s="52"/>
      <c r="ED383" s="52"/>
      <c r="EE383" s="52"/>
      <c r="EF383" s="52"/>
      <c r="EG383" s="52"/>
      <c r="EH383" s="52"/>
      <c r="EI383" s="52"/>
      <c r="EJ383" s="52"/>
      <c r="EK383" s="52"/>
      <c r="EL383" s="52"/>
      <c r="EM383" s="52"/>
      <c r="EN383" s="52"/>
      <c r="EO383" s="52"/>
      <c r="EP383" s="52"/>
      <c r="EQ383" s="95"/>
      <c r="ER383" s="542"/>
    </row>
    <row r="384" spans="1:148" ht="15" customHeight="1" x14ac:dyDescent="0.25">
      <c r="A384" s="1469"/>
      <c r="B384" s="1129" t="str">
        <f t="shared" ref="B384:B419" si="41">B75</f>
        <v>Desk 65</v>
      </c>
      <c r="C384" s="1131" t="str">
        <f t="shared" si="40"/>
        <v/>
      </c>
      <c r="D384" s="1131" t="str">
        <f t="shared" si="40"/>
        <v/>
      </c>
      <c r="E384" s="1131" t="str">
        <f t="shared" si="40"/>
        <v/>
      </c>
      <c r="F384" s="1131" t="str">
        <f t="shared" si="40"/>
        <v/>
      </c>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52"/>
      <c r="CD384" s="52"/>
      <c r="CE384" s="52"/>
      <c r="CF384" s="52"/>
      <c r="CG384" s="52"/>
      <c r="CH384" s="52"/>
      <c r="CI384" s="52"/>
      <c r="CJ384" s="52"/>
      <c r="CK384" s="52"/>
      <c r="CL384" s="52"/>
      <c r="CM384" s="52"/>
      <c r="CN384" s="52"/>
      <c r="CO384" s="52"/>
      <c r="CP384" s="52"/>
      <c r="CQ384" s="52"/>
      <c r="CR384" s="52"/>
      <c r="CS384" s="52"/>
      <c r="CT384" s="52"/>
      <c r="CU384" s="52"/>
      <c r="CV384" s="52"/>
      <c r="CW384" s="52"/>
      <c r="CX384" s="52"/>
      <c r="CY384" s="52"/>
      <c r="CZ384" s="52"/>
      <c r="DA384" s="52"/>
      <c r="DB384" s="52"/>
      <c r="DC384" s="52"/>
      <c r="DD384" s="52"/>
      <c r="DE384" s="52"/>
      <c r="DF384" s="52"/>
      <c r="DG384" s="52"/>
      <c r="DH384" s="52"/>
      <c r="DI384" s="52"/>
      <c r="DJ384" s="52"/>
      <c r="DK384" s="52"/>
      <c r="DL384" s="52"/>
      <c r="DM384" s="52"/>
      <c r="DN384" s="52"/>
      <c r="DO384" s="52"/>
      <c r="DP384" s="52"/>
      <c r="DQ384" s="52"/>
      <c r="DR384" s="52"/>
      <c r="DS384" s="52"/>
      <c r="DT384" s="52"/>
      <c r="DU384" s="52"/>
      <c r="DV384" s="95"/>
      <c r="DW384" s="52"/>
      <c r="DX384" s="52"/>
      <c r="DY384" s="52"/>
      <c r="DZ384" s="52"/>
      <c r="EA384" s="52"/>
      <c r="EB384" s="52"/>
      <c r="EC384" s="52"/>
      <c r="ED384" s="52"/>
      <c r="EE384" s="52"/>
      <c r="EF384" s="52"/>
      <c r="EG384" s="52"/>
      <c r="EH384" s="52"/>
      <c r="EI384" s="52"/>
      <c r="EJ384" s="52"/>
      <c r="EK384" s="52"/>
      <c r="EL384" s="52"/>
      <c r="EM384" s="52"/>
      <c r="EN384" s="52"/>
      <c r="EO384" s="52"/>
      <c r="EP384" s="52"/>
      <c r="EQ384" s="95"/>
      <c r="ER384" s="542"/>
    </row>
    <row r="385" spans="1:148" ht="15" customHeight="1" x14ac:dyDescent="0.25">
      <c r="A385" s="1469"/>
      <c r="B385" s="1129" t="str">
        <f t="shared" si="41"/>
        <v>Desk 66</v>
      </c>
      <c r="C385" s="1131" t="str">
        <f t="shared" ref="C385:F400" si="42">IF(ISBLANK(C76), "", C76)</f>
        <v/>
      </c>
      <c r="D385" s="1131" t="str">
        <f t="shared" si="42"/>
        <v/>
      </c>
      <c r="E385" s="1131" t="str">
        <f t="shared" si="42"/>
        <v/>
      </c>
      <c r="F385" s="1131" t="str">
        <f t="shared" si="42"/>
        <v/>
      </c>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52"/>
      <c r="CD385" s="52"/>
      <c r="CE385" s="52"/>
      <c r="CF385" s="52"/>
      <c r="CG385" s="52"/>
      <c r="CH385" s="52"/>
      <c r="CI385" s="52"/>
      <c r="CJ385" s="52"/>
      <c r="CK385" s="52"/>
      <c r="CL385" s="52"/>
      <c r="CM385" s="52"/>
      <c r="CN385" s="52"/>
      <c r="CO385" s="52"/>
      <c r="CP385" s="52"/>
      <c r="CQ385" s="52"/>
      <c r="CR385" s="52"/>
      <c r="CS385" s="52"/>
      <c r="CT385" s="52"/>
      <c r="CU385" s="52"/>
      <c r="CV385" s="52"/>
      <c r="CW385" s="52"/>
      <c r="CX385" s="52"/>
      <c r="CY385" s="52"/>
      <c r="CZ385" s="52"/>
      <c r="DA385" s="52"/>
      <c r="DB385" s="52"/>
      <c r="DC385" s="52"/>
      <c r="DD385" s="52"/>
      <c r="DE385" s="52"/>
      <c r="DF385" s="52"/>
      <c r="DG385" s="52"/>
      <c r="DH385" s="52"/>
      <c r="DI385" s="52"/>
      <c r="DJ385" s="52"/>
      <c r="DK385" s="52"/>
      <c r="DL385" s="52"/>
      <c r="DM385" s="52"/>
      <c r="DN385" s="52"/>
      <c r="DO385" s="52"/>
      <c r="DP385" s="52"/>
      <c r="DQ385" s="52"/>
      <c r="DR385" s="52"/>
      <c r="DS385" s="52"/>
      <c r="DT385" s="52"/>
      <c r="DU385" s="52"/>
      <c r="DV385" s="95"/>
      <c r="DW385" s="52"/>
      <c r="DX385" s="52"/>
      <c r="DY385" s="52"/>
      <c r="DZ385" s="52"/>
      <c r="EA385" s="52"/>
      <c r="EB385" s="52"/>
      <c r="EC385" s="52"/>
      <c r="ED385" s="52"/>
      <c r="EE385" s="52"/>
      <c r="EF385" s="52"/>
      <c r="EG385" s="52"/>
      <c r="EH385" s="52"/>
      <c r="EI385" s="52"/>
      <c r="EJ385" s="52"/>
      <c r="EK385" s="52"/>
      <c r="EL385" s="52"/>
      <c r="EM385" s="52"/>
      <c r="EN385" s="52"/>
      <c r="EO385" s="52"/>
      <c r="EP385" s="52"/>
      <c r="EQ385" s="95"/>
      <c r="ER385" s="542"/>
    </row>
    <row r="386" spans="1:148" ht="15" customHeight="1" x14ac:dyDescent="0.25">
      <c r="A386" s="1469"/>
      <c r="B386" s="1129" t="str">
        <f t="shared" si="41"/>
        <v>Desk 67</v>
      </c>
      <c r="C386" s="1131" t="str">
        <f t="shared" si="42"/>
        <v/>
      </c>
      <c r="D386" s="1131" t="str">
        <f t="shared" si="42"/>
        <v/>
      </c>
      <c r="E386" s="1131" t="str">
        <f t="shared" si="42"/>
        <v/>
      </c>
      <c r="F386" s="1131" t="str">
        <f t="shared" si="42"/>
        <v/>
      </c>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52"/>
      <c r="CD386" s="52"/>
      <c r="CE386" s="52"/>
      <c r="CF386" s="52"/>
      <c r="CG386" s="52"/>
      <c r="CH386" s="52"/>
      <c r="CI386" s="52"/>
      <c r="CJ386" s="52"/>
      <c r="CK386" s="52"/>
      <c r="CL386" s="52"/>
      <c r="CM386" s="52"/>
      <c r="CN386" s="52"/>
      <c r="CO386" s="52"/>
      <c r="CP386" s="52"/>
      <c r="CQ386" s="52"/>
      <c r="CR386" s="52"/>
      <c r="CS386" s="52"/>
      <c r="CT386" s="52"/>
      <c r="CU386" s="52"/>
      <c r="CV386" s="52"/>
      <c r="CW386" s="52"/>
      <c r="CX386" s="52"/>
      <c r="CY386" s="52"/>
      <c r="CZ386" s="52"/>
      <c r="DA386" s="52"/>
      <c r="DB386" s="52"/>
      <c r="DC386" s="52"/>
      <c r="DD386" s="52"/>
      <c r="DE386" s="52"/>
      <c r="DF386" s="52"/>
      <c r="DG386" s="52"/>
      <c r="DH386" s="52"/>
      <c r="DI386" s="52"/>
      <c r="DJ386" s="52"/>
      <c r="DK386" s="52"/>
      <c r="DL386" s="52"/>
      <c r="DM386" s="52"/>
      <c r="DN386" s="52"/>
      <c r="DO386" s="52"/>
      <c r="DP386" s="52"/>
      <c r="DQ386" s="52"/>
      <c r="DR386" s="52"/>
      <c r="DS386" s="52"/>
      <c r="DT386" s="52"/>
      <c r="DU386" s="52"/>
      <c r="DV386" s="95"/>
      <c r="DW386" s="52"/>
      <c r="DX386" s="52"/>
      <c r="DY386" s="52"/>
      <c r="DZ386" s="52"/>
      <c r="EA386" s="52"/>
      <c r="EB386" s="52"/>
      <c r="EC386" s="52"/>
      <c r="ED386" s="52"/>
      <c r="EE386" s="52"/>
      <c r="EF386" s="52"/>
      <c r="EG386" s="52"/>
      <c r="EH386" s="52"/>
      <c r="EI386" s="52"/>
      <c r="EJ386" s="52"/>
      <c r="EK386" s="52"/>
      <c r="EL386" s="52"/>
      <c r="EM386" s="52"/>
      <c r="EN386" s="52"/>
      <c r="EO386" s="52"/>
      <c r="EP386" s="52"/>
      <c r="EQ386" s="95"/>
      <c r="ER386" s="542"/>
    </row>
    <row r="387" spans="1:148" ht="15" customHeight="1" x14ac:dyDescent="0.25">
      <c r="A387" s="1469"/>
      <c r="B387" s="1129" t="str">
        <f t="shared" si="41"/>
        <v>Desk 68</v>
      </c>
      <c r="C387" s="1131" t="str">
        <f t="shared" si="42"/>
        <v/>
      </c>
      <c r="D387" s="1131" t="str">
        <f t="shared" si="42"/>
        <v/>
      </c>
      <c r="E387" s="1131" t="str">
        <f t="shared" si="42"/>
        <v/>
      </c>
      <c r="F387" s="1131" t="str">
        <f t="shared" si="42"/>
        <v/>
      </c>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52"/>
      <c r="CD387" s="52"/>
      <c r="CE387" s="52"/>
      <c r="CF387" s="52"/>
      <c r="CG387" s="52"/>
      <c r="CH387" s="52"/>
      <c r="CI387" s="52"/>
      <c r="CJ387" s="52"/>
      <c r="CK387" s="52"/>
      <c r="CL387" s="52"/>
      <c r="CM387" s="52"/>
      <c r="CN387" s="52"/>
      <c r="CO387" s="52"/>
      <c r="CP387" s="52"/>
      <c r="CQ387" s="52"/>
      <c r="CR387" s="52"/>
      <c r="CS387" s="52"/>
      <c r="CT387" s="52"/>
      <c r="CU387" s="52"/>
      <c r="CV387" s="52"/>
      <c r="CW387" s="52"/>
      <c r="CX387" s="52"/>
      <c r="CY387" s="52"/>
      <c r="CZ387" s="52"/>
      <c r="DA387" s="52"/>
      <c r="DB387" s="52"/>
      <c r="DC387" s="52"/>
      <c r="DD387" s="52"/>
      <c r="DE387" s="52"/>
      <c r="DF387" s="52"/>
      <c r="DG387" s="52"/>
      <c r="DH387" s="52"/>
      <c r="DI387" s="52"/>
      <c r="DJ387" s="52"/>
      <c r="DK387" s="52"/>
      <c r="DL387" s="52"/>
      <c r="DM387" s="52"/>
      <c r="DN387" s="52"/>
      <c r="DO387" s="52"/>
      <c r="DP387" s="52"/>
      <c r="DQ387" s="52"/>
      <c r="DR387" s="52"/>
      <c r="DS387" s="52"/>
      <c r="DT387" s="52"/>
      <c r="DU387" s="52"/>
      <c r="DV387" s="95"/>
      <c r="DW387" s="52"/>
      <c r="DX387" s="52"/>
      <c r="DY387" s="52"/>
      <c r="DZ387" s="52"/>
      <c r="EA387" s="52"/>
      <c r="EB387" s="52"/>
      <c r="EC387" s="52"/>
      <c r="ED387" s="52"/>
      <c r="EE387" s="52"/>
      <c r="EF387" s="52"/>
      <c r="EG387" s="52"/>
      <c r="EH387" s="52"/>
      <c r="EI387" s="52"/>
      <c r="EJ387" s="52"/>
      <c r="EK387" s="52"/>
      <c r="EL387" s="52"/>
      <c r="EM387" s="52"/>
      <c r="EN387" s="52"/>
      <c r="EO387" s="52"/>
      <c r="EP387" s="52"/>
      <c r="EQ387" s="95"/>
      <c r="ER387" s="542"/>
    </row>
    <row r="388" spans="1:148" ht="15" customHeight="1" x14ac:dyDescent="0.25">
      <c r="A388" s="1469"/>
      <c r="B388" s="1129" t="str">
        <f t="shared" si="41"/>
        <v>Desk 69</v>
      </c>
      <c r="C388" s="1131" t="str">
        <f t="shared" si="42"/>
        <v/>
      </c>
      <c r="D388" s="1131" t="str">
        <f t="shared" si="42"/>
        <v/>
      </c>
      <c r="E388" s="1131" t="str">
        <f t="shared" si="42"/>
        <v/>
      </c>
      <c r="F388" s="1131" t="str">
        <f t="shared" si="42"/>
        <v/>
      </c>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52"/>
      <c r="CD388" s="52"/>
      <c r="CE388" s="52"/>
      <c r="CF388" s="52"/>
      <c r="CG388" s="52"/>
      <c r="CH388" s="52"/>
      <c r="CI388" s="52"/>
      <c r="CJ388" s="52"/>
      <c r="CK388" s="52"/>
      <c r="CL388" s="52"/>
      <c r="CM388" s="52"/>
      <c r="CN388" s="52"/>
      <c r="CO388" s="52"/>
      <c r="CP388" s="52"/>
      <c r="CQ388" s="52"/>
      <c r="CR388" s="52"/>
      <c r="CS388" s="52"/>
      <c r="CT388" s="52"/>
      <c r="CU388" s="52"/>
      <c r="CV388" s="52"/>
      <c r="CW388" s="52"/>
      <c r="CX388" s="52"/>
      <c r="CY388" s="52"/>
      <c r="CZ388" s="52"/>
      <c r="DA388" s="52"/>
      <c r="DB388" s="52"/>
      <c r="DC388" s="52"/>
      <c r="DD388" s="52"/>
      <c r="DE388" s="52"/>
      <c r="DF388" s="52"/>
      <c r="DG388" s="52"/>
      <c r="DH388" s="52"/>
      <c r="DI388" s="52"/>
      <c r="DJ388" s="52"/>
      <c r="DK388" s="52"/>
      <c r="DL388" s="52"/>
      <c r="DM388" s="52"/>
      <c r="DN388" s="52"/>
      <c r="DO388" s="52"/>
      <c r="DP388" s="52"/>
      <c r="DQ388" s="52"/>
      <c r="DR388" s="52"/>
      <c r="DS388" s="52"/>
      <c r="DT388" s="52"/>
      <c r="DU388" s="52"/>
      <c r="DV388" s="95"/>
      <c r="DW388" s="52"/>
      <c r="DX388" s="52"/>
      <c r="DY388" s="52"/>
      <c r="DZ388" s="52"/>
      <c r="EA388" s="52"/>
      <c r="EB388" s="52"/>
      <c r="EC388" s="52"/>
      <c r="ED388" s="52"/>
      <c r="EE388" s="52"/>
      <c r="EF388" s="52"/>
      <c r="EG388" s="52"/>
      <c r="EH388" s="52"/>
      <c r="EI388" s="52"/>
      <c r="EJ388" s="52"/>
      <c r="EK388" s="52"/>
      <c r="EL388" s="52"/>
      <c r="EM388" s="52"/>
      <c r="EN388" s="52"/>
      <c r="EO388" s="52"/>
      <c r="EP388" s="52"/>
      <c r="EQ388" s="95"/>
      <c r="ER388" s="542"/>
    </row>
    <row r="389" spans="1:148" ht="15" customHeight="1" x14ac:dyDescent="0.25">
      <c r="A389" s="1469"/>
      <c r="B389" s="1129" t="str">
        <f t="shared" si="41"/>
        <v>Desk 70</v>
      </c>
      <c r="C389" s="1131" t="str">
        <f t="shared" si="42"/>
        <v/>
      </c>
      <c r="D389" s="1131" t="str">
        <f t="shared" si="42"/>
        <v/>
      </c>
      <c r="E389" s="1131" t="str">
        <f t="shared" si="42"/>
        <v/>
      </c>
      <c r="F389" s="1131" t="str">
        <f t="shared" si="42"/>
        <v/>
      </c>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52"/>
      <c r="CD389" s="52"/>
      <c r="CE389" s="52"/>
      <c r="CF389" s="52"/>
      <c r="CG389" s="52"/>
      <c r="CH389" s="52"/>
      <c r="CI389" s="52"/>
      <c r="CJ389" s="52"/>
      <c r="CK389" s="52"/>
      <c r="CL389" s="52"/>
      <c r="CM389" s="52"/>
      <c r="CN389" s="52"/>
      <c r="CO389" s="52"/>
      <c r="CP389" s="52"/>
      <c r="CQ389" s="52"/>
      <c r="CR389" s="52"/>
      <c r="CS389" s="52"/>
      <c r="CT389" s="52"/>
      <c r="CU389" s="52"/>
      <c r="CV389" s="52"/>
      <c r="CW389" s="52"/>
      <c r="CX389" s="52"/>
      <c r="CY389" s="52"/>
      <c r="CZ389" s="52"/>
      <c r="DA389" s="52"/>
      <c r="DB389" s="52"/>
      <c r="DC389" s="52"/>
      <c r="DD389" s="52"/>
      <c r="DE389" s="52"/>
      <c r="DF389" s="52"/>
      <c r="DG389" s="52"/>
      <c r="DH389" s="52"/>
      <c r="DI389" s="52"/>
      <c r="DJ389" s="52"/>
      <c r="DK389" s="52"/>
      <c r="DL389" s="52"/>
      <c r="DM389" s="52"/>
      <c r="DN389" s="52"/>
      <c r="DO389" s="52"/>
      <c r="DP389" s="52"/>
      <c r="DQ389" s="52"/>
      <c r="DR389" s="52"/>
      <c r="DS389" s="52"/>
      <c r="DT389" s="52"/>
      <c r="DU389" s="52"/>
      <c r="DV389" s="95"/>
      <c r="DW389" s="52"/>
      <c r="DX389" s="52"/>
      <c r="DY389" s="52"/>
      <c r="DZ389" s="52"/>
      <c r="EA389" s="52"/>
      <c r="EB389" s="52"/>
      <c r="EC389" s="52"/>
      <c r="ED389" s="52"/>
      <c r="EE389" s="52"/>
      <c r="EF389" s="52"/>
      <c r="EG389" s="52"/>
      <c r="EH389" s="52"/>
      <c r="EI389" s="52"/>
      <c r="EJ389" s="52"/>
      <c r="EK389" s="52"/>
      <c r="EL389" s="52"/>
      <c r="EM389" s="52"/>
      <c r="EN389" s="52"/>
      <c r="EO389" s="52"/>
      <c r="EP389" s="52"/>
      <c r="EQ389" s="95"/>
      <c r="ER389" s="542"/>
    </row>
    <row r="390" spans="1:148" ht="15" customHeight="1" x14ac:dyDescent="0.25">
      <c r="A390" s="1469"/>
      <c r="B390" s="1129" t="str">
        <f t="shared" si="41"/>
        <v>Desk 71</v>
      </c>
      <c r="C390" s="1131" t="str">
        <f t="shared" si="42"/>
        <v/>
      </c>
      <c r="D390" s="1131" t="str">
        <f t="shared" si="42"/>
        <v/>
      </c>
      <c r="E390" s="1131" t="str">
        <f t="shared" si="42"/>
        <v/>
      </c>
      <c r="F390" s="1131" t="str">
        <f t="shared" si="42"/>
        <v/>
      </c>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52"/>
      <c r="CD390" s="52"/>
      <c r="CE390" s="52"/>
      <c r="CF390" s="52"/>
      <c r="CG390" s="52"/>
      <c r="CH390" s="52"/>
      <c r="CI390" s="52"/>
      <c r="CJ390" s="52"/>
      <c r="CK390" s="52"/>
      <c r="CL390" s="52"/>
      <c r="CM390" s="52"/>
      <c r="CN390" s="52"/>
      <c r="CO390" s="52"/>
      <c r="CP390" s="52"/>
      <c r="CQ390" s="52"/>
      <c r="CR390" s="52"/>
      <c r="CS390" s="52"/>
      <c r="CT390" s="52"/>
      <c r="CU390" s="52"/>
      <c r="CV390" s="52"/>
      <c r="CW390" s="52"/>
      <c r="CX390" s="52"/>
      <c r="CY390" s="52"/>
      <c r="CZ390" s="52"/>
      <c r="DA390" s="52"/>
      <c r="DB390" s="52"/>
      <c r="DC390" s="52"/>
      <c r="DD390" s="52"/>
      <c r="DE390" s="52"/>
      <c r="DF390" s="52"/>
      <c r="DG390" s="52"/>
      <c r="DH390" s="52"/>
      <c r="DI390" s="52"/>
      <c r="DJ390" s="52"/>
      <c r="DK390" s="52"/>
      <c r="DL390" s="52"/>
      <c r="DM390" s="52"/>
      <c r="DN390" s="52"/>
      <c r="DO390" s="52"/>
      <c r="DP390" s="52"/>
      <c r="DQ390" s="52"/>
      <c r="DR390" s="52"/>
      <c r="DS390" s="52"/>
      <c r="DT390" s="52"/>
      <c r="DU390" s="52"/>
      <c r="DV390" s="95"/>
      <c r="DW390" s="52"/>
      <c r="DX390" s="52"/>
      <c r="DY390" s="52"/>
      <c r="DZ390" s="52"/>
      <c r="EA390" s="52"/>
      <c r="EB390" s="52"/>
      <c r="EC390" s="52"/>
      <c r="ED390" s="52"/>
      <c r="EE390" s="52"/>
      <c r="EF390" s="52"/>
      <c r="EG390" s="52"/>
      <c r="EH390" s="52"/>
      <c r="EI390" s="52"/>
      <c r="EJ390" s="52"/>
      <c r="EK390" s="52"/>
      <c r="EL390" s="52"/>
      <c r="EM390" s="52"/>
      <c r="EN390" s="52"/>
      <c r="EO390" s="52"/>
      <c r="EP390" s="52"/>
      <c r="EQ390" s="95"/>
      <c r="ER390" s="542"/>
    </row>
    <row r="391" spans="1:148" ht="15" customHeight="1" x14ac:dyDescent="0.25">
      <c r="A391" s="1469"/>
      <c r="B391" s="1129" t="str">
        <f t="shared" si="41"/>
        <v>Desk 72</v>
      </c>
      <c r="C391" s="1131" t="str">
        <f t="shared" si="42"/>
        <v/>
      </c>
      <c r="D391" s="1131" t="str">
        <f t="shared" si="42"/>
        <v/>
      </c>
      <c r="E391" s="1131" t="str">
        <f t="shared" si="42"/>
        <v/>
      </c>
      <c r="F391" s="1131" t="str">
        <f t="shared" si="42"/>
        <v/>
      </c>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52"/>
      <c r="CD391" s="52"/>
      <c r="CE391" s="52"/>
      <c r="CF391" s="52"/>
      <c r="CG391" s="52"/>
      <c r="CH391" s="52"/>
      <c r="CI391" s="52"/>
      <c r="CJ391" s="52"/>
      <c r="CK391" s="52"/>
      <c r="CL391" s="52"/>
      <c r="CM391" s="52"/>
      <c r="CN391" s="52"/>
      <c r="CO391" s="52"/>
      <c r="CP391" s="52"/>
      <c r="CQ391" s="52"/>
      <c r="CR391" s="52"/>
      <c r="CS391" s="52"/>
      <c r="CT391" s="52"/>
      <c r="CU391" s="52"/>
      <c r="CV391" s="52"/>
      <c r="CW391" s="52"/>
      <c r="CX391" s="52"/>
      <c r="CY391" s="52"/>
      <c r="CZ391" s="52"/>
      <c r="DA391" s="52"/>
      <c r="DB391" s="52"/>
      <c r="DC391" s="52"/>
      <c r="DD391" s="52"/>
      <c r="DE391" s="52"/>
      <c r="DF391" s="52"/>
      <c r="DG391" s="52"/>
      <c r="DH391" s="52"/>
      <c r="DI391" s="52"/>
      <c r="DJ391" s="52"/>
      <c r="DK391" s="52"/>
      <c r="DL391" s="52"/>
      <c r="DM391" s="52"/>
      <c r="DN391" s="52"/>
      <c r="DO391" s="52"/>
      <c r="DP391" s="52"/>
      <c r="DQ391" s="52"/>
      <c r="DR391" s="52"/>
      <c r="DS391" s="52"/>
      <c r="DT391" s="52"/>
      <c r="DU391" s="52"/>
      <c r="DV391" s="95"/>
      <c r="DW391" s="52"/>
      <c r="DX391" s="52"/>
      <c r="DY391" s="52"/>
      <c r="DZ391" s="52"/>
      <c r="EA391" s="52"/>
      <c r="EB391" s="52"/>
      <c r="EC391" s="52"/>
      <c r="ED391" s="52"/>
      <c r="EE391" s="52"/>
      <c r="EF391" s="52"/>
      <c r="EG391" s="52"/>
      <c r="EH391" s="52"/>
      <c r="EI391" s="52"/>
      <c r="EJ391" s="52"/>
      <c r="EK391" s="52"/>
      <c r="EL391" s="52"/>
      <c r="EM391" s="52"/>
      <c r="EN391" s="52"/>
      <c r="EO391" s="52"/>
      <c r="EP391" s="52"/>
      <c r="EQ391" s="95"/>
      <c r="ER391" s="542"/>
    </row>
    <row r="392" spans="1:148" ht="15" customHeight="1" x14ac:dyDescent="0.25">
      <c r="A392" s="1469"/>
      <c r="B392" s="1129" t="str">
        <f t="shared" si="41"/>
        <v>Desk 73</v>
      </c>
      <c r="C392" s="1131" t="str">
        <f t="shared" si="42"/>
        <v/>
      </c>
      <c r="D392" s="1131" t="str">
        <f t="shared" si="42"/>
        <v/>
      </c>
      <c r="E392" s="1131" t="str">
        <f t="shared" si="42"/>
        <v/>
      </c>
      <c r="F392" s="1131" t="str">
        <f t="shared" si="42"/>
        <v/>
      </c>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52"/>
      <c r="CD392" s="52"/>
      <c r="CE392" s="52"/>
      <c r="CF392" s="52"/>
      <c r="CG392" s="52"/>
      <c r="CH392" s="52"/>
      <c r="CI392" s="52"/>
      <c r="CJ392" s="52"/>
      <c r="CK392" s="52"/>
      <c r="CL392" s="52"/>
      <c r="CM392" s="52"/>
      <c r="CN392" s="52"/>
      <c r="CO392" s="52"/>
      <c r="CP392" s="52"/>
      <c r="CQ392" s="52"/>
      <c r="CR392" s="52"/>
      <c r="CS392" s="52"/>
      <c r="CT392" s="52"/>
      <c r="CU392" s="52"/>
      <c r="CV392" s="52"/>
      <c r="CW392" s="52"/>
      <c r="CX392" s="52"/>
      <c r="CY392" s="52"/>
      <c r="CZ392" s="52"/>
      <c r="DA392" s="52"/>
      <c r="DB392" s="52"/>
      <c r="DC392" s="52"/>
      <c r="DD392" s="52"/>
      <c r="DE392" s="52"/>
      <c r="DF392" s="52"/>
      <c r="DG392" s="52"/>
      <c r="DH392" s="52"/>
      <c r="DI392" s="52"/>
      <c r="DJ392" s="52"/>
      <c r="DK392" s="52"/>
      <c r="DL392" s="52"/>
      <c r="DM392" s="52"/>
      <c r="DN392" s="52"/>
      <c r="DO392" s="52"/>
      <c r="DP392" s="52"/>
      <c r="DQ392" s="52"/>
      <c r="DR392" s="52"/>
      <c r="DS392" s="52"/>
      <c r="DT392" s="52"/>
      <c r="DU392" s="52"/>
      <c r="DV392" s="95"/>
      <c r="DW392" s="52"/>
      <c r="DX392" s="52"/>
      <c r="DY392" s="52"/>
      <c r="DZ392" s="52"/>
      <c r="EA392" s="52"/>
      <c r="EB392" s="52"/>
      <c r="EC392" s="52"/>
      <c r="ED392" s="52"/>
      <c r="EE392" s="52"/>
      <c r="EF392" s="52"/>
      <c r="EG392" s="52"/>
      <c r="EH392" s="52"/>
      <c r="EI392" s="52"/>
      <c r="EJ392" s="52"/>
      <c r="EK392" s="52"/>
      <c r="EL392" s="52"/>
      <c r="EM392" s="52"/>
      <c r="EN392" s="52"/>
      <c r="EO392" s="52"/>
      <c r="EP392" s="52"/>
      <c r="EQ392" s="95"/>
      <c r="ER392" s="542"/>
    </row>
    <row r="393" spans="1:148" ht="15" customHeight="1" x14ac:dyDescent="0.25">
      <c r="A393" s="1469"/>
      <c r="B393" s="1129" t="str">
        <f t="shared" si="41"/>
        <v>Desk 74</v>
      </c>
      <c r="C393" s="1131" t="str">
        <f t="shared" si="42"/>
        <v/>
      </c>
      <c r="D393" s="1131" t="str">
        <f t="shared" si="42"/>
        <v/>
      </c>
      <c r="E393" s="1131" t="str">
        <f t="shared" si="42"/>
        <v/>
      </c>
      <c r="F393" s="1131" t="str">
        <f t="shared" si="42"/>
        <v/>
      </c>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52"/>
      <c r="CD393" s="52"/>
      <c r="CE393" s="52"/>
      <c r="CF393" s="52"/>
      <c r="CG393" s="52"/>
      <c r="CH393" s="52"/>
      <c r="CI393" s="52"/>
      <c r="CJ393" s="52"/>
      <c r="CK393" s="52"/>
      <c r="CL393" s="52"/>
      <c r="CM393" s="52"/>
      <c r="CN393" s="52"/>
      <c r="CO393" s="52"/>
      <c r="CP393" s="52"/>
      <c r="CQ393" s="52"/>
      <c r="CR393" s="52"/>
      <c r="CS393" s="52"/>
      <c r="CT393" s="52"/>
      <c r="CU393" s="52"/>
      <c r="CV393" s="52"/>
      <c r="CW393" s="52"/>
      <c r="CX393" s="52"/>
      <c r="CY393" s="52"/>
      <c r="CZ393" s="52"/>
      <c r="DA393" s="52"/>
      <c r="DB393" s="52"/>
      <c r="DC393" s="52"/>
      <c r="DD393" s="52"/>
      <c r="DE393" s="52"/>
      <c r="DF393" s="52"/>
      <c r="DG393" s="52"/>
      <c r="DH393" s="52"/>
      <c r="DI393" s="52"/>
      <c r="DJ393" s="52"/>
      <c r="DK393" s="52"/>
      <c r="DL393" s="52"/>
      <c r="DM393" s="52"/>
      <c r="DN393" s="52"/>
      <c r="DO393" s="52"/>
      <c r="DP393" s="52"/>
      <c r="DQ393" s="52"/>
      <c r="DR393" s="52"/>
      <c r="DS393" s="52"/>
      <c r="DT393" s="52"/>
      <c r="DU393" s="52"/>
      <c r="DV393" s="95"/>
      <c r="DW393" s="52"/>
      <c r="DX393" s="52"/>
      <c r="DY393" s="52"/>
      <c r="DZ393" s="52"/>
      <c r="EA393" s="52"/>
      <c r="EB393" s="52"/>
      <c r="EC393" s="52"/>
      <c r="ED393" s="52"/>
      <c r="EE393" s="52"/>
      <c r="EF393" s="52"/>
      <c r="EG393" s="52"/>
      <c r="EH393" s="52"/>
      <c r="EI393" s="52"/>
      <c r="EJ393" s="52"/>
      <c r="EK393" s="52"/>
      <c r="EL393" s="52"/>
      <c r="EM393" s="52"/>
      <c r="EN393" s="52"/>
      <c r="EO393" s="52"/>
      <c r="EP393" s="52"/>
      <c r="EQ393" s="95"/>
      <c r="ER393" s="542"/>
    </row>
    <row r="394" spans="1:148" ht="15" customHeight="1" x14ac:dyDescent="0.25">
      <c r="A394" s="1469"/>
      <c r="B394" s="1129" t="str">
        <f t="shared" si="41"/>
        <v>Desk 75</v>
      </c>
      <c r="C394" s="1131" t="str">
        <f t="shared" si="42"/>
        <v/>
      </c>
      <c r="D394" s="1131" t="str">
        <f t="shared" si="42"/>
        <v/>
      </c>
      <c r="E394" s="1131" t="str">
        <f t="shared" si="42"/>
        <v/>
      </c>
      <c r="F394" s="1131" t="str">
        <f t="shared" si="42"/>
        <v/>
      </c>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52"/>
      <c r="CD394" s="52"/>
      <c r="CE394" s="52"/>
      <c r="CF394" s="52"/>
      <c r="CG394" s="52"/>
      <c r="CH394" s="52"/>
      <c r="CI394" s="52"/>
      <c r="CJ394" s="52"/>
      <c r="CK394" s="52"/>
      <c r="CL394" s="52"/>
      <c r="CM394" s="52"/>
      <c r="CN394" s="52"/>
      <c r="CO394" s="52"/>
      <c r="CP394" s="52"/>
      <c r="CQ394" s="52"/>
      <c r="CR394" s="52"/>
      <c r="CS394" s="52"/>
      <c r="CT394" s="52"/>
      <c r="CU394" s="52"/>
      <c r="CV394" s="52"/>
      <c r="CW394" s="52"/>
      <c r="CX394" s="52"/>
      <c r="CY394" s="52"/>
      <c r="CZ394" s="52"/>
      <c r="DA394" s="52"/>
      <c r="DB394" s="52"/>
      <c r="DC394" s="52"/>
      <c r="DD394" s="52"/>
      <c r="DE394" s="52"/>
      <c r="DF394" s="52"/>
      <c r="DG394" s="52"/>
      <c r="DH394" s="52"/>
      <c r="DI394" s="52"/>
      <c r="DJ394" s="52"/>
      <c r="DK394" s="52"/>
      <c r="DL394" s="52"/>
      <c r="DM394" s="52"/>
      <c r="DN394" s="52"/>
      <c r="DO394" s="52"/>
      <c r="DP394" s="52"/>
      <c r="DQ394" s="52"/>
      <c r="DR394" s="52"/>
      <c r="DS394" s="52"/>
      <c r="DT394" s="52"/>
      <c r="DU394" s="52"/>
      <c r="DV394" s="95"/>
      <c r="DW394" s="52"/>
      <c r="DX394" s="52"/>
      <c r="DY394" s="52"/>
      <c r="DZ394" s="52"/>
      <c r="EA394" s="52"/>
      <c r="EB394" s="52"/>
      <c r="EC394" s="52"/>
      <c r="ED394" s="52"/>
      <c r="EE394" s="52"/>
      <c r="EF394" s="52"/>
      <c r="EG394" s="52"/>
      <c r="EH394" s="52"/>
      <c r="EI394" s="52"/>
      <c r="EJ394" s="52"/>
      <c r="EK394" s="52"/>
      <c r="EL394" s="52"/>
      <c r="EM394" s="52"/>
      <c r="EN394" s="52"/>
      <c r="EO394" s="52"/>
      <c r="EP394" s="52"/>
      <c r="EQ394" s="95"/>
      <c r="ER394" s="542"/>
    </row>
    <row r="395" spans="1:148" ht="15" customHeight="1" x14ac:dyDescent="0.25">
      <c r="A395" s="1469"/>
      <c r="B395" s="1129" t="str">
        <f t="shared" si="41"/>
        <v>Desk 76</v>
      </c>
      <c r="C395" s="1131" t="str">
        <f t="shared" si="42"/>
        <v/>
      </c>
      <c r="D395" s="1131" t="str">
        <f t="shared" si="42"/>
        <v/>
      </c>
      <c r="E395" s="1131" t="str">
        <f t="shared" si="42"/>
        <v/>
      </c>
      <c r="F395" s="1131" t="str">
        <f t="shared" si="42"/>
        <v/>
      </c>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52"/>
      <c r="CD395" s="52"/>
      <c r="CE395" s="52"/>
      <c r="CF395" s="52"/>
      <c r="CG395" s="52"/>
      <c r="CH395" s="52"/>
      <c r="CI395" s="52"/>
      <c r="CJ395" s="52"/>
      <c r="CK395" s="52"/>
      <c r="CL395" s="52"/>
      <c r="CM395" s="52"/>
      <c r="CN395" s="52"/>
      <c r="CO395" s="52"/>
      <c r="CP395" s="52"/>
      <c r="CQ395" s="52"/>
      <c r="CR395" s="52"/>
      <c r="CS395" s="52"/>
      <c r="CT395" s="52"/>
      <c r="CU395" s="52"/>
      <c r="CV395" s="52"/>
      <c r="CW395" s="52"/>
      <c r="CX395" s="52"/>
      <c r="CY395" s="52"/>
      <c r="CZ395" s="52"/>
      <c r="DA395" s="52"/>
      <c r="DB395" s="52"/>
      <c r="DC395" s="52"/>
      <c r="DD395" s="52"/>
      <c r="DE395" s="52"/>
      <c r="DF395" s="52"/>
      <c r="DG395" s="52"/>
      <c r="DH395" s="52"/>
      <c r="DI395" s="52"/>
      <c r="DJ395" s="52"/>
      <c r="DK395" s="52"/>
      <c r="DL395" s="52"/>
      <c r="DM395" s="52"/>
      <c r="DN395" s="52"/>
      <c r="DO395" s="52"/>
      <c r="DP395" s="52"/>
      <c r="DQ395" s="52"/>
      <c r="DR395" s="52"/>
      <c r="DS395" s="52"/>
      <c r="DT395" s="52"/>
      <c r="DU395" s="52"/>
      <c r="DV395" s="95"/>
      <c r="DW395" s="52"/>
      <c r="DX395" s="52"/>
      <c r="DY395" s="52"/>
      <c r="DZ395" s="52"/>
      <c r="EA395" s="52"/>
      <c r="EB395" s="52"/>
      <c r="EC395" s="52"/>
      <c r="ED395" s="52"/>
      <c r="EE395" s="52"/>
      <c r="EF395" s="52"/>
      <c r="EG395" s="52"/>
      <c r="EH395" s="52"/>
      <c r="EI395" s="52"/>
      <c r="EJ395" s="52"/>
      <c r="EK395" s="52"/>
      <c r="EL395" s="52"/>
      <c r="EM395" s="52"/>
      <c r="EN395" s="52"/>
      <c r="EO395" s="52"/>
      <c r="EP395" s="52"/>
      <c r="EQ395" s="95"/>
      <c r="ER395" s="542"/>
    </row>
    <row r="396" spans="1:148" ht="15" customHeight="1" x14ac:dyDescent="0.25">
      <c r="A396" s="1469"/>
      <c r="B396" s="1129" t="str">
        <f t="shared" si="41"/>
        <v>Desk 77</v>
      </c>
      <c r="C396" s="1131" t="str">
        <f t="shared" si="42"/>
        <v/>
      </c>
      <c r="D396" s="1131" t="str">
        <f t="shared" si="42"/>
        <v/>
      </c>
      <c r="E396" s="1131" t="str">
        <f t="shared" si="42"/>
        <v/>
      </c>
      <c r="F396" s="1131" t="str">
        <f t="shared" si="42"/>
        <v/>
      </c>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52"/>
      <c r="CD396" s="52"/>
      <c r="CE396" s="52"/>
      <c r="CF396" s="52"/>
      <c r="CG396" s="52"/>
      <c r="CH396" s="52"/>
      <c r="CI396" s="52"/>
      <c r="CJ396" s="52"/>
      <c r="CK396" s="52"/>
      <c r="CL396" s="52"/>
      <c r="CM396" s="52"/>
      <c r="CN396" s="52"/>
      <c r="CO396" s="52"/>
      <c r="CP396" s="52"/>
      <c r="CQ396" s="52"/>
      <c r="CR396" s="52"/>
      <c r="CS396" s="52"/>
      <c r="CT396" s="52"/>
      <c r="CU396" s="52"/>
      <c r="CV396" s="52"/>
      <c r="CW396" s="52"/>
      <c r="CX396" s="52"/>
      <c r="CY396" s="52"/>
      <c r="CZ396" s="52"/>
      <c r="DA396" s="52"/>
      <c r="DB396" s="52"/>
      <c r="DC396" s="52"/>
      <c r="DD396" s="52"/>
      <c r="DE396" s="52"/>
      <c r="DF396" s="52"/>
      <c r="DG396" s="52"/>
      <c r="DH396" s="52"/>
      <c r="DI396" s="52"/>
      <c r="DJ396" s="52"/>
      <c r="DK396" s="52"/>
      <c r="DL396" s="52"/>
      <c r="DM396" s="52"/>
      <c r="DN396" s="52"/>
      <c r="DO396" s="52"/>
      <c r="DP396" s="52"/>
      <c r="DQ396" s="52"/>
      <c r="DR396" s="52"/>
      <c r="DS396" s="52"/>
      <c r="DT396" s="52"/>
      <c r="DU396" s="52"/>
      <c r="DV396" s="95"/>
      <c r="DW396" s="52"/>
      <c r="DX396" s="52"/>
      <c r="DY396" s="52"/>
      <c r="DZ396" s="52"/>
      <c r="EA396" s="52"/>
      <c r="EB396" s="52"/>
      <c r="EC396" s="52"/>
      <c r="ED396" s="52"/>
      <c r="EE396" s="52"/>
      <c r="EF396" s="52"/>
      <c r="EG396" s="52"/>
      <c r="EH396" s="52"/>
      <c r="EI396" s="52"/>
      <c r="EJ396" s="52"/>
      <c r="EK396" s="52"/>
      <c r="EL396" s="52"/>
      <c r="EM396" s="52"/>
      <c r="EN396" s="52"/>
      <c r="EO396" s="52"/>
      <c r="EP396" s="52"/>
      <c r="EQ396" s="95"/>
      <c r="ER396" s="542"/>
    </row>
    <row r="397" spans="1:148" ht="15" customHeight="1" x14ac:dyDescent="0.25">
      <c r="A397" s="1469"/>
      <c r="B397" s="1129" t="str">
        <f t="shared" si="41"/>
        <v>Desk 78</v>
      </c>
      <c r="C397" s="1131" t="str">
        <f t="shared" si="42"/>
        <v/>
      </c>
      <c r="D397" s="1131" t="str">
        <f t="shared" si="42"/>
        <v/>
      </c>
      <c r="E397" s="1131" t="str">
        <f t="shared" si="42"/>
        <v/>
      </c>
      <c r="F397" s="1131" t="str">
        <f t="shared" si="42"/>
        <v/>
      </c>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52"/>
      <c r="CD397" s="52"/>
      <c r="CE397" s="52"/>
      <c r="CF397" s="52"/>
      <c r="CG397" s="52"/>
      <c r="CH397" s="52"/>
      <c r="CI397" s="52"/>
      <c r="CJ397" s="52"/>
      <c r="CK397" s="52"/>
      <c r="CL397" s="52"/>
      <c r="CM397" s="52"/>
      <c r="CN397" s="52"/>
      <c r="CO397" s="52"/>
      <c r="CP397" s="52"/>
      <c r="CQ397" s="52"/>
      <c r="CR397" s="52"/>
      <c r="CS397" s="52"/>
      <c r="CT397" s="52"/>
      <c r="CU397" s="52"/>
      <c r="CV397" s="52"/>
      <c r="CW397" s="52"/>
      <c r="CX397" s="52"/>
      <c r="CY397" s="52"/>
      <c r="CZ397" s="52"/>
      <c r="DA397" s="52"/>
      <c r="DB397" s="52"/>
      <c r="DC397" s="52"/>
      <c r="DD397" s="52"/>
      <c r="DE397" s="52"/>
      <c r="DF397" s="52"/>
      <c r="DG397" s="52"/>
      <c r="DH397" s="52"/>
      <c r="DI397" s="52"/>
      <c r="DJ397" s="52"/>
      <c r="DK397" s="52"/>
      <c r="DL397" s="52"/>
      <c r="DM397" s="52"/>
      <c r="DN397" s="52"/>
      <c r="DO397" s="52"/>
      <c r="DP397" s="52"/>
      <c r="DQ397" s="52"/>
      <c r="DR397" s="52"/>
      <c r="DS397" s="52"/>
      <c r="DT397" s="52"/>
      <c r="DU397" s="52"/>
      <c r="DV397" s="95"/>
      <c r="DW397" s="52"/>
      <c r="DX397" s="52"/>
      <c r="DY397" s="52"/>
      <c r="DZ397" s="52"/>
      <c r="EA397" s="52"/>
      <c r="EB397" s="52"/>
      <c r="EC397" s="52"/>
      <c r="ED397" s="52"/>
      <c r="EE397" s="52"/>
      <c r="EF397" s="52"/>
      <c r="EG397" s="52"/>
      <c r="EH397" s="52"/>
      <c r="EI397" s="52"/>
      <c r="EJ397" s="52"/>
      <c r="EK397" s="52"/>
      <c r="EL397" s="52"/>
      <c r="EM397" s="52"/>
      <c r="EN397" s="52"/>
      <c r="EO397" s="52"/>
      <c r="EP397" s="52"/>
      <c r="EQ397" s="95"/>
      <c r="ER397" s="542"/>
    </row>
    <row r="398" spans="1:148" ht="15" customHeight="1" x14ac:dyDescent="0.25">
      <c r="A398" s="1469"/>
      <c r="B398" s="1129" t="str">
        <f t="shared" si="41"/>
        <v>Desk 79</v>
      </c>
      <c r="C398" s="1131" t="str">
        <f t="shared" si="42"/>
        <v/>
      </c>
      <c r="D398" s="1131" t="str">
        <f t="shared" si="42"/>
        <v/>
      </c>
      <c r="E398" s="1131" t="str">
        <f t="shared" si="42"/>
        <v/>
      </c>
      <c r="F398" s="1131" t="str">
        <f t="shared" si="42"/>
        <v/>
      </c>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52"/>
      <c r="CD398" s="52"/>
      <c r="CE398" s="52"/>
      <c r="CF398" s="52"/>
      <c r="CG398" s="52"/>
      <c r="CH398" s="52"/>
      <c r="CI398" s="52"/>
      <c r="CJ398" s="52"/>
      <c r="CK398" s="52"/>
      <c r="CL398" s="52"/>
      <c r="CM398" s="52"/>
      <c r="CN398" s="52"/>
      <c r="CO398" s="52"/>
      <c r="CP398" s="52"/>
      <c r="CQ398" s="52"/>
      <c r="CR398" s="52"/>
      <c r="CS398" s="52"/>
      <c r="CT398" s="52"/>
      <c r="CU398" s="52"/>
      <c r="CV398" s="52"/>
      <c r="CW398" s="52"/>
      <c r="CX398" s="52"/>
      <c r="CY398" s="52"/>
      <c r="CZ398" s="52"/>
      <c r="DA398" s="52"/>
      <c r="DB398" s="52"/>
      <c r="DC398" s="52"/>
      <c r="DD398" s="52"/>
      <c r="DE398" s="52"/>
      <c r="DF398" s="52"/>
      <c r="DG398" s="52"/>
      <c r="DH398" s="52"/>
      <c r="DI398" s="52"/>
      <c r="DJ398" s="52"/>
      <c r="DK398" s="52"/>
      <c r="DL398" s="52"/>
      <c r="DM398" s="52"/>
      <c r="DN398" s="52"/>
      <c r="DO398" s="52"/>
      <c r="DP398" s="52"/>
      <c r="DQ398" s="52"/>
      <c r="DR398" s="52"/>
      <c r="DS398" s="52"/>
      <c r="DT398" s="52"/>
      <c r="DU398" s="52"/>
      <c r="DV398" s="95"/>
      <c r="DW398" s="52"/>
      <c r="DX398" s="52"/>
      <c r="DY398" s="52"/>
      <c r="DZ398" s="52"/>
      <c r="EA398" s="52"/>
      <c r="EB398" s="52"/>
      <c r="EC398" s="52"/>
      <c r="ED398" s="52"/>
      <c r="EE398" s="52"/>
      <c r="EF398" s="52"/>
      <c r="EG398" s="52"/>
      <c r="EH398" s="52"/>
      <c r="EI398" s="52"/>
      <c r="EJ398" s="52"/>
      <c r="EK398" s="52"/>
      <c r="EL398" s="52"/>
      <c r="EM398" s="52"/>
      <c r="EN398" s="52"/>
      <c r="EO398" s="52"/>
      <c r="EP398" s="52"/>
      <c r="EQ398" s="95"/>
      <c r="ER398" s="542"/>
    </row>
    <row r="399" spans="1:148" ht="15" customHeight="1" x14ac:dyDescent="0.25">
      <c r="A399" s="1469"/>
      <c r="B399" s="1129" t="str">
        <f t="shared" si="41"/>
        <v>Desk 80</v>
      </c>
      <c r="C399" s="1131" t="str">
        <f t="shared" si="42"/>
        <v/>
      </c>
      <c r="D399" s="1131" t="str">
        <f t="shared" si="42"/>
        <v/>
      </c>
      <c r="E399" s="1131" t="str">
        <f t="shared" si="42"/>
        <v/>
      </c>
      <c r="F399" s="1131" t="str">
        <f t="shared" si="42"/>
        <v/>
      </c>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52"/>
      <c r="CD399" s="52"/>
      <c r="CE399" s="52"/>
      <c r="CF399" s="52"/>
      <c r="CG399" s="52"/>
      <c r="CH399" s="52"/>
      <c r="CI399" s="52"/>
      <c r="CJ399" s="52"/>
      <c r="CK399" s="52"/>
      <c r="CL399" s="52"/>
      <c r="CM399" s="52"/>
      <c r="CN399" s="52"/>
      <c r="CO399" s="52"/>
      <c r="CP399" s="52"/>
      <c r="CQ399" s="52"/>
      <c r="CR399" s="52"/>
      <c r="CS399" s="52"/>
      <c r="CT399" s="52"/>
      <c r="CU399" s="52"/>
      <c r="CV399" s="52"/>
      <c r="CW399" s="52"/>
      <c r="CX399" s="52"/>
      <c r="CY399" s="52"/>
      <c r="CZ399" s="52"/>
      <c r="DA399" s="52"/>
      <c r="DB399" s="52"/>
      <c r="DC399" s="52"/>
      <c r="DD399" s="52"/>
      <c r="DE399" s="52"/>
      <c r="DF399" s="52"/>
      <c r="DG399" s="52"/>
      <c r="DH399" s="52"/>
      <c r="DI399" s="52"/>
      <c r="DJ399" s="52"/>
      <c r="DK399" s="52"/>
      <c r="DL399" s="52"/>
      <c r="DM399" s="52"/>
      <c r="DN399" s="52"/>
      <c r="DO399" s="52"/>
      <c r="DP399" s="52"/>
      <c r="DQ399" s="52"/>
      <c r="DR399" s="52"/>
      <c r="DS399" s="52"/>
      <c r="DT399" s="52"/>
      <c r="DU399" s="52"/>
      <c r="DV399" s="95"/>
      <c r="DW399" s="52"/>
      <c r="DX399" s="52"/>
      <c r="DY399" s="52"/>
      <c r="DZ399" s="52"/>
      <c r="EA399" s="52"/>
      <c r="EB399" s="52"/>
      <c r="EC399" s="52"/>
      <c r="ED399" s="52"/>
      <c r="EE399" s="52"/>
      <c r="EF399" s="52"/>
      <c r="EG399" s="52"/>
      <c r="EH399" s="52"/>
      <c r="EI399" s="52"/>
      <c r="EJ399" s="52"/>
      <c r="EK399" s="52"/>
      <c r="EL399" s="52"/>
      <c r="EM399" s="52"/>
      <c r="EN399" s="52"/>
      <c r="EO399" s="52"/>
      <c r="EP399" s="52"/>
      <c r="EQ399" s="95"/>
      <c r="ER399" s="542"/>
    </row>
    <row r="400" spans="1:148" ht="15" customHeight="1" x14ac:dyDescent="0.25">
      <c r="A400" s="1469"/>
      <c r="B400" s="1129" t="str">
        <f t="shared" si="41"/>
        <v>Desk 81</v>
      </c>
      <c r="C400" s="1131" t="str">
        <f t="shared" si="42"/>
        <v/>
      </c>
      <c r="D400" s="1131" t="str">
        <f t="shared" si="42"/>
        <v/>
      </c>
      <c r="E400" s="1131" t="str">
        <f t="shared" si="42"/>
        <v/>
      </c>
      <c r="F400" s="1131" t="str">
        <f t="shared" si="42"/>
        <v/>
      </c>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52"/>
      <c r="CD400" s="52"/>
      <c r="CE400" s="52"/>
      <c r="CF400" s="52"/>
      <c r="CG400" s="52"/>
      <c r="CH400" s="52"/>
      <c r="CI400" s="52"/>
      <c r="CJ400" s="52"/>
      <c r="CK400" s="52"/>
      <c r="CL400" s="52"/>
      <c r="CM400" s="52"/>
      <c r="CN400" s="52"/>
      <c r="CO400" s="52"/>
      <c r="CP400" s="52"/>
      <c r="CQ400" s="52"/>
      <c r="CR400" s="52"/>
      <c r="CS400" s="52"/>
      <c r="CT400" s="52"/>
      <c r="CU400" s="52"/>
      <c r="CV400" s="52"/>
      <c r="CW400" s="52"/>
      <c r="CX400" s="52"/>
      <c r="CY400" s="52"/>
      <c r="CZ400" s="52"/>
      <c r="DA400" s="52"/>
      <c r="DB400" s="52"/>
      <c r="DC400" s="52"/>
      <c r="DD400" s="52"/>
      <c r="DE400" s="52"/>
      <c r="DF400" s="52"/>
      <c r="DG400" s="52"/>
      <c r="DH400" s="52"/>
      <c r="DI400" s="52"/>
      <c r="DJ400" s="52"/>
      <c r="DK400" s="52"/>
      <c r="DL400" s="52"/>
      <c r="DM400" s="52"/>
      <c r="DN400" s="52"/>
      <c r="DO400" s="52"/>
      <c r="DP400" s="52"/>
      <c r="DQ400" s="52"/>
      <c r="DR400" s="52"/>
      <c r="DS400" s="52"/>
      <c r="DT400" s="52"/>
      <c r="DU400" s="52"/>
      <c r="DV400" s="95"/>
      <c r="DW400" s="52"/>
      <c r="DX400" s="52"/>
      <c r="DY400" s="52"/>
      <c r="DZ400" s="52"/>
      <c r="EA400" s="52"/>
      <c r="EB400" s="52"/>
      <c r="EC400" s="52"/>
      <c r="ED400" s="52"/>
      <c r="EE400" s="52"/>
      <c r="EF400" s="52"/>
      <c r="EG400" s="52"/>
      <c r="EH400" s="52"/>
      <c r="EI400" s="52"/>
      <c r="EJ400" s="52"/>
      <c r="EK400" s="52"/>
      <c r="EL400" s="52"/>
      <c r="EM400" s="52"/>
      <c r="EN400" s="52"/>
      <c r="EO400" s="52"/>
      <c r="EP400" s="52"/>
      <c r="EQ400" s="95"/>
      <c r="ER400" s="542"/>
    </row>
    <row r="401" spans="1:148" ht="15" customHeight="1" x14ac:dyDescent="0.25">
      <c r="A401" s="1469"/>
      <c r="B401" s="1129" t="str">
        <f t="shared" si="41"/>
        <v>Desk 82</v>
      </c>
      <c r="C401" s="1131" t="str">
        <f t="shared" ref="C401:F416" si="43">IF(ISBLANK(C92), "", C92)</f>
        <v/>
      </c>
      <c r="D401" s="1131" t="str">
        <f t="shared" si="43"/>
        <v/>
      </c>
      <c r="E401" s="1131" t="str">
        <f t="shared" si="43"/>
        <v/>
      </c>
      <c r="F401" s="1131" t="str">
        <f t="shared" si="43"/>
        <v/>
      </c>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52"/>
      <c r="CD401" s="52"/>
      <c r="CE401" s="52"/>
      <c r="CF401" s="52"/>
      <c r="CG401" s="52"/>
      <c r="CH401" s="52"/>
      <c r="CI401" s="52"/>
      <c r="CJ401" s="52"/>
      <c r="CK401" s="52"/>
      <c r="CL401" s="52"/>
      <c r="CM401" s="52"/>
      <c r="CN401" s="52"/>
      <c r="CO401" s="52"/>
      <c r="CP401" s="52"/>
      <c r="CQ401" s="52"/>
      <c r="CR401" s="52"/>
      <c r="CS401" s="52"/>
      <c r="CT401" s="52"/>
      <c r="CU401" s="52"/>
      <c r="CV401" s="52"/>
      <c r="CW401" s="52"/>
      <c r="CX401" s="52"/>
      <c r="CY401" s="52"/>
      <c r="CZ401" s="52"/>
      <c r="DA401" s="52"/>
      <c r="DB401" s="52"/>
      <c r="DC401" s="52"/>
      <c r="DD401" s="52"/>
      <c r="DE401" s="52"/>
      <c r="DF401" s="52"/>
      <c r="DG401" s="52"/>
      <c r="DH401" s="52"/>
      <c r="DI401" s="52"/>
      <c r="DJ401" s="52"/>
      <c r="DK401" s="52"/>
      <c r="DL401" s="52"/>
      <c r="DM401" s="52"/>
      <c r="DN401" s="52"/>
      <c r="DO401" s="52"/>
      <c r="DP401" s="52"/>
      <c r="DQ401" s="52"/>
      <c r="DR401" s="52"/>
      <c r="DS401" s="52"/>
      <c r="DT401" s="52"/>
      <c r="DU401" s="52"/>
      <c r="DV401" s="95"/>
      <c r="DW401" s="52"/>
      <c r="DX401" s="52"/>
      <c r="DY401" s="52"/>
      <c r="DZ401" s="52"/>
      <c r="EA401" s="52"/>
      <c r="EB401" s="52"/>
      <c r="EC401" s="52"/>
      <c r="ED401" s="52"/>
      <c r="EE401" s="52"/>
      <c r="EF401" s="52"/>
      <c r="EG401" s="52"/>
      <c r="EH401" s="52"/>
      <c r="EI401" s="52"/>
      <c r="EJ401" s="52"/>
      <c r="EK401" s="52"/>
      <c r="EL401" s="52"/>
      <c r="EM401" s="52"/>
      <c r="EN401" s="52"/>
      <c r="EO401" s="52"/>
      <c r="EP401" s="52"/>
      <c r="EQ401" s="95"/>
      <c r="ER401" s="542"/>
    </row>
    <row r="402" spans="1:148" ht="15" customHeight="1" x14ac:dyDescent="0.25">
      <c r="A402" s="1469"/>
      <c r="B402" s="1129" t="str">
        <f t="shared" si="41"/>
        <v>Desk 83</v>
      </c>
      <c r="C402" s="1131" t="str">
        <f t="shared" si="43"/>
        <v/>
      </c>
      <c r="D402" s="1131" t="str">
        <f t="shared" si="43"/>
        <v/>
      </c>
      <c r="E402" s="1131" t="str">
        <f t="shared" si="43"/>
        <v/>
      </c>
      <c r="F402" s="1131" t="str">
        <f t="shared" si="43"/>
        <v/>
      </c>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52"/>
      <c r="CD402" s="52"/>
      <c r="CE402" s="52"/>
      <c r="CF402" s="52"/>
      <c r="CG402" s="52"/>
      <c r="CH402" s="52"/>
      <c r="CI402" s="52"/>
      <c r="CJ402" s="52"/>
      <c r="CK402" s="52"/>
      <c r="CL402" s="52"/>
      <c r="CM402" s="52"/>
      <c r="CN402" s="52"/>
      <c r="CO402" s="52"/>
      <c r="CP402" s="52"/>
      <c r="CQ402" s="52"/>
      <c r="CR402" s="52"/>
      <c r="CS402" s="52"/>
      <c r="CT402" s="52"/>
      <c r="CU402" s="52"/>
      <c r="CV402" s="52"/>
      <c r="CW402" s="52"/>
      <c r="CX402" s="52"/>
      <c r="CY402" s="52"/>
      <c r="CZ402" s="52"/>
      <c r="DA402" s="52"/>
      <c r="DB402" s="52"/>
      <c r="DC402" s="52"/>
      <c r="DD402" s="52"/>
      <c r="DE402" s="52"/>
      <c r="DF402" s="52"/>
      <c r="DG402" s="52"/>
      <c r="DH402" s="52"/>
      <c r="DI402" s="52"/>
      <c r="DJ402" s="52"/>
      <c r="DK402" s="52"/>
      <c r="DL402" s="52"/>
      <c r="DM402" s="52"/>
      <c r="DN402" s="52"/>
      <c r="DO402" s="52"/>
      <c r="DP402" s="52"/>
      <c r="DQ402" s="52"/>
      <c r="DR402" s="52"/>
      <c r="DS402" s="52"/>
      <c r="DT402" s="52"/>
      <c r="DU402" s="52"/>
      <c r="DV402" s="95"/>
      <c r="DW402" s="52"/>
      <c r="DX402" s="52"/>
      <c r="DY402" s="52"/>
      <c r="DZ402" s="52"/>
      <c r="EA402" s="52"/>
      <c r="EB402" s="52"/>
      <c r="EC402" s="52"/>
      <c r="ED402" s="52"/>
      <c r="EE402" s="52"/>
      <c r="EF402" s="52"/>
      <c r="EG402" s="52"/>
      <c r="EH402" s="52"/>
      <c r="EI402" s="52"/>
      <c r="EJ402" s="52"/>
      <c r="EK402" s="52"/>
      <c r="EL402" s="52"/>
      <c r="EM402" s="52"/>
      <c r="EN402" s="52"/>
      <c r="EO402" s="52"/>
      <c r="EP402" s="52"/>
      <c r="EQ402" s="95"/>
      <c r="ER402" s="542"/>
    </row>
    <row r="403" spans="1:148" ht="15" customHeight="1" x14ac:dyDescent="0.25">
      <c r="A403" s="1469"/>
      <c r="B403" s="1129" t="str">
        <f t="shared" si="41"/>
        <v>Desk 84</v>
      </c>
      <c r="C403" s="1131" t="str">
        <f t="shared" si="43"/>
        <v/>
      </c>
      <c r="D403" s="1131" t="str">
        <f t="shared" si="43"/>
        <v/>
      </c>
      <c r="E403" s="1131" t="str">
        <f t="shared" si="43"/>
        <v/>
      </c>
      <c r="F403" s="1131" t="str">
        <f t="shared" si="43"/>
        <v/>
      </c>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52"/>
      <c r="CD403" s="52"/>
      <c r="CE403" s="52"/>
      <c r="CF403" s="52"/>
      <c r="CG403" s="52"/>
      <c r="CH403" s="52"/>
      <c r="CI403" s="52"/>
      <c r="CJ403" s="52"/>
      <c r="CK403" s="52"/>
      <c r="CL403" s="52"/>
      <c r="CM403" s="52"/>
      <c r="CN403" s="52"/>
      <c r="CO403" s="52"/>
      <c r="CP403" s="52"/>
      <c r="CQ403" s="52"/>
      <c r="CR403" s="52"/>
      <c r="CS403" s="52"/>
      <c r="CT403" s="52"/>
      <c r="CU403" s="52"/>
      <c r="CV403" s="52"/>
      <c r="CW403" s="52"/>
      <c r="CX403" s="52"/>
      <c r="CY403" s="52"/>
      <c r="CZ403" s="52"/>
      <c r="DA403" s="52"/>
      <c r="DB403" s="52"/>
      <c r="DC403" s="52"/>
      <c r="DD403" s="52"/>
      <c r="DE403" s="52"/>
      <c r="DF403" s="52"/>
      <c r="DG403" s="52"/>
      <c r="DH403" s="52"/>
      <c r="DI403" s="52"/>
      <c r="DJ403" s="52"/>
      <c r="DK403" s="52"/>
      <c r="DL403" s="52"/>
      <c r="DM403" s="52"/>
      <c r="DN403" s="52"/>
      <c r="DO403" s="52"/>
      <c r="DP403" s="52"/>
      <c r="DQ403" s="52"/>
      <c r="DR403" s="52"/>
      <c r="DS403" s="52"/>
      <c r="DT403" s="52"/>
      <c r="DU403" s="52"/>
      <c r="DV403" s="95"/>
      <c r="DW403" s="52"/>
      <c r="DX403" s="52"/>
      <c r="DY403" s="52"/>
      <c r="DZ403" s="52"/>
      <c r="EA403" s="52"/>
      <c r="EB403" s="52"/>
      <c r="EC403" s="52"/>
      <c r="ED403" s="52"/>
      <c r="EE403" s="52"/>
      <c r="EF403" s="52"/>
      <c r="EG403" s="52"/>
      <c r="EH403" s="52"/>
      <c r="EI403" s="52"/>
      <c r="EJ403" s="52"/>
      <c r="EK403" s="52"/>
      <c r="EL403" s="52"/>
      <c r="EM403" s="52"/>
      <c r="EN403" s="52"/>
      <c r="EO403" s="52"/>
      <c r="EP403" s="52"/>
      <c r="EQ403" s="95"/>
      <c r="ER403" s="542"/>
    </row>
    <row r="404" spans="1:148" ht="15" customHeight="1" x14ac:dyDescent="0.25">
      <c r="A404" s="1469"/>
      <c r="B404" s="1129" t="str">
        <f t="shared" si="41"/>
        <v>Desk 85</v>
      </c>
      <c r="C404" s="1131" t="str">
        <f t="shared" si="43"/>
        <v/>
      </c>
      <c r="D404" s="1131" t="str">
        <f t="shared" si="43"/>
        <v/>
      </c>
      <c r="E404" s="1131" t="str">
        <f t="shared" si="43"/>
        <v/>
      </c>
      <c r="F404" s="1131" t="str">
        <f t="shared" si="43"/>
        <v/>
      </c>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52"/>
      <c r="CD404" s="52"/>
      <c r="CE404" s="52"/>
      <c r="CF404" s="52"/>
      <c r="CG404" s="52"/>
      <c r="CH404" s="52"/>
      <c r="CI404" s="52"/>
      <c r="CJ404" s="52"/>
      <c r="CK404" s="52"/>
      <c r="CL404" s="52"/>
      <c r="CM404" s="52"/>
      <c r="CN404" s="52"/>
      <c r="CO404" s="52"/>
      <c r="CP404" s="52"/>
      <c r="CQ404" s="52"/>
      <c r="CR404" s="52"/>
      <c r="CS404" s="52"/>
      <c r="CT404" s="52"/>
      <c r="CU404" s="52"/>
      <c r="CV404" s="52"/>
      <c r="CW404" s="52"/>
      <c r="CX404" s="52"/>
      <c r="CY404" s="52"/>
      <c r="CZ404" s="52"/>
      <c r="DA404" s="52"/>
      <c r="DB404" s="52"/>
      <c r="DC404" s="52"/>
      <c r="DD404" s="52"/>
      <c r="DE404" s="52"/>
      <c r="DF404" s="52"/>
      <c r="DG404" s="52"/>
      <c r="DH404" s="52"/>
      <c r="DI404" s="52"/>
      <c r="DJ404" s="52"/>
      <c r="DK404" s="52"/>
      <c r="DL404" s="52"/>
      <c r="DM404" s="52"/>
      <c r="DN404" s="52"/>
      <c r="DO404" s="52"/>
      <c r="DP404" s="52"/>
      <c r="DQ404" s="52"/>
      <c r="DR404" s="52"/>
      <c r="DS404" s="52"/>
      <c r="DT404" s="52"/>
      <c r="DU404" s="52"/>
      <c r="DV404" s="95"/>
      <c r="DW404" s="52"/>
      <c r="DX404" s="52"/>
      <c r="DY404" s="52"/>
      <c r="DZ404" s="52"/>
      <c r="EA404" s="52"/>
      <c r="EB404" s="52"/>
      <c r="EC404" s="52"/>
      <c r="ED404" s="52"/>
      <c r="EE404" s="52"/>
      <c r="EF404" s="52"/>
      <c r="EG404" s="52"/>
      <c r="EH404" s="52"/>
      <c r="EI404" s="52"/>
      <c r="EJ404" s="52"/>
      <c r="EK404" s="52"/>
      <c r="EL404" s="52"/>
      <c r="EM404" s="52"/>
      <c r="EN404" s="52"/>
      <c r="EO404" s="52"/>
      <c r="EP404" s="52"/>
      <c r="EQ404" s="95"/>
      <c r="ER404" s="542"/>
    </row>
    <row r="405" spans="1:148" ht="15" customHeight="1" x14ac:dyDescent="0.25">
      <c r="A405" s="1469"/>
      <c r="B405" s="1129" t="str">
        <f t="shared" si="41"/>
        <v>Desk 86</v>
      </c>
      <c r="C405" s="1131" t="str">
        <f t="shared" si="43"/>
        <v/>
      </c>
      <c r="D405" s="1131" t="str">
        <f t="shared" si="43"/>
        <v/>
      </c>
      <c r="E405" s="1131" t="str">
        <f t="shared" si="43"/>
        <v/>
      </c>
      <c r="F405" s="1131" t="str">
        <f t="shared" si="43"/>
        <v/>
      </c>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52"/>
      <c r="CD405" s="52"/>
      <c r="CE405" s="52"/>
      <c r="CF405" s="52"/>
      <c r="CG405" s="52"/>
      <c r="CH405" s="52"/>
      <c r="CI405" s="52"/>
      <c r="CJ405" s="52"/>
      <c r="CK405" s="52"/>
      <c r="CL405" s="52"/>
      <c r="CM405" s="52"/>
      <c r="CN405" s="52"/>
      <c r="CO405" s="52"/>
      <c r="CP405" s="52"/>
      <c r="CQ405" s="52"/>
      <c r="CR405" s="52"/>
      <c r="CS405" s="52"/>
      <c r="CT405" s="52"/>
      <c r="CU405" s="52"/>
      <c r="CV405" s="52"/>
      <c r="CW405" s="52"/>
      <c r="CX405" s="52"/>
      <c r="CY405" s="52"/>
      <c r="CZ405" s="52"/>
      <c r="DA405" s="52"/>
      <c r="DB405" s="52"/>
      <c r="DC405" s="52"/>
      <c r="DD405" s="52"/>
      <c r="DE405" s="52"/>
      <c r="DF405" s="52"/>
      <c r="DG405" s="52"/>
      <c r="DH405" s="52"/>
      <c r="DI405" s="52"/>
      <c r="DJ405" s="52"/>
      <c r="DK405" s="52"/>
      <c r="DL405" s="52"/>
      <c r="DM405" s="52"/>
      <c r="DN405" s="52"/>
      <c r="DO405" s="52"/>
      <c r="DP405" s="52"/>
      <c r="DQ405" s="52"/>
      <c r="DR405" s="52"/>
      <c r="DS405" s="52"/>
      <c r="DT405" s="52"/>
      <c r="DU405" s="52"/>
      <c r="DV405" s="95"/>
      <c r="DW405" s="52"/>
      <c r="DX405" s="52"/>
      <c r="DY405" s="52"/>
      <c r="DZ405" s="52"/>
      <c r="EA405" s="52"/>
      <c r="EB405" s="52"/>
      <c r="EC405" s="52"/>
      <c r="ED405" s="52"/>
      <c r="EE405" s="52"/>
      <c r="EF405" s="52"/>
      <c r="EG405" s="52"/>
      <c r="EH405" s="52"/>
      <c r="EI405" s="52"/>
      <c r="EJ405" s="52"/>
      <c r="EK405" s="52"/>
      <c r="EL405" s="52"/>
      <c r="EM405" s="52"/>
      <c r="EN405" s="52"/>
      <c r="EO405" s="52"/>
      <c r="EP405" s="52"/>
      <c r="EQ405" s="95"/>
      <c r="ER405" s="542"/>
    </row>
    <row r="406" spans="1:148" ht="15" customHeight="1" x14ac:dyDescent="0.25">
      <c r="A406" s="1469"/>
      <c r="B406" s="1129" t="str">
        <f t="shared" si="41"/>
        <v>Desk 87</v>
      </c>
      <c r="C406" s="1131" t="str">
        <f t="shared" si="43"/>
        <v/>
      </c>
      <c r="D406" s="1131" t="str">
        <f t="shared" si="43"/>
        <v/>
      </c>
      <c r="E406" s="1131" t="str">
        <f t="shared" si="43"/>
        <v/>
      </c>
      <c r="F406" s="1131" t="str">
        <f t="shared" si="43"/>
        <v/>
      </c>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52"/>
      <c r="CD406" s="52"/>
      <c r="CE406" s="52"/>
      <c r="CF406" s="52"/>
      <c r="CG406" s="52"/>
      <c r="CH406" s="52"/>
      <c r="CI406" s="52"/>
      <c r="CJ406" s="52"/>
      <c r="CK406" s="52"/>
      <c r="CL406" s="52"/>
      <c r="CM406" s="52"/>
      <c r="CN406" s="52"/>
      <c r="CO406" s="52"/>
      <c r="CP406" s="52"/>
      <c r="CQ406" s="52"/>
      <c r="CR406" s="52"/>
      <c r="CS406" s="52"/>
      <c r="CT406" s="52"/>
      <c r="CU406" s="52"/>
      <c r="CV406" s="52"/>
      <c r="CW406" s="52"/>
      <c r="CX406" s="52"/>
      <c r="CY406" s="52"/>
      <c r="CZ406" s="52"/>
      <c r="DA406" s="52"/>
      <c r="DB406" s="52"/>
      <c r="DC406" s="52"/>
      <c r="DD406" s="52"/>
      <c r="DE406" s="52"/>
      <c r="DF406" s="52"/>
      <c r="DG406" s="52"/>
      <c r="DH406" s="52"/>
      <c r="DI406" s="52"/>
      <c r="DJ406" s="52"/>
      <c r="DK406" s="52"/>
      <c r="DL406" s="52"/>
      <c r="DM406" s="52"/>
      <c r="DN406" s="52"/>
      <c r="DO406" s="52"/>
      <c r="DP406" s="52"/>
      <c r="DQ406" s="52"/>
      <c r="DR406" s="52"/>
      <c r="DS406" s="52"/>
      <c r="DT406" s="52"/>
      <c r="DU406" s="52"/>
      <c r="DV406" s="95"/>
      <c r="DW406" s="52"/>
      <c r="DX406" s="52"/>
      <c r="DY406" s="52"/>
      <c r="DZ406" s="52"/>
      <c r="EA406" s="52"/>
      <c r="EB406" s="52"/>
      <c r="EC406" s="52"/>
      <c r="ED406" s="52"/>
      <c r="EE406" s="52"/>
      <c r="EF406" s="52"/>
      <c r="EG406" s="52"/>
      <c r="EH406" s="52"/>
      <c r="EI406" s="52"/>
      <c r="EJ406" s="52"/>
      <c r="EK406" s="52"/>
      <c r="EL406" s="52"/>
      <c r="EM406" s="52"/>
      <c r="EN406" s="52"/>
      <c r="EO406" s="52"/>
      <c r="EP406" s="52"/>
      <c r="EQ406" s="95"/>
      <c r="ER406" s="542"/>
    </row>
    <row r="407" spans="1:148" ht="15" customHeight="1" x14ac:dyDescent="0.25">
      <c r="A407" s="1469"/>
      <c r="B407" s="1129" t="str">
        <f t="shared" si="41"/>
        <v>Desk 88</v>
      </c>
      <c r="C407" s="1131" t="str">
        <f t="shared" si="43"/>
        <v/>
      </c>
      <c r="D407" s="1131" t="str">
        <f t="shared" si="43"/>
        <v/>
      </c>
      <c r="E407" s="1131" t="str">
        <f t="shared" si="43"/>
        <v/>
      </c>
      <c r="F407" s="1131" t="str">
        <f t="shared" si="43"/>
        <v/>
      </c>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52"/>
      <c r="CD407" s="52"/>
      <c r="CE407" s="52"/>
      <c r="CF407" s="52"/>
      <c r="CG407" s="52"/>
      <c r="CH407" s="52"/>
      <c r="CI407" s="52"/>
      <c r="CJ407" s="52"/>
      <c r="CK407" s="52"/>
      <c r="CL407" s="52"/>
      <c r="CM407" s="52"/>
      <c r="CN407" s="52"/>
      <c r="CO407" s="52"/>
      <c r="CP407" s="52"/>
      <c r="CQ407" s="52"/>
      <c r="CR407" s="52"/>
      <c r="CS407" s="52"/>
      <c r="CT407" s="52"/>
      <c r="CU407" s="52"/>
      <c r="CV407" s="52"/>
      <c r="CW407" s="52"/>
      <c r="CX407" s="52"/>
      <c r="CY407" s="52"/>
      <c r="CZ407" s="52"/>
      <c r="DA407" s="52"/>
      <c r="DB407" s="52"/>
      <c r="DC407" s="52"/>
      <c r="DD407" s="52"/>
      <c r="DE407" s="52"/>
      <c r="DF407" s="52"/>
      <c r="DG407" s="52"/>
      <c r="DH407" s="52"/>
      <c r="DI407" s="52"/>
      <c r="DJ407" s="52"/>
      <c r="DK407" s="52"/>
      <c r="DL407" s="52"/>
      <c r="DM407" s="52"/>
      <c r="DN407" s="52"/>
      <c r="DO407" s="52"/>
      <c r="DP407" s="52"/>
      <c r="DQ407" s="52"/>
      <c r="DR407" s="52"/>
      <c r="DS407" s="52"/>
      <c r="DT407" s="52"/>
      <c r="DU407" s="52"/>
      <c r="DV407" s="95"/>
      <c r="DW407" s="52"/>
      <c r="DX407" s="52"/>
      <c r="DY407" s="52"/>
      <c r="DZ407" s="52"/>
      <c r="EA407" s="52"/>
      <c r="EB407" s="52"/>
      <c r="EC407" s="52"/>
      <c r="ED407" s="52"/>
      <c r="EE407" s="52"/>
      <c r="EF407" s="52"/>
      <c r="EG407" s="52"/>
      <c r="EH407" s="52"/>
      <c r="EI407" s="52"/>
      <c r="EJ407" s="52"/>
      <c r="EK407" s="52"/>
      <c r="EL407" s="52"/>
      <c r="EM407" s="52"/>
      <c r="EN407" s="52"/>
      <c r="EO407" s="52"/>
      <c r="EP407" s="52"/>
      <c r="EQ407" s="95"/>
      <c r="ER407" s="542"/>
    </row>
    <row r="408" spans="1:148" ht="15" customHeight="1" x14ac:dyDescent="0.25">
      <c r="A408" s="1469"/>
      <c r="B408" s="1129" t="str">
        <f t="shared" si="41"/>
        <v>Desk 89</v>
      </c>
      <c r="C408" s="1131" t="str">
        <f t="shared" si="43"/>
        <v/>
      </c>
      <c r="D408" s="1131" t="str">
        <f t="shared" si="43"/>
        <v/>
      </c>
      <c r="E408" s="1131" t="str">
        <f t="shared" si="43"/>
        <v/>
      </c>
      <c r="F408" s="1131" t="str">
        <f t="shared" si="43"/>
        <v/>
      </c>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52"/>
      <c r="CD408" s="52"/>
      <c r="CE408" s="52"/>
      <c r="CF408" s="52"/>
      <c r="CG408" s="52"/>
      <c r="CH408" s="52"/>
      <c r="CI408" s="52"/>
      <c r="CJ408" s="52"/>
      <c r="CK408" s="52"/>
      <c r="CL408" s="52"/>
      <c r="CM408" s="52"/>
      <c r="CN408" s="52"/>
      <c r="CO408" s="52"/>
      <c r="CP408" s="52"/>
      <c r="CQ408" s="52"/>
      <c r="CR408" s="52"/>
      <c r="CS408" s="52"/>
      <c r="CT408" s="52"/>
      <c r="CU408" s="52"/>
      <c r="CV408" s="52"/>
      <c r="CW408" s="52"/>
      <c r="CX408" s="52"/>
      <c r="CY408" s="52"/>
      <c r="CZ408" s="52"/>
      <c r="DA408" s="52"/>
      <c r="DB408" s="52"/>
      <c r="DC408" s="52"/>
      <c r="DD408" s="52"/>
      <c r="DE408" s="52"/>
      <c r="DF408" s="52"/>
      <c r="DG408" s="52"/>
      <c r="DH408" s="52"/>
      <c r="DI408" s="52"/>
      <c r="DJ408" s="52"/>
      <c r="DK408" s="52"/>
      <c r="DL408" s="52"/>
      <c r="DM408" s="52"/>
      <c r="DN408" s="52"/>
      <c r="DO408" s="52"/>
      <c r="DP408" s="52"/>
      <c r="DQ408" s="52"/>
      <c r="DR408" s="52"/>
      <c r="DS408" s="52"/>
      <c r="DT408" s="52"/>
      <c r="DU408" s="52"/>
      <c r="DV408" s="95"/>
      <c r="DW408" s="52"/>
      <c r="DX408" s="52"/>
      <c r="DY408" s="52"/>
      <c r="DZ408" s="52"/>
      <c r="EA408" s="52"/>
      <c r="EB408" s="52"/>
      <c r="EC408" s="52"/>
      <c r="ED408" s="52"/>
      <c r="EE408" s="52"/>
      <c r="EF408" s="52"/>
      <c r="EG408" s="52"/>
      <c r="EH408" s="52"/>
      <c r="EI408" s="52"/>
      <c r="EJ408" s="52"/>
      <c r="EK408" s="52"/>
      <c r="EL408" s="52"/>
      <c r="EM408" s="52"/>
      <c r="EN408" s="52"/>
      <c r="EO408" s="52"/>
      <c r="EP408" s="52"/>
      <c r="EQ408" s="95"/>
      <c r="ER408" s="542"/>
    </row>
    <row r="409" spans="1:148" ht="15" customHeight="1" x14ac:dyDescent="0.25">
      <c r="A409" s="1469"/>
      <c r="B409" s="1129" t="str">
        <f t="shared" si="41"/>
        <v>Desk 90</v>
      </c>
      <c r="C409" s="1131" t="str">
        <f t="shared" si="43"/>
        <v/>
      </c>
      <c r="D409" s="1131" t="str">
        <f t="shared" si="43"/>
        <v/>
      </c>
      <c r="E409" s="1131" t="str">
        <f t="shared" si="43"/>
        <v/>
      </c>
      <c r="F409" s="1131" t="str">
        <f t="shared" si="43"/>
        <v/>
      </c>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52"/>
      <c r="CD409" s="52"/>
      <c r="CE409" s="52"/>
      <c r="CF409" s="52"/>
      <c r="CG409" s="52"/>
      <c r="CH409" s="52"/>
      <c r="CI409" s="52"/>
      <c r="CJ409" s="52"/>
      <c r="CK409" s="52"/>
      <c r="CL409" s="52"/>
      <c r="CM409" s="52"/>
      <c r="CN409" s="52"/>
      <c r="CO409" s="52"/>
      <c r="CP409" s="52"/>
      <c r="CQ409" s="52"/>
      <c r="CR409" s="52"/>
      <c r="CS409" s="52"/>
      <c r="CT409" s="52"/>
      <c r="CU409" s="52"/>
      <c r="CV409" s="52"/>
      <c r="CW409" s="52"/>
      <c r="CX409" s="52"/>
      <c r="CY409" s="52"/>
      <c r="CZ409" s="52"/>
      <c r="DA409" s="52"/>
      <c r="DB409" s="52"/>
      <c r="DC409" s="52"/>
      <c r="DD409" s="52"/>
      <c r="DE409" s="52"/>
      <c r="DF409" s="52"/>
      <c r="DG409" s="52"/>
      <c r="DH409" s="52"/>
      <c r="DI409" s="52"/>
      <c r="DJ409" s="52"/>
      <c r="DK409" s="52"/>
      <c r="DL409" s="52"/>
      <c r="DM409" s="52"/>
      <c r="DN409" s="52"/>
      <c r="DO409" s="52"/>
      <c r="DP409" s="52"/>
      <c r="DQ409" s="52"/>
      <c r="DR409" s="52"/>
      <c r="DS409" s="52"/>
      <c r="DT409" s="52"/>
      <c r="DU409" s="52"/>
      <c r="DV409" s="95"/>
      <c r="DW409" s="52"/>
      <c r="DX409" s="52"/>
      <c r="DY409" s="52"/>
      <c r="DZ409" s="52"/>
      <c r="EA409" s="52"/>
      <c r="EB409" s="52"/>
      <c r="EC409" s="52"/>
      <c r="ED409" s="52"/>
      <c r="EE409" s="52"/>
      <c r="EF409" s="52"/>
      <c r="EG409" s="52"/>
      <c r="EH409" s="52"/>
      <c r="EI409" s="52"/>
      <c r="EJ409" s="52"/>
      <c r="EK409" s="52"/>
      <c r="EL409" s="52"/>
      <c r="EM409" s="52"/>
      <c r="EN409" s="52"/>
      <c r="EO409" s="52"/>
      <c r="EP409" s="52"/>
      <c r="EQ409" s="95"/>
      <c r="ER409" s="542"/>
    </row>
    <row r="410" spans="1:148" ht="15" customHeight="1" x14ac:dyDescent="0.25">
      <c r="A410" s="1469"/>
      <c r="B410" s="1129" t="str">
        <f t="shared" si="41"/>
        <v>Desk 91</v>
      </c>
      <c r="C410" s="1131" t="str">
        <f t="shared" si="43"/>
        <v/>
      </c>
      <c r="D410" s="1131" t="str">
        <f t="shared" si="43"/>
        <v/>
      </c>
      <c r="E410" s="1131" t="str">
        <f t="shared" si="43"/>
        <v/>
      </c>
      <c r="F410" s="1131" t="str">
        <f t="shared" si="43"/>
        <v/>
      </c>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52"/>
      <c r="CD410" s="52"/>
      <c r="CE410" s="52"/>
      <c r="CF410" s="52"/>
      <c r="CG410" s="52"/>
      <c r="CH410" s="52"/>
      <c r="CI410" s="52"/>
      <c r="CJ410" s="52"/>
      <c r="CK410" s="52"/>
      <c r="CL410" s="52"/>
      <c r="CM410" s="52"/>
      <c r="CN410" s="52"/>
      <c r="CO410" s="52"/>
      <c r="CP410" s="52"/>
      <c r="CQ410" s="52"/>
      <c r="CR410" s="52"/>
      <c r="CS410" s="52"/>
      <c r="CT410" s="52"/>
      <c r="CU410" s="52"/>
      <c r="CV410" s="52"/>
      <c r="CW410" s="52"/>
      <c r="CX410" s="52"/>
      <c r="CY410" s="52"/>
      <c r="CZ410" s="52"/>
      <c r="DA410" s="52"/>
      <c r="DB410" s="52"/>
      <c r="DC410" s="52"/>
      <c r="DD410" s="52"/>
      <c r="DE410" s="52"/>
      <c r="DF410" s="52"/>
      <c r="DG410" s="52"/>
      <c r="DH410" s="52"/>
      <c r="DI410" s="52"/>
      <c r="DJ410" s="52"/>
      <c r="DK410" s="52"/>
      <c r="DL410" s="52"/>
      <c r="DM410" s="52"/>
      <c r="DN410" s="52"/>
      <c r="DO410" s="52"/>
      <c r="DP410" s="52"/>
      <c r="DQ410" s="52"/>
      <c r="DR410" s="52"/>
      <c r="DS410" s="52"/>
      <c r="DT410" s="52"/>
      <c r="DU410" s="52"/>
      <c r="DV410" s="95"/>
      <c r="DW410" s="52"/>
      <c r="DX410" s="52"/>
      <c r="DY410" s="52"/>
      <c r="DZ410" s="52"/>
      <c r="EA410" s="52"/>
      <c r="EB410" s="52"/>
      <c r="EC410" s="52"/>
      <c r="ED410" s="52"/>
      <c r="EE410" s="52"/>
      <c r="EF410" s="52"/>
      <c r="EG410" s="52"/>
      <c r="EH410" s="52"/>
      <c r="EI410" s="52"/>
      <c r="EJ410" s="52"/>
      <c r="EK410" s="52"/>
      <c r="EL410" s="52"/>
      <c r="EM410" s="52"/>
      <c r="EN410" s="52"/>
      <c r="EO410" s="52"/>
      <c r="EP410" s="52"/>
      <c r="EQ410" s="95"/>
      <c r="ER410" s="542"/>
    </row>
    <row r="411" spans="1:148" ht="15" customHeight="1" x14ac:dyDescent="0.25">
      <c r="A411" s="1469"/>
      <c r="B411" s="1129" t="str">
        <f t="shared" si="41"/>
        <v>Desk 92</v>
      </c>
      <c r="C411" s="1131" t="str">
        <f t="shared" si="43"/>
        <v/>
      </c>
      <c r="D411" s="1131" t="str">
        <f t="shared" si="43"/>
        <v/>
      </c>
      <c r="E411" s="1131" t="str">
        <f t="shared" si="43"/>
        <v/>
      </c>
      <c r="F411" s="1131" t="str">
        <f t="shared" si="43"/>
        <v/>
      </c>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52"/>
      <c r="CD411" s="52"/>
      <c r="CE411" s="52"/>
      <c r="CF411" s="52"/>
      <c r="CG411" s="52"/>
      <c r="CH411" s="52"/>
      <c r="CI411" s="52"/>
      <c r="CJ411" s="52"/>
      <c r="CK411" s="52"/>
      <c r="CL411" s="52"/>
      <c r="CM411" s="52"/>
      <c r="CN411" s="52"/>
      <c r="CO411" s="52"/>
      <c r="CP411" s="52"/>
      <c r="CQ411" s="52"/>
      <c r="CR411" s="52"/>
      <c r="CS411" s="52"/>
      <c r="CT411" s="52"/>
      <c r="CU411" s="52"/>
      <c r="CV411" s="52"/>
      <c r="CW411" s="52"/>
      <c r="CX411" s="52"/>
      <c r="CY411" s="52"/>
      <c r="CZ411" s="52"/>
      <c r="DA411" s="52"/>
      <c r="DB411" s="52"/>
      <c r="DC411" s="52"/>
      <c r="DD411" s="52"/>
      <c r="DE411" s="52"/>
      <c r="DF411" s="52"/>
      <c r="DG411" s="52"/>
      <c r="DH411" s="52"/>
      <c r="DI411" s="52"/>
      <c r="DJ411" s="52"/>
      <c r="DK411" s="52"/>
      <c r="DL411" s="52"/>
      <c r="DM411" s="52"/>
      <c r="DN411" s="52"/>
      <c r="DO411" s="52"/>
      <c r="DP411" s="52"/>
      <c r="DQ411" s="52"/>
      <c r="DR411" s="52"/>
      <c r="DS411" s="52"/>
      <c r="DT411" s="52"/>
      <c r="DU411" s="52"/>
      <c r="DV411" s="95"/>
      <c r="DW411" s="52"/>
      <c r="DX411" s="52"/>
      <c r="DY411" s="52"/>
      <c r="DZ411" s="52"/>
      <c r="EA411" s="52"/>
      <c r="EB411" s="52"/>
      <c r="EC411" s="52"/>
      <c r="ED411" s="52"/>
      <c r="EE411" s="52"/>
      <c r="EF411" s="52"/>
      <c r="EG411" s="52"/>
      <c r="EH411" s="52"/>
      <c r="EI411" s="52"/>
      <c r="EJ411" s="52"/>
      <c r="EK411" s="52"/>
      <c r="EL411" s="52"/>
      <c r="EM411" s="52"/>
      <c r="EN411" s="52"/>
      <c r="EO411" s="52"/>
      <c r="EP411" s="52"/>
      <c r="EQ411" s="95"/>
      <c r="ER411" s="542"/>
    </row>
    <row r="412" spans="1:148" ht="15" customHeight="1" x14ac:dyDescent="0.25">
      <c r="A412" s="1469"/>
      <c r="B412" s="1129" t="str">
        <f t="shared" si="41"/>
        <v>Desk 93</v>
      </c>
      <c r="C412" s="1131" t="str">
        <f t="shared" si="43"/>
        <v/>
      </c>
      <c r="D412" s="1131" t="str">
        <f t="shared" si="43"/>
        <v/>
      </c>
      <c r="E412" s="1131" t="str">
        <f t="shared" si="43"/>
        <v/>
      </c>
      <c r="F412" s="1131" t="str">
        <f t="shared" si="43"/>
        <v/>
      </c>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52"/>
      <c r="CD412" s="52"/>
      <c r="CE412" s="52"/>
      <c r="CF412" s="52"/>
      <c r="CG412" s="52"/>
      <c r="CH412" s="52"/>
      <c r="CI412" s="52"/>
      <c r="CJ412" s="52"/>
      <c r="CK412" s="52"/>
      <c r="CL412" s="52"/>
      <c r="CM412" s="52"/>
      <c r="CN412" s="52"/>
      <c r="CO412" s="52"/>
      <c r="CP412" s="52"/>
      <c r="CQ412" s="52"/>
      <c r="CR412" s="52"/>
      <c r="CS412" s="52"/>
      <c r="CT412" s="52"/>
      <c r="CU412" s="52"/>
      <c r="CV412" s="52"/>
      <c r="CW412" s="52"/>
      <c r="CX412" s="52"/>
      <c r="CY412" s="52"/>
      <c r="CZ412" s="52"/>
      <c r="DA412" s="52"/>
      <c r="DB412" s="52"/>
      <c r="DC412" s="52"/>
      <c r="DD412" s="52"/>
      <c r="DE412" s="52"/>
      <c r="DF412" s="52"/>
      <c r="DG412" s="52"/>
      <c r="DH412" s="52"/>
      <c r="DI412" s="52"/>
      <c r="DJ412" s="52"/>
      <c r="DK412" s="52"/>
      <c r="DL412" s="52"/>
      <c r="DM412" s="52"/>
      <c r="DN412" s="52"/>
      <c r="DO412" s="52"/>
      <c r="DP412" s="52"/>
      <c r="DQ412" s="52"/>
      <c r="DR412" s="52"/>
      <c r="DS412" s="52"/>
      <c r="DT412" s="52"/>
      <c r="DU412" s="52"/>
      <c r="DV412" s="95"/>
      <c r="DW412" s="52"/>
      <c r="DX412" s="52"/>
      <c r="DY412" s="52"/>
      <c r="DZ412" s="52"/>
      <c r="EA412" s="52"/>
      <c r="EB412" s="52"/>
      <c r="EC412" s="52"/>
      <c r="ED412" s="52"/>
      <c r="EE412" s="52"/>
      <c r="EF412" s="52"/>
      <c r="EG412" s="52"/>
      <c r="EH412" s="52"/>
      <c r="EI412" s="52"/>
      <c r="EJ412" s="52"/>
      <c r="EK412" s="52"/>
      <c r="EL412" s="52"/>
      <c r="EM412" s="52"/>
      <c r="EN412" s="52"/>
      <c r="EO412" s="52"/>
      <c r="EP412" s="52"/>
      <c r="EQ412" s="95"/>
      <c r="ER412" s="542"/>
    </row>
    <row r="413" spans="1:148" ht="15" customHeight="1" x14ac:dyDescent="0.25">
      <c r="A413" s="1469"/>
      <c r="B413" s="1129" t="str">
        <f t="shared" si="41"/>
        <v>Desk 94</v>
      </c>
      <c r="C413" s="1131" t="str">
        <f t="shared" si="43"/>
        <v/>
      </c>
      <c r="D413" s="1131" t="str">
        <f t="shared" si="43"/>
        <v/>
      </c>
      <c r="E413" s="1131" t="str">
        <f t="shared" si="43"/>
        <v/>
      </c>
      <c r="F413" s="1131" t="str">
        <f t="shared" si="43"/>
        <v/>
      </c>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52"/>
      <c r="CD413" s="52"/>
      <c r="CE413" s="52"/>
      <c r="CF413" s="52"/>
      <c r="CG413" s="52"/>
      <c r="CH413" s="52"/>
      <c r="CI413" s="52"/>
      <c r="CJ413" s="52"/>
      <c r="CK413" s="52"/>
      <c r="CL413" s="52"/>
      <c r="CM413" s="52"/>
      <c r="CN413" s="52"/>
      <c r="CO413" s="52"/>
      <c r="CP413" s="52"/>
      <c r="CQ413" s="52"/>
      <c r="CR413" s="52"/>
      <c r="CS413" s="52"/>
      <c r="CT413" s="52"/>
      <c r="CU413" s="52"/>
      <c r="CV413" s="52"/>
      <c r="CW413" s="52"/>
      <c r="CX413" s="52"/>
      <c r="CY413" s="52"/>
      <c r="CZ413" s="52"/>
      <c r="DA413" s="52"/>
      <c r="DB413" s="52"/>
      <c r="DC413" s="52"/>
      <c r="DD413" s="52"/>
      <c r="DE413" s="52"/>
      <c r="DF413" s="52"/>
      <c r="DG413" s="52"/>
      <c r="DH413" s="52"/>
      <c r="DI413" s="52"/>
      <c r="DJ413" s="52"/>
      <c r="DK413" s="52"/>
      <c r="DL413" s="52"/>
      <c r="DM413" s="52"/>
      <c r="DN413" s="52"/>
      <c r="DO413" s="52"/>
      <c r="DP413" s="52"/>
      <c r="DQ413" s="52"/>
      <c r="DR413" s="52"/>
      <c r="DS413" s="52"/>
      <c r="DT413" s="52"/>
      <c r="DU413" s="52"/>
      <c r="DV413" s="95"/>
      <c r="DW413" s="52"/>
      <c r="DX413" s="52"/>
      <c r="DY413" s="52"/>
      <c r="DZ413" s="52"/>
      <c r="EA413" s="52"/>
      <c r="EB413" s="52"/>
      <c r="EC413" s="52"/>
      <c r="ED413" s="52"/>
      <c r="EE413" s="52"/>
      <c r="EF413" s="52"/>
      <c r="EG413" s="52"/>
      <c r="EH413" s="52"/>
      <c r="EI413" s="52"/>
      <c r="EJ413" s="52"/>
      <c r="EK413" s="52"/>
      <c r="EL413" s="52"/>
      <c r="EM413" s="52"/>
      <c r="EN413" s="52"/>
      <c r="EO413" s="52"/>
      <c r="EP413" s="52"/>
      <c r="EQ413" s="95"/>
      <c r="ER413" s="542"/>
    </row>
    <row r="414" spans="1:148" ht="15" customHeight="1" x14ac:dyDescent="0.25">
      <c r="A414" s="1469"/>
      <c r="B414" s="1129" t="str">
        <f t="shared" si="41"/>
        <v>Desk 95</v>
      </c>
      <c r="C414" s="1131" t="str">
        <f t="shared" si="43"/>
        <v/>
      </c>
      <c r="D414" s="1131" t="str">
        <f t="shared" si="43"/>
        <v/>
      </c>
      <c r="E414" s="1131" t="str">
        <f t="shared" si="43"/>
        <v/>
      </c>
      <c r="F414" s="1131" t="str">
        <f t="shared" si="43"/>
        <v/>
      </c>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52"/>
      <c r="CD414" s="52"/>
      <c r="CE414" s="52"/>
      <c r="CF414" s="52"/>
      <c r="CG414" s="52"/>
      <c r="CH414" s="52"/>
      <c r="CI414" s="52"/>
      <c r="CJ414" s="52"/>
      <c r="CK414" s="52"/>
      <c r="CL414" s="52"/>
      <c r="CM414" s="52"/>
      <c r="CN414" s="52"/>
      <c r="CO414" s="52"/>
      <c r="CP414" s="52"/>
      <c r="CQ414" s="52"/>
      <c r="CR414" s="52"/>
      <c r="CS414" s="52"/>
      <c r="CT414" s="52"/>
      <c r="CU414" s="52"/>
      <c r="CV414" s="52"/>
      <c r="CW414" s="52"/>
      <c r="CX414" s="52"/>
      <c r="CY414" s="52"/>
      <c r="CZ414" s="52"/>
      <c r="DA414" s="52"/>
      <c r="DB414" s="52"/>
      <c r="DC414" s="52"/>
      <c r="DD414" s="52"/>
      <c r="DE414" s="52"/>
      <c r="DF414" s="52"/>
      <c r="DG414" s="52"/>
      <c r="DH414" s="52"/>
      <c r="DI414" s="52"/>
      <c r="DJ414" s="52"/>
      <c r="DK414" s="52"/>
      <c r="DL414" s="52"/>
      <c r="DM414" s="52"/>
      <c r="DN414" s="52"/>
      <c r="DO414" s="52"/>
      <c r="DP414" s="52"/>
      <c r="DQ414" s="52"/>
      <c r="DR414" s="52"/>
      <c r="DS414" s="52"/>
      <c r="DT414" s="52"/>
      <c r="DU414" s="52"/>
      <c r="DV414" s="95"/>
      <c r="DW414" s="52"/>
      <c r="DX414" s="52"/>
      <c r="DY414" s="52"/>
      <c r="DZ414" s="52"/>
      <c r="EA414" s="52"/>
      <c r="EB414" s="52"/>
      <c r="EC414" s="52"/>
      <c r="ED414" s="52"/>
      <c r="EE414" s="52"/>
      <c r="EF414" s="52"/>
      <c r="EG414" s="52"/>
      <c r="EH414" s="52"/>
      <c r="EI414" s="52"/>
      <c r="EJ414" s="52"/>
      <c r="EK414" s="52"/>
      <c r="EL414" s="52"/>
      <c r="EM414" s="52"/>
      <c r="EN414" s="52"/>
      <c r="EO414" s="52"/>
      <c r="EP414" s="52"/>
      <c r="EQ414" s="95"/>
      <c r="ER414" s="542"/>
    </row>
    <row r="415" spans="1:148" ht="15" customHeight="1" x14ac:dyDescent="0.25">
      <c r="A415" s="1469"/>
      <c r="B415" s="1129" t="str">
        <f t="shared" si="41"/>
        <v>Desk 96</v>
      </c>
      <c r="C415" s="1131" t="str">
        <f t="shared" si="43"/>
        <v/>
      </c>
      <c r="D415" s="1131" t="str">
        <f t="shared" si="43"/>
        <v/>
      </c>
      <c r="E415" s="1131" t="str">
        <f t="shared" si="43"/>
        <v/>
      </c>
      <c r="F415" s="1131" t="str">
        <f t="shared" si="43"/>
        <v/>
      </c>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52"/>
      <c r="CD415" s="52"/>
      <c r="CE415" s="52"/>
      <c r="CF415" s="52"/>
      <c r="CG415" s="52"/>
      <c r="CH415" s="52"/>
      <c r="CI415" s="52"/>
      <c r="CJ415" s="52"/>
      <c r="CK415" s="52"/>
      <c r="CL415" s="52"/>
      <c r="CM415" s="52"/>
      <c r="CN415" s="52"/>
      <c r="CO415" s="52"/>
      <c r="CP415" s="52"/>
      <c r="CQ415" s="52"/>
      <c r="CR415" s="52"/>
      <c r="CS415" s="52"/>
      <c r="CT415" s="52"/>
      <c r="CU415" s="52"/>
      <c r="CV415" s="52"/>
      <c r="CW415" s="52"/>
      <c r="CX415" s="52"/>
      <c r="CY415" s="52"/>
      <c r="CZ415" s="52"/>
      <c r="DA415" s="52"/>
      <c r="DB415" s="52"/>
      <c r="DC415" s="52"/>
      <c r="DD415" s="52"/>
      <c r="DE415" s="52"/>
      <c r="DF415" s="52"/>
      <c r="DG415" s="52"/>
      <c r="DH415" s="52"/>
      <c r="DI415" s="52"/>
      <c r="DJ415" s="52"/>
      <c r="DK415" s="52"/>
      <c r="DL415" s="52"/>
      <c r="DM415" s="52"/>
      <c r="DN415" s="52"/>
      <c r="DO415" s="52"/>
      <c r="DP415" s="52"/>
      <c r="DQ415" s="52"/>
      <c r="DR415" s="52"/>
      <c r="DS415" s="52"/>
      <c r="DT415" s="52"/>
      <c r="DU415" s="52"/>
      <c r="DV415" s="95"/>
      <c r="DW415" s="52"/>
      <c r="DX415" s="52"/>
      <c r="DY415" s="52"/>
      <c r="DZ415" s="52"/>
      <c r="EA415" s="52"/>
      <c r="EB415" s="52"/>
      <c r="EC415" s="52"/>
      <c r="ED415" s="52"/>
      <c r="EE415" s="52"/>
      <c r="EF415" s="52"/>
      <c r="EG415" s="52"/>
      <c r="EH415" s="52"/>
      <c r="EI415" s="52"/>
      <c r="EJ415" s="52"/>
      <c r="EK415" s="52"/>
      <c r="EL415" s="52"/>
      <c r="EM415" s="52"/>
      <c r="EN415" s="52"/>
      <c r="EO415" s="52"/>
      <c r="EP415" s="52"/>
      <c r="EQ415" s="95"/>
      <c r="ER415" s="542"/>
    </row>
    <row r="416" spans="1:148" ht="15" customHeight="1" x14ac:dyDescent="0.25">
      <c r="A416" s="1469"/>
      <c r="B416" s="1129" t="str">
        <f t="shared" si="41"/>
        <v>Desk 97</v>
      </c>
      <c r="C416" s="1131" t="str">
        <f t="shared" si="43"/>
        <v/>
      </c>
      <c r="D416" s="1131" t="str">
        <f t="shared" si="43"/>
        <v/>
      </c>
      <c r="E416" s="1131" t="str">
        <f t="shared" si="43"/>
        <v/>
      </c>
      <c r="F416" s="1131" t="str">
        <f t="shared" si="43"/>
        <v/>
      </c>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52"/>
      <c r="CD416" s="52"/>
      <c r="CE416" s="52"/>
      <c r="CF416" s="52"/>
      <c r="CG416" s="52"/>
      <c r="CH416" s="52"/>
      <c r="CI416" s="52"/>
      <c r="CJ416" s="52"/>
      <c r="CK416" s="52"/>
      <c r="CL416" s="52"/>
      <c r="CM416" s="52"/>
      <c r="CN416" s="52"/>
      <c r="CO416" s="52"/>
      <c r="CP416" s="52"/>
      <c r="CQ416" s="52"/>
      <c r="CR416" s="52"/>
      <c r="CS416" s="52"/>
      <c r="CT416" s="52"/>
      <c r="CU416" s="52"/>
      <c r="CV416" s="52"/>
      <c r="CW416" s="52"/>
      <c r="CX416" s="52"/>
      <c r="CY416" s="52"/>
      <c r="CZ416" s="52"/>
      <c r="DA416" s="52"/>
      <c r="DB416" s="52"/>
      <c r="DC416" s="52"/>
      <c r="DD416" s="52"/>
      <c r="DE416" s="52"/>
      <c r="DF416" s="52"/>
      <c r="DG416" s="52"/>
      <c r="DH416" s="52"/>
      <c r="DI416" s="52"/>
      <c r="DJ416" s="52"/>
      <c r="DK416" s="52"/>
      <c r="DL416" s="52"/>
      <c r="DM416" s="52"/>
      <c r="DN416" s="52"/>
      <c r="DO416" s="52"/>
      <c r="DP416" s="52"/>
      <c r="DQ416" s="52"/>
      <c r="DR416" s="52"/>
      <c r="DS416" s="52"/>
      <c r="DT416" s="52"/>
      <c r="DU416" s="52"/>
      <c r="DV416" s="95"/>
      <c r="DW416" s="52"/>
      <c r="DX416" s="52"/>
      <c r="DY416" s="52"/>
      <c r="DZ416" s="52"/>
      <c r="EA416" s="52"/>
      <c r="EB416" s="52"/>
      <c r="EC416" s="52"/>
      <c r="ED416" s="52"/>
      <c r="EE416" s="52"/>
      <c r="EF416" s="52"/>
      <c r="EG416" s="52"/>
      <c r="EH416" s="52"/>
      <c r="EI416" s="52"/>
      <c r="EJ416" s="52"/>
      <c r="EK416" s="52"/>
      <c r="EL416" s="52"/>
      <c r="EM416" s="52"/>
      <c r="EN416" s="52"/>
      <c r="EO416" s="52"/>
      <c r="EP416" s="52"/>
      <c r="EQ416" s="95"/>
      <c r="ER416" s="542"/>
    </row>
    <row r="417" spans="1:148" ht="15" customHeight="1" x14ac:dyDescent="0.25">
      <c r="A417" s="1469"/>
      <c r="B417" s="1129" t="str">
        <f t="shared" si="41"/>
        <v>Desk 98</v>
      </c>
      <c r="C417" s="1131" t="str">
        <f t="shared" ref="C417:F419" si="44">IF(ISBLANK(C108), "", C108)</f>
        <v/>
      </c>
      <c r="D417" s="1131" t="str">
        <f t="shared" si="44"/>
        <v/>
      </c>
      <c r="E417" s="1131" t="str">
        <f t="shared" si="44"/>
        <v/>
      </c>
      <c r="F417" s="1131" t="str">
        <f t="shared" si="44"/>
        <v/>
      </c>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52"/>
      <c r="CD417" s="52"/>
      <c r="CE417" s="52"/>
      <c r="CF417" s="52"/>
      <c r="CG417" s="52"/>
      <c r="CH417" s="52"/>
      <c r="CI417" s="52"/>
      <c r="CJ417" s="52"/>
      <c r="CK417" s="52"/>
      <c r="CL417" s="52"/>
      <c r="CM417" s="52"/>
      <c r="CN417" s="52"/>
      <c r="CO417" s="52"/>
      <c r="CP417" s="52"/>
      <c r="CQ417" s="52"/>
      <c r="CR417" s="52"/>
      <c r="CS417" s="52"/>
      <c r="CT417" s="52"/>
      <c r="CU417" s="52"/>
      <c r="CV417" s="52"/>
      <c r="CW417" s="52"/>
      <c r="CX417" s="52"/>
      <c r="CY417" s="52"/>
      <c r="CZ417" s="52"/>
      <c r="DA417" s="52"/>
      <c r="DB417" s="52"/>
      <c r="DC417" s="52"/>
      <c r="DD417" s="52"/>
      <c r="DE417" s="52"/>
      <c r="DF417" s="52"/>
      <c r="DG417" s="52"/>
      <c r="DH417" s="52"/>
      <c r="DI417" s="52"/>
      <c r="DJ417" s="52"/>
      <c r="DK417" s="52"/>
      <c r="DL417" s="52"/>
      <c r="DM417" s="52"/>
      <c r="DN417" s="52"/>
      <c r="DO417" s="52"/>
      <c r="DP417" s="52"/>
      <c r="DQ417" s="52"/>
      <c r="DR417" s="52"/>
      <c r="DS417" s="52"/>
      <c r="DT417" s="52"/>
      <c r="DU417" s="52"/>
      <c r="DV417" s="95"/>
      <c r="DW417" s="52"/>
      <c r="DX417" s="52"/>
      <c r="DY417" s="52"/>
      <c r="DZ417" s="52"/>
      <c r="EA417" s="52"/>
      <c r="EB417" s="52"/>
      <c r="EC417" s="52"/>
      <c r="ED417" s="52"/>
      <c r="EE417" s="52"/>
      <c r="EF417" s="52"/>
      <c r="EG417" s="52"/>
      <c r="EH417" s="52"/>
      <c r="EI417" s="52"/>
      <c r="EJ417" s="52"/>
      <c r="EK417" s="52"/>
      <c r="EL417" s="52"/>
      <c r="EM417" s="52"/>
      <c r="EN417" s="52"/>
      <c r="EO417" s="52"/>
      <c r="EP417" s="52"/>
      <c r="EQ417" s="95"/>
      <c r="ER417" s="542"/>
    </row>
    <row r="418" spans="1:148" ht="15" customHeight="1" x14ac:dyDescent="0.25">
      <c r="A418" s="1469"/>
      <c r="B418" s="1129" t="str">
        <f t="shared" si="41"/>
        <v>Desk 99</v>
      </c>
      <c r="C418" s="1131" t="str">
        <f t="shared" si="44"/>
        <v/>
      </c>
      <c r="D418" s="1131" t="str">
        <f t="shared" si="44"/>
        <v/>
      </c>
      <c r="E418" s="1131" t="str">
        <f t="shared" si="44"/>
        <v/>
      </c>
      <c r="F418" s="1131" t="str">
        <f t="shared" si="44"/>
        <v/>
      </c>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52"/>
      <c r="CD418" s="52"/>
      <c r="CE418" s="52"/>
      <c r="CF418" s="52"/>
      <c r="CG418" s="52"/>
      <c r="CH418" s="52"/>
      <c r="CI418" s="52"/>
      <c r="CJ418" s="52"/>
      <c r="CK418" s="52"/>
      <c r="CL418" s="52"/>
      <c r="CM418" s="52"/>
      <c r="CN418" s="52"/>
      <c r="CO418" s="52"/>
      <c r="CP418" s="52"/>
      <c r="CQ418" s="52"/>
      <c r="CR418" s="52"/>
      <c r="CS418" s="52"/>
      <c r="CT418" s="52"/>
      <c r="CU418" s="52"/>
      <c r="CV418" s="52"/>
      <c r="CW418" s="52"/>
      <c r="CX418" s="52"/>
      <c r="CY418" s="52"/>
      <c r="CZ418" s="52"/>
      <c r="DA418" s="52"/>
      <c r="DB418" s="52"/>
      <c r="DC418" s="52"/>
      <c r="DD418" s="52"/>
      <c r="DE418" s="52"/>
      <c r="DF418" s="52"/>
      <c r="DG418" s="52"/>
      <c r="DH418" s="52"/>
      <c r="DI418" s="52"/>
      <c r="DJ418" s="52"/>
      <c r="DK418" s="52"/>
      <c r="DL418" s="52"/>
      <c r="DM418" s="52"/>
      <c r="DN418" s="52"/>
      <c r="DO418" s="52"/>
      <c r="DP418" s="52"/>
      <c r="DQ418" s="52"/>
      <c r="DR418" s="52"/>
      <c r="DS418" s="52"/>
      <c r="DT418" s="52"/>
      <c r="DU418" s="52"/>
      <c r="DV418" s="95"/>
      <c r="DW418" s="52"/>
      <c r="DX418" s="52"/>
      <c r="DY418" s="52"/>
      <c r="DZ418" s="52"/>
      <c r="EA418" s="52"/>
      <c r="EB418" s="52"/>
      <c r="EC418" s="52"/>
      <c r="ED418" s="52"/>
      <c r="EE418" s="52"/>
      <c r="EF418" s="52"/>
      <c r="EG418" s="52"/>
      <c r="EH418" s="52"/>
      <c r="EI418" s="52"/>
      <c r="EJ418" s="52"/>
      <c r="EK418" s="52"/>
      <c r="EL418" s="52"/>
      <c r="EM418" s="52"/>
      <c r="EN418" s="52"/>
      <c r="EO418" s="52"/>
      <c r="EP418" s="52"/>
      <c r="EQ418" s="95"/>
      <c r="ER418" s="542"/>
    </row>
    <row r="419" spans="1:148" ht="15" customHeight="1" x14ac:dyDescent="0.25">
      <c r="A419" s="1469"/>
      <c r="B419" s="1132" t="str">
        <f t="shared" si="41"/>
        <v>Desk 100</v>
      </c>
      <c r="C419" s="1133" t="str">
        <f t="shared" si="44"/>
        <v/>
      </c>
      <c r="D419" s="1133" t="str">
        <f t="shared" si="44"/>
        <v/>
      </c>
      <c r="E419" s="1133" t="str">
        <f t="shared" si="44"/>
        <v/>
      </c>
      <c r="F419" s="1133" t="str">
        <f t="shared" si="44"/>
        <v/>
      </c>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c r="BE419" s="62"/>
      <c r="BF419" s="62"/>
      <c r="BG419" s="62"/>
      <c r="BH419" s="62"/>
      <c r="BI419" s="62"/>
      <c r="BJ419" s="62"/>
      <c r="BK419" s="62"/>
      <c r="BL419" s="62"/>
      <c r="BM419" s="62"/>
      <c r="BN419" s="62"/>
      <c r="BO419" s="62"/>
      <c r="BP419" s="62"/>
      <c r="BQ419" s="62"/>
      <c r="BR419" s="62"/>
      <c r="BS419" s="62"/>
      <c r="BT419" s="62"/>
      <c r="BU419" s="62"/>
      <c r="BV419" s="62"/>
      <c r="BW419" s="62"/>
      <c r="BX419" s="62"/>
      <c r="BY419" s="62"/>
      <c r="BZ419" s="62"/>
      <c r="CA419" s="62"/>
      <c r="CB419" s="62"/>
      <c r="CC419" s="62"/>
      <c r="CD419" s="62"/>
      <c r="CE419" s="62"/>
      <c r="CF419" s="62"/>
      <c r="CG419" s="62"/>
      <c r="CH419" s="62"/>
      <c r="CI419" s="62"/>
      <c r="CJ419" s="62"/>
      <c r="CK419" s="62"/>
      <c r="CL419" s="62"/>
      <c r="CM419" s="62"/>
      <c r="CN419" s="62"/>
      <c r="CO419" s="62"/>
      <c r="CP419" s="62"/>
      <c r="CQ419" s="62"/>
      <c r="CR419" s="62"/>
      <c r="CS419" s="62"/>
      <c r="CT419" s="62"/>
      <c r="CU419" s="62"/>
      <c r="CV419" s="62"/>
      <c r="CW419" s="62"/>
      <c r="CX419" s="62"/>
      <c r="CY419" s="62"/>
      <c r="CZ419" s="62"/>
      <c r="DA419" s="62"/>
      <c r="DB419" s="62"/>
      <c r="DC419" s="62"/>
      <c r="DD419" s="62"/>
      <c r="DE419" s="62"/>
      <c r="DF419" s="62"/>
      <c r="DG419" s="62"/>
      <c r="DH419" s="62"/>
      <c r="DI419" s="62"/>
      <c r="DJ419" s="62"/>
      <c r="DK419" s="62"/>
      <c r="DL419" s="62"/>
      <c r="DM419" s="62"/>
      <c r="DN419" s="62"/>
      <c r="DO419" s="62"/>
      <c r="DP419" s="62"/>
      <c r="DQ419" s="62"/>
      <c r="DR419" s="62"/>
      <c r="DS419" s="62"/>
      <c r="DT419" s="62"/>
      <c r="DU419" s="62"/>
      <c r="DV419" s="382"/>
      <c r="DW419" s="62"/>
      <c r="DX419" s="62"/>
      <c r="DY419" s="62"/>
      <c r="DZ419" s="62"/>
      <c r="EA419" s="62"/>
      <c r="EB419" s="62"/>
      <c r="EC419" s="62"/>
      <c r="ED419" s="62"/>
      <c r="EE419" s="62"/>
      <c r="EF419" s="62"/>
      <c r="EG419" s="62"/>
      <c r="EH419" s="62"/>
      <c r="EI419" s="62"/>
      <c r="EJ419" s="62"/>
      <c r="EK419" s="62"/>
      <c r="EL419" s="62"/>
      <c r="EM419" s="62"/>
      <c r="EN419" s="62"/>
      <c r="EO419" s="62"/>
      <c r="EP419" s="62"/>
      <c r="EQ419" s="382"/>
      <c r="ER419" s="542"/>
    </row>
    <row r="420" spans="1:148" ht="15" customHeight="1" x14ac:dyDescent="0.25">
      <c r="A420" s="1469"/>
      <c r="B420" s="1940" t="s">
        <v>1152</v>
      </c>
      <c r="C420" s="1751"/>
      <c r="D420" s="1751"/>
      <c r="E420" s="1751"/>
      <c r="F420" s="1751"/>
      <c r="G420" s="1938"/>
      <c r="H420" s="1938"/>
      <c r="I420" s="1938"/>
      <c r="J420" s="1938"/>
      <c r="K420" s="1938"/>
      <c r="L420" s="1938"/>
      <c r="M420" s="1938"/>
      <c r="N420" s="1938"/>
      <c r="O420" s="1938"/>
      <c r="P420" s="1938"/>
      <c r="Q420" s="1938"/>
      <c r="R420" s="1938"/>
      <c r="S420" s="1938"/>
      <c r="T420" s="1938"/>
      <c r="U420" s="1938"/>
      <c r="V420" s="1938"/>
      <c r="W420" s="1938"/>
      <c r="X420" s="1938"/>
      <c r="Y420" s="1938"/>
      <c r="Z420" s="1938"/>
      <c r="AA420" s="1938"/>
      <c r="AB420" s="1938"/>
      <c r="AC420" s="1938"/>
      <c r="AD420" s="1938"/>
      <c r="AE420" s="1938"/>
      <c r="AF420" s="1938"/>
      <c r="AG420" s="1938"/>
      <c r="AH420" s="1938"/>
      <c r="AI420" s="1938"/>
      <c r="AJ420" s="1938"/>
      <c r="AK420" s="1938"/>
      <c r="AL420" s="1938"/>
      <c r="AM420" s="1938"/>
      <c r="AN420" s="1938"/>
      <c r="AO420" s="1938"/>
      <c r="AP420" s="1938"/>
      <c r="AQ420" s="1938"/>
      <c r="AR420" s="1938"/>
      <c r="AS420" s="1938"/>
      <c r="AT420" s="1938"/>
      <c r="AU420" s="1938"/>
      <c r="AV420" s="1938"/>
      <c r="AW420" s="1938"/>
      <c r="AX420" s="1938"/>
      <c r="AY420" s="1938"/>
      <c r="AZ420" s="1938"/>
      <c r="BA420" s="1938"/>
      <c r="BB420" s="1938"/>
      <c r="BC420" s="1938"/>
      <c r="BD420" s="1938"/>
      <c r="BE420" s="1938"/>
      <c r="BF420" s="1938"/>
      <c r="BG420" s="1938"/>
      <c r="BH420" s="1938"/>
      <c r="BI420" s="1938"/>
      <c r="BJ420" s="1938"/>
      <c r="BK420" s="1938"/>
      <c r="BL420" s="1938"/>
      <c r="BM420" s="1938"/>
      <c r="BN420" s="1938"/>
      <c r="BO420" s="1938"/>
      <c r="BP420" s="1938"/>
      <c r="BQ420" s="1938"/>
      <c r="BR420" s="1938"/>
      <c r="BS420" s="1938"/>
      <c r="BT420" s="1938"/>
      <c r="BU420" s="1938"/>
      <c r="BV420" s="1938"/>
      <c r="BW420" s="1938"/>
      <c r="BX420" s="1938"/>
      <c r="BY420" s="1938"/>
      <c r="BZ420" s="1938"/>
      <c r="CA420" s="1938"/>
      <c r="CB420" s="1938"/>
      <c r="CC420" s="1938"/>
      <c r="CD420" s="1938"/>
      <c r="CE420" s="1938"/>
      <c r="CF420" s="1938"/>
      <c r="CG420" s="1938"/>
      <c r="CH420" s="1938"/>
      <c r="CI420" s="1938"/>
      <c r="CJ420" s="1938"/>
      <c r="CK420" s="1938"/>
      <c r="CL420" s="1938"/>
      <c r="CM420" s="1938"/>
      <c r="CN420" s="1938"/>
      <c r="CO420" s="1938"/>
      <c r="CP420" s="1938"/>
      <c r="CQ420" s="1938"/>
      <c r="CR420" s="1938"/>
      <c r="CS420" s="1938"/>
      <c r="CT420" s="1938"/>
      <c r="CU420" s="1938"/>
      <c r="CV420" s="1938"/>
      <c r="CW420" s="1938"/>
      <c r="CX420" s="1938"/>
      <c r="CY420" s="1938"/>
      <c r="CZ420" s="1938"/>
      <c r="DA420" s="1938"/>
      <c r="DB420" s="1938"/>
      <c r="DC420" s="1938"/>
      <c r="DD420" s="1938"/>
      <c r="DE420" s="1938"/>
      <c r="DF420" s="1938"/>
      <c r="DG420" s="1938"/>
      <c r="DH420" s="1938"/>
      <c r="DI420" s="1938"/>
      <c r="DJ420" s="1938"/>
      <c r="DK420" s="1938"/>
      <c r="DL420" s="1938"/>
      <c r="DM420" s="1938"/>
      <c r="DN420" s="1938"/>
      <c r="DO420" s="1938"/>
      <c r="DP420" s="1938"/>
      <c r="DQ420" s="1938"/>
      <c r="DR420" s="1938"/>
      <c r="DS420" s="1938"/>
      <c r="DT420" s="1938"/>
      <c r="DU420" s="1938"/>
      <c r="DV420" s="1939"/>
      <c r="DW420" s="1938"/>
      <c r="DX420" s="1938"/>
      <c r="DY420" s="1938"/>
      <c r="DZ420" s="1938"/>
      <c r="EA420" s="1938"/>
      <c r="EB420" s="1938"/>
      <c r="EC420" s="1938"/>
      <c r="ED420" s="1938"/>
      <c r="EE420" s="1938"/>
      <c r="EF420" s="1938"/>
      <c r="EG420" s="1938"/>
      <c r="EH420" s="1938"/>
      <c r="EI420" s="1938"/>
      <c r="EJ420" s="1938"/>
      <c r="EK420" s="1938"/>
      <c r="EL420" s="1938"/>
      <c r="EM420" s="1938"/>
      <c r="EN420" s="1938"/>
      <c r="EO420" s="1938"/>
      <c r="EP420" s="1938"/>
      <c r="EQ420" s="1939"/>
      <c r="ER420" s="542"/>
    </row>
    <row r="421" spans="1:148" ht="15" customHeight="1" x14ac:dyDescent="0.25">
      <c r="A421" s="1469"/>
      <c r="B421" s="1030"/>
      <c r="C421" s="1030"/>
      <c r="D421" s="1099"/>
      <c r="E421" s="1099"/>
      <c r="F421" s="1099"/>
      <c r="G421" s="1030"/>
      <c r="ER421" s="542"/>
    </row>
    <row r="422" spans="1:148" s="1608" customFormat="1" ht="45" customHeight="1" x14ac:dyDescent="0.25">
      <c r="A422" s="1554" t="s">
        <v>1189</v>
      </c>
      <c r="B422" s="1706"/>
      <c r="C422" s="1706"/>
      <c r="D422" s="1928"/>
      <c r="E422" s="1928"/>
      <c r="F422" s="1928"/>
      <c r="G422" s="1716"/>
      <c r="H422" s="1716"/>
      <c r="I422" s="1716"/>
      <c r="J422" s="1716"/>
      <c r="K422" s="1716"/>
      <c r="L422" s="1716"/>
      <c r="M422" s="1716"/>
      <c r="N422" s="1716"/>
      <c r="O422" s="1716"/>
      <c r="P422" s="1716"/>
      <c r="Q422" s="1716"/>
      <c r="R422" s="1716"/>
      <c r="S422" s="1716"/>
      <c r="T422" s="1716"/>
      <c r="U422" s="1716"/>
      <c r="V422" s="1716"/>
      <c r="W422" s="1716"/>
      <c r="X422" s="1716"/>
      <c r="Y422" s="1716"/>
      <c r="Z422" s="1716"/>
      <c r="AA422" s="1716"/>
      <c r="AB422" s="1716"/>
      <c r="AC422" s="1716"/>
      <c r="AD422" s="1716"/>
      <c r="AE422" s="1716"/>
      <c r="AF422" s="1716"/>
      <c r="AG422" s="1716"/>
      <c r="AH422" s="1716"/>
      <c r="AI422" s="1716"/>
      <c r="AJ422" s="1716"/>
      <c r="AK422" s="1716"/>
      <c r="AL422" s="1716"/>
      <c r="AM422" s="1716"/>
      <c r="AN422" s="1716"/>
      <c r="AO422" s="1716"/>
      <c r="AP422" s="1716"/>
      <c r="AQ422" s="1716"/>
      <c r="AR422" s="1716"/>
      <c r="AS422" s="1716"/>
      <c r="AT422" s="1716"/>
      <c r="AU422" s="1716"/>
      <c r="AV422" s="1716"/>
      <c r="AW422" s="1716"/>
      <c r="AX422" s="1716"/>
      <c r="AY422" s="1716"/>
      <c r="AZ422" s="1716"/>
      <c r="BA422" s="1716"/>
      <c r="BB422" s="1716"/>
      <c r="BC422" s="1716"/>
      <c r="BD422" s="1716"/>
      <c r="BE422" s="1716"/>
      <c r="BF422" s="1716"/>
      <c r="BG422" s="1716"/>
      <c r="BH422" s="1716"/>
      <c r="BI422" s="1716"/>
      <c r="BJ422" s="1716"/>
      <c r="BK422" s="1716"/>
      <c r="BL422" s="1716"/>
      <c r="BM422" s="1716"/>
      <c r="BN422" s="1716"/>
      <c r="BO422" s="1716"/>
      <c r="BP422" s="1716"/>
      <c r="BQ422" s="1716"/>
      <c r="BR422" s="1716"/>
      <c r="BS422" s="1716"/>
      <c r="BT422" s="1716"/>
      <c r="BU422" s="1716"/>
      <c r="BV422" s="1716"/>
      <c r="BW422" s="1716"/>
      <c r="BX422" s="1716"/>
      <c r="BY422" s="1716"/>
      <c r="BZ422" s="1716"/>
      <c r="CA422" s="1716"/>
      <c r="CB422" s="1716"/>
      <c r="CC422" s="1716"/>
      <c r="CD422" s="1716"/>
      <c r="CE422" s="1716"/>
      <c r="CF422" s="1716"/>
      <c r="CG422" s="1716"/>
      <c r="CH422" s="1716"/>
      <c r="CI422" s="1716"/>
      <c r="CJ422" s="1716"/>
      <c r="CK422" s="1716"/>
      <c r="CL422" s="1716"/>
      <c r="CM422" s="1716"/>
      <c r="CN422" s="1716"/>
      <c r="CO422" s="1716"/>
      <c r="CP422" s="1716"/>
      <c r="CQ422" s="1716"/>
      <c r="CR422" s="1716"/>
      <c r="CS422" s="1716"/>
      <c r="CT422" s="1716"/>
      <c r="CU422" s="1716"/>
      <c r="CV422" s="1716"/>
      <c r="CW422" s="1716"/>
      <c r="CX422" s="1716"/>
      <c r="CY422" s="1716"/>
      <c r="CZ422" s="1716"/>
      <c r="DA422" s="1716"/>
      <c r="DB422" s="1716"/>
      <c r="DC422" s="1716"/>
      <c r="DD422" s="1716"/>
      <c r="DE422" s="1716"/>
      <c r="DF422" s="1716"/>
      <c r="DG422" s="1716"/>
      <c r="DH422" s="1716"/>
      <c r="DI422" s="1716"/>
      <c r="DJ422" s="1716"/>
      <c r="DK422" s="1716"/>
      <c r="DL422" s="1716"/>
      <c r="DM422" s="1716"/>
      <c r="DN422" s="1716"/>
      <c r="DO422" s="1716"/>
      <c r="DP422" s="1716"/>
      <c r="DQ422" s="1716"/>
      <c r="DR422" s="1716"/>
      <c r="DS422" s="1716"/>
      <c r="DT422" s="1716"/>
      <c r="DU422" s="1716"/>
      <c r="DV422" s="1716"/>
      <c r="DW422" s="1716"/>
      <c r="DX422" s="1716"/>
      <c r="DY422" s="1716"/>
      <c r="DZ422" s="1716"/>
      <c r="EA422" s="1716"/>
      <c r="EB422" s="1716"/>
      <c r="EC422" s="1716"/>
      <c r="ED422" s="1716"/>
      <c r="EE422" s="1716"/>
      <c r="EF422" s="1716"/>
      <c r="EG422" s="1716"/>
      <c r="EH422" s="1716"/>
      <c r="EI422" s="1716"/>
      <c r="EJ422" s="1716"/>
      <c r="EK422" s="1716"/>
      <c r="EL422" s="1716"/>
      <c r="EM422" s="1716"/>
      <c r="EN422" s="1716"/>
      <c r="EO422" s="1716"/>
      <c r="EP422" s="1716"/>
      <c r="EQ422" s="1716"/>
      <c r="ER422" s="1436"/>
    </row>
    <row r="423" spans="1:148" s="1608" customFormat="1" ht="45" customHeight="1" x14ac:dyDescent="0.25">
      <c r="A423" s="2083" t="s">
        <v>1187</v>
      </c>
      <c r="B423" s="539"/>
      <c r="C423" s="539"/>
      <c r="D423" s="706"/>
      <c r="E423" s="706"/>
      <c r="F423" s="706"/>
      <c r="ER423" s="389"/>
    </row>
    <row r="424" spans="1:148" ht="45" customHeight="1" x14ac:dyDescent="0.25">
      <c r="A424" s="1469"/>
      <c r="B424" s="1945" t="s">
        <v>1051</v>
      </c>
      <c r="C424" s="1929" t="s">
        <v>1214</v>
      </c>
      <c r="D424" s="1922" t="s">
        <v>1180</v>
      </c>
      <c r="E424" s="1929" t="s">
        <v>1181</v>
      </c>
      <c r="F424" s="1929" t="s">
        <v>1215</v>
      </c>
      <c r="G424" s="1929" t="s">
        <v>1049</v>
      </c>
      <c r="H424" s="1929" t="str">
        <f t="shared" ref="H424:BS424" si="45">"T+" &amp; (COLUMN(H424)-COLUMN($G424))</f>
        <v>T+1</v>
      </c>
      <c r="I424" s="1929" t="str">
        <f t="shared" si="45"/>
        <v>T+2</v>
      </c>
      <c r="J424" s="1929" t="str">
        <f t="shared" si="45"/>
        <v>T+3</v>
      </c>
      <c r="K424" s="1929" t="str">
        <f t="shared" si="45"/>
        <v>T+4</v>
      </c>
      <c r="L424" s="1929" t="str">
        <f t="shared" si="45"/>
        <v>T+5</v>
      </c>
      <c r="M424" s="1929" t="str">
        <f t="shared" si="45"/>
        <v>T+6</v>
      </c>
      <c r="N424" s="1929" t="str">
        <f t="shared" si="45"/>
        <v>T+7</v>
      </c>
      <c r="O424" s="1929" t="str">
        <f t="shared" si="45"/>
        <v>T+8</v>
      </c>
      <c r="P424" s="1929" t="str">
        <f t="shared" si="45"/>
        <v>T+9</v>
      </c>
      <c r="Q424" s="1929" t="str">
        <f t="shared" si="45"/>
        <v>T+10</v>
      </c>
      <c r="R424" s="1929" t="str">
        <f t="shared" si="45"/>
        <v>T+11</v>
      </c>
      <c r="S424" s="1929" t="str">
        <f t="shared" si="45"/>
        <v>T+12</v>
      </c>
      <c r="T424" s="1929" t="str">
        <f t="shared" si="45"/>
        <v>T+13</v>
      </c>
      <c r="U424" s="1929" t="str">
        <f t="shared" si="45"/>
        <v>T+14</v>
      </c>
      <c r="V424" s="1929" t="str">
        <f t="shared" si="45"/>
        <v>T+15</v>
      </c>
      <c r="W424" s="1929" t="str">
        <f t="shared" si="45"/>
        <v>T+16</v>
      </c>
      <c r="X424" s="1929" t="str">
        <f t="shared" si="45"/>
        <v>T+17</v>
      </c>
      <c r="Y424" s="1929" t="str">
        <f t="shared" si="45"/>
        <v>T+18</v>
      </c>
      <c r="Z424" s="1929" t="str">
        <f t="shared" si="45"/>
        <v>T+19</v>
      </c>
      <c r="AA424" s="1929" t="str">
        <f t="shared" si="45"/>
        <v>T+20</v>
      </c>
      <c r="AB424" s="1929" t="str">
        <f t="shared" si="45"/>
        <v>T+21</v>
      </c>
      <c r="AC424" s="1929" t="str">
        <f t="shared" si="45"/>
        <v>T+22</v>
      </c>
      <c r="AD424" s="1929" t="str">
        <f t="shared" si="45"/>
        <v>T+23</v>
      </c>
      <c r="AE424" s="1929" t="str">
        <f t="shared" si="45"/>
        <v>T+24</v>
      </c>
      <c r="AF424" s="1929" t="str">
        <f t="shared" si="45"/>
        <v>T+25</v>
      </c>
      <c r="AG424" s="1929" t="str">
        <f t="shared" si="45"/>
        <v>T+26</v>
      </c>
      <c r="AH424" s="1929" t="str">
        <f t="shared" si="45"/>
        <v>T+27</v>
      </c>
      <c r="AI424" s="1929" t="str">
        <f t="shared" si="45"/>
        <v>T+28</v>
      </c>
      <c r="AJ424" s="1929" t="str">
        <f t="shared" si="45"/>
        <v>T+29</v>
      </c>
      <c r="AK424" s="1929" t="str">
        <f t="shared" si="45"/>
        <v>T+30</v>
      </c>
      <c r="AL424" s="1929" t="str">
        <f t="shared" si="45"/>
        <v>T+31</v>
      </c>
      <c r="AM424" s="1929" t="str">
        <f t="shared" si="45"/>
        <v>T+32</v>
      </c>
      <c r="AN424" s="1929" t="str">
        <f t="shared" si="45"/>
        <v>T+33</v>
      </c>
      <c r="AO424" s="1929" t="str">
        <f t="shared" si="45"/>
        <v>T+34</v>
      </c>
      <c r="AP424" s="1929" t="str">
        <f t="shared" si="45"/>
        <v>T+35</v>
      </c>
      <c r="AQ424" s="1929" t="str">
        <f t="shared" si="45"/>
        <v>T+36</v>
      </c>
      <c r="AR424" s="1929" t="str">
        <f t="shared" si="45"/>
        <v>T+37</v>
      </c>
      <c r="AS424" s="1929" t="str">
        <f t="shared" si="45"/>
        <v>T+38</v>
      </c>
      <c r="AT424" s="1929" t="str">
        <f t="shared" si="45"/>
        <v>T+39</v>
      </c>
      <c r="AU424" s="1929" t="str">
        <f t="shared" si="45"/>
        <v>T+40</v>
      </c>
      <c r="AV424" s="1929" t="str">
        <f t="shared" si="45"/>
        <v>T+41</v>
      </c>
      <c r="AW424" s="1929" t="str">
        <f t="shared" si="45"/>
        <v>T+42</v>
      </c>
      <c r="AX424" s="1929" t="str">
        <f t="shared" si="45"/>
        <v>T+43</v>
      </c>
      <c r="AY424" s="1929" t="str">
        <f t="shared" si="45"/>
        <v>T+44</v>
      </c>
      <c r="AZ424" s="1929" t="str">
        <f t="shared" si="45"/>
        <v>T+45</v>
      </c>
      <c r="BA424" s="1929" t="str">
        <f t="shared" si="45"/>
        <v>T+46</v>
      </c>
      <c r="BB424" s="1929" t="str">
        <f t="shared" si="45"/>
        <v>T+47</v>
      </c>
      <c r="BC424" s="1929" t="str">
        <f t="shared" si="45"/>
        <v>T+48</v>
      </c>
      <c r="BD424" s="1929" t="str">
        <f t="shared" si="45"/>
        <v>T+49</v>
      </c>
      <c r="BE424" s="1929" t="str">
        <f t="shared" si="45"/>
        <v>T+50</v>
      </c>
      <c r="BF424" s="1929" t="str">
        <f t="shared" si="45"/>
        <v>T+51</v>
      </c>
      <c r="BG424" s="1929" t="str">
        <f t="shared" si="45"/>
        <v>T+52</v>
      </c>
      <c r="BH424" s="1929" t="str">
        <f t="shared" si="45"/>
        <v>T+53</v>
      </c>
      <c r="BI424" s="1929" t="str">
        <f t="shared" si="45"/>
        <v>T+54</v>
      </c>
      <c r="BJ424" s="1929" t="str">
        <f t="shared" si="45"/>
        <v>T+55</v>
      </c>
      <c r="BK424" s="1929" t="str">
        <f t="shared" si="45"/>
        <v>T+56</v>
      </c>
      <c r="BL424" s="1929" t="str">
        <f t="shared" si="45"/>
        <v>T+57</v>
      </c>
      <c r="BM424" s="1929" t="str">
        <f t="shared" si="45"/>
        <v>T+58</v>
      </c>
      <c r="BN424" s="1929" t="str">
        <f t="shared" si="45"/>
        <v>T+59</v>
      </c>
      <c r="BO424" s="1929" t="str">
        <f t="shared" si="45"/>
        <v>T+60</v>
      </c>
      <c r="BP424" s="1929" t="str">
        <f t="shared" si="45"/>
        <v>T+61</v>
      </c>
      <c r="BQ424" s="1929" t="str">
        <f t="shared" si="45"/>
        <v>T+62</v>
      </c>
      <c r="BR424" s="1929" t="str">
        <f t="shared" si="45"/>
        <v>T+63</v>
      </c>
      <c r="BS424" s="1929" t="str">
        <f t="shared" si="45"/>
        <v>T+64</v>
      </c>
      <c r="BT424" s="1929" t="str">
        <f t="shared" ref="BT424:EE424" si="46">"T+" &amp; (COLUMN(BT424)-COLUMN($G424))</f>
        <v>T+65</v>
      </c>
      <c r="BU424" s="1929" t="str">
        <f t="shared" si="46"/>
        <v>T+66</v>
      </c>
      <c r="BV424" s="1929" t="str">
        <f t="shared" si="46"/>
        <v>T+67</v>
      </c>
      <c r="BW424" s="1929" t="str">
        <f t="shared" si="46"/>
        <v>T+68</v>
      </c>
      <c r="BX424" s="1929" t="str">
        <f t="shared" si="46"/>
        <v>T+69</v>
      </c>
      <c r="BY424" s="1929" t="str">
        <f t="shared" si="46"/>
        <v>T+70</v>
      </c>
      <c r="BZ424" s="1929" t="str">
        <f t="shared" si="46"/>
        <v>T+71</v>
      </c>
      <c r="CA424" s="1929" t="str">
        <f t="shared" si="46"/>
        <v>T+72</v>
      </c>
      <c r="CB424" s="1929" t="str">
        <f t="shared" si="46"/>
        <v>T+73</v>
      </c>
      <c r="CC424" s="1929" t="str">
        <f t="shared" si="46"/>
        <v>T+74</v>
      </c>
      <c r="CD424" s="1929" t="str">
        <f t="shared" si="46"/>
        <v>T+75</v>
      </c>
      <c r="CE424" s="1929" t="str">
        <f t="shared" si="46"/>
        <v>T+76</v>
      </c>
      <c r="CF424" s="1929" t="str">
        <f t="shared" si="46"/>
        <v>T+77</v>
      </c>
      <c r="CG424" s="1929" t="str">
        <f t="shared" si="46"/>
        <v>T+78</v>
      </c>
      <c r="CH424" s="1929" t="str">
        <f t="shared" si="46"/>
        <v>T+79</v>
      </c>
      <c r="CI424" s="1929" t="str">
        <f t="shared" si="46"/>
        <v>T+80</v>
      </c>
      <c r="CJ424" s="1929" t="str">
        <f t="shared" si="46"/>
        <v>T+81</v>
      </c>
      <c r="CK424" s="1929" t="str">
        <f t="shared" si="46"/>
        <v>T+82</v>
      </c>
      <c r="CL424" s="1929" t="str">
        <f t="shared" si="46"/>
        <v>T+83</v>
      </c>
      <c r="CM424" s="1929" t="str">
        <f t="shared" si="46"/>
        <v>T+84</v>
      </c>
      <c r="CN424" s="1929" t="str">
        <f t="shared" si="46"/>
        <v>T+85</v>
      </c>
      <c r="CO424" s="1929" t="str">
        <f t="shared" si="46"/>
        <v>T+86</v>
      </c>
      <c r="CP424" s="1929" t="str">
        <f t="shared" si="46"/>
        <v>T+87</v>
      </c>
      <c r="CQ424" s="1929" t="str">
        <f t="shared" si="46"/>
        <v>T+88</v>
      </c>
      <c r="CR424" s="1929" t="str">
        <f t="shared" si="46"/>
        <v>T+89</v>
      </c>
      <c r="CS424" s="1929" t="str">
        <f t="shared" si="46"/>
        <v>T+90</v>
      </c>
      <c r="CT424" s="1929" t="str">
        <f t="shared" si="46"/>
        <v>T+91</v>
      </c>
      <c r="CU424" s="1929" t="str">
        <f t="shared" si="46"/>
        <v>T+92</v>
      </c>
      <c r="CV424" s="1929" t="str">
        <f t="shared" si="46"/>
        <v>T+93</v>
      </c>
      <c r="CW424" s="1929" t="str">
        <f t="shared" si="46"/>
        <v>T+94</v>
      </c>
      <c r="CX424" s="1929" t="str">
        <f t="shared" si="46"/>
        <v>T+95</v>
      </c>
      <c r="CY424" s="1929" t="str">
        <f t="shared" si="46"/>
        <v>T+96</v>
      </c>
      <c r="CZ424" s="1929" t="str">
        <f t="shared" si="46"/>
        <v>T+97</v>
      </c>
      <c r="DA424" s="1929" t="str">
        <f t="shared" si="46"/>
        <v>T+98</v>
      </c>
      <c r="DB424" s="1929" t="str">
        <f t="shared" si="46"/>
        <v>T+99</v>
      </c>
      <c r="DC424" s="1929" t="str">
        <f t="shared" si="46"/>
        <v>T+100</v>
      </c>
      <c r="DD424" s="1929" t="str">
        <f t="shared" si="46"/>
        <v>T+101</v>
      </c>
      <c r="DE424" s="1929" t="str">
        <f t="shared" si="46"/>
        <v>T+102</v>
      </c>
      <c r="DF424" s="1929" t="str">
        <f t="shared" si="46"/>
        <v>T+103</v>
      </c>
      <c r="DG424" s="1929" t="str">
        <f t="shared" si="46"/>
        <v>T+104</v>
      </c>
      <c r="DH424" s="1929" t="str">
        <f t="shared" si="46"/>
        <v>T+105</v>
      </c>
      <c r="DI424" s="1929" t="str">
        <f t="shared" si="46"/>
        <v>T+106</v>
      </c>
      <c r="DJ424" s="1929" t="str">
        <f t="shared" si="46"/>
        <v>T+107</v>
      </c>
      <c r="DK424" s="1929" t="str">
        <f t="shared" si="46"/>
        <v>T+108</v>
      </c>
      <c r="DL424" s="1929" t="str">
        <f t="shared" si="46"/>
        <v>T+109</v>
      </c>
      <c r="DM424" s="1929" t="str">
        <f t="shared" si="46"/>
        <v>T+110</v>
      </c>
      <c r="DN424" s="1929" t="str">
        <f t="shared" si="46"/>
        <v>T+111</v>
      </c>
      <c r="DO424" s="1929" t="str">
        <f t="shared" si="46"/>
        <v>T+112</v>
      </c>
      <c r="DP424" s="1929" t="str">
        <f t="shared" si="46"/>
        <v>T+113</v>
      </c>
      <c r="DQ424" s="1929" t="str">
        <f t="shared" si="46"/>
        <v>T+114</v>
      </c>
      <c r="DR424" s="1929" t="str">
        <f t="shared" si="46"/>
        <v>T+115</v>
      </c>
      <c r="DS424" s="1929" t="str">
        <f t="shared" si="46"/>
        <v>T+116</v>
      </c>
      <c r="DT424" s="1929" t="str">
        <f t="shared" si="46"/>
        <v>T+117</v>
      </c>
      <c r="DU424" s="1929" t="str">
        <f t="shared" si="46"/>
        <v>T+118</v>
      </c>
      <c r="DV424" s="1929" t="str">
        <f t="shared" si="46"/>
        <v>T+119</v>
      </c>
      <c r="DW424" s="1929" t="str">
        <f t="shared" si="46"/>
        <v>T+120</v>
      </c>
      <c r="DX424" s="1929" t="str">
        <f t="shared" si="46"/>
        <v>T+121</v>
      </c>
      <c r="DY424" s="1929" t="str">
        <f t="shared" si="46"/>
        <v>T+122</v>
      </c>
      <c r="DZ424" s="1929" t="str">
        <f t="shared" si="46"/>
        <v>T+123</v>
      </c>
      <c r="EA424" s="1929" t="str">
        <f t="shared" si="46"/>
        <v>T+124</v>
      </c>
      <c r="EB424" s="1929" t="str">
        <f t="shared" si="46"/>
        <v>T+125</v>
      </c>
      <c r="EC424" s="1929" t="str">
        <f t="shared" si="46"/>
        <v>T+126</v>
      </c>
      <c r="ED424" s="1929" t="str">
        <f t="shared" si="46"/>
        <v>T+127</v>
      </c>
      <c r="EE424" s="1929" t="str">
        <f t="shared" si="46"/>
        <v>T+128</v>
      </c>
      <c r="EF424" s="1929" t="str">
        <f t="shared" ref="EF424:EQ424" si="47">"T+" &amp; (COLUMN(EF424)-COLUMN($G424))</f>
        <v>T+129</v>
      </c>
      <c r="EG424" s="1929" t="str">
        <f t="shared" si="47"/>
        <v>T+130</v>
      </c>
      <c r="EH424" s="1929" t="str">
        <f t="shared" si="47"/>
        <v>T+131</v>
      </c>
      <c r="EI424" s="1929" t="str">
        <f t="shared" si="47"/>
        <v>T+132</v>
      </c>
      <c r="EJ424" s="1929" t="str">
        <f t="shared" si="47"/>
        <v>T+133</v>
      </c>
      <c r="EK424" s="1929" t="str">
        <f t="shared" si="47"/>
        <v>T+134</v>
      </c>
      <c r="EL424" s="1929" t="str">
        <f t="shared" si="47"/>
        <v>T+135</v>
      </c>
      <c r="EM424" s="1929" t="str">
        <f t="shared" si="47"/>
        <v>T+136</v>
      </c>
      <c r="EN424" s="1929" t="str">
        <f t="shared" si="47"/>
        <v>T+137</v>
      </c>
      <c r="EO424" s="1929" t="str">
        <f t="shared" si="47"/>
        <v>T+138</v>
      </c>
      <c r="EP424" s="1929" t="str">
        <f t="shared" si="47"/>
        <v>T+139</v>
      </c>
      <c r="EQ424" s="1929" t="str">
        <f t="shared" si="47"/>
        <v>T+140</v>
      </c>
      <c r="ER424" s="542"/>
    </row>
    <row r="425" spans="1:148" ht="15" customHeight="1" x14ac:dyDescent="0.25">
      <c r="A425" s="1469"/>
      <c r="B425" s="1935" t="str">
        <f t="shared" ref="B425:B488" si="48">B11</f>
        <v>Desk 1</v>
      </c>
      <c r="C425" s="1891" t="str">
        <f>IF(ISBLANK(C11), "", C11)</f>
        <v/>
      </c>
      <c r="D425" s="1891" t="str">
        <f t="shared" ref="D425:F425" si="49">IF(ISBLANK(D11), "", D11)</f>
        <v/>
      </c>
      <c r="E425" s="1891" t="str">
        <f t="shared" si="49"/>
        <v/>
      </c>
      <c r="F425" s="1891" t="str">
        <f t="shared" si="49"/>
        <v/>
      </c>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52"/>
      <c r="CD425" s="52"/>
      <c r="CE425" s="52"/>
      <c r="CF425" s="52"/>
      <c r="CG425" s="52"/>
      <c r="CH425" s="52"/>
      <c r="CI425" s="52"/>
      <c r="CJ425" s="52"/>
      <c r="CK425" s="52"/>
      <c r="CL425" s="52"/>
      <c r="CM425" s="52"/>
      <c r="CN425" s="52"/>
      <c r="CO425" s="52"/>
      <c r="CP425" s="52"/>
      <c r="CQ425" s="52"/>
      <c r="CR425" s="52"/>
      <c r="CS425" s="52"/>
      <c r="CT425" s="52"/>
      <c r="CU425" s="52"/>
      <c r="CV425" s="52"/>
      <c r="CW425" s="52"/>
      <c r="CX425" s="52"/>
      <c r="CY425" s="52"/>
      <c r="CZ425" s="52"/>
      <c r="DA425" s="52"/>
      <c r="DB425" s="52"/>
      <c r="DC425" s="52"/>
      <c r="DD425" s="52"/>
      <c r="DE425" s="52"/>
      <c r="DF425" s="52"/>
      <c r="DG425" s="52"/>
      <c r="DH425" s="52"/>
      <c r="DI425" s="52"/>
      <c r="DJ425" s="52"/>
      <c r="DK425" s="52"/>
      <c r="DL425" s="52"/>
      <c r="DM425" s="52"/>
      <c r="DN425" s="52"/>
      <c r="DO425" s="52"/>
      <c r="DP425" s="52"/>
      <c r="DQ425" s="52"/>
      <c r="DR425" s="52"/>
      <c r="DS425" s="52"/>
      <c r="DT425" s="52"/>
      <c r="DU425" s="52"/>
      <c r="DV425" s="95"/>
      <c r="DW425" s="52"/>
      <c r="DX425" s="52"/>
      <c r="DY425" s="52"/>
      <c r="DZ425" s="52"/>
      <c r="EA425" s="52"/>
      <c r="EB425" s="52"/>
      <c r="EC425" s="52"/>
      <c r="ED425" s="52"/>
      <c r="EE425" s="52"/>
      <c r="EF425" s="52"/>
      <c r="EG425" s="52"/>
      <c r="EH425" s="52"/>
      <c r="EI425" s="52"/>
      <c r="EJ425" s="52"/>
      <c r="EK425" s="52"/>
      <c r="EL425" s="52"/>
      <c r="EM425" s="52"/>
      <c r="EN425" s="52"/>
      <c r="EO425" s="52"/>
      <c r="EP425" s="52"/>
      <c r="EQ425" s="95"/>
      <c r="ER425" s="542"/>
    </row>
    <row r="426" spans="1:148" ht="15" customHeight="1" x14ac:dyDescent="0.25">
      <c r="A426" s="1469"/>
      <c r="B426" s="1129" t="str">
        <f t="shared" si="48"/>
        <v>Desk 2</v>
      </c>
      <c r="C426" s="1131" t="str">
        <f t="shared" ref="C426:F441" si="50">IF(ISBLANK(C12), "", C12)</f>
        <v/>
      </c>
      <c r="D426" s="1131" t="str">
        <f t="shared" si="50"/>
        <v/>
      </c>
      <c r="E426" s="1131" t="str">
        <f t="shared" si="50"/>
        <v/>
      </c>
      <c r="F426" s="1131" t="str">
        <f t="shared" si="50"/>
        <v/>
      </c>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52"/>
      <c r="CD426" s="52"/>
      <c r="CE426" s="52"/>
      <c r="CF426" s="52"/>
      <c r="CG426" s="52"/>
      <c r="CH426" s="52"/>
      <c r="CI426" s="52"/>
      <c r="CJ426" s="52"/>
      <c r="CK426" s="52"/>
      <c r="CL426" s="52"/>
      <c r="CM426" s="52"/>
      <c r="CN426" s="52"/>
      <c r="CO426" s="52"/>
      <c r="CP426" s="52"/>
      <c r="CQ426" s="52"/>
      <c r="CR426" s="52"/>
      <c r="CS426" s="52"/>
      <c r="CT426" s="52"/>
      <c r="CU426" s="52"/>
      <c r="CV426" s="52"/>
      <c r="CW426" s="52"/>
      <c r="CX426" s="52"/>
      <c r="CY426" s="52"/>
      <c r="CZ426" s="52"/>
      <c r="DA426" s="52"/>
      <c r="DB426" s="52"/>
      <c r="DC426" s="52"/>
      <c r="DD426" s="52"/>
      <c r="DE426" s="52"/>
      <c r="DF426" s="52"/>
      <c r="DG426" s="52"/>
      <c r="DH426" s="52"/>
      <c r="DI426" s="52"/>
      <c r="DJ426" s="52"/>
      <c r="DK426" s="52"/>
      <c r="DL426" s="52"/>
      <c r="DM426" s="52"/>
      <c r="DN426" s="52"/>
      <c r="DO426" s="52"/>
      <c r="DP426" s="52"/>
      <c r="DQ426" s="52"/>
      <c r="DR426" s="52"/>
      <c r="DS426" s="52"/>
      <c r="DT426" s="52"/>
      <c r="DU426" s="52"/>
      <c r="DV426" s="95"/>
      <c r="DW426" s="52"/>
      <c r="DX426" s="52"/>
      <c r="DY426" s="52"/>
      <c r="DZ426" s="52"/>
      <c r="EA426" s="52"/>
      <c r="EB426" s="52"/>
      <c r="EC426" s="52"/>
      <c r="ED426" s="52"/>
      <c r="EE426" s="52"/>
      <c r="EF426" s="52"/>
      <c r="EG426" s="52"/>
      <c r="EH426" s="52"/>
      <c r="EI426" s="52"/>
      <c r="EJ426" s="52"/>
      <c r="EK426" s="52"/>
      <c r="EL426" s="52"/>
      <c r="EM426" s="52"/>
      <c r="EN426" s="52"/>
      <c r="EO426" s="52"/>
      <c r="EP426" s="52"/>
      <c r="EQ426" s="95"/>
      <c r="ER426" s="542"/>
    </row>
    <row r="427" spans="1:148" ht="15" customHeight="1" x14ac:dyDescent="0.25">
      <c r="A427" s="1469"/>
      <c r="B427" s="1129" t="str">
        <f t="shared" si="48"/>
        <v>Desk 3</v>
      </c>
      <c r="C427" s="1131" t="str">
        <f t="shared" si="50"/>
        <v/>
      </c>
      <c r="D427" s="1131" t="str">
        <f t="shared" si="50"/>
        <v/>
      </c>
      <c r="E427" s="1131" t="str">
        <f t="shared" si="50"/>
        <v/>
      </c>
      <c r="F427" s="1131" t="str">
        <f t="shared" si="50"/>
        <v/>
      </c>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52"/>
      <c r="CD427" s="52"/>
      <c r="CE427" s="52"/>
      <c r="CF427" s="52"/>
      <c r="CG427" s="52"/>
      <c r="CH427" s="52"/>
      <c r="CI427" s="52"/>
      <c r="CJ427" s="52"/>
      <c r="CK427" s="52"/>
      <c r="CL427" s="52"/>
      <c r="CM427" s="52"/>
      <c r="CN427" s="52"/>
      <c r="CO427" s="52"/>
      <c r="CP427" s="52"/>
      <c r="CQ427" s="52"/>
      <c r="CR427" s="52"/>
      <c r="CS427" s="52"/>
      <c r="CT427" s="52"/>
      <c r="CU427" s="52"/>
      <c r="CV427" s="52"/>
      <c r="CW427" s="52"/>
      <c r="CX427" s="52"/>
      <c r="CY427" s="52"/>
      <c r="CZ427" s="52"/>
      <c r="DA427" s="52"/>
      <c r="DB427" s="52"/>
      <c r="DC427" s="52"/>
      <c r="DD427" s="52"/>
      <c r="DE427" s="52"/>
      <c r="DF427" s="52"/>
      <c r="DG427" s="52"/>
      <c r="DH427" s="52"/>
      <c r="DI427" s="52"/>
      <c r="DJ427" s="52"/>
      <c r="DK427" s="52"/>
      <c r="DL427" s="52"/>
      <c r="DM427" s="52"/>
      <c r="DN427" s="52"/>
      <c r="DO427" s="52"/>
      <c r="DP427" s="52"/>
      <c r="DQ427" s="52"/>
      <c r="DR427" s="52"/>
      <c r="DS427" s="52"/>
      <c r="DT427" s="52"/>
      <c r="DU427" s="52"/>
      <c r="DV427" s="95"/>
      <c r="DW427" s="52"/>
      <c r="DX427" s="52"/>
      <c r="DY427" s="52"/>
      <c r="DZ427" s="52"/>
      <c r="EA427" s="52"/>
      <c r="EB427" s="52"/>
      <c r="EC427" s="52"/>
      <c r="ED427" s="52"/>
      <c r="EE427" s="52"/>
      <c r="EF427" s="52"/>
      <c r="EG427" s="52"/>
      <c r="EH427" s="52"/>
      <c r="EI427" s="52"/>
      <c r="EJ427" s="52"/>
      <c r="EK427" s="52"/>
      <c r="EL427" s="52"/>
      <c r="EM427" s="52"/>
      <c r="EN427" s="52"/>
      <c r="EO427" s="52"/>
      <c r="EP427" s="52"/>
      <c r="EQ427" s="95"/>
      <c r="ER427" s="542"/>
    </row>
    <row r="428" spans="1:148" ht="15" customHeight="1" x14ac:dyDescent="0.25">
      <c r="A428" s="1469"/>
      <c r="B428" s="1129" t="str">
        <f t="shared" si="48"/>
        <v>Desk 4</v>
      </c>
      <c r="C428" s="1131" t="str">
        <f t="shared" si="50"/>
        <v/>
      </c>
      <c r="D428" s="1131" t="str">
        <f t="shared" si="50"/>
        <v/>
      </c>
      <c r="E428" s="1131" t="str">
        <f t="shared" si="50"/>
        <v/>
      </c>
      <c r="F428" s="1131" t="str">
        <f t="shared" si="50"/>
        <v/>
      </c>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52"/>
      <c r="CD428" s="52"/>
      <c r="CE428" s="52"/>
      <c r="CF428" s="52"/>
      <c r="CG428" s="52"/>
      <c r="CH428" s="52"/>
      <c r="CI428" s="52"/>
      <c r="CJ428" s="52"/>
      <c r="CK428" s="52"/>
      <c r="CL428" s="52"/>
      <c r="CM428" s="52"/>
      <c r="CN428" s="52"/>
      <c r="CO428" s="52"/>
      <c r="CP428" s="52"/>
      <c r="CQ428" s="52"/>
      <c r="CR428" s="52"/>
      <c r="CS428" s="52"/>
      <c r="CT428" s="52"/>
      <c r="CU428" s="52"/>
      <c r="CV428" s="52"/>
      <c r="CW428" s="52"/>
      <c r="CX428" s="52"/>
      <c r="CY428" s="52"/>
      <c r="CZ428" s="52"/>
      <c r="DA428" s="52"/>
      <c r="DB428" s="52"/>
      <c r="DC428" s="52"/>
      <c r="DD428" s="52"/>
      <c r="DE428" s="52"/>
      <c r="DF428" s="52"/>
      <c r="DG428" s="52"/>
      <c r="DH428" s="52"/>
      <c r="DI428" s="52"/>
      <c r="DJ428" s="52"/>
      <c r="DK428" s="52"/>
      <c r="DL428" s="52"/>
      <c r="DM428" s="52"/>
      <c r="DN428" s="52"/>
      <c r="DO428" s="52"/>
      <c r="DP428" s="52"/>
      <c r="DQ428" s="52"/>
      <c r="DR428" s="52"/>
      <c r="DS428" s="52"/>
      <c r="DT428" s="52"/>
      <c r="DU428" s="52"/>
      <c r="DV428" s="95"/>
      <c r="DW428" s="52"/>
      <c r="DX428" s="52"/>
      <c r="DY428" s="52"/>
      <c r="DZ428" s="52"/>
      <c r="EA428" s="52"/>
      <c r="EB428" s="52"/>
      <c r="EC428" s="52"/>
      <c r="ED428" s="52"/>
      <c r="EE428" s="52"/>
      <c r="EF428" s="52"/>
      <c r="EG428" s="52"/>
      <c r="EH428" s="52"/>
      <c r="EI428" s="52"/>
      <c r="EJ428" s="52"/>
      <c r="EK428" s="52"/>
      <c r="EL428" s="52"/>
      <c r="EM428" s="52"/>
      <c r="EN428" s="52"/>
      <c r="EO428" s="52"/>
      <c r="EP428" s="52"/>
      <c r="EQ428" s="95"/>
      <c r="ER428" s="542"/>
    </row>
    <row r="429" spans="1:148" ht="15" customHeight="1" x14ac:dyDescent="0.25">
      <c r="A429" s="1469"/>
      <c r="B429" s="1129" t="str">
        <f t="shared" si="48"/>
        <v>Desk 5</v>
      </c>
      <c r="C429" s="1131" t="str">
        <f t="shared" si="50"/>
        <v/>
      </c>
      <c r="D429" s="1131" t="str">
        <f t="shared" si="50"/>
        <v/>
      </c>
      <c r="E429" s="1131" t="str">
        <f t="shared" si="50"/>
        <v/>
      </c>
      <c r="F429" s="1131" t="str">
        <f t="shared" si="50"/>
        <v/>
      </c>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52"/>
      <c r="CD429" s="52"/>
      <c r="CE429" s="52"/>
      <c r="CF429" s="52"/>
      <c r="CG429" s="52"/>
      <c r="CH429" s="52"/>
      <c r="CI429" s="52"/>
      <c r="CJ429" s="52"/>
      <c r="CK429" s="52"/>
      <c r="CL429" s="52"/>
      <c r="CM429" s="52"/>
      <c r="CN429" s="52"/>
      <c r="CO429" s="52"/>
      <c r="CP429" s="52"/>
      <c r="CQ429" s="52"/>
      <c r="CR429" s="52"/>
      <c r="CS429" s="52"/>
      <c r="CT429" s="52"/>
      <c r="CU429" s="52"/>
      <c r="CV429" s="52"/>
      <c r="CW429" s="52"/>
      <c r="CX429" s="52"/>
      <c r="CY429" s="52"/>
      <c r="CZ429" s="52"/>
      <c r="DA429" s="52"/>
      <c r="DB429" s="52"/>
      <c r="DC429" s="52"/>
      <c r="DD429" s="52"/>
      <c r="DE429" s="52"/>
      <c r="DF429" s="52"/>
      <c r="DG429" s="52"/>
      <c r="DH429" s="52"/>
      <c r="DI429" s="52"/>
      <c r="DJ429" s="52"/>
      <c r="DK429" s="52"/>
      <c r="DL429" s="52"/>
      <c r="DM429" s="52"/>
      <c r="DN429" s="52"/>
      <c r="DO429" s="52"/>
      <c r="DP429" s="52"/>
      <c r="DQ429" s="52"/>
      <c r="DR429" s="52"/>
      <c r="DS429" s="52"/>
      <c r="DT429" s="52"/>
      <c r="DU429" s="52"/>
      <c r="DV429" s="95"/>
      <c r="DW429" s="52"/>
      <c r="DX429" s="52"/>
      <c r="DY429" s="52"/>
      <c r="DZ429" s="52"/>
      <c r="EA429" s="52"/>
      <c r="EB429" s="52"/>
      <c r="EC429" s="52"/>
      <c r="ED429" s="52"/>
      <c r="EE429" s="52"/>
      <c r="EF429" s="52"/>
      <c r="EG429" s="52"/>
      <c r="EH429" s="52"/>
      <c r="EI429" s="52"/>
      <c r="EJ429" s="52"/>
      <c r="EK429" s="52"/>
      <c r="EL429" s="52"/>
      <c r="EM429" s="52"/>
      <c r="EN429" s="52"/>
      <c r="EO429" s="52"/>
      <c r="EP429" s="52"/>
      <c r="EQ429" s="95"/>
      <c r="ER429" s="542"/>
    </row>
    <row r="430" spans="1:148" ht="15" customHeight="1" x14ac:dyDescent="0.25">
      <c r="A430" s="1469"/>
      <c r="B430" s="1129" t="str">
        <f t="shared" si="48"/>
        <v>Desk 6</v>
      </c>
      <c r="C430" s="1131" t="str">
        <f t="shared" si="50"/>
        <v/>
      </c>
      <c r="D430" s="1131" t="str">
        <f t="shared" si="50"/>
        <v/>
      </c>
      <c r="E430" s="1131" t="str">
        <f t="shared" si="50"/>
        <v/>
      </c>
      <c r="F430" s="1131" t="str">
        <f t="shared" si="50"/>
        <v/>
      </c>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52"/>
      <c r="CD430" s="52"/>
      <c r="CE430" s="52"/>
      <c r="CF430" s="52"/>
      <c r="CG430" s="52"/>
      <c r="CH430" s="52"/>
      <c r="CI430" s="52"/>
      <c r="CJ430" s="52"/>
      <c r="CK430" s="52"/>
      <c r="CL430" s="52"/>
      <c r="CM430" s="52"/>
      <c r="CN430" s="52"/>
      <c r="CO430" s="52"/>
      <c r="CP430" s="52"/>
      <c r="CQ430" s="52"/>
      <c r="CR430" s="52"/>
      <c r="CS430" s="52"/>
      <c r="CT430" s="52"/>
      <c r="CU430" s="52"/>
      <c r="CV430" s="52"/>
      <c r="CW430" s="52"/>
      <c r="CX430" s="52"/>
      <c r="CY430" s="52"/>
      <c r="CZ430" s="52"/>
      <c r="DA430" s="52"/>
      <c r="DB430" s="52"/>
      <c r="DC430" s="52"/>
      <c r="DD430" s="52"/>
      <c r="DE430" s="52"/>
      <c r="DF430" s="52"/>
      <c r="DG430" s="52"/>
      <c r="DH430" s="52"/>
      <c r="DI430" s="52"/>
      <c r="DJ430" s="52"/>
      <c r="DK430" s="52"/>
      <c r="DL430" s="52"/>
      <c r="DM430" s="52"/>
      <c r="DN430" s="52"/>
      <c r="DO430" s="52"/>
      <c r="DP430" s="52"/>
      <c r="DQ430" s="52"/>
      <c r="DR430" s="52"/>
      <c r="DS430" s="52"/>
      <c r="DT430" s="52"/>
      <c r="DU430" s="52"/>
      <c r="DV430" s="95"/>
      <c r="DW430" s="52"/>
      <c r="DX430" s="52"/>
      <c r="DY430" s="52"/>
      <c r="DZ430" s="52"/>
      <c r="EA430" s="52"/>
      <c r="EB430" s="52"/>
      <c r="EC430" s="52"/>
      <c r="ED430" s="52"/>
      <c r="EE430" s="52"/>
      <c r="EF430" s="52"/>
      <c r="EG430" s="52"/>
      <c r="EH430" s="52"/>
      <c r="EI430" s="52"/>
      <c r="EJ430" s="52"/>
      <c r="EK430" s="52"/>
      <c r="EL430" s="52"/>
      <c r="EM430" s="52"/>
      <c r="EN430" s="52"/>
      <c r="EO430" s="52"/>
      <c r="EP430" s="52"/>
      <c r="EQ430" s="95"/>
      <c r="ER430" s="542"/>
    </row>
    <row r="431" spans="1:148" ht="15" customHeight="1" x14ac:dyDescent="0.25">
      <c r="A431" s="1469"/>
      <c r="B431" s="1129" t="str">
        <f t="shared" si="48"/>
        <v>Desk 7</v>
      </c>
      <c r="C431" s="1131" t="str">
        <f t="shared" si="50"/>
        <v/>
      </c>
      <c r="D431" s="1131" t="str">
        <f t="shared" si="50"/>
        <v/>
      </c>
      <c r="E431" s="1131" t="str">
        <f t="shared" si="50"/>
        <v/>
      </c>
      <c r="F431" s="1131" t="str">
        <f t="shared" si="50"/>
        <v/>
      </c>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52"/>
      <c r="CD431" s="52"/>
      <c r="CE431" s="52"/>
      <c r="CF431" s="52"/>
      <c r="CG431" s="52"/>
      <c r="CH431" s="52"/>
      <c r="CI431" s="52"/>
      <c r="CJ431" s="52"/>
      <c r="CK431" s="52"/>
      <c r="CL431" s="52"/>
      <c r="CM431" s="52"/>
      <c r="CN431" s="52"/>
      <c r="CO431" s="52"/>
      <c r="CP431" s="52"/>
      <c r="CQ431" s="52"/>
      <c r="CR431" s="52"/>
      <c r="CS431" s="52"/>
      <c r="CT431" s="52"/>
      <c r="CU431" s="52"/>
      <c r="CV431" s="52"/>
      <c r="CW431" s="52"/>
      <c r="CX431" s="52"/>
      <c r="CY431" s="52"/>
      <c r="CZ431" s="52"/>
      <c r="DA431" s="52"/>
      <c r="DB431" s="52"/>
      <c r="DC431" s="52"/>
      <c r="DD431" s="52"/>
      <c r="DE431" s="52"/>
      <c r="DF431" s="52"/>
      <c r="DG431" s="52"/>
      <c r="DH431" s="52"/>
      <c r="DI431" s="52"/>
      <c r="DJ431" s="52"/>
      <c r="DK431" s="52"/>
      <c r="DL431" s="52"/>
      <c r="DM431" s="52"/>
      <c r="DN431" s="52"/>
      <c r="DO431" s="52"/>
      <c r="DP431" s="52"/>
      <c r="DQ431" s="52"/>
      <c r="DR431" s="52"/>
      <c r="DS431" s="52"/>
      <c r="DT431" s="52"/>
      <c r="DU431" s="52"/>
      <c r="DV431" s="95"/>
      <c r="DW431" s="52"/>
      <c r="DX431" s="52"/>
      <c r="DY431" s="52"/>
      <c r="DZ431" s="52"/>
      <c r="EA431" s="52"/>
      <c r="EB431" s="52"/>
      <c r="EC431" s="52"/>
      <c r="ED431" s="52"/>
      <c r="EE431" s="52"/>
      <c r="EF431" s="52"/>
      <c r="EG431" s="52"/>
      <c r="EH431" s="52"/>
      <c r="EI431" s="52"/>
      <c r="EJ431" s="52"/>
      <c r="EK431" s="52"/>
      <c r="EL431" s="52"/>
      <c r="EM431" s="52"/>
      <c r="EN431" s="52"/>
      <c r="EO431" s="52"/>
      <c r="EP431" s="52"/>
      <c r="EQ431" s="95"/>
      <c r="ER431" s="542"/>
    </row>
    <row r="432" spans="1:148" ht="15" customHeight="1" x14ac:dyDescent="0.25">
      <c r="A432" s="1469"/>
      <c r="B432" s="1129" t="str">
        <f t="shared" si="48"/>
        <v>Desk 8</v>
      </c>
      <c r="C432" s="1131" t="str">
        <f t="shared" si="50"/>
        <v/>
      </c>
      <c r="D432" s="1131" t="str">
        <f t="shared" si="50"/>
        <v/>
      </c>
      <c r="E432" s="1131" t="str">
        <f t="shared" si="50"/>
        <v/>
      </c>
      <c r="F432" s="1131" t="str">
        <f t="shared" si="50"/>
        <v/>
      </c>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52"/>
      <c r="CD432" s="52"/>
      <c r="CE432" s="52"/>
      <c r="CF432" s="52"/>
      <c r="CG432" s="52"/>
      <c r="CH432" s="52"/>
      <c r="CI432" s="52"/>
      <c r="CJ432" s="52"/>
      <c r="CK432" s="52"/>
      <c r="CL432" s="52"/>
      <c r="CM432" s="52"/>
      <c r="CN432" s="52"/>
      <c r="CO432" s="52"/>
      <c r="CP432" s="52"/>
      <c r="CQ432" s="52"/>
      <c r="CR432" s="52"/>
      <c r="CS432" s="52"/>
      <c r="CT432" s="52"/>
      <c r="CU432" s="52"/>
      <c r="CV432" s="52"/>
      <c r="CW432" s="52"/>
      <c r="CX432" s="52"/>
      <c r="CY432" s="52"/>
      <c r="CZ432" s="52"/>
      <c r="DA432" s="52"/>
      <c r="DB432" s="52"/>
      <c r="DC432" s="52"/>
      <c r="DD432" s="52"/>
      <c r="DE432" s="52"/>
      <c r="DF432" s="52"/>
      <c r="DG432" s="52"/>
      <c r="DH432" s="52"/>
      <c r="DI432" s="52"/>
      <c r="DJ432" s="52"/>
      <c r="DK432" s="52"/>
      <c r="DL432" s="52"/>
      <c r="DM432" s="52"/>
      <c r="DN432" s="52"/>
      <c r="DO432" s="52"/>
      <c r="DP432" s="52"/>
      <c r="DQ432" s="52"/>
      <c r="DR432" s="52"/>
      <c r="DS432" s="52"/>
      <c r="DT432" s="52"/>
      <c r="DU432" s="52"/>
      <c r="DV432" s="95"/>
      <c r="DW432" s="52"/>
      <c r="DX432" s="52"/>
      <c r="DY432" s="52"/>
      <c r="DZ432" s="52"/>
      <c r="EA432" s="52"/>
      <c r="EB432" s="52"/>
      <c r="EC432" s="52"/>
      <c r="ED432" s="52"/>
      <c r="EE432" s="52"/>
      <c r="EF432" s="52"/>
      <c r="EG432" s="52"/>
      <c r="EH432" s="52"/>
      <c r="EI432" s="52"/>
      <c r="EJ432" s="52"/>
      <c r="EK432" s="52"/>
      <c r="EL432" s="52"/>
      <c r="EM432" s="52"/>
      <c r="EN432" s="52"/>
      <c r="EO432" s="52"/>
      <c r="EP432" s="52"/>
      <c r="EQ432" s="95"/>
      <c r="ER432" s="542"/>
    </row>
    <row r="433" spans="1:148" ht="15" customHeight="1" x14ac:dyDescent="0.25">
      <c r="A433" s="1469"/>
      <c r="B433" s="1129" t="str">
        <f t="shared" si="48"/>
        <v>Desk 9</v>
      </c>
      <c r="C433" s="1131" t="str">
        <f t="shared" si="50"/>
        <v/>
      </c>
      <c r="D433" s="1131" t="str">
        <f t="shared" si="50"/>
        <v/>
      </c>
      <c r="E433" s="1131" t="str">
        <f t="shared" si="50"/>
        <v/>
      </c>
      <c r="F433" s="1131" t="str">
        <f t="shared" si="50"/>
        <v/>
      </c>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52"/>
      <c r="CD433" s="52"/>
      <c r="CE433" s="52"/>
      <c r="CF433" s="52"/>
      <c r="CG433" s="52"/>
      <c r="CH433" s="52"/>
      <c r="CI433" s="52"/>
      <c r="CJ433" s="52"/>
      <c r="CK433" s="52"/>
      <c r="CL433" s="52"/>
      <c r="CM433" s="52"/>
      <c r="CN433" s="52"/>
      <c r="CO433" s="52"/>
      <c r="CP433" s="52"/>
      <c r="CQ433" s="52"/>
      <c r="CR433" s="52"/>
      <c r="CS433" s="52"/>
      <c r="CT433" s="52"/>
      <c r="CU433" s="52"/>
      <c r="CV433" s="52"/>
      <c r="CW433" s="52"/>
      <c r="CX433" s="52"/>
      <c r="CY433" s="52"/>
      <c r="CZ433" s="52"/>
      <c r="DA433" s="52"/>
      <c r="DB433" s="52"/>
      <c r="DC433" s="52"/>
      <c r="DD433" s="52"/>
      <c r="DE433" s="52"/>
      <c r="DF433" s="52"/>
      <c r="DG433" s="52"/>
      <c r="DH433" s="52"/>
      <c r="DI433" s="52"/>
      <c r="DJ433" s="52"/>
      <c r="DK433" s="52"/>
      <c r="DL433" s="52"/>
      <c r="DM433" s="52"/>
      <c r="DN433" s="52"/>
      <c r="DO433" s="52"/>
      <c r="DP433" s="52"/>
      <c r="DQ433" s="52"/>
      <c r="DR433" s="52"/>
      <c r="DS433" s="52"/>
      <c r="DT433" s="52"/>
      <c r="DU433" s="52"/>
      <c r="DV433" s="95"/>
      <c r="DW433" s="52"/>
      <c r="DX433" s="52"/>
      <c r="DY433" s="52"/>
      <c r="DZ433" s="52"/>
      <c r="EA433" s="52"/>
      <c r="EB433" s="52"/>
      <c r="EC433" s="52"/>
      <c r="ED433" s="52"/>
      <c r="EE433" s="52"/>
      <c r="EF433" s="52"/>
      <c r="EG433" s="52"/>
      <c r="EH433" s="52"/>
      <c r="EI433" s="52"/>
      <c r="EJ433" s="52"/>
      <c r="EK433" s="52"/>
      <c r="EL433" s="52"/>
      <c r="EM433" s="52"/>
      <c r="EN433" s="52"/>
      <c r="EO433" s="52"/>
      <c r="EP433" s="52"/>
      <c r="EQ433" s="95"/>
      <c r="ER433" s="542"/>
    </row>
    <row r="434" spans="1:148" ht="15" customHeight="1" x14ac:dyDescent="0.25">
      <c r="A434" s="1469"/>
      <c r="B434" s="1129" t="str">
        <f t="shared" si="48"/>
        <v>Desk 10</v>
      </c>
      <c r="C434" s="1131" t="str">
        <f t="shared" si="50"/>
        <v/>
      </c>
      <c r="D434" s="1131" t="str">
        <f t="shared" si="50"/>
        <v/>
      </c>
      <c r="E434" s="1131" t="str">
        <f t="shared" si="50"/>
        <v/>
      </c>
      <c r="F434" s="1131" t="str">
        <f t="shared" si="50"/>
        <v/>
      </c>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52"/>
      <c r="CD434" s="52"/>
      <c r="CE434" s="52"/>
      <c r="CF434" s="52"/>
      <c r="CG434" s="52"/>
      <c r="CH434" s="52"/>
      <c r="CI434" s="52"/>
      <c r="CJ434" s="52"/>
      <c r="CK434" s="52"/>
      <c r="CL434" s="52"/>
      <c r="CM434" s="52"/>
      <c r="CN434" s="52"/>
      <c r="CO434" s="52"/>
      <c r="CP434" s="52"/>
      <c r="CQ434" s="52"/>
      <c r="CR434" s="52"/>
      <c r="CS434" s="52"/>
      <c r="CT434" s="52"/>
      <c r="CU434" s="52"/>
      <c r="CV434" s="52"/>
      <c r="CW434" s="52"/>
      <c r="CX434" s="52"/>
      <c r="CY434" s="52"/>
      <c r="CZ434" s="52"/>
      <c r="DA434" s="52"/>
      <c r="DB434" s="52"/>
      <c r="DC434" s="52"/>
      <c r="DD434" s="52"/>
      <c r="DE434" s="52"/>
      <c r="DF434" s="52"/>
      <c r="DG434" s="52"/>
      <c r="DH434" s="52"/>
      <c r="DI434" s="52"/>
      <c r="DJ434" s="52"/>
      <c r="DK434" s="52"/>
      <c r="DL434" s="52"/>
      <c r="DM434" s="52"/>
      <c r="DN434" s="52"/>
      <c r="DO434" s="52"/>
      <c r="DP434" s="52"/>
      <c r="DQ434" s="52"/>
      <c r="DR434" s="52"/>
      <c r="DS434" s="52"/>
      <c r="DT434" s="52"/>
      <c r="DU434" s="52"/>
      <c r="DV434" s="95"/>
      <c r="DW434" s="52"/>
      <c r="DX434" s="52"/>
      <c r="DY434" s="52"/>
      <c r="DZ434" s="52"/>
      <c r="EA434" s="52"/>
      <c r="EB434" s="52"/>
      <c r="EC434" s="52"/>
      <c r="ED434" s="52"/>
      <c r="EE434" s="52"/>
      <c r="EF434" s="52"/>
      <c r="EG434" s="52"/>
      <c r="EH434" s="52"/>
      <c r="EI434" s="52"/>
      <c r="EJ434" s="52"/>
      <c r="EK434" s="52"/>
      <c r="EL434" s="52"/>
      <c r="EM434" s="52"/>
      <c r="EN434" s="52"/>
      <c r="EO434" s="52"/>
      <c r="EP434" s="52"/>
      <c r="EQ434" s="95"/>
      <c r="ER434" s="542"/>
    </row>
    <row r="435" spans="1:148" ht="15" customHeight="1" x14ac:dyDescent="0.25">
      <c r="A435" s="1469"/>
      <c r="B435" s="1129" t="str">
        <f t="shared" si="48"/>
        <v>Desk 11</v>
      </c>
      <c r="C435" s="1131" t="str">
        <f t="shared" si="50"/>
        <v/>
      </c>
      <c r="D435" s="1131" t="str">
        <f t="shared" si="50"/>
        <v/>
      </c>
      <c r="E435" s="1131" t="str">
        <f t="shared" si="50"/>
        <v/>
      </c>
      <c r="F435" s="1131" t="str">
        <f t="shared" si="50"/>
        <v/>
      </c>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52"/>
      <c r="CD435" s="52"/>
      <c r="CE435" s="52"/>
      <c r="CF435" s="52"/>
      <c r="CG435" s="52"/>
      <c r="CH435" s="52"/>
      <c r="CI435" s="52"/>
      <c r="CJ435" s="52"/>
      <c r="CK435" s="52"/>
      <c r="CL435" s="52"/>
      <c r="CM435" s="52"/>
      <c r="CN435" s="52"/>
      <c r="CO435" s="52"/>
      <c r="CP435" s="52"/>
      <c r="CQ435" s="52"/>
      <c r="CR435" s="52"/>
      <c r="CS435" s="52"/>
      <c r="CT435" s="52"/>
      <c r="CU435" s="52"/>
      <c r="CV435" s="52"/>
      <c r="CW435" s="52"/>
      <c r="CX435" s="52"/>
      <c r="CY435" s="52"/>
      <c r="CZ435" s="52"/>
      <c r="DA435" s="52"/>
      <c r="DB435" s="52"/>
      <c r="DC435" s="52"/>
      <c r="DD435" s="52"/>
      <c r="DE435" s="52"/>
      <c r="DF435" s="52"/>
      <c r="DG435" s="52"/>
      <c r="DH435" s="52"/>
      <c r="DI435" s="52"/>
      <c r="DJ435" s="52"/>
      <c r="DK435" s="52"/>
      <c r="DL435" s="52"/>
      <c r="DM435" s="52"/>
      <c r="DN435" s="52"/>
      <c r="DO435" s="52"/>
      <c r="DP435" s="52"/>
      <c r="DQ435" s="52"/>
      <c r="DR435" s="52"/>
      <c r="DS435" s="52"/>
      <c r="DT435" s="52"/>
      <c r="DU435" s="52"/>
      <c r="DV435" s="95"/>
      <c r="DW435" s="52"/>
      <c r="DX435" s="52"/>
      <c r="DY435" s="52"/>
      <c r="DZ435" s="52"/>
      <c r="EA435" s="52"/>
      <c r="EB435" s="52"/>
      <c r="EC435" s="52"/>
      <c r="ED435" s="52"/>
      <c r="EE435" s="52"/>
      <c r="EF435" s="52"/>
      <c r="EG435" s="52"/>
      <c r="EH435" s="52"/>
      <c r="EI435" s="52"/>
      <c r="EJ435" s="52"/>
      <c r="EK435" s="52"/>
      <c r="EL435" s="52"/>
      <c r="EM435" s="52"/>
      <c r="EN435" s="52"/>
      <c r="EO435" s="52"/>
      <c r="EP435" s="52"/>
      <c r="EQ435" s="95"/>
      <c r="ER435" s="542"/>
    </row>
    <row r="436" spans="1:148" ht="15" customHeight="1" x14ac:dyDescent="0.25">
      <c r="A436" s="1469"/>
      <c r="B436" s="1129" t="str">
        <f t="shared" si="48"/>
        <v>Desk 12</v>
      </c>
      <c r="C436" s="1131" t="str">
        <f t="shared" si="50"/>
        <v/>
      </c>
      <c r="D436" s="1131" t="str">
        <f t="shared" si="50"/>
        <v/>
      </c>
      <c r="E436" s="1131" t="str">
        <f t="shared" si="50"/>
        <v/>
      </c>
      <c r="F436" s="1131" t="str">
        <f t="shared" si="50"/>
        <v/>
      </c>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52"/>
      <c r="CD436" s="52"/>
      <c r="CE436" s="52"/>
      <c r="CF436" s="52"/>
      <c r="CG436" s="52"/>
      <c r="CH436" s="52"/>
      <c r="CI436" s="52"/>
      <c r="CJ436" s="52"/>
      <c r="CK436" s="52"/>
      <c r="CL436" s="52"/>
      <c r="CM436" s="52"/>
      <c r="CN436" s="52"/>
      <c r="CO436" s="52"/>
      <c r="CP436" s="52"/>
      <c r="CQ436" s="52"/>
      <c r="CR436" s="52"/>
      <c r="CS436" s="52"/>
      <c r="CT436" s="52"/>
      <c r="CU436" s="52"/>
      <c r="CV436" s="52"/>
      <c r="CW436" s="52"/>
      <c r="CX436" s="52"/>
      <c r="CY436" s="52"/>
      <c r="CZ436" s="52"/>
      <c r="DA436" s="52"/>
      <c r="DB436" s="52"/>
      <c r="DC436" s="52"/>
      <c r="DD436" s="52"/>
      <c r="DE436" s="52"/>
      <c r="DF436" s="52"/>
      <c r="DG436" s="52"/>
      <c r="DH436" s="52"/>
      <c r="DI436" s="52"/>
      <c r="DJ436" s="52"/>
      <c r="DK436" s="52"/>
      <c r="DL436" s="52"/>
      <c r="DM436" s="52"/>
      <c r="DN436" s="52"/>
      <c r="DO436" s="52"/>
      <c r="DP436" s="52"/>
      <c r="DQ436" s="52"/>
      <c r="DR436" s="52"/>
      <c r="DS436" s="52"/>
      <c r="DT436" s="52"/>
      <c r="DU436" s="52"/>
      <c r="DV436" s="95"/>
      <c r="DW436" s="52"/>
      <c r="DX436" s="52"/>
      <c r="DY436" s="52"/>
      <c r="DZ436" s="52"/>
      <c r="EA436" s="52"/>
      <c r="EB436" s="52"/>
      <c r="EC436" s="52"/>
      <c r="ED436" s="52"/>
      <c r="EE436" s="52"/>
      <c r="EF436" s="52"/>
      <c r="EG436" s="52"/>
      <c r="EH436" s="52"/>
      <c r="EI436" s="52"/>
      <c r="EJ436" s="52"/>
      <c r="EK436" s="52"/>
      <c r="EL436" s="52"/>
      <c r="EM436" s="52"/>
      <c r="EN436" s="52"/>
      <c r="EO436" s="52"/>
      <c r="EP436" s="52"/>
      <c r="EQ436" s="95"/>
      <c r="ER436" s="542"/>
    </row>
    <row r="437" spans="1:148" ht="15" customHeight="1" x14ac:dyDescent="0.25">
      <c r="A437" s="1469"/>
      <c r="B437" s="1129" t="str">
        <f t="shared" si="48"/>
        <v>Desk 13</v>
      </c>
      <c r="C437" s="1131" t="str">
        <f t="shared" si="50"/>
        <v/>
      </c>
      <c r="D437" s="1131" t="str">
        <f t="shared" si="50"/>
        <v/>
      </c>
      <c r="E437" s="1131" t="str">
        <f t="shared" si="50"/>
        <v/>
      </c>
      <c r="F437" s="1131" t="str">
        <f t="shared" si="50"/>
        <v/>
      </c>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52"/>
      <c r="CD437" s="52"/>
      <c r="CE437" s="52"/>
      <c r="CF437" s="52"/>
      <c r="CG437" s="52"/>
      <c r="CH437" s="52"/>
      <c r="CI437" s="52"/>
      <c r="CJ437" s="52"/>
      <c r="CK437" s="52"/>
      <c r="CL437" s="52"/>
      <c r="CM437" s="52"/>
      <c r="CN437" s="52"/>
      <c r="CO437" s="52"/>
      <c r="CP437" s="52"/>
      <c r="CQ437" s="52"/>
      <c r="CR437" s="52"/>
      <c r="CS437" s="52"/>
      <c r="CT437" s="52"/>
      <c r="CU437" s="52"/>
      <c r="CV437" s="52"/>
      <c r="CW437" s="52"/>
      <c r="CX437" s="52"/>
      <c r="CY437" s="52"/>
      <c r="CZ437" s="52"/>
      <c r="DA437" s="52"/>
      <c r="DB437" s="52"/>
      <c r="DC437" s="52"/>
      <c r="DD437" s="52"/>
      <c r="DE437" s="52"/>
      <c r="DF437" s="52"/>
      <c r="DG437" s="52"/>
      <c r="DH437" s="52"/>
      <c r="DI437" s="52"/>
      <c r="DJ437" s="52"/>
      <c r="DK437" s="52"/>
      <c r="DL437" s="52"/>
      <c r="DM437" s="52"/>
      <c r="DN437" s="52"/>
      <c r="DO437" s="52"/>
      <c r="DP437" s="52"/>
      <c r="DQ437" s="52"/>
      <c r="DR437" s="52"/>
      <c r="DS437" s="52"/>
      <c r="DT437" s="52"/>
      <c r="DU437" s="52"/>
      <c r="DV437" s="95"/>
      <c r="DW437" s="52"/>
      <c r="DX437" s="52"/>
      <c r="DY437" s="52"/>
      <c r="DZ437" s="52"/>
      <c r="EA437" s="52"/>
      <c r="EB437" s="52"/>
      <c r="EC437" s="52"/>
      <c r="ED437" s="52"/>
      <c r="EE437" s="52"/>
      <c r="EF437" s="52"/>
      <c r="EG437" s="52"/>
      <c r="EH437" s="52"/>
      <c r="EI437" s="52"/>
      <c r="EJ437" s="52"/>
      <c r="EK437" s="52"/>
      <c r="EL437" s="52"/>
      <c r="EM437" s="52"/>
      <c r="EN437" s="52"/>
      <c r="EO437" s="52"/>
      <c r="EP437" s="52"/>
      <c r="EQ437" s="95"/>
      <c r="ER437" s="542"/>
    </row>
    <row r="438" spans="1:148" ht="15" customHeight="1" x14ac:dyDescent="0.25">
      <c r="A438" s="1469"/>
      <c r="B438" s="1129" t="str">
        <f t="shared" si="48"/>
        <v>Desk 14</v>
      </c>
      <c r="C438" s="1131" t="str">
        <f t="shared" si="50"/>
        <v/>
      </c>
      <c r="D438" s="1131" t="str">
        <f t="shared" si="50"/>
        <v/>
      </c>
      <c r="E438" s="1131" t="str">
        <f t="shared" si="50"/>
        <v/>
      </c>
      <c r="F438" s="1131" t="str">
        <f t="shared" si="50"/>
        <v/>
      </c>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52"/>
      <c r="CD438" s="52"/>
      <c r="CE438" s="52"/>
      <c r="CF438" s="52"/>
      <c r="CG438" s="52"/>
      <c r="CH438" s="52"/>
      <c r="CI438" s="52"/>
      <c r="CJ438" s="52"/>
      <c r="CK438" s="52"/>
      <c r="CL438" s="52"/>
      <c r="CM438" s="52"/>
      <c r="CN438" s="52"/>
      <c r="CO438" s="52"/>
      <c r="CP438" s="52"/>
      <c r="CQ438" s="52"/>
      <c r="CR438" s="52"/>
      <c r="CS438" s="52"/>
      <c r="CT438" s="52"/>
      <c r="CU438" s="52"/>
      <c r="CV438" s="52"/>
      <c r="CW438" s="52"/>
      <c r="CX438" s="52"/>
      <c r="CY438" s="52"/>
      <c r="CZ438" s="52"/>
      <c r="DA438" s="52"/>
      <c r="DB438" s="52"/>
      <c r="DC438" s="52"/>
      <c r="DD438" s="52"/>
      <c r="DE438" s="52"/>
      <c r="DF438" s="52"/>
      <c r="DG438" s="52"/>
      <c r="DH438" s="52"/>
      <c r="DI438" s="52"/>
      <c r="DJ438" s="52"/>
      <c r="DK438" s="52"/>
      <c r="DL438" s="52"/>
      <c r="DM438" s="52"/>
      <c r="DN438" s="52"/>
      <c r="DO438" s="52"/>
      <c r="DP438" s="52"/>
      <c r="DQ438" s="52"/>
      <c r="DR438" s="52"/>
      <c r="DS438" s="52"/>
      <c r="DT438" s="52"/>
      <c r="DU438" s="52"/>
      <c r="DV438" s="95"/>
      <c r="DW438" s="52"/>
      <c r="DX438" s="52"/>
      <c r="DY438" s="52"/>
      <c r="DZ438" s="52"/>
      <c r="EA438" s="52"/>
      <c r="EB438" s="52"/>
      <c r="EC438" s="52"/>
      <c r="ED438" s="52"/>
      <c r="EE438" s="52"/>
      <c r="EF438" s="52"/>
      <c r="EG438" s="52"/>
      <c r="EH438" s="52"/>
      <c r="EI438" s="52"/>
      <c r="EJ438" s="52"/>
      <c r="EK438" s="52"/>
      <c r="EL438" s="52"/>
      <c r="EM438" s="52"/>
      <c r="EN438" s="52"/>
      <c r="EO438" s="52"/>
      <c r="EP438" s="52"/>
      <c r="EQ438" s="95"/>
      <c r="ER438" s="542"/>
    </row>
    <row r="439" spans="1:148" ht="15" customHeight="1" x14ac:dyDescent="0.25">
      <c r="A439" s="1469"/>
      <c r="B439" s="1129" t="str">
        <f t="shared" si="48"/>
        <v>Desk 15</v>
      </c>
      <c r="C439" s="1131" t="str">
        <f t="shared" si="50"/>
        <v/>
      </c>
      <c r="D439" s="1131" t="str">
        <f t="shared" si="50"/>
        <v/>
      </c>
      <c r="E439" s="1131" t="str">
        <f t="shared" si="50"/>
        <v/>
      </c>
      <c r="F439" s="1131" t="str">
        <f t="shared" si="50"/>
        <v/>
      </c>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52"/>
      <c r="CD439" s="52"/>
      <c r="CE439" s="52"/>
      <c r="CF439" s="52"/>
      <c r="CG439" s="52"/>
      <c r="CH439" s="52"/>
      <c r="CI439" s="52"/>
      <c r="CJ439" s="52"/>
      <c r="CK439" s="52"/>
      <c r="CL439" s="52"/>
      <c r="CM439" s="52"/>
      <c r="CN439" s="52"/>
      <c r="CO439" s="52"/>
      <c r="CP439" s="52"/>
      <c r="CQ439" s="52"/>
      <c r="CR439" s="52"/>
      <c r="CS439" s="52"/>
      <c r="CT439" s="52"/>
      <c r="CU439" s="52"/>
      <c r="CV439" s="52"/>
      <c r="CW439" s="52"/>
      <c r="CX439" s="52"/>
      <c r="CY439" s="52"/>
      <c r="CZ439" s="52"/>
      <c r="DA439" s="52"/>
      <c r="DB439" s="52"/>
      <c r="DC439" s="52"/>
      <c r="DD439" s="52"/>
      <c r="DE439" s="52"/>
      <c r="DF439" s="52"/>
      <c r="DG439" s="52"/>
      <c r="DH439" s="52"/>
      <c r="DI439" s="52"/>
      <c r="DJ439" s="52"/>
      <c r="DK439" s="52"/>
      <c r="DL439" s="52"/>
      <c r="DM439" s="52"/>
      <c r="DN439" s="52"/>
      <c r="DO439" s="52"/>
      <c r="DP439" s="52"/>
      <c r="DQ439" s="52"/>
      <c r="DR439" s="52"/>
      <c r="DS439" s="52"/>
      <c r="DT439" s="52"/>
      <c r="DU439" s="52"/>
      <c r="DV439" s="95"/>
      <c r="DW439" s="52"/>
      <c r="DX439" s="52"/>
      <c r="DY439" s="52"/>
      <c r="DZ439" s="52"/>
      <c r="EA439" s="52"/>
      <c r="EB439" s="52"/>
      <c r="EC439" s="52"/>
      <c r="ED439" s="52"/>
      <c r="EE439" s="52"/>
      <c r="EF439" s="52"/>
      <c r="EG439" s="52"/>
      <c r="EH439" s="52"/>
      <c r="EI439" s="52"/>
      <c r="EJ439" s="52"/>
      <c r="EK439" s="52"/>
      <c r="EL439" s="52"/>
      <c r="EM439" s="52"/>
      <c r="EN439" s="52"/>
      <c r="EO439" s="52"/>
      <c r="EP439" s="52"/>
      <c r="EQ439" s="95"/>
      <c r="ER439" s="542"/>
    </row>
    <row r="440" spans="1:148" ht="15" customHeight="1" x14ac:dyDescent="0.25">
      <c r="A440" s="1469"/>
      <c r="B440" s="1129" t="str">
        <f t="shared" si="48"/>
        <v>Desk 16</v>
      </c>
      <c r="C440" s="1131" t="str">
        <f t="shared" si="50"/>
        <v/>
      </c>
      <c r="D440" s="1131" t="str">
        <f t="shared" si="50"/>
        <v/>
      </c>
      <c r="E440" s="1131" t="str">
        <f t="shared" si="50"/>
        <v/>
      </c>
      <c r="F440" s="1131" t="str">
        <f t="shared" si="50"/>
        <v/>
      </c>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52"/>
      <c r="CD440" s="52"/>
      <c r="CE440" s="52"/>
      <c r="CF440" s="52"/>
      <c r="CG440" s="52"/>
      <c r="CH440" s="52"/>
      <c r="CI440" s="52"/>
      <c r="CJ440" s="52"/>
      <c r="CK440" s="52"/>
      <c r="CL440" s="52"/>
      <c r="CM440" s="52"/>
      <c r="CN440" s="52"/>
      <c r="CO440" s="52"/>
      <c r="CP440" s="52"/>
      <c r="CQ440" s="52"/>
      <c r="CR440" s="52"/>
      <c r="CS440" s="52"/>
      <c r="CT440" s="52"/>
      <c r="CU440" s="52"/>
      <c r="CV440" s="52"/>
      <c r="CW440" s="52"/>
      <c r="CX440" s="52"/>
      <c r="CY440" s="52"/>
      <c r="CZ440" s="52"/>
      <c r="DA440" s="52"/>
      <c r="DB440" s="52"/>
      <c r="DC440" s="52"/>
      <c r="DD440" s="52"/>
      <c r="DE440" s="52"/>
      <c r="DF440" s="52"/>
      <c r="DG440" s="52"/>
      <c r="DH440" s="52"/>
      <c r="DI440" s="52"/>
      <c r="DJ440" s="52"/>
      <c r="DK440" s="52"/>
      <c r="DL440" s="52"/>
      <c r="DM440" s="52"/>
      <c r="DN440" s="52"/>
      <c r="DO440" s="52"/>
      <c r="DP440" s="52"/>
      <c r="DQ440" s="52"/>
      <c r="DR440" s="52"/>
      <c r="DS440" s="52"/>
      <c r="DT440" s="52"/>
      <c r="DU440" s="52"/>
      <c r="DV440" s="95"/>
      <c r="DW440" s="52"/>
      <c r="DX440" s="52"/>
      <c r="DY440" s="52"/>
      <c r="DZ440" s="52"/>
      <c r="EA440" s="52"/>
      <c r="EB440" s="52"/>
      <c r="EC440" s="52"/>
      <c r="ED440" s="52"/>
      <c r="EE440" s="52"/>
      <c r="EF440" s="52"/>
      <c r="EG440" s="52"/>
      <c r="EH440" s="52"/>
      <c r="EI440" s="52"/>
      <c r="EJ440" s="52"/>
      <c r="EK440" s="52"/>
      <c r="EL440" s="52"/>
      <c r="EM440" s="52"/>
      <c r="EN440" s="52"/>
      <c r="EO440" s="52"/>
      <c r="EP440" s="52"/>
      <c r="EQ440" s="95"/>
      <c r="ER440" s="542"/>
    </row>
    <row r="441" spans="1:148" ht="15" customHeight="1" x14ac:dyDescent="0.25">
      <c r="A441" s="1469"/>
      <c r="B441" s="1129" t="str">
        <f t="shared" si="48"/>
        <v>Desk 17</v>
      </c>
      <c r="C441" s="1131" t="str">
        <f t="shared" si="50"/>
        <v/>
      </c>
      <c r="D441" s="1131" t="str">
        <f t="shared" si="50"/>
        <v/>
      </c>
      <c r="E441" s="1131" t="str">
        <f t="shared" si="50"/>
        <v/>
      </c>
      <c r="F441" s="1131" t="str">
        <f t="shared" si="50"/>
        <v/>
      </c>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52"/>
      <c r="CD441" s="52"/>
      <c r="CE441" s="52"/>
      <c r="CF441" s="52"/>
      <c r="CG441" s="52"/>
      <c r="CH441" s="52"/>
      <c r="CI441" s="52"/>
      <c r="CJ441" s="52"/>
      <c r="CK441" s="52"/>
      <c r="CL441" s="52"/>
      <c r="CM441" s="52"/>
      <c r="CN441" s="52"/>
      <c r="CO441" s="52"/>
      <c r="CP441" s="52"/>
      <c r="CQ441" s="52"/>
      <c r="CR441" s="52"/>
      <c r="CS441" s="52"/>
      <c r="CT441" s="52"/>
      <c r="CU441" s="52"/>
      <c r="CV441" s="52"/>
      <c r="CW441" s="52"/>
      <c r="CX441" s="52"/>
      <c r="CY441" s="52"/>
      <c r="CZ441" s="52"/>
      <c r="DA441" s="52"/>
      <c r="DB441" s="52"/>
      <c r="DC441" s="52"/>
      <c r="DD441" s="52"/>
      <c r="DE441" s="52"/>
      <c r="DF441" s="52"/>
      <c r="DG441" s="52"/>
      <c r="DH441" s="52"/>
      <c r="DI441" s="52"/>
      <c r="DJ441" s="52"/>
      <c r="DK441" s="52"/>
      <c r="DL441" s="52"/>
      <c r="DM441" s="52"/>
      <c r="DN441" s="52"/>
      <c r="DO441" s="52"/>
      <c r="DP441" s="52"/>
      <c r="DQ441" s="52"/>
      <c r="DR441" s="52"/>
      <c r="DS441" s="52"/>
      <c r="DT441" s="52"/>
      <c r="DU441" s="52"/>
      <c r="DV441" s="95"/>
      <c r="DW441" s="52"/>
      <c r="DX441" s="52"/>
      <c r="DY441" s="52"/>
      <c r="DZ441" s="52"/>
      <c r="EA441" s="52"/>
      <c r="EB441" s="52"/>
      <c r="EC441" s="52"/>
      <c r="ED441" s="52"/>
      <c r="EE441" s="52"/>
      <c r="EF441" s="52"/>
      <c r="EG441" s="52"/>
      <c r="EH441" s="52"/>
      <c r="EI441" s="52"/>
      <c r="EJ441" s="52"/>
      <c r="EK441" s="52"/>
      <c r="EL441" s="52"/>
      <c r="EM441" s="52"/>
      <c r="EN441" s="52"/>
      <c r="EO441" s="52"/>
      <c r="EP441" s="52"/>
      <c r="EQ441" s="95"/>
      <c r="ER441" s="542"/>
    </row>
    <row r="442" spans="1:148" ht="15" customHeight="1" x14ac:dyDescent="0.25">
      <c r="A442" s="1469"/>
      <c r="B442" s="1129" t="str">
        <f t="shared" si="48"/>
        <v>Desk 18</v>
      </c>
      <c r="C442" s="1131" t="str">
        <f t="shared" ref="C442:F457" si="51">IF(ISBLANK(C28), "", C28)</f>
        <v/>
      </c>
      <c r="D442" s="1131" t="str">
        <f t="shared" si="51"/>
        <v/>
      </c>
      <c r="E442" s="1131" t="str">
        <f t="shared" si="51"/>
        <v/>
      </c>
      <c r="F442" s="1131" t="str">
        <f t="shared" si="51"/>
        <v/>
      </c>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52"/>
      <c r="CD442" s="52"/>
      <c r="CE442" s="52"/>
      <c r="CF442" s="52"/>
      <c r="CG442" s="52"/>
      <c r="CH442" s="52"/>
      <c r="CI442" s="52"/>
      <c r="CJ442" s="52"/>
      <c r="CK442" s="52"/>
      <c r="CL442" s="52"/>
      <c r="CM442" s="52"/>
      <c r="CN442" s="52"/>
      <c r="CO442" s="52"/>
      <c r="CP442" s="52"/>
      <c r="CQ442" s="52"/>
      <c r="CR442" s="52"/>
      <c r="CS442" s="52"/>
      <c r="CT442" s="52"/>
      <c r="CU442" s="52"/>
      <c r="CV442" s="52"/>
      <c r="CW442" s="52"/>
      <c r="CX442" s="52"/>
      <c r="CY442" s="52"/>
      <c r="CZ442" s="52"/>
      <c r="DA442" s="52"/>
      <c r="DB442" s="52"/>
      <c r="DC442" s="52"/>
      <c r="DD442" s="52"/>
      <c r="DE442" s="52"/>
      <c r="DF442" s="52"/>
      <c r="DG442" s="52"/>
      <c r="DH442" s="52"/>
      <c r="DI442" s="52"/>
      <c r="DJ442" s="52"/>
      <c r="DK442" s="52"/>
      <c r="DL442" s="52"/>
      <c r="DM442" s="52"/>
      <c r="DN442" s="52"/>
      <c r="DO442" s="52"/>
      <c r="DP442" s="52"/>
      <c r="DQ442" s="52"/>
      <c r="DR442" s="52"/>
      <c r="DS442" s="52"/>
      <c r="DT442" s="52"/>
      <c r="DU442" s="52"/>
      <c r="DV442" s="95"/>
      <c r="DW442" s="52"/>
      <c r="DX442" s="52"/>
      <c r="DY442" s="52"/>
      <c r="DZ442" s="52"/>
      <c r="EA442" s="52"/>
      <c r="EB442" s="52"/>
      <c r="EC442" s="52"/>
      <c r="ED442" s="52"/>
      <c r="EE442" s="52"/>
      <c r="EF442" s="52"/>
      <c r="EG442" s="52"/>
      <c r="EH442" s="52"/>
      <c r="EI442" s="52"/>
      <c r="EJ442" s="52"/>
      <c r="EK442" s="52"/>
      <c r="EL442" s="52"/>
      <c r="EM442" s="52"/>
      <c r="EN442" s="52"/>
      <c r="EO442" s="52"/>
      <c r="EP442" s="52"/>
      <c r="EQ442" s="95"/>
      <c r="ER442" s="542"/>
    </row>
    <row r="443" spans="1:148" ht="15" customHeight="1" x14ac:dyDescent="0.25">
      <c r="A443" s="1469"/>
      <c r="B443" s="1129" t="str">
        <f t="shared" si="48"/>
        <v>Desk 19</v>
      </c>
      <c r="C443" s="1131" t="str">
        <f t="shared" si="51"/>
        <v/>
      </c>
      <c r="D443" s="1131" t="str">
        <f t="shared" si="51"/>
        <v/>
      </c>
      <c r="E443" s="1131" t="str">
        <f t="shared" si="51"/>
        <v/>
      </c>
      <c r="F443" s="1131" t="str">
        <f t="shared" si="51"/>
        <v/>
      </c>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52"/>
      <c r="CD443" s="52"/>
      <c r="CE443" s="52"/>
      <c r="CF443" s="52"/>
      <c r="CG443" s="52"/>
      <c r="CH443" s="52"/>
      <c r="CI443" s="52"/>
      <c r="CJ443" s="52"/>
      <c r="CK443" s="52"/>
      <c r="CL443" s="52"/>
      <c r="CM443" s="52"/>
      <c r="CN443" s="52"/>
      <c r="CO443" s="52"/>
      <c r="CP443" s="52"/>
      <c r="CQ443" s="52"/>
      <c r="CR443" s="52"/>
      <c r="CS443" s="52"/>
      <c r="CT443" s="52"/>
      <c r="CU443" s="52"/>
      <c r="CV443" s="52"/>
      <c r="CW443" s="52"/>
      <c r="CX443" s="52"/>
      <c r="CY443" s="52"/>
      <c r="CZ443" s="52"/>
      <c r="DA443" s="52"/>
      <c r="DB443" s="52"/>
      <c r="DC443" s="52"/>
      <c r="DD443" s="52"/>
      <c r="DE443" s="52"/>
      <c r="DF443" s="52"/>
      <c r="DG443" s="52"/>
      <c r="DH443" s="52"/>
      <c r="DI443" s="52"/>
      <c r="DJ443" s="52"/>
      <c r="DK443" s="52"/>
      <c r="DL443" s="52"/>
      <c r="DM443" s="52"/>
      <c r="DN443" s="52"/>
      <c r="DO443" s="52"/>
      <c r="DP443" s="52"/>
      <c r="DQ443" s="52"/>
      <c r="DR443" s="52"/>
      <c r="DS443" s="52"/>
      <c r="DT443" s="52"/>
      <c r="DU443" s="52"/>
      <c r="DV443" s="95"/>
      <c r="DW443" s="52"/>
      <c r="DX443" s="52"/>
      <c r="DY443" s="52"/>
      <c r="DZ443" s="52"/>
      <c r="EA443" s="52"/>
      <c r="EB443" s="52"/>
      <c r="EC443" s="52"/>
      <c r="ED443" s="52"/>
      <c r="EE443" s="52"/>
      <c r="EF443" s="52"/>
      <c r="EG443" s="52"/>
      <c r="EH443" s="52"/>
      <c r="EI443" s="52"/>
      <c r="EJ443" s="52"/>
      <c r="EK443" s="52"/>
      <c r="EL443" s="52"/>
      <c r="EM443" s="52"/>
      <c r="EN443" s="52"/>
      <c r="EO443" s="52"/>
      <c r="EP443" s="52"/>
      <c r="EQ443" s="95"/>
      <c r="ER443" s="542"/>
    </row>
    <row r="444" spans="1:148" ht="15" customHeight="1" x14ac:dyDescent="0.25">
      <c r="A444" s="1469"/>
      <c r="B444" s="1129" t="str">
        <f t="shared" si="48"/>
        <v>Desk 20</v>
      </c>
      <c r="C444" s="1131" t="str">
        <f t="shared" si="51"/>
        <v/>
      </c>
      <c r="D444" s="1131" t="str">
        <f t="shared" si="51"/>
        <v/>
      </c>
      <c r="E444" s="1131" t="str">
        <f t="shared" si="51"/>
        <v/>
      </c>
      <c r="F444" s="1131" t="str">
        <f t="shared" si="51"/>
        <v/>
      </c>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52"/>
      <c r="CD444" s="52"/>
      <c r="CE444" s="52"/>
      <c r="CF444" s="52"/>
      <c r="CG444" s="52"/>
      <c r="CH444" s="52"/>
      <c r="CI444" s="52"/>
      <c r="CJ444" s="52"/>
      <c r="CK444" s="52"/>
      <c r="CL444" s="52"/>
      <c r="CM444" s="52"/>
      <c r="CN444" s="52"/>
      <c r="CO444" s="52"/>
      <c r="CP444" s="52"/>
      <c r="CQ444" s="52"/>
      <c r="CR444" s="52"/>
      <c r="CS444" s="52"/>
      <c r="CT444" s="52"/>
      <c r="CU444" s="52"/>
      <c r="CV444" s="52"/>
      <c r="CW444" s="52"/>
      <c r="CX444" s="52"/>
      <c r="CY444" s="52"/>
      <c r="CZ444" s="52"/>
      <c r="DA444" s="52"/>
      <c r="DB444" s="52"/>
      <c r="DC444" s="52"/>
      <c r="DD444" s="52"/>
      <c r="DE444" s="52"/>
      <c r="DF444" s="52"/>
      <c r="DG444" s="52"/>
      <c r="DH444" s="52"/>
      <c r="DI444" s="52"/>
      <c r="DJ444" s="52"/>
      <c r="DK444" s="52"/>
      <c r="DL444" s="52"/>
      <c r="DM444" s="52"/>
      <c r="DN444" s="52"/>
      <c r="DO444" s="52"/>
      <c r="DP444" s="52"/>
      <c r="DQ444" s="52"/>
      <c r="DR444" s="52"/>
      <c r="DS444" s="52"/>
      <c r="DT444" s="52"/>
      <c r="DU444" s="52"/>
      <c r="DV444" s="95"/>
      <c r="DW444" s="52"/>
      <c r="DX444" s="52"/>
      <c r="DY444" s="52"/>
      <c r="DZ444" s="52"/>
      <c r="EA444" s="52"/>
      <c r="EB444" s="52"/>
      <c r="EC444" s="52"/>
      <c r="ED444" s="52"/>
      <c r="EE444" s="52"/>
      <c r="EF444" s="52"/>
      <c r="EG444" s="52"/>
      <c r="EH444" s="52"/>
      <c r="EI444" s="52"/>
      <c r="EJ444" s="52"/>
      <c r="EK444" s="52"/>
      <c r="EL444" s="52"/>
      <c r="EM444" s="52"/>
      <c r="EN444" s="52"/>
      <c r="EO444" s="52"/>
      <c r="EP444" s="52"/>
      <c r="EQ444" s="95"/>
      <c r="ER444" s="542"/>
    </row>
    <row r="445" spans="1:148" ht="15" customHeight="1" x14ac:dyDescent="0.25">
      <c r="A445" s="1469"/>
      <c r="B445" s="1129" t="str">
        <f t="shared" si="48"/>
        <v>Desk 21</v>
      </c>
      <c r="C445" s="1131" t="str">
        <f t="shared" si="51"/>
        <v/>
      </c>
      <c r="D445" s="1131" t="str">
        <f t="shared" si="51"/>
        <v/>
      </c>
      <c r="E445" s="1131" t="str">
        <f t="shared" si="51"/>
        <v/>
      </c>
      <c r="F445" s="1131" t="str">
        <f t="shared" si="51"/>
        <v/>
      </c>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52"/>
      <c r="CD445" s="52"/>
      <c r="CE445" s="52"/>
      <c r="CF445" s="52"/>
      <c r="CG445" s="52"/>
      <c r="CH445" s="52"/>
      <c r="CI445" s="52"/>
      <c r="CJ445" s="52"/>
      <c r="CK445" s="52"/>
      <c r="CL445" s="52"/>
      <c r="CM445" s="52"/>
      <c r="CN445" s="52"/>
      <c r="CO445" s="52"/>
      <c r="CP445" s="52"/>
      <c r="CQ445" s="52"/>
      <c r="CR445" s="52"/>
      <c r="CS445" s="52"/>
      <c r="CT445" s="52"/>
      <c r="CU445" s="52"/>
      <c r="CV445" s="52"/>
      <c r="CW445" s="52"/>
      <c r="CX445" s="52"/>
      <c r="CY445" s="52"/>
      <c r="CZ445" s="52"/>
      <c r="DA445" s="52"/>
      <c r="DB445" s="52"/>
      <c r="DC445" s="52"/>
      <c r="DD445" s="52"/>
      <c r="DE445" s="52"/>
      <c r="DF445" s="52"/>
      <c r="DG445" s="52"/>
      <c r="DH445" s="52"/>
      <c r="DI445" s="52"/>
      <c r="DJ445" s="52"/>
      <c r="DK445" s="52"/>
      <c r="DL445" s="52"/>
      <c r="DM445" s="52"/>
      <c r="DN445" s="52"/>
      <c r="DO445" s="52"/>
      <c r="DP445" s="52"/>
      <c r="DQ445" s="52"/>
      <c r="DR445" s="52"/>
      <c r="DS445" s="52"/>
      <c r="DT445" s="52"/>
      <c r="DU445" s="52"/>
      <c r="DV445" s="95"/>
      <c r="DW445" s="52"/>
      <c r="DX445" s="52"/>
      <c r="DY445" s="52"/>
      <c r="DZ445" s="52"/>
      <c r="EA445" s="52"/>
      <c r="EB445" s="52"/>
      <c r="EC445" s="52"/>
      <c r="ED445" s="52"/>
      <c r="EE445" s="52"/>
      <c r="EF445" s="52"/>
      <c r="EG445" s="52"/>
      <c r="EH445" s="52"/>
      <c r="EI445" s="52"/>
      <c r="EJ445" s="52"/>
      <c r="EK445" s="52"/>
      <c r="EL445" s="52"/>
      <c r="EM445" s="52"/>
      <c r="EN445" s="52"/>
      <c r="EO445" s="52"/>
      <c r="EP445" s="52"/>
      <c r="EQ445" s="95"/>
      <c r="ER445" s="542"/>
    </row>
    <row r="446" spans="1:148" ht="15" customHeight="1" x14ac:dyDescent="0.25">
      <c r="A446" s="1469"/>
      <c r="B446" s="1129" t="str">
        <f t="shared" si="48"/>
        <v>Desk 22</v>
      </c>
      <c r="C446" s="1131" t="str">
        <f t="shared" si="51"/>
        <v/>
      </c>
      <c r="D446" s="1131" t="str">
        <f t="shared" si="51"/>
        <v/>
      </c>
      <c r="E446" s="1131" t="str">
        <f t="shared" si="51"/>
        <v/>
      </c>
      <c r="F446" s="1131" t="str">
        <f t="shared" si="51"/>
        <v/>
      </c>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52"/>
      <c r="CD446" s="52"/>
      <c r="CE446" s="52"/>
      <c r="CF446" s="52"/>
      <c r="CG446" s="52"/>
      <c r="CH446" s="52"/>
      <c r="CI446" s="52"/>
      <c r="CJ446" s="52"/>
      <c r="CK446" s="52"/>
      <c r="CL446" s="52"/>
      <c r="CM446" s="52"/>
      <c r="CN446" s="52"/>
      <c r="CO446" s="52"/>
      <c r="CP446" s="52"/>
      <c r="CQ446" s="52"/>
      <c r="CR446" s="52"/>
      <c r="CS446" s="52"/>
      <c r="CT446" s="52"/>
      <c r="CU446" s="52"/>
      <c r="CV446" s="52"/>
      <c r="CW446" s="52"/>
      <c r="CX446" s="52"/>
      <c r="CY446" s="52"/>
      <c r="CZ446" s="52"/>
      <c r="DA446" s="52"/>
      <c r="DB446" s="52"/>
      <c r="DC446" s="52"/>
      <c r="DD446" s="52"/>
      <c r="DE446" s="52"/>
      <c r="DF446" s="52"/>
      <c r="DG446" s="52"/>
      <c r="DH446" s="52"/>
      <c r="DI446" s="52"/>
      <c r="DJ446" s="52"/>
      <c r="DK446" s="52"/>
      <c r="DL446" s="52"/>
      <c r="DM446" s="52"/>
      <c r="DN446" s="52"/>
      <c r="DO446" s="52"/>
      <c r="DP446" s="52"/>
      <c r="DQ446" s="52"/>
      <c r="DR446" s="52"/>
      <c r="DS446" s="52"/>
      <c r="DT446" s="52"/>
      <c r="DU446" s="52"/>
      <c r="DV446" s="95"/>
      <c r="DW446" s="52"/>
      <c r="DX446" s="52"/>
      <c r="DY446" s="52"/>
      <c r="DZ446" s="52"/>
      <c r="EA446" s="52"/>
      <c r="EB446" s="52"/>
      <c r="EC446" s="52"/>
      <c r="ED446" s="52"/>
      <c r="EE446" s="52"/>
      <c r="EF446" s="52"/>
      <c r="EG446" s="52"/>
      <c r="EH446" s="52"/>
      <c r="EI446" s="52"/>
      <c r="EJ446" s="52"/>
      <c r="EK446" s="52"/>
      <c r="EL446" s="52"/>
      <c r="EM446" s="52"/>
      <c r="EN446" s="52"/>
      <c r="EO446" s="52"/>
      <c r="EP446" s="52"/>
      <c r="EQ446" s="95"/>
      <c r="ER446" s="542"/>
    </row>
    <row r="447" spans="1:148" ht="15" customHeight="1" x14ac:dyDescent="0.25">
      <c r="A447" s="1469"/>
      <c r="B447" s="1129" t="str">
        <f t="shared" si="48"/>
        <v>Desk 23</v>
      </c>
      <c r="C447" s="1131" t="str">
        <f t="shared" si="51"/>
        <v/>
      </c>
      <c r="D447" s="1131" t="str">
        <f t="shared" si="51"/>
        <v/>
      </c>
      <c r="E447" s="1131" t="str">
        <f t="shared" si="51"/>
        <v/>
      </c>
      <c r="F447" s="1131" t="str">
        <f t="shared" si="51"/>
        <v/>
      </c>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52"/>
      <c r="CD447" s="52"/>
      <c r="CE447" s="52"/>
      <c r="CF447" s="52"/>
      <c r="CG447" s="52"/>
      <c r="CH447" s="52"/>
      <c r="CI447" s="52"/>
      <c r="CJ447" s="52"/>
      <c r="CK447" s="52"/>
      <c r="CL447" s="52"/>
      <c r="CM447" s="52"/>
      <c r="CN447" s="52"/>
      <c r="CO447" s="52"/>
      <c r="CP447" s="52"/>
      <c r="CQ447" s="52"/>
      <c r="CR447" s="52"/>
      <c r="CS447" s="52"/>
      <c r="CT447" s="52"/>
      <c r="CU447" s="52"/>
      <c r="CV447" s="52"/>
      <c r="CW447" s="52"/>
      <c r="CX447" s="52"/>
      <c r="CY447" s="52"/>
      <c r="CZ447" s="52"/>
      <c r="DA447" s="52"/>
      <c r="DB447" s="52"/>
      <c r="DC447" s="52"/>
      <c r="DD447" s="52"/>
      <c r="DE447" s="52"/>
      <c r="DF447" s="52"/>
      <c r="DG447" s="52"/>
      <c r="DH447" s="52"/>
      <c r="DI447" s="52"/>
      <c r="DJ447" s="52"/>
      <c r="DK447" s="52"/>
      <c r="DL447" s="52"/>
      <c r="DM447" s="52"/>
      <c r="DN447" s="52"/>
      <c r="DO447" s="52"/>
      <c r="DP447" s="52"/>
      <c r="DQ447" s="52"/>
      <c r="DR447" s="52"/>
      <c r="DS447" s="52"/>
      <c r="DT447" s="52"/>
      <c r="DU447" s="52"/>
      <c r="DV447" s="95"/>
      <c r="DW447" s="52"/>
      <c r="DX447" s="52"/>
      <c r="DY447" s="52"/>
      <c r="DZ447" s="52"/>
      <c r="EA447" s="52"/>
      <c r="EB447" s="52"/>
      <c r="EC447" s="52"/>
      <c r="ED447" s="52"/>
      <c r="EE447" s="52"/>
      <c r="EF447" s="52"/>
      <c r="EG447" s="52"/>
      <c r="EH447" s="52"/>
      <c r="EI447" s="52"/>
      <c r="EJ447" s="52"/>
      <c r="EK447" s="52"/>
      <c r="EL447" s="52"/>
      <c r="EM447" s="52"/>
      <c r="EN447" s="52"/>
      <c r="EO447" s="52"/>
      <c r="EP447" s="52"/>
      <c r="EQ447" s="95"/>
      <c r="ER447" s="542"/>
    </row>
    <row r="448" spans="1:148" ht="15" customHeight="1" x14ac:dyDescent="0.25">
      <c r="A448" s="1469"/>
      <c r="B448" s="1129" t="str">
        <f t="shared" si="48"/>
        <v>Desk 24</v>
      </c>
      <c r="C448" s="1131" t="str">
        <f t="shared" si="51"/>
        <v/>
      </c>
      <c r="D448" s="1131" t="str">
        <f t="shared" si="51"/>
        <v/>
      </c>
      <c r="E448" s="1131" t="str">
        <f t="shared" si="51"/>
        <v/>
      </c>
      <c r="F448" s="1131" t="str">
        <f t="shared" si="51"/>
        <v/>
      </c>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52"/>
      <c r="CD448" s="52"/>
      <c r="CE448" s="52"/>
      <c r="CF448" s="52"/>
      <c r="CG448" s="52"/>
      <c r="CH448" s="52"/>
      <c r="CI448" s="52"/>
      <c r="CJ448" s="52"/>
      <c r="CK448" s="52"/>
      <c r="CL448" s="52"/>
      <c r="CM448" s="52"/>
      <c r="CN448" s="52"/>
      <c r="CO448" s="52"/>
      <c r="CP448" s="52"/>
      <c r="CQ448" s="52"/>
      <c r="CR448" s="52"/>
      <c r="CS448" s="52"/>
      <c r="CT448" s="52"/>
      <c r="CU448" s="52"/>
      <c r="CV448" s="52"/>
      <c r="CW448" s="52"/>
      <c r="CX448" s="52"/>
      <c r="CY448" s="52"/>
      <c r="CZ448" s="52"/>
      <c r="DA448" s="52"/>
      <c r="DB448" s="52"/>
      <c r="DC448" s="52"/>
      <c r="DD448" s="52"/>
      <c r="DE448" s="52"/>
      <c r="DF448" s="52"/>
      <c r="DG448" s="52"/>
      <c r="DH448" s="52"/>
      <c r="DI448" s="52"/>
      <c r="DJ448" s="52"/>
      <c r="DK448" s="52"/>
      <c r="DL448" s="52"/>
      <c r="DM448" s="52"/>
      <c r="DN448" s="52"/>
      <c r="DO448" s="52"/>
      <c r="DP448" s="52"/>
      <c r="DQ448" s="52"/>
      <c r="DR448" s="52"/>
      <c r="DS448" s="52"/>
      <c r="DT448" s="52"/>
      <c r="DU448" s="52"/>
      <c r="DV448" s="95"/>
      <c r="DW448" s="52"/>
      <c r="DX448" s="52"/>
      <c r="DY448" s="52"/>
      <c r="DZ448" s="52"/>
      <c r="EA448" s="52"/>
      <c r="EB448" s="52"/>
      <c r="EC448" s="52"/>
      <c r="ED448" s="52"/>
      <c r="EE448" s="52"/>
      <c r="EF448" s="52"/>
      <c r="EG448" s="52"/>
      <c r="EH448" s="52"/>
      <c r="EI448" s="52"/>
      <c r="EJ448" s="52"/>
      <c r="EK448" s="52"/>
      <c r="EL448" s="52"/>
      <c r="EM448" s="52"/>
      <c r="EN448" s="52"/>
      <c r="EO448" s="52"/>
      <c r="EP448" s="52"/>
      <c r="EQ448" s="95"/>
      <c r="ER448" s="542"/>
    </row>
    <row r="449" spans="1:148" ht="15" customHeight="1" x14ac:dyDescent="0.25">
      <c r="A449" s="1469"/>
      <c r="B449" s="1129" t="str">
        <f t="shared" si="48"/>
        <v>Desk 25</v>
      </c>
      <c r="C449" s="1131" t="str">
        <f t="shared" si="51"/>
        <v/>
      </c>
      <c r="D449" s="1131" t="str">
        <f t="shared" si="51"/>
        <v/>
      </c>
      <c r="E449" s="1131" t="str">
        <f t="shared" si="51"/>
        <v/>
      </c>
      <c r="F449" s="1131" t="str">
        <f t="shared" si="51"/>
        <v/>
      </c>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52"/>
      <c r="CD449" s="52"/>
      <c r="CE449" s="52"/>
      <c r="CF449" s="52"/>
      <c r="CG449" s="52"/>
      <c r="CH449" s="52"/>
      <c r="CI449" s="52"/>
      <c r="CJ449" s="52"/>
      <c r="CK449" s="52"/>
      <c r="CL449" s="52"/>
      <c r="CM449" s="52"/>
      <c r="CN449" s="52"/>
      <c r="CO449" s="52"/>
      <c r="CP449" s="52"/>
      <c r="CQ449" s="52"/>
      <c r="CR449" s="52"/>
      <c r="CS449" s="52"/>
      <c r="CT449" s="52"/>
      <c r="CU449" s="52"/>
      <c r="CV449" s="52"/>
      <c r="CW449" s="52"/>
      <c r="CX449" s="52"/>
      <c r="CY449" s="52"/>
      <c r="CZ449" s="52"/>
      <c r="DA449" s="52"/>
      <c r="DB449" s="52"/>
      <c r="DC449" s="52"/>
      <c r="DD449" s="52"/>
      <c r="DE449" s="52"/>
      <c r="DF449" s="52"/>
      <c r="DG449" s="52"/>
      <c r="DH449" s="52"/>
      <c r="DI449" s="52"/>
      <c r="DJ449" s="52"/>
      <c r="DK449" s="52"/>
      <c r="DL449" s="52"/>
      <c r="DM449" s="52"/>
      <c r="DN449" s="52"/>
      <c r="DO449" s="52"/>
      <c r="DP449" s="52"/>
      <c r="DQ449" s="52"/>
      <c r="DR449" s="52"/>
      <c r="DS449" s="52"/>
      <c r="DT449" s="52"/>
      <c r="DU449" s="52"/>
      <c r="DV449" s="95"/>
      <c r="DW449" s="52"/>
      <c r="DX449" s="52"/>
      <c r="DY449" s="52"/>
      <c r="DZ449" s="52"/>
      <c r="EA449" s="52"/>
      <c r="EB449" s="52"/>
      <c r="EC449" s="52"/>
      <c r="ED449" s="52"/>
      <c r="EE449" s="52"/>
      <c r="EF449" s="52"/>
      <c r="EG449" s="52"/>
      <c r="EH449" s="52"/>
      <c r="EI449" s="52"/>
      <c r="EJ449" s="52"/>
      <c r="EK449" s="52"/>
      <c r="EL449" s="52"/>
      <c r="EM449" s="52"/>
      <c r="EN449" s="52"/>
      <c r="EO449" s="52"/>
      <c r="EP449" s="52"/>
      <c r="EQ449" s="95"/>
      <c r="ER449" s="542"/>
    </row>
    <row r="450" spans="1:148" ht="15" customHeight="1" x14ac:dyDescent="0.25">
      <c r="A450" s="1469"/>
      <c r="B450" s="1129" t="str">
        <f t="shared" si="48"/>
        <v>Desk 26</v>
      </c>
      <c r="C450" s="1131" t="str">
        <f t="shared" si="51"/>
        <v/>
      </c>
      <c r="D450" s="1131" t="str">
        <f t="shared" si="51"/>
        <v/>
      </c>
      <c r="E450" s="1131" t="str">
        <f t="shared" si="51"/>
        <v/>
      </c>
      <c r="F450" s="1131" t="str">
        <f t="shared" si="51"/>
        <v/>
      </c>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52"/>
      <c r="CD450" s="52"/>
      <c r="CE450" s="52"/>
      <c r="CF450" s="52"/>
      <c r="CG450" s="52"/>
      <c r="CH450" s="52"/>
      <c r="CI450" s="52"/>
      <c r="CJ450" s="52"/>
      <c r="CK450" s="52"/>
      <c r="CL450" s="52"/>
      <c r="CM450" s="52"/>
      <c r="CN450" s="52"/>
      <c r="CO450" s="52"/>
      <c r="CP450" s="52"/>
      <c r="CQ450" s="52"/>
      <c r="CR450" s="52"/>
      <c r="CS450" s="52"/>
      <c r="CT450" s="52"/>
      <c r="CU450" s="52"/>
      <c r="CV450" s="52"/>
      <c r="CW450" s="52"/>
      <c r="CX450" s="52"/>
      <c r="CY450" s="52"/>
      <c r="CZ450" s="52"/>
      <c r="DA450" s="52"/>
      <c r="DB450" s="52"/>
      <c r="DC450" s="52"/>
      <c r="DD450" s="52"/>
      <c r="DE450" s="52"/>
      <c r="DF450" s="52"/>
      <c r="DG450" s="52"/>
      <c r="DH450" s="52"/>
      <c r="DI450" s="52"/>
      <c r="DJ450" s="52"/>
      <c r="DK450" s="52"/>
      <c r="DL450" s="52"/>
      <c r="DM450" s="52"/>
      <c r="DN450" s="52"/>
      <c r="DO450" s="52"/>
      <c r="DP450" s="52"/>
      <c r="DQ450" s="52"/>
      <c r="DR450" s="52"/>
      <c r="DS450" s="52"/>
      <c r="DT450" s="52"/>
      <c r="DU450" s="52"/>
      <c r="DV450" s="95"/>
      <c r="DW450" s="52"/>
      <c r="DX450" s="52"/>
      <c r="DY450" s="52"/>
      <c r="DZ450" s="52"/>
      <c r="EA450" s="52"/>
      <c r="EB450" s="52"/>
      <c r="EC450" s="52"/>
      <c r="ED450" s="52"/>
      <c r="EE450" s="52"/>
      <c r="EF450" s="52"/>
      <c r="EG450" s="52"/>
      <c r="EH450" s="52"/>
      <c r="EI450" s="52"/>
      <c r="EJ450" s="52"/>
      <c r="EK450" s="52"/>
      <c r="EL450" s="52"/>
      <c r="EM450" s="52"/>
      <c r="EN450" s="52"/>
      <c r="EO450" s="52"/>
      <c r="EP450" s="52"/>
      <c r="EQ450" s="95"/>
      <c r="ER450" s="542"/>
    </row>
    <row r="451" spans="1:148" ht="15" customHeight="1" x14ac:dyDescent="0.25">
      <c r="A451" s="1469"/>
      <c r="B451" s="1129" t="str">
        <f t="shared" si="48"/>
        <v>Desk 27</v>
      </c>
      <c r="C451" s="1131" t="str">
        <f t="shared" si="51"/>
        <v/>
      </c>
      <c r="D451" s="1131" t="str">
        <f t="shared" si="51"/>
        <v/>
      </c>
      <c r="E451" s="1131" t="str">
        <f t="shared" si="51"/>
        <v/>
      </c>
      <c r="F451" s="1131" t="str">
        <f t="shared" si="51"/>
        <v/>
      </c>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52"/>
      <c r="CD451" s="52"/>
      <c r="CE451" s="52"/>
      <c r="CF451" s="52"/>
      <c r="CG451" s="52"/>
      <c r="CH451" s="52"/>
      <c r="CI451" s="52"/>
      <c r="CJ451" s="52"/>
      <c r="CK451" s="52"/>
      <c r="CL451" s="52"/>
      <c r="CM451" s="52"/>
      <c r="CN451" s="52"/>
      <c r="CO451" s="52"/>
      <c r="CP451" s="52"/>
      <c r="CQ451" s="52"/>
      <c r="CR451" s="52"/>
      <c r="CS451" s="52"/>
      <c r="CT451" s="52"/>
      <c r="CU451" s="52"/>
      <c r="CV451" s="52"/>
      <c r="CW451" s="52"/>
      <c r="CX451" s="52"/>
      <c r="CY451" s="52"/>
      <c r="CZ451" s="52"/>
      <c r="DA451" s="52"/>
      <c r="DB451" s="52"/>
      <c r="DC451" s="52"/>
      <c r="DD451" s="52"/>
      <c r="DE451" s="52"/>
      <c r="DF451" s="52"/>
      <c r="DG451" s="52"/>
      <c r="DH451" s="52"/>
      <c r="DI451" s="52"/>
      <c r="DJ451" s="52"/>
      <c r="DK451" s="52"/>
      <c r="DL451" s="52"/>
      <c r="DM451" s="52"/>
      <c r="DN451" s="52"/>
      <c r="DO451" s="52"/>
      <c r="DP451" s="52"/>
      <c r="DQ451" s="52"/>
      <c r="DR451" s="52"/>
      <c r="DS451" s="52"/>
      <c r="DT451" s="52"/>
      <c r="DU451" s="52"/>
      <c r="DV451" s="95"/>
      <c r="DW451" s="52"/>
      <c r="DX451" s="52"/>
      <c r="DY451" s="52"/>
      <c r="DZ451" s="52"/>
      <c r="EA451" s="52"/>
      <c r="EB451" s="52"/>
      <c r="EC451" s="52"/>
      <c r="ED451" s="52"/>
      <c r="EE451" s="52"/>
      <c r="EF451" s="52"/>
      <c r="EG451" s="52"/>
      <c r="EH451" s="52"/>
      <c r="EI451" s="52"/>
      <c r="EJ451" s="52"/>
      <c r="EK451" s="52"/>
      <c r="EL451" s="52"/>
      <c r="EM451" s="52"/>
      <c r="EN451" s="52"/>
      <c r="EO451" s="52"/>
      <c r="EP451" s="52"/>
      <c r="EQ451" s="95"/>
      <c r="ER451" s="542"/>
    </row>
    <row r="452" spans="1:148" ht="15" customHeight="1" x14ac:dyDescent="0.25">
      <c r="A452" s="1469"/>
      <c r="B452" s="1129" t="str">
        <f t="shared" si="48"/>
        <v>Desk 28</v>
      </c>
      <c r="C452" s="1131" t="str">
        <f t="shared" si="51"/>
        <v/>
      </c>
      <c r="D452" s="1131" t="str">
        <f t="shared" si="51"/>
        <v/>
      </c>
      <c r="E452" s="1131" t="str">
        <f t="shared" si="51"/>
        <v/>
      </c>
      <c r="F452" s="1131" t="str">
        <f t="shared" si="51"/>
        <v/>
      </c>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52"/>
      <c r="CD452" s="52"/>
      <c r="CE452" s="52"/>
      <c r="CF452" s="52"/>
      <c r="CG452" s="52"/>
      <c r="CH452" s="52"/>
      <c r="CI452" s="52"/>
      <c r="CJ452" s="52"/>
      <c r="CK452" s="52"/>
      <c r="CL452" s="52"/>
      <c r="CM452" s="52"/>
      <c r="CN452" s="52"/>
      <c r="CO452" s="52"/>
      <c r="CP452" s="52"/>
      <c r="CQ452" s="52"/>
      <c r="CR452" s="52"/>
      <c r="CS452" s="52"/>
      <c r="CT452" s="52"/>
      <c r="CU452" s="52"/>
      <c r="CV452" s="52"/>
      <c r="CW452" s="52"/>
      <c r="CX452" s="52"/>
      <c r="CY452" s="52"/>
      <c r="CZ452" s="52"/>
      <c r="DA452" s="52"/>
      <c r="DB452" s="52"/>
      <c r="DC452" s="52"/>
      <c r="DD452" s="52"/>
      <c r="DE452" s="52"/>
      <c r="DF452" s="52"/>
      <c r="DG452" s="52"/>
      <c r="DH452" s="52"/>
      <c r="DI452" s="52"/>
      <c r="DJ452" s="52"/>
      <c r="DK452" s="52"/>
      <c r="DL452" s="52"/>
      <c r="DM452" s="52"/>
      <c r="DN452" s="52"/>
      <c r="DO452" s="52"/>
      <c r="DP452" s="52"/>
      <c r="DQ452" s="52"/>
      <c r="DR452" s="52"/>
      <c r="DS452" s="52"/>
      <c r="DT452" s="52"/>
      <c r="DU452" s="52"/>
      <c r="DV452" s="95"/>
      <c r="DW452" s="52"/>
      <c r="DX452" s="52"/>
      <c r="DY452" s="52"/>
      <c r="DZ452" s="52"/>
      <c r="EA452" s="52"/>
      <c r="EB452" s="52"/>
      <c r="EC452" s="52"/>
      <c r="ED452" s="52"/>
      <c r="EE452" s="52"/>
      <c r="EF452" s="52"/>
      <c r="EG452" s="52"/>
      <c r="EH452" s="52"/>
      <c r="EI452" s="52"/>
      <c r="EJ452" s="52"/>
      <c r="EK452" s="52"/>
      <c r="EL452" s="52"/>
      <c r="EM452" s="52"/>
      <c r="EN452" s="52"/>
      <c r="EO452" s="52"/>
      <c r="EP452" s="52"/>
      <c r="EQ452" s="95"/>
      <c r="ER452" s="542"/>
    </row>
    <row r="453" spans="1:148" ht="15" customHeight="1" x14ac:dyDescent="0.25">
      <c r="A453" s="1469"/>
      <c r="B453" s="1129" t="str">
        <f t="shared" si="48"/>
        <v>Desk 29</v>
      </c>
      <c r="C453" s="1131" t="str">
        <f t="shared" si="51"/>
        <v/>
      </c>
      <c r="D453" s="1131" t="str">
        <f t="shared" si="51"/>
        <v/>
      </c>
      <c r="E453" s="1131" t="str">
        <f t="shared" si="51"/>
        <v/>
      </c>
      <c r="F453" s="1131" t="str">
        <f t="shared" si="51"/>
        <v/>
      </c>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52"/>
      <c r="CD453" s="52"/>
      <c r="CE453" s="52"/>
      <c r="CF453" s="52"/>
      <c r="CG453" s="52"/>
      <c r="CH453" s="52"/>
      <c r="CI453" s="52"/>
      <c r="CJ453" s="52"/>
      <c r="CK453" s="52"/>
      <c r="CL453" s="52"/>
      <c r="CM453" s="52"/>
      <c r="CN453" s="52"/>
      <c r="CO453" s="52"/>
      <c r="CP453" s="52"/>
      <c r="CQ453" s="52"/>
      <c r="CR453" s="52"/>
      <c r="CS453" s="52"/>
      <c r="CT453" s="52"/>
      <c r="CU453" s="52"/>
      <c r="CV453" s="52"/>
      <c r="CW453" s="52"/>
      <c r="CX453" s="52"/>
      <c r="CY453" s="52"/>
      <c r="CZ453" s="52"/>
      <c r="DA453" s="52"/>
      <c r="DB453" s="52"/>
      <c r="DC453" s="52"/>
      <c r="DD453" s="52"/>
      <c r="DE453" s="52"/>
      <c r="DF453" s="52"/>
      <c r="DG453" s="52"/>
      <c r="DH453" s="52"/>
      <c r="DI453" s="52"/>
      <c r="DJ453" s="52"/>
      <c r="DK453" s="52"/>
      <c r="DL453" s="52"/>
      <c r="DM453" s="52"/>
      <c r="DN453" s="52"/>
      <c r="DO453" s="52"/>
      <c r="DP453" s="52"/>
      <c r="DQ453" s="52"/>
      <c r="DR453" s="52"/>
      <c r="DS453" s="52"/>
      <c r="DT453" s="52"/>
      <c r="DU453" s="52"/>
      <c r="DV453" s="95"/>
      <c r="DW453" s="52"/>
      <c r="DX453" s="52"/>
      <c r="DY453" s="52"/>
      <c r="DZ453" s="52"/>
      <c r="EA453" s="52"/>
      <c r="EB453" s="52"/>
      <c r="EC453" s="52"/>
      <c r="ED453" s="52"/>
      <c r="EE453" s="52"/>
      <c r="EF453" s="52"/>
      <c r="EG453" s="52"/>
      <c r="EH453" s="52"/>
      <c r="EI453" s="52"/>
      <c r="EJ453" s="52"/>
      <c r="EK453" s="52"/>
      <c r="EL453" s="52"/>
      <c r="EM453" s="52"/>
      <c r="EN453" s="52"/>
      <c r="EO453" s="52"/>
      <c r="EP453" s="52"/>
      <c r="EQ453" s="95"/>
      <c r="ER453" s="542"/>
    </row>
    <row r="454" spans="1:148" ht="15" customHeight="1" x14ac:dyDescent="0.25">
      <c r="A454" s="1469"/>
      <c r="B454" s="1129" t="str">
        <f t="shared" si="48"/>
        <v>Desk 30</v>
      </c>
      <c r="C454" s="1131" t="str">
        <f t="shared" si="51"/>
        <v/>
      </c>
      <c r="D454" s="1131" t="str">
        <f t="shared" si="51"/>
        <v/>
      </c>
      <c r="E454" s="1131" t="str">
        <f t="shared" si="51"/>
        <v/>
      </c>
      <c r="F454" s="1131" t="str">
        <f t="shared" si="51"/>
        <v/>
      </c>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52"/>
      <c r="CD454" s="52"/>
      <c r="CE454" s="52"/>
      <c r="CF454" s="52"/>
      <c r="CG454" s="52"/>
      <c r="CH454" s="52"/>
      <c r="CI454" s="52"/>
      <c r="CJ454" s="52"/>
      <c r="CK454" s="52"/>
      <c r="CL454" s="52"/>
      <c r="CM454" s="52"/>
      <c r="CN454" s="52"/>
      <c r="CO454" s="52"/>
      <c r="CP454" s="52"/>
      <c r="CQ454" s="52"/>
      <c r="CR454" s="52"/>
      <c r="CS454" s="52"/>
      <c r="CT454" s="52"/>
      <c r="CU454" s="52"/>
      <c r="CV454" s="52"/>
      <c r="CW454" s="52"/>
      <c r="CX454" s="52"/>
      <c r="CY454" s="52"/>
      <c r="CZ454" s="52"/>
      <c r="DA454" s="52"/>
      <c r="DB454" s="52"/>
      <c r="DC454" s="52"/>
      <c r="DD454" s="52"/>
      <c r="DE454" s="52"/>
      <c r="DF454" s="52"/>
      <c r="DG454" s="52"/>
      <c r="DH454" s="52"/>
      <c r="DI454" s="52"/>
      <c r="DJ454" s="52"/>
      <c r="DK454" s="52"/>
      <c r="DL454" s="52"/>
      <c r="DM454" s="52"/>
      <c r="DN454" s="52"/>
      <c r="DO454" s="52"/>
      <c r="DP454" s="52"/>
      <c r="DQ454" s="52"/>
      <c r="DR454" s="52"/>
      <c r="DS454" s="52"/>
      <c r="DT454" s="52"/>
      <c r="DU454" s="52"/>
      <c r="DV454" s="95"/>
      <c r="DW454" s="52"/>
      <c r="DX454" s="52"/>
      <c r="DY454" s="52"/>
      <c r="DZ454" s="52"/>
      <c r="EA454" s="52"/>
      <c r="EB454" s="52"/>
      <c r="EC454" s="52"/>
      <c r="ED454" s="52"/>
      <c r="EE454" s="52"/>
      <c r="EF454" s="52"/>
      <c r="EG454" s="52"/>
      <c r="EH454" s="52"/>
      <c r="EI454" s="52"/>
      <c r="EJ454" s="52"/>
      <c r="EK454" s="52"/>
      <c r="EL454" s="52"/>
      <c r="EM454" s="52"/>
      <c r="EN454" s="52"/>
      <c r="EO454" s="52"/>
      <c r="EP454" s="52"/>
      <c r="EQ454" s="95"/>
      <c r="ER454" s="542"/>
    </row>
    <row r="455" spans="1:148" ht="15" customHeight="1" x14ac:dyDescent="0.25">
      <c r="A455" s="1469"/>
      <c r="B455" s="1129" t="str">
        <f t="shared" si="48"/>
        <v>Desk 31</v>
      </c>
      <c r="C455" s="1131" t="str">
        <f t="shared" si="51"/>
        <v/>
      </c>
      <c r="D455" s="1131" t="str">
        <f t="shared" si="51"/>
        <v/>
      </c>
      <c r="E455" s="1131" t="str">
        <f t="shared" si="51"/>
        <v/>
      </c>
      <c r="F455" s="1131" t="str">
        <f t="shared" si="51"/>
        <v/>
      </c>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52"/>
      <c r="CD455" s="52"/>
      <c r="CE455" s="52"/>
      <c r="CF455" s="52"/>
      <c r="CG455" s="52"/>
      <c r="CH455" s="52"/>
      <c r="CI455" s="52"/>
      <c r="CJ455" s="52"/>
      <c r="CK455" s="52"/>
      <c r="CL455" s="52"/>
      <c r="CM455" s="52"/>
      <c r="CN455" s="52"/>
      <c r="CO455" s="52"/>
      <c r="CP455" s="52"/>
      <c r="CQ455" s="52"/>
      <c r="CR455" s="52"/>
      <c r="CS455" s="52"/>
      <c r="CT455" s="52"/>
      <c r="CU455" s="52"/>
      <c r="CV455" s="52"/>
      <c r="CW455" s="52"/>
      <c r="CX455" s="52"/>
      <c r="CY455" s="52"/>
      <c r="CZ455" s="52"/>
      <c r="DA455" s="52"/>
      <c r="DB455" s="52"/>
      <c r="DC455" s="52"/>
      <c r="DD455" s="52"/>
      <c r="DE455" s="52"/>
      <c r="DF455" s="52"/>
      <c r="DG455" s="52"/>
      <c r="DH455" s="52"/>
      <c r="DI455" s="52"/>
      <c r="DJ455" s="52"/>
      <c r="DK455" s="52"/>
      <c r="DL455" s="52"/>
      <c r="DM455" s="52"/>
      <c r="DN455" s="52"/>
      <c r="DO455" s="52"/>
      <c r="DP455" s="52"/>
      <c r="DQ455" s="52"/>
      <c r="DR455" s="52"/>
      <c r="DS455" s="52"/>
      <c r="DT455" s="52"/>
      <c r="DU455" s="52"/>
      <c r="DV455" s="95"/>
      <c r="DW455" s="52"/>
      <c r="DX455" s="52"/>
      <c r="DY455" s="52"/>
      <c r="DZ455" s="52"/>
      <c r="EA455" s="52"/>
      <c r="EB455" s="52"/>
      <c r="EC455" s="52"/>
      <c r="ED455" s="52"/>
      <c r="EE455" s="52"/>
      <c r="EF455" s="52"/>
      <c r="EG455" s="52"/>
      <c r="EH455" s="52"/>
      <c r="EI455" s="52"/>
      <c r="EJ455" s="52"/>
      <c r="EK455" s="52"/>
      <c r="EL455" s="52"/>
      <c r="EM455" s="52"/>
      <c r="EN455" s="52"/>
      <c r="EO455" s="52"/>
      <c r="EP455" s="52"/>
      <c r="EQ455" s="95"/>
      <c r="ER455" s="542"/>
    </row>
    <row r="456" spans="1:148" ht="15" customHeight="1" x14ac:dyDescent="0.25">
      <c r="A456" s="1469"/>
      <c r="B456" s="1129" t="str">
        <f t="shared" si="48"/>
        <v>Desk 32</v>
      </c>
      <c r="C456" s="1131" t="str">
        <f t="shared" si="51"/>
        <v/>
      </c>
      <c r="D456" s="1131" t="str">
        <f t="shared" si="51"/>
        <v/>
      </c>
      <c r="E456" s="1131" t="str">
        <f t="shared" si="51"/>
        <v/>
      </c>
      <c r="F456" s="1131" t="str">
        <f t="shared" si="51"/>
        <v/>
      </c>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52"/>
      <c r="CD456" s="52"/>
      <c r="CE456" s="52"/>
      <c r="CF456" s="52"/>
      <c r="CG456" s="52"/>
      <c r="CH456" s="52"/>
      <c r="CI456" s="52"/>
      <c r="CJ456" s="52"/>
      <c r="CK456" s="52"/>
      <c r="CL456" s="52"/>
      <c r="CM456" s="52"/>
      <c r="CN456" s="52"/>
      <c r="CO456" s="52"/>
      <c r="CP456" s="52"/>
      <c r="CQ456" s="52"/>
      <c r="CR456" s="52"/>
      <c r="CS456" s="52"/>
      <c r="CT456" s="52"/>
      <c r="CU456" s="52"/>
      <c r="CV456" s="52"/>
      <c r="CW456" s="52"/>
      <c r="CX456" s="52"/>
      <c r="CY456" s="52"/>
      <c r="CZ456" s="52"/>
      <c r="DA456" s="52"/>
      <c r="DB456" s="52"/>
      <c r="DC456" s="52"/>
      <c r="DD456" s="52"/>
      <c r="DE456" s="52"/>
      <c r="DF456" s="52"/>
      <c r="DG456" s="52"/>
      <c r="DH456" s="52"/>
      <c r="DI456" s="52"/>
      <c r="DJ456" s="52"/>
      <c r="DK456" s="52"/>
      <c r="DL456" s="52"/>
      <c r="DM456" s="52"/>
      <c r="DN456" s="52"/>
      <c r="DO456" s="52"/>
      <c r="DP456" s="52"/>
      <c r="DQ456" s="52"/>
      <c r="DR456" s="52"/>
      <c r="DS456" s="52"/>
      <c r="DT456" s="52"/>
      <c r="DU456" s="52"/>
      <c r="DV456" s="95"/>
      <c r="DW456" s="52"/>
      <c r="DX456" s="52"/>
      <c r="DY456" s="52"/>
      <c r="DZ456" s="52"/>
      <c r="EA456" s="52"/>
      <c r="EB456" s="52"/>
      <c r="EC456" s="52"/>
      <c r="ED456" s="52"/>
      <c r="EE456" s="52"/>
      <c r="EF456" s="52"/>
      <c r="EG456" s="52"/>
      <c r="EH456" s="52"/>
      <c r="EI456" s="52"/>
      <c r="EJ456" s="52"/>
      <c r="EK456" s="52"/>
      <c r="EL456" s="52"/>
      <c r="EM456" s="52"/>
      <c r="EN456" s="52"/>
      <c r="EO456" s="52"/>
      <c r="EP456" s="52"/>
      <c r="EQ456" s="95"/>
      <c r="ER456" s="542"/>
    </row>
    <row r="457" spans="1:148" ht="15" customHeight="1" x14ac:dyDescent="0.25">
      <c r="A457" s="1469"/>
      <c r="B457" s="1129" t="str">
        <f t="shared" si="48"/>
        <v>Desk 33</v>
      </c>
      <c r="C457" s="1131" t="str">
        <f t="shared" si="51"/>
        <v/>
      </c>
      <c r="D457" s="1131" t="str">
        <f t="shared" si="51"/>
        <v/>
      </c>
      <c r="E457" s="1131" t="str">
        <f t="shared" si="51"/>
        <v/>
      </c>
      <c r="F457" s="1131" t="str">
        <f t="shared" si="51"/>
        <v/>
      </c>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52"/>
      <c r="CD457" s="52"/>
      <c r="CE457" s="52"/>
      <c r="CF457" s="52"/>
      <c r="CG457" s="52"/>
      <c r="CH457" s="52"/>
      <c r="CI457" s="52"/>
      <c r="CJ457" s="52"/>
      <c r="CK457" s="52"/>
      <c r="CL457" s="52"/>
      <c r="CM457" s="52"/>
      <c r="CN457" s="52"/>
      <c r="CO457" s="52"/>
      <c r="CP457" s="52"/>
      <c r="CQ457" s="52"/>
      <c r="CR457" s="52"/>
      <c r="CS457" s="52"/>
      <c r="CT457" s="52"/>
      <c r="CU457" s="52"/>
      <c r="CV457" s="52"/>
      <c r="CW457" s="52"/>
      <c r="CX457" s="52"/>
      <c r="CY457" s="52"/>
      <c r="CZ457" s="52"/>
      <c r="DA457" s="52"/>
      <c r="DB457" s="52"/>
      <c r="DC457" s="52"/>
      <c r="DD457" s="52"/>
      <c r="DE457" s="52"/>
      <c r="DF457" s="52"/>
      <c r="DG457" s="52"/>
      <c r="DH457" s="52"/>
      <c r="DI457" s="52"/>
      <c r="DJ457" s="52"/>
      <c r="DK457" s="52"/>
      <c r="DL457" s="52"/>
      <c r="DM457" s="52"/>
      <c r="DN457" s="52"/>
      <c r="DO457" s="52"/>
      <c r="DP457" s="52"/>
      <c r="DQ457" s="52"/>
      <c r="DR457" s="52"/>
      <c r="DS457" s="52"/>
      <c r="DT457" s="52"/>
      <c r="DU457" s="52"/>
      <c r="DV457" s="95"/>
      <c r="DW457" s="52"/>
      <c r="DX457" s="52"/>
      <c r="DY457" s="52"/>
      <c r="DZ457" s="52"/>
      <c r="EA457" s="52"/>
      <c r="EB457" s="52"/>
      <c r="EC457" s="52"/>
      <c r="ED457" s="52"/>
      <c r="EE457" s="52"/>
      <c r="EF457" s="52"/>
      <c r="EG457" s="52"/>
      <c r="EH457" s="52"/>
      <c r="EI457" s="52"/>
      <c r="EJ457" s="52"/>
      <c r="EK457" s="52"/>
      <c r="EL457" s="52"/>
      <c r="EM457" s="52"/>
      <c r="EN457" s="52"/>
      <c r="EO457" s="52"/>
      <c r="EP457" s="52"/>
      <c r="EQ457" s="95"/>
      <c r="ER457" s="542"/>
    </row>
    <row r="458" spans="1:148" ht="15" customHeight="1" x14ac:dyDescent="0.25">
      <c r="A458" s="1469"/>
      <c r="B458" s="1129" t="str">
        <f t="shared" si="48"/>
        <v>Desk 34</v>
      </c>
      <c r="C458" s="1131" t="str">
        <f t="shared" ref="C458:F473" si="52">IF(ISBLANK(C44), "", C44)</f>
        <v/>
      </c>
      <c r="D458" s="1131" t="str">
        <f t="shared" si="52"/>
        <v/>
      </c>
      <c r="E458" s="1131" t="str">
        <f t="shared" si="52"/>
        <v/>
      </c>
      <c r="F458" s="1131" t="str">
        <f t="shared" si="52"/>
        <v/>
      </c>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52"/>
      <c r="CD458" s="52"/>
      <c r="CE458" s="52"/>
      <c r="CF458" s="52"/>
      <c r="CG458" s="52"/>
      <c r="CH458" s="52"/>
      <c r="CI458" s="52"/>
      <c r="CJ458" s="52"/>
      <c r="CK458" s="52"/>
      <c r="CL458" s="52"/>
      <c r="CM458" s="52"/>
      <c r="CN458" s="52"/>
      <c r="CO458" s="52"/>
      <c r="CP458" s="52"/>
      <c r="CQ458" s="52"/>
      <c r="CR458" s="52"/>
      <c r="CS458" s="52"/>
      <c r="CT458" s="52"/>
      <c r="CU458" s="52"/>
      <c r="CV458" s="52"/>
      <c r="CW458" s="52"/>
      <c r="CX458" s="52"/>
      <c r="CY458" s="52"/>
      <c r="CZ458" s="52"/>
      <c r="DA458" s="52"/>
      <c r="DB458" s="52"/>
      <c r="DC458" s="52"/>
      <c r="DD458" s="52"/>
      <c r="DE458" s="52"/>
      <c r="DF458" s="52"/>
      <c r="DG458" s="52"/>
      <c r="DH458" s="52"/>
      <c r="DI458" s="52"/>
      <c r="DJ458" s="52"/>
      <c r="DK458" s="52"/>
      <c r="DL458" s="52"/>
      <c r="DM458" s="52"/>
      <c r="DN458" s="52"/>
      <c r="DO458" s="52"/>
      <c r="DP458" s="52"/>
      <c r="DQ458" s="52"/>
      <c r="DR458" s="52"/>
      <c r="DS458" s="52"/>
      <c r="DT458" s="52"/>
      <c r="DU458" s="52"/>
      <c r="DV458" s="95"/>
      <c r="DW458" s="52"/>
      <c r="DX458" s="52"/>
      <c r="DY458" s="52"/>
      <c r="DZ458" s="52"/>
      <c r="EA458" s="52"/>
      <c r="EB458" s="52"/>
      <c r="EC458" s="52"/>
      <c r="ED458" s="52"/>
      <c r="EE458" s="52"/>
      <c r="EF458" s="52"/>
      <c r="EG458" s="52"/>
      <c r="EH458" s="52"/>
      <c r="EI458" s="52"/>
      <c r="EJ458" s="52"/>
      <c r="EK458" s="52"/>
      <c r="EL458" s="52"/>
      <c r="EM458" s="52"/>
      <c r="EN458" s="52"/>
      <c r="EO458" s="52"/>
      <c r="EP458" s="52"/>
      <c r="EQ458" s="95"/>
      <c r="ER458" s="542"/>
    </row>
    <row r="459" spans="1:148" ht="15" customHeight="1" x14ac:dyDescent="0.25">
      <c r="A459" s="1469"/>
      <c r="B459" s="1129" t="str">
        <f t="shared" si="48"/>
        <v>Desk 35</v>
      </c>
      <c r="C459" s="1131" t="str">
        <f t="shared" si="52"/>
        <v/>
      </c>
      <c r="D459" s="1131" t="str">
        <f t="shared" si="52"/>
        <v/>
      </c>
      <c r="E459" s="1131" t="str">
        <f t="shared" si="52"/>
        <v/>
      </c>
      <c r="F459" s="1131" t="str">
        <f t="shared" si="52"/>
        <v/>
      </c>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52"/>
      <c r="CD459" s="52"/>
      <c r="CE459" s="52"/>
      <c r="CF459" s="52"/>
      <c r="CG459" s="52"/>
      <c r="CH459" s="52"/>
      <c r="CI459" s="52"/>
      <c r="CJ459" s="52"/>
      <c r="CK459" s="52"/>
      <c r="CL459" s="52"/>
      <c r="CM459" s="52"/>
      <c r="CN459" s="52"/>
      <c r="CO459" s="52"/>
      <c r="CP459" s="52"/>
      <c r="CQ459" s="52"/>
      <c r="CR459" s="52"/>
      <c r="CS459" s="52"/>
      <c r="CT459" s="52"/>
      <c r="CU459" s="52"/>
      <c r="CV459" s="52"/>
      <c r="CW459" s="52"/>
      <c r="CX459" s="52"/>
      <c r="CY459" s="52"/>
      <c r="CZ459" s="52"/>
      <c r="DA459" s="52"/>
      <c r="DB459" s="52"/>
      <c r="DC459" s="52"/>
      <c r="DD459" s="52"/>
      <c r="DE459" s="52"/>
      <c r="DF459" s="52"/>
      <c r="DG459" s="52"/>
      <c r="DH459" s="52"/>
      <c r="DI459" s="52"/>
      <c r="DJ459" s="52"/>
      <c r="DK459" s="52"/>
      <c r="DL459" s="52"/>
      <c r="DM459" s="52"/>
      <c r="DN459" s="52"/>
      <c r="DO459" s="52"/>
      <c r="DP459" s="52"/>
      <c r="DQ459" s="52"/>
      <c r="DR459" s="52"/>
      <c r="DS459" s="52"/>
      <c r="DT459" s="52"/>
      <c r="DU459" s="52"/>
      <c r="DV459" s="95"/>
      <c r="DW459" s="52"/>
      <c r="DX459" s="52"/>
      <c r="DY459" s="52"/>
      <c r="DZ459" s="52"/>
      <c r="EA459" s="52"/>
      <c r="EB459" s="52"/>
      <c r="EC459" s="52"/>
      <c r="ED459" s="52"/>
      <c r="EE459" s="52"/>
      <c r="EF459" s="52"/>
      <c r="EG459" s="52"/>
      <c r="EH459" s="52"/>
      <c r="EI459" s="52"/>
      <c r="EJ459" s="52"/>
      <c r="EK459" s="52"/>
      <c r="EL459" s="52"/>
      <c r="EM459" s="52"/>
      <c r="EN459" s="52"/>
      <c r="EO459" s="52"/>
      <c r="EP459" s="52"/>
      <c r="EQ459" s="95"/>
      <c r="ER459" s="542"/>
    </row>
    <row r="460" spans="1:148" ht="15" customHeight="1" x14ac:dyDescent="0.25">
      <c r="A460" s="1469"/>
      <c r="B460" s="1129" t="str">
        <f t="shared" si="48"/>
        <v>Desk 36</v>
      </c>
      <c r="C460" s="1131" t="str">
        <f t="shared" si="52"/>
        <v/>
      </c>
      <c r="D460" s="1131" t="str">
        <f t="shared" si="52"/>
        <v/>
      </c>
      <c r="E460" s="1131" t="str">
        <f t="shared" si="52"/>
        <v/>
      </c>
      <c r="F460" s="1131" t="str">
        <f t="shared" si="52"/>
        <v/>
      </c>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52"/>
      <c r="CD460" s="52"/>
      <c r="CE460" s="52"/>
      <c r="CF460" s="52"/>
      <c r="CG460" s="52"/>
      <c r="CH460" s="52"/>
      <c r="CI460" s="52"/>
      <c r="CJ460" s="52"/>
      <c r="CK460" s="52"/>
      <c r="CL460" s="52"/>
      <c r="CM460" s="52"/>
      <c r="CN460" s="52"/>
      <c r="CO460" s="52"/>
      <c r="CP460" s="52"/>
      <c r="CQ460" s="52"/>
      <c r="CR460" s="52"/>
      <c r="CS460" s="52"/>
      <c r="CT460" s="52"/>
      <c r="CU460" s="52"/>
      <c r="CV460" s="52"/>
      <c r="CW460" s="52"/>
      <c r="CX460" s="52"/>
      <c r="CY460" s="52"/>
      <c r="CZ460" s="52"/>
      <c r="DA460" s="52"/>
      <c r="DB460" s="52"/>
      <c r="DC460" s="52"/>
      <c r="DD460" s="52"/>
      <c r="DE460" s="52"/>
      <c r="DF460" s="52"/>
      <c r="DG460" s="52"/>
      <c r="DH460" s="52"/>
      <c r="DI460" s="52"/>
      <c r="DJ460" s="52"/>
      <c r="DK460" s="52"/>
      <c r="DL460" s="52"/>
      <c r="DM460" s="52"/>
      <c r="DN460" s="52"/>
      <c r="DO460" s="52"/>
      <c r="DP460" s="52"/>
      <c r="DQ460" s="52"/>
      <c r="DR460" s="52"/>
      <c r="DS460" s="52"/>
      <c r="DT460" s="52"/>
      <c r="DU460" s="52"/>
      <c r="DV460" s="95"/>
      <c r="DW460" s="52"/>
      <c r="DX460" s="52"/>
      <c r="DY460" s="52"/>
      <c r="DZ460" s="52"/>
      <c r="EA460" s="52"/>
      <c r="EB460" s="52"/>
      <c r="EC460" s="52"/>
      <c r="ED460" s="52"/>
      <c r="EE460" s="52"/>
      <c r="EF460" s="52"/>
      <c r="EG460" s="52"/>
      <c r="EH460" s="52"/>
      <c r="EI460" s="52"/>
      <c r="EJ460" s="52"/>
      <c r="EK460" s="52"/>
      <c r="EL460" s="52"/>
      <c r="EM460" s="52"/>
      <c r="EN460" s="52"/>
      <c r="EO460" s="52"/>
      <c r="EP460" s="52"/>
      <c r="EQ460" s="95"/>
      <c r="ER460" s="542"/>
    </row>
    <row r="461" spans="1:148" ht="15" customHeight="1" x14ac:dyDescent="0.25">
      <c r="A461" s="1469"/>
      <c r="B461" s="1129" t="str">
        <f t="shared" si="48"/>
        <v>Desk 37</v>
      </c>
      <c r="C461" s="1131" t="str">
        <f t="shared" si="52"/>
        <v/>
      </c>
      <c r="D461" s="1131" t="str">
        <f t="shared" si="52"/>
        <v/>
      </c>
      <c r="E461" s="1131" t="str">
        <f t="shared" si="52"/>
        <v/>
      </c>
      <c r="F461" s="1131" t="str">
        <f t="shared" si="52"/>
        <v/>
      </c>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52"/>
      <c r="CD461" s="52"/>
      <c r="CE461" s="52"/>
      <c r="CF461" s="52"/>
      <c r="CG461" s="52"/>
      <c r="CH461" s="52"/>
      <c r="CI461" s="52"/>
      <c r="CJ461" s="52"/>
      <c r="CK461" s="52"/>
      <c r="CL461" s="52"/>
      <c r="CM461" s="52"/>
      <c r="CN461" s="52"/>
      <c r="CO461" s="52"/>
      <c r="CP461" s="52"/>
      <c r="CQ461" s="52"/>
      <c r="CR461" s="52"/>
      <c r="CS461" s="52"/>
      <c r="CT461" s="52"/>
      <c r="CU461" s="52"/>
      <c r="CV461" s="52"/>
      <c r="CW461" s="52"/>
      <c r="CX461" s="52"/>
      <c r="CY461" s="52"/>
      <c r="CZ461" s="52"/>
      <c r="DA461" s="52"/>
      <c r="DB461" s="52"/>
      <c r="DC461" s="52"/>
      <c r="DD461" s="52"/>
      <c r="DE461" s="52"/>
      <c r="DF461" s="52"/>
      <c r="DG461" s="52"/>
      <c r="DH461" s="52"/>
      <c r="DI461" s="52"/>
      <c r="DJ461" s="52"/>
      <c r="DK461" s="52"/>
      <c r="DL461" s="52"/>
      <c r="DM461" s="52"/>
      <c r="DN461" s="52"/>
      <c r="DO461" s="52"/>
      <c r="DP461" s="52"/>
      <c r="DQ461" s="52"/>
      <c r="DR461" s="52"/>
      <c r="DS461" s="52"/>
      <c r="DT461" s="52"/>
      <c r="DU461" s="52"/>
      <c r="DV461" s="95"/>
      <c r="DW461" s="52"/>
      <c r="DX461" s="52"/>
      <c r="DY461" s="52"/>
      <c r="DZ461" s="52"/>
      <c r="EA461" s="52"/>
      <c r="EB461" s="52"/>
      <c r="EC461" s="52"/>
      <c r="ED461" s="52"/>
      <c r="EE461" s="52"/>
      <c r="EF461" s="52"/>
      <c r="EG461" s="52"/>
      <c r="EH461" s="52"/>
      <c r="EI461" s="52"/>
      <c r="EJ461" s="52"/>
      <c r="EK461" s="52"/>
      <c r="EL461" s="52"/>
      <c r="EM461" s="52"/>
      <c r="EN461" s="52"/>
      <c r="EO461" s="52"/>
      <c r="EP461" s="52"/>
      <c r="EQ461" s="95"/>
      <c r="ER461" s="542"/>
    </row>
    <row r="462" spans="1:148" ht="15" customHeight="1" x14ac:dyDescent="0.25">
      <c r="A462" s="1469"/>
      <c r="B462" s="1129" t="str">
        <f t="shared" si="48"/>
        <v>Desk 38</v>
      </c>
      <c r="C462" s="1131" t="str">
        <f t="shared" si="52"/>
        <v/>
      </c>
      <c r="D462" s="1131" t="str">
        <f t="shared" si="52"/>
        <v/>
      </c>
      <c r="E462" s="1131" t="str">
        <f t="shared" si="52"/>
        <v/>
      </c>
      <c r="F462" s="1131" t="str">
        <f t="shared" si="52"/>
        <v/>
      </c>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52"/>
      <c r="CD462" s="52"/>
      <c r="CE462" s="52"/>
      <c r="CF462" s="52"/>
      <c r="CG462" s="52"/>
      <c r="CH462" s="52"/>
      <c r="CI462" s="52"/>
      <c r="CJ462" s="52"/>
      <c r="CK462" s="52"/>
      <c r="CL462" s="52"/>
      <c r="CM462" s="52"/>
      <c r="CN462" s="52"/>
      <c r="CO462" s="52"/>
      <c r="CP462" s="52"/>
      <c r="CQ462" s="52"/>
      <c r="CR462" s="52"/>
      <c r="CS462" s="52"/>
      <c r="CT462" s="52"/>
      <c r="CU462" s="52"/>
      <c r="CV462" s="52"/>
      <c r="CW462" s="52"/>
      <c r="CX462" s="52"/>
      <c r="CY462" s="52"/>
      <c r="CZ462" s="52"/>
      <c r="DA462" s="52"/>
      <c r="DB462" s="52"/>
      <c r="DC462" s="52"/>
      <c r="DD462" s="52"/>
      <c r="DE462" s="52"/>
      <c r="DF462" s="52"/>
      <c r="DG462" s="52"/>
      <c r="DH462" s="52"/>
      <c r="DI462" s="52"/>
      <c r="DJ462" s="52"/>
      <c r="DK462" s="52"/>
      <c r="DL462" s="52"/>
      <c r="DM462" s="52"/>
      <c r="DN462" s="52"/>
      <c r="DO462" s="52"/>
      <c r="DP462" s="52"/>
      <c r="DQ462" s="52"/>
      <c r="DR462" s="52"/>
      <c r="DS462" s="52"/>
      <c r="DT462" s="52"/>
      <c r="DU462" s="52"/>
      <c r="DV462" s="95"/>
      <c r="DW462" s="52"/>
      <c r="DX462" s="52"/>
      <c r="DY462" s="52"/>
      <c r="DZ462" s="52"/>
      <c r="EA462" s="52"/>
      <c r="EB462" s="52"/>
      <c r="EC462" s="52"/>
      <c r="ED462" s="52"/>
      <c r="EE462" s="52"/>
      <c r="EF462" s="52"/>
      <c r="EG462" s="52"/>
      <c r="EH462" s="52"/>
      <c r="EI462" s="52"/>
      <c r="EJ462" s="52"/>
      <c r="EK462" s="52"/>
      <c r="EL462" s="52"/>
      <c r="EM462" s="52"/>
      <c r="EN462" s="52"/>
      <c r="EO462" s="52"/>
      <c r="EP462" s="52"/>
      <c r="EQ462" s="95"/>
      <c r="ER462" s="542"/>
    </row>
    <row r="463" spans="1:148" ht="15" customHeight="1" x14ac:dyDescent="0.25">
      <c r="A463" s="1469"/>
      <c r="B463" s="1129" t="str">
        <f t="shared" si="48"/>
        <v>Desk 39</v>
      </c>
      <c r="C463" s="1131" t="str">
        <f t="shared" si="52"/>
        <v/>
      </c>
      <c r="D463" s="1131" t="str">
        <f t="shared" si="52"/>
        <v/>
      </c>
      <c r="E463" s="1131" t="str">
        <f t="shared" si="52"/>
        <v/>
      </c>
      <c r="F463" s="1131" t="str">
        <f t="shared" si="52"/>
        <v/>
      </c>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52"/>
      <c r="CD463" s="52"/>
      <c r="CE463" s="52"/>
      <c r="CF463" s="52"/>
      <c r="CG463" s="52"/>
      <c r="CH463" s="52"/>
      <c r="CI463" s="52"/>
      <c r="CJ463" s="52"/>
      <c r="CK463" s="52"/>
      <c r="CL463" s="52"/>
      <c r="CM463" s="52"/>
      <c r="CN463" s="52"/>
      <c r="CO463" s="52"/>
      <c r="CP463" s="52"/>
      <c r="CQ463" s="52"/>
      <c r="CR463" s="52"/>
      <c r="CS463" s="52"/>
      <c r="CT463" s="52"/>
      <c r="CU463" s="52"/>
      <c r="CV463" s="52"/>
      <c r="CW463" s="52"/>
      <c r="CX463" s="52"/>
      <c r="CY463" s="52"/>
      <c r="CZ463" s="52"/>
      <c r="DA463" s="52"/>
      <c r="DB463" s="52"/>
      <c r="DC463" s="52"/>
      <c r="DD463" s="52"/>
      <c r="DE463" s="52"/>
      <c r="DF463" s="52"/>
      <c r="DG463" s="52"/>
      <c r="DH463" s="52"/>
      <c r="DI463" s="52"/>
      <c r="DJ463" s="52"/>
      <c r="DK463" s="52"/>
      <c r="DL463" s="52"/>
      <c r="DM463" s="52"/>
      <c r="DN463" s="52"/>
      <c r="DO463" s="52"/>
      <c r="DP463" s="52"/>
      <c r="DQ463" s="52"/>
      <c r="DR463" s="52"/>
      <c r="DS463" s="52"/>
      <c r="DT463" s="52"/>
      <c r="DU463" s="52"/>
      <c r="DV463" s="95"/>
      <c r="DW463" s="52"/>
      <c r="DX463" s="52"/>
      <c r="DY463" s="52"/>
      <c r="DZ463" s="52"/>
      <c r="EA463" s="52"/>
      <c r="EB463" s="52"/>
      <c r="EC463" s="52"/>
      <c r="ED463" s="52"/>
      <c r="EE463" s="52"/>
      <c r="EF463" s="52"/>
      <c r="EG463" s="52"/>
      <c r="EH463" s="52"/>
      <c r="EI463" s="52"/>
      <c r="EJ463" s="52"/>
      <c r="EK463" s="52"/>
      <c r="EL463" s="52"/>
      <c r="EM463" s="52"/>
      <c r="EN463" s="52"/>
      <c r="EO463" s="52"/>
      <c r="EP463" s="52"/>
      <c r="EQ463" s="95"/>
      <c r="ER463" s="542"/>
    </row>
    <row r="464" spans="1:148" ht="15" customHeight="1" x14ac:dyDescent="0.25">
      <c r="A464" s="1469"/>
      <c r="B464" s="1129" t="str">
        <f t="shared" si="48"/>
        <v>Desk 40</v>
      </c>
      <c r="C464" s="1131" t="str">
        <f t="shared" si="52"/>
        <v/>
      </c>
      <c r="D464" s="1131" t="str">
        <f t="shared" si="52"/>
        <v/>
      </c>
      <c r="E464" s="1131" t="str">
        <f t="shared" si="52"/>
        <v/>
      </c>
      <c r="F464" s="1131" t="str">
        <f t="shared" si="52"/>
        <v/>
      </c>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52"/>
      <c r="CD464" s="52"/>
      <c r="CE464" s="52"/>
      <c r="CF464" s="52"/>
      <c r="CG464" s="52"/>
      <c r="CH464" s="52"/>
      <c r="CI464" s="52"/>
      <c r="CJ464" s="52"/>
      <c r="CK464" s="52"/>
      <c r="CL464" s="52"/>
      <c r="CM464" s="52"/>
      <c r="CN464" s="52"/>
      <c r="CO464" s="52"/>
      <c r="CP464" s="52"/>
      <c r="CQ464" s="52"/>
      <c r="CR464" s="52"/>
      <c r="CS464" s="52"/>
      <c r="CT464" s="52"/>
      <c r="CU464" s="52"/>
      <c r="CV464" s="52"/>
      <c r="CW464" s="52"/>
      <c r="CX464" s="52"/>
      <c r="CY464" s="52"/>
      <c r="CZ464" s="52"/>
      <c r="DA464" s="52"/>
      <c r="DB464" s="52"/>
      <c r="DC464" s="52"/>
      <c r="DD464" s="52"/>
      <c r="DE464" s="52"/>
      <c r="DF464" s="52"/>
      <c r="DG464" s="52"/>
      <c r="DH464" s="52"/>
      <c r="DI464" s="52"/>
      <c r="DJ464" s="52"/>
      <c r="DK464" s="52"/>
      <c r="DL464" s="52"/>
      <c r="DM464" s="52"/>
      <c r="DN464" s="52"/>
      <c r="DO464" s="52"/>
      <c r="DP464" s="52"/>
      <c r="DQ464" s="52"/>
      <c r="DR464" s="52"/>
      <c r="DS464" s="52"/>
      <c r="DT464" s="52"/>
      <c r="DU464" s="52"/>
      <c r="DV464" s="95"/>
      <c r="DW464" s="52"/>
      <c r="DX464" s="52"/>
      <c r="DY464" s="52"/>
      <c r="DZ464" s="52"/>
      <c r="EA464" s="52"/>
      <c r="EB464" s="52"/>
      <c r="EC464" s="52"/>
      <c r="ED464" s="52"/>
      <c r="EE464" s="52"/>
      <c r="EF464" s="52"/>
      <c r="EG464" s="52"/>
      <c r="EH464" s="52"/>
      <c r="EI464" s="52"/>
      <c r="EJ464" s="52"/>
      <c r="EK464" s="52"/>
      <c r="EL464" s="52"/>
      <c r="EM464" s="52"/>
      <c r="EN464" s="52"/>
      <c r="EO464" s="52"/>
      <c r="EP464" s="52"/>
      <c r="EQ464" s="95"/>
      <c r="ER464" s="542"/>
    </row>
    <row r="465" spans="1:148" ht="15" customHeight="1" x14ac:dyDescent="0.25">
      <c r="A465" s="1469"/>
      <c r="B465" s="1129" t="str">
        <f t="shared" si="48"/>
        <v>Desk 41</v>
      </c>
      <c r="C465" s="1131" t="str">
        <f t="shared" si="52"/>
        <v/>
      </c>
      <c r="D465" s="1131" t="str">
        <f t="shared" si="52"/>
        <v/>
      </c>
      <c r="E465" s="1131" t="str">
        <f t="shared" si="52"/>
        <v/>
      </c>
      <c r="F465" s="1131" t="str">
        <f t="shared" si="52"/>
        <v/>
      </c>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52"/>
      <c r="CD465" s="52"/>
      <c r="CE465" s="52"/>
      <c r="CF465" s="52"/>
      <c r="CG465" s="52"/>
      <c r="CH465" s="52"/>
      <c r="CI465" s="52"/>
      <c r="CJ465" s="52"/>
      <c r="CK465" s="52"/>
      <c r="CL465" s="52"/>
      <c r="CM465" s="52"/>
      <c r="CN465" s="52"/>
      <c r="CO465" s="52"/>
      <c r="CP465" s="52"/>
      <c r="CQ465" s="52"/>
      <c r="CR465" s="52"/>
      <c r="CS465" s="52"/>
      <c r="CT465" s="52"/>
      <c r="CU465" s="52"/>
      <c r="CV465" s="52"/>
      <c r="CW465" s="52"/>
      <c r="CX465" s="52"/>
      <c r="CY465" s="52"/>
      <c r="CZ465" s="52"/>
      <c r="DA465" s="52"/>
      <c r="DB465" s="52"/>
      <c r="DC465" s="52"/>
      <c r="DD465" s="52"/>
      <c r="DE465" s="52"/>
      <c r="DF465" s="52"/>
      <c r="DG465" s="52"/>
      <c r="DH465" s="52"/>
      <c r="DI465" s="52"/>
      <c r="DJ465" s="52"/>
      <c r="DK465" s="52"/>
      <c r="DL465" s="52"/>
      <c r="DM465" s="52"/>
      <c r="DN465" s="52"/>
      <c r="DO465" s="52"/>
      <c r="DP465" s="52"/>
      <c r="DQ465" s="52"/>
      <c r="DR465" s="52"/>
      <c r="DS465" s="52"/>
      <c r="DT465" s="52"/>
      <c r="DU465" s="52"/>
      <c r="DV465" s="95"/>
      <c r="DW465" s="52"/>
      <c r="DX465" s="52"/>
      <c r="DY465" s="52"/>
      <c r="DZ465" s="52"/>
      <c r="EA465" s="52"/>
      <c r="EB465" s="52"/>
      <c r="EC465" s="52"/>
      <c r="ED465" s="52"/>
      <c r="EE465" s="52"/>
      <c r="EF465" s="52"/>
      <c r="EG465" s="52"/>
      <c r="EH465" s="52"/>
      <c r="EI465" s="52"/>
      <c r="EJ465" s="52"/>
      <c r="EK465" s="52"/>
      <c r="EL465" s="52"/>
      <c r="EM465" s="52"/>
      <c r="EN465" s="52"/>
      <c r="EO465" s="52"/>
      <c r="EP465" s="52"/>
      <c r="EQ465" s="95"/>
      <c r="ER465" s="542"/>
    </row>
    <row r="466" spans="1:148" ht="15" customHeight="1" x14ac:dyDescent="0.25">
      <c r="A466" s="1469"/>
      <c r="B466" s="1129" t="str">
        <f t="shared" si="48"/>
        <v>Desk 42</v>
      </c>
      <c r="C466" s="1131" t="str">
        <f t="shared" si="52"/>
        <v/>
      </c>
      <c r="D466" s="1131" t="str">
        <f t="shared" si="52"/>
        <v/>
      </c>
      <c r="E466" s="1131" t="str">
        <f t="shared" si="52"/>
        <v/>
      </c>
      <c r="F466" s="1131" t="str">
        <f t="shared" si="52"/>
        <v/>
      </c>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52"/>
      <c r="CD466" s="52"/>
      <c r="CE466" s="52"/>
      <c r="CF466" s="52"/>
      <c r="CG466" s="52"/>
      <c r="CH466" s="52"/>
      <c r="CI466" s="52"/>
      <c r="CJ466" s="52"/>
      <c r="CK466" s="52"/>
      <c r="CL466" s="52"/>
      <c r="CM466" s="52"/>
      <c r="CN466" s="52"/>
      <c r="CO466" s="52"/>
      <c r="CP466" s="52"/>
      <c r="CQ466" s="52"/>
      <c r="CR466" s="52"/>
      <c r="CS466" s="52"/>
      <c r="CT466" s="52"/>
      <c r="CU466" s="52"/>
      <c r="CV466" s="52"/>
      <c r="CW466" s="52"/>
      <c r="CX466" s="52"/>
      <c r="CY466" s="52"/>
      <c r="CZ466" s="52"/>
      <c r="DA466" s="52"/>
      <c r="DB466" s="52"/>
      <c r="DC466" s="52"/>
      <c r="DD466" s="52"/>
      <c r="DE466" s="52"/>
      <c r="DF466" s="52"/>
      <c r="DG466" s="52"/>
      <c r="DH466" s="52"/>
      <c r="DI466" s="52"/>
      <c r="DJ466" s="52"/>
      <c r="DK466" s="52"/>
      <c r="DL466" s="52"/>
      <c r="DM466" s="52"/>
      <c r="DN466" s="52"/>
      <c r="DO466" s="52"/>
      <c r="DP466" s="52"/>
      <c r="DQ466" s="52"/>
      <c r="DR466" s="52"/>
      <c r="DS466" s="52"/>
      <c r="DT466" s="52"/>
      <c r="DU466" s="52"/>
      <c r="DV466" s="95"/>
      <c r="DW466" s="52"/>
      <c r="DX466" s="52"/>
      <c r="DY466" s="52"/>
      <c r="DZ466" s="52"/>
      <c r="EA466" s="52"/>
      <c r="EB466" s="52"/>
      <c r="EC466" s="52"/>
      <c r="ED466" s="52"/>
      <c r="EE466" s="52"/>
      <c r="EF466" s="52"/>
      <c r="EG466" s="52"/>
      <c r="EH466" s="52"/>
      <c r="EI466" s="52"/>
      <c r="EJ466" s="52"/>
      <c r="EK466" s="52"/>
      <c r="EL466" s="52"/>
      <c r="EM466" s="52"/>
      <c r="EN466" s="52"/>
      <c r="EO466" s="52"/>
      <c r="EP466" s="52"/>
      <c r="EQ466" s="95"/>
      <c r="ER466" s="542"/>
    </row>
    <row r="467" spans="1:148" ht="15" customHeight="1" x14ac:dyDescent="0.25">
      <c r="A467" s="1469"/>
      <c r="B467" s="1129" t="str">
        <f t="shared" si="48"/>
        <v>Desk 43</v>
      </c>
      <c r="C467" s="1131" t="str">
        <f t="shared" si="52"/>
        <v/>
      </c>
      <c r="D467" s="1131" t="str">
        <f t="shared" si="52"/>
        <v/>
      </c>
      <c r="E467" s="1131" t="str">
        <f t="shared" si="52"/>
        <v/>
      </c>
      <c r="F467" s="1131" t="str">
        <f t="shared" si="52"/>
        <v/>
      </c>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52"/>
      <c r="CD467" s="52"/>
      <c r="CE467" s="52"/>
      <c r="CF467" s="52"/>
      <c r="CG467" s="52"/>
      <c r="CH467" s="52"/>
      <c r="CI467" s="52"/>
      <c r="CJ467" s="52"/>
      <c r="CK467" s="52"/>
      <c r="CL467" s="52"/>
      <c r="CM467" s="52"/>
      <c r="CN467" s="52"/>
      <c r="CO467" s="52"/>
      <c r="CP467" s="52"/>
      <c r="CQ467" s="52"/>
      <c r="CR467" s="52"/>
      <c r="CS467" s="52"/>
      <c r="CT467" s="52"/>
      <c r="CU467" s="52"/>
      <c r="CV467" s="52"/>
      <c r="CW467" s="52"/>
      <c r="CX467" s="52"/>
      <c r="CY467" s="52"/>
      <c r="CZ467" s="52"/>
      <c r="DA467" s="52"/>
      <c r="DB467" s="52"/>
      <c r="DC467" s="52"/>
      <c r="DD467" s="52"/>
      <c r="DE467" s="52"/>
      <c r="DF467" s="52"/>
      <c r="DG467" s="52"/>
      <c r="DH467" s="52"/>
      <c r="DI467" s="52"/>
      <c r="DJ467" s="52"/>
      <c r="DK467" s="52"/>
      <c r="DL467" s="52"/>
      <c r="DM467" s="52"/>
      <c r="DN467" s="52"/>
      <c r="DO467" s="52"/>
      <c r="DP467" s="52"/>
      <c r="DQ467" s="52"/>
      <c r="DR467" s="52"/>
      <c r="DS467" s="52"/>
      <c r="DT467" s="52"/>
      <c r="DU467" s="52"/>
      <c r="DV467" s="95"/>
      <c r="DW467" s="52"/>
      <c r="DX467" s="52"/>
      <c r="DY467" s="52"/>
      <c r="DZ467" s="52"/>
      <c r="EA467" s="52"/>
      <c r="EB467" s="52"/>
      <c r="EC467" s="52"/>
      <c r="ED467" s="52"/>
      <c r="EE467" s="52"/>
      <c r="EF467" s="52"/>
      <c r="EG467" s="52"/>
      <c r="EH467" s="52"/>
      <c r="EI467" s="52"/>
      <c r="EJ467" s="52"/>
      <c r="EK467" s="52"/>
      <c r="EL467" s="52"/>
      <c r="EM467" s="52"/>
      <c r="EN467" s="52"/>
      <c r="EO467" s="52"/>
      <c r="EP467" s="52"/>
      <c r="EQ467" s="95"/>
      <c r="ER467" s="542"/>
    </row>
    <row r="468" spans="1:148" ht="15" customHeight="1" x14ac:dyDescent="0.25">
      <c r="A468" s="1469"/>
      <c r="B468" s="1129" t="str">
        <f t="shared" si="48"/>
        <v>Desk 44</v>
      </c>
      <c r="C468" s="1131" t="str">
        <f t="shared" si="52"/>
        <v/>
      </c>
      <c r="D468" s="1131" t="str">
        <f t="shared" si="52"/>
        <v/>
      </c>
      <c r="E468" s="1131" t="str">
        <f t="shared" si="52"/>
        <v/>
      </c>
      <c r="F468" s="1131" t="str">
        <f t="shared" si="52"/>
        <v/>
      </c>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52"/>
      <c r="CD468" s="52"/>
      <c r="CE468" s="52"/>
      <c r="CF468" s="52"/>
      <c r="CG468" s="52"/>
      <c r="CH468" s="52"/>
      <c r="CI468" s="52"/>
      <c r="CJ468" s="52"/>
      <c r="CK468" s="52"/>
      <c r="CL468" s="52"/>
      <c r="CM468" s="52"/>
      <c r="CN468" s="52"/>
      <c r="CO468" s="52"/>
      <c r="CP468" s="52"/>
      <c r="CQ468" s="52"/>
      <c r="CR468" s="52"/>
      <c r="CS468" s="52"/>
      <c r="CT468" s="52"/>
      <c r="CU468" s="52"/>
      <c r="CV468" s="52"/>
      <c r="CW468" s="52"/>
      <c r="CX468" s="52"/>
      <c r="CY468" s="52"/>
      <c r="CZ468" s="52"/>
      <c r="DA468" s="52"/>
      <c r="DB468" s="52"/>
      <c r="DC468" s="52"/>
      <c r="DD468" s="52"/>
      <c r="DE468" s="52"/>
      <c r="DF468" s="52"/>
      <c r="DG468" s="52"/>
      <c r="DH468" s="52"/>
      <c r="DI468" s="52"/>
      <c r="DJ468" s="52"/>
      <c r="DK468" s="52"/>
      <c r="DL468" s="52"/>
      <c r="DM468" s="52"/>
      <c r="DN468" s="52"/>
      <c r="DO468" s="52"/>
      <c r="DP468" s="52"/>
      <c r="DQ468" s="52"/>
      <c r="DR468" s="52"/>
      <c r="DS468" s="52"/>
      <c r="DT468" s="52"/>
      <c r="DU468" s="52"/>
      <c r="DV468" s="95"/>
      <c r="DW468" s="52"/>
      <c r="DX468" s="52"/>
      <c r="DY468" s="52"/>
      <c r="DZ468" s="52"/>
      <c r="EA468" s="52"/>
      <c r="EB468" s="52"/>
      <c r="EC468" s="52"/>
      <c r="ED468" s="52"/>
      <c r="EE468" s="52"/>
      <c r="EF468" s="52"/>
      <c r="EG468" s="52"/>
      <c r="EH468" s="52"/>
      <c r="EI468" s="52"/>
      <c r="EJ468" s="52"/>
      <c r="EK468" s="52"/>
      <c r="EL468" s="52"/>
      <c r="EM468" s="52"/>
      <c r="EN468" s="52"/>
      <c r="EO468" s="52"/>
      <c r="EP468" s="52"/>
      <c r="EQ468" s="95"/>
      <c r="ER468" s="542"/>
    </row>
    <row r="469" spans="1:148" ht="15" customHeight="1" x14ac:dyDescent="0.25">
      <c r="A469" s="1469"/>
      <c r="B469" s="1129" t="str">
        <f t="shared" si="48"/>
        <v>Desk 45</v>
      </c>
      <c r="C469" s="1131" t="str">
        <f t="shared" si="52"/>
        <v/>
      </c>
      <c r="D469" s="1131" t="str">
        <f t="shared" si="52"/>
        <v/>
      </c>
      <c r="E469" s="1131" t="str">
        <f t="shared" si="52"/>
        <v/>
      </c>
      <c r="F469" s="1131" t="str">
        <f t="shared" si="52"/>
        <v/>
      </c>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52"/>
      <c r="CD469" s="52"/>
      <c r="CE469" s="52"/>
      <c r="CF469" s="52"/>
      <c r="CG469" s="52"/>
      <c r="CH469" s="52"/>
      <c r="CI469" s="52"/>
      <c r="CJ469" s="52"/>
      <c r="CK469" s="52"/>
      <c r="CL469" s="52"/>
      <c r="CM469" s="52"/>
      <c r="CN469" s="52"/>
      <c r="CO469" s="52"/>
      <c r="CP469" s="52"/>
      <c r="CQ469" s="52"/>
      <c r="CR469" s="52"/>
      <c r="CS469" s="52"/>
      <c r="CT469" s="52"/>
      <c r="CU469" s="52"/>
      <c r="CV469" s="52"/>
      <c r="CW469" s="52"/>
      <c r="CX469" s="52"/>
      <c r="CY469" s="52"/>
      <c r="CZ469" s="52"/>
      <c r="DA469" s="52"/>
      <c r="DB469" s="52"/>
      <c r="DC469" s="52"/>
      <c r="DD469" s="52"/>
      <c r="DE469" s="52"/>
      <c r="DF469" s="52"/>
      <c r="DG469" s="52"/>
      <c r="DH469" s="52"/>
      <c r="DI469" s="52"/>
      <c r="DJ469" s="52"/>
      <c r="DK469" s="52"/>
      <c r="DL469" s="52"/>
      <c r="DM469" s="52"/>
      <c r="DN469" s="52"/>
      <c r="DO469" s="52"/>
      <c r="DP469" s="52"/>
      <c r="DQ469" s="52"/>
      <c r="DR469" s="52"/>
      <c r="DS469" s="52"/>
      <c r="DT469" s="52"/>
      <c r="DU469" s="52"/>
      <c r="DV469" s="95"/>
      <c r="DW469" s="52"/>
      <c r="DX469" s="52"/>
      <c r="DY469" s="52"/>
      <c r="DZ469" s="52"/>
      <c r="EA469" s="52"/>
      <c r="EB469" s="52"/>
      <c r="EC469" s="52"/>
      <c r="ED469" s="52"/>
      <c r="EE469" s="52"/>
      <c r="EF469" s="52"/>
      <c r="EG469" s="52"/>
      <c r="EH469" s="52"/>
      <c r="EI469" s="52"/>
      <c r="EJ469" s="52"/>
      <c r="EK469" s="52"/>
      <c r="EL469" s="52"/>
      <c r="EM469" s="52"/>
      <c r="EN469" s="52"/>
      <c r="EO469" s="52"/>
      <c r="EP469" s="52"/>
      <c r="EQ469" s="95"/>
      <c r="ER469" s="542"/>
    </row>
    <row r="470" spans="1:148" ht="15" customHeight="1" x14ac:dyDescent="0.25">
      <c r="A470" s="1469"/>
      <c r="B470" s="1129" t="str">
        <f t="shared" si="48"/>
        <v>Desk 46</v>
      </c>
      <c r="C470" s="1131" t="str">
        <f t="shared" si="52"/>
        <v/>
      </c>
      <c r="D470" s="1131" t="str">
        <f t="shared" si="52"/>
        <v/>
      </c>
      <c r="E470" s="1131" t="str">
        <f t="shared" si="52"/>
        <v/>
      </c>
      <c r="F470" s="1131" t="str">
        <f t="shared" si="52"/>
        <v/>
      </c>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52"/>
      <c r="CD470" s="52"/>
      <c r="CE470" s="52"/>
      <c r="CF470" s="52"/>
      <c r="CG470" s="52"/>
      <c r="CH470" s="52"/>
      <c r="CI470" s="52"/>
      <c r="CJ470" s="52"/>
      <c r="CK470" s="52"/>
      <c r="CL470" s="52"/>
      <c r="CM470" s="52"/>
      <c r="CN470" s="52"/>
      <c r="CO470" s="52"/>
      <c r="CP470" s="52"/>
      <c r="CQ470" s="52"/>
      <c r="CR470" s="52"/>
      <c r="CS470" s="52"/>
      <c r="CT470" s="52"/>
      <c r="CU470" s="52"/>
      <c r="CV470" s="52"/>
      <c r="CW470" s="52"/>
      <c r="CX470" s="52"/>
      <c r="CY470" s="52"/>
      <c r="CZ470" s="52"/>
      <c r="DA470" s="52"/>
      <c r="DB470" s="52"/>
      <c r="DC470" s="52"/>
      <c r="DD470" s="52"/>
      <c r="DE470" s="52"/>
      <c r="DF470" s="52"/>
      <c r="DG470" s="52"/>
      <c r="DH470" s="52"/>
      <c r="DI470" s="52"/>
      <c r="DJ470" s="52"/>
      <c r="DK470" s="52"/>
      <c r="DL470" s="52"/>
      <c r="DM470" s="52"/>
      <c r="DN470" s="52"/>
      <c r="DO470" s="52"/>
      <c r="DP470" s="52"/>
      <c r="DQ470" s="52"/>
      <c r="DR470" s="52"/>
      <c r="DS470" s="52"/>
      <c r="DT470" s="52"/>
      <c r="DU470" s="52"/>
      <c r="DV470" s="95"/>
      <c r="DW470" s="52"/>
      <c r="DX470" s="52"/>
      <c r="DY470" s="52"/>
      <c r="DZ470" s="52"/>
      <c r="EA470" s="52"/>
      <c r="EB470" s="52"/>
      <c r="EC470" s="52"/>
      <c r="ED470" s="52"/>
      <c r="EE470" s="52"/>
      <c r="EF470" s="52"/>
      <c r="EG470" s="52"/>
      <c r="EH470" s="52"/>
      <c r="EI470" s="52"/>
      <c r="EJ470" s="52"/>
      <c r="EK470" s="52"/>
      <c r="EL470" s="52"/>
      <c r="EM470" s="52"/>
      <c r="EN470" s="52"/>
      <c r="EO470" s="52"/>
      <c r="EP470" s="52"/>
      <c r="EQ470" s="95"/>
      <c r="ER470" s="542"/>
    </row>
    <row r="471" spans="1:148" ht="15" customHeight="1" x14ac:dyDescent="0.25">
      <c r="A471" s="1469"/>
      <c r="B471" s="1129" t="str">
        <f t="shared" si="48"/>
        <v>Desk 47</v>
      </c>
      <c r="C471" s="1131" t="str">
        <f t="shared" si="52"/>
        <v/>
      </c>
      <c r="D471" s="1131" t="str">
        <f t="shared" si="52"/>
        <v/>
      </c>
      <c r="E471" s="1131" t="str">
        <f t="shared" si="52"/>
        <v/>
      </c>
      <c r="F471" s="1131" t="str">
        <f t="shared" si="52"/>
        <v/>
      </c>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52"/>
      <c r="CD471" s="52"/>
      <c r="CE471" s="52"/>
      <c r="CF471" s="52"/>
      <c r="CG471" s="52"/>
      <c r="CH471" s="52"/>
      <c r="CI471" s="52"/>
      <c r="CJ471" s="52"/>
      <c r="CK471" s="52"/>
      <c r="CL471" s="52"/>
      <c r="CM471" s="52"/>
      <c r="CN471" s="52"/>
      <c r="CO471" s="52"/>
      <c r="CP471" s="52"/>
      <c r="CQ471" s="52"/>
      <c r="CR471" s="52"/>
      <c r="CS471" s="52"/>
      <c r="CT471" s="52"/>
      <c r="CU471" s="52"/>
      <c r="CV471" s="52"/>
      <c r="CW471" s="52"/>
      <c r="CX471" s="52"/>
      <c r="CY471" s="52"/>
      <c r="CZ471" s="52"/>
      <c r="DA471" s="52"/>
      <c r="DB471" s="52"/>
      <c r="DC471" s="52"/>
      <c r="DD471" s="52"/>
      <c r="DE471" s="52"/>
      <c r="DF471" s="52"/>
      <c r="DG471" s="52"/>
      <c r="DH471" s="52"/>
      <c r="DI471" s="52"/>
      <c r="DJ471" s="52"/>
      <c r="DK471" s="52"/>
      <c r="DL471" s="52"/>
      <c r="DM471" s="52"/>
      <c r="DN471" s="52"/>
      <c r="DO471" s="52"/>
      <c r="DP471" s="52"/>
      <c r="DQ471" s="52"/>
      <c r="DR471" s="52"/>
      <c r="DS471" s="52"/>
      <c r="DT471" s="52"/>
      <c r="DU471" s="52"/>
      <c r="DV471" s="95"/>
      <c r="DW471" s="52"/>
      <c r="DX471" s="52"/>
      <c r="DY471" s="52"/>
      <c r="DZ471" s="52"/>
      <c r="EA471" s="52"/>
      <c r="EB471" s="52"/>
      <c r="EC471" s="52"/>
      <c r="ED471" s="52"/>
      <c r="EE471" s="52"/>
      <c r="EF471" s="52"/>
      <c r="EG471" s="52"/>
      <c r="EH471" s="52"/>
      <c r="EI471" s="52"/>
      <c r="EJ471" s="52"/>
      <c r="EK471" s="52"/>
      <c r="EL471" s="52"/>
      <c r="EM471" s="52"/>
      <c r="EN471" s="52"/>
      <c r="EO471" s="52"/>
      <c r="EP471" s="52"/>
      <c r="EQ471" s="95"/>
      <c r="ER471" s="542"/>
    </row>
    <row r="472" spans="1:148" ht="15" customHeight="1" x14ac:dyDescent="0.25">
      <c r="A472" s="1469"/>
      <c r="B472" s="1129" t="str">
        <f t="shared" si="48"/>
        <v>Desk 48</v>
      </c>
      <c r="C472" s="1131" t="str">
        <f t="shared" si="52"/>
        <v/>
      </c>
      <c r="D472" s="1131" t="str">
        <f t="shared" si="52"/>
        <v/>
      </c>
      <c r="E472" s="1131" t="str">
        <f t="shared" si="52"/>
        <v/>
      </c>
      <c r="F472" s="1131" t="str">
        <f t="shared" si="52"/>
        <v/>
      </c>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52"/>
      <c r="CD472" s="52"/>
      <c r="CE472" s="52"/>
      <c r="CF472" s="52"/>
      <c r="CG472" s="52"/>
      <c r="CH472" s="52"/>
      <c r="CI472" s="52"/>
      <c r="CJ472" s="52"/>
      <c r="CK472" s="52"/>
      <c r="CL472" s="52"/>
      <c r="CM472" s="52"/>
      <c r="CN472" s="52"/>
      <c r="CO472" s="52"/>
      <c r="CP472" s="52"/>
      <c r="CQ472" s="52"/>
      <c r="CR472" s="52"/>
      <c r="CS472" s="52"/>
      <c r="CT472" s="52"/>
      <c r="CU472" s="52"/>
      <c r="CV472" s="52"/>
      <c r="CW472" s="52"/>
      <c r="CX472" s="52"/>
      <c r="CY472" s="52"/>
      <c r="CZ472" s="52"/>
      <c r="DA472" s="52"/>
      <c r="DB472" s="52"/>
      <c r="DC472" s="52"/>
      <c r="DD472" s="52"/>
      <c r="DE472" s="52"/>
      <c r="DF472" s="52"/>
      <c r="DG472" s="52"/>
      <c r="DH472" s="52"/>
      <c r="DI472" s="52"/>
      <c r="DJ472" s="52"/>
      <c r="DK472" s="52"/>
      <c r="DL472" s="52"/>
      <c r="DM472" s="52"/>
      <c r="DN472" s="52"/>
      <c r="DO472" s="52"/>
      <c r="DP472" s="52"/>
      <c r="DQ472" s="52"/>
      <c r="DR472" s="52"/>
      <c r="DS472" s="52"/>
      <c r="DT472" s="52"/>
      <c r="DU472" s="52"/>
      <c r="DV472" s="95"/>
      <c r="DW472" s="52"/>
      <c r="DX472" s="52"/>
      <c r="DY472" s="52"/>
      <c r="DZ472" s="52"/>
      <c r="EA472" s="52"/>
      <c r="EB472" s="52"/>
      <c r="EC472" s="52"/>
      <c r="ED472" s="52"/>
      <c r="EE472" s="52"/>
      <c r="EF472" s="52"/>
      <c r="EG472" s="52"/>
      <c r="EH472" s="52"/>
      <c r="EI472" s="52"/>
      <c r="EJ472" s="52"/>
      <c r="EK472" s="52"/>
      <c r="EL472" s="52"/>
      <c r="EM472" s="52"/>
      <c r="EN472" s="52"/>
      <c r="EO472" s="52"/>
      <c r="EP472" s="52"/>
      <c r="EQ472" s="95"/>
      <c r="ER472" s="542"/>
    </row>
    <row r="473" spans="1:148" ht="15" customHeight="1" x14ac:dyDescent="0.25">
      <c r="A473" s="1469"/>
      <c r="B473" s="1129" t="str">
        <f t="shared" si="48"/>
        <v>Desk 49</v>
      </c>
      <c r="C473" s="1131" t="str">
        <f t="shared" si="52"/>
        <v/>
      </c>
      <c r="D473" s="1131" t="str">
        <f t="shared" si="52"/>
        <v/>
      </c>
      <c r="E473" s="1131" t="str">
        <f t="shared" si="52"/>
        <v/>
      </c>
      <c r="F473" s="1131" t="str">
        <f t="shared" si="52"/>
        <v/>
      </c>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52"/>
      <c r="CD473" s="52"/>
      <c r="CE473" s="52"/>
      <c r="CF473" s="52"/>
      <c r="CG473" s="52"/>
      <c r="CH473" s="52"/>
      <c r="CI473" s="52"/>
      <c r="CJ473" s="52"/>
      <c r="CK473" s="52"/>
      <c r="CL473" s="52"/>
      <c r="CM473" s="52"/>
      <c r="CN473" s="52"/>
      <c r="CO473" s="52"/>
      <c r="CP473" s="52"/>
      <c r="CQ473" s="52"/>
      <c r="CR473" s="52"/>
      <c r="CS473" s="52"/>
      <c r="CT473" s="52"/>
      <c r="CU473" s="52"/>
      <c r="CV473" s="52"/>
      <c r="CW473" s="52"/>
      <c r="CX473" s="52"/>
      <c r="CY473" s="52"/>
      <c r="CZ473" s="52"/>
      <c r="DA473" s="52"/>
      <c r="DB473" s="52"/>
      <c r="DC473" s="52"/>
      <c r="DD473" s="52"/>
      <c r="DE473" s="52"/>
      <c r="DF473" s="52"/>
      <c r="DG473" s="52"/>
      <c r="DH473" s="52"/>
      <c r="DI473" s="52"/>
      <c r="DJ473" s="52"/>
      <c r="DK473" s="52"/>
      <c r="DL473" s="52"/>
      <c r="DM473" s="52"/>
      <c r="DN473" s="52"/>
      <c r="DO473" s="52"/>
      <c r="DP473" s="52"/>
      <c r="DQ473" s="52"/>
      <c r="DR473" s="52"/>
      <c r="DS473" s="52"/>
      <c r="DT473" s="52"/>
      <c r="DU473" s="52"/>
      <c r="DV473" s="95"/>
      <c r="DW473" s="52"/>
      <c r="DX473" s="52"/>
      <c r="DY473" s="52"/>
      <c r="DZ473" s="52"/>
      <c r="EA473" s="52"/>
      <c r="EB473" s="52"/>
      <c r="EC473" s="52"/>
      <c r="ED473" s="52"/>
      <c r="EE473" s="52"/>
      <c r="EF473" s="52"/>
      <c r="EG473" s="52"/>
      <c r="EH473" s="52"/>
      <c r="EI473" s="52"/>
      <c r="EJ473" s="52"/>
      <c r="EK473" s="52"/>
      <c r="EL473" s="52"/>
      <c r="EM473" s="52"/>
      <c r="EN473" s="52"/>
      <c r="EO473" s="52"/>
      <c r="EP473" s="52"/>
      <c r="EQ473" s="95"/>
      <c r="ER473" s="542"/>
    </row>
    <row r="474" spans="1:148" ht="15" customHeight="1" x14ac:dyDescent="0.25">
      <c r="A474" s="1469"/>
      <c r="B474" s="1129" t="str">
        <f t="shared" si="48"/>
        <v>Desk 50</v>
      </c>
      <c r="C474" s="1131" t="str">
        <f t="shared" ref="C474:F489" si="53">IF(ISBLANK(C60), "", C60)</f>
        <v/>
      </c>
      <c r="D474" s="1131" t="str">
        <f t="shared" si="53"/>
        <v/>
      </c>
      <c r="E474" s="1131" t="str">
        <f t="shared" si="53"/>
        <v/>
      </c>
      <c r="F474" s="1131" t="str">
        <f t="shared" si="53"/>
        <v/>
      </c>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52"/>
      <c r="CD474" s="52"/>
      <c r="CE474" s="52"/>
      <c r="CF474" s="52"/>
      <c r="CG474" s="52"/>
      <c r="CH474" s="52"/>
      <c r="CI474" s="52"/>
      <c r="CJ474" s="52"/>
      <c r="CK474" s="52"/>
      <c r="CL474" s="52"/>
      <c r="CM474" s="52"/>
      <c r="CN474" s="52"/>
      <c r="CO474" s="52"/>
      <c r="CP474" s="52"/>
      <c r="CQ474" s="52"/>
      <c r="CR474" s="52"/>
      <c r="CS474" s="52"/>
      <c r="CT474" s="52"/>
      <c r="CU474" s="52"/>
      <c r="CV474" s="52"/>
      <c r="CW474" s="52"/>
      <c r="CX474" s="52"/>
      <c r="CY474" s="52"/>
      <c r="CZ474" s="52"/>
      <c r="DA474" s="52"/>
      <c r="DB474" s="52"/>
      <c r="DC474" s="52"/>
      <c r="DD474" s="52"/>
      <c r="DE474" s="52"/>
      <c r="DF474" s="52"/>
      <c r="DG474" s="52"/>
      <c r="DH474" s="52"/>
      <c r="DI474" s="52"/>
      <c r="DJ474" s="52"/>
      <c r="DK474" s="52"/>
      <c r="DL474" s="52"/>
      <c r="DM474" s="52"/>
      <c r="DN474" s="52"/>
      <c r="DO474" s="52"/>
      <c r="DP474" s="52"/>
      <c r="DQ474" s="52"/>
      <c r="DR474" s="52"/>
      <c r="DS474" s="52"/>
      <c r="DT474" s="52"/>
      <c r="DU474" s="52"/>
      <c r="DV474" s="95"/>
      <c r="DW474" s="52"/>
      <c r="DX474" s="52"/>
      <c r="DY474" s="52"/>
      <c r="DZ474" s="52"/>
      <c r="EA474" s="52"/>
      <c r="EB474" s="52"/>
      <c r="EC474" s="52"/>
      <c r="ED474" s="52"/>
      <c r="EE474" s="52"/>
      <c r="EF474" s="52"/>
      <c r="EG474" s="52"/>
      <c r="EH474" s="52"/>
      <c r="EI474" s="52"/>
      <c r="EJ474" s="52"/>
      <c r="EK474" s="52"/>
      <c r="EL474" s="52"/>
      <c r="EM474" s="52"/>
      <c r="EN474" s="52"/>
      <c r="EO474" s="52"/>
      <c r="EP474" s="52"/>
      <c r="EQ474" s="95"/>
      <c r="ER474" s="542"/>
    </row>
    <row r="475" spans="1:148" ht="15" customHeight="1" x14ac:dyDescent="0.25">
      <c r="A475" s="1469"/>
      <c r="B475" s="1129" t="str">
        <f t="shared" si="48"/>
        <v>Desk 51</v>
      </c>
      <c r="C475" s="1131" t="str">
        <f t="shared" si="53"/>
        <v/>
      </c>
      <c r="D475" s="1131" t="str">
        <f t="shared" si="53"/>
        <v/>
      </c>
      <c r="E475" s="1131" t="str">
        <f t="shared" si="53"/>
        <v/>
      </c>
      <c r="F475" s="1131" t="str">
        <f t="shared" si="53"/>
        <v/>
      </c>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52"/>
      <c r="CD475" s="52"/>
      <c r="CE475" s="52"/>
      <c r="CF475" s="52"/>
      <c r="CG475" s="52"/>
      <c r="CH475" s="52"/>
      <c r="CI475" s="52"/>
      <c r="CJ475" s="52"/>
      <c r="CK475" s="52"/>
      <c r="CL475" s="52"/>
      <c r="CM475" s="52"/>
      <c r="CN475" s="52"/>
      <c r="CO475" s="52"/>
      <c r="CP475" s="52"/>
      <c r="CQ475" s="52"/>
      <c r="CR475" s="52"/>
      <c r="CS475" s="52"/>
      <c r="CT475" s="52"/>
      <c r="CU475" s="52"/>
      <c r="CV475" s="52"/>
      <c r="CW475" s="52"/>
      <c r="CX475" s="52"/>
      <c r="CY475" s="52"/>
      <c r="CZ475" s="52"/>
      <c r="DA475" s="52"/>
      <c r="DB475" s="52"/>
      <c r="DC475" s="52"/>
      <c r="DD475" s="52"/>
      <c r="DE475" s="52"/>
      <c r="DF475" s="52"/>
      <c r="DG475" s="52"/>
      <c r="DH475" s="52"/>
      <c r="DI475" s="52"/>
      <c r="DJ475" s="52"/>
      <c r="DK475" s="52"/>
      <c r="DL475" s="52"/>
      <c r="DM475" s="52"/>
      <c r="DN475" s="52"/>
      <c r="DO475" s="52"/>
      <c r="DP475" s="52"/>
      <c r="DQ475" s="52"/>
      <c r="DR475" s="52"/>
      <c r="DS475" s="52"/>
      <c r="DT475" s="52"/>
      <c r="DU475" s="52"/>
      <c r="DV475" s="95"/>
      <c r="DW475" s="52"/>
      <c r="DX475" s="52"/>
      <c r="DY475" s="52"/>
      <c r="DZ475" s="52"/>
      <c r="EA475" s="52"/>
      <c r="EB475" s="52"/>
      <c r="EC475" s="52"/>
      <c r="ED475" s="52"/>
      <c r="EE475" s="52"/>
      <c r="EF475" s="52"/>
      <c r="EG475" s="52"/>
      <c r="EH475" s="52"/>
      <c r="EI475" s="52"/>
      <c r="EJ475" s="52"/>
      <c r="EK475" s="52"/>
      <c r="EL475" s="52"/>
      <c r="EM475" s="52"/>
      <c r="EN475" s="52"/>
      <c r="EO475" s="52"/>
      <c r="EP475" s="52"/>
      <c r="EQ475" s="95"/>
      <c r="ER475" s="542"/>
    </row>
    <row r="476" spans="1:148" ht="15" customHeight="1" x14ac:dyDescent="0.25">
      <c r="A476" s="1469"/>
      <c r="B476" s="1129" t="str">
        <f t="shared" si="48"/>
        <v>Desk 52</v>
      </c>
      <c r="C476" s="1131" t="str">
        <f t="shared" si="53"/>
        <v/>
      </c>
      <c r="D476" s="1131" t="str">
        <f t="shared" si="53"/>
        <v/>
      </c>
      <c r="E476" s="1131" t="str">
        <f t="shared" si="53"/>
        <v/>
      </c>
      <c r="F476" s="1131" t="str">
        <f t="shared" si="53"/>
        <v/>
      </c>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52"/>
      <c r="CD476" s="52"/>
      <c r="CE476" s="52"/>
      <c r="CF476" s="52"/>
      <c r="CG476" s="52"/>
      <c r="CH476" s="52"/>
      <c r="CI476" s="52"/>
      <c r="CJ476" s="52"/>
      <c r="CK476" s="52"/>
      <c r="CL476" s="52"/>
      <c r="CM476" s="52"/>
      <c r="CN476" s="52"/>
      <c r="CO476" s="52"/>
      <c r="CP476" s="52"/>
      <c r="CQ476" s="52"/>
      <c r="CR476" s="52"/>
      <c r="CS476" s="52"/>
      <c r="CT476" s="52"/>
      <c r="CU476" s="52"/>
      <c r="CV476" s="52"/>
      <c r="CW476" s="52"/>
      <c r="CX476" s="52"/>
      <c r="CY476" s="52"/>
      <c r="CZ476" s="52"/>
      <c r="DA476" s="52"/>
      <c r="DB476" s="52"/>
      <c r="DC476" s="52"/>
      <c r="DD476" s="52"/>
      <c r="DE476" s="52"/>
      <c r="DF476" s="52"/>
      <c r="DG476" s="52"/>
      <c r="DH476" s="52"/>
      <c r="DI476" s="52"/>
      <c r="DJ476" s="52"/>
      <c r="DK476" s="52"/>
      <c r="DL476" s="52"/>
      <c r="DM476" s="52"/>
      <c r="DN476" s="52"/>
      <c r="DO476" s="52"/>
      <c r="DP476" s="52"/>
      <c r="DQ476" s="52"/>
      <c r="DR476" s="52"/>
      <c r="DS476" s="52"/>
      <c r="DT476" s="52"/>
      <c r="DU476" s="52"/>
      <c r="DV476" s="95"/>
      <c r="DW476" s="52"/>
      <c r="DX476" s="52"/>
      <c r="DY476" s="52"/>
      <c r="DZ476" s="52"/>
      <c r="EA476" s="52"/>
      <c r="EB476" s="52"/>
      <c r="EC476" s="52"/>
      <c r="ED476" s="52"/>
      <c r="EE476" s="52"/>
      <c r="EF476" s="52"/>
      <c r="EG476" s="52"/>
      <c r="EH476" s="52"/>
      <c r="EI476" s="52"/>
      <c r="EJ476" s="52"/>
      <c r="EK476" s="52"/>
      <c r="EL476" s="52"/>
      <c r="EM476" s="52"/>
      <c r="EN476" s="52"/>
      <c r="EO476" s="52"/>
      <c r="EP476" s="52"/>
      <c r="EQ476" s="95"/>
      <c r="ER476" s="542"/>
    </row>
    <row r="477" spans="1:148" ht="15" customHeight="1" x14ac:dyDescent="0.25">
      <c r="A477" s="1469"/>
      <c r="B477" s="1129" t="str">
        <f t="shared" si="48"/>
        <v>Desk 53</v>
      </c>
      <c r="C477" s="1131" t="str">
        <f t="shared" si="53"/>
        <v/>
      </c>
      <c r="D477" s="1131" t="str">
        <f t="shared" si="53"/>
        <v/>
      </c>
      <c r="E477" s="1131" t="str">
        <f t="shared" si="53"/>
        <v/>
      </c>
      <c r="F477" s="1131" t="str">
        <f t="shared" si="53"/>
        <v/>
      </c>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52"/>
      <c r="CD477" s="52"/>
      <c r="CE477" s="52"/>
      <c r="CF477" s="52"/>
      <c r="CG477" s="52"/>
      <c r="CH477" s="52"/>
      <c r="CI477" s="52"/>
      <c r="CJ477" s="52"/>
      <c r="CK477" s="52"/>
      <c r="CL477" s="52"/>
      <c r="CM477" s="52"/>
      <c r="CN477" s="52"/>
      <c r="CO477" s="52"/>
      <c r="CP477" s="52"/>
      <c r="CQ477" s="52"/>
      <c r="CR477" s="52"/>
      <c r="CS477" s="52"/>
      <c r="CT477" s="52"/>
      <c r="CU477" s="52"/>
      <c r="CV477" s="52"/>
      <c r="CW477" s="52"/>
      <c r="CX477" s="52"/>
      <c r="CY477" s="52"/>
      <c r="CZ477" s="52"/>
      <c r="DA477" s="52"/>
      <c r="DB477" s="52"/>
      <c r="DC477" s="52"/>
      <c r="DD477" s="52"/>
      <c r="DE477" s="52"/>
      <c r="DF477" s="52"/>
      <c r="DG477" s="52"/>
      <c r="DH477" s="52"/>
      <c r="DI477" s="52"/>
      <c r="DJ477" s="52"/>
      <c r="DK477" s="52"/>
      <c r="DL477" s="52"/>
      <c r="DM477" s="52"/>
      <c r="DN477" s="52"/>
      <c r="DO477" s="52"/>
      <c r="DP477" s="52"/>
      <c r="DQ477" s="52"/>
      <c r="DR477" s="52"/>
      <c r="DS477" s="52"/>
      <c r="DT477" s="52"/>
      <c r="DU477" s="52"/>
      <c r="DV477" s="95"/>
      <c r="DW477" s="52"/>
      <c r="DX477" s="52"/>
      <c r="DY477" s="52"/>
      <c r="DZ477" s="52"/>
      <c r="EA477" s="52"/>
      <c r="EB477" s="52"/>
      <c r="EC477" s="52"/>
      <c r="ED477" s="52"/>
      <c r="EE477" s="52"/>
      <c r="EF477" s="52"/>
      <c r="EG477" s="52"/>
      <c r="EH477" s="52"/>
      <c r="EI477" s="52"/>
      <c r="EJ477" s="52"/>
      <c r="EK477" s="52"/>
      <c r="EL477" s="52"/>
      <c r="EM477" s="52"/>
      <c r="EN477" s="52"/>
      <c r="EO477" s="52"/>
      <c r="EP477" s="52"/>
      <c r="EQ477" s="95"/>
      <c r="ER477" s="542"/>
    </row>
    <row r="478" spans="1:148" ht="15" customHeight="1" x14ac:dyDescent="0.25">
      <c r="A478" s="1469"/>
      <c r="B478" s="1129" t="str">
        <f t="shared" si="48"/>
        <v>Desk 54</v>
      </c>
      <c r="C478" s="1131" t="str">
        <f t="shared" si="53"/>
        <v/>
      </c>
      <c r="D478" s="1131" t="str">
        <f t="shared" si="53"/>
        <v/>
      </c>
      <c r="E478" s="1131" t="str">
        <f t="shared" si="53"/>
        <v/>
      </c>
      <c r="F478" s="1131" t="str">
        <f t="shared" si="53"/>
        <v/>
      </c>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52"/>
      <c r="CD478" s="52"/>
      <c r="CE478" s="52"/>
      <c r="CF478" s="52"/>
      <c r="CG478" s="52"/>
      <c r="CH478" s="52"/>
      <c r="CI478" s="52"/>
      <c r="CJ478" s="52"/>
      <c r="CK478" s="52"/>
      <c r="CL478" s="52"/>
      <c r="CM478" s="52"/>
      <c r="CN478" s="52"/>
      <c r="CO478" s="52"/>
      <c r="CP478" s="52"/>
      <c r="CQ478" s="52"/>
      <c r="CR478" s="52"/>
      <c r="CS478" s="52"/>
      <c r="CT478" s="52"/>
      <c r="CU478" s="52"/>
      <c r="CV478" s="52"/>
      <c r="CW478" s="52"/>
      <c r="CX478" s="52"/>
      <c r="CY478" s="52"/>
      <c r="CZ478" s="52"/>
      <c r="DA478" s="52"/>
      <c r="DB478" s="52"/>
      <c r="DC478" s="52"/>
      <c r="DD478" s="52"/>
      <c r="DE478" s="52"/>
      <c r="DF478" s="52"/>
      <c r="DG478" s="52"/>
      <c r="DH478" s="52"/>
      <c r="DI478" s="52"/>
      <c r="DJ478" s="52"/>
      <c r="DK478" s="52"/>
      <c r="DL478" s="52"/>
      <c r="DM478" s="52"/>
      <c r="DN478" s="52"/>
      <c r="DO478" s="52"/>
      <c r="DP478" s="52"/>
      <c r="DQ478" s="52"/>
      <c r="DR478" s="52"/>
      <c r="DS478" s="52"/>
      <c r="DT478" s="52"/>
      <c r="DU478" s="52"/>
      <c r="DV478" s="95"/>
      <c r="DW478" s="52"/>
      <c r="DX478" s="52"/>
      <c r="DY478" s="52"/>
      <c r="DZ478" s="52"/>
      <c r="EA478" s="52"/>
      <c r="EB478" s="52"/>
      <c r="EC478" s="52"/>
      <c r="ED478" s="52"/>
      <c r="EE478" s="52"/>
      <c r="EF478" s="52"/>
      <c r="EG478" s="52"/>
      <c r="EH478" s="52"/>
      <c r="EI478" s="52"/>
      <c r="EJ478" s="52"/>
      <c r="EK478" s="52"/>
      <c r="EL478" s="52"/>
      <c r="EM478" s="52"/>
      <c r="EN478" s="52"/>
      <c r="EO478" s="52"/>
      <c r="EP478" s="52"/>
      <c r="EQ478" s="95"/>
      <c r="ER478" s="542"/>
    </row>
    <row r="479" spans="1:148" ht="15" customHeight="1" x14ac:dyDescent="0.25">
      <c r="A479" s="1469"/>
      <c r="B479" s="1129" t="str">
        <f t="shared" si="48"/>
        <v>Desk 55</v>
      </c>
      <c r="C479" s="1131" t="str">
        <f t="shared" si="53"/>
        <v/>
      </c>
      <c r="D479" s="1131" t="str">
        <f t="shared" si="53"/>
        <v/>
      </c>
      <c r="E479" s="1131" t="str">
        <f t="shared" si="53"/>
        <v/>
      </c>
      <c r="F479" s="1131" t="str">
        <f t="shared" si="53"/>
        <v/>
      </c>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52"/>
      <c r="CD479" s="52"/>
      <c r="CE479" s="52"/>
      <c r="CF479" s="52"/>
      <c r="CG479" s="52"/>
      <c r="CH479" s="52"/>
      <c r="CI479" s="52"/>
      <c r="CJ479" s="52"/>
      <c r="CK479" s="52"/>
      <c r="CL479" s="52"/>
      <c r="CM479" s="52"/>
      <c r="CN479" s="52"/>
      <c r="CO479" s="52"/>
      <c r="CP479" s="52"/>
      <c r="CQ479" s="52"/>
      <c r="CR479" s="52"/>
      <c r="CS479" s="52"/>
      <c r="CT479" s="52"/>
      <c r="CU479" s="52"/>
      <c r="CV479" s="52"/>
      <c r="CW479" s="52"/>
      <c r="CX479" s="52"/>
      <c r="CY479" s="52"/>
      <c r="CZ479" s="52"/>
      <c r="DA479" s="52"/>
      <c r="DB479" s="52"/>
      <c r="DC479" s="52"/>
      <c r="DD479" s="52"/>
      <c r="DE479" s="52"/>
      <c r="DF479" s="52"/>
      <c r="DG479" s="52"/>
      <c r="DH479" s="52"/>
      <c r="DI479" s="52"/>
      <c r="DJ479" s="52"/>
      <c r="DK479" s="52"/>
      <c r="DL479" s="52"/>
      <c r="DM479" s="52"/>
      <c r="DN479" s="52"/>
      <c r="DO479" s="52"/>
      <c r="DP479" s="52"/>
      <c r="DQ479" s="52"/>
      <c r="DR479" s="52"/>
      <c r="DS479" s="52"/>
      <c r="DT479" s="52"/>
      <c r="DU479" s="52"/>
      <c r="DV479" s="95"/>
      <c r="DW479" s="52"/>
      <c r="DX479" s="52"/>
      <c r="DY479" s="52"/>
      <c r="DZ479" s="52"/>
      <c r="EA479" s="52"/>
      <c r="EB479" s="52"/>
      <c r="EC479" s="52"/>
      <c r="ED479" s="52"/>
      <c r="EE479" s="52"/>
      <c r="EF479" s="52"/>
      <c r="EG479" s="52"/>
      <c r="EH479" s="52"/>
      <c r="EI479" s="52"/>
      <c r="EJ479" s="52"/>
      <c r="EK479" s="52"/>
      <c r="EL479" s="52"/>
      <c r="EM479" s="52"/>
      <c r="EN479" s="52"/>
      <c r="EO479" s="52"/>
      <c r="EP479" s="52"/>
      <c r="EQ479" s="95"/>
      <c r="ER479" s="542"/>
    </row>
    <row r="480" spans="1:148" ht="15" customHeight="1" x14ac:dyDescent="0.25">
      <c r="A480" s="1469"/>
      <c r="B480" s="1129" t="str">
        <f t="shared" si="48"/>
        <v>Desk 56</v>
      </c>
      <c r="C480" s="1131" t="str">
        <f t="shared" si="53"/>
        <v/>
      </c>
      <c r="D480" s="1131" t="str">
        <f t="shared" si="53"/>
        <v/>
      </c>
      <c r="E480" s="1131" t="str">
        <f t="shared" si="53"/>
        <v/>
      </c>
      <c r="F480" s="1131" t="str">
        <f t="shared" si="53"/>
        <v/>
      </c>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52"/>
      <c r="CD480" s="52"/>
      <c r="CE480" s="52"/>
      <c r="CF480" s="52"/>
      <c r="CG480" s="52"/>
      <c r="CH480" s="52"/>
      <c r="CI480" s="52"/>
      <c r="CJ480" s="52"/>
      <c r="CK480" s="52"/>
      <c r="CL480" s="52"/>
      <c r="CM480" s="52"/>
      <c r="CN480" s="52"/>
      <c r="CO480" s="52"/>
      <c r="CP480" s="52"/>
      <c r="CQ480" s="52"/>
      <c r="CR480" s="52"/>
      <c r="CS480" s="52"/>
      <c r="CT480" s="52"/>
      <c r="CU480" s="52"/>
      <c r="CV480" s="52"/>
      <c r="CW480" s="52"/>
      <c r="CX480" s="52"/>
      <c r="CY480" s="52"/>
      <c r="CZ480" s="52"/>
      <c r="DA480" s="52"/>
      <c r="DB480" s="52"/>
      <c r="DC480" s="52"/>
      <c r="DD480" s="52"/>
      <c r="DE480" s="52"/>
      <c r="DF480" s="52"/>
      <c r="DG480" s="52"/>
      <c r="DH480" s="52"/>
      <c r="DI480" s="52"/>
      <c r="DJ480" s="52"/>
      <c r="DK480" s="52"/>
      <c r="DL480" s="52"/>
      <c r="DM480" s="52"/>
      <c r="DN480" s="52"/>
      <c r="DO480" s="52"/>
      <c r="DP480" s="52"/>
      <c r="DQ480" s="52"/>
      <c r="DR480" s="52"/>
      <c r="DS480" s="52"/>
      <c r="DT480" s="52"/>
      <c r="DU480" s="52"/>
      <c r="DV480" s="95"/>
      <c r="DW480" s="52"/>
      <c r="DX480" s="52"/>
      <c r="DY480" s="52"/>
      <c r="DZ480" s="52"/>
      <c r="EA480" s="52"/>
      <c r="EB480" s="52"/>
      <c r="EC480" s="52"/>
      <c r="ED480" s="52"/>
      <c r="EE480" s="52"/>
      <c r="EF480" s="52"/>
      <c r="EG480" s="52"/>
      <c r="EH480" s="52"/>
      <c r="EI480" s="52"/>
      <c r="EJ480" s="52"/>
      <c r="EK480" s="52"/>
      <c r="EL480" s="52"/>
      <c r="EM480" s="52"/>
      <c r="EN480" s="52"/>
      <c r="EO480" s="52"/>
      <c r="EP480" s="52"/>
      <c r="EQ480" s="95"/>
      <c r="ER480" s="542"/>
    </row>
    <row r="481" spans="1:148" ht="15" customHeight="1" x14ac:dyDescent="0.25">
      <c r="A481" s="1469"/>
      <c r="B481" s="1129" t="str">
        <f t="shared" si="48"/>
        <v>Desk 57</v>
      </c>
      <c r="C481" s="1131" t="str">
        <f t="shared" si="53"/>
        <v/>
      </c>
      <c r="D481" s="1131" t="str">
        <f t="shared" si="53"/>
        <v/>
      </c>
      <c r="E481" s="1131" t="str">
        <f t="shared" si="53"/>
        <v/>
      </c>
      <c r="F481" s="1131" t="str">
        <f t="shared" si="53"/>
        <v/>
      </c>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52"/>
      <c r="CD481" s="52"/>
      <c r="CE481" s="52"/>
      <c r="CF481" s="52"/>
      <c r="CG481" s="52"/>
      <c r="CH481" s="52"/>
      <c r="CI481" s="52"/>
      <c r="CJ481" s="52"/>
      <c r="CK481" s="52"/>
      <c r="CL481" s="52"/>
      <c r="CM481" s="52"/>
      <c r="CN481" s="52"/>
      <c r="CO481" s="52"/>
      <c r="CP481" s="52"/>
      <c r="CQ481" s="52"/>
      <c r="CR481" s="52"/>
      <c r="CS481" s="52"/>
      <c r="CT481" s="52"/>
      <c r="CU481" s="52"/>
      <c r="CV481" s="52"/>
      <c r="CW481" s="52"/>
      <c r="CX481" s="52"/>
      <c r="CY481" s="52"/>
      <c r="CZ481" s="52"/>
      <c r="DA481" s="52"/>
      <c r="DB481" s="52"/>
      <c r="DC481" s="52"/>
      <c r="DD481" s="52"/>
      <c r="DE481" s="52"/>
      <c r="DF481" s="52"/>
      <c r="DG481" s="52"/>
      <c r="DH481" s="52"/>
      <c r="DI481" s="52"/>
      <c r="DJ481" s="52"/>
      <c r="DK481" s="52"/>
      <c r="DL481" s="52"/>
      <c r="DM481" s="52"/>
      <c r="DN481" s="52"/>
      <c r="DO481" s="52"/>
      <c r="DP481" s="52"/>
      <c r="DQ481" s="52"/>
      <c r="DR481" s="52"/>
      <c r="DS481" s="52"/>
      <c r="DT481" s="52"/>
      <c r="DU481" s="52"/>
      <c r="DV481" s="95"/>
      <c r="DW481" s="52"/>
      <c r="DX481" s="52"/>
      <c r="DY481" s="52"/>
      <c r="DZ481" s="52"/>
      <c r="EA481" s="52"/>
      <c r="EB481" s="52"/>
      <c r="EC481" s="52"/>
      <c r="ED481" s="52"/>
      <c r="EE481" s="52"/>
      <c r="EF481" s="52"/>
      <c r="EG481" s="52"/>
      <c r="EH481" s="52"/>
      <c r="EI481" s="52"/>
      <c r="EJ481" s="52"/>
      <c r="EK481" s="52"/>
      <c r="EL481" s="52"/>
      <c r="EM481" s="52"/>
      <c r="EN481" s="52"/>
      <c r="EO481" s="52"/>
      <c r="EP481" s="52"/>
      <c r="EQ481" s="95"/>
      <c r="ER481" s="542"/>
    </row>
    <row r="482" spans="1:148" ht="15" customHeight="1" x14ac:dyDescent="0.25">
      <c r="A482" s="1469"/>
      <c r="B482" s="1129" t="str">
        <f t="shared" si="48"/>
        <v>Desk 58</v>
      </c>
      <c r="C482" s="1131" t="str">
        <f t="shared" si="53"/>
        <v/>
      </c>
      <c r="D482" s="1131" t="str">
        <f t="shared" si="53"/>
        <v/>
      </c>
      <c r="E482" s="1131" t="str">
        <f t="shared" si="53"/>
        <v/>
      </c>
      <c r="F482" s="1131" t="str">
        <f t="shared" si="53"/>
        <v/>
      </c>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52"/>
      <c r="CD482" s="52"/>
      <c r="CE482" s="52"/>
      <c r="CF482" s="52"/>
      <c r="CG482" s="52"/>
      <c r="CH482" s="52"/>
      <c r="CI482" s="52"/>
      <c r="CJ482" s="52"/>
      <c r="CK482" s="52"/>
      <c r="CL482" s="52"/>
      <c r="CM482" s="52"/>
      <c r="CN482" s="52"/>
      <c r="CO482" s="52"/>
      <c r="CP482" s="52"/>
      <c r="CQ482" s="52"/>
      <c r="CR482" s="52"/>
      <c r="CS482" s="52"/>
      <c r="CT482" s="52"/>
      <c r="CU482" s="52"/>
      <c r="CV482" s="52"/>
      <c r="CW482" s="52"/>
      <c r="CX482" s="52"/>
      <c r="CY482" s="52"/>
      <c r="CZ482" s="52"/>
      <c r="DA482" s="52"/>
      <c r="DB482" s="52"/>
      <c r="DC482" s="52"/>
      <c r="DD482" s="52"/>
      <c r="DE482" s="52"/>
      <c r="DF482" s="52"/>
      <c r="DG482" s="52"/>
      <c r="DH482" s="52"/>
      <c r="DI482" s="52"/>
      <c r="DJ482" s="52"/>
      <c r="DK482" s="52"/>
      <c r="DL482" s="52"/>
      <c r="DM482" s="52"/>
      <c r="DN482" s="52"/>
      <c r="DO482" s="52"/>
      <c r="DP482" s="52"/>
      <c r="DQ482" s="52"/>
      <c r="DR482" s="52"/>
      <c r="DS482" s="52"/>
      <c r="DT482" s="52"/>
      <c r="DU482" s="52"/>
      <c r="DV482" s="95"/>
      <c r="DW482" s="52"/>
      <c r="DX482" s="52"/>
      <c r="DY482" s="52"/>
      <c r="DZ482" s="52"/>
      <c r="EA482" s="52"/>
      <c r="EB482" s="52"/>
      <c r="EC482" s="52"/>
      <c r="ED482" s="52"/>
      <c r="EE482" s="52"/>
      <c r="EF482" s="52"/>
      <c r="EG482" s="52"/>
      <c r="EH482" s="52"/>
      <c r="EI482" s="52"/>
      <c r="EJ482" s="52"/>
      <c r="EK482" s="52"/>
      <c r="EL482" s="52"/>
      <c r="EM482" s="52"/>
      <c r="EN482" s="52"/>
      <c r="EO482" s="52"/>
      <c r="EP482" s="52"/>
      <c r="EQ482" s="95"/>
      <c r="ER482" s="542"/>
    </row>
    <row r="483" spans="1:148" ht="15" customHeight="1" x14ac:dyDescent="0.25">
      <c r="A483" s="1469"/>
      <c r="B483" s="1129" t="str">
        <f t="shared" si="48"/>
        <v>Desk 59</v>
      </c>
      <c r="C483" s="1131" t="str">
        <f t="shared" si="53"/>
        <v/>
      </c>
      <c r="D483" s="1131" t="str">
        <f t="shared" si="53"/>
        <v/>
      </c>
      <c r="E483" s="1131" t="str">
        <f t="shared" si="53"/>
        <v/>
      </c>
      <c r="F483" s="1131" t="str">
        <f t="shared" si="53"/>
        <v/>
      </c>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52"/>
      <c r="CD483" s="52"/>
      <c r="CE483" s="52"/>
      <c r="CF483" s="52"/>
      <c r="CG483" s="52"/>
      <c r="CH483" s="52"/>
      <c r="CI483" s="52"/>
      <c r="CJ483" s="52"/>
      <c r="CK483" s="52"/>
      <c r="CL483" s="52"/>
      <c r="CM483" s="52"/>
      <c r="CN483" s="52"/>
      <c r="CO483" s="52"/>
      <c r="CP483" s="52"/>
      <c r="CQ483" s="52"/>
      <c r="CR483" s="52"/>
      <c r="CS483" s="52"/>
      <c r="CT483" s="52"/>
      <c r="CU483" s="52"/>
      <c r="CV483" s="52"/>
      <c r="CW483" s="52"/>
      <c r="CX483" s="52"/>
      <c r="CY483" s="52"/>
      <c r="CZ483" s="52"/>
      <c r="DA483" s="52"/>
      <c r="DB483" s="52"/>
      <c r="DC483" s="52"/>
      <c r="DD483" s="52"/>
      <c r="DE483" s="52"/>
      <c r="DF483" s="52"/>
      <c r="DG483" s="52"/>
      <c r="DH483" s="52"/>
      <c r="DI483" s="52"/>
      <c r="DJ483" s="52"/>
      <c r="DK483" s="52"/>
      <c r="DL483" s="52"/>
      <c r="DM483" s="52"/>
      <c r="DN483" s="52"/>
      <c r="DO483" s="52"/>
      <c r="DP483" s="52"/>
      <c r="DQ483" s="52"/>
      <c r="DR483" s="52"/>
      <c r="DS483" s="52"/>
      <c r="DT483" s="52"/>
      <c r="DU483" s="52"/>
      <c r="DV483" s="95"/>
      <c r="DW483" s="52"/>
      <c r="DX483" s="52"/>
      <c r="DY483" s="52"/>
      <c r="DZ483" s="52"/>
      <c r="EA483" s="52"/>
      <c r="EB483" s="52"/>
      <c r="EC483" s="52"/>
      <c r="ED483" s="52"/>
      <c r="EE483" s="52"/>
      <c r="EF483" s="52"/>
      <c r="EG483" s="52"/>
      <c r="EH483" s="52"/>
      <c r="EI483" s="52"/>
      <c r="EJ483" s="52"/>
      <c r="EK483" s="52"/>
      <c r="EL483" s="52"/>
      <c r="EM483" s="52"/>
      <c r="EN483" s="52"/>
      <c r="EO483" s="52"/>
      <c r="EP483" s="52"/>
      <c r="EQ483" s="95"/>
      <c r="ER483" s="542"/>
    </row>
    <row r="484" spans="1:148" ht="15" customHeight="1" x14ac:dyDescent="0.25">
      <c r="A484" s="1469"/>
      <c r="B484" s="1129" t="str">
        <f t="shared" si="48"/>
        <v>Desk 60</v>
      </c>
      <c r="C484" s="1131" t="str">
        <f t="shared" si="53"/>
        <v/>
      </c>
      <c r="D484" s="1131" t="str">
        <f t="shared" si="53"/>
        <v/>
      </c>
      <c r="E484" s="1131" t="str">
        <f t="shared" si="53"/>
        <v/>
      </c>
      <c r="F484" s="1131" t="str">
        <f t="shared" si="53"/>
        <v/>
      </c>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52"/>
      <c r="CD484" s="52"/>
      <c r="CE484" s="52"/>
      <c r="CF484" s="52"/>
      <c r="CG484" s="52"/>
      <c r="CH484" s="52"/>
      <c r="CI484" s="52"/>
      <c r="CJ484" s="52"/>
      <c r="CK484" s="52"/>
      <c r="CL484" s="52"/>
      <c r="CM484" s="52"/>
      <c r="CN484" s="52"/>
      <c r="CO484" s="52"/>
      <c r="CP484" s="52"/>
      <c r="CQ484" s="52"/>
      <c r="CR484" s="52"/>
      <c r="CS484" s="52"/>
      <c r="CT484" s="52"/>
      <c r="CU484" s="52"/>
      <c r="CV484" s="52"/>
      <c r="CW484" s="52"/>
      <c r="CX484" s="52"/>
      <c r="CY484" s="52"/>
      <c r="CZ484" s="52"/>
      <c r="DA484" s="52"/>
      <c r="DB484" s="52"/>
      <c r="DC484" s="52"/>
      <c r="DD484" s="52"/>
      <c r="DE484" s="52"/>
      <c r="DF484" s="52"/>
      <c r="DG484" s="52"/>
      <c r="DH484" s="52"/>
      <c r="DI484" s="52"/>
      <c r="DJ484" s="52"/>
      <c r="DK484" s="52"/>
      <c r="DL484" s="52"/>
      <c r="DM484" s="52"/>
      <c r="DN484" s="52"/>
      <c r="DO484" s="52"/>
      <c r="DP484" s="52"/>
      <c r="DQ484" s="52"/>
      <c r="DR484" s="52"/>
      <c r="DS484" s="52"/>
      <c r="DT484" s="52"/>
      <c r="DU484" s="52"/>
      <c r="DV484" s="95"/>
      <c r="DW484" s="52"/>
      <c r="DX484" s="52"/>
      <c r="DY484" s="52"/>
      <c r="DZ484" s="52"/>
      <c r="EA484" s="52"/>
      <c r="EB484" s="52"/>
      <c r="EC484" s="52"/>
      <c r="ED484" s="52"/>
      <c r="EE484" s="52"/>
      <c r="EF484" s="52"/>
      <c r="EG484" s="52"/>
      <c r="EH484" s="52"/>
      <c r="EI484" s="52"/>
      <c r="EJ484" s="52"/>
      <c r="EK484" s="52"/>
      <c r="EL484" s="52"/>
      <c r="EM484" s="52"/>
      <c r="EN484" s="52"/>
      <c r="EO484" s="52"/>
      <c r="EP484" s="52"/>
      <c r="EQ484" s="95"/>
      <c r="ER484" s="542"/>
    </row>
    <row r="485" spans="1:148" ht="15" customHeight="1" x14ac:dyDescent="0.25">
      <c r="A485" s="1469"/>
      <c r="B485" s="1129" t="str">
        <f t="shared" si="48"/>
        <v>Desk 61</v>
      </c>
      <c r="C485" s="1131" t="str">
        <f t="shared" si="53"/>
        <v/>
      </c>
      <c r="D485" s="1131" t="str">
        <f t="shared" si="53"/>
        <v/>
      </c>
      <c r="E485" s="1131" t="str">
        <f t="shared" si="53"/>
        <v/>
      </c>
      <c r="F485" s="1131" t="str">
        <f t="shared" si="53"/>
        <v/>
      </c>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52"/>
      <c r="CD485" s="52"/>
      <c r="CE485" s="52"/>
      <c r="CF485" s="52"/>
      <c r="CG485" s="52"/>
      <c r="CH485" s="52"/>
      <c r="CI485" s="52"/>
      <c r="CJ485" s="52"/>
      <c r="CK485" s="52"/>
      <c r="CL485" s="52"/>
      <c r="CM485" s="52"/>
      <c r="CN485" s="52"/>
      <c r="CO485" s="52"/>
      <c r="CP485" s="52"/>
      <c r="CQ485" s="52"/>
      <c r="CR485" s="52"/>
      <c r="CS485" s="52"/>
      <c r="CT485" s="52"/>
      <c r="CU485" s="52"/>
      <c r="CV485" s="52"/>
      <c r="CW485" s="52"/>
      <c r="CX485" s="52"/>
      <c r="CY485" s="52"/>
      <c r="CZ485" s="52"/>
      <c r="DA485" s="52"/>
      <c r="DB485" s="52"/>
      <c r="DC485" s="52"/>
      <c r="DD485" s="52"/>
      <c r="DE485" s="52"/>
      <c r="DF485" s="52"/>
      <c r="DG485" s="52"/>
      <c r="DH485" s="52"/>
      <c r="DI485" s="52"/>
      <c r="DJ485" s="52"/>
      <c r="DK485" s="52"/>
      <c r="DL485" s="52"/>
      <c r="DM485" s="52"/>
      <c r="DN485" s="52"/>
      <c r="DO485" s="52"/>
      <c r="DP485" s="52"/>
      <c r="DQ485" s="52"/>
      <c r="DR485" s="52"/>
      <c r="DS485" s="52"/>
      <c r="DT485" s="52"/>
      <c r="DU485" s="52"/>
      <c r="DV485" s="95"/>
      <c r="DW485" s="52"/>
      <c r="DX485" s="52"/>
      <c r="DY485" s="52"/>
      <c r="DZ485" s="52"/>
      <c r="EA485" s="52"/>
      <c r="EB485" s="52"/>
      <c r="EC485" s="52"/>
      <c r="ED485" s="52"/>
      <c r="EE485" s="52"/>
      <c r="EF485" s="52"/>
      <c r="EG485" s="52"/>
      <c r="EH485" s="52"/>
      <c r="EI485" s="52"/>
      <c r="EJ485" s="52"/>
      <c r="EK485" s="52"/>
      <c r="EL485" s="52"/>
      <c r="EM485" s="52"/>
      <c r="EN485" s="52"/>
      <c r="EO485" s="52"/>
      <c r="EP485" s="52"/>
      <c r="EQ485" s="95"/>
      <c r="ER485" s="542"/>
    </row>
    <row r="486" spans="1:148" ht="15" customHeight="1" x14ac:dyDescent="0.25">
      <c r="A486" s="1469"/>
      <c r="B486" s="1129" t="str">
        <f t="shared" si="48"/>
        <v>Desk 62</v>
      </c>
      <c r="C486" s="1131" t="str">
        <f t="shared" si="53"/>
        <v/>
      </c>
      <c r="D486" s="1131" t="str">
        <f t="shared" si="53"/>
        <v/>
      </c>
      <c r="E486" s="1131" t="str">
        <f t="shared" si="53"/>
        <v/>
      </c>
      <c r="F486" s="1131" t="str">
        <f t="shared" si="53"/>
        <v/>
      </c>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52"/>
      <c r="CD486" s="52"/>
      <c r="CE486" s="52"/>
      <c r="CF486" s="52"/>
      <c r="CG486" s="52"/>
      <c r="CH486" s="52"/>
      <c r="CI486" s="52"/>
      <c r="CJ486" s="52"/>
      <c r="CK486" s="52"/>
      <c r="CL486" s="52"/>
      <c r="CM486" s="52"/>
      <c r="CN486" s="52"/>
      <c r="CO486" s="52"/>
      <c r="CP486" s="52"/>
      <c r="CQ486" s="52"/>
      <c r="CR486" s="52"/>
      <c r="CS486" s="52"/>
      <c r="CT486" s="52"/>
      <c r="CU486" s="52"/>
      <c r="CV486" s="52"/>
      <c r="CW486" s="52"/>
      <c r="CX486" s="52"/>
      <c r="CY486" s="52"/>
      <c r="CZ486" s="52"/>
      <c r="DA486" s="52"/>
      <c r="DB486" s="52"/>
      <c r="DC486" s="52"/>
      <c r="DD486" s="52"/>
      <c r="DE486" s="52"/>
      <c r="DF486" s="52"/>
      <c r="DG486" s="52"/>
      <c r="DH486" s="52"/>
      <c r="DI486" s="52"/>
      <c r="DJ486" s="52"/>
      <c r="DK486" s="52"/>
      <c r="DL486" s="52"/>
      <c r="DM486" s="52"/>
      <c r="DN486" s="52"/>
      <c r="DO486" s="52"/>
      <c r="DP486" s="52"/>
      <c r="DQ486" s="52"/>
      <c r="DR486" s="52"/>
      <c r="DS486" s="52"/>
      <c r="DT486" s="52"/>
      <c r="DU486" s="52"/>
      <c r="DV486" s="95"/>
      <c r="DW486" s="52"/>
      <c r="DX486" s="52"/>
      <c r="DY486" s="52"/>
      <c r="DZ486" s="52"/>
      <c r="EA486" s="52"/>
      <c r="EB486" s="52"/>
      <c r="EC486" s="52"/>
      <c r="ED486" s="52"/>
      <c r="EE486" s="52"/>
      <c r="EF486" s="52"/>
      <c r="EG486" s="52"/>
      <c r="EH486" s="52"/>
      <c r="EI486" s="52"/>
      <c r="EJ486" s="52"/>
      <c r="EK486" s="52"/>
      <c r="EL486" s="52"/>
      <c r="EM486" s="52"/>
      <c r="EN486" s="52"/>
      <c r="EO486" s="52"/>
      <c r="EP486" s="52"/>
      <c r="EQ486" s="95"/>
      <c r="ER486" s="542"/>
    </row>
    <row r="487" spans="1:148" ht="15" customHeight="1" x14ac:dyDescent="0.25">
      <c r="A487" s="1469"/>
      <c r="B487" s="1129" t="str">
        <f t="shared" si="48"/>
        <v>Desk 63</v>
      </c>
      <c r="C487" s="1131" t="str">
        <f t="shared" si="53"/>
        <v/>
      </c>
      <c r="D487" s="1131" t="str">
        <f t="shared" si="53"/>
        <v/>
      </c>
      <c r="E487" s="1131" t="str">
        <f t="shared" si="53"/>
        <v/>
      </c>
      <c r="F487" s="1131" t="str">
        <f t="shared" si="53"/>
        <v/>
      </c>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52"/>
      <c r="CD487" s="52"/>
      <c r="CE487" s="52"/>
      <c r="CF487" s="52"/>
      <c r="CG487" s="52"/>
      <c r="CH487" s="52"/>
      <c r="CI487" s="52"/>
      <c r="CJ487" s="52"/>
      <c r="CK487" s="52"/>
      <c r="CL487" s="52"/>
      <c r="CM487" s="52"/>
      <c r="CN487" s="52"/>
      <c r="CO487" s="52"/>
      <c r="CP487" s="52"/>
      <c r="CQ487" s="52"/>
      <c r="CR487" s="52"/>
      <c r="CS487" s="52"/>
      <c r="CT487" s="52"/>
      <c r="CU487" s="52"/>
      <c r="CV487" s="52"/>
      <c r="CW487" s="52"/>
      <c r="CX487" s="52"/>
      <c r="CY487" s="52"/>
      <c r="CZ487" s="52"/>
      <c r="DA487" s="52"/>
      <c r="DB487" s="52"/>
      <c r="DC487" s="52"/>
      <c r="DD487" s="52"/>
      <c r="DE487" s="52"/>
      <c r="DF487" s="52"/>
      <c r="DG487" s="52"/>
      <c r="DH487" s="52"/>
      <c r="DI487" s="52"/>
      <c r="DJ487" s="52"/>
      <c r="DK487" s="52"/>
      <c r="DL487" s="52"/>
      <c r="DM487" s="52"/>
      <c r="DN487" s="52"/>
      <c r="DO487" s="52"/>
      <c r="DP487" s="52"/>
      <c r="DQ487" s="52"/>
      <c r="DR487" s="52"/>
      <c r="DS487" s="52"/>
      <c r="DT487" s="52"/>
      <c r="DU487" s="52"/>
      <c r="DV487" s="95"/>
      <c r="DW487" s="52"/>
      <c r="DX487" s="52"/>
      <c r="DY487" s="52"/>
      <c r="DZ487" s="52"/>
      <c r="EA487" s="52"/>
      <c r="EB487" s="52"/>
      <c r="EC487" s="52"/>
      <c r="ED487" s="52"/>
      <c r="EE487" s="52"/>
      <c r="EF487" s="52"/>
      <c r="EG487" s="52"/>
      <c r="EH487" s="52"/>
      <c r="EI487" s="52"/>
      <c r="EJ487" s="52"/>
      <c r="EK487" s="52"/>
      <c r="EL487" s="52"/>
      <c r="EM487" s="52"/>
      <c r="EN487" s="52"/>
      <c r="EO487" s="52"/>
      <c r="EP487" s="52"/>
      <c r="EQ487" s="95"/>
      <c r="ER487" s="542"/>
    </row>
    <row r="488" spans="1:148" ht="15" customHeight="1" x14ac:dyDescent="0.25">
      <c r="A488" s="1469"/>
      <c r="B488" s="1129" t="str">
        <f t="shared" si="48"/>
        <v>Desk 64</v>
      </c>
      <c r="C488" s="1131" t="str">
        <f t="shared" si="53"/>
        <v/>
      </c>
      <c r="D488" s="1131" t="str">
        <f t="shared" si="53"/>
        <v/>
      </c>
      <c r="E488" s="1131" t="str">
        <f t="shared" si="53"/>
        <v/>
      </c>
      <c r="F488" s="1131" t="str">
        <f t="shared" si="53"/>
        <v/>
      </c>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52"/>
      <c r="CD488" s="52"/>
      <c r="CE488" s="52"/>
      <c r="CF488" s="52"/>
      <c r="CG488" s="52"/>
      <c r="CH488" s="52"/>
      <c r="CI488" s="52"/>
      <c r="CJ488" s="52"/>
      <c r="CK488" s="52"/>
      <c r="CL488" s="52"/>
      <c r="CM488" s="52"/>
      <c r="CN488" s="52"/>
      <c r="CO488" s="52"/>
      <c r="CP488" s="52"/>
      <c r="CQ488" s="52"/>
      <c r="CR488" s="52"/>
      <c r="CS488" s="52"/>
      <c r="CT488" s="52"/>
      <c r="CU488" s="52"/>
      <c r="CV488" s="52"/>
      <c r="CW488" s="52"/>
      <c r="CX488" s="52"/>
      <c r="CY488" s="52"/>
      <c r="CZ488" s="52"/>
      <c r="DA488" s="52"/>
      <c r="DB488" s="52"/>
      <c r="DC488" s="52"/>
      <c r="DD488" s="52"/>
      <c r="DE488" s="52"/>
      <c r="DF488" s="52"/>
      <c r="DG488" s="52"/>
      <c r="DH488" s="52"/>
      <c r="DI488" s="52"/>
      <c r="DJ488" s="52"/>
      <c r="DK488" s="52"/>
      <c r="DL488" s="52"/>
      <c r="DM488" s="52"/>
      <c r="DN488" s="52"/>
      <c r="DO488" s="52"/>
      <c r="DP488" s="52"/>
      <c r="DQ488" s="52"/>
      <c r="DR488" s="52"/>
      <c r="DS488" s="52"/>
      <c r="DT488" s="52"/>
      <c r="DU488" s="52"/>
      <c r="DV488" s="95"/>
      <c r="DW488" s="52"/>
      <c r="DX488" s="52"/>
      <c r="DY488" s="52"/>
      <c r="DZ488" s="52"/>
      <c r="EA488" s="52"/>
      <c r="EB488" s="52"/>
      <c r="EC488" s="52"/>
      <c r="ED488" s="52"/>
      <c r="EE488" s="52"/>
      <c r="EF488" s="52"/>
      <c r="EG488" s="52"/>
      <c r="EH488" s="52"/>
      <c r="EI488" s="52"/>
      <c r="EJ488" s="52"/>
      <c r="EK488" s="52"/>
      <c r="EL488" s="52"/>
      <c r="EM488" s="52"/>
      <c r="EN488" s="52"/>
      <c r="EO488" s="52"/>
      <c r="EP488" s="52"/>
      <c r="EQ488" s="95"/>
      <c r="ER488" s="542"/>
    </row>
    <row r="489" spans="1:148" ht="15" customHeight="1" x14ac:dyDescent="0.25">
      <c r="A489" s="1469"/>
      <c r="B489" s="1129" t="str">
        <f t="shared" ref="B489:B524" si="54">B75</f>
        <v>Desk 65</v>
      </c>
      <c r="C489" s="1131" t="str">
        <f t="shared" si="53"/>
        <v/>
      </c>
      <c r="D489" s="1131" t="str">
        <f t="shared" si="53"/>
        <v/>
      </c>
      <c r="E489" s="1131" t="str">
        <f t="shared" si="53"/>
        <v/>
      </c>
      <c r="F489" s="1131" t="str">
        <f t="shared" si="53"/>
        <v/>
      </c>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52"/>
      <c r="CD489" s="52"/>
      <c r="CE489" s="52"/>
      <c r="CF489" s="52"/>
      <c r="CG489" s="52"/>
      <c r="CH489" s="52"/>
      <c r="CI489" s="52"/>
      <c r="CJ489" s="52"/>
      <c r="CK489" s="52"/>
      <c r="CL489" s="52"/>
      <c r="CM489" s="52"/>
      <c r="CN489" s="52"/>
      <c r="CO489" s="52"/>
      <c r="CP489" s="52"/>
      <c r="CQ489" s="52"/>
      <c r="CR489" s="52"/>
      <c r="CS489" s="52"/>
      <c r="CT489" s="52"/>
      <c r="CU489" s="52"/>
      <c r="CV489" s="52"/>
      <c r="CW489" s="52"/>
      <c r="CX489" s="52"/>
      <c r="CY489" s="52"/>
      <c r="CZ489" s="52"/>
      <c r="DA489" s="52"/>
      <c r="DB489" s="52"/>
      <c r="DC489" s="52"/>
      <c r="DD489" s="52"/>
      <c r="DE489" s="52"/>
      <c r="DF489" s="52"/>
      <c r="DG489" s="52"/>
      <c r="DH489" s="52"/>
      <c r="DI489" s="52"/>
      <c r="DJ489" s="52"/>
      <c r="DK489" s="52"/>
      <c r="DL489" s="52"/>
      <c r="DM489" s="52"/>
      <c r="DN489" s="52"/>
      <c r="DO489" s="52"/>
      <c r="DP489" s="52"/>
      <c r="DQ489" s="52"/>
      <c r="DR489" s="52"/>
      <c r="DS489" s="52"/>
      <c r="DT489" s="52"/>
      <c r="DU489" s="52"/>
      <c r="DV489" s="95"/>
      <c r="DW489" s="52"/>
      <c r="DX489" s="52"/>
      <c r="DY489" s="52"/>
      <c r="DZ489" s="52"/>
      <c r="EA489" s="52"/>
      <c r="EB489" s="52"/>
      <c r="EC489" s="52"/>
      <c r="ED489" s="52"/>
      <c r="EE489" s="52"/>
      <c r="EF489" s="52"/>
      <c r="EG489" s="52"/>
      <c r="EH489" s="52"/>
      <c r="EI489" s="52"/>
      <c r="EJ489" s="52"/>
      <c r="EK489" s="52"/>
      <c r="EL489" s="52"/>
      <c r="EM489" s="52"/>
      <c r="EN489" s="52"/>
      <c r="EO489" s="52"/>
      <c r="EP489" s="52"/>
      <c r="EQ489" s="95"/>
      <c r="ER489" s="542"/>
    </row>
    <row r="490" spans="1:148" ht="15" customHeight="1" x14ac:dyDescent="0.25">
      <c r="A490" s="1469"/>
      <c r="B490" s="1129" t="str">
        <f t="shared" si="54"/>
        <v>Desk 66</v>
      </c>
      <c r="C490" s="1131" t="str">
        <f t="shared" ref="C490:F505" si="55">IF(ISBLANK(C76), "", C76)</f>
        <v/>
      </c>
      <c r="D490" s="1131" t="str">
        <f t="shared" si="55"/>
        <v/>
      </c>
      <c r="E490" s="1131" t="str">
        <f t="shared" si="55"/>
        <v/>
      </c>
      <c r="F490" s="1131" t="str">
        <f t="shared" si="55"/>
        <v/>
      </c>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52"/>
      <c r="CD490" s="52"/>
      <c r="CE490" s="52"/>
      <c r="CF490" s="52"/>
      <c r="CG490" s="52"/>
      <c r="CH490" s="52"/>
      <c r="CI490" s="52"/>
      <c r="CJ490" s="52"/>
      <c r="CK490" s="52"/>
      <c r="CL490" s="52"/>
      <c r="CM490" s="52"/>
      <c r="CN490" s="52"/>
      <c r="CO490" s="52"/>
      <c r="CP490" s="52"/>
      <c r="CQ490" s="52"/>
      <c r="CR490" s="52"/>
      <c r="CS490" s="52"/>
      <c r="CT490" s="52"/>
      <c r="CU490" s="52"/>
      <c r="CV490" s="52"/>
      <c r="CW490" s="52"/>
      <c r="CX490" s="52"/>
      <c r="CY490" s="52"/>
      <c r="CZ490" s="52"/>
      <c r="DA490" s="52"/>
      <c r="DB490" s="52"/>
      <c r="DC490" s="52"/>
      <c r="DD490" s="52"/>
      <c r="DE490" s="52"/>
      <c r="DF490" s="52"/>
      <c r="DG490" s="52"/>
      <c r="DH490" s="52"/>
      <c r="DI490" s="52"/>
      <c r="DJ490" s="52"/>
      <c r="DK490" s="52"/>
      <c r="DL490" s="52"/>
      <c r="DM490" s="52"/>
      <c r="DN490" s="52"/>
      <c r="DO490" s="52"/>
      <c r="DP490" s="52"/>
      <c r="DQ490" s="52"/>
      <c r="DR490" s="52"/>
      <c r="DS490" s="52"/>
      <c r="DT490" s="52"/>
      <c r="DU490" s="52"/>
      <c r="DV490" s="95"/>
      <c r="DW490" s="52"/>
      <c r="DX490" s="52"/>
      <c r="DY490" s="52"/>
      <c r="DZ490" s="52"/>
      <c r="EA490" s="52"/>
      <c r="EB490" s="52"/>
      <c r="EC490" s="52"/>
      <c r="ED490" s="52"/>
      <c r="EE490" s="52"/>
      <c r="EF490" s="52"/>
      <c r="EG490" s="52"/>
      <c r="EH490" s="52"/>
      <c r="EI490" s="52"/>
      <c r="EJ490" s="52"/>
      <c r="EK490" s="52"/>
      <c r="EL490" s="52"/>
      <c r="EM490" s="52"/>
      <c r="EN490" s="52"/>
      <c r="EO490" s="52"/>
      <c r="EP490" s="52"/>
      <c r="EQ490" s="95"/>
      <c r="ER490" s="542"/>
    </row>
    <row r="491" spans="1:148" ht="15" customHeight="1" x14ac:dyDescent="0.25">
      <c r="A491" s="1469"/>
      <c r="B491" s="1129" t="str">
        <f t="shared" si="54"/>
        <v>Desk 67</v>
      </c>
      <c r="C491" s="1131" t="str">
        <f t="shared" si="55"/>
        <v/>
      </c>
      <c r="D491" s="1131" t="str">
        <f t="shared" si="55"/>
        <v/>
      </c>
      <c r="E491" s="1131" t="str">
        <f t="shared" si="55"/>
        <v/>
      </c>
      <c r="F491" s="1131" t="str">
        <f t="shared" si="55"/>
        <v/>
      </c>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52"/>
      <c r="CD491" s="52"/>
      <c r="CE491" s="52"/>
      <c r="CF491" s="52"/>
      <c r="CG491" s="52"/>
      <c r="CH491" s="52"/>
      <c r="CI491" s="52"/>
      <c r="CJ491" s="52"/>
      <c r="CK491" s="52"/>
      <c r="CL491" s="52"/>
      <c r="CM491" s="52"/>
      <c r="CN491" s="52"/>
      <c r="CO491" s="52"/>
      <c r="CP491" s="52"/>
      <c r="CQ491" s="52"/>
      <c r="CR491" s="52"/>
      <c r="CS491" s="52"/>
      <c r="CT491" s="52"/>
      <c r="CU491" s="52"/>
      <c r="CV491" s="52"/>
      <c r="CW491" s="52"/>
      <c r="CX491" s="52"/>
      <c r="CY491" s="52"/>
      <c r="CZ491" s="52"/>
      <c r="DA491" s="52"/>
      <c r="DB491" s="52"/>
      <c r="DC491" s="52"/>
      <c r="DD491" s="52"/>
      <c r="DE491" s="52"/>
      <c r="DF491" s="52"/>
      <c r="DG491" s="52"/>
      <c r="DH491" s="52"/>
      <c r="DI491" s="52"/>
      <c r="DJ491" s="52"/>
      <c r="DK491" s="52"/>
      <c r="DL491" s="52"/>
      <c r="DM491" s="52"/>
      <c r="DN491" s="52"/>
      <c r="DO491" s="52"/>
      <c r="DP491" s="52"/>
      <c r="DQ491" s="52"/>
      <c r="DR491" s="52"/>
      <c r="DS491" s="52"/>
      <c r="DT491" s="52"/>
      <c r="DU491" s="52"/>
      <c r="DV491" s="95"/>
      <c r="DW491" s="52"/>
      <c r="DX491" s="52"/>
      <c r="DY491" s="52"/>
      <c r="DZ491" s="52"/>
      <c r="EA491" s="52"/>
      <c r="EB491" s="52"/>
      <c r="EC491" s="52"/>
      <c r="ED491" s="52"/>
      <c r="EE491" s="52"/>
      <c r="EF491" s="52"/>
      <c r="EG491" s="52"/>
      <c r="EH491" s="52"/>
      <c r="EI491" s="52"/>
      <c r="EJ491" s="52"/>
      <c r="EK491" s="52"/>
      <c r="EL491" s="52"/>
      <c r="EM491" s="52"/>
      <c r="EN491" s="52"/>
      <c r="EO491" s="52"/>
      <c r="EP491" s="52"/>
      <c r="EQ491" s="95"/>
      <c r="ER491" s="542"/>
    </row>
    <row r="492" spans="1:148" ht="15" customHeight="1" x14ac:dyDescent="0.25">
      <c r="A492" s="1469"/>
      <c r="B492" s="1129" t="str">
        <f t="shared" si="54"/>
        <v>Desk 68</v>
      </c>
      <c r="C492" s="1131" t="str">
        <f t="shared" si="55"/>
        <v/>
      </c>
      <c r="D492" s="1131" t="str">
        <f t="shared" si="55"/>
        <v/>
      </c>
      <c r="E492" s="1131" t="str">
        <f t="shared" si="55"/>
        <v/>
      </c>
      <c r="F492" s="1131" t="str">
        <f t="shared" si="55"/>
        <v/>
      </c>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52"/>
      <c r="CD492" s="52"/>
      <c r="CE492" s="52"/>
      <c r="CF492" s="52"/>
      <c r="CG492" s="52"/>
      <c r="CH492" s="52"/>
      <c r="CI492" s="52"/>
      <c r="CJ492" s="52"/>
      <c r="CK492" s="52"/>
      <c r="CL492" s="52"/>
      <c r="CM492" s="52"/>
      <c r="CN492" s="52"/>
      <c r="CO492" s="52"/>
      <c r="CP492" s="52"/>
      <c r="CQ492" s="52"/>
      <c r="CR492" s="52"/>
      <c r="CS492" s="52"/>
      <c r="CT492" s="52"/>
      <c r="CU492" s="52"/>
      <c r="CV492" s="52"/>
      <c r="CW492" s="52"/>
      <c r="CX492" s="52"/>
      <c r="CY492" s="52"/>
      <c r="CZ492" s="52"/>
      <c r="DA492" s="52"/>
      <c r="DB492" s="52"/>
      <c r="DC492" s="52"/>
      <c r="DD492" s="52"/>
      <c r="DE492" s="52"/>
      <c r="DF492" s="52"/>
      <c r="DG492" s="52"/>
      <c r="DH492" s="52"/>
      <c r="DI492" s="52"/>
      <c r="DJ492" s="52"/>
      <c r="DK492" s="52"/>
      <c r="DL492" s="52"/>
      <c r="DM492" s="52"/>
      <c r="DN492" s="52"/>
      <c r="DO492" s="52"/>
      <c r="DP492" s="52"/>
      <c r="DQ492" s="52"/>
      <c r="DR492" s="52"/>
      <c r="DS492" s="52"/>
      <c r="DT492" s="52"/>
      <c r="DU492" s="52"/>
      <c r="DV492" s="95"/>
      <c r="DW492" s="52"/>
      <c r="DX492" s="52"/>
      <c r="DY492" s="52"/>
      <c r="DZ492" s="52"/>
      <c r="EA492" s="52"/>
      <c r="EB492" s="52"/>
      <c r="EC492" s="52"/>
      <c r="ED492" s="52"/>
      <c r="EE492" s="52"/>
      <c r="EF492" s="52"/>
      <c r="EG492" s="52"/>
      <c r="EH492" s="52"/>
      <c r="EI492" s="52"/>
      <c r="EJ492" s="52"/>
      <c r="EK492" s="52"/>
      <c r="EL492" s="52"/>
      <c r="EM492" s="52"/>
      <c r="EN492" s="52"/>
      <c r="EO492" s="52"/>
      <c r="EP492" s="52"/>
      <c r="EQ492" s="95"/>
      <c r="ER492" s="542"/>
    </row>
    <row r="493" spans="1:148" ht="15" customHeight="1" x14ac:dyDescent="0.25">
      <c r="A493" s="1469"/>
      <c r="B493" s="1129" t="str">
        <f t="shared" si="54"/>
        <v>Desk 69</v>
      </c>
      <c r="C493" s="1131" t="str">
        <f t="shared" si="55"/>
        <v/>
      </c>
      <c r="D493" s="1131" t="str">
        <f t="shared" si="55"/>
        <v/>
      </c>
      <c r="E493" s="1131" t="str">
        <f t="shared" si="55"/>
        <v/>
      </c>
      <c r="F493" s="1131" t="str">
        <f t="shared" si="55"/>
        <v/>
      </c>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52"/>
      <c r="CD493" s="52"/>
      <c r="CE493" s="52"/>
      <c r="CF493" s="52"/>
      <c r="CG493" s="52"/>
      <c r="CH493" s="52"/>
      <c r="CI493" s="52"/>
      <c r="CJ493" s="52"/>
      <c r="CK493" s="52"/>
      <c r="CL493" s="52"/>
      <c r="CM493" s="52"/>
      <c r="CN493" s="52"/>
      <c r="CO493" s="52"/>
      <c r="CP493" s="52"/>
      <c r="CQ493" s="52"/>
      <c r="CR493" s="52"/>
      <c r="CS493" s="52"/>
      <c r="CT493" s="52"/>
      <c r="CU493" s="52"/>
      <c r="CV493" s="52"/>
      <c r="CW493" s="52"/>
      <c r="CX493" s="52"/>
      <c r="CY493" s="52"/>
      <c r="CZ493" s="52"/>
      <c r="DA493" s="52"/>
      <c r="DB493" s="52"/>
      <c r="DC493" s="52"/>
      <c r="DD493" s="52"/>
      <c r="DE493" s="52"/>
      <c r="DF493" s="52"/>
      <c r="DG493" s="52"/>
      <c r="DH493" s="52"/>
      <c r="DI493" s="52"/>
      <c r="DJ493" s="52"/>
      <c r="DK493" s="52"/>
      <c r="DL493" s="52"/>
      <c r="DM493" s="52"/>
      <c r="DN493" s="52"/>
      <c r="DO493" s="52"/>
      <c r="DP493" s="52"/>
      <c r="DQ493" s="52"/>
      <c r="DR493" s="52"/>
      <c r="DS493" s="52"/>
      <c r="DT493" s="52"/>
      <c r="DU493" s="52"/>
      <c r="DV493" s="95"/>
      <c r="DW493" s="52"/>
      <c r="DX493" s="52"/>
      <c r="DY493" s="52"/>
      <c r="DZ493" s="52"/>
      <c r="EA493" s="52"/>
      <c r="EB493" s="52"/>
      <c r="EC493" s="52"/>
      <c r="ED493" s="52"/>
      <c r="EE493" s="52"/>
      <c r="EF493" s="52"/>
      <c r="EG493" s="52"/>
      <c r="EH493" s="52"/>
      <c r="EI493" s="52"/>
      <c r="EJ493" s="52"/>
      <c r="EK493" s="52"/>
      <c r="EL493" s="52"/>
      <c r="EM493" s="52"/>
      <c r="EN493" s="52"/>
      <c r="EO493" s="52"/>
      <c r="EP493" s="52"/>
      <c r="EQ493" s="95"/>
      <c r="ER493" s="542"/>
    </row>
    <row r="494" spans="1:148" ht="15" customHeight="1" x14ac:dyDescent="0.25">
      <c r="A494" s="1469"/>
      <c r="B494" s="1129" t="str">
        <f t="shared" si="54"/>
        <v>Desk 70</v>
      </c>
      <c r="C494" s="1131" t="str">
        <f t="shared" si="55"/>
        <v/>
      </c>
      <c r="D494" s="1131" t="str">
        <f t="shared" si="55"/>
        <v/>
      </c>
      <c r="E494" s="1131" t="str">
        <f t="shared" si="55"/>
        <v/>
      </c>
      <c r="F494" s="1131" t="str">
        <f t="shared" si="55"/>
        <v/>
      </c>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52"/>
      <c r="CD494" s="52"/>
      <c r="CE494" s="52"/>
      <c r="CF494" s="52"/>
      <c r="CG494" s="52"/>
      <c r="CH494" s="52"/>
      <c r="CI494" s="52"/>
      <c r="CJ494" s="52"/>
      <c r="CK494" s="52"/>
      <c r="CL494" s="52"/>
      <c r="CM494" s="52"/>
      <c r="CN494" s="52"/>
      <c r="CO494" s="52"/>
      <c r="CP494" s="52"/>
      <c r="CQ494" s="52"/>
      <c r="CR494" s="52"/>
      <c r="CS494" s="52"/>
      <c r="CT494" s="52"/>
      <c r="CU494" s="52"/>
      <c r="CV494" s="52"/>
      <c r="CW494" s="52"/>
      <c r="CX494" s="52"/>
      <c r="CY494" s="52"/>
      <c r="CZ494" s="52"/>
      <c r="DA494" s="52"/>
      <c r="DB494" s="52"/>
      <c r="DC494" s="52"/>
      <c r="DD494" s="52"/>
      <c r="DE494" s="52"/>
      <c r="DF494" s="52"/>
      <c r="DG494" s="52"/>
      <c r="DH494" s="52"/>
      <c r="DI494" s="52"/>
      <c r="DJ494" s="52"/>
      <c r="DK494" s="52"/>
      <c r="DL494" s="52"/>
      <c r="DM494" s="52"/>
      <c r="DN494" s="52"/>
      <c r="DO494" s="52"/>
      <c r="DP494" s="52"/>
      <c r="DQ494" s="52"/>
      <c r="DR494" s="52"/>
      <c r="DS494" s="52"/>
      <c r="DT494" s="52"/>
      <c r="DU494" s="52"/>
      <c r="DV494" s="95"/>
      <c r="DW494" s="52"/>
      <c r="DX494" s="52"/>
      <c r="DY494" s="52"/>
      <c r="DZ494" s="52"/>
      <c r="EA494" s="52"/>
      <c r="EB494" s="52"/>
      <c r="EC494" s="52"/>
      <c r="ED494" s="52"/>
      <c r="EE494" s="52"/>
      <c r="EF494" s="52"/>
      <c r="EG494" s="52"/>
      <c r="EH494" s="52"/>
      <c r="EI494" s="52"/>
      <c r="EJ494" s="52"/>
      <c r="EK494" s="52"/>
      <c r="EL494" s="52"/>
      <c r="EM494" s="52"/>
      <c r="EN494" s="52"/>
      <c r="EO494" s="52"/>
      <c r="EP494" s="52"/>
      <c r="EQ494" s="95"/>
      <c r="ER494" s="542"/>
    </row>
    <row r="495" spans="1:148" ht="15" customHeight="1" x14ac:dyDescent="0.25">
      <c r="A495" s="1469"/>
      <c r="B495" s="1129" t="str">
        <f t="shared" si="54"/>
        <v>Desk 71</v>
      </c>
      <c r="C495" s="1131" t="str">
        <f t="shared" si="55"/>
        <v/>
      </c>
      <c r="D495" s="1131" t="str">
        <f t="shared" si="55"/>
        <v/>
      </c>
      <c r="E495" s="1131" t="str">
        <f t="shared" si="55"/>
        <v/>
      </c>
      <c r="F495" s="1131" t="str">
        <f t="shared" si="55"/>
        <v/>
      </c>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52"/>
      <c r="CD495" s="52"/>
      <c r="CE495" s="52"/>
      <c r="CF495" s="52"/>
      <c r="CG495" s="52"/>
      <c r="CH495" s="52"/>
      <c r="CI495" s="52"/>
      <c r="CJ495" s="52"/>
      <c r="CK495" s="52"/>
      <c r="CL495" s="52"/>
      <c r="CM495" s="52"/>
      <c r="CN495" s="52"/>
      <c r="CO495" s="52"/>
      <c r="CP495" s="52"/>
      <c r="CQ495" s="52"/>
      <c r="CR495" s="52"/>
      <c r="CS495" s="52"/>
      <c r="CT495" s="52"/>
      <c r="CU495" s="52"/>
      <c r="CV495" s="52"/>
      <c r="CW495" s="52"/>
      <c r="CX495" s="52"/>
      <c r="CY495" s="52"/>
      <c r="CZ495" s="52"/>
      <c r="DA495" s="52"/>
      <c r="DB495" s="52"/>
      <c r="DC495" s="52"/>
      <c r="DD495" s="52"/>
      <c r="DE495" s="52"/>
      <c r="DF495" s="52"/>
      <c r="DG495" s="52"/>
      <c r="DH495" s="52"/>
      <c r="DI495" s="52"/>
      <c r="DJ495" s="52"/>
      <c r="DK495" s="52"/>
      <c r="DL495" s="52"/>
      <c r="DM495" s="52"/>
      <c r="DN495" s="52"/>
      <c r="DO495" s="52"/>
      <c r="DP495" s="52"/>
      <c r="DQ495" s="52"/>
      <c r="DR495" s="52"/>
      <c r="DS495" s="52"/>
      <c r="DT495" s="52"/>
      <c r="DU495" s="52"/>
      <c r="DV495" s="95"/>
      <c r="DW495" s="52"/>
      <c r="DX495" s="52"/>
      <c r="DY495" s="52"/>
      <c r="DZ495" s="52"/>
      <c r="EA495" s="52"/>
      <c r="EB495" s="52"/>
      <c r="EC495" s="52"/>
      <c r="ED495" s="52"/>
      <c r="EE495" s="52"/>
      <c r="EF495" s="52"/>
      <c r="EG495" s="52"/>
      <c r="EH495" s="52"/>
      <c r="EI495" s="52"/>
      <c r="EJ495" s="52"/>
      <c r="EK495" s="52"/>
      <c r="EL495" s="52"/>
      <c r="EM495" s="52"/>
      <c r="EN495" s="52"/>
      <c r="EO495" s="52"/>
      <c r="EP495" s="52"/>
      <c r="EQ495" s="95"/>
      <c r="ER495" s="542"/>
    </row>
    <row r="496" spans="1:148" ht="15" customHeight="1" x14ac:dyDescent="0.25">
      <c r="A496" s="1469"/>
      <c r="B496" s="1129" t="str">
        <f t="shared" si="54"/>
        <v>Desk 72</v>
      </c>
      <c r="C496" s="1131" t="str">
        <f t="shared" si="55"/>
        <v/>
      </c>
      <c r="D496" s="1131" t="str">
        <f t="shared" si="55"/>
        <v/>
      </c>
      <c r="E496" s="1131" t="str">
        <f t="shared" si="55"/>
        <v/>
      </c>
      <c r="F496" s="1131" t="str">
        <f t="shared" si="55"/>
        <v/>
      </c>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52"/>
      <c r="CD496" s="52"/>
      <c r="CE496" s="52"/>
      <c r="CF496" s="52"/>
      <c r="CG496" s="52"/>
      <c r="CH496" s="52"/>
      <c r="CI496" s="52"/>
      <c r="CJ496" s="52"/>
      <c r="CK496" s="52"/>
      <c r="CL496" s="52"/>
      <c r="CM496" s="52"/>
      <c r="CN496" s="52"/>
      <c r="CO496" s="52"/>
      <c r="CP496" s="52"/>
      <c r="CQ496" s="52"/>
      <c r="CR496" s="52"/>
      <c r="CS496" s="52"/>
      <c r="CT496" s="52"/>
      <c r="CU496" s="52"/>
      <c r="CV496" s="52"/>
      <c r="CW496" s="52"/>
      <c r="CX496" s="52"/>
      <c r="CY496" s="52"/>
      <c r="CZ496" s="52"/>
      <c r="DA496" s="52"/>
      <c r="DB496" s="52"/>
      <c r="DC496" s="52"/>
      <c r="DD496" s="52"/>
      <c r="DE496" s="52"/>
      <c r="DF496" s="52"/>
      <c r="DG496" s="52"/>
      <c r="DH496" s="52"/>
      <c r="DI496" s="52"/>
      <c r="DJ496" s="52"/>
      <c r="DK496" s="52"/>
      <c r="DL496" s="52"/>
      <c r="DM496" s="52"/>
      <c r="DN496" s="52"/>
      <c r="DO496" s="52"/>
      <c r="DP496" s="52"/>
      <c r="DQ496" s="52"/>
      <c r="DR496" s="52"/>
      <c r="DS496" s="52"/>
      <c r="DT496" s="52"/>
      <c r="DU496" s="52"/>
      <c r="DV496" s="95"/>
      <c r="DW496" s="52"/>
      <c r="DX496" s="52"/>
      <c r="DY496" s="52"/>
      <c r="DZ496" s="52"/>
      <c r="EA496" s="52"/>
      <c r="EB496" s="52"/>
      <c r="EC496" s="52"/>
      <c r="ED496" s="52"/>
      <c r="EE496" s="52"/>
      <c r="EF496" s="52"/>
      <c r="EG496" s="52"/>
      <c r="EH496" s="52"/>
      <c r="EI496" s="52"/>
      <c r="EJ496" s="52"/>
      <c r="EK496" s="52"/>
      <c r="EL496" s="52"/>
      <c r="EM496" s="52"/>
      <c r="EN496" s="52"/>
      <c r="EO496" s="52"/>
      <c r="EP496" s="52"/>
      <c r="EQ496" s="95"/>
      <c r="ER496" s="542"/>
    </row>
    <row r="497" spans="1:148" ht="15" customHeight="1" x14ac:dyDescent="0.25">
      <c r="A497" s="1469"/>
      <c r="B497" s="1129" t="str">
        <f t="shared" si="54"/>
        <v>Desk 73</v>
      </c>
      <c r="C497" s="1131" t="str">
        <f t="shared" si="55"/>
        <v/>
      </c>
      <c r="D497" s="1131" t="str">
        <f t="shared" si="55"/>
        <v/>
      </c>
      <c r="E497" s="1131" t="str">
        <f t="shared" si="55"/>
        <v/>
      </c>
      <c r="F497" s="1131" t="str">
        <f t="shared" si="55"/>
        <v/>
      </c>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52"/>
      <c r="CD497" s="52"/>
      <c r="CE497" s="52"/>
      <c r="CF497" s="52"/>
      <c r="CG497" s="52"/>
      <c r="CH497" s="52"/>
      <c r="CI497" s="52"/>
      <c r="CJ497" s="52"/>
      <c r="CK497" s="52"/>
      <c r="CL497" s="52"/>
      <c r="CM497" s="52"/>
      <c r="CN497" s="52"/>
      <c r="CO497" s="52"/>
      <c r="CP497" s="52"/>
      <c r="CQ497" s="52"/>
      <c r="CR497" s="52"/>
      <c r="CS497" s="52"/>
      <c r="CT497" s="52"/>
      <c r="CU497" s="52"/>
      <c r="CV497" s="52"/>
      <c r="CW497" s="52"/>
      <c r="CX497" s="52"/>
      <c r="CY497" s="52"/>
      <c r="CZ497" s="52"/>
      <c r="DA497" s="52"/>
      <c r="DB497" s="52"/>
      <c r="DC497" s="52"/>
      <c r="DD497" s="52"/>
      <c r="DE497" s="52"/>
      <c r="DF497" s="52"/>
      <c r="DG497" s="52"/>
      <c r="DH497" s="52"/>
      <c r="DI497" s="52"/>
      <c r="DJ497" s="52"/>
      <c r="DK497" s="52"/>
      <c r="DL497" s="52"/>
      <c r="DM497" s="52"/>
      <c r="DN497" s="52"/>
      <c r="DO497" s="52"/>
      <c r="DP497" s="52"/>
      <c r="DQ497" s="52"/>
      <c r="DR497" s="52"/>
      <c r="DS497" s="52"/>
      <c r="DT497" s="52"/>
      <c r="DU497" s="52"/>
      <c r="DV497" s="95"/>
      <c r="DW497" s="52"/>
      <c r="DX497" s="52"/>
      <c r="DY497" s="52"/>
      <c r="DZ497" s="52"/>
      <c r="EA497" s="52"/>
      <c r="EB497" s="52"/>
      <c r="EC497" s="52"/>
      <c r="ED497" s="52"/>
      <c r="EE497" s="52"/>
      <c r="EF497" s="52"/>
      <c r="EG497" s="52"/>
      <c r="EH497" s="52"/>
      <c r="EI497" s="52"/>
      <c r="EJ497" s="52"/>
      <c r="EK497" s="52"/>
      <c r="EL497" s="52"/>
      <c r="EM497" s="52"/>
      <c r="EN497" s="52"/>
      <c r="EO497" s="52"/>
      <c r="EP497" s="52"/>
      <c r="EQ497" s="95"/>
      <c r="ER497" s="542"/>
    </row>
    <row r="498" spans="1:148" ht="15" customHeight="1" x14ac:dyDescent="0.25">
      <c r="A498" s="1469"/>
      <c r="B498" s="1129" t="str">
        <f t="shared" si="54"/>
        <v>Desk 74</v>
      </c>
      <c r="C498" s="1131" t="str">
        <f t="shared" si="55"/>
        <v/>
      </c>
      <c r="D498" s="1131" t="str">
        <f t="shared" si="55"/>
        <v/>
      </c>
      <c r="E498" s="1131" t="str">
        <f t="shared" si="55"/>
        <v/>
      </c>
      <c r="F498" s="1131" t="str">
        <f t="shared" si="55"/>
        <v/>
      </c>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52"/>
      <c r="CD498" s="52"/>
      <c r="CE498" s="52"/>
      <c r="CF498" s="52"/>
      <c r="CG498" s="52"/>
      <c r="CH498" s="52"/>
      <c r="CI498" s="52"/>
      <c r="CJ498" s="52"/>
      <c r="CK498" s="52"/>
      <c r="CL498" s="52"/>
      <c r="CM498" s="52"/>
      <c r="CN498" s="52"/>
      <c r="CO498" s="52"/>
      <c r="CP498" s="52"/>
      <c r="CQ498" s="52"/>
      <c r="CR498" s="52"/>
      <c r="CS498" s="52"/>
      <c r="CT498" s="52"/>
      <c r="CU498" s="52"/>
      <c r="CV498" s="52"/>
      <c r="CW498" s="52"/>
      <c r="CX498" s="52"/>
      <c r="CY498" s="52"/>
      <c r="CZ498" s="52"/>
      <c r="DA498" s="52"/>
      <c r="DB498" s="52"/>
      <c r="DC498" s="52"/>
      <c r="DD498" s="52"/>
      <c r="DE498" s="52"/>
      <c r="DF498" s="52"/>
      <c r="DG498" s="52"/>
      <c r="DH498" s="52"/>
      <c r="DI498" s="52"/>
      <c r="DJ498" s="52"/>
      <c r="DK498" s="52"/>
      <c r="DL498" s="52"/>
      <c r="DM498" s="52"/>
      <c r="DN498" s="52"/>
      <c r="DO498" s="52"/>
      <c r="DP498" s="52"/>
      <c r="DQ498" s="52"/>
      <c r="DR498" s="52"/>
      <c r="DS498" s="52"/>
      <c r="DT498" s="52"/>
      <c r="DU498" s="52"/>
      <c r="DV498" s="95"/>
      <c r="DW498" s="52"/>
      <c r="DX498" s="52"/>
      <c r="DY498" s="52"/>
      <c r="DZ498" s="52"/>
      <c r="EA498" s="52"/>
      <c r="EB498" s="52"/>
      <c r="EC498" s="52"/>
      <c r="ED498" s="52"/>
      <c r="EE498" s="52"/>
      <c r="EF498" s="52"/>
      <c r="EG498" s="52"/>
      <c r="EH498" s="52"/>
      <c r="EI498" s="52"/>
      <c r="EJ498" s="52"/>
      <c r="EK498" s="52"/>
      <c r="EL498" s="52"/>
      <c r="EM498" s="52"/>
      <c r="EN498" s="52"/>
      <c r="EO498" s="52"/>
      <c r="EP498" s="52"/>
      <c r="EQ498" s="95"/>
      <c r="ER498" s="542"/>
    </row>
    <row r="499" spans="1:148" ht="15" customHeight="1" x14ac:dyDescent="0.25">
      <c r="A499" s="1469"/>
      <c r="B499" s="1129" t="str">
        <f t="shared" si="54"/>
        <v>Desk 75</v>
      </c>
      <c r="C499" s="1131" t="str">
        <f t="shared" si="55"/>
        <v/>
      </c>
      <c r="D499" s="1131" t="str">
        <f t="shared" si="55"/>
        <v/>
      </c>
      <c r="E499" s="1131" t="str">
        <f t="shared" si="55"/>
        <v/>
      </c>
      <c r="F499" s="1131" t="str">
        <f t="shared" si="55"/>
        <v/>
      </c>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52"/>
      <c r="CD499" s="52"/>
      <c r="CE499" s="52"/>
      <c r="CF499" s="52"/>
      <c r="CG499" s="52"/>
      <c r="CH499" s="52"/>
      <c r="CI499" s="52"/>
      <c r="CJ499" s="52"/>
      <c r="CK499" s="52"/>
      <c r="CL499" s="52"/>
      <c r="CM499" s="52"/>
      <c r="CN499" s="52"/>
      <c r="CO499" s="52"/>
      <c r="CP499" s="52"/>
      <c r="CQ499" s="52"/>
      <c r="CR499" s="52"/>
      <c r="CS499" s="52"/>
      <c r="CT499" s="52"/>
      <c r="CU499" s="52"/>
      <c r="CV499" s="52"/>
      <c r="CW499" s="52"/>
      <c r="CX499" s="52"/>
      <c r="CY499" s="52"/>
      <c r="CZ499" s="52"/>
      <c r="DA499" s="52"/>
      <c r="DB499" s="52"/>
      <c r="DC499" s="52"/>
      <c r="DD499" s="52"/>
      <c r="DE499" s="52"/>
      <c r="DF499" s="52"/>
      <c r="DG499" s="52"/>
      <c r="DH499" s="52"/>
      <c r="DI499" s="52"/>
      <c r="DJ499" s="52"/>
      <c r="DK499" s="52"/>
      <c r="DL499" s="52"/>
      <c r="DM499" s="52"/>
      <c r="DN499" s="52"/>
      <c r="DO499" s="52"/>
      <c r="DP499" s="52"/>
      <c r="DQ499" s="52"/>
      <c r="DR499" s="52"/>
      <c r="DS499" s="52"/>
      <c r="DT499" s="52"/>
      <c r="DU499" s="52"/>
      <c r="DV499" s="95"/>
      <c r="DW499" s="52"/>
      <c r="DX499" s="52"/>
      <c r="DY499" s="52"/>
      <c r="DZ499" s="52"/>
      <c r="EA499" s="52"/>
      <c r="EB499" s="52"/>
      <c r="EC499" s="52"/>
      <c r="ED499" s="52"/>
      <c r="EE499" s="52"/>
      <c r="EF499" s="52"/>
      <c r="EG499" s="52"/>
      <c r="EH499" s="52"/>
      <c r="EI499" s="52"/>
      <c r="EJ499" s="52"/>
      <c r="EK499" s="52"/>
      <c r="EL499" s="52"/>
      <c r="EM499" s="52"/>
      <c r="EN499" s="52"/>
      <c r="EO499" s="52"/>
      <c r="EP499" s="52"/>
      <c r="EQ499" s="95"/>
      <c r="ER499" s="542"/>
    </row>
    <row r="500" spans="1:148" ht="15" customHeight="1" x14ac:dyDescent="0.25">
      <c r="A500" s="1469"/>
      <c r="B500" s="1129" t="str">
        <f t="shared" si="54"/>
        <v>Desk 76</v>
      </c>
      <c r="C500" s="1131" t="str">
        <f t="shared" si="55"/>
        <v/>
      </c>
      <c r="D500" s="1131" t="str">
        <f t="shared" si="55"/>
        <v/>
      </c>
      <c r="E500" s="1131" t="str">
        <f t="shared" si="55"/>
        <v/>
      </c>
      <c r="F500" s="1131" t="str">
        <f t="shared" si="55"/>
        <v/>
      </c>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52"/>
      <c r="CD500" s="52"/>
      <c r="CE500" s="52"/>
      <c r="CF500" s="52"/>
      <c r="CG500" s="52"/>
      <c r="CH500" s="52"/>
      <c r="CI500" s="52"/>
      <c r="CJ500" s="52"/>
      <c r="CK500" s="52"/>
      <c r="CL500" s="52"/>
      <c r="CM500" s="52"/>
      <c r="CN500" s="52"/>
      <c r="CO500" s="52"/>
      <c r="CP500" s="52"/>
      <c r="CQ500" s="52"/>
      <c r="CR500" s="52"/>
      <c r="CS500" s="52"/>
      <c r="CT500" s="52"/>
      <c r="CU500" s="52"/>
      <c r="CV500" s="52"/>
      <c r="CW500" s="52"/>
      <c r="CX500" s="52"/>
      <c r="CY500" s="52"/>
      <c r="CZ500" s="52"/>
      <c r="DA500" s="52"/>
      <c r="DB500" s="52"/>
      <c r="DC500" s="52"/>
      <c r="DD500" s="52"/>
      <c r="DE500" s="52"/>
      <c r="DF500" s="52"/>
      <c r="DG500" s="52"/>
      <c r="DH500" s="52"/>
      <c r="DI500" s="52"/>
      <c r="DJ500" s="52"/>
      <c r="DK500" s="52"/>
      <c r="DL500" s="52"/>
      <c r="DM500" s="52"/>
      <c r="DN500" s="52"/>
      <c r="DO500" s="52"/>
      <c r="DP500" s="52"/>
      <c r="DQ500" s="52"/>
      <c r="DR500" s="52"/>
      <c r="DS500" s="52"/>
      <c r="DT500" s="52"/>
      <c r="DU500" s="52"/>
      <c r="DV500" s="95"/>
      <c r="DW500" s="52"/>
      <c r="DX500" s="52"/>
      <c r="DY500" s="52"/>
      <c r="DZ500" s="52"/>
      <c r="EA500" s="52"/>
      <c r="EB500" s="52"/>
      <c r="EC500" s="52"/>
      <c r="ED500" s="52"/>
      <c r="EE500" s="52"/>
      <c r="EF500" s="52"/>
      <c r="EG500" s="52"/>
      <c r="EH500" s="52"/>
      <c r="EI500" s="52"/>
      <c r="EJ500" s="52"/>
      <c r="EK500" s="52"/>
      <c r="EL500" s="52"/>
      <c r="EM500" s="52"/>
      <c r="EN500" s="52"/>
      <c r="EO500" s="52"/>
      <c r="EP500" s="52"/>
      <c r="EQ500" s="95"/>
      <c r="ER500" s="542"/>
    </row>
    <row r="501" spans="1:148" ht="15" customHeight="1" x14ac:dyDescent="0.25">
      <c r="A501" s="1469"/>
      <c r="B501" s="1129" t="str">
        <f t="shared" si="54"/>
        <v>Desk 77</v>
      </c>
      <c r="C501" s="1131" t="str">
        <f t="shared" si="55"/>
        <v/>
      </c>
      <c r="D501" s="1131" t="str">
        <f t="shared" si="55"/>
        <v/>
      </c>
      <c r="E501" s="1131" t="str">
        <f t="shared" si="55"/>
        <v/>
      </c>
      <c r="F501" s="1131" t="str">
        <f t="shared" si="55"/>
        <v/>
      </c>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52"/>
      <c r="CD501" s="52"/>
      <c r="CE501" s="52"/>
      <c r="CF501" s="52"/>
      <c r="CG501" s="52"/>
      <c r="CH501" s="52"/>
      <c r="CI501" s="52"/>
      <c r="CJ501" s="52"/>
      <c r="CK501" s="52"/>
      <c r="CL501" s="52"/>
      <c r="CM501" s="52"/>
      <c r="CN501" s="52"/>
      <c r="CO501" s="52"/>
      <c r="CP501" s="52"/>
      <c r="CQ501" s="52"/>
      <c r="CR501" s="52"/>
      <c r="CS501" s="52"/>
      <c r="CT501" s="52"/>
      <c r="CU501" s="52"/>
      <c r="CV501" s="52"/>
      <c r="CW501" s="52"/>
      <c r="CX501" s="52"/>
      <c r="CY501" s="52"/>
      <c r="CZ501" s="52"/>
      <c r="DA501" s="52"/>
      <c r="DB501" s="52"/>
      <c r="DC501" s="52"/>
      <c r="DD501" s="52"/>
      <c r="DE501" s="52"/>
      <c r="DF501" s="52"/>
      <c r="DG501" s="52"/>
      <c r="DH501" s="52"/>
      <c r="DI501" s="52"/>
      <c r="DJ501" s="52"/>
      <c r="DK501" s="52"/>
      <c r="DL501" s="52"/>
      <c r="DM501" s="52"/>
      <c r="DN501" s="52"/>
      <c r="DO501" s="52"/>
      <c r="DP501" s="52"/>
      <c r="DQ501" s="52"/>
      <c r="DR501" s="52"/>
      <c r="DS501" s="52"/>
      <c r="DT501" s="52"/>
      <c r="DU501" s="52"/>
      <c r="DV501" s="95"/>
      <c r="DW501" s="52"/>
      <c r="DX501" s="52"/>
      <c r="DY501" s="52"/>
      <c r="DZ501" s="52"/>
      <c r="EA501" s="52"/>
      <c r="EB501" s="52"/>
      <c r="EC501" s="52"/>
      <c r="ED501" s="52"/>
      <c r="EE501" s="52"/>
      <c r="EF501" s="52"/>
      <c r="EG501" s="52"/>
      <c r="EH501" s="52"/>
      <c r="EI501" s="52"/>
      <c r="EJ501" s="52"/>
      <c r="EK501" s="52"/>
      <c r="EL501" s="52"/>
      <c r="EM501" s="52"/>
      <c r="EN501" s="52"/>
      <c r="EO501" s="52"/>
      <c r="EP501" s="52"/>
      <c r="EQ501" s="95"/>
      <c r="ER501" s="542"/>
    </row>
    <row r="502" spans="1:148" ht="15" customHeight="1" x14ac:dyDescent="0.25">
      <c r="A502" s="1469"/>
      <c r="B502" s="1129" t="str">
        <f t="shared" si="54"/>
        <v>Desk 78</v>
      </c>
      <c r="C502" s="1131" t="str">
        <f t="shared" si="55"/>
        <v/>
      </c>
      <c r="D502" s="1131" t="str">
        <f t="shared" si="55"/>
        <v/>
      </c>
      <c r="E502" s="1131" t="str">
        <f t="shared" si="55"/>
        <v/>
      </c>
      <c r="F502" s="1131" t="str">
        <f t="shared" si="55"/>
        <v/>
      </c>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52"/>
      <c r="CD502" s="52"/>
      <c r="CE502" s="52"/>
      <c r="CF502" s="52"/>
      <c r="CG502" s="52"/>
      <c r="CH502" s="52"/>
      <c r="CI502" s="52"/>
      <c r="CJ502" s="52"/>
      <c r="CK502" s="52"/>
      <c r="CL502" s="52"/>
      <c r="CM502" s="52"/>
      <c r="CN502" s="52"/>
      <c r="CO502" s="52"/>
      <c r="CP502" s="52"/>
      <c r="CQ502" s="52"/>
      <c r="CR502" s="52"/>
      <c r="CS502" s="52"/>
      <c r="CT502" s="52"/>
      <c r="CU502" s="52"/>
      <c r="CV502" s="52"/>
      <c r="CW502" s="52"/>
      <c r="CX502" s="52"/>
      <c r="CY502" s="52"/>
      <c r="CZ502" s="52"/>
      <c r="DA502" s="52"/>
      <c r="DB502" s="52"/>
      <c r="DC502" s="52"/>
      <c r="DD502" s="52"/>
      <c r="DE502" s="52"/>
      <c r="DF502" s="52"/>
      <c r="DG502" s="52"/>
      <c r="DH502" s="52"/>
      <c r="DI502" s="52"/>
      <c r="DJ502" s="52"/>
      <c r="DK502" s="52"/>
      <c r="DL502" s="52"/>
      <c r="DM502" s="52"/>
      <c r="DN502" s="52"/>
      <c r="DO502" s="52"/>
      <c r="DP502" s="52"/>
      <c r="DQ502" s="52"/>
      <c r="DR502" s="52"/>
      <c r="DS502" s="52"/>
      <c r="DT502" s="52"/>
      <c r="DU502" s="52"/>
      <c r="DV502" s="95"/>
      <c r="DW502" s="52"/>
      <c r="DX502" s="52"/>
      <c r="DY502" s="52"/>
      <c r="DZ502" s="52"/>
      <c r="EA502" s="52"/>
      <c r="EB502" s="52"/>
      <c r="EC502" s="52"/>
      <c r="ED502" s="52"/>
      <c r="EE502" s="52"/>
      <c r="EF502" s="52"/>
      <c r="EG502" s="52"/>
      <c r="EH502" s="52"/>
      <c r="EI502" s="52"/>
      <c r="EJ502" s="52"/>
      <c r="EK502" s="52"/>
      <c r="EL502" s="52"/>
      <c r="EM502" s="52"/>
      <c r="EN502" s="52"/>
      <c r="EO502" s="52"/>
      <c r="EP502" s="52"/>
      <c r="EQ502" s="95"/>
      <c r="ER502" s="542"/>
    </row>
    <row r="503" spans="1:148" ht="15" customHeight="1" x14ac:dyDescent="0.25">
      <c r="A503" s="1469"/>
      <c r="B503" s="1129" t="str">
        <f t="shared" si="54"/>
        <v>Desk 79</v>
      </c>
      <c r="C503" s="1131" t="str">
        <f t="shared" si="55"/>
        <v/>
      </c>
      <c r="D503" s="1131" t="str">
        <f t="shared" si="55"/>
        <v/>
      </c>
      <c r="E503" s="1131" t="str">
        <f t="shared" si="55"/>
        <v/>
      </c>
      <c r="F503" s="1131" t="str">
        <f t="shared" si="55"/>
        <v/>
      </c>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52"/>
      <c r="CD503" s="52"/>
      <c r="CE503" s="52"/>
      <c r="CF503" s="52"/>
      <c r="CG503" s="52"/>
      <c r="CH503" s="52"/>
      <c r="CI503" s="52"/>
      <c r="CJ503" s="52"/>
      <c r="CK503" s="52"/>
      <c r="CL503" s="52"/>
      <c r="CM503" s="52"/>
      <c r="CN503" s="52"/>
      <c r="CO503" s="52"/>
      <c r="CP503" s="52"/>
      <c r="CQ503" s="52"/>
      <c r="CR503" s="52"/>
      <c r="CS503" s="52"/>
      <c r="CT503" s="52"/>
      <c r="CU503" s="52"/>
      <c r="CV503" s="52"/>
      <c r="CW503" s="52"/>
      <c r="CX503" s="52"/>
      <c r="CY503" s="52"/>
      <c r="CZ503" s="52"/>
      <c r="DA503" s="52"/>
      <c r="DB503" s="52"/>
      <c r="DC503" s="52"/>
      <c r="DD503" s="52"/>
      <c r="DE503" s="52"/>
      <c r="DF503" s="52"/>
      <c r="DG503" s="52"/>
      <c r="DH503" s="52"/>
      <c r="DI503" s="52"/>
      <c r="DJ503" s="52"/>
      <c r="DK503" s="52"/>
      <c r="DL503" s="52"/>
      <c r="DM503" s="52"/>
      <c r="DN503" s="52"/>
      <c r="DO503" s="52"/>
      <c r="DP503" s="52"/>
      <c r="DQ503" s="52"/>
      <c r="DR503" s="52"/>
      <c r="DS503" s="52"/>
      <c r="DT503" s="52"/>
      <c r="DU503" s="52"/>
      <c r="DV503" s="95"/>
      <c r="DW503" s="52"/>
      <c r="DX503" s="52"/>
      <c r="DY503" s="52"/>
      <c r="DZ503" s="52"/>
      <c r="EA503" s="52"/>
      <c r="EB503" s="52"/>
      <c r="EC503" s="52"/>
      <c r="ED503" s="52"/>
      <c r="EE503" s="52"/>
      <c r="EF503" s="52"/>
      <c r="EG503" s="52"/>
      <c r="EH503" s="52"/>
      <c r="EI503" s="52"/>
      <c r="EJ503" s="52"/>
      <c r="EK503" s="52"/>
      <c r="EL503" s="52"/>
      <c r="EM503" s="52"/>
      <c r="EN503" s="52"/>
      <c r="EO503" s="52"/>
      <c r="EP503" s="52"/>
      <c r="EQ503" s="95"/>
      <c r="ER503" s="542"/>
    </row>
    <row r="504" spans="1:148" ht="15" customHeight="1" x14ac:dyDescent="0.25">
      <c r="A504" s="1469"/>
      <c r="B504" s="1129" t="str">
        <f t="shared" si="54"/>
        <v>Desk 80</v>
      </c>
      <c r="C504" s="1131" t="str">
        <f t="shared" si="55"/>
        <v/>
      </c>
      <c r="D504" s="1131" t="str">
        <f t="shared" si="55"/>
        <v/>
      </c>
      <c r="E504" s="1131" t="str">
        <f t="shared" si="55"/>
        <v/>
      </c>
      <c r="F504" s="1131" t="str">
        <f t="shared" si="55"/>
        <v/>
      </c>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52"/>
      <c r="CD504" s="52"/>
      <c r="CE504" s="52"/>
      <c r="CF504" s="52"/>
      <c r="CG504" s="52"/>
      <c r="CH504" s="52"/>
      <c r="CI504" s="52"/>
      <c r="CJ504" s="52"/>
      <c r="CK504" s="52"/>
      <c r="CL504" s="52"/>
      <c r="CM504" s="52"/>
      <c r="CN504" s="52"/>
      <c r="CO504" s="52"/>
      <c r="CP504" s="52"/>
      <c r="CQ504" s="52"/>
      <c r="CR504" s="52"/>
      <c r="CS504" s="52"/>
      <c r="CT504" s="52"/>
      <c r="CU504" s="52"/>
      <c r="CV504" s="52"/>
      <c r="CW504" s="52"/>
      <c r="CX504" s="52"/>
      <c r="CY504" s="52"/>
      <c r="CZ504" s="52"/>
      <c r="DA504" s="52"/>
      <c r="DB504" s="52"/>
      <c r="DC504" s="52"/>
      <c r="DD504" s="52"/>
      <c r="DE504" s="52"/>
      <c r="DF504" s="52"/>
      <c r="DG504" s="52"/>
      <c r="DH504" s="52"/>
      <c r="DI504" s="52"/>
      <c r="DJ504" s="52"/>
      <c r="DK504" s="52"/>
      <c r="DL504" s="52"/>
      <c r="DM504" s="52"/>
      <c r="DN504" s="52"/>
      <c r="DO504" s="52"/>
      <c r="DP504" s="52"/>
      <c r="DQ504" s="52"/>
      <c r="DR504" s="52"/>
      <c r="DS504" s="52"/>
      <c r="DT504" s="52"/>
      <c r="DU504" s="52"/>
      <c r="DV504" s="95"/>
      <c r="DW504" s="52"/>
      <c r="DX504" s="52"/>
      <c r="DY504" s="52"/>
      <c r="DZ504" s="52"/>
      <c r="EA504" s="52"/>
      <c r="EB504" s="52"/>
      <c r="EC504" s="52"/>
      <c r="ED504" s="52"/>
      <c r="EE504" s="52"/>
      <c r="EF504" s="52"/>
      <c r="EG504" s="52"/>
      <c r="EH504" s="52"/>
      <c r="EI504" s="52"/>
      <c r="EJ504" s="52"/>
      <c r="EK504" s="52"/>
      <c r="EL504" s="52"/>
      <c r="EM504" s="52"/>
      <c r="EN504" s="52"/>
      <c r="EO504" s="52"/>
      <c r="EP504" s="52"/>
      <c r="EQ504" s="95"/>
      <c r="ER504" s="542"/>
    </row>
    <row r="505" spans="1:148" ht="15" customHeight="1" x14ac:dyDescent="0.25">
      <c r="A505" s="1469"/>
      <c r="B505" s="1129" t="str">
        <f t="shared" si="54"/>
        <v>Desk 81</v>
      </c>
      <c r="C505" s="1131" t="str">
        <f t="shared" si="55"/>
        <v/>
      </c>
      <c r="D505" s="1131" t="str">
        <f t="shared" si="55"/>
        <v/>
      </c>
      <c r="E505" s="1131" t="str">
        <f t="shared" si="55"/>
        <v/>
      </c>
      <c r="F505" s="1131" t="str">
        <f t="shared" si="55"/>
        <v/>
      </c>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52"/>
      <c r="CD505" s="52"/>
      <c r="CE505" s="52"/>
      <c r="CF505" s="52"/>
      <c r="CG505" s="52"/>
      <c r="CH505" s="52"/>
      <c r="CI505" s="52"/>
      <c r="CJ505" s="52"/>
      <c r="CK505" s="52"/>
      <c r="CL505" s="52"/>
      <c r="CM505" s="52"/>
      <c r="CN505" s="52"/>
      <c r="CO505" s="52"/>
      <c r="CP505" s="52"/>
      <c r="CQ505" s="52"/>
      <c r="CR505" s="52"/>
      <c r="CS505" s="52"/>
      <c r="CT505" s="52"/>
      <c r="CU505" s="52"/>
      <c r="CV505" s="52"/>
      <c r="CW505" s="52"/>
      <c r="CX505" s="52"/>
      <c r="CY505" s="52"/>
      <c r="CZ505" s="52"/>
      <c r="DA505" s="52"/>
      <c r="DB505" s="52"/>
      <c r="DC505" s="52"/>
      <c r="DD505" s="52"/>
      <c r="DE505" s="52"/>
      <c r="DF505" s="52"/>
      <c r="DG505" s="52"/>
      <c r="DH505" s="52"/>
      <c r="DI505" s="52"/>
      <c r="DJ505" s="52"/>
      <c r="DK505" s="52"/>
      <c r="DL505" s="52"/>
      <c r="DM505" s="52"/>
      <c r="DN505" s="52"/>
      <c r="DO505" s="52"/>
      <c r="DP505" s="52"/>
      <c r="DQ505" s="52"/>
      <c r="DR505" s="52"/>
      <c r="DS505" s="52"/>
      <c r="DT505" s="52"/>
      <c r="DU505" s="52"/>
      <c r="DV505" s="95"/>
      <c r="DW505" s="52"/>
      <c r="DX505" s="52"/>
      <c r="DY505" s="52"/>
      <c r="DZ505" s="52"/>
      <c r="EA505" s="52"/>
      <c r="EB505" s="52"/>
      <c r="EC505" s="52"/>
      <c r="ED505" s="52"/>
      <c r="EE505" s="52"/>
      <c r="EF505" s="52"/>
      <c r="EG505" s="52"/>
      <c r="EH505" s="52"/>
      <c r="EI505" s="52"/>
      <c r="EJ505" s="52"/>
      <c r="EK505" s="52"/>
      <c r="EL505" s="52"/>
      <c r="EM505" s="52"/>
      <c r="EN505" s="52"/>
      <c r="EO505" s="52"/>
      <c r="EP505" s="52"/>
      <c r="EQ505" s="95"/>
      <c r="ER505" s="542"/>
    </row>
    <row r="506" spans="1:148" ht="15" customHeight="1" x14ac:dyDescent="0.25">
      <c r="A506" s="1469"/>
      <c r="B506" s="1129" t="str">
        <f t="shared" si="54"/>
        <v>Desk 82</v>
      </c>
      <c r="C506" s="1131" t="str">
        <f t="shared" ref="C506:F521" si="56">IF(ISBLANK(C92), "", C92)</f>
        <v/>
      </c>
      <c r="D506" s="1131" t="str">
        <f t="shared" si="56"/>
        <v/>
      </c>
      <c r="E506" s="1131" t="str">
        <f t="shared" si="56"/>
        <v/>
      </c>
      <c r="F506" s="1131" t="str">
        <f t="shared" si="56"/>
        <v/>
      </c>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52"/>
      <c r="CD506" s="52"/>
      <c r="CE506" s="52"/>
      <c r="CF506" s="52"/>
      <c r="CG506" s="52"/>
      <c r="CH506" s="52"/>
      <c r="CI506" s="52"/>
      <c r="CJ506" s="52"/>
      <c r="CK506" s="52"/>
      <c r="CL506" s="52"/>
      <c r="CM506" s="52"/>
      <c r="CN506" s="52"/>
      <c r="CO506" s="52"/>
      <c r="CP506" s="52"/>
      <c r="CQ506" s="52"/>
      <c r="CR506" s="52"/>
      <c r="CS506" s="52"/>
      <c r="CT506" s="52"/>
      <c r="CU506" s="52"/>
      <c r="CV506" s="52"/>
      <c r="CW506" s="52"/>
      <c r="CX506" s="52"/>
      <c r="CY506" s="52"/>
      <c r="CZ506" s="52"/>
      <c r="DA506" s="52"/>
      <c r="DB506" s="52"/>
      <c r="DC506" s="52"/>
      <c r="DD506" s="52"/>
      <c r="DE506" s="52"/>
      <c r="DF506" s="52"/>
      <c r="DG506" s="52"/>
      <c r="DH506" s="52"/>
      <c r="DI506" s="52"/>
      <c r="DJ506" s="52"/>
      <c r="DK506" s="52"/>
      <c r="DL506" s="52"/>
      <c r="DM506" s="52"/>
      <c r="DN506" s="52"/>
      <c r="DO506" s="52"/>
      <c r="DP506" s="52"/>
      <c r="DQ506" s="52"/>
      <c r="DR506" s="52"/>
      <c r="DS506" s="52"/>
      <c r="DT506" s="52"/>
      <c r="DU506" s="52"/>
      <c r="DV506" s="95"/>
      <c r="DW506" s="52"/>
      <c r="DX506" s="52"/>
      <c r="DY506" s="52"/>
      <c r="DZ506" s="52"/>
      <c r="EA506" s="52"/>
      <c r="EB506" s="52"/>
      <c r="EC506" s="52"/>
      <c r="ED506" s="52"/>
      <c r="EE506" s="52"/>
      <c r="EF506" s="52"/>
      <c r="EG506" s="52"/>
      <c r="EH506" s="52"/>
      <c r="EI506" s="52"/>
      <c r="EJ506" s="52"/>
      <c r="EK506" s="52"/>
      <c r="EL506" s="52"/>
      <c r="EM506" s="52"/>
      <c r="EN506" s="52"/>
      <c r="EO506" s="52"/>
      <c r="EP506" s="52"/>
      <c r="EQ506" s="95"/>
      <c r="ER506" s="542"/>
    </row>
    <row r="507" spans="1:148" ht="15" customHeight="1" x14ac:dyDescent="0.25">
      <c r="A507" s="1469"/>
      <c r="B507" s="1129" t="str">
        <f t="shared" si="54"/>
        <v>Desk 83</v>
      </c>
      <c r="C507" s="1131" t="str">
        <f t="shared" si="56"/>
        <v/>
      </c>
      <c r="D507" s="1131" t="str">
        <f t="shared" si="56"/>
        <v/>
      </c>
      <c r="E507" s="1131" t="str">
        <f t="shared" si="56"/>
        <v/>
      </c>
      <c r="F507" s="1131" t="str">
        <f t="shared" si="56"/>
        <v/>
      </c>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52"/>
      <c r="CD507" s="52"/>
      <c r="CE507" s="52"/>
      <c r="CF507" s="52"/>
      <c r="CG507" s="52"/>
      <c r="CH507" s="52"/>
      <c r="CI507" s="52"/>
      <c r="CJ507" s="52"/>
      <c r="CK507" s="52"/>
      <c r="CL507" s="52"/>
      <c r="CM507" s="52"/>
      <c r="CN507" s="52"/>
      <c r="CO507" s="52"/>
      <c r="CP507" s="52"/>
      <c r="CQ507" s="52"/>
      <c r="CR507" s="52"/>
      <c r="CS507" s="52"/>
      <c r="CT507" s="52"/>
      <c r="CU507" s="52"/>
      <c r="CV507" s="52"/>
      <c r="CW507" s="52"/>
      <c r="CX507" s="52"/>
      <c r="CY507" s="52"/>
      <c r="CZ507" s="52"/>
      <c r="DA507" s="52"/>
      <c r="DB507" s="52"/>
      <c r="DC507" s="52"/>
      <c r="DD507" s="52"/>
      <c r="DE507" s="52"/>
      <c r="DF507" s="52"/>
      <c r="DG507" s="52"/>
      <c r="DH507" s="52"/>
      <c r="DI507" s="52"/>
      <c r="DJ507" s="52"/>
      <c r="DK507" s="52"/>
      <c r="DL507" s="52"/>
      <c r="DM507" s="52"/>
      <c r="DN507" s="52"/>
      <c r="DO507" s="52"/>
      <c r="DP507" s="52"/>
      <c r="DQ507" s="52"/>
      <c r="DR507" s="52"/>
      <c r="DS507" s="52"/>
      <c r="DT507" s="52"/>
      <c r="DU507" s="52"/>
      <c r="DV507" s="95"/>
      <c r="DW507" s="52"/>
      <c r="DX507" s="52"/>
      <c r="DY507" s="52"/>
      <c r="DZ507" s="52"/>
      <c r="EA507" s="52"/>
      <c r="EB507" s="52"/>
      <c r="EC507" s="52"/>
      <c r="ED507" s="52"/>
      <c r="EE507" s="52"/>
      <c r="EF507" s="52"/>
      <c r="EG507" s="52"/>
      <c r="EH507" s="52"/>
      <c r="EI507" s="52"/>
      <c r="EJ507" s="52"/>
      <c r="EK507" s="52"/>
      <c r="EL507" s="52"/>
      <c r="EM507" s="52"/>
      <c r="EN507" s="52"/>
      <c r="EO507" s="52"/>
      <c r="EP507" s="52"/>
      <c r="EQ507" s="95"/>
      <c r="ER507" s="542"/>
    </row>
    <row r="508" spans="1:148" ht="15" customHeight="1" x14ac:dyDescent="0.25">
      <c r="A508" s="1469"/>
      <c r="B508" s="1129" t="str">
        <f t="shared" si="54"/>
        <v>Desk 84</v>
      </c>
      <c r="C508" s="1131" t="str">
        <f t="shared" si="56"/>
        <v/>
      </c>
      <c r="D508" s="1131" t="str">
        <f t="shared" si="56"/>
        <v/>
      </c>
      <c r="E508" s="1131" t="str">
        <f t="shared" si="56"/>
        <v/>
      </c>
      <c r="F508" s="1131" t="str">
        <f t="shared" si="56"/>
        <v/>
      </c>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52"/>
      <c r="CD508" s="52"/>
      <c r="CE508" s="52"/>
      <c r="CF508" s="52"/>
      <c r="CG508" s="52"/>
      <c r="CH508" s="52"/>
      <c r="CI508" s="52"/>
      <c r="CJ508" s="52"/>
      <c r="CK508" s="52"/>
      <c r="CL508" s="52"/>
      <c r="CM508" s="52"/>
      <c r="CN508" s="52"/>
      <c r="CO508" s="52"/>
      <c r="CP508" s="52"/>
      <c r="CQ508" s="52"/>
      <c r="CR508" s="52"/>
      <c r="CS508" s="52"/>
      <c r="CT508" s="52"/>
      <c r="CU508" s="52"/>
      <c r="CV508" s="52"/>
      <c r="CW508" s="52"/>
      <c r="CX508" s="52"/>
      <c r="CY508" s="52"/>
      <c r="CZ508" s="52"/>
      <c r="DA508" s="52"/>
      <c r="DB508" s="52"/>
      <c r="DC508" s="52"/>
      <c r="DD508" s="52"/>
      <c r="DE508" s="52"/>
      <c r="DF508" s="52"/>
      <c r="DG508" s="52"/>
      <c r="DH508" s="52"/>
      <c r="DI508" s="52"/>
      <c r="DJ508" s="52"/>
      <c r="DK508" s="52"/>
      <c r="DL508" s="52"/>
      <c r="DM508" s="52"/>
      <c r="DN508" s="52"/>
      <c r="DO508" s="52"/>
      <c r="DP508" s="52"/>
      <c r="DQ508" s="52"/>
      <c r="DR508" s="52"/>
      <c r="DS508" s="52"/>
      <c r="DT508" s="52"/>
      <c r="DU508" s="52"/>
      <c r="DV508" s="95"/>
      <c r="DW508" s="52"/>
      <c r="DX508" s="52"/>
      <c r="DY508" s="52"/>
      <c r="DZ508" s="52"/>
      <c r="EA508" s="52"/>
      <c r="EB508" s="52"/>
      <c r="EC508" s="52"/>
      <c r="ED508" s="52"/>
      <c r="EE508" s="52"/>
      <c r="EF508" s="52"/>
      <c r="EG508" s="52"/>
      <c r="EH508" s="52"/>
      <c r="EI508" s="52"/>
      <c r="EJ508" s="52"/>
      <c r="EK508" s="52"/>
      <c r="EL508" s="52"/>
      <c r="EM508" s="52"/>
      <c r="EN508" s="52"/>
      <c r="EO508" s="52"/>
      <c r="EP508" s="52"/>
      <c r="EQ508" s="95"/>
      <c r="ER508" s="542"/>
    </row>
    <row r="509" spans="1:148" ht="15" customHeight="1" x14ac:dyDescent="0.25">
      <c r="A509" s="1469"/>
      <c r="B509" s="1129" t="str">
        <f t="shared" si="54"/>
        <v>Desk 85</v>
      </c>
      <c r="C509" s="1131" t="str">
        <f t="shared" si="56"/>
        <v/>
      </c>
      <c r="D509" s="1131" t="str">
        <f t="shared" si="56"/>
        <v/>
      </c>
      <c r="E509" s="1131" t="str">
        <f t="shared" si="56"/>
        <v/>
      </c>
      <c r="F509" s="1131" t="str">
        <f t="shared" si="56"/>
        <v/>
      </c>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52"/>
      <c r="CD509" s="52"/>
      <c r="CE509" s="52"/>
      <c r="CF509" s="52"/>
      <c r="CG509" s="52"/>
      <c r="CH509" s="52"/>
      <c r="CI509" s="52"/>
      <c r="CJ509" s="52"/>
      <c r="CK509" s="52"/>
      <c r="CL509" s="52"/>
      <c r="CM509" s="52"/>
      <c r="CN509" s="52"/>
      <c r="CO509" s="52"/>
      <c r="CP509" s="52"/>
      <c r="CQ509" s="52"/>
      <c r="CR509" s="52"/>
      <c r="CS509" s="52"/>
      <c r="CT509" s="52"/>
      <c r="CU509" s="52"/>
      <c r="CV509" s="52"/>
      <c r="CW509" s="52"/>
      <c r="CX509" s="52"/>
      <c r="CY509" s="52"/>
      <c r="CZ509" s="52"/>
      <c r="DA509" s="52"/>
      <c r="DB509" s="52"/>
      <c r="DC509" s="52"/>
      <c r="DD509" s="52"/>
      <c r="DE509" s="52"/>
      <c r="DF509" s="52"/>
      <c r="DG509" s="52"/>
      <c r="DH509" s="52"/>
      <c r="DI509" s="52"/>
      <c r="DJ509" s="52"/>
      <c r="DK509" s="52"/>
      <c r="DL509" s="52"/>
      <c r="DM509" s="52"/>
      <c r="DN509" s="52"/>
      <c r="DO509" s="52"/>
      <c r="DP509" s="52"/>
      <c r="DQ509" s="52"/>
      <c r="DR509" s="52"/>
      <c r="DS509" s="52"/>
      <c r="DT509" s="52"/>
      <c r="DU509" s="52"/>
      <c r="DV509" s="95"/>
      <c r="DW509" s="52"/>
      <c r="DX509" s="52"/>
      <c r="DY509" s="52"/>
      <c r="DZ509" s="52"/>
      <c r="EA509" s="52"/>
      <c r="EB509" s="52"/>
      <c r="EC509" s="52"/>
      <c r="ED509" s="52"/>
      <c r="EE509" s="52"/>
      <c r="EF509" s="52"/>
      <c r="EG509" s="52"/>
      <c r="EH509" s="52"/>
      <c r="EI509" s="52"/>
      <c r="EJ509" s="52"/>
      <c r="EK509" s="52"/>
      <c r="EL509" s="52"/>
      <c r="EM509" s="52"/>
      <c r="EN509" s="52"/>
      <c r="EO509" s="52"/>
      <c r="EP509" s="52"/>
      <c r="EQ509" s="95"/>
      <c r="ER509" s="542"/>
    </row>
    <row r="510" spans="1:148" ht="15" customHeight="1" x14ac:dyDescent="0.25">
      <c r="A510" s="1469"/>
      <c r="B510" s="1129" t="str">
        <f t="shared" si="54"/>
        <v>Desk 86</v>
      </c>
      <c r="C510" s="1131" t="str">
        <f t="shared" si="56"/>
        <v/>
      </c>
      <c r="D510" s="1131" t="str">
        <f t="shared" si="56"/>
        <v/>
      </c>
      <c r="E510" s="1131" t="str">
        <f t="shared" si="56"/>
        <v/>
      </c>
      <c r="F510" s="1131" t="str">
        <f t="shared" si="56"/>
        <v/>
      </c>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52"/>
      <c r="CD510" s="52"/>
      <c r="CE510" s="52"/>
      <c r="CF510" s="52"/>
      <c r="CG510" s="52"/>
      <c r="CH510" s="52"/>
      <c r="CI510" s="52"/>
      <c r="CJ510" s="52"/>
      <c r="CK510" s="52"/>
      <c r="CL510" s="52"/>
      <c r="CM510" s="52"/>
      <c r="CN510" s="52"/>
      <c r="CO510" s="52"/>
      <c r="CP510" s="52"/>
      <c r="CQ510" s="52"/>
      <c r="CR510" s="52"/>
      <c r="CS510" s="52"/>
      <c r="CT510" s="52"/>
      <c r="CU510" s="52"/>
      <c r="CV510" s="52"/>
      <c r="CW510" s="52"/>
      <c r="CX510" s="52"/>
      <c r="CY510" s="52"/>
      <c r="CZ510" s="52"/>
      <c r="DA510" s="52"/>
      <c r="DB510" s="52"/>
      <c r="DC510" s="52"/>
      <c r="DD510" s="52"/>
      <c r="DE510" s="52"/>
      <c r="DF510" s="52"/>
      <c r="DG510" s="52"/>
      <c r="DH510" s="52"/>
      <c r="DI510" s="52"/>
      <c r="DJ510" s="52"/>
      <c r="DK510" s="52"/>
      <c r="DL510" s="52"/>
      <c r="DM510" s="52"/>
      <c r="DN510" s="52"/>
      <c r="DO510" s="52"/>
      <c r="DP510" s="52"/>
      <c r="DQ510" s="52"/>
      <c r="DR510" s="52"/>
      <c r="DS510" s="52"/>
      <c r="DT510" s="52"/>
      <c r="DU510" s="52"/>
      <c r="DV510" s="95"/>
      <c r="DW510" s="52"/>
      <c r="DX510" s="52"/>
      <c r="DY510" s="52"/>
      <c r="DZ510" s="52"/>
      <c r="EA510" s="52"/>
      <c r="EB510" s="52"/>
      <c r="EC510" s="52"/>
      <c r="ED510" s="52"/>
      <c r="EE510" s="52"/>
      <c r="EF510" s="52"/>
      <c r="EG510" s="52"/>
      <c r="EH510" s="52"/>
      <c r="EI510" s="52"/>
      <c r="EJ510" s="52"/>
      <c r="EK510" s="52"/>
      <c r="EL510" s="52"/>
      <c r="EM510" s="52"/>
      <c r="EN510" s="52"/>
      <c r="EO510" s="52"/>
      <c r="EP510" s="52"/>
      <c r="EQ510" s="95"/>
      <c r="ER510" s="542"/>
    </row>
    <row r="511" spans="1:148" ht="15" customHeight="1" x14ac:dyDescent="0.25">
      <c r="A511" s="1469"/>
      <c r="B511" s="1129" t="str">
        <f t="shared" si="54"/>
        <v>Desk 87</v>
      </c>
      <c r="C511" s="1131" t="str">
        <f t="shared" si="56"/>
        <v/>
      </c>
      <c r="D511" s="1131" t="str">
        <f t="shared" si="56"/>
        <v/>
      </c>
      <c r="E511" s="1131" t="str">
        <f t="shared" si="56"/>
        <v/>
      </c>
      <c r="F511" s="1131" t="str">
        <f t="shared" si="56"/>
        <v/>
      </c>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52"/>
      <c r="CD511" s="52"/>
      <c r="CE511" s="52"/>
      <c r="CF511" s="52"/>
      <c r="CG511" s="52"/>
      <c r="CH511" s="52"/>
      <c r="CI511" s="52"/>
      <c r="CJ511" s="52"/>
      <c r="CK511" s="52"/>
      <c r="CL511" s="52"/>
      <c r="CM511" s="52"/>
      <c r="CN511" s="52"/>
      <c r="CO511" s="52"/>
      <c r="CP511" s="52"/>
      <c r="CQ511" s="52"/>
      <c r="CR511" s="52"/>
      <c r="CS511" s="52"/>
      <c r="CT511" s="52"/>
      <c r="CU511" s="52"/>
      <c r="CV511" s="52"/>
      <c r="CW511" s="52"/>
      <c r="CX511" s="52"/>
      <c r="CY511" s="52"/>
      <c r="CZ511" s="52"/>
      <c r="DA511" s="52"/>
      <c r="DB511" s="52"/>
      <c r="DC511" s="52"/>
      <c r="DD511" s="52"/>
      <c r="DE511" s="52"/>
      <c r="DF511" s="52"/>
      <c r="DG511" s="52"/>
      <c r="DH511" s="52"/>
      <c r="DI511" s="52"/>
      <c r="DJ511" s="52"/>
      <c r="DK511" s="52"/>
      <c r="DL511" s="52"/>
      <c r="DM511" s="52"/>
      <c r="DN511" s="52"/>
      <c r="DO511" s="52"/>
      <c r="DP511" s="52"/>
      <c r="DQ511" s="52"/>
      <c r="DR511" s="52"/>
      <c r="DS511" s="52"/>
      <c r="DT511" s="52"/>
      <c r="DU511" s="52"/>
      <c r="DV511" s="95"/>
      <c r="DW511" s="52"/>
      <c r="DX511" s="52"/>
      <c r="DY511" s="52"/>
      <c r="DZ511" s="52"/>
      <c r="EA511" s="52"/>
      <c r="EB511" s="52"/>
      <c r="EC511" s="52"/>
      <c r="ED511" s="52"/>
      <c r="EE511" s="52"/>
      <c r="EF511" s="52"/>
      <c r="EG511" s="52"/>
      <c r="EH511" s="52"/>
      <c r="EI511" s="52"/>
      <c r="EJ511" s="52"/>
      <c r="EK511" s="52"/>
      <c r="EL511" s="52"/>
      <c r="EM511" s="52"/>
      <c r="EN511" s="52"/>
      <c r="EO511" s="52"/>
      <c r="EP511" s="52"/>
      <c r="EQ511" s="95"/>
      <c r="ER511" s="542"/>
    </row>
    <row r="512" spans="1:148" ht="15" customHeight="1" x14ac:dyDescent="0.25">
      <c r="A512" s="1469"/>
      <c r="B512" s="1129" t="str">
        <f t="shared" si="54"/>
        <v>Desk 88</v>
      </c>
      <c r="C512" s="1131" t="str">
        <f t="shared" si="56"/>
        <v/>
      </c>
      <c r="D512" s="1131" t="str">
        <f t="shared" si="56"/>
        <v/>
      </c>
      <c r="E512" s="1131" t="str">
        <f t="shared" si="56"/>
        <v/>
      </c>
      <c r="F512" s="1131" t="str">
        <f t="shared" si="56"/>
        <v/>
      </c>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52"/>
      <c r="CD512" s="52"/>
      <c r="CE512" s="52"/>
      <c r="CF512" s="52"/>
      <c r="CG512" s="52"/>
      <c r="CH512" s="52"/>
      <c r="CI512" s="52"/>
      <c r="CJ512" s="52"/>
      <c r="CK512" s="52"/>
      <c r="CL512" s="52"/>
      <c r="CM512" s="52"/>
      <c r="CN512" s="52"/>
      <c r="CO512" s="52"/>
      <c r="CP512" s="52"/>
      <c r="CQ512" s="52"/>
      <c r="CR512" s="52"/>
      <c r="CS512" s="52"/>
      <c r="CT512" s="52"/>
      <c r="CU512" s="52"/>
      <c r="CV512" s="52"/>
      <c r="CW512" s="52"/>
      <c r="CX512" s="52"/>
      <c r="CY512" s="52"/>
      <c r="CZ512" s="52"/>
      <c r="DA512" s="52"/>
      <c r="DB512" s="52"/>
      <c r="DC512" s="52"/>
      <c r="DD512" s="52"/>
      <c r="DE512" s="52"/>
      <c r="DF512" s="52"/>
      <c r="DG512" s="52"/>
      <c r="DH512" s="52"/>
      <c r="DI512" s="52"/>
      <c r="DJ512" s="52"/>
      <c r="DK512" s="52"/>
      <c r="DL512" s="52"/>
      <c r="DM512" s="52"/>
      <c r="DN512" s="52"/>
      <c r="DO512" s="52"/>
      <c r="DP512" s="52"/>
      <c r="DQ512" s="52"/>
      <c r="DR512" s="52"/>
      <c r="DS512" s="52"/>
      <c r="DT512" s="52"/>
      <c r="DU512" s="52"/>
      <c r="DV512" s="95"/>
      <c r="DW512" s="52"/>
      <c r="DX512" s="52"/>
      <c r="DY512" s="52"/>
      <c r="DZ512" s="52"/>
      <c r="EA512" s="52"/>
      <c r="EB512" s="52"/>
      <c r="EC512" s="52"/>
      <c r="ED512" s="52"/>
      <c r="EE512" s="52"/>
      <c r="EF512" s="52"/>
      <c r="EG512" s="52"/>
      <c r="EH512" s="52"/>
      <c r="EI512" s="52"/>
      <c r="EJ512" s="52"/>
      <c r="EK512" s="52"/>
      <c r="EL512" s="52"/>
      <c r="EM512" s="52"/>
      <c r="EN512" s="52"/>
      <c r="EO512" s="52"/>
      <c r="EP512" s="52"/>
      <c r="EQ512" s="95"/>
      <c r="ER512" s="542"/>
    </row>
    <row r="513" spans="1:148" ht="15" customHeight="1" x14ac:dyDescent="0.25">
      <c r="A513" s="1469"/>
      <c r="B513" s="1129" t="str">
        <f t="shared" si="54"/>
        <v>Desk 89</v>
      </c>
      <c r="C513" s="1131" t="str">
        <f t="shared" si="56"/>
        <v/>
      </c>
      <c r="D513" s="1131" t="str">
        <f t="shared" si="56"/>
        <v/>
      </c>
      <c r="E513" s="1131" t="str">
        <f t="shared" si="56"/>
        <v/>
      </c>
      <c r="F513" s="1131" t="str">
        <f t="shared" si="56"/>
        <v/>
      </c>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52"/>
      <c r="CD513" s="52"/>
      <c r="CE513" s="52"/>
      <c r="CF513" s="52"/>
      <c r="CG513" s="52"/>
      <c r="CH513" s="52"/>
      <c r="CI513" s="52"/>
      <c r="CJ513" s="52"/>
      <c r="CK513" s="52"/>
      <c r="CL513" s="52"/>
      <c r="CM513" s="52"/>
      <c r="CN513" s="52"/>
      <c r="CO513" s="52"/>
      <c r="CP513" s="52"/>
      <c r="CQ513" s="52"/>
      <c r="CR513" s="52"/>
      <c r="CS513" s="52"/>
      <c r="CT513" s="52"/>
      <c r="CU513" s="52"/>
      <c r="CV513" s="52"/>
      <c r="CW513" s="52"/>
      <c r="CX513" s="52"/>
      <c r="CY513" s="52"/>
      <c r="CZ513" s="52"/>
      <c r="DA513" s="52"/>
      <c r="DB513" s="52"/>
      <c r="DC513" s="52"/>
      <c r="DD513" s="52"/>
      <c r="DE513" s="52"/>
      <c r="DF513" s="52"/>
      <c r="DG513" s="52"/>
      <c r="DH513" s="52"/>
      <c r="DI513" s="52"/>
      <c r="DJ513" s="52"/>
      <c r="DK513" s="52"/>
      <c r="DL513" s="52"/>
      <c r="DM513" s="52"/>
      <c r="DN513" s="52"/>
      <c r="DO513" s="52"/>
      <c r="DP513" s="52"/>
      <c r="DQ513" s="52"/>
      <c r="DR513" s="52"/>
      <c r="DS513" s="52"/>
      <c r="DT513" s="52"/>
      <c r="DU513" s="52"/>
      <c r="DV513" s="95"/>
      <c r="DW513" s="52"/>
      <c r="DX513" s="52"/>
      <c r="DY513" s="52"/>
      <c r="DZ513" s="52"/>
      <c r="EA513" s="52"/>
      <c r="EB513" s="52"/>
      <c r="EC513" s="52"/>
      <c r="ED513" s="52"/>
      <c r="EE513" s="52"/>
      <c r="EF513" s="52"/>
      <c r="EG513" s="52"/>
      <c r="EH513" s="52"/>
      <c r="EI513" s="52"/>
      <c r="EJ513" s="52"/>
      <c r="EK513" s="52"/>
      <c r="EL513" s="52"/>
      <c r="EM513" s="52"/>
      <c r="EN513" s="52"/>
      <c r="EO513" s="52"/>
      <c r="EP513" s="52"/>
      <c r="EQ513" s="95"/>
      <c r="ER513" s="542"/>
    </row>
    <row r="514" spans="1:148" ht="15" customHeight="1" x14ac:dyDescent="0.25">
      <c r="A514" s="1469"/>
      <c r="B514" s="1129" t="str">
        <f t="shared" si="54"/>
        <v>Desk 90</v>
      </c>
      <c r="C514" s="1131" t="str">
        <f t="shared" si="56"/>
        <v/>
      </c>
      <c r="D514" s="1131" t="str">
        <f t="shared" si="56"/>
        <v/>
      </c>
      <c r="E514" s="1131" t="str">
        <f t="shared" si="56"/>
        <v/>
      </c>
      <c r="F514" s="1131" t="str">
        <f t="shared" si="56"/>
        <v/>
      </c>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52"/>
      <c r="CD514" s="52"/>
      <c r="CE514" s="52"/>
      <c r="CF514" s="52"/>
      <c r="CG514" s="52"/>
      <c r="CH514" s="52"/>
      <c r="CI514" s="52"/>
      <c r="CJ514" s="52"/>
      <c r="CK514" s="52"/>
      <c r="CL514" s="52"/>
      <c r="CM514" s="52"/>
      <c r="CN514" s="52"/>
      <c r="CO514" s="52"/>
      <c r="CP514" s="52"/>
      <c r="CQ514" s="52"/>
      <c r="CR514" s="52"/>
      <c r="CS514" s="52"/>
      <c r="CT514" s="52"/>
      <c r="CU514" s="52"/>
      <c r="CV514" s="52"/>
      <c r="CW514" s="52"/>
      <c r="CX514" s="52"/>
      <c r="CY514" s="52"/>
      <c r="CZ514" s="52"/>
      <c r="DA514" s="52"/>
      <c r="DB514" s="52"/>
      <c r="DC514" s="52"/>
      <c r="DD514" s="52"/>
      <c r="DE514" s="52"/>
      <c r="DF514" s="52"/>
      <c r="DG514" s="52"/>
      <c r="DH514" s="52"/>
      <c r="DI514" s="52"/>
      <c r="DJ514" s="52"/>
      <c r="DK514" s="52"/>
      <c r="DL514" s="52"/>
      <c r="DM514" s="52"/>
      <c r="DN514" s="52"/>
      <c r="DO514" s="52"/>
      <c r="DP514" s="52"/>
      <c r="DQ514" s="52"/>
      <c r="DR514" s="52"/>
      <c r="DS514" s="52"/>
      <c r="DT514" s="52"/>
      <c r="DU514" s="52"/>
      <c r="DV514" s="95"/>
      <c r="DW514" s="52"/>
      <c r="DX514" s="52"/>
      <c r="DY514" s="52"/>
      <c r="DZ514" s="52"/>
      <c r="EA514" s="52"/>
      <c r="EB514" s="52"/>
      <c r="EC514" s="52"/>
      <c r="ED514" s="52"/>
      <c r="EE514" s="52"/>
      <c r="EF514" s="52"/>
      <c r="EG514" s="52"/>
      <c r="EH514" s="52"/>
      <c r="EI514" s="52"/>
      <c r="EJ514" s="52"/>
      <c r="EK514" s="52"/>
      <c r="EL514" s="52"/>
      <c r="EM514" s="52"/>
      <c r="EN514" s="52"/>
      <c r="EO514" s="52"/>
      <c r="EP514" s="52"/>
      <c r="EQ514" s="95"/>
      <c r="ER514" s="542"/>
    </row>
    <row r="515" spans="1:148" ht="15" customHeight="1" x14ac:dyDescent="0.25">
      <c r="A515" s="1469"/>
      <c r="B515" s="1129" t="str">
        <f t="shared" si="54"/>
        <v>Desk 91</v>
      </c>
      <c r="C515" s="1131" t="str">
        <f t="shared" si="56"/>
        <v/>
      </c>
      <c r="D515" s="1131" t="str">
        <f t="shared" si="56"/>
        <v/>
      </c>
      <c r="E515" s="1131" t="str">
        <f t="shared" si="56"/>
        <v/>
      </c>
      <c r="F515" s="1131" t="str">
        <f t="shared" si="56"/>
        <v/>
      </c>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52"/>
      <c r="CD515" s="52"/>
      <c r="CE515" s="52"/>
      <c r="CF515" s="52"/>
      <c r="CG515" s="52"/>
      <c r="CH515" s="52"/>
      <c r="CI515" s="52"/>
      <c r="CJ515" s="52"/>
      <c r="CK515" s="52"/>
      <c r="CL515" s="52"/>
      <c r="CM515" s="52"/>
      <c r="CN515" s="52"/>
      <c r="CO515" s="52"/>
      <c r="CP515" s="52"/>
      <c r="CQ515" s="52"/>
      <c r="CR515" s="52"/>
      <c r="CS515" s="52"/>
      <c r="CT515" s="52"/>
      <c r="CU515" s="52"/>
      <c r="CV515" s="52"/>
      <c r="CW515" s="52"/>
      <c r="CX515" s="52"/>
      <c r="CY515" s="52"/>
      <c r="CZ515" s="52"/>
      <c r="DA515" s="52"/>
      <c r="DB515" s="52"/>
      <c r="DC515" s="52"/>
      <c r="DD515" s="52"/>
      <c r="DE515" s="52"/>
      <c r="DF515" s="52"/>
      <c r="DG515" s="52"/>
      <c r="DH515" s="52"/>
      <c r="DI515" s="52"/>
      <c r="DJ515" s="52"/>
      <c r="DK515" s="52"/>
      <c r="DL515" s="52"/>
      <c r="DM515" s="52"/>
      <c r="DN515" s="52"/>
      <c r="DO515" s="52"/>
      <c r="DP515" s="52"/>
      <c r="DQ515" s="52"/>
      <c r="DR515" s="52"/>
      <c r="DS515" s="52"/>
      <c r="DT515" s="52"/>
      <c r="DU515" s="52"/>
      <c r="DV515" s="95"/>
      <c r="DW515" s="52"/>
      <c r="DX515" s="52"/>
      <c r="DY515" s="52"/>
      <c r="DZ515" s="52"/>
      <c r="EA515" s="52"/>
      <c r="EB515" s="52"/>
      <c r="EC515" s="52"/>
      <c r="ED515" s="52"/>
      <c r="EE515" s="52"/>
      <c r="EF515" s="52"/>
      <c r="EG515" s="52"/>
      <c r="EH515" s="52"/>
      <c r="EI515" s="52"/>
      <c r="EJ515" s="52"/>
      <c r="EK515" s="52"/>
      <c r="EL515" s="52"/>
      <c r="EM515" s="52"/>
      <c r="EN515" s="52"/>
      <c r="EO515" s="52"/>
      <c r="EP515" s="52"/>
      <c r="EQ515" s="95"/>
      <c r="ER515" s="542"/>
    </row>
    <row r="516" spans="1:148" ht="15" customHeight="1" x14ac:dyDescent="0.25">
      <c r="A516" s="1469"/>
      <c r="B516" s="1129" t="str">
        <f t="shared" si="54"/>
        <v>Desk 92</v>
      </c>
      <c r="C516" s="1131" t="str">
        <f t="shared" si="56"/>
        <v/>
      </c>
      <c r="D516" s="1131" t="str">
        <f t="shared" si="56"/>
        <v/>
      </c>
      <c r="E516" s="1131" t="str">
        <f t="shared" si="56"/>
        <v/>
      </c>
      <c r="F516" s="1131" t="str">
        <f t="shared" si="56"/>
        <v/>
      </c>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52"/>
      <c r="CD516" s="52"/>
      <c r="CE516" s="52"/>
      <c r="CF516" s="52"/>
      <c r="CG516" s="52"/>
      <c r="CH516" s="52"/>
      <c r="CI516" s="52"/>
      <c r="CJ516" s="52"/>
      <c r="CK516" s="52"/>
      <c r="CL516" s="52"/>
      <c r="CM516" s="52"/>
      <c r="CN516" s="52"/>
      <c r="CO516" s="52"/>
      <c r="CP516" s="52"/>
      <c r="CQ516" s="52"/>
      <c r="CR516" s="52"/>
      <c r="CS516" s="52"/>
      <c r="CT516" s="52"/>
      <c r="CU516" s="52"/>
      <c r="CV516" s="52"/>
      <c r="CW516" s="52"/>
      <c r="CX516" s="52"/>
      <c r="CY516" s="52"/>
      <c r="CZ516" s="52"/>
      <c r="DA516" s="52"/>
      <c r="DB516" s="52"/>
      <c r="DC516" s="52"/>
      <c r="DD516" s="52"/>
      <c r="DE516" s="52"/>
      <c r="DF516" s="52"/>
      <c r="DG516" s="52"/>
      <c r="DH516" s="52"/>
      <c r="DI516" s="52"/>
      <c r="DJ516" s="52"/>
      <c r="DK516" s="52"/>
      <c r="DL516" s="52"/>
      <c r="DM516" s="52"/>
      <c r="DN516" s="52"/>
      <c r="DO516" s="52"/>
      <c r="DP516" s="52"/>
      <c r="DQ516" s="52"/>
      <c r="DR516" s="52"/>
      <c r="DS516" s="52"/>
      <c r="DT516" s="52"/>
      <c r="DU516" s="52"/>
      <c r="DV516" s="95"/>
      <c r="DW516" s="52"/>
      <c r="DX516" s="52"/>
      <c r="DY516" s="52"/>
      <c r="DZ516" s="52"/>
      <c r="EA516" s="52"/>
      <c r="EB516" s="52"/>
      <c r="EC516" s="52"/>
      <c r="ED516" s="52"/>
      <c r="EE516" s="52"/>
      <c r="EF516" s="52"/>
      <c r="EG516" s="52"/>
      <c r="EH516" s="52"/>
      <c r="EI516" s="52"/>
      <c r="EJ516" s="52"/>
      <c r="EK516" s="52"/>
      <c r="EL516" s="52"/>
      <c r="EM516" s="52"/>
      <c r="EN516" s="52"/>
      <c r="EO516" s="52"/>
      <c r="EP516" s="52"/>
      <c r="EQ516" s="95"/>
      <c r="ER516" s="542"/>
    </row>
    <row r="517" spans="1:148" ht="15" customHeight="1" x14ac:dyDescent="0.25">
      <c r="A517" s="1469"/>
      <c r="B517" s="1129" t="str">
        <f t="shared" si="54"/>
        <v>Desk 93</v>
      </c>
      <c r="C517" s="1131" t="str">
        <f t="shared" si="56"/>
        <v/>
      </c>
      <c r="D517" s="1131" t="str">
        <f t="shared" si="56"/>
        <v/>
      </c>
      <c r="E517" s="1131" t="str">
        <f t="shared" si="56"/>
        <v/>
      </c>
      <c r="F517" s="1131" t="str">
        <f t="shared" si="56"/>
        <v/>
      </c>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52"/>
      <c r="CD517" s="52"/>
      <c r="CE517" s="52"/>
      <c r="CF517" s="52"/>
      <c r="CG517" s="52"/>
      <c r="CH517" s="52"/>
      <c r="CI517" s="52"/>
      <c r="CJ517" s="52"/>
      <c r="CK517" s="52"/>
      <c r="CL517" s="52"/>
      <c r="CM517" s="52"/>
      <c r="CN517" s="52"/>
      <c r="CO517" s="52"/>
      <c r="CP517" s="52"/>
      <c r="CQ517" s="52"/>
      <c r="CR517" s="52"/>
      <c r="CS517" s="52"/>
      <c r="CT517" s="52"/>
      <c r="CU517" s="52"/>
      <c r="CV517" s="52"/>
      <c r="CW517" s="52"/>
      <c r="CX517" s="52"/>
      <c r="CY517" s="52"/>
      <c r="CZ517" s="52"/>
      <c r="DA517" s="52"/>
      <c r="DB517" s="52"/>
      <c r="DC517" s="52"/>
      <c r="DD517" s="52"/>
      <c r="DE517" s="52"/>
      <c r="DF517" s="52"/>
      <c r="DG517" s="52"/>
      <c r="DH517" s="52"/>
      <c r="DI517" s="52"/>
      <c r="DJ517" s="52"/>
      <c r="DK517" s="52"/>
      <c r="DL517" s="52"/>
      <c r="DM517" s="52"/>
      <c r="DN517" s="52"/>
      <c r="DO517" s="52"/>
      <c r="DP517" s="52"/>
      <c r="DQ517" s="52"/>
      <c r="DR517" s="52"/>
      <c r="DS517" s="52"/>
      <c r="DT517" s="52"/>
      <c r="DU517" s="52"/>
      <c r="DV517" s="95"/>
      <c r="DW517" s="52"/>
      <c r="DX517" s="52"/>
      <c r="DY517" s="52"/>
      <c r="DZ517" s="52"/>
      <c r="EA517" s="52"/>
      <c r="EB517" s="52"/>
      <c r="EC517" s="52"/>
      <c r="ED517" s="52"/>
      <c r="EE517" s="52"/>
      <c r="EF517" s="52"/>
      <c r="EG517" s="52"/>
      <c r="EH517" s="52"/>
      <c r="EI517" s="52"/>
      <c r="EJ517" s="52"/>
      <c r="EK517" s="52"/>
      <c r="EL517" s="52"/>
      <c r="EM517" s="52"/>
      <c r="EN517" s="52"/>
      <c r="EO517" s="52"/>
      <c r="EP517" s="52"/>
      <c r="EQ517" s="95"/>
      <c r="ER517" s="542"/>
    </row>
    <row r="518" spans="1:148" ht="15" customHeight="1" x14ac:dyDescent="0.25">
      <c r="A518" s="1469"/>
      <c r="B518" s="1129" t="str">
        <f t="shared" si="54"/>
        <v>Desk 94</v>
      </c>
      <c r="C518" s="1131" t="str">
        <f t="shared" si="56"/>
        <v/>
      </c>
      <c r="D518" s="1131" t="str">
        <f t="shared" si="56"/>
        <v/>
      </c>
      <c r="E518" s="1131" t="str">
        <f t="shared" si="56"/>
        <v/>
      </c>
      <c r="F518" s="1131" t="str">
        <f t="shared" si="56"/>
        <v/>
      </c>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52"/>
      <c r="CD518" s="52"/>
      <c r="CE518" s="52"/>
      <c r="CF518" s="52"/>
      <c r="CG518" s="52"/>
      <c r="CH518" s="52"/>
      <c r="CI518" s="52"/>
      <c r="CJ518" s="52"/>
      <c r="CK518" s="52"/>
      <c r="CL518" s="52"/>
      <c r="CM518" s="52"/>
      <c r="CN518" s="52"/>
      <c r="CO518" s="52"/>
      <c r="CP518" s="52"/>
      <c r="CQ518" s="52"/>
      <c r="CR518" s="52"/>
      <c r="CS518" s="52"/>
      <c r="CT518" s="52"/>
      <c r="CU518" s="52"/>
      <c r="CV518" s="52"/>
      <c r="CW518" s="52"/>
      <c r="CX518" s="52"/>
      <c r="CY518" s="52"/>
      <c r="CZ518" s="52"/>
      <c r="DA518" s="52"/>
      <c r="DB518" s="52"/>
      <c r="DC518" s="52"/>
      <c r="DD518" s="52"/>
      <c r="DE518" s="52"/>
      <c r="DF518" s="52"/>
      <c r="DG518" s="52"/>
      <c r="DH518" s="52"/>
      <c r="DI518" s="52"/>
      <c r="DJ518" s="52"/>
      <c r="DK518" s="52"/>
      <c r="DL518" s="52"/>
      <c r="DM518" s="52"/>
      <c r="DN518" s="52"/>
      <c r="DO518" s="52"/>
      <c r="DP518" s="52"/>
      <c r="DQ518" s="52"/>
      <c r="DR518" s="52"/>
      <c r="DS518" s="52"/>
      <c r="DT518" s="52"/>
      <c r="DU518" s="52"/>
      <c r="DV518" s="95"/>
      <c r="DW518" s="52"/>
      <c r="DX518" s="52"/>
      <c r="DY518" s="52"/>
      <c r="DZ518" s="52"/>
      <c r="EA518" s="52"/>
      <c r="EB518" s="52"/>
      <c r="EC518" s="52"/>
      <c r="ED518" s="52"/>
      <c r="EE518" s="52"/>
      <c r="EF518" s="52"/>
      <c r="EG518" s="52"/>
      <c r="EH518" s="52"/>
      <c r="EI518" s="52"/>
      <c r="EJ518" s="52"/>
      <c r="EK518" s="52"/>
      <c r="EL518" s="52"/>
      <c r="EM518" s="52"/>
      <c r="EN518" s="52"/>
      <c r="EO518" s="52"/>
      <c r="EP518" s="52"/>
      <c r="EQ518" s="95"/>
      <c r="ER518" s="542"/>
    </row>
    <row r="519" spans="1:148" ht="15" customHeight="1" x14ac:dyDescent="0.25">
      <c r="A519" s="1469"/>
      <c r="B519" s="1129" t="str">
        <f t="shared" si="54"/>
        <v>Desk 95</v>
      </c>
      <c r="C519" s="1131" t="str">
        <f t="shared" si="56"/>
        <v/>
      </c>
      <c r="D519" s="1131" t="str">
        <f t="shared" si="56"/>
        <v/>
      </c>
      <c r="E519" s="1131" t="str">
        <f t="shared" si="56"/>
        <v/>
      </c>
      <c r="F519" s="1131" t="str">
        <f t="shared" si="56"/>
        <v/>
      </c>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52"/>
      <c r="CD519" s="52"/>
      <c r="CE519" s="52"/>
      <c r="CF519" s="52"/>
      <c r="CG519" s="52"/>
      <c r="CH519" s="52"/>
      <c r="CI519" s="52"/>
      <c r="CJ519" s="52"/>
      <c r="CK519" s="52"/>
      <c r="CL519" s="52"/>
      <c r="CM519" s="52"/>
      <c r="CN519" s="52"/>
      <c r="CO519" s="52"/>
      <c r="CP519" s="52"/>
      <c r="CQ519" s="52"/>
      <c r="CR519" s="52"/>
      <c r="CS519" s="52"/>
      <c r="CT519" s="52"/>
      <c r="CU519" s="52"/>
      <c r="CV519" s="52"/>
      <c r="CW519" s="52"/>
      <c r="CX519" s="52"/>
      <c r="CY519" s="52"/>
      <c r="CZ519" s="52"/>
      <c r="DA519" s="52"/>
      <c r="DB519" s="52"/>
      <c r="DC519" s="52"/>
      <c r="DD519" s="52"/>
      <c r="DE519" s="52"/>
      <c r="DF519" s="52"/>
      <c r="DG519" s="52"/>
      <c r="DH519" s="52"/>
      <c r="DI519" s="52"/>
      <c r="DJ519" s="52"/>
      <c r="DK519" s="52"/>
      <c r="DL519" s="52"/>
      <c r="DM519" s="52"/>
      <c r="DN519" s="52"/>
      <c r="DO519" s="52"/>
      <c r="DP519" s="52"/>
      <c r="DQ519" s="52"/>
      <c r="DR519" s="52"/>
      <c r="DS519" s="52"/>
      <c r="DT519" s="52"/>
      <c r="DU519" s="52"/>
      <c r="DV519" s="95"/>
      <c r="DW519" s="52"/>
      <c r="DX519" s="52"/>
      <c r="DY519" s="52"/>
      <c r="DZ519" s="52"/>
      <c r="EA519" s="52"/>
      <c r="EB519" s="52"/>
      <c r="EC519" s="52"/>
      <c r="ED519" s="52"/>
      <c r="EE519" s="52"/>
      <c r="EF519" s="52"/>
      <c r="EG519" s="52"/>
      <c r="EH519" s="52"/>
      <c r="EI519" s="52"/>
      <c r="EJ519" s="52"/>
      <c r="EK519" s="52"/>
      <c r="EL519" s="52"/>
      <c r="EM519" s="52"/>
      <c r="EN519" s="52"/>
      <c r="EO519" s="52"/>
      <c r="EP519" s="52"/>
      <c r="EQ519" s="95"/>
      <c r="ER519" s="542"/>
    </row>
    <row r="520" spans="1:148" ht="15" customHeight="1" x14ac:dyDescent="0.25">
      <c r="A520" s="1469"/>
      <c r="B520" s="1129" t="str">
        <f t="shared" si="54"/>
        <v>Desk 96</v>
      </c>
      <c r="C520" s="1131" t="str">
        <f t="shared" si="56"/>
        <v/>
      </c>
      <c r="D520" s="1131" t="str">
        <f t="shared" si="56"/>
        <v/>
      </c>
      <c r="E520" s="1131" t="str">
        <f t="shared" si="56"/>
        <v/>
      </c>
      <c r="F520" s="1131" t="str">
        <f t="shared" si="56"/>
        <v/>
      </c>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52"/>
      <c r="CD520" s="52"/>
      <c r="CE520" s="52"/>
      <c r="CF520" s="52"/>
      <c r="CG520" s="52"/>
      <c r="CH520" s="52"/>
      <c r="CI520" s="52"/>
      <c r="CJ520" s="52"/>
      <c r="CK520" s="52"/>
      <c r="CL520" s="52"/>
      <c r="CM520" s="52"/>
      <c r="CN520" s="52"/>
      <c r="CO520" s="52"/>
      <c r="CP520" s="52"/>
      <c r="CQ520" s="52"/>
      <c r="CR520" s="52"/>
      <c r="CS520" s="52"/>
      <c r="CT520" s="52"/>
      <c r="CU520" s="52"/>
      <c r="CV520" s="52"/>
      <c r="CW520" s="52"/>
      <c r="CX520" s="52"/>
      <c r="CY520" s="52"/>
      <c r="CZ520" s="52"/>
      <c r="DA520" s="52"/>
      <c r="DB520" s="52"/>
      <c r="DC520" s="52"/>
      <c r="DD520" s="52"/>
      <c r="DE520" s="52"/>
      <c r="DF520" s="52"/>
      <c r="DG520" s="52"/>
      <c r="DH520" s="52"/>
      <c r="DI520" s="52"/>
      <c r="DJ520" s="52"/>
      <c r="DK520" s="52"/>
      <c r="DL520" s="52"/>
      <c r="DM520" s="52"/>
      <c r="DN520" s="52"/>
      <c r="DO520" s="52"/>
      <c r="DP520" s="52"/>
      <c r="DQ520" s="52"/>
      <c r="DR520" s="52"/>
      <c r="DS520" s="52"/>
      <c r="DT520" s="52"/>
      <c r="DU520" s="52"/>
      <c r="DV520" s="95"/>
      <c r="DW520" s="52"/>
      <c r="DX520" s="52"/>
      <c r="DY520" s="52"/>
      <c r="DZ520" s="52"/>
      <c r="EA520" s="52"/>
      <c r="EB520" s="52"/>
      <c r="EC520" s="52"/>
      <c r="ED520" s="52"/>
      <c r="EE520" s="52"/>
      <c r="EF520" s="52"/>
      <c r="EG520" s="52"/>
      <c r="EH520" s="52"/>
      <c r="EI520" s="52"/>
      <c r="EJ520" s="52"/>
      <c r="EK520" s="52"/>
      <c r="EL520" s="52"/>
      <c r="EM520" s="52"/>
      <c r="EN520" s="52"/>
      <c r="EO520" s="52"/>
      <c r="EP520" s="52"/>
      <c r="EQ520" s="95"/>
      <c r="ER520" s="542"/>
    </row>
    <row r="521" spans="1:148" ht="15" customHeight="1" x14ac:dyDescent="0.25">
      <c r="A521" s="1469"/>
      <c r="B521" s="1129" t="str">
        <f t="shared" si="54"/>
        <v>Desk 97</v>
      </c>
      <c r="C521" s="1131" t="str">
        <f t="shared" si="56"/>
        <v/>
      </c>
      <c r="D521" s="1131" t="str">
        <f t="shared" si="56"/>
        <v/>
      </c>
      <c r="E521" s="1131" t="str">
        <f t="shared" si="56"/>
        <v/>
      </c>
      <c r="F521" s="1131" t="str">
        <f t="shared" si="56"/>
        <v/>
      </c>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52"/>
      <c r="CD521" s="52"/>
      <c r="CE521" s="52"/>
      <c r="CF521" s="52"/>
      <c r="CG521" s="52"/>
      <c r="CH521" s="52"/>
      <c r="CI521" s="52"/>
      <c r="CJ521" s="52"/>
      <c r="CK521" s="52"/>
      <c r="CL521" s="52"/>
      <c r="CM521" s="52"/>
      <c r="CN521" s="52"/>
      <c r="CO521" s="52"/>
      <c r="CP521" s="52"/>
      <c r="CQ521" s="52"/>
      <c r="CR521" s="52"/>
      <c r="CS521" s="52"/>
      <c r="CT521" s="52"/>
      <c r="CU521" s="52"/>
      <c r="CV521" s="52"/>
      <c r="CW521" s="52"/>
      <c r="CX521" s="52"/>
      <c r="CY521" s="52"/>
      <c r="CZ521" s="52"/>
      <c r="DA521" s="52"/>
      <c r="DB521" s="52"/>
      <c r="DC521" s="52"/>
      <c r="DD521" s="52"/>
      <c r="DE521" s="52"/>
      <c r="DF521" s="52"/>
      <c r="DG521" s="52"/>
      <c r="DH521" s="52"/>
      <c r="DI521" s="52"/>
      <c r="DJ521" s="52"/>
      <c r="DK521" s="52"/>
      <c r="DL521" s="52"/>
      <c r="DM521" s="52"/>
      <c r="DN521" s="52"/>
      <c r="DO521" s="52"/>
      <c r="DP521" s="52"/>
      <c r="DQ521" s="52"/>
      <c r="DR521" s="52"/>
      <c r="DS521" s="52"/>
      <c r="DT521" s="52"/>
      <c r="DU521" s="52"/>
      <c r="DV521" s="95"/>
      <c r="DW521" s="52"/>
      <c r="DX521" s="52"/>
      <c r="DY521" s="52"/>
      <c r="DZ521" s="52"/>
      <c r="EA521" s="52"/>
      <c r="EB521" s="52"/>
      <c r="EC521" s="52"/>
      <c r="ED521" s="52"/>
      <c r="EE521" s="52"/>
      <c r="EF521" s="52"/>
      <c r="EG521" s="52"/>
      <c r="EH521" s="52"/>
      <c r="EI521" s="52"/>
      <c r="EJ521" s="52"/>
      <c r="EK521" s="52"/>
      <c r="EL521" s="52"/>
      <c r="EM521" s="52"/>
      <c r="EN521" s="52"/>
      <c r="EO521" s="52"/>
      <c r="EP521" s="52"/>
      <c r="EQ521" s="95"/>
      <c r="ER521" s="542"/>
    </row>
    <row r="522" spans="1:148" ht="15" customHeight="1" x14ac:dyDescent="0.25">
      <c r="A522" s="1469"/>
      <c r="B522" s="1129" t="str">
        <f t="shared" si="54"/>
        <v>Desk 98</v>
      </c>
      <c r="C522" s="1131" t="str">
        <f t="shared" ref="C522:F524" si="57">IF(ISBLANK(C108), "", C108)</f>
        <v/>
      </c>
      <c r="D522" s="1131" t="str">
        <f t="shared" si="57"/>
        <v/>
      </c>
      <c r="E522" s="1131" t="str">
        <f t="shared" si="57"/>
        <v/>
      </c>
      <c r="F522" s="1131" t="str">
        <f t="shared" si="57"/>
        <v/>
      </c>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52"/>
      <c r="CD522" s="52"/>
      <c r="CE522" s="52"/>
      <c r="CF522" s="52"/>
      <c r="CG522" s="52"/>
      <c r="CH522" s="52"/>
      <c r="CI522" s="52"/>
      <c r="CJ522" s="52"/>
      <c r="CK522" s="52"/>
      <c r="CL522" s="52"/>
      <c r="CM522" s="52"/>
      <c r="CN522" s="52"/>
      <c r="CO522" s="52"/>
      <c r="CP522" s="52"/>
      <c r="CQ522" s="52"/>
      <c r="CR522" s="52"/>
      <c r="CS522" s="52"/>
      <c r="CT522" s="52"/>
      <c r="CU522" s="52"/>
      <c r="CV522" s="52"/>
      <c r="CW522" s="52"/>
      <c r="CX522" s="52"/>
      <c r="CY522" s="52"/>
      <c r="CZ522" s="52"/>
      <c r="DA522" s="52"/>
      <c r="DB522" s="52"/>
      <c r="DC522" s="52"/>
      <c r="DD522" s="52"/>
      <c r="DE522" s="52"/>
      <c r="DF522" s="52"/>
      <c r="DG522" s="52"/>
      <c r="DH522" s="52"/>
      <c r="DI522" s="52"/>
      <c r="DJ522" s="52"/>
      <c r="DK522" s="52"/>
      <c r="DL522" s="52"/>
      <c r="DM522" s="52"/>
      <c r="DN522" s="52"/>
      <c r="DO522" s="52"/>
      <c r="DP522" s="52"/>
      <c r="DQ522" s="52"/>
      <c r="DR522" s="52"/>
      <c r="DS522" s="52"/>
      <c r="DT522" s="52"/>
      <c r="DU522" s="52"/>
      <c r="DV522" s="95"/>
      <c r="DW522" s="52"/>
      <c r="DX522" s="52"/>
      <c r="DY522" s="52"/>
      <c r="DZ522" s="52"/>
      <c r="EA522" s="52"/>
      <c r="EB522" s="52"/>
      <c r="EC522" s="52"/>
      <c r="ED522" s="52"/>
      <c r="EE522" s="52"/>
      <c r="EF522" s="52"/>
      <c r="EG522" s="52"/>
      <c r="EH522" s="52"/>
      <c r="EI522" s="52"/>
      <c r="EJ522" s="52"/>
      <c r="EK522" s="52"/>
      <c r="EL522" s="52"/>
      <c r="EM522" s="52"/>
      <c r="EN522" s="52"/>
      <c r="EO522" s="52"/>
      <c r="EP522" s="52"/>
      <c r="EQ522" s="95"/>
      <c r="ER522" s="542"/>
    </row>
    <row r="523" spans="1:148" ht="15" customHeight="1" x14ac:dyDescent="0.25">
      <c r="A523" s="1469"/>
      <c r="B523" s="1129" t="str">
        <f t="shared" si="54"/>
        <v>Desk 99</v>
      </c>
      <c r="C523" s="1131" t="str">
        <f t="shared" si="57"/>
        <v/>
      </c>
      <c r="D523" s="1131" t="str">
        <f t="shared" si="57"/>
        <v/>
      </c>
      <c r="E523" s="1131" t="str">
        <f t="shared" si="57"/>
        <v/>
      </c>
      <c r="F523" s="1131" t="str">
        <f t="shared" si="57"/>
        <v/>
      </c>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52"/>
      <c r="CD523" s="52"/>
      <c r="CE523" s="52"/>
      <c r="CF523" s="52"/>
      <c r="CG523" s="52"/>
      <c r="CH523" s="52"/>
      <c r="CI523" s="52"/>
      <c r="CJ523" s="52"/>
      <c r="CK523" s="52"/>
      <c r="CL523" s="52"/>
      <c r="CM523" s="52"/>
      <c r="CN523" s="52"/>
      <c r="CO523" s="52"/>
      <c r="CP523" s="52"/>
      <c r="CQ523" s="52"/>
      <c r="CR523" s="52"/>
      <c r="CS523" s="52"/>
      <c r="CT523" s="52"/>
      <c r="CU523" s="52"/>
      <c r="CV523" s="52"/>
      <c r="CW523" s="52"/>
      <c r="CX523" s="52"/>
      <c r="CY523" s="52"/>
      <c r="CZ523" s="52"/>
      <c r="DA523" s="52"/>
      <c r="DB523" s="52"/>
      <c r="DC523" s="52"/>
      <c r="DD523" s="52"/>
      <c r="DE523" s="52"/>
      <c r="DF523" s="52"/>
      <c r="DG523" s="52"/>
      <c r="DH523" s="52"/>
      <c r="DI523" s="52"/>
      <c r="DJ523" s="52"/>
      <c r="DK523" s="52"/>
      <c r="DL523" s="52"/>
      <c r="DM523" s="52"/>
      <c r="DN523" s="52"/>
      <c r="DO523" s="52"/>
      <c r="DP523" s="52"/>
      <c r="DQ523" s="52"/>
      <c r="DR523" s="52"/>
      <c r="DS523" s="52"/>
      <c r="DT523" s="52"/>
      <c r="DU523" s="52"/>
      <c r="DV523" s="95"/>
      <c r="DW523" s="52"/>
      <c r="DX523" s="52"/>
      <c r="DY523" s="52"/>
      <c r="DZ523" s="52"/>
      <c r="EA523" s="52"/>
      <c r="EB523" s="52"/>
      <c r="EC523" s="52"/>
      <c r="ED523" s="52"/>
      <c r="EE523" s="52"/>
      <c r="EF523" s="52"/>
      <c r="EG523" s="52"/>
      <c r="EH523" s="52"/>
      <c r="EI523" s="52"/>
      <c r="EJ523" s="52"/>
      <c r="EK523" s="52"/>
      <c r="EL523" s="52"/>
      <c r="EM523" s="52"/>
      <c r="EN523" s="52"/>
      <c r="EO523" s="52"/>
      <c r="EP523" s="52"/>
      <c r="EQ523" s="95"/>
      <c r="ER523" s="542"/>
    </row>
    <row r="524" spans="1:148" ht="15" customHeight="1" x14ac:dyDescent="0.25">
      <c r="A524" s="1469"/>
      <c r="B524" s="1130" t="str">
        <f t="shared" si="54"/>
        <v>Desk 100</v>
      </c>
      <c r="C524" s="1133" t="str">
        <f t="shared" si="57"/>
        <v/>
      </c>
      <c r="D524" s="1133" t="str">
        <f t="shared" si="57"/>
        <v/>
      </c>
      <c r="E524" s="1133" t="str">
        <f t="shared" si="57"/>
        <v/>
      </c>
      <c r="F524" s="1133" t="str">
        <f t="shared" si="57"/>
        <v/>
      </c>
      <c r="G524" s="62"/>
      <c r="H524" s="62"/>
      <c r="I524" s="62"/>
      <c r="J524" s="62"/>
      <c r="K524" s="62"/>
      <c r="L524" s="62"/>
      <c r="M524" s="62"/>
      <c r="N524" s="62"/>
      <c r="O524" s="62"/>
      <c r="P524" s="62"/>
      <c r="Q524" s="62"/>
      <c r="R524" s="62"/>
      <c r="S524" s="62"/>
      <c r="T524" s="62"/>
      <c r="U524" s="62"/>
      <c r="V524" s="62"/>
      <c r="W524" s="62"/>
      <c r="X524" s="62"/>
      <c r="Y524" s="62"/>
      <c r="Z524" s="62"/>
      <c r="AA524" s="62"/>
      <c r="AB524" s="62"/>
      <c r="AC524" s="62"/>
      <c r="AD524" s="62"/>
      <c r="AE524" s="62"/>
      <c r="AF524" s="62"/>
      <c r="AG524" s="62"/>
      <c r="AH524" s="62"/>
      <c r="AI524" s="62"/>
      <c r="AJ524" s="62"/>
      <c r="AK524" s="62"/>
      <c r="AL524" s="62"/>
      <c r="AM524" s="62"/>
      <c r="AN524" s="62"/>
      <c r="AO524" s="62"/>
      <c r="AP524" s="62"/>
      <c r="AQ524" s="62"/>
      <c r="AR524" s="62"/>
      <c r="AS524" s="62"/>
      <c r="AT524" s="62"/>
      <c r="AU524" s="62"/>
      <c r="AV524" s="62"/>
      <c r="AW524" s="62"/>
      <c r="AX524" s="62"/>
      <c r="AY524" s="62"/>
      <c r="AZ524" s="62"/>
      <c r="BA524" s="62"/>
      <c r="BB524" s="62"/>
      <c r="BC524" s="62"/>
      <c r="BD524" s="62"/>
      <c r="BE524" s="62"/>
      <c r="BF524" s="62"/>
      <c r="BG524" s="62"/>
      <c r="BH524" s="62"/>
      <c r="BI524" s="62"/>
      <c r="BJ524" s="62"/>
      <c r="BK524" s="62"/>
      <c r="BL524" s="62"/>
      <c r="BM524" s="62"/>
      <c r="BN524" s="62"/>
      <c r="BO524" s="62"/>
      <c r="BP524" s="62"/>
      <c r="BQ524" s="62"/>
      <c r="BR524" s="62"/>
      <c r="BS524" s="62"/>
      <c r="BT524" s="62"/>
      <c r="BU524" s="62"/>
      <c r="BV524" s="62"/>
      <c r="BW524" s="62"/>
      <c r="BX524" s="62"/>
      <c r="BY524" s="62"/>
      <c r="BZ524" s="62"/>
      <c r="CA524" s="62"/>
      <c r="CB524" s="62"/>
      <c r="CC524" s="62"/>
      <c r="CD524" s="62"/>
      <c r="CE524" s="62"/>
      <c r="CF524" s="62"/>
      <c r="CG524" s="62"/>
      <c r="CH524" s="62"/>
      <c r="CI524" s="62"/>
      <c r="CJ524" s="62"/>
      <c r="CK524" s="62"/>
      <c r="CL524" s="62"/>
      <c r="CM524" s="62"/>
      <c r="CN524" s="62"/>
      <c r="CO524" s="62"/>
      <c r="CP524" s="62"/>
      <c r="CQ524" s="62"/>
      <c r="CR524" s="62"/>
      <c r="CS524" s="62"/>
      <c r="CT524" s="62"/>
      <c r="CU524" s="62"/>
      <c r="CV524" s="62"/>
      <c r="CW524" s="62"/>
      <c r="CX524" s="62"/>
      <c r="CY524" s="62"/>
      <c r="CZ524" s="62"/>
      <c r="DA524" s="62"/>
      <c r="DB524" s="62"/>
      <c r="DC524" s="62"/>
      <c r="DD524" s="62"/>
      <c r="DE524" s="62"/>
      <c r="DF524" s="62"/>
      <c r="DG524" s="62"/>
      <c r="DH524" s="62"/>
      <c r="DI524" s="62"/>
      <c r="DJ524" s="62"/>
      <c r="DK524" s="62"/>
      <c r="DL524" s="62"/>
      <c r="DM524" s="62"/>
      <c r="DN524" s="62"/>
      <c r="DO524" s="62"/>
      <c r="DP524" s="62"/>
      <c r="DQ524" s="62"/>
      <c r="DR524" s="62"/>
      <c r="DS524" s="62"/>
      <c r="DT524" s="62"/>
      <c r="DU524" s="62"/>
      <c r="DV524" s="382"/>
      <c r="DW524" s="62"/>
      <c r="DX524" s="62"/>
      <c r="DY524" s="62"/>
      <c r="DZ524" s="62"/>
      <c r="EA524" s="62"/>
      <c r="EB524" s="62"/>
      <c r="EC524" s="62"/>
      <c r="ED524" s="62"/>
      <c r="EE524" s="62"/>
      <c r="EF524" s="62"/>
      <c r="EG524" s="62"/>
      <c r="EH524" s="62"/>
      <c r="EI524" s="62"/>
      <c r="EJ524" s="62"/>
      <c r="EK524" s="62"/>
      <c r="EL524" s="62"/>
      <c r="EM524" s="62"/>
      <c r="EN524" s="62"/>
      <c r="EO524" s="62"/>
      <c r="EP524" s="62"/>
      <c r="EQ524" s="382"/>
      <c r="ER524" s="542"/>
    </row>
    <row r="525" spans="1:148" ht="15" customHeight="1" x14ac:dyDescent="0.25">
      <c r="A525" s="1469"/>
      <c r="B525" s="1936" t="s">
        <v>1152</v>
      </c>
      <c r="C525" s="1751"/>
      <c r="D525" s="1751"/>
      <c r="E525" s="1751"/>
      <c r="F525" s="1751"/>
      <c r="G525" s="1938"/>
      <c r="H525" s="1938"/>
      <c r="I525" s="1938"/>
      <c r="J525" s="1938"/>
      <c r="K525" s="1938"/>
      <c r="L525" s="1938"/>
      <c r="M525" s="1938"/>
      <c r="N525" s="1938"/>
      <c r="O525" s="1938"/>
      <c r="P525" s="1938"/>
      <c r="Q525" s="1938"/>
      <c r="R525" s="1938"/>
      <c r="S525" s="1938"/>
      <c r="T525" s="1938"/>
      <c r="U525" s="1938"/>
      <c r="V525" s="1938"/>
      <c r="W525" s="1938"/>
      <c r="X525" s="1938"/>
      <c r="Y525" s="1938"/>
      <c r="Z525" s="1938"/>
      <c r="AA525" s="1938"/>
      <c r="AB525" s="1938"/>
      <c r="AC525" s="1938"/>
      <c r="AD525" s="1938"/>
      <c r="AE525" s="1938"/>
      <c r="AF525" s="1938"/>
      <c r="AG525" s="1938"/>
      <c r="AH525" s="1938"/>
      <c r="AI525" s="1938"/>
      <c r="AJ525" s="1938"/>
      <c r="AK525" s="1938"/>
      <c r="AL525" s="1938"/>
      <c r="AM525" s="1938"/>
      <c r="AN525" s="1938"/>
      <c r="AO525" s="1938"/>
      <c r="AP525" s="1938"/>
      <c r="AQ525" s="1938"/>
      <c r="AR525" s="1938"/>
      <c r="AS525" s="1938"/>
      <c r="AT525" s="1938"/>
      <c r="AU525" s="1938"/>
      <c r="AV525" s="1938"/>
      <c r="AW525" s="1938"/>
      <c r="AX525" s="1938"/>
      <c r="AY525" s="1938"/>
      <c r="AZ525" s="1938"/>
      <c r="BA525" s="1938"/>
      <c r="BB525" s="1938"/>
      <c r="BC525" s="1938"/>
      <c r="BD525" s="1938"/>
      <c r="BE525" s="1938"/>
      <c r="BF525" s="1938"/>
      <c r="BG525" s="1938"/>
      <c r="BH525" s="1938"/>
      <c r="BI525" s="1938"/>
      <c r="BJ525" s="1938"/>
      <c r="BK525" s="1938"/>
      <c r="BL525" s="1938"/>
      <c r="BM525" s="1938"/>
      <c r="BN525" s="1938"/>
      <c r="BO525" s="1938"/>
      <c r="BP525" s="1938"/>
      <c r="BQ525" s="1938"/>
      <c r="BR525" s="1938"/>
      <c r="BS525" s="1938"/>
      <c r="BT525" s="1938"/>
      <c r="BU525" s="1938"/>
      <c r="BV525" s="1938"/>
      <c r="BW525" s="1938"/>
      <c r="BX525" s="1938"/>
      <c r="BY525" s="1938"/>
      <c r="BZ525" s="1938"/>
      <c r="CA525" s="1938"/>
      <c r="CB525" s="1938"/>
      <c r="CC525" s="1938"/>
      <c r="CD525" s="1938"/>
      <c r="CE525" s="1938"/>
      <c r="CF525" s="1938"/>
      <c r="CG525" s="1938"/>
      <c r="CH525" s="1938"/>
      <c r="CI525" s="1938"/>
      <c r="CJ525" s="1938"/>
      <c r="CK525" s="1938"/>
      <c r="CL525" s="1938"/>
      <c r="CM525" s="1938"/>
      <c r="CN525" s="1938"/>
      <c r="CO525" s="1938"/>
      <c r="CP525" s="1938"/>
      <c r="CQ525" s="1938"/>
      <c r="CR525" s="1938"/>
      <c r="CS525" s="1938"/>
      <c r="CT525" s="1938"/>
      <c r="CU525" s="1938"/>
      <c r="CV525" s="1938"/>
      <c r="CW525" s="1938"/>
      <c r="CX525" s="1938"/>
      <c r="CY525" s="1938"/>
      <c r="CZ525" s="1938"/>
      <c r="DA525" s="1938"/>
      <c r="DB525" s="1938"/>
      <c r="DC525" s="1938"/>
      <c r="DD525" s="1938"/>
      <c r="DE525" s="1938"/>
      <c r="DF525" s="1938"/>
      <c r="DG525" s="1938"/>
      <c r="DH525" s="1938"/>
      <c r="DI525" s="1938"/>
      <c r="DJ525" s="1938"/>
      <c r="DK525" s="1938"/>
      <c r="DL525" s="1938"/>
      <c r="DM525" s="1938"/>
      <c r="DN525" s="1938"/>
      <c r="DO525" s="1938"/>
      <c r="DP525" s="1938"/>
      <c r="DQ525" s="1938"/>
      <c r="DR525" s="1938"/>
      <c r="DS525" s="1938"/>
      <c r="DT525" s="1938"/>
      <c r="DU525" s="1938"/>
      <c r="DV525" s="1939"/>
      <c r="DW525" s="1938"/>
      <c r="DX525" s="1938"/>
      <c r="DY525" s="1938"/>
      <c r="DZ525" s="1938"/>
      <c r="EA525" s="1938"/>
      <c r="EB525" s="1938"/>
      <c r="EC525" s="1938"/>
      <c r="ED525" s="1938"/>
      <c r="EE525" s="1938"/>
      <c r="EF525" s="1938"/>
      <c r="EG525" s="1938"/>
      <c r="EH525" s="1938"/>
      <c r="EI525" s="1938"/>
      <c r="EJ525" s="1938"/>
      <c r="EK525" s="1938"/>
      <c r="EL525" s="1938"/>
      <c r="EM525" s="1938"/>
      <c r="EN525" s="1938"/>
      <c r="EO525" s="1938"/>
      <c r="EP525" s="1938"/>
      <c r="EQ525" s="1939"/>
      <c r="ER525" s="542"/>
    </row>
    <row r="526" spans="1:148" s="1608" customFormat="1" ht="60" customHeight="1" x14ac:dyDescent="0.25">
      <c r="A526" s="2083" t="s">
        <v>1468</v>
      </c>
      <c r="B526" s="539"/>
      <c r="C526" s="539"/>
      <c r="D526" s="706"/>
      <c r="E526" s="706"/>
      <c r="F526" s="706"/>
      <c r="ER526" s="389"/>
    </row>
    <row r="527" spans="1:148" ht="45" customHeight="1" x14ac:dyDescent="0.25">
      <c r="A527" s="1469"/>
      <c r="B527" s="1945" t="s">
        <v>1051</v>
      </c>
      <c r="C527" s="1929" t="s">
        <v>1214</v>
      </c>
      <c r="D527" s="1922" t="s">
        <v>1180</v>
      </c>
      <c r="E527" s="1929" t="s">
        <v>1181</v>
      </c>
      <c r="F527" s="1929" t="s">
        <v>1215</v>
      </c>
      <c r="G527" s="1929" t="s">
        <v>1049</v>
      </c>
      <c r="H527" s="1929" t="str">
        <f t="shared" ref="H527:BS527" si="58">"T+" &amp; (COLUMN(H527)-COLUMN($G527))</f>
        <v>T+1</v>
      </c>
      <c r="I527" s="1929" t="str">
        <f t="shared" si="58"/>
        <v>T+2</v>
      </c>
      <c r="J527" s="1929" t="str">
        <f t="shared" si="58"/>
        <v>T+3</v>
      </c>
      <c r="K527" s="1929" t="str">
        <f t="shared" si="58"/>
        <v>T+4</v>
      </c>
      <c r="L527" s="1929" t="str">
        <f t="shared" si="58"/>
        <v>T+5</v>
      </c>
      <c r="M527" s="1929" t="str">
        <f t="shared" si="58"/>
        <v>T+6</v>
      </c>
      <c r="N527" s="1929" t="str">
        <f t="shared" si="58"/>
        <v>T+7</v>
      </c>
      <c r="O527" s="1929" t="str">
        <f t="shared" si="58"/>
        <v>T+8</v>
      </c>
      <c r="P527" s="1929" t="str">
        <f t="shared" si="58"/>
        <v>T+9</v>
      </c>
      <c r="Q527" s="1929" t="str">
        <f t="shared" si="58"/>
        <v>T+10</v>
      </c>
      <c r="R527" s="1929" t="str">
        <f t="shared" si="58"/>
        <v>T+11</v>
      </c>
      <c r="S527" s="1929" t="str">
        <f t="shared" si="58"/>
        <v>T+12</v>
      </c>
      <c r="T527" s="1929" t="str">
        <f t="shared" si="58"/>
        <v>T+13</v>
      </c>
      <c r="U527" s="1929" t="str">
        <f t="shared" si="58"/>
        <v>T+14</v>
      </c>
      <c r="V527" s="1929" t="str">
        <f t="shared" si="58"/>
        <v>T+15</v>
      </c>
      <c r="W527" s="1929" t="str">
        <f t="shared" si="58"/>
        <v>T+16</v>
      </c>
      <c r="X527" s="1929" t="str">
        <f t="shared" si="58"/>
        <v>T+17</v>
      </c>
      <c r="Y527" s="1929" t="str">
        <f t="shared" si="58"/>
        <v>T+18</v>
      </c>
      <c r="Z527" s="1929" t="str">
        <f t="shared" si="58"/>
        <v>T+19</v>
      </c>
      <c r="AA527" s="1929" t="str">
        <f t="shared" si="58"/>
        <v>T+20</v>
      </c>
      <c r="AB527" s="1929" t="str">
        <f t="shared" si="58"/>
        <v>T+21</v>
      </c>
      <c r="AC527" s="1929" t="str">
        <f t="shared" si="58"/>
        <v>T+22</v>
      </c>
      <c r="AD527" s="1929" t="str">
        <f t="shared" si="58"/>
        <v>T+23</v>
      </c>
      <c r="AE527" s="1929" t="str">
        <f t="shared" si="58"/>
        <v>T+24</v>
      </c>
      <c r="AF527" s="1929" t="str">
        <f t="shared" si="58"/>
        <v>T+25</v>
      </c>
      <c r="AG527" s="1929" t="str">
        <f t="shared" si="58"/>
        <v>T+26</v>
      </c>
      <c r="AH527" s="1929" t="str">
        <f t="shared" si="58"/>
        <v>T+27</v>
      </c>
      <c r="AI527" s="1929" t="str">
        <f t="shared" si="58"/>
        <v>T+28</v>
      </c>
      <c r="AJ527" s="1929" t="str">
        <f t="shared" si="58"/>
        <v>T+29</v>
      </c>
      <c r="AK527" s="1929" t="str">
        <f t="shared" si="58"/>
        <v>T+30</v>
      </c>
      <c r="AL527" s="1929" t="str">
        <f t="shared" si="58"/>
        <v>T+31</v>
      </c>
      <c r="AM527" s="1929" t="str">
        <f t="shared" si="58"/>
        <v>T+32</v>
      </c>
      <c r="AN527" s="1929" t="str">
        <f t="shared" si="58"/>
        <v>T+33</v>
      </c>
      <c r="AO527" s="1929" t="str">
        <f t="shared" si="58"/>
        <v>T+34</v>
      </c>
      <c r="AP527" s="1929" t="str">
        <f t="shared" si="58"/>
        <v>T+35</v>
      </c>
      <c r="AQ527" s="1929" t="str">
        <f t="shared" si="58"/>
        <v>T+36</v>
      </c>
      <c r="AR527" s="1929" t="str">
        <f t="shared" si="58"/>
        <v>T+37</v>
      </c>
      <c r="AS527" s="1929" t="str">
        <f t="shared" si="58"/>
        <v>T+38</v>
      </c>
      <c r="AT527" s="1929" t="str">
        <f t="shared" si="58"/>
        <v>T+39</v>
      </c>
      <c r="AU527" s="1929" t="str">
        <f t="shared" si="58"/>
        <v>T+40</v>
      </c>
      <c r="AV527" s="1929" t="str">
        <f t="shared" si="58"/>
        <v>T+41</v>
      </c>
      <c r="AW527" s="1929" t="str">
        <f t="shared" si="58"/>
        <v>T+42</v>
      </c>
      <c r="AX527" s="1929" t="str">
        <f t="shared" si="58"/>
        <v>T+43</v>
      </c>
      <c r="AY527" s="1929" t="str">
        <f t="shared" si="58"/>
        <v>T+44</v>
      </c>
      <c r="AZ527" s="1929" t="str">
        <f t="shared" si="58"/>
        <v>T+45</v>
      </c>
      <c r="BA527" s="1929" t="str">
        <f t="shared" si="58"/>
        <v>T+46</v>
      </c>
      <c r="BB527" s="1929" t="str">
        <f t="shared" si="58"/>
        <v>T+47</v>
      </c>
      <c r="BC527" s="1929" t="str">
        <f t="shared" si="58"/>
        <v>T+48</v>
      </c>
      <c r="BD527" s="1929" t="str">
        <f t="shared" si="58"/>
        <v>T+49</v>
      </c>
      <c r="BE527" s="1929" t="str">
        <f t="shared" si="58"/>
        <v>T+50</v>
      </c>
      <c r="BF527" s="1929" t="str">
        <f t="shared" si="58"/>
        <v>T+51</v>
      </c>
      <c r="BG527" s="1929" t="str">
        <f t="shared" si="58"/>
        <v>T+52</v>
      </c>
      <c r="BH527" s="1929" t="str">
        <f t="shared" si="58"/>
        <v>T+53</v>
      </c>
      <c r="BI527" s="1929" t="str">
        <f t="shared" si="58"/>
        <v>T+54</v>
      </c>
      <c r="BJ527" s="1929" t="str">
        <f t="shared" si="58"/>
        <v>T+55</v>
      </c>
      <c r="BK527" s="1929" t="str">
        <f t="shared" si="58"/>
        <v>T+56</v>
      </c>
      <c r="BL527" s="1929" t="str">
        <f t="shared" si="58"/>
        <v>T+57</v>
      </c>
      <c r="BM527" s="1929" t="str">
        <f t="shared" si="58"/>
        <v>T+58</v>
      </c>
      <c r="BN527" s="1929" t="str">
        <f t="shared" si="58"/>
        <v>T+59</v>
      </c>
      <c r="BO527" s="1929" t="str">
        <f t="shared" si="58"/>
        <v>T+60</v>
      </c>
      <c r="BP527" s="1929" t="str">
        <f t="shared" si="58"/>
        <v>T+61</v>
      </c>
      <c r="BQ527" s="1929" t="str">
        <f t="shared" si="58"/>
        <v>T+62</v>
      </c>
      <c r="BR527" s="1929" t="str">
        <f t="shared" si="58"/>
        <v>T+63</v>
      </c>
      <c r="BS527" s="1929" t="str">
        <f t="shared" si="58"/>
        <v>T+64</v>
      </c>
      <c r="BT527" s="1929" t="str">
        <f t="shared" ref="BT527:EE527" si="59">"T+" &amp; (COLUMN(BT527)-COLUMN($G527))</f>
        <v>T+65</v>
      </c>
      <c r="BU527" s="1929" t="str">
        <f t="shared" si="59"/>
        <v>T+66</v>
      </c>
      <c r="BV527" s="1929" t="str">
        <f t="shared" si="59"/>
        <v>T+67</v>
      </c>
      <c r="BW527" s="1929" t="str">
        <f t="shared" si="59"/>
        <v>T+68</v>
      </c>
      <c r="BX527" s="1929" t="str">
        <f t="shared" si="59"/>
        <v>T+69</v>
      </c>
      <c r="BY527" s="1929" t="str">
        <f t="shared" si="59"/>
        <v>T+70</v>
      </c>
      <c r="BZ527" s="1929" t="str">
        <f t="shared" si="59"/>
        <v>T+71</v>
      </c>
      <c r="CA527" s="1929" t="str">
        <f t="shared" si="59"/>
        <v>T+72</v>
      </c>
      <c r="CB527" s="1929" t="str">
        <f t="shared" si="59"/>
        <v>T+73</v>
      </c>
      <c r="CC527" s="1929" t="str">
        <f t="shared" si="59"/>
        <v>T+74</v>
      </c>
      <c r="CD527" s="1929" t="str">
        <f t="shared" si="59"/>
        <v>T+75</v>
      </c>
      <c r="CE527" s="1929" t="str">
        <f t="shared" si="59"/>
        <v>T+76</v>
      </c>
      <c r="CF527" s="1929" t="str">
        <f t="shared" si="59"/>
        <v>T+77</v>
      </c>
      <c r="CG527" s="1929" t="str">
        <f t="shared" si="59"/>
        <v>T+78</v>
      </c>
      <c r="CH527" s="1929" t="str">
        <f t="shared" si="59"/>
        <v>T+79</v>
      </c>
      <c r="CI527" s="1929" t="str">
        <f t="shared" si="59"/>
        <v>T+80</v>
      </c>
      <c r="CJ527" s="1929" t="str">
        <f t="shared" si="59"/>
        <v>T+81</v>
      </c>
      <c r="CK527" s="1929" t="str">
        <f t="shared" si="59"/>
        <v>T+82</v>
      </c>
      <c r="CL527" s="1929" t="str">
        <f t="shared" si="59"/>
        <v>T+83</v>
      </c>
      <c r="CM527" s="1929" t="str">
        <f t="shared" si="59"/>
        <v>T+84</v>
      </c>
      <c r="CN527" s="1929" t="str">
        <f t="shared" si="59"/>
        <v>T+85</v>
      </c>
      <c r="CO527" s="1929" t="str">
        <f t="shared" si="59"/>
        <v>T+86</v>
      </c>
      <c r="CP527" s="1929" t="str">
        <f t="shared" si="59"/>
        <v>T+87</v>
      </c>
      <c r="CQ527" s="1929" t="str">
        <f t="shared" si="59"/>
        <v>T+88</v>
      </c>
      <c r="CR527" s="1929" t="str">
        <f t="shared" si="59"/>
        <v>T+89</v>
      </c>
      <c r="CS527" s="1929" t="str">
        <f t="shared" si="59"/>
        <v>T+90</v>
      </c>
      <c r="CT527" s="1929" t="str">
        <f t="shared" si="59"/>
        <v>T+91</v>
      </c>
      <c r="CU527" s="1929" t="str">
        <f t="shared" si="59"/>
        <v>T+92</v>
      </c>
      <c r="CV527" s="1929" t="str">
        <f t="shared" si="59"/>
        <v>T+93</v>
      </c>
      <c r="CW527" s="1929" t="str">
        <f t="shared" si="59"/>
        <v>T+94</v>
      </c>
      <c r="CX527" s="1929" t="str">
        <f t="shared" si="59"/>
        <v>T+95</v>
      </c>
      <c r="CY527" s="1929" t="str">
        <f t="shared" si="59"/>
        <v>T+96</v>
      </c>
      <c r="CZ527" s="1929" t="str">
        <f t="shared" si="59"/>
        <v>T+97</v>
      </c>
      <c r="DA527" s="1929" t="str">
        <f t="shared" si="59"/>
        <v>T+98</v>
      </c>
      <c r="DB527" s="1929" t="str">
        <f t="shared" si="59"/>
        <v>T+99</v>
      </c>
      <c r="DC527" s="1929" t="str">
        <f t="shared" si="59"/>
        <v>T+100</v>
      </c>
      <c r="DD527" s="1929" t="str">
        <f t="shared" si="59"/>
        <v>T+101</v>
      </c>
      <c r="DE527" s="1929" t="str">
        <f t="shared" si="59"/>
        <v>T+102</v>
      </c>
      <c r="DF527" s="1929" t="str">
        <f t="shared" si="59"/>
        <v>T+103</v>
      </c>
      <c r="DG527" s="1929" t="str">
        <f t="shared" si="59"/>
        <v>T+104</v>
      </c>
      <c r="DH527" s="1929" t="str">
        <f t="shared" si="59"/>
        <v>T+105</v>
      </c>
      <c r="DI527" s="1929" t="str">
        <f t="shared" si="59"/>
        <v>T+106</v>
      </c>
      <c r="DJ527" s="1929" t="str">
        <f t="shared" si="59"/>
        <v>T+107</v>
      </c>
      <c r="DK527" s="1929" t="str">
        <f t="shared" si="59"/>
        <v>T+108</v>
      </c>
      <c r="DL527" s="1929" t="str">
        <f t="shared" si="59"/>
        <v>T+109</v>
      </c>
      <c r="DM527" s="1929" t="str">
        <f t="shared" si="59"/>
        <v>T+110</v>
      </c>
      <c r="DN527" s="1929" t="str">
        <f t="shared" si="59"/>
        <v>T+111</v>
      </c>
      <c r="DO527" s="1929" t="str">
        <f t="shared" si="59"/>
        <v>T+112</v>
      </c>
      <c r="DP527" s="1929" t="str">
        <f t="shared" si="59"/>
        <v>T+113</v>
      </c>
      <c r="DQ527" s="1929" t="str">
        <f t="shared" si="59"/>
        <v>T+114</v>
      </c>
      <c r="DR527" s="1929" t="str">
        <f t="shared" si="59"/>
        <v>T+115</v>
      </c>
      <c r="DS527" s="1929" t="str">
        <f t="shared" si="59"/>
        <v>T+116</v>
      </c>
      <c r="DT527" s="1929" t="str">
        <f t="shared" si="59"/>
        <v>T+117</v>
      </c>
      <c r="DU527" s="1929" t="str">
        <f t="shared" si="59"/>
        <v>T+118</v>
      </c>
      <c r="DV527" s="1929" t="str">
        <f t="shared" si="59"/>
        <v>T+119</v>
      </c>
      <c r="DW527" s="1929" t="str">
        <f t="shared" si="59"/>
        <v>T+120</v>
      </c>
      <c r="DX527" s="1929" t="str">
        <f t="shared" si="59"/>
        <v>T+121</v>
      </c>
      <c r="DY527" s="1929" t="str">
        <f t="shared" si="59"/>
        <v>T+122</v>
      </c>
      <c r="DZ527" s="1929" t="str">
        <f t="shared" si="59"/>
        <v>T+123</v>
      </c>
      <c r="EA527" s="1929" t="str">
        <f t="shared" si="59"/>
        <v>T+124</v>
      </c>
      <c r="EB527" s="1929" t="str">
        <f t="shared" si="59"/>
        <v>T+125</v>
      </c>
      <c r="EC527" s="1929" t="str">
        <f t="shared" si="59"/>
        <v>T+126</v>
      </c>
      <c r="ED527" s="1929" t="str">
        <f t="shared" si="59"/>
        <v>T+127</v>
      </c>
      <c r="EE527" s="1929" t="str">
        <f t="shared" si="59"/>
        <v>T+128</v>
      </c>
      <c r="EF527" s="1929" t="str">
        <f t="shared" ref="EF527:EQ527" si="60">"T+" &amp; (COLUMN(EF527)-COLUMN($G527))</f>
        <v>T+129</v>
      </c>
      <c r="EG527" s="1929" t="str">
        <f t="shared" si="60"/>
        <v>T+130</v>
      </c>
      <c r="EH527" s="1929" t="str">
        <f t="shared" si="60"/>
        <v>T+131</v>
      </c>
      <c r="EI527" s="1929" t="str">
        <f t="shared" si="60"/>
        <v>T+132</v>
      </c>
      <c r="EJ527" s="1929" t="str">
        <f t="shared" si="60"/>
        <v>T+133</v>
      </c>
      <c r="EK527" s="1929" t="str">
        <f t="shared" si="60"/>
        <v>T+134</v>
      </c>
      <c r="EL527" s="1929" t="str">
        <f t="shared" si="60"/>
        <v>T+135</v>
      </c>
      <c r="EM527" s="1929" t="str">
        <f t="shared" si="60"/>
        <v>T+136</v>
      </c>
      <c r="EN527" s="1929" t="str">
        <f t="shared" si="60"/>
        <v>T+137</v>
      </c>
      <c r="EO527" s="1929" t="str">
        <f t="shared" si="60"/>
        <v>T+138</v>
      </c>
      <c r="EP527" s="1929" t="str">
        <f t="shared" si="60"/>
        <v>T+139</v>
      </c>
      <c r="EQ527" s="1929" t="str">
        <f t="shared" si="60"/>
        <v>T+140</v>
      </c>
      <c r="ER527" s="542"/>
    </row>
    <row r="528" spans="1:148" ht="15" customHeight="1" x14ac:dyDescent="0.25">
      <c r="A528" s="1469"/>
      <c r="B528" s="1935" t="str">
        <f>B11</f>
        <v>Desk 1</v>
      </c>
      <c r="C528" s="1891" t="str">
        <f>IF(ISBLANK(C11), "", C11)</f>
        <v/>
      </c>
      <c r="D528" s="1891" t="str">
        <f t="shared" ref="D528:F528" si="61">IF(ISBLANK(D11), "", D11)</f>
        <v/>
      </c>
      <c r="E528" s="1891" t="str">
        <f t="shared" si="61"/>
        <v/>
      </c>
      <c r="F528" s="1891" t="str">
        <f t="shared" si="61"/>
        <v/>
      </c>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52"/>
      <c r="CD528" s="52"/>
      <c r="CE528" s="52"/>
      <c r="CF528" s="52"/>
      <c r="CG528" s="52"/>
      <c r="CH528" s="52"/>
      <c r="CI528" s="52"/>
      <c r="CJ528" s="52"/>
      <c r="CK528" s="52"/>
      <c r="CL528" s="52"/>
      <c r="CM528" s="52"/>
      <c r="CN528" s="52"/>
      <c r="CO528" s="52"/>
      <c r="CP528" s="52"/>
      <c r="CQ528" s="52"/>
      <c r="CR528" s="52"/>
      <c r="CS528" s="52"/>
      <c r="CT528" s="52"/>
      <c r="CU528" s="52"/>
      <c r="CV528" s="52"/>
      <c r="CW528" s="52"/>
      <c r="CX528" s="52"/>
      <c r="CY528" s="52"/>
      <c r="CZ528" s="52"/>
      <c r="DA528" s="52"/>
      <c r="DB528" s="52"/>
      <c r="DC528" s="52"/>
      <c r="DD528" s="52"/>
      <c r="DE528" s="52"/>
      <c r="DF528" s="52"/>
      <c r="DG528" s="52"/>
      <c r="DH528" s="52"/>
      <c r="DI528" s="52"/>
      <c r="DJ528" s="52"/>
      <c r="DK528" s="52"/>
      <c r="DL528" s="52"/>
      <c r="DM528" s="52"/>
      <c r="DN528" s="52"/>
      <c r="DO528" s="52"/>
      <c r="DP528" s="52"/>
      <c r="DQ528" s="52"/>
      <c r="DR528" s="52"/>
      <c r="DS528" s="52"/>
      <c r="DT528" s="52"/>
      <c r="DU528" s="52"/>
      <c r="DV528" s="95"/>
      <c r="DW528" s="52"/>
      <c r="DX528" s="52"/>
      <c r="DY528" s="52"/>
      <c r="DZ528" s="52"/>
      <c r="EA528" s="52"/>
      <c r="EB528" s="52"/>
      <c r="EC528" s="52"/>
      <c r="ED528" s="52"/>
      <c r="EE528" s="52"/>
      <c r="EF528" s="52"/>
      <c r="EG528" s="52"/>
      <c r="EH528" s="52"/>
      <c r="EI528" s="52"/>
      <c r="EJ528" s="52"/>
      <c r="EK528" s="52"/>
      <c r="EL528" s="52"/>
      <c r="EM528" s="52"/>
      <c r="EN528" s="52"/>
      <c r="EO528" s="52"/>
      <c r="EP528" s="52"/>
      <c r="EQ528" s="95"/>
      <c r="ER528" s="542"/>
    </row>
    <row r="529" spans="1:148" ht="15" customHeight="1" x14ac:dyDescent="0.25">
      <c r="A529" s="1469"/>
      <c r="B529" s="1129" t="str">
        <f t="shared" ref="B529:B592" si="62">B115</f>
        <v>Desk 2</v>
      </c>
      <c r="C529" s="1131" t="str">
        <f t="shared" ref="C529:F544" si="63">IF(ISBLANK(C12), "", C12)</f>
        <v/>
      </c>
      <c r="D529" s="1131" t="str">
        <f t="shared" si="63"/>
        <v/>
      </c>
      <c r="E529" s="1131" t="str">
        <f t="shared" si="63"/>
        <v/>
      </c>
      <c r="F529" s="1131" t="str">
        <f t="shared" si="63"/>
        <v/>
      </c>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52"/>
      <c r="CD529" s="52"/>
      <c r="CE529" s="52"/>
      <c r="CF529" s="52"/>
      <c r="CG529" s="52"/>
      <c r="CH529" s="52"/>
      <c r="CI529" s="52"/>
      <c r="CJ529" s="52"/>
      <c r="CK529" s="52"/>
      <c r="CL529" s="52"/>
      <c r="CM529" s="52"/>
      <c r="CN529" s="52"/>
      <c r="CO529" s="52"/>
      <c r="CP529" s="52"/>
      <c r="CQ529" s="52"/>
      <c r="CR529" s="52"/>
      <c r="CS529" s="52"/>
      <c r="CT529" s="52"/>
      <c r="CU529" s="52"/>
      <c r="CV529" s="52"/>
      <c r="CW529" s="52"/>
      <c r="CX529" s="52"/>
      <c r="CY529" s="52"/>
      <c r="CZ529" s="52"/>
      <c r="DA529" s="52"/>
      <c r="DB529" s="52"/>
      <c r="DC529" s="52"/>
      <c r="DD529" s="52"/>
      <c r="DE529" s="52"/>
      <c r="DF529" s="52"/>
      <c r="DG529" s="52"/>
      <c r="DH529" s="52"/>
      <c r="DI529" s="52"/>
      <c r="DJ529" s="52"/>
      <c r="DK529" s="52"/>
      <c r="DL529" s="52"/>
      <c r="DM529" s="52"/>
      <c r="DN529" s="52"/>
      <c r="DO529" s="52"/>
      <c r="DP529" s="52"/>
      <c r="DQ529" s="52"/>
      <c r="DR529" s="52"/>
      <c r="DS529" s="52"/>
      <c r="DT529" s="52"/>
      <c r="DU529" s="52"/>
      <c r="DV529" s="95"/>
      <c r="DW529" s="52"/>
      <c r="DX529" s="52"/>
      <c r="DY529" s="52"/>
      <c r="DZ529" s="52"/>
      <c r="EA529" s="52"/>
      <c r="EB529" s="52"/>
      <c r="EC529" s="52"/>
      <c r="ED529" s="52"/>
      <c r="EE529" s="52"/>
      <c r="EF529" s="52"/>
      <c r="EG529" s="52"/>
      <c r="EH529" s="52"/>
      <c r="EI529" s="52"/>
      <c r="EJ529" s="52"/>
      <c r="EK529" s="52"/>
      <c r="EL529" s="52"/>
      <c r="EM529" s="52"/>
      <c r="EN529" s="52"/>
      <c r="EO529" s="52"/>
      <c r="EP529" s="52"/>
      <c r="EQ529" s="95"/>
      <c r="ER529" s="542"/>
    </row>
    <row r="530" spans="1:148" ht="15" customHeight="1" x14ac:dyDescent="0.25">
      <c r="A530" s="1469"/>
      <c r="B530" s="1129" t="str">
        <f t="shared" si="62"/>
        <v>Desk 3</v>
      </c>
      <c r="C530" s="1131" t="str">
        <f t="shared" si="63"/>
        <v/>
      </c>
      <c r="D530" s="1131" t="str">
        <f t="shared" si="63"/>
        <v/>
      </c>
      <c r="E530" s="1131" t="str">
        <f t="shared" si="63"/>
        <v/>
      </c>
      <c r="F530" s="1131" t="str">
        <f t="shared" si="63"/>
        <v/>
      </c>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52"/>
      <c r="CD530" s="52"/>
      <c r="CE530" s="52"/>
      <c r="CF530" s="52"/>
      <c r="CG530" s="52"/>
      <c r="CH530" s="52"/>
      <c r="CI530" s="52"/>
      <c r="CJ530" s="52"/>
      <c r="CK530" s="52"/>
      <c r="CL530" s="52"/>
      <c r="CM530" s="52"/>
      <c r="CN530" s="52"/>
      <c r="CO530" s="52"/>
      <c r="CP530" s="52"/>
      <c r="CQ530" s="52"/>
      <c r="CR530" s="52"/>
      <c r="CS530" s="52"/>
      <c r="CT530" s="52"/>
      <c r="CU530" s="52"/>
      <c r="CV530" s="52"/>
      <c r="CW530" s="52"/>
      <c r="CX530" s="52"/>
      <c r="CY530" s="52"/>
      <c r="CZ530" s="52"/>
      <c r="DA530" s="52"/>
      <c r="DB530" s="52"/>
      <c r="DC530" s="52"/>
      <c r="DD530" s="52"/>
      <c r="DE530" s="52"/>
      <c r="DF530" s="52"/>
      <c r="DG530" s="52"/>
      <c r="DH530" s="52"/>
      <c r="DI530" s="52"/>
      <c r="DJ530" s="52"/>
      <c r="DK530" s="52"/>
      <c r="DL530" s="52"/>
      <c r="DM530" s="52"/>
      <c r="DN530" s="52"/>
      <c r="DO530" s="52"/>
      <c r="DP530" s="52"/>
      <c r="DQ530" s="52"/>
      <c r="DR530" s="52"/>
      <c r="DS530" s="52"/>
      <c r="DT530" s="52"/>
      <c r="DU530" s="52"/>
      <c r="DV530" s="95"/>
      <c r="DW530" s="52"/>
      <c r="DX530" s="52"/>
      <c r="DY530" s="52"/>
      <c r="DZ530" s="52"/>
      <c r="EA530" s="52"/>
      <c r="EB530" s="52"/>
      <c r="EC530" s="52"/>
      <c r="ED530" s="52"/>
      <c r="EE530" s="52"/>
      <c r="EF530" s="52"/>
      <c r="EG530" s="52"/>
      <c r="EH530" s="52"/>
      <c r="EI530" s="52"/>
      <c r="EJ530" s="52"/>
      <c r="EK530" s="52"/>
      <c r="EL530" s="52"/>
      <c r="EM530" s="52"/>
      <c r="EN530" s="52"/>
      <c r="EO530" s="52"/>
      <c r="EP530" s="52"/>
      <c r="EQ530" s="95"/>
      <c r="ER530" s="542"/>
    </row>
    <row r="531" spans="1:148" ht="15" customHeight="1" x14ac:dyDescent="0.25">
      <c r="A531" s="1469"/>
      <c r="B531" s="1129" t="str">
        <f t="shared" si="62"/>
        <v>Desk 4</v>
      </c>
      <c r="C531" s="1131" t="str">
        <f t="shared" si="63"/>
        <v/>
      </c>
      <c r="D531" s="1131" t="str">
        <f t="shared" si="63"/>
        <v/>
      </c>
      <c r="E531" s="1131" t="str">
        <f t="shared" si="63"/>
        <v/>
      </c>
      <c r="F531" s="1131" t="str">
        <f t="shared" si="63"/>
        <v/>
      </c>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52"/>
      <c r="CD531" s="52"/>
      <c r="CE531" s="52"/>
      <c r="CF531" s="52"/>
      <c r="CG531" s="52"/>
      <c r="CH531" s="52"/>
      <c r="CI531" s="52"/>
      <c r="CJ531" s="52"/>
      <c r="CK531" s="52"/>
      <c r="CL531" s="52"/>
      <c r="CM531" s="52"/>
      <c r="CN531" s="52"/>
      <c r="CO531" s="52"/>
      <c r="CP531" s="52"/>
      <c r="CQ531" s="52"/>
      <c r="CR531" s="52"/>
      <c r="CS531" s="52"/>
      <c r="CT531" s="52"/>
      <c r="CU531" s="52"/>
      <c r="CV531" s="52"/>
      <c r="CW531" s="52"/>
      <c r="CX531" s="52"/>
      <c r="CY531" s="52"/>
      <c r="CZ531" s="52"/>
      <c r="DA531" s="52"/>
      <c r="DB531" s="52"/>
      <c r="DC531" s="52"/>
      <c r="DD531" s="52"/>
      <c r="DE531" s="52"/>
      <c r="DF531" s="52"/>
      <c r="DG531" s="52"/>
      <c r="DH531" s="52"/>
      <c r="DI531" s="52"/>
      <c r="DJ531" s="52"/>
      <c r="DK531" s="52"/>
      <c r="DL531" s="52"/>
      <c r="DM531" s="52"/>
      <c r="DN531" s="52"/>
      <c r="DO531" s="52"/>
      <c r="DP531" s="52"/>
      <c r="DQ531" s="52"/>
      <c r="DR531" s="52"/>
      <c r="DS531" s="52"/>
      <c r="DT531" s="52"/>
      <c r="DU531" s="52"/>
      <c r="DV531" s="95"/>
      <c r="DW531" s="52"/>
      <c r="DX531" s="52"/>
      <c r="DY531" s="52"/>
      <c r="DZ531" s="52"/>
      <c r="EA531" s="52"/>
      <c r="EB531" s="52"/>
      <c r="EC531" s="52"/>
      <c r="ED531" s="52"/>
      <c r="EE531" s="52"/>
      <c r="EF531" s="52"/>
      <c r="EG531" s="52"/>
      <c r="EH531" s="52"/>
      <c r="EI531" s="52"/>
      <c r="EJ531" s="52"/>
      <c r="EK531" s="52"/>
      <c r="EL531" s="52"/>
      <c r="EM531" s="52"/>
      <c r="EN531" s="52"/>
      <c r="EO531" s="52"/>
      <c r="EP531" s="52"/>
      <c r="EQ531" s="95"/>
      <c r="ER531" s="542"/>
    </row>
    <row r="532" spans="1:148" ht="15" customHeight="1" x14ac:dyDescent="0.25">
      <c r="A532" s="1469"/>
      <c r="B532" s="1129" t="str">
        <f t="shared" si="62"/>
        <v>Desk 5</v>
      </c>
      <c r="C532" s="1131" t="str">
        <f t="shared" si="63"/>
        <v/>
      </c>
      <c r="D532" s="1131" t="str">
        <f t="shared" si="63"/>
        <v/>
      </c>
      <c r="E532" s="1131" t="str">
        <f t="shared" si="63"/>
        <v/>
      </c>
      <c r="F532" s="1131" t="str">
        <f t="shared" si="63"/>
        <v/>
      </c>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52"/>
      <c r="CD532" s="52"/>
      <c r="CE532" s="52"/>
      <c r="CF532" s="52"/>
      <c r="CG532" s="52"/>
      <c r="CH532" s="52"/>
      <c r="CI532" s="52"/>
      <c r="CJ532" s="52"/>
      <c r="CK532" s="52"/>
      <c r="CL532" s="52"/>
      <c r="CM532" s="52"/>
      <c r="CN532" s="52"/>
      <c r="CO532" s="52"/>
      <c r="CP532" s="52"/>
      <c r="CQ532" s="52"/>
      <c r="CR532" s="52"/>
      <c r="CS532" s="52"/>
      <c r="CT532" s="52"/>
      <c r="CU532" s="52"/>
      <c r="CV532" s="52"/>
      <c r="CW532" s="52"/>
      <c r="CX532" s="52"/>
      <c r="CY532" s="52"/>
      <c r="CZ532" s="52"/>
      <c r="DA532" s="52"/>
      <c r="DB532" s="52"/>
      <c r="DC532" s="52"/>
      <c r="DD532" s="52"/>
      <c r="DE532" s="52"/>
      <c r="DF532" s="52"/>
      <c r="DG532" s="52"/>
      <c r="DH532" s="52"/>
      <c r="DI532" s="52"/>
      <c r="DJ532" s="52"/>
      <c r="DK532" s="52"/>
      <c r="DL532" s="52"/>
      <c r="DM532" s="52"/>
      <c r="DN532" s="52"/>
      <c r="DO532" s="52"/>
      <c r="DP532" s="52"/>
      <c r="DQ532" s="52"/>
      <c r="DR532" s="52"/>
      <c r="DS532" s="52"/>
      <c r="DT532" s="52"/>
      <c r="DU532" s="52"/>
      <c r="DV532" s="95"/>
      <c r="DW532" s="52"/>
      <c r="DX532" s="52"/>
      <c r="DY532" s="52"/>
      <c r="DZ532" s="52"/>
      <c r="EA532" s="52"/>
      <c r="EB532" s="52"/>
      <c r="EC532" s="52"/>
      <c r="ED532" s="52"/>
      <c r="EE532" s="52"/>
      <c r="EF532" s="52"/>
      <c r="EG532" s="52"/>
      <c r="EH532" s="52"/>
      <c r="EI532" s="52"/>
      <c r="EJ532" s="52"/>
      <c r="EK532" s="52"/>
      <c r="EL532" s="52"/>
      <c r="EM532" s="52"/>
      <c r="EN532" s="52"/>
      <c r="EO532" s="52"/>
      <c r="EP532" s="52"/>
      <c r="EQ532" s="95"/>
      <c r="ER532" s="542"/>
    </row>
    <row r="533" spans="1:148" ht="15" customHeight="1" x14ac:dyDescent="0.25">
      <c r="A533" s="1469"/>
      <c r="B533" s="1129" t="str">
        <f t="shared" si="62"/>
        <v>Desk 6</v>
      </c>
      <c r="C533" s="1131" t="str">
        <f t="shared" si="63"/>
        <v/>
      </c>
      <c r="D533" s="1131" t="str">
        <f t="shared" si="63"/>
        <v/>
      </c>
      <c r="E533" s="1131" t="str">
        <f t="shared" si="63"/>
        <v/>
      </c>
      <c r="F533" s="1131" t="str">
        <f t="shared" si="63"/>
        <v/>
      </c>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52"/>
      <c r="CD533" s="52"/>
      <c r="CE533" s="52"/>
      <c r="CF533" s="52"/>
      <c r="CG533" s="52"/>
      <c r="CH533" s="52"/>
      <c r="CI533" s="52"/>
      <c r="CJ533" s="52"/>
      <c r="CK533" s="52"/>
      <c r="CL533" s="52"/>
      <c r="CM533" s="52"/>
      <c r="CN533" s="52"/>
      <c r="CO533" s="52"/>
      <c r="CP533" s="52"/>
      <c r="CQ533" s="52"/>
      <c r="CR533" s="52"/>
      <c r="CS533" s="52"/>
      <c r="CT533" s="52"/>
      <c r="CU533" s="52"/>
      <c r="CV533" s="52"/>
      <c r="CW533" s="52"/>
      <c r="CX533" s="52"/>
      <c r="CY533" s="52"/>
      <c r="CZ533" s="52"/>
      <c r="DA533" s="52"/>
      <c r="DB533" s="52"/>
      <c r="DC533" s="52"/>
      <c r="DD533" s="52"/>
      <c r="DE533" s="52"/>
      <c r="DF533" s="52"/>
      <c r="DG533" s="52"/>
      <c r="DH533" s="52"/>
      <c r="DI533" s="52"/>
      <c r="DJ533" s="52"/>
      <c r="DK533" s="52"/>
      <c r="DL533" s="52"/>
      <c r="DM533" s="52"/>
      <c r="DN533" s="52"/>
      <c r="DO533" s="52"/>
      <c r="DP533" s="52"/>
      <c r="DQ533" s="52"/>
      <c r="DR533" s="52"/>
      <c r="DS533" s="52"/>
      <c r="DT533" s="52"/>
      <c r="DU533" s="52"/>
      <c r="DV533" s="95"/>
      <c r="DW533" s="52"/>
      <c r="DX533" s="52"/>
      <c r="DY533" s="52"/>
      <c r="DZ533" s="52"/>
      <c r="EA533" s="52"/>
      <c r="EB533" s="52"/>
      <c r="EC533" s="52"/>
      <c r="ED533" s="52"/>
      <c r="EE533" s="52"/>
      <c r="EF533" s="52"/>
      <c r="EG533" s="52"/>
      <c r="EH533" s="52"/>
      <c r="EI533" s="52"/>
      <c r="EJ533" s="52"/>
      <c r="EK533" s="52"/>
      <c r="EL533" s="52"/>
      <c r="EM533" s="52"/>
      <c r="EN533" s="52"/>
      <c r="EO533" s="52"/>
      <c r="EP533" s="52"/>
      <c r="EQ533" s="95"/>
      <c r="ER533" s="542"/>
    </row>
    <row r="534" spans="1:148" ht="15" customHeight="1" x14ac:dyDescent="0.25">
      <c r="A534" s="1469"/>
      <c r="B534" s="1129" t="str">
        <f t="shared" si="62"/>
        <v>Desk 7</v>
      </c>
      <c r="C534" s="1131" t="str">
        <f t="shared" si="63"/>
        <v/>
      </c>
      <c r="D534" s="1131" t="str">
        <f t="shared" si="63"/>
        <v/>
      </c>
      <c r="E534" s="1131" t="str">
        <f t="shared" si="63"/>
        <v/>
      </c>
      <c r="F534" s="1131" t="str">
        <f t="shared" si="63"/>
        <v/>
      </c>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52"/>
      <c r="CD534" s="52"/>
      <c r="CE534" s="52"/>
      <c r="CF534" s="52"/>
      <c r="CG534" s="52"/>
      <c r="CH534" s="52"/>
      <c r="CI534" s="52"/>
      <c r="CJ534" s="52"/>
      <c r="CK534" s="52"/>
      <c r="CL534" s="52"/>
      <c r="CM534" s="52"/>
      <c r="CN534" s="52"/>
      <c r="CO534" s="52"/>
      <c r="CP534" s="52"/>
      <c r="CQ534" s="52"/>
      <c r="CR534" s="52"/>
      <c r="CS534" s="52"/>
      <c r="CT534" s="52"/>
      <c r="CU534" s="52"/>
      <c r="CV534" s="52"/>
      <c r="CW534" s="52"/>
      <c r="CX534" s="52"/>
      <c r="CY534" s="52"/>
      <c r="CZ534" s="52"/>
      <c r="DA534" s="52"/>
      <c r="DB534" s="52"/>
      <c r="DC534" s="52"/>
      <c r="DD534" s="52"/>
      <c r="DE534" s="52"/>
      <c r="DF534" s="52"/>
      <c r="DG534" s="52"/>
      <c r="DH534" s="52"/>
      <c r="DI534" s="52"/>
      <c r="DJ534" s="52"/>
      <c r="DK534" s="52"/>
      <c r="DL534" s="52"/>
      <c r="DM534" s="52"/>
      <c r="DN534" s="52"/>
      <c r="DO534" s="52"/>
      <c r="DP534" s="52"/>
      <c r="DQ534" s="52"/>
      <c r="DR534" s="52"/>
      <c r="DS534" s="52"/>
      <c r="DT534" s="52"/>
      <c r="DU534" s="52"/>
      <c r="DV534" s="95"/>
      <c r="DW534" s="52"/>
      <c r="DX534" s="52"/>
      <c r="DY534" s="52"/>
      <c r="DZ534" s="52"/>
      <c r="EA534" s="52"/>
      <c r="EB534" s="52"/>
      <c r="EC534" s="52"/>
      <c r="ED534" s="52"/>
      <c r="EE534" s="52"/>
      <c r="EF534" s="52"/>
      <c r="EG534" s="52"/>
      <c r="EH534" s="52"/>
      <c r="EI534" s="52"/>
      <c r="EJ534" s="52"/>
      <c r="EK534" s="52"/>
      <c r="EL534" s="52"/>
      <c r="EM534" s="52"/>
      <c r="EN534" s="52"/>
      <c r="EO534" s="52"/>
      <c r="EP534" s="52"/>
      <c r="EQ534" s="95"/>
      <c r="ER534" s="542"/>
    </row>
    <row r="535" spans="1:148" ht="15" customHeight="1" x14ac:dyDescent="0.25">
      <c r="A535" s="1469"/>
      <c r="B535" s="1129" t="str">
        <f t="shared" si="62"/>
        <v>Desk 8</v>
      </c>
      <c r="C535" s="1131" t="str">
        <f t="shared" si="63"/>
        <v/>
      </c>
      <c r="D535" s="1131" t="str">
        <f t="shared" si="63"/>
        <v/>
      </c>
      <c r="E535" s="1131" t="str">
        <f t="shared" si="63"/>
        <v/>
      </c>
      <c r="F535" s="1131" t="str">
        <f t="shared" si="63"/>
        <v/>
      </c>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52"/>
      <c r="CD535" s="52"/>
      <c r="CE535" s="52"/>
      <c r="CF535" s="52"/>
      <c r="CG535" s="52"/>
      <c r="CH535" s="52"/>
      <c r="CI535" s="52"/>
      <c r="CJ535" s="52"/>
      <c r="CK535" s="52"/>
      <c r="CL535" s="52"/>
      <c r="CM535" s="52"/>
      <c r="CN535" s="52"/>
      <c r="CO535" s="52"/>
      <c r="CP535" s="52"/>
      <c r="CQ535" s="52"/>
      <c r="CR535" s="52"/>
      <c r="CS535" s="52"/>
      <c r="CT535" s="52"/>
      <c r="CU535" s="52"/>
      <c r="CV535" s="52"/>
      <c r="CW535" s="52"/>
      <c r="CX535" s="52"/>
      <c r="CY535" s="52"/>
      <c r="CZ535" s="52"/>
      <c r="DA535" s="52"/>
      <c r="DB535" s="52"/>
      <c r="DC535" s="52"/>
      <c r="DD535" s="52"/>
      <c r="DE535" s="52"/>
      <c r="DF535" s="52"/>
      <c r="DG535" s="52"/>
      <c r="DH535" s="52"/>
      <c r="DI535" s="52"/>
      <c r="DJ535" s="52"/>
      <c r="DK535" s="52"/>
      <c r="DL535" s="52"/>
      <c r="DM535" s="52"/>
      <c r="DN535" s="52"/>
      <c r="DO535" s="52"/>
      <c r="DP535" s="52"/>
      <c r="DQ535" s="52"/>
      <c r="DR535" s="52"/>
      <c r="DS535" s="52"/>
      <c r="DT535" s="52"/>
      <c r="DU535" s="52"/>
      <c r="DV535" s="95"/>
      <c r="DW535" s="52"/>
      <c r="DX535" s="52"/>
      <c r="DY535" s="52"/>
      <c r="DZ535" s="52"/>
      <c r="EA535" s="52"/>
      <c r="EB535" s="52"/>
      <c r="EC535" s="52"/>
      <c r="ED535" s="52"/>
      <c r="EE535" s="52"/>
      <c r="EF535" s="52"/>
      <c r="EG535" s="52"/>
      <c r="EH535" s="52"/>
      <c r="EI535" s="52"/>
      <c r="EJ535" s="52"/>
      <c r="EK535" s="52"/>
      <c r="EL535" s="52"/>
      <c r="EM535" s="52"/>
      <c r="EN535" s="52"/>
      <c r="EO535" s="52"/>
      <c r="EP535" s="52"/>
      <c r="EQ535" s="95"/>
      <c r="ER535" s="542"/>
    </row>
    <row r="536" spans="1:148" ht="15" customHeight="1" x14ac:dyDescent="0.25">
      <c r="A536" s="1469"/>
      <c r="B536" s="1129" t="str">
        <f t="shared" si="62"/>
        <v>Desk 9</v>
      </c>
      <c r="C536" s="1131" t="str">
        <f t="shared" si="63"/>
        <v/>
      </c>
      <c r="D536" s="1131" t="str">
        <f t="shared" si="63"/>
        <v/>
      </c>
      <c r="E536" s="1131" t="str">
        <f t="shared" si="63"/>
        <v/>
      </c>
      <c r="F536" s="1131" t="str">
        <f t="shared" si="63"/>
        <v/>
      </c>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52"/>
      <c r="CD536" s="52"/>
      <c r="CE536" s="52"/>
      <c r="CF536" s="52"/>
      <c r="CG536" s="52"/>
      <c r="CH536" s="52"/>
      <c r="CI536" s="52"/>
      <c r="CJ536" s="52"/>
      <c r="CK536" s="52"/>
      <c r="CL536" s="52"/>
      <c r="CM536" s="52"/>
      <c r="CN536" s="52"/>
      <c r="CO536" s="52"/>
      <c r="CP536" s="52"/>
      <c r="CQ536" s="52"/>
      <c r="CR536" s="52"/>
      <c r="CS536" s="52"/>
      <c r="CT536" s="52"/>
      <c r="CU536" s="52"/>
      <c r="CV536" s="52"/>
      <c r="CW536" s="52"/>
      <c r="CX536" s="52"/>
      <c r="CY536" s="52"/>
      <c r="CZ536" s="52"/>
      <c r="DA536" s="52"/>
      <c r="DB536" s="52"/>
      <c r="DC536" s="52"/>
      <c r="DD536" s="52"/>
      <c r="DE536" s="52"/>
      <c r="DF536" s="52"/>
      <c r="DG536" s="52"/>
      <c r="DH536" s="52"/>
      <c r="DI536" s="52"/>
      <c r="DJ536" s="52"/>
      <c r="DK536" s="52"/>
      <c r="DL536" s="52"/>
      <c r="DM536" s="52"/>
      <c r="DN536" s="52"/>
      <c r="DO536" s="52"/>
      <c r="DP536" s="52"/>
      <c r="DQ536" s="52"/>
      <c r="DR536" s="52"/>
      <c r="DS536" s="52"/>
      <c r="DT536" s="52"/>
      <c r="DU536" s="52"/>
      <c r="DV536" s="95"/>
      <c r="DW536" s="52"/>
      <c r="DX536" s="52"/>
      <c r="DY536" s="52"/>
      <c r="DZ536" s="52"/>
      <c r="EA536" s="52"/>
      <c r="EB536" s="52"/>
      <c r="EC536" s="52"/>
      <c r="ED536" s="52"/>
      <c r="EE536" s="52"/>
      <c r="EF536" s="52"/>
      <c r="EG536" s="52"/>
      <c r="EH536" s="52"/>
      <c r="EI536" s="52"/>
      <c r="EJ536" s="52"/>
      <c r="EK536" s="52"/>
      <c r="EL536" s="52"/>
      <c r="EM536" s="52"/>
      <c r="EN536" s="52"/>
      <c r="EO536" s="52"/>
      <c r="EP536" s="52"/>
      <c r="EQ536" s="95"/>
      <c r="ER536" s="542"/>
    </row>
    <row r="537" spans="1:148" ht="15" customHeight="1" x14ac:dyDescent="0.25">
      <c r="A537" s="1469"/>
      <c r="B537" s="1129" t="str">
        <f t="shared" si="62"/>
        <v>Desk 10</v>
      </c>
      <c r="C537" s="1131" t="str">
        <f t="shared" si="63"/>
        <v/>
      </c>
      <c r="D537" s="1131" t="str">
        <f t="shared" si="63"/>
        <v/>
      </c>
      <c r="E537" s="1131" t="str">
        <f t="shared" si="63"/>
        <v/>
      </c>
      <c r="F537" s="1131" t="str">
        <f t="shared" si="63"/>
        <v/>
      </c>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52"/>
      <c r="CD537" s="52"/>
      <c r="CE537" s="52"/>
      <c r="CF537" s="52"/>
      <c r="CG537" s="52"/>
      <c r="CH537" s="52"/>
      <c r="CI537" s="52"/>
      <c r="CJ537" s="52"/>
      <c r="CK537" s="52"/>
      <c r="CL537" s="52"/>
      <c r="CM537" s="52"/>
      <c r="CN537" s="52"/>
      <c r="CO537" s="52"/>
      <c r="CP537" s="52"/>
      <c r="CQ537" s="52"/>
      <c r="CR537" s="52"/>
      <c r="CS537" s="52"/>
      <c r="CT537" s="52"/>
      <c r="CU537" s="52"/>
      <c r="CV537" s="52"/>
      <c r="CW537" s="52"/>
      <c r="CX537" s="52"/>
      <c r="CY537" s="52"/>
      <c r="CZ537" s="52"/>
      <c r="DA537" s="52"/>
      <c r="DB537" s="52"/>
      <c r="DC537" s="52"/>
      <c r="DD537" s="52"/>
      <c r="DE537" s="52"/>
      <c r="DF537" s="52"/>
      <c r="DG537" s="52"/>
      <c r="DH537" s="52"/>
      <c r="DI537" s="52"/>
      <c r="DJ537" s="52"/>
      <c r="DK537" s="52"/>
      <c r="DL537" s="52"/>
      <c r="DM537" s="52"/>
      <c r="DN537" s="52"/>
      <c r="DO537" s="52"/>
      <c r="DP537" s="52"/>
      <c r="DQ537" s="52"/>
      <c r="DR537" s="52"/>
      <c r="DS537" s="52"/>
      <c r="DT537" s="52"/>
      <c r="DU537" s="52"/>
      <c r="DV537" s="95"/>
      <c r="DW537" s="52"/>
      <c r="DX537" s="52"/>
      <c r="DY537" s="52"/>
      <c r="DZ537" s="52"/>
      <c r="EA537" s="52"/>
      <c r="EB537" s="52"/>
      <c r="EC537" s="52"/>
      <c r="ED537" s="52"/>
      <c r="EE537" s="52"/>
      <c r="EF537" s="52"/>
      <c r="EG537" s="52"/>
      <c r="EH537" s="52"/>
      <c r="EI537" s="52"/>
      <c r="EJ537" s="52"/>
      <c r="EK537" s="52"/>
      <c r="EL537" s="52"/>
      <c r="EM537" s="52"/>
      <c r="EN537" s="52"/>
      <c r="EO537" s="52"/>
      <c r="EP537" s="52"/>
      <c r="EQ537" s="95"/>
      <c r="ER537" s="542"/>
    </row>
    <row r="538" spans="1:148" ht="15" customHeight="1" x14ac:dyDescent="0.25">
      <c r="A538" s="1469"/>
      <c r="B538" s="1129" t="str">
        <f t="shared" si="62"/>
        <v>Desk 11</v>
      </c>
      <c r="C538" s="1131" t="str">
        <f t="shared" si="63"/>
        <v/>
      </c>
      <c r="D538" s="1131" t="str">
        <f t="shared" si="63"/>
        <v/>
      </c>
      <c r="E538" s="1131" t="str">
        <f t="shared" si="63"/>
        <v/>
      </c>
      <c r="F538" s="1131" t="str">
        <f t="shared" si="63"/>
        <v/>
      </c>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52"/>
      <c r="CD538" s="52"/>
      <c r="CE538" s="52"/>
      <c r="CF538" s="52"/>
      <c r="CG538" s="52"/>
      <c r="CH538" s="52"/>
      <c r="CI538" s="52"/>
      <c r="CJ538" s="52"/>
      <c r="CK538" s="52"/>
      <c r="CL538" s="52"/>
      <c r="CM538" s="52"/>
      <c r="CN538" s="52"/>
      <c r="CO538" s="52"/>
      <c r="CP538" s="52"/>
      <c r="CQ538" s="52"/>
      <c r="CR538" s="52"/>
      <c r="CS538" s="52"/>
      <c r="CT538" s="52"/>
      <c r="CU538" s="52"/>
      <c r="CV538" s="52"/>
      <c r="CW538" s="52"/>
      <c r="CX538" s="52"/>
      <c r="CY538" s="52"/>
      <c r="CZ538" s="52"/>
      <c r="DA538" s="52"/>
      <c r="DB538" s="52"/>
      <c r="DC538" s="52"/>
      <c r="DD538" s="52"/>
      <c r="DE538" s="52"/>
      <c r="DF538" s="52"/>
      <c r="DG538" s="52"/>
      <c r="DH538" s="52"/>
      <c r="DI538" s="52"/>
      <c r="DJ538" s="52"/>
      <c r="DK538" s="52"/>
      <c r="DL538" s="52"/>
      <c r="DM538" s="52"/>
      <c r="DN538" s="52"/>
      <c r="DO538" s="52"/>
      <c r="DP538" s="52"/>
      <c r="DQ538" s="52"/>
      <c r="DR538" s="52"/>
      <c r="DS538" s="52"/>
      <c r="DT538" s="52"/>
      <c r="DU538" s="52"/>
      <c r="DV538" s="95"/>
      <c r="DW538" s="52"/>
      <c r="DX538" s="52"/>
      <c r="DY538" s="52"/>
      <c r="DZ538" s="52"/>
      <c r="EA538" s="52"/>
      <c r="EB538" s="52"/>
      <c r="EC538" s="52"/>
      <c r="ED538" s="52"/>
      <c r="EE538" s="52"/>
      <c r="EF538" s="52"/>
      <c r="EG538" s="52"/>
      <c r="EH538" s="52"/>
      <c r="EI538" s="52"/>
      <c r="EJ538" s="52"/>
      <c r="EK538" s="52"/>
      <c r="EL538" s="52"/>
      <c r="EM538" s="52"/>
      <c r="EN538" s="52"/>
      <c r="EO538" s="52"/>
      <c r="EP538" s="52"/>
      <c r="EQ538" s="95"/>
      <c r="ER538" s="542"/>
    </row>
    <row r="539" spans="1:148" ht="15" customHeight="1" x14ac:dyDescent="0.25">
      <c r="A539" s="1469"/>
      <c r="B539" s="1129" t="str">
        <f t="shared" si="62"/>
        <v>Desk 12</v>
      </c>
      <c r="C539" s="1131" t="str">
        <f t="shared" si="63"/>
        <v/>
      </c>
      <c r="D539" s="1131" t="str">
        <f t="shared" si="63"/>
        <v/>
      </c>
      <c r="E539" s="1131" t="str">
        <f t="shared" si="63"/>
        <v/>
      </c>
      <c r="F539" s="1131" t="str">
        <f t="shared" si="63"/>
        <v/>
      </c>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52"/>
      <c r="CD539" s="52"/>
      <c r="CE539" s="52"/>
      <c r="CF539" s="52"/>
      <c r="CG539" s="52"/>
      <c r="CH539" s="52"/>
      <c r="CI539" s="52"/>
      <c r="CJ539" s="52"/>
      <c r="CK539" s="52"/>
      <c r="CL539" s="52"/>
      <c r="CM539" s="52"/>
      <c r="CN539" s="52"/>
      <c r="CO539" s="52"/>
      <c r="CP539" s="52"/>
      <c r="CQ539" s="52"/>
      <c r="CR539" s="52"/>
      <c r="CS539" s="52"/>
      <c r="CT539" s="52"/>
      <c r="CU539" s="52"/>
      <c r="CV539" s="52"/>
      <c r="CW539" s="52"/>
      <c r="CX539" s="52"/>
      <c r="CY539" s="52"/>
      <c r="CZ539" s="52"/>
      <c r="DA539" s="52"/>
      <c r="DB539" s="52"/>
      <c r="DC539" s="52"/>
      <c r="DD539" s="52"/>
      <c r="DE539" s="52"/>
      <c r="DF539" s="52"/>
      <c r="DG539" s="52"/>
      <c r="DH539" s="52"/>
      <c r="DI539" s="52"/>
      <c r="DJ539" s="52"/>
      <c r="DK539" s="52"/>
      <c r="DL539" s="52"/>
      <c r="DM539" s="52"/>
      <c r="DN539" s="52"/>
      <c r="DO539" s="52"/>
      <c r="DP539" s="52"/>
      <c r="DQ539" s="52"/>
      <c r="DR539" s="52"/>
      <c r="DS539" s="52"/>
      <c r="DT539" s="52"/>
      <c r="DU539" s="52"/>
      <c r="DV539" s="95"/>
      <c r="DW539" s="52"/>
      <c r="DX539" s="52"/>
      <c r="DY539" s="52"/>
      <c r="DZ539" s="52"/>
      <c r="EA539" s="52"/>
      <c r="EB539" s="52"/>
      <c r="EC539" s="52"/>
      <c r="ED539" s="52"/>
      <c r="EE539" s="52"/>
      <c r="EF539" s="52"/>
      <c r="EG539" s="52"/>
      <c r="EH539" s="52"/>
      <c r="EI539" s="52"/>
      <c r="EJ539" s="52"/>
      <c r="EK539" s="52"/>
      <c r="EL539" s="52"/>
      <c r="EM539" s="52"/>
      <c r="EN539" s="52"/>
      <c r="EO539" s="52"/>
      <c r="EP539" s="52"/>
      <c r="EQ539" s="95"/>
      <c r="ER539" s="542"/>
    </row>
    <row r="540" spans="1:148" ht="15" customHeight="1" x14ac:dyDescent="0.25">
      <c r="A540" s="1469"/>
      <c r="B540" s="1129" t="str">
        <f t="shared" si="62"/>
        <v>Desk 13</v>
      </c>
      <c r="C540" s="1131" t="str">
        <f t="shared" si="63"/>
        <v/>
      </c>
      <c r="D540" s="1131" t="str">
        <f t="shared" si="63"/>
        <v/>
      </c>
      <c r="E540" s="1131" t="str">
        <f t="shared" si="63"/>
        <v/>
      </c>
      <c r="F540" s="1131" t="str">
        <f t="shared" si="63"/>
        <v/>
      </c>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52"/>
      <c r="CD540" s="52"/>
      <c r="CE540" s="52"/>
      <c r="CF540" s="52"/>
      <c r="CG540" s="52"/>
      <c r="CH540" s="52"/>
      <c r="CI540" s="52"/>
      <c r="CJ540" s="52"/>
      <c r="CK540" s="52"/>
      <c r="CL540" s="52"/>
      <c r="CM540" s="52"/>
      <c r="CN540" s="52"/>
      <c r="CO540" s="52"/>
      <c r="CP540" s="52"/>
      <c r="CQ540" s="52"/>
      <c r="CR540" s="52"/>
      <c r="CS540" s="52"/>
      <c r="CT540" s="52"/>
      <c r="CU540" s="52"/>
      <c r="CV540" s="52"/>
      <c r="CW540" s="52"/>
      <c r="CX540" s="52"/>
      <c r="CY540" s="52"/>
      <c r="CZ540" s="52"/>
      <c r="DA540" s="52"/>
      <c r="DB540" s="52"/>
      <c r="DC540" s="52"/>
      <c r="DD540" s="52"/>
      <c r="DE540" s="52"/>
      <c r="DF540" s="52"/>
      <c r="DG540" s="52"/>
      <c r="DH540" s="52"/>
      <c r="DI540" s="52"/>
      <c r="DJ540" s="52"/>
      <c r="DK540" s="52"/>
      <c r="DL540" s="52"/>
      <c r="DM540" s="52"/>
      <c r="DN540" s="52"/>
      <c r="DO540" s="52"/>
      <c r="DP540" s="52"/>
      <c r="DQ540" s="52"/>
      <c r="DR540" s="52"/>
      <c r="DS540" s="52"/>
      <c r="DT540" s="52"/>
      <c r="DU540" s="52"/>
      <c r="DV540" s="95"/>
      <c r="DW540" s="52"/>
      <c r="DX540" s="52"/>
      <c r="DY540" s="52"/>
      <c r="DZ540" s="52"/>
      <c r="EA540" s="52"/>
      <c r="EB540" s="52"/>
      <c r="EC540" s="52"/>
      <c r="ED540" s="52"/>
      <c r="EE540" s="52"/>
      <c r="EF540" s="52"/>
      <c r="EG540" s="52"/>
      <c r="EH540" s="52"/>
      <c r="EI540" s="52"/>
      <c r="EJ540" s="52"/>
      <c r="EK540" s="52"/>
      <c r="EL540" s="52"/>
      <c r="EM540" s="52"/>
      <c r="EN540" s="52"/>
      <c r="EO540" s="52"/>
      <c r="EP540" s="52"/>
      <c r="EQ540" s="95"/>
      <c r="ER540" s="542"/>
    </row>
    <row r="541" spans="1:148" ht="15" customHeight="1" x14ac:dyDescent="0.25">
      <c r="A541" s="1469"/>
      <c r="B541" s="1129" t="str">
        <f t="shared" si="62"/>
        <v>Desk 14</v>
      </c>
      <c r="C541" s="1131" t="str">
        <f t="shared" si="63"/>
        <v/>
      </c>
      <c r="D541" s="1131" t="str">
        <f t="shared" si="63"/>
        <v/>
      </c>
      <c r="E541" s="1131" t="str">
        <f t="shared" si="63"/>
        <v/>
      </c>
      <c r="F541" s="1131" t="str">
        <f t="shared" si="63"/>
        <v/>
      </c>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52"/>
      <c r="CD541" s="52"/>
      <c r="CE541" s="52"/>
      <c r="CF541" s="52"/>
      <c r="CG541" s="52"/>
      <c r="CH541" s="52"/>
      <c r="CI541" s="52"/>
      <c r="CJ541" s="52"/>
      <c r="CK541" s="52"/>
      <c r="CL541" s="52"/>
      <c r="CM541" s="52"/>
      <c r="CN541" s="52"/>
      <c r="CO541" s="52"/>
      <c r="CP541" s="52"/>
      <c r="CQ541" s="52"/>
      <c r="CR541" s="52"/>
      <c r="CS541" s="52"/>
      <c r="CT541" s="52"/>
      <c r="CU541" s="52"/>
      <c r="CV541" s="52"/>
      <c r="CW541" s="52"/>
      <c r="CX541" s="52"/>
      <c r="CY541" s="52"/>
      <c r="CZ541" s="52"/>
      <c r="DA541" s="52"/>
      <c r="DB541" s="52"/>
      <c r="DC541" s="52"/>
      <c r="DD541" s="52"/>
      <c r="DE541" s="52"/>
      <c r="DF541" s="52"/>
      <c r="DG541" s="52"/>
      <c r="DH541" s="52"/>
      <c r="DI541" s="52"/>
      <c r="DJ541" s="52"/>
      <c r="DK541" s="52"/>
      <c r="DL541" s="52"/>
      <c r="DM541" s="52"/>
      <c r="DN541" s="52"/>
      <c r="DO541" s="52"/>
      <c r="DP541" s="52"/>
      <c r="DQ541" s="52"/>
      <c r="DR541" s="52"/>
      <c r="DS541" s="52"/>
      <c r="DT541" s="52"/>
      <c r="DU541" s="52"/>
      <c r="DV541" s="95"/>
      <c r="DW541" s="52"/>
      <c r="DX541" s="52"/>
      <c r="DY541" s="52"/>
      <c r="DZ541" s="52"/>
      <c r="EA541" s="52"/>
      <c r="EB541" s="52"/>
      <c r="EC541" s="52"/>
      <c r="ED541" s="52"/>
      <c r="EE541" s="52"/>
      <c r="EF541" s="52"/>
      <c r="EG541" s="52"/>
      <c r="EH541" s="52"/>
      <c r="EI541" s="52"/>
      <c r="EJ541" s="52"/>
      <c r="EK541" s="52"/>
      <c r="EL541" s="52"/>
      <c r="EM541" s="52"/>
      <c r="EN541" s="52"/>
      <c r="EO541" s="52"/>
      <c r="EP541" s="52"/>
      <c r="EQ541" s="95"/>
      <c r="ER541" s="542"/>
    </row>
    <row r="542" spans="1:148" ht="15" customHeight="1" x14ac:dyDescent="0.25">
      <c r="A542" s="1469"/>
      <c r="B542" s="1129" t="str">
        <f t="shared" si="62"/>
        <v>Desk 15</v>
      </c>
      <c r="C542" s="1131" t="str">
        <f t="shared" si="63"/>
        <v/>
      </c>
      <c r="D542" s="1131" t="str">
        <f t="shared" si="63"/>
        <v/>
      </c>
      <c r="E542" s="1131" t="str">
        <f t="shared" si="63"/>
        <v/>
      </c>
      <c r="F542" s="1131" t="str">
        <f t="shared" si="63"/>
        <v/>
      </c>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52"/>
      <c r="CD542" s="52"/>
      <c r="CE542" s="52"/>
      <c r="CF542" s="52"/>
      <c r="CG542" s="52"/>
      <c r="CH542" s="52"/>
      <c r="CI542" s="52"/>
      <c r="CJ542" s="52"/>
      <c r="CK542" s="52"/>
      <c r="CL542" s="52"/>
      <c r="CM542" s="52"/>
      <c r="CN542" s="52"/>
      <c r="CO542" s="52"/>
      <c r="CP542" s="52"/>
      <c r="CQ542" s="52"/>
      <c r="CR542" s="52"/>
      <c r="CS542" s="52"/>
      <c r="CT542" s="52"/>
      <c r="CU542" s="52"/>
      <c r="CV542" s="52"/>
      <c r="CW542" s="52"/>
      <c r="CX542" s="52"/>
      <c r="CY542" s="52"/>
      <c r="CZ542" s="52"/>
      <c r="DA542" s="52"/>
      <c r="DB542" s="52"/>
      <c r="DC542" s="52"/>
      <c r="DD542" s="52"/>
      <c r="DE542" s="52"/>
      <c r="DF542" s="52"/>
      <c r="DG542" s="52"/>
      <c r="DH542" s="52"/>
      <c r="DI542" s="52"/>
      <c r="DJ542" s="52"/>
      <c r="DK542" s="52"/>
      <c r="DL542" s="52"/>
      <c r="DM542" s="52"/>
      <c r="DN542" s="52"/>
      <c r="DO542" s="52"/>
      <c r="DP542" s="52"/>
      <c r="DQ542" s="52"/>
      <c r="DR542" s="52"/>
      <c r="DS542" s="52"/>
      <c r="DT542" s="52"/>
      <c r="DU542" s="52"/>
      <c r="DV542" s="95"/>
      <c r="DW542" s="52"/>
      <c r="DX542" s="52"/>
      <c r="DY542" s="52"/>
      <c r="DZ542" s="52"/>
      <c r="EA542" s="52"/>
      <c r="EB542" s="52"/>
      <c r="EC542" s="52"/>
      <c r="ED542" s="52"/>
      <c r="EE542" s="52"/>
      <c r="EF542" s="52"/>
      <c r="EG542" s="52"/>
      <c r="EH542" s="52"/>
      <c r="EI542" s="52"/>
      <c r="EJ542" s="52"/>
      <c r="EK542" s="52"/>
      <c r="EL542" s="52"/>
      <c r="EM542" s="52"/>
      <c r="EN542" s="52"/>
      <c r="EO542" s="52"/>
      <c r="EP542" s="52"/>
      <c r="EQ542" s="95"/>
      <c r="ER542" s="542"/>
    </row>
    <row r="543" spans="1:148" ht="15" customHeight="1" x14ac:dyDescent="0.25">
      <c r="A543" s="1469"/>
      <c r="B543" s="1129" t="str">
        <f t="shared" si="62"/>
        <v>Desk 16</v>
      </c>
      <c r="C543" s="1131" t="str">
        <f t="shared" si="63"/>
        <v/>
      </c>
      <c r="D543" s="1131" t="str">
        <f t="shared" si="63"/>
        <v/>
      </c>
      <c r="E543" s="1131" t="str">
        <f t="shared" si="63"/>
        <v/>
      </c>
      <c r="F543" s="1131" t="str">
        <f t="shared" si="63"/>
        <v/>
      </c>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52"/>
      <c r="CD543" s="52"/>
      <c r="CE543" s="52"/>
      <c r="CF543" s="52"/>
      <c r="CG543" s="52"/>
      <c r="CH543" s="52"/>
      <c r="CI543" s="52"/>
      <c r="CJ543" s="52"/>
      <c r="CK543" s="52"/>
      <c r="CL543" s="52"/>
      <c r="CM543" s="52"/>
      <c r="CN543" s="52"/>
      <c r="CO543" s="52"/>
      <c r="CP543" s="52"/>
      <c r="CQ543" s="52"/>
      <c r="CR543" s="52"/>
      <c r="CS543" s="52"/>
      <c r="CT543" s="52"/>
      <c r="CU543" s="52"/>
      <c r="CV543" s="52"/>
      <c r="CW543" s="52"/>
      <c r="CX543" s="52"/>
      <c r="CY543" s="52"/>
      <c r="CZ543" s="52"/>
      <c r="DA543" s="52"/>
      <c r="DB543" s="52"/>
      <c r="DC543" s="52"/>
      <c r="DD543" s="52"/>
      <c r="DE543" s="52"/>
      <c r="DF543" s="52"/>
      <c r="DG543" s="52"/>
      <c r="DH543" s="52"/>
      <c r="DI543" s="52"/>
      <c r="DJ543" s="52"/>
      <c r="DK543" s="52"/>
      <c r="DL543" s="52"/>
      <c r="DM543" s="52"/>
      <c r="DN543" s="52"/>
      <c r="DO543" s="52"/>
      <c r="DP543" s="52"/>
      <c r="DQ543" s="52"/>
      <c r="DR543" s="52"/>
      <c r="DS543" s="52"/>
      <c r="DT543" s="52"/>
      <c r="DU543" s="52"/>
      <c r="DV543" s="95"/>
      <c r="DW543" s="52"/>
      <c r="DX543" s="52"/>
      <c r="DY543" s="52"/>
      <c r="DZ543" s="52"/>
      <c r="EA543" s="52"/>
      <c r="EB543" s="52"/>
      <c r="EC543" s="52"/>
      <c r="ED543" s="52"/>
      <c r="EE543" s="52"/>
      <c r="EF543" s="52"/>
      <c r="EG543" s="52"/>
      <c r="EH543" s="52"/>
      <c r="EI543" s="52"/>
      <c r="EJ543" s="52"/>
      <c r="EK543" s="52"/>
      <c r="EL543" s="52"/>
      <c r="EM543" s="52"/>
      <c r="EN543" s="52"/>
      <c r="EO543" s="52"/>
      <c r="EP543" s="52"/>
      <c r="EQ543" s="95"/>
      <c r="ER543" s="542"/>
    </row>
    <row r="544" spans="1:148" ht="15" customHeight="1" x14ac:dyDescent="0.25">
      <c r="A544" s="1469"/>
      <c r="B544" s="1129" t="str">
        <f t="shared" si="62"/>
        <v>Desk 17</v>
      </c>
      <c r="C544" s="1131" t="str">
        <f t="shared" si="63"/>
        <v/>
      </c>
      <c r="D544" s="1131" t="str">
        <f t="shared" si="63"/>
        <v/>
      </c>
      <c r="E544" s="1131" t="str">
        <f t="shared" si="63"/>
        <v/>
      </c>
      <c r="F544" s="1131" t="str">
        <f t="shared" si="63"/>
        <v/>
      </c>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52"/>
      <c r="CD544" s="52"/>
      <c r="CE544" s="52"/>
      <c r="CF544" s="52"/>
      <c r="CG544" s="52"/>
      <c r="CH544" s="52"/>
      <c r="CI544" s="52"/>
      <c r="CJ544" s="52"/>
      <c r="CK544" s="52"/>
      <c r="CL544" s="52"/>
      <c r="CM544" s="52"/>
      <c r="CN544" s="52"/>
      <c r="CO544" s="52"/>
      <c r="CP544" s="52"/>
      <c r="CQ544" s="52"/>
      <c r="CR544" s="52"/>
      <c r="CS544" s="52"/>
      <c r="CT544" s="52"/>
      <c r="CU544" s="52"/>
      <c r="CV544" s="52"/>
      <c r="CW544" s="52"/>
      <c r="CX544" s="52"/>
      <c r="CY544" s="52"/>
      <c r="CZ544" s="52"/>
      <c r="DA544" s="52"/>
      <c r="DB544" s="52"/>
      <c r="DC544" s="52"/>
      <c r="DD544" s="52"/>
      <c r="DE544" s="52"/>
      <c r="DF544" s="52"/>
      <c r="DG544" s="52"/>
      <c r="DH544" s="52"/>
      <c r="DI544" s="52"/>
      <c r="DJ544" s="52"/>
      <c r="DK544" s="52"/>
      <c r="DL544" s="52"/>
      <c r="DM544" s="52"/>
      <c r="DN544" s="52"/>
      <c r="DO544" s="52"/>
      <c r="DP544" s="52"/>
      <c r="DQ544" s="52"/>
      <c r="DR544" s="52"/>
      <c r="DS544" s="52"/>
      <c r="DT544" s="52"/>
      <c r="DU544" s="52"/>
      <c r="DV544" s="95"/>
      <c r="DW544" s="52"/>
      <c r="DX544" s="52"/>
      <c r="DY544" s="52"/>
      <c r="DZ544" s="52"/>
      <c r="EA544" s="52"/>
      <c r="EB544" s="52"/>
      <c r="EC544" s="52"/>
      <c r="ED544" s="52"/>
      <c r="EE544" s="52"/>
      <c r="EF544" s="52"/>
      <c r="EG544" s="52"/>
      <c r="EH544" s="52"/>
      <c r="EI544" s="52"/>
      <c r="EJ544" s="52"/>
      <c r="EK544" s="52"/>
      <c r="EL544" s="52"/>
      <c r="EM544" s="52"/>
      <c r="EN544" s="52"/>
      <c r="EO544" s="52"/>
      <c r="EP544" s="52"/>
      <c r="EQ544" s="95"/>
      <c r="ER544" s="542"/>
    </row>
    <row r="545" spans="1:148" ht="15" customHeight="1" x14ac:dyDescent="0.25">
      <c r="A545" s="1469"/>
      <c r="B545" s="1129" t="str">
        <f t="shared" si="62"/>
        <v>Desk 18</v>
      </c>
      <c r="C545" s="1131" t="str">
        <f t="shared" ref="C545:F560" si="64">IF(ISBLANK(C28), "", C28)</f>
        <v/>
      </c>
      <c r="D545" s="1131" t="str">
        <f t="shared" si="64"/>
        <v/>
      </c>
      <c r="E545" s="1131" t="str">
        <f t="shared" si="64"/>
        <v/>
      </c>
      <c r="F545" s="1131" t="str">
        <f t="shared" si="64"/>
        <v/>
      </c>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52"/>
      <c r="CD545" s="52"/>
      <c r="CE545" s="52"/>
      <c r="CF545" s="52"/>
      <c r="CG545" s="52"/>
      <c r="CH545" s="52"/>
      <c r="CI545" s="52"/>
      <c r="CJ545" s="52"/>
      <c r="CK545" s="52"/>
      <c r="CL545" s="52"/>
      <c r="CM545" s="52"/>
      <c r="CN545" s="52"/>
      <c r="CO545" s="52"/>
      <c r="CP545" s="52"/>
      <c r="CQ545" s="52"/>
      <c r="CR545" s="52"/>
      <c r="CS545" s="52"/>
      <c r="CT545" s="52"/>
      <c r="CU545" s="52"/>
      <c r="CV545" s="52"/>
      <c r="CW545" s="52"/>
      <c r="CX545" s="52"/>
      <c r="CY545" s="52"/>
      <c r="CZ545" s="52"/>
      <c r="DA545" s="52"/>
      <c r="DB545" s="52"/>
      <c r="DC545" s="52"/>
      <c r="DD545" s="52"/>
      <c r="DE545" s="52"/>
      <c r="DF545" s="52"/>
      <c r="DG545" s="52"/>
      <c r="DH545" s="52"/>
      <c r="DI545" s="52"/>
      <c r="DJ545" s="52"/>
      <c r="DK545" s="52"/>
      <c r="DL545" s="52"/>
      <c r="DM545" s="52"/>
      <c r="DN545" s="52"/>
      <c r="DO545" s="52"/>
      <c r="DP545" s="52"/>
      <c r="DQ545" s="52"/>
      <c r="DR545" s="52"/>
      <c r="DS545" s="52"/>
      <c r="DT545" s="52"/>
      <c r="DU545" s="52"/>
      <c r="DV545" s="95"/>
      <c r="DW545" s="52"/>
      <c r="DX545" s="52"/>
      <c r="DY545" s="52"/>
      <c r="DZ545" s="52"/>
      <c r="EA545" s="52"/>
      <c r="EB545" s="52"/>
      <c r="EC545" s="52"/>
      <c r="ED545" s="52"/>
      <c r="EE545" s="52"/>
      <c r="EF545" s="52"/>
      <c r="EG545" s="52"/>
      <c r="EH545" s="52"/>
      <c r="EI545" s="52"/>
      <c r="EJ545" s="52"/>
      <c r="EK545" s="52"/>
      <c r="EL545" s="52"/>
      <c r="EM545" s="52"/>
      <c r="EN545" s="52"/>
      <c r="EO545" s="52"/>
      <c r="EP545" s="52"/>
      <c r="EQ545" s="95"/>
      <c r="ER545" s="542"/>
    </row>
    <row r="546" spans="1:148" ht="15" customHeight="1" x14ac:dyDescent="0.25">
      <c r="A546" s="1469"/>
      <c r="B546" s="1129" t="str">
        <f t="shared" si="62"/>
        <v>Desk 19</v>
      </c>
      <c r="C546" s="1131" t="str">
        <f t="shared" si="64"/>
        <v/>
      </c>
      <c r="D546" s="1131" t="str">
        <f t="shared" si="64"/>
        <v/>
      </c>
      <c r="E546" s="1131" t="str">
        <f t="shared" si="64"/>
        <v/>
      </c>
      <c r="F546" s="1131" t="str">
        <f t="shared" si="64"/>
        <v/>
      </c>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52"/>
      <c r="CD546" s="52"/>
      <c r="CE546" s="52"/>
      <c r="CF546" s="52"/>
      <c r="CG546" s="52"/>
      <c r="CH546" s="52"/>
      <c r="CI546" s="52"/>
      <c r="CJ546" s="52"/>
      <c r="CK546" s="52"/>
      <c r="CL546" s="52"/>
      <c r="CM546" s="52"/>
      <c r="CN546" s="52"/>
      <c r="CO546" s="52"/>
      <c r="CP546" s="52"/>
      <c r="CQ546" s="52"/>
      <c r="CR546" s="52"/>
      <c r="CS546" s="52"/>
      <c r="CT546" s="52"/>
      <c r="CU546" s="52"/>
      <c r="CV546" s="52"/>
      <c r="CW546" s="52"/>
      <c r="CX546" s="52"/>
      <c r="CY546" s="52"/>
      <c r="CZ546" s="52"/>
      <c r="DA546" s="52"/>
      <c r="DB546" s="52"/>
      <c r="DC546" s="52"/>
      <c r="DD546" s="52"/>
      <c r="DE546" s="52"/>
      <c r="DF546" s="52"/>
      <c r="DG546" s="52"/>
      <c r="DH546" s="52"/>
      <c r="DI546" s="52"/>
      <c r="DJ546" s="52"/>
      <c r="DK546" s="52"/>
      <c r="DL546" s="52"/>
      <c r="DM546" s="52"/>
      <c r="DN546" s="52"/>
      <c r="DO546" s="52"/>
      <c r="DP546" s="52"/>
      <c r="DQ546" s="52"/>
      <c r="DR546" s="52"/>
      <c r="DS546" s="52"/>
      <c r="DT546" s="52"/>
      <c r="DU546" s="52"/>
      <c r="DV546" s="95"/>
      <c r="DW546" s="52"/>
      <c r="DX546" s="52"/>
      <c r="DY546" s="52"/>
      <c r="DZ546" s="52"/>
      <c r="EA546" s="52"/>
      <c r="EB546" s="52"/>
      <c r="EC546" s="52"/>
      <c r="ED546" s="52"/>
      <c r="EE546" s="52"/>
      <c r="EF546" s="52"/>
      <c r="EG546" s="52"/>
      <c r="EH546" s="52"/>
      <c r="EI546" s="52"/>
      <c r="EJ546" s="52"/>
      <c r="EK546" s="52"/>
      <c r="EL546" s="52"/>
      <c r="EM546" s="52"/>
      <c r="EN546" s="52"/>
      <c r="EO546" s="52"/>
      <c r="EP546" s="52"/>
      <c r="EQ546" s="95"/>
      <c r="ER546" s="542"/>
    </row>
    <row r="547" spans="1:148" ht="15" customHeight="1" x14ac:dyDescent="0.25">
      <c r="A547" s="1469"/>
      <c r="B547" s="1129" t="str">
        <f t="shared" si="62"/>
        <v>Desk 20</v>
      </c>
      <c r="C547" s="1131" t="str">
        <f t="shared" si="64"/>
        <v/>
      </c>
      <c r="D547" s="1131" t="str">
        <f t="shared" si="64"/>
        <v/>
      </c>
      <c r="E547" s="1131" t="str">
        <f t="shared" si="64"/>
        <v/>
      </c>
      <c r="F547" s="1131" t="str">
        <f t="shared" si="64"/>
        <v/>
      </c>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95"/>
      <c r="DW547" s="52"/>
      <c r="DX547" s="52"/>
      <c r="DY547" s="52"/>
      <c r="DZ547" s="52"/>
      <c r="EA547" s="52"/>
      <c r="EB547" s="52"/>
      <c r="EC547" s="52"/>
      <c r="ED547" s="52"/>
      <c r="EE547" s="52"/>
      <c r="EF547" s="52"/>
      <c r="EG547" s="52"/>
      <c r="EH547" s="52"/>
      <c r="EI547" s="52"/>
      <c r="EJ547" s="52"/>
      <c r="EK547" s="52"/>
      <c r="EL547" s="52"/>
      <c r="EM547" s="52"/>
      <c r="EN547" s="52"/>
      <c r="EO547" s="52"/>
      <c r="EP547" s="52"/>
      <c r="EQ547" s="95"/>
      <c r="ER547" s="542"/>
    </row>
    <row r="548" spans="1:148" ht="15" customHeight="1" x14ac:dyDescent="0.25">
      <c r="A548" s="1469"/>
      <c r="B548" s="1129" t="str">
        <f t="shared" si="62"/>
        <v>Desk 21</v>
      </c>
      <c r="C548" s="1131" t="str">
        <f t="shared" si="64"/>
        <v/>
      </c>
      <c r="D548" s="1131" t="str">
        <f t="shared" si="64"/>
        <v/>
      </c>
      <c r="E548" s="1131" t="str">
        <f t="shared" si="64"/>
        <v/>
      </c>
      <c r="F548" s="1131" t="str">
        <f t="shared" si="64"/>
        <v/>
      </c>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95"/>
      <c r="DW548" s="52"/>
      <c r="DX548" s="52"/>
      <c r="DY548" s="52"/>
      <c r="DZ548" s="52"/>
      <c r="EA548" s="52"/>
      <c r="EB548" s="52"/>
      <c r="EC548" s="52"/>
      <c r="ED548" s="52"/>
      <c r="EE548" s="52"/>
      <c r="EF548" s="52"/>
      <c r="EG548" s="52"/>
      <c r="EH548" s="52"/>
      <c r="EI548" s="52"/>
      <c r="EJ548" s="52"/>
      <c r="EK548" s="52"/>
      <c r="EL548" s="52"/>
      <c r="EM548" s="52"/>
      <c r="EN548" s="52"/>
      <c r="EO548" s="52"/>
      <c r="EP548" s="52"/>
      <c r="EQ548" s="95"/>
      <c r="ER548" s="542"/>
    </row>
    <row r="549" spans="1:148" ht="15" customHeight="1" x14ac:dyDescent="0.25">
      <c r="A549" s="1469"/>
      <c r="B549" s="1129" t="str">
        <f t="shared" si="62"/>
        <v>Desk 22</v>
      </c>
      <c r="C549" s="1131" t="str">
        <f t="shared" si="64"/>
        <v/>
      </c>
      <c r="D549" s="1131" t="str">
        <f t="shared" si="64"/>
        <v/>
      </c>
      <c r="E549" s="1131" t="str">
        <f t="shared" si="64"/>
        <v/>
      </c>
      <c r="F549" s="1131" t="str">
        <f t="shared" si="64"/>
        <v/>
      </c>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52"/>
      <c r="CD549" s="52"/>
      <c r="CE549" s="52"/>
      <c r="CF549" s="52"/>
      <c r="CG549" s="52"/>
      <c r="CH549" s="52"/>
      <c r="CI549" s="52"/>
      <c r="CJ549" s="52"/>
      <c r="CK549" s="52"/>
      <c r="CL549" s="52"/>
      <c r="CM549" s="52"/>
      <c r="CN549" s="52"/>
      <c r="CO549" s="52"/>
      <c r="CP549" s="52"/>
      <c r="CQ549" s="52"/>
      <c r="CR549" s="52"/>
      <c r="CS549" s="52"/>
      <c r="CT549" s="52"/>
      <c r="CU549" s="52"/>
      <c r="CV549" s="52"/>
      <c r="CW549" s="52"/>
      <c r="CX549" s="52"/>
      <c r="CY549" s="52"/>
      <c r="CZ549" s="52"/>
      <c r="DA549" s="52"/>
      <c r="DB549" s="52"/>
      <c r="DC549" s="52"/>
      <c r="DD549" s="52"/>
      <c r="DE549" s="52"/>
      <c r="DF549" s="52"/>
      <c r="DG549" s="52"/>
      <c r="DH549" s="52"/>
      <c r="DI549" s="52"/>
      <c r="DJ549" s="52"/>
      <c r="DK549" s="52"/>
      <c r="DL549" s="52"/>
      <c r="DM549" s="52"/>
      <c r="DN549" s="52"/>
      <c r="DO549" s="52"/>
      <c r="DP549" s="52"/>
      <c r="DQ549" s="52"/>
      <c r="DR549" s="52"/>
      <c r="DS549" s="52"/>
      <c r="DT549" s="52"/>
      <c r="DU549" s="52"/>
      <c r="DV549" s="95"/>
      <c r="DW549" s="52"/>
      <c r="DX549" s="52"/>
      <c r="DY549" s="52"/>
      <c r="DZ549" s="52"/>
      <c r="EA549" s="52"/>
      <c r="EB549" s="52"/>
      <c r="EC549" s="52"/>
      <c r="ED549" s="52"/>
      <c r="EE549" s="52"/>
      <c r="EF549" s="52"/>
      <c r="EG549" s="52"/>
      <c r="EH549" s="52"/>
      <c r="EI549" s="52"/>
      <c r="EJ549" s="52"/>
      <c r="EK549" s="52"/>
      <c r="EL549" s="52"/>
      <c r="EM549" s="52"/>
      <c r="EN549" s="52"/>
      <c r="EO549" s="52"/>
      <c r="EP549" s="52"/>
      <c r="EQ549" s="95"/>
      <c r="ER549" s="542"/>
    </row>
    <row r="550" spans="1:148" ht="15" customHeight="1" x14ac:dyDescent="0.25">
      <c r="A550" s="1469"/>
      <c r="B550" s="1129" t="str">
        <f t="shared" si="62"/>
        <v>Desk 23</v>
      </c>
      <c r="C550" s="1131" t="str">
        <f t="shared" si="64"/>
        <v/>
      </c>
      <c r="D550" s="1131" t="str">
        <f t="shared" si="64"/>
        <v/>
      </c>
      <c r="E550" s="1131" t="str">
        <f t="shared" si="64"/>
        <v/>
      </c>
      <c r="F550" s="1131" t="str">
        <f t="shared" si="64"/>
        <v/>
      </c>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52"/>
      <c r="CD550" s="52"/>
      <c r="CE550" s="52"/>
      <c r="CF550" s="52"/>
      <c r="CG550" s="52"/>
      <c r="CH550" s="52"/>
      <c r="CI550" s="52"/>
      <c r="CJ550" s="52"/>
      <c r="CK550" s="52"/>
      <c r="CL550" s="52"/>
      <c r="CM550" s="52"/>
      <c r="CN550" s="52"/>
      <c r="CO550" s="52"/>
      <c r="CP550" s="52"/>
      <c r="CQ550" s="52"/>
      <c r="CR550" s="52"/>
      <c r="CS550" s="52"/>
      <c r="CT550" s="52"/>
      <c r="CU550" s="52"/>
      <c r="CV550" s="52"/>
      <c r="CW550" s="52"/>
      <c r="CX550" s="52"/>
      <c r="CY550" s="52"/>
      <c r="CZ550" s="52"/>
      <c r="DA550" s="52"/>
      <c r="DB550" s="52"/>
      <c r="DC550" s="52"/>
      <c r="DD550" s="52"/>
      <c r="DE550" s="52"/>
      <c r="DF550" s="52"/>
      <c r="DG550" s="52"/>
      <c r="DH550" s="52"/>
      <c r="DI550" s="52"/>
      <c r="DJ550" s="52"/>
      <c r="DK550" s="52"/>
      <c r="DL550" s="52"/>
      <c r="DM550" s="52"/>
      <c r="DN550" s="52"/>
      <c r="DO550" s="52"/>
      <c r="DP550" s="52"/>
      <c r="DQ550" s="52"/>
      <c r="DR550" s="52"/>
      <c r="DS550" s="52"/>
      <c r="DT550" s="52"/>
      <c r="DU550" s="52"/>
      <c r="DV550" s="95"/>
      <c r="DW550" s="52"/>
      <c r="DX550" s="52"/>
      <c r="DY550" s="52"/>
      <c r="DZ550" s="52"/>
      <c r="EA550" s="52"/>
      <c r="EB550" s="52"/>
      <c r="EC550" s="52"/>
      <c r="ED550" s="52"/>
      <c r="EE550" s="52"/>
      <c r="EF550" s="52"/>
      <c r="EG550" s="52"/>
      <c r="EH550" s="52"/>
      <c r="EI550" s="52"/>
      <c r="EJ550" s="52"/>
      <c r="EK550" s="52"/>
      <c r="EL550" s="52"/>
      <c r="EM550" s="52"/>
      <c r="EN550" s="52"/>
      <c r="EO550" s="52"/>
      <c r="EP550" s="52"/>
      <c r="EQ550" s="95"/>
      <c r="ER550" s="542"/>
    </row>
    <row r="551" spans="1:148" ht="15" customHeight="1" x14ac:dyDescent="0.25">
      <c r="A551" s="1469"/>
      <c r="B551" s="1129" t="str">
        <f t="shared" si="62"/>
        <v>Desk 24</v>
      </c>
      <c r="C551" s="1131" t="str">
        <f t="shared" si="64"/>
        <v/>
      </c>
      <c r="D551" s="1131" t="str">
        <f t="shared" si="64"/>
        <v/>
      </c>
      <c r="E551" s="1131" t="str">
        <f t="shared" si="64"/>
        <v/>
      </c>
      <c r="F551" s="1131" t="str">
        <f t="shared" si="64"/>
        <v/>
      </c>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52"/>
      <c r="CD551" s="52"/>
      <c r="CE551" s="52"/>
      <c r="CF551" s="52"/>
      <c r="CG551" s="52"/>
      <c r="CH551" s="52"/>
      <c r="CI551" s="52"/>
      <c r="CJ551" s="52"/>
      <c r="CK551" s="52"/>
      <c r="CL551" s="52"/>
      <c r="CM551" s="52"/>
      <c r="CN551" s="52"/>
      <c r="CO551" s="52"/>
      <c r="CP551" s="52"/>
      <c r="CQ551" s="52"/>
      <c r="CR551" s="52"/>
      <c r="CS551" s="52"/>
      <c r="CT551" s="52"/>
      <c r="CU551" s="52"/>
      <c r="CV551" s="52"/>
      <c r="CW551" s="52"/>
      <c r="CX551" s="52"/>
      <c r="CY551" s="52"/>
      <c r="CZ551" s="52"/>
      <c r="DA551" s="52"/>
      <c r="DB551" s="52"/>
      <c r="DC551" s="52"/>
      <c r="DD551" s="52"/>
      <c r="DE551" s="52"/>
      <c r="DF551" s="52"/>
      <c r="DG551" s="52"/>
      <c r="DH551" s="52"/>
      <c r="DI551" s="52"/>
      <c r="DJ551" s="52"/>
      <c r="DK551" s="52"/>
      <c r="DL551" s="52"/>
      <c r="DM551" s="52"/>
      <c r="DN551" s="52"/>
      <c r="DO551" s="52"/>
      <c r="DP551" s="52"/>
      <c r="DQ551" s="52"/>
      <c r="DR551" s="52"/>
      <c r="DS551" s="52"/>
      <c r="DT551" s="52"/>
      <c r="DU551" s="52"/>
      <c r="DV551" s="95"/>
      <c r="DW551" s="52"/>
      <c r="DX551" s="52"/>
      <c r="DY551" s="52"/>
      <c r="DZ551" s="52"/>
      <c r="EA551" s="52"/>
      <c r="EB551" s="52"/>
      <c r="EC551" s="52"/>
      <c r="ED551" s="52"/>
      <c r="EE551" s="52"/>
      <c r="EF551" s="52"/>
      <c r="EG551" s="52"/>
      <c r="EH551" s="52"/>
      <c r="EI551" s="52"/>
      <c r="EJ551" s="52"/>
      <c r="EK551" s="52"/>
      <c r="EL551" s="52"/>
      <c r="EM551" s="52"/>
      <c r="EN551" s="52"/>
      <c r="EO551" s="52"/>
      <c r="EP551" s="52"/>
      <c r="EQ551" s="95"/>
      <c r="ER551" s="542"/>
    </row>
    <row r="552" spans="1:148" ht="15" customHeight="1" x14ac:dyDescent="0.25">
      <c r="A552" s="1469"/>
      <c r="B552" s="1129" t="str">
        <f t="shared" si="62"/>
        <v>Desk 25</v>
      </c>
      <c r="C552" s="1131" t="str">
        <f t="shared" si="64"/>
        <v/>
      </c>
      <c r="D552" s="1131" t="str">
        <f t="shared" si="64"/>
        <v/>
      </c>
      <c r="E552" s="1131" t="str">
        <f t="shared" si="64"/>
        <v/>
      </c>
      <c r="F552" s="1131" t="str">
        <f t="shared" si="64"/>
        <v/>
      </c>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52"/>
      <c r="CD552" s="52"/>
      <c r="CE552" s="52"/>
      <c r="CF552" s="52"/>
      <c r="CG552" s="52"/>
      <c r="CH552" s="52"/>
      <c r="CI552" s="52"/>
      <c r="CJ552" s="52"/>
      <c r="CK552" s="52"/>
      <c r="CL552" s="52"/>
      <c r="CM552" s="52"/>
      <c r="CN552" s="52"/>
      <c r="CO552" s="52"/>
      <c r="CP552" s="52"/>
      <c r="CQ552" s="52"/>
      <c r="CR552" s="52"/>
      <c r="CS552" s="52"/>
      <c r="CT552" s="52"/>
      <c r="CU552" s="52"/>
      <c r="CV552" s="52"/>
      <c r="CW552" s="52"/>
      <c r="CX552" s="52"/>
      <c r="CY552" s="52"/>
      <c r="CZ552" s="52"/>
      <c r="DA552" s="52"/>
      <c r="DB552" s="52"/>
      <c r="DC552" s="52"/>
      <c r="DD552" s="52"/>
      <c r="DE552" s="52"/>
      <c r="DF552" s="52"/>
      <c r="DG552" s="52"/>
      <c r="DH552" s="52"/>
      <c r="DI552" s="52"/>
      <c r="DJ552" s="52"/>
      <c r="DK552" s="52"/>
      <c r="DL552" s="52"/>
      <c r="DM552" s="52"/>
      <c r="DN552" s="52"/>
      <c r="DO552" s="52"/>
      <c r="DP552" s="52"/>
      <c r="DQ552" s="52"/>
      <c r="DR552" s="52"/>
      <c r="DS552" s="52"/>
      <c r="DT552" s="52"/>
      <c r="DU552" s="52"/>
      <c r="DV552" s="95"/>
      <c r="DW552" s="52"/>
      <c r="DX552" s="52"/>
      <c r="DY552" s="52"/>
      <c r="DZ552" s="52"/>
      <c r="EA552" s="52"/>
      <c r="EB552" s="52"/>
      <c r="EC552" s="52"/>
      <c r="ED552" s="52"/>
      <c r="EE552" s="52"/>
      <c r="EF552" s="52"/>
      <c r="EG552" s="52"/>
      <c r="EH552" s="52"/>
      <c r="EI552" s="52"/>
      <c r="EJ552" s="52"/>
      <c r="EK552" s="52"/>
      <c r="EL552" s="52"/>
      <c r="EM552" s="52"/>
      <c r="EN552" s="52"/>
      <c r="EO552" s="52"/>
      <c r="EP552" s="52"/>
      <c r="EQ552" s="95"/>
      <c r="ER552" s="542"/>
    </row>
    <row r="553" spans="1:148" ht="15" customHeight="1" x14ac:dyDescent="0.25">
      <c r="A553" s="1469"/>
      <c r="B553" s="1129" t="str">
        <f t="shared" si="62"/>
        <v>Desk 26</v>
      </c>
      <c r="C553" s="1131" t="str">
        <f t="shared" si="64"/>
        <v/>
      </c>
      <c r="D553" s="1131" t="str">
        <f t="shared" si="64"/>
        <v/>
      </c>
      <c r="E553" s="1131" t="str">
        <f t="shared" si="64"/>
        <v/>
      </c>
      <c r="F553" s="1131" t="str">
        <f t="shared" si="64"/>
        <v/>
      </c>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52"/>
      <c r="CD553" s="52"/>
      <c r="CE553" s="52"/>
      <c r="CF553" s="52"/>
      <c r="CG553" s="52"/>
      <c r="CH553" s="52"/>
      <c r="CI553" s="52"/>
      <c r="CJ553" s="52"/>
      <c r="CK553" s="52"/>
      <c r="CL553" s="52"/>
      <c r="CM553" s="52"/>
      <c r="CN553" s="52"/>
      <c r="CO553" s="52"/>
      <c r="CP553" s="52"/>
      <c r="CQ553" s="52"/>
      <c r="CR553" s="52"/>
      <c r="CS553" s="52"/>
      <c r="CT553" s="52"/>
      <c r="CU553" s="52"/>
      <c r="CV553" s="52"/>
      <c r="CW553" s="52"/>
      <c r="CX553" s="52"/>
      <c r="CY553" s="52"/>
      <c r="CZ553" s="52"/>
      <c r="DA553" s="52"/>
      <c r="DB553" s="52"/>
      <c r="DC553" s="52"/>
      <c r="DD553" s="52"/>
      <c r="DE553" s="52"/>
      <c r="DF553" s="52"/>
      <c r="DG553" s="52"/>
      <c r="DH553" s="52"/>
      <c r="DI553" s="52"/>
      <c r="DJ553" s="52"/>
      <c r="DK553" s="52"/>
      <c r="DL553" s="52"/>
      <c r="DM553" s="52"/>
      <c r="DN553" s="52"/>
      <c r="DO553" s="52"/>
      <c r="DP553" s="52"/>
      <c r="DQ553" s="52"/>
      <c r="DR553" s="52"/>
      <c r="DS553" s="52"/>
      <c r="DT553" s="52"/>
      <c r="DU553" s="52"/>
      <c r="DV553" s="95"/>
      <c r="DW553" s="52"/>
      <c r="DX553" s="52"/>
      <c r="DY553" s="52"/>
      <c r="DZ553" s="52"/>
      <c r="EA553" s="52"/>
      <c r="EB553" s="52"/>
      <c r="EC553" s="52"/>
      <c r="ED553" s="52"/>
      <c r="EE553" s="52"/>
      <c r="EF553" s="52"/>
      <c r="EG553" s="52"/>
      <c r="EH553" s="52"/>
      <c r="EI553" s="52"/>
      <c r="EJ553" s="52"/>
      <c r="EK553" s="52"/>
      <c r="EL553" s="52"/>
      <c r="EM553" s="52"/>
      <c r="EN553" s="52"/>
      <c r="EO553" s="52"/>
      <c r="EP553" s="52"/>
      <c r="EQ553" s="95"/>
      <c r="ER553" s="542"/>
    </row>
    <row r="554" spans="1:148" ht="15" customHeight="1" x14ac:dyDescent="0.25">
      <c r="A554" s="1469"/>
      <c r="B554" s="1129" t="str">
        <f t="shared" si="62"/>
        <v>Desk 27</v>
      </c>
      <c r="C554" s="1131" t="str">
        <f t="shared" si="64"/>
        <v/>
      </c>
      <c r="D554" s="1131" t="str">
        <f t="shared" si="64"/>
        <v/>
      </c>
      <c r="E554" s="1131" t="str">
        <f t="shared" si="64"/>
        <v/>
      </c>
      <c r="F554" s="1131" t="str">
        <f t="shared" si="64"/>
        <v/>
      </c>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52"/>
      <c r="CD554" s="52"/>
      <c r="CE554" s="52"/>
      <c r="CF554" s="52"/>
      <c r="CG554" s="52"/>
      <c r="CH554" s="52"/>
      <c r="CI554" s="52"/>
      <c r="CJ554" s="52"/>
      <c r="CK554" s="52"/>
      <c r="CL554" s="52"/>
      <c r="CM554" s="52"/>
      <c r="CN554" s="52"/>
      <c r="CO554" s="52"/>
      <c r="CP554" s="52"/>
      <c r="CQ554" s="52"/>
      <c r="CR554" s="52"/>
      <c r="CS554" s="52"/>
      <c r="CT554" s="52"/>
      <c r="CU554" s="52"/>
      <c r="CV554" s="52"/>
      <c r="CW554" s="52"/>
      <c r="CX554" s="52"/>
      <c r="CY554" s="52"/>
      <c r="CZ554" s="52"/>
      <c r="DA554" s="52"/>
      <c r="DB554" s="52"/>
      <c r="DC554" s="52"/>
      <c r="DD554" s="52"/>
      <c r="DE554" s="52"/>
      <c r="DF554" s="52"/>
      <c r="DG554" s="52"/>
      <c r="DH554" s="52"/>
      <c r="DI554" s="52"/>
      <c r="DJ554" s="52"/>
      <c r="DK554" s="52"/>
      <c r="DL554" s="52"/>
      <c r="DM554" s="52"/>
      <c r="DN554" s="52"/>
      <c r="DO554" s="52"/>
      <c r="DP554" s="52"/>
      <c r="DQ554" s="52"/>
      <c r="DR554" s="52"/>
      <c r="DS554" s="52"/>
      <c r="DT554" s="52"/>
      <c r="DU554" s="52"/>
      <c r="DV554" s="95"/>
      <c r="DW554" s="52"/>
      <c r="DX554" s="52"/>
      <c r="DY554" s="52"/>
      <c r="DZ554" s="52"/>
      <c r="EA554" s="52"/>
      <c r="EB554" s="52"/>
      <c r="EC554" s="52"/>
      <c r="ED554" s="52"/>
      <c r="EE554" s="52"/>
      <c r="EF554" s="52"/>
      <c r="EG554" s="52"/>
      <c r="EH554" s="52"/>
      <c r="EI554" s="52"/>
      <c r="EJ554" s="52"/>
      <c r="EK554" s="52"/>
      <c r="EL554" s="52"/>
      <c r="EM554" s="52"/>
      <c r="EN554" s="52"/>
      <c r="EO554" s="52"/>
      <c r="EP554" s="52"/>
      <c r="EQ554" s="95"/>
      <c r="ER554" s="542"/>
    </row>
    <row r="555" spans="1:148" ht="15" customHeight="1" x14ac:dyDescent="0.25">
      <c r="A555" s="1469"/>
      <c r="B555" s="1129" t="str">
        <f t="shared" si="62"/>
        <v>Desk 28</v>
      </c>
      <c r="C555" s="1131" t="str">
        <f t="shared" si="64"/>
        <v/>
      </c>
      <c r="D555" s="1131" t="str">
        <f t="shared" si="64"/>
        <v/>
      </c>
      <c r="E555" s="1131" t="str">
        <f t="shared" si="64"/>
        <v/>
      </c>
      <c r="F555" s="1131" t="str">
        <f t="shared" si="64"/>
        <v/>
      </c>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52"/>
      <c r="CD555" s="52"/>
      <c r="CE555" s="52"/>
      <c r="CF555" s="52"/>
      <c r="CG555" s="52"/>
      <c r="CH555" s="52"/>
      <c r="CI555" s="52"/>
      <c r="CJ555" s="52"/>
      <c r="CK555" s="52"/>
      <c r="CL555" s="52"/>
      <c r="CM555" s="52"/>
      <c r="CN555" s="52"/>
      <c r="CO555" s="52"/>
      <c r="CP555" s="52"/>
      <c r="CQ555" s="52"/>
      <c r="CR555" s="52"/>
      <c r="CS555" s="52"/>
      <c r="CT555" s="52"/>
      <c r="CU555" s="52"/>
      <c r="CV555" s="52"/>
      <c r="CW555" s="52"/>
      <c r="CX555" s="52"/>
      <c r="CY555" s="52"/>
      <c r="CZ555" s="52"/>
      <c r="DA555" s="52"/>
      <c r="DB555" s="52"/>
      <c r="DC555" s="52"/>
      <c r="DD555" s="52"/>
      <c r="DE555" s="52"/>
      <c r="DF555" s="52"/>
      <c r="DG555" s="52"/>
      <c r="DH555" s="52"/>
      <c r="DI555" s="52"/>
      <c r="DJ555" s="52"/>
      <c r="DK555" s="52"/>
      <c r="DL555" s="52"/>
      <c r="DM555" s="52"/>
      <c r="DN555" s="52"/>
      <c r="DO555" s="52"/>
      <c r="DP555" s="52"/>
      <c r="DQ555" s="52"/>
      <c r="DR555" s="52"/>
      <c r="DS555" s="52"/>
      <c r="DT555" s="52"/>
      <c r="DU555" s="52"/>
      <c r="DV555" s="95"/>
      <c r="DW555" s="52"/>
      <c r="DX555" s="52"/>
      <c r="DY555" s="52"/>
      <c r="DZ555" s="52"/>
      <c r="EA555" s="52"/>
      <c r="EB555" s="52"/>
      <c r="EC555" s="52"/>
      <c r="ED555" s="52"/>
      <c r="EE555" s="52"/>
      <c r="EF555" s="52"/>
      <c r="EG555" s="52"/>
      <c r="EH555" s="52"/>
      <c r="EI555" s="52"/>
      <c r="EJ555" s="52"/>
      <c r="EK555" s="52"/>
      <c r="EL555" s="52"/>
      <c r="EM555" s="52"/>
      <c r="EN555" s="52"/>
      <c r="EO555" s="52"/>
      <c r="EP555" s="52"/>
      <c r="EQ555" s="95"/>
      <c r="ER555" s="542"/>
    </row>
    <row r="556" spans="1:148" ht="15" customHeight="1" x14ac:dyDescent="0.25">
      <c r="A556" s="1469"/>
      <c r="B556" s="1129" t="str">
        <f t="shared" si="62"/>
        <v>Desk 29</v>
      </c>
      <c r="C556" s="1131" t="str">
        <f t="shared" si="64"/>
        <v/>
      </c>
      <c r="D556" s="1131" t="str">
        <f t="shared" si="64"/>
        <v/>
      </c>
      <c r="E556" s="1131" t="str">
        <f t="shared" si="64"/>
        <v/>
      </c>
      <c r="F556" s="1131" t="str">
        <f t="shared" si="64"/>
        <v/>
      </c>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52"/>
      <c r="CD556" s="52"/>
      <c r="CE556" s="52"/>
      <c r="CF556" s="52"/>
      <c r="CG556" s="52"/>
      <c r="CH556" s="52"/>
      <c r="CI556" s="52"/>
      <c r="CJ556" s="52"/>
      <c r="CK556" s="52"/>
      <c r="CL556" s="52"/>
      <c r="CM556" s="52"/>
      <c r="CN556" s="52"/>
      <c r="CO556" s="52"/>
      <c r="CP556" s="52"/>
      <c r="CQ556" s="52"/>
      <c r="CR556" s="52"/>
      <c r="CS556" s="52"/>
      <c r="CT556" s="52"/>
      <c r="CU556" s="52"/>
      <c r="CV556" s="52"/>
      <c r="CW556" s="52"/>
      <c r="CX556" s="52"/>
      <c r="CY556" s="52"/>
      <c r="CZ556" s="52"/>
      <c r="DA556" s="52"/>
      <c r="DB556" s="52"/>
      <c r="DC556" s="52"/>
      <c r="DD556" s="52"/>
      <c r="DE556" s="52"/>
      <c r="DF556" s="52"/>
      <c r="DG556" s="52"/>
      <c r="DH556" s="52"/>
      <c r="DI556" s="52"/>
      <c r="DJ556" s="52"/>
      <c r="DK556" s="52"/>
      <c r="DL556" s="52"/>
      <c r="DM556" s="52"/>
      <c r="DN556" s="52"/>
      <c r="DO556" s="52"/>
      <c r="DP556" s="52"/>
      <c r="DQ556" s="52"/>
      <c r="DR556" s="52"/>
      <c r="DS556" s="52"/>
      <c r="DT556" s="52"/>
      <c r="DU556" s="52"/>
      <c r="DV556" s="95"/>
      <c r="DW556" s="52"/>
      <c r="DX556" s="52"/>
      <c r="DY556" s="52"/>
      <c r="DZ556" s="52"/>
      <c r="EA556" s="52"/>
      <c r="EB556" s="52"/>
      <c r="EC556" s="52"/>
      <c r="ED556" s="52"/>
      <c r="EE556" s="52"/>
      <c r="EF556" s="52"/>
      <c r="EG556" s="52"/>
      <c r="EH556" s="52"/>
      <c r="EI556" s="52"/>
      <c r="EJ556" s="52"/>
      <c r="EK556" s="52"/>
      <c r="EL556" s="52"/>
      <c r="EM556" s="52"/>
      <c r="EN556" s="52"/>
      <c r="EO556" s="52"/>
      <c r="EP556" s="52"/>
      <c r="EQ556" s="95"/>
      <c r="ER556" s="542"/>
    </row>
    <row r="557" spans="1:148" ht="15" customHeight="1" x14ac:dyDescent="0.25">
      <c r="A557" s="1469"/>
      <c r="B557" s="1129" t="str">
        <f t="shared" si="62"/>
        <v>Desk 30</v>
      </c>
      <c r="C557" s="1131" t="str">
        <f t="shared" si="64"/>
        <v/>
      </c>
      <c r="D557" s="1131" t="str">
        <f t="shared" si="64"/>
        <v/>
      </c>
      <c r="E557" s="1131" t="str">
        <f t="shared" si="64"/>
        <v/>
      </c>
      <c r="F557" s="1131" t="str">
        <f t="shared" si="64"/>
        <v/>
      </c>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52"/>
      <c r="CD557" s="52"/>
      <c r="CE557" s="52"/>
      <c r="CF557" s="52"/>
      <c r="CG557" s="52"/>
      <c r="CH557" s="52"/>
      <c r="CI557" s="52"/>
      <c r="CJ557" s="52"/>
      <c r="CK557" s="52"/>
      <c r="CL557" s="52"/>
      <c r="CM557" s="52"/>
      <c r="CN557" s="52"/>
      <c r="CO557" s="52"/>
      <c r="CP557" s="52"/>
      <c r="CQ557" s="52"/>
      <c r="CR557" s="52"/>
      <c r="CS557" s="52"/>
      <c r="CT557" s="52"/>
      <c r="CU557" s="52"/>
      <c r="CV557" s="52"/>
      <c r="CW557" s="52"/>
      <c r="CX557" s="52"/>
      <c r="CY557" s="52"/>
      <c r="CZ557" s="52"/>
      <c r="DA557" s="52"/>
      <c r="DB557" s="52"/>
      <c r="DC557" s="52"/>
      <c r="DD557" s="52"/>
      <c r="DE557" s="52"/>
      <c r="DF557" s="52"/>
      <c r="DG557" s="52"/>
      <c r="DH557" s="52"/>
      <c r="DI557" s="52"/>
      <c r="DJ557" s="52"/>
      <c r="DK557" s="52"/>
      <c r="DL557" s="52"/>
      <c r="DM557" s="52"/>
      <c r="DN557" s="52"/>
      <c r="DO557" s="52"/>
      <c r="DP557" s="52"/>
      <c r="DQ557" s="52"/>
      <c r="DR557" s="52"/>
      <c r="DS557" s="52"/>
      <c r="DT557" s="52"/>
      <c r="DU557" s="52"/>
      <c r="DV557" s="95"/>
      <c r="DW557" s="52"/>
      <c r="DX557" s="52"/>
      <c r="DY557" s="52"/>
      <c r="DZ557" s="52"/>
      <c r="EA557" s="52"/>
      <c r="EB557" s="52"/>
      <c r="EC557" s="52"/>
      <c r="ED557" s="52"/>
      <c r="EE557" s="52"/>
      <c r="EF557" s="52"/>
      <c r="EG557" s="52"/>
      <c r="EH557" s="52"/>
      <c r="EI557" s="52"/>
      <c r="EJ557" s="52"/>
      <c r="EK557" s="52"/>
      <c r="EL557" s="52"/>
      <c r="EM557" s="52"/>
      <c r="EN557" s="52"/>
      <c r="EO557" s="52"/>
      <c r="EP557" s="52"/>
      <c r="EQ557" s="95"/>
      <c r="ER557" s="542"/>
    </row>
    <row r="558" spans="1:148" ht="15" customHeight="1" x14ac:dyDescent="0.25">
      <c r="A558" s="1469"/>
      <c r="B558" s="1129" t="str">
        <f t="shared" si="62"/>
        <v>Desk 31</v>
      </c>
      <c r="C558" s="1131" t="str">
        <f t="shared" si="64"/>
        <v/>
      </c>
      <c r="D558" s="1131" t="str">
        <f t="shared" si="64"/>
        <v/>
      </c>
      <c r="E558" s="1131" t="str">
        <f t="shared" si="64"/>
        <v/>
      </c>
      <c r="F558" s="1131" t="str">
        <f t="shared" si="64"/>
        <v/>
      </c>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52"/>
      <c r="CD558" s="52"/>
      <c r="CE558" s="52"/>
      <c r="CF558" s="52"/>
      <c r="CG558" s="52"/>
      <c r="CH558" s="52"/>
      <c r="CI558" s="52"/>
      <c r="CJ558" s="52"/>
      <c r="CK558" s="52"/>
      <c r="CL558" s="52"/>
      <c r="CM558" s="52"/>
      <c r="CN558" s="52"/>
      <c r="CO558" s="52"/>
      <c r="CP558" s="52"/>
      <c r="CQ558" s="52"/>
      <c r="CR558" s="52"/>
      <c r="CS558" s="52"/>
      <c r="CT558" s="52"/>
      <c r="CU558" s="52"/>
      <c r="CV558" s="52"/>
      <c r="CW558" s="52"/>
      <c r="CX558" s="52"/>
      <c r="CY558" s="52"/>
      <c r="CZ558" s="52"/>
      <c r="DA558" s="52"/>
      <c r="DB558" s="52"/>
      <c r="DC558" s="52"/>
      <c r="DD558" s="52"/>
      <c r="DE558" s="52"/>
      <c r="DF558" s="52"/>
      <c r="DG558" s="52"/>
      <c r="DH558" s="52"/>
      <c r="DI558" s="52"/>
      <c r="DJ558" s="52"/>
      <c r="DK558" s="52"/>
      <c r="DL558" s="52"/>
      <c r="DM558" s="52"/>
      <c r="DN558" s="52"/>
      <c r="DO558" s="52"/>
      <c r="DP558" s="52"/>
      <c r="DQ558" s="52"/>
      <c r="DR558" s="52"/>
      <c r="DS558" s="52"/>
      <c r="DT558" s="52"/>
      <c r="DU558" s="52"/>
      <c r="DV558" s="95"/>
      <c r="DW558" s="52"/>
      <c r="DX558" s="52"/>
      <c r="DY558" s="52"/>
      <c r="DZ558" s="52"/>
      <c r="EA558" s="52"/>
      <c r="EB558" s="52"/>
      <c r="EC558" s="52"/>
      <c r="ED558" s="52"/>
      <c r="EE558" s="52"/>
      <c r="EF558" s="52"/>
      <c r="EG558" s="52"/>
      <c r="EH558" s="52"/>
      <c r="EI558" s="52"/>
      <c r="EJ558" s="52"/>
      <c r="EK558" s="52"/>
      <c r="EL558" s="52"/>
      <c r="EM558" s="52"/>
      <c r="EN558" s="52"/>
      <c r="EO558" s="52"/>
      <c r="EP558" s="52"/>
      <c r="EQ558" s="95"/>
      <c r="ER558" s="542"/>
    </row>
    <row r="559" spans="1:148" ht="15" customHeight="1" x14ac:dyDescent="0.25">
      <c r="A559" s="1469"/>
      <c r="B559" s="1129" t="str">
        <f t="shared" si="62"/>
        <v>Desk 32</v>
      </c>
      <c r="C559" s="1131" t="str">
        <f t="shared" si="64"/>
        <v/>
      </c>
      <c r="D559" s="1131" t="str">
        <f t="shared" si="64"/>
        <v/>
      </c>
      <c r="E559" s="1131" t="str">
        <f t="shared" si="64"/>
        <v/>
      </c>
      <c r="F559" s="1131" t="str">
        <f t="shared" si="64"/>
        <v/>
      </c>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52"/>
      <c r="CD559" s="52"/>
      <c r="CE559" s="52"/>
      <c r="CF559" s="52"/>
      <c r="CG559" s="52"/>
      <c r="CH559" s="52"/>
      <c r="CI559" s="52"/>
      <c r="CJ559" s="52"/>
      <c r="CK559" s="52"/>
      <c r="CL559" s="52"/>
      <c r="CM559" s="52"/>
      <c r="CN559" s="52"/>
      <c r="CO559" s="52"/>
      <c r="CP559" s="52"/>
      <c r="CQ559" s="52"/>
      <c r="CR559" s="52"/>
      <c r="CS559" s="52"/>
      <c r="CT559" s="52"/>
      <c r="CU559" s="52"/>
      <c r="CV559" s="52"/>
      <c r="CW559" s="52"/>
      <c r="CX559" s="52"/>
      <c r="CY559" s="52"/>
      <c r="CZ559" s="52"/>
      <c r="DA559" s="52"/>
      <c r="DB559" s="52"/>
      <c r="DC559" s="52"/>
      <c r="DD559" s="52"/>
      <c r="DE559" s="52"/>
      <c r="DF559" s="52"/>
      <c r="DG559" s="52"/>
      <c r="DH559" s="52"/>
      <c r="DI559" s="52"/>
      <c r="DJ559" s="52"/>
      <c r="DK559" s="52"/>
      <c r="DL559" s="52"/>
      <c r="DM559" s="52"/>
      <c r="DN559" s="52"/>
      <c r="DO559" s="52"/>
      <c r="DP559" s="52"/>
      <c r="DQ559" s="52"/>
      <c r="DR559" s="52"/>
      <c r="DS559" s="52"/>
      <c r="DT559" s="52"/>
      <c r="DU559" s="52"/>
      <c r="DV559" s="95"/>
      <c r="DW559" s="52"/>
      <c r="DX559" s="52"/>
      <c r="DY559" s="52"/>
      <c r="DZ559" s="52"/>
      <c r="EA559" s="52"/>
      <c r="EB559" s="52"/>
      <c r="EC559" s="52"/>
      <c r="ED559" s="52"/>
      <c r="EE559" s="52"/>
      <c r="EF559" s="52"/>
      <c r="EG559" s="52"/>
      <c r="EH559" s="52"/>
      <c r="EI559" s="52"/>
      <c r="EJ559" s="52"/>
      <c r="EK559" s="52"/>
      <c r="EL559" s="52"/>
      <c r="EM559" s="52"/>
      <c r="EN559" s="52"/>
      <c r="EO559" s="52"/>
      <c r="EP559" s="52"/>
      <c r="EQ559" s="95"/>
      <c r="ER559" s="542"/>
    </row>
    <row r="560" spans="1:148" ht="15" customHeight="1" x14ac:dyDescent="0.25">
      <c r="A560" s="1469"/>
      <c r="B560" s="1129" t="str">
        <f t="shared" si="62"/>
        <v>Desk 33</v>
      </c>
      <c r="C560" s="1131" t="str">
        <f t="shared" si="64"/>
        <v/>
      </c>
      <c r="D560" s="1131" t="str">
        <f t="shared" si="64"/>
        <v/>
      </c>
      <c r="E560" s="1131" t="str">
        <f t="shared" si="64"/>
        <v/>
      </c>
      <c r="F560" s="1131" t="str">
        <f t="shared" si="64"/>
        <v/>
      </c>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52"/>
      <c r="CD560" s="52"/>
      <c r="CE560" s="52"/>
      <c r="CF560" s="52"/>
      <c r="CG560" s="52"/>
      <c r="CH560" s="52"/>
      <c r="CI560" s="52"/>
      <c r="CJ560" s="52"/>
      <c r="CK560" s="52"/>
      <c r="CL560" s="52"/>
      <c r="CM560" s="52"/>
      <c r="CN560" s="52"/>
      <c r="CO560" s="52"/>
      <c r="CP560" s="52"/>
      <c r="CQ560" s="52"/>
      <c r="CR560" s="52"/>
      <c r="CS560" s="52"/>
      <c r="CT560" s="52"/>
      <c r="CU560" s="52"/>
      <c r="CV560" s="52"/>
      <c r="CW560" s="52"/>
      <c r="CX560" s="52"/>
      <c r="CY560" s="52"/>
      <c r="CZ560" s="52"/>
      <c r="DA560" s="52"/>
      <c r="DB560" s="52"/>
      <c r="DC560" s="52"/>
      <c r="DD560" s="52"/>
      <c r="DE560" s="52"/>
      <c r="DF560" s="52"/>
      <c r="DG560" s="52"/>
      <c r="DH560" s="52"/>
      <c r="DI560" s="52"/>
      <c r="DJ560" s="52"/>
      <c r="DK560" s="52"/>
      <c r="DL560" s="52"/>
      <c r="DM560" s="52"/>
      <c r="DN560" s="52"/>
      <c r="DO560" s="52"/>
      <c r="DP560" s="52"/>
      <c r="DQ560" s="52"/>
      <c r="DR560" s="52"/>
      <c r="DS560" s="52"/>
      <c r="DT560" s="52"/>
      <c r="DU560" s="52"/>
      <c r="DV560" s="95"/>
      <c r="DW560" s="52"/>
      <c r="DX560" s="52"/>
      <c r="DY560" s="52"/>
      <c r="DZ560" s="52"/>
      <c r="EA560" s="52"/>
      <c r="EB560" s="52"/>
      <c r="EC560" s="52"/>
      <c r="ED560" s="52"/>
      <c r="EE560" s="52"/>
      <c r="EF560" s="52"/>
      <c r="EG560" s="52"/>
      <c r="EH560" s="52"/>
      <c r="EI560" s="52"/>
      <c r="EJ560" s="52"/>
      <c r="EK560" s="52"/>
      <c r="EL560" s="52"/>
      <c r="EM560" s="52"/>
      <c r="EN560" s="52"/>
      <c r="EO560" s="52"/>
      <c r="EP560" s="52"/>
      <c r="EQ560" s="95"/>
      <c r="ER560" s="542"/>
    </row>
    <row r="561" spans="1:148" ht="15" customHeight="1" x14ac:dyDescent="0.25">
      <c r="A561" s="1469"/>
      <c r="B561" s="1129" t="str">
        <f t="shared" si="62"/>
        <v>Desk 34</v>
      </c>
      <c r="C561" s="1131" t="str">
        <f t="shared" ref="C561:F576" si="65">IF(ISBLANK(C44), "", C44)</f>
        <v/>
      </c>
      <c r="D561" s="1131" t="str">
        <f t="shared" si="65"/>
        <v/>
      </c>
      <c r="E561" s="1131" t="str">
        <f t="shared" si="65"/>
        <v/>
      </c>
      <c r="F561" s="1131" t="str">
        <f t="shared" si="65"/>
        <v/>
      </c>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52"/>
      <c r="CD561" s="52"/>
      <c r="CE561" s="52"/>
      <c r="CF561" s="52"/>
      <c r="CG561" s="52"/>
      <c r="CH561" s="52"/>
      <c r="CI561" s="52"/>
      <c r="CJ561" s="52"/>
      <c r="CK561" s="52"/>
      <c r="CL561" s="52"/>
      <c r="CM561" s="52"/>
      <c r="CN561" s="52"/>
      <c r="CO561" s="52"/>
      <c r="CP561" s="52"/>
      <c r="CQ561" s="52"/>
      <c r="CR561" s="52"/>
      <c r="CS561" s="52"/>
      <c r="CT561" s="52"/>
      <c r="CU561" s="52"/>
      <c r="CV561" s="52"/>
      <c r="CW561" s="52"/>
      <c r="CX561" s="52"/>
      <c r="CY561" s="52"/>
      <c r="CZ561" s="52"/>
      <c r="DA561" s="52"/>
      <c r="DB561" s="52"/>
      <c r="DC561" s="52"/>
      <c r="DD561" s="52"/>
      <c r="DE561" s="52"/>
      <c r="DF561" s="52"/>
      <c r="DG561" s="52"/>
      <c r="DH561" s="52"/>
      <c r="DI561" s="52"/>
      <c r="DJ561" s="52"/>
      <c r="DK561" s="52"/>
      <c r="DL561" s="52"/>
      <c r="DM561" s="52"/>
      <c r="DN561" s="52"/>
      <c r="DO561" s="52"/>
      <c r="DP561" s="52"/>
      <c r="DQ561" s="52"/>
      <c r="DR561" s="52"/>
      <c r="DS561" s="52"/>
      <c r="DT561" s="52"/>
      <c r="DU561" s="52"/>
      <c r="DV561" s="95"/>
      <c r="DW561" s="52"/>
      <c r="DX561" s="52"/>
      <c r="DY561" s="52"/>
      <c r="DZ561" s="52"/>
      <c r="EA561" s="52"/>
      <c r="EB561" s="52"/>
      <c r="EC561" s="52"/>
      <c r="ED561" s="52"/>
      <c r="EE561" s="52"/>
      <c r="EF561" s="52"/>
      <c r="EG561" s="52"/>
      <c r="EH561" s="52"/>
      <c r="EI561" s="52"/>
      <c r="EJ561" s="52"/>
      <c r="EK561" s="52"/>
      <c r="EL561" s="52"/>
      <c r="EM561" s="52"/>
      <c r="EN561" s="52"/>
      <c r="EO561" s="52"/>
      <c r="EP561" s="52"/>
      <c r="EQ561" s="95"/>
      <c r="ER561" s="542"/>
    </row>
    <row r="562" spans="1:148" ht="15" customHeight="1" x14ac:dyDescent="0.25">
      <c r="A562" s="1469"/>
      <c r="B562" s="1129" t="str">
        <f t="shared" si="62"/>
        <v>Desk 35</v>
      </c>
      <c r="C562" s="1131" t="str">
        <f t="shared" si="65"/>
        <v/>
      </c>
      <c r="D562" s="1131" t="str">
        <f t="shared" si="65"/>
        <v/>
      </c>
      <c r="E562" s="1131" t="str">
        <f t="shared" si="65"/>
        <v/>
      </c>
      <c r="F562" s="1131" t="str">
        <f t="shared" si="65"/>
        <v/>
      </c>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52"/>
      <c r="CD562" s="52"/>
      <c r="CE562" s="52"/>
      <c r="CF562" s="52"/>
      <c r="CG562" s="52"/>
      <c r="CH562" s="52"/>
      <c r="CI562" s="52"/>
      <c r="CJ562" s="52"/>
      <c r="CK562" s="52"/>
      <c r="CL562" s="52"/>
      <c r="CM562" s="52"/>
      <c r="CN562" s="52"/>
      <c r="CO562" s="52"/>
      <c r="CP562" s="52"/>
      <c r="CQ562" s="52"/>
      <c r="CR562" s="52"/>
      <c r="CS562" s="52"/>
      <c r="CT562" s="52"/>
      <c r="CU562" s="52"/>
      <c r="CV562" s="52"/>
      <c r="CW562" s="52"/>
      <c r="CX562" s="52"/>
      <c r="CY562" s="52"/>
      <c r="CZ562" s="52"/>
      <c r="DA562" s="52"/>
      <c r="DB562" s="52"/>
      <c r="DC562" s="52"/>
      <c r="DD562" s="52"/>
      <c r="DE562" s="52"/>
      <c r="DF562" s="52"/>
      <c r="DG562" s="52"/>
      <c r="DH562" s="52"/>
      <c r="DI562" s="52"/>
      <c r="DJ562" s="52"/>
      <c r="DK562" s="52"/>
      <c r="DL562" s="52"/>
      <c r="DM562" s="52"/>
      <c r="DN562" s="52"/>
      <c r="DO562" s="52"/>
      <c r="DP562" s="52"/>
      <c r="DQ562" s="52"/>
      <c r="DR562" s="52"/>
      <c r="DS562" s="52"/>
      <c r="DT562" s="52"/>
      <c r="DU562" s="52"/>
      <c r="DV562" s="95"/>
      <c r="DW562" s="52"/>
      <c r="DX562" s="52"/>
      <c r="DY562" s="52"/>
      <c r="DZ562" s="52"/>
      <c r="EA562" s="52"/>
      <c r="EB562" s="52"/>
      <c r="EC562" s="52"/>
      <c r="ED562" s="52"/>
      <c r="EE562" s="52"/>
      <c r="EF562" s="52"/>
      <c r="EG562" s="52"/>
      <c r="EH562" s="52"/>
      <c r="EI562" s="52"/>
      <c r="EJ562" s="52"/>
      <c r="EK562" s="52"/>
      <c r="EL562" s="52"/>
      <c r="EM562" s="52"/>
      <c r="EN562" s="52"/>
      <c r="EO562" s="52"/>
      <c r="EP562" s="52"/>
      <c r="EQ562" s="95"/>
      <c r="ER562" s="542"/>
    </row>
    <row r="563" spans="1:148" ht="15" customHeight="1" x14ac:dyDescent="0.25">
      <c r="A563" s="1469"/>
      <c r="B563" s="1129" t="str">
        <f t="shared" si="62"/>
        <v>Desk 36</v>
      </c>
      <c r="C563" s="1131" t="str">
        <f t="shared" si="65"/>
        <v/>
      </c>
      <c r="D563" s="1131" t="str">
        <f t="shared" si="65"/>
        <v/>
      </c>
      <c r="E563" s="1131" t="str">
        <f t="shared" si="65"/>
        <v/>
      </c>
      <c r="F563" s="1131" t="str">
        <f t="shared" si="65"/>
        <v/>
      </c>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52"/>
      <c r="CD563" s="52"/>
      <c r="CE563" s="52"/>
      <c r="CF563" s="52"/>
      <c r="CG563" s="52"/>
      <c r="CH563" s="52"/>
      <c r="CI563" s="52"/>
      <c r="CJ563" s="52"/>
      <c r="CK563" s="52"/>
      <c r="CL563" s="52"/>
      <c r="CM563" s="52"/>
      <c r="CN563" s="52"/>
      <c r="CO563" s="52"/>
      <c r="CP563" s="52"/>
      <c r="CQ563" s="52"/>
      <c r="CR563" s="52"/>
      <c r="CS563" s="52"/>
      <c r="CT563" s="52"/>
      <c r="CU563" s="52"/>
      <c r="CV563" s="52"/>
      <c r="CW563" s="52"/>
      <c r="CX563" s="52"/>
      <c r="CY563" s="52"/>
      <c r="CZ563" s="52"/>
      <c r="DA563" s="52"/>
      <c r="DB563" s="52"/>
      <c r="DC563" s="52"/>
      <c r="DD563" s="52"/>
      <c r="DE563" s="52"/>
      <c r="DF563" s="52"/>
      <c r="DG563" s="52"/>
      <c r="DH563" s="52"/>
      <c r="DI563" s="52"/>
      <c r="DJ563" s="52"/>
      <c r="DK563" s="52"/>
      <c r="DL563" s="52"/>
      <c r="DM563" s="52"/>
      <c r="DN563" s="52"/>
      <c r="DO563" s="52"/>
      <c r="DP563" s="52"/>
      <c r="DQ563" s="52"/>
      <c r="DR563" s="52"/>
      <c r="DS563" s="52"/>
      <c r="DT563" s="52"/>
      <c r="DU563" s="52"/>
      <c r="DV563" s="95"/>
      <c r="DW563" s="52"/>
      <c r="DX563" s="52"/>
      <c r="DY563" s="52"/>
      <c r="DZ563" s="52"/>
      <c r="EA563" s="52"/>
      <c r="EB563" s="52"/>
      <c r="EC563" s="52"/>
      <c r="ED563" s="52"/>
      <c r="EE563" s="52"/>
      <c r="EF563" s="52"/>
      <c r="EG563" s="52"/>
      <c r="EH563" s="52"/>
      <c r="EI563" s="52"/>
      <c r="EJ563" s="52"/>
      <c r="EK563" s="52"/>
      <c r="EL563" s="52"/>
      <c r="EM563" s="52"/>
      <c r="EN563" s="52"/>
      <c r="EO563" s="52"/>
      <c r="EP563" s="52"/>
      <c r="EQ563" s="95"/>
      <c r="ER563" s="542"/>
    </row>
    <row r="564" spans="1:148" ht="15" customHeight="1" x14ac:dyDescent="0.25">
      <c r="A564" s="1469"/>
      <c r="B564" s="1129" t="str">
        <f t="shared" si="62"/>
        <v>Desk 37</v>
      </c>
      <c r="C564" s="1131" t="str">
        <f t="shared" si="65"/>
        <v/>
      </c>
      <c r="D564" s="1131" t="str">
        <f t="shared" si="65"/>
        <v/>
      </c>
      <c r="E564" s="1131" t="str">
        <f t="shared" si="65"/>
        <v/>
      </c>
      <c r="F564" s="1131" t="str">
        <f t="shared" si="65"/>
        <v/>
      </c>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52"/>
      <c r="CD564" s="52"/>
      <c r="CE564" s="52"/>
      <c r="CF564" s="52"/>
      <c r="CG564" s="52"/>
      <c r="CH564" s="52"/>
      <c r="CI564" s="52"/>
      <c r="CJ564" s="52"/>
      <c r="CK564" s="52"/>
      <c r="CL564" s="52"/>
      <c r="CM564" s="52"/>
      <c r="CN564" s="52"/>
      <c r="CO564" s="52"/>
      <c r="CP564" s="52"/>
      <c r="CQ564" s="52"/>
      <c r="CR564" s="52"/>
      <c r="CS564" s="52"/>
      <c r="CT564" s="52"/>
      <c r="CU564" s="52"/>
      <c r="CV564" s="52"/>
      <c r="CW564" s="52"/>
      <c r="CX564" s="52"/>
      <c r="CY564" s="52"/>
      <c r="CZ564" s="52"/>
      <c r="DA564" s="52"/>
      <c r="DB564" s="52"/>
      <c r="DC564" s="52"/>
      <c r="DD564" s="52"/>
      <c r="DE564" s="52"/>
      <c r="DF564" s="52"/>
      <c r="DG564" s="52"/>
      <c r="DH564" s="52"/>
      <c r="DI564" s="52"/>
      <c r="DJ564" s="52"/>
      <c r="DK564" s="52"/>
      <c r="DL564" s="52"/>
      <c r="DM564" s="52"/>
      <c r="DN564" s="52"/>
      <c r="DO564" s="52"/>
      <c r="DP564" s="52"/>
      <c r="DQ564" s="52"/>
      <c r="DR564" s="52"/>
      <c r="DS564" s="52"/>
      <c r="DT564" s="52"/>
      <c r="DU564" s="52"/>
      <c r="DV564" s="95"/>
      <c r="DW564" s="52"/>
      <c r="DX564" s="52"/>
      <c r="DY564" s="52"/>
      <c r="DZ564" s="52"/>
      <c r="EA564" s="52"/>
      <c r="EB564" s="52"/>
      <c r="EC564" s="52"/>
      <c r="ED564" s="52"/>
      <c r="EE564" s="52"/>
      <c r="EF564" s="52"/>
      <c r="EG564" s="52"/>
      <c r="EH564" s="52"/>
      <c r="EI564" s="52"/>
      <c r="EJ564" s="52"/>
      <c r="EK564" s="52"/>
      <c r="EL564" s="52"/>
      <c r="EM564" s="52"/>
      <c r="EN564" s="52"/>
      <c r="EO564" s="52"/>
      <c r="EP564" s="52"/>
      <c r="EQ564" s="95"/>
      <c r="ER564" s="542"/>
    </row>
    <row r="565" spans="1:148" ht="15" customHeight="1" x14ac:dyDescent="0.25">
      <c r="A565" s="1469"/>
      <c r="B565" s="1129" t="str">
        <f t="shared" si="62"/>
        <v>Desk 38</v>
      </c>
      <c r="C565" s="1131" t="str">
        <f t="shared" si="65"/>
        <v/>
      </c>
      <c r="D565" s="1131" t="str">
        <f t="shared" si="65"/>
        <v/>
      </c>
      <c r="E565" s="1131" t="str">
        <f t="shared" si="65"/>
        <v/>
      </c>
      <c r="F565" s="1131" t="str">
        <f t="shared" si="65"/>
        <v/>
      </c>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52"/>
      <c r="CD565" s="52"/>
      <c r="CE565" s="52"/>
      <c r="CF565" s="52"/>
      <c r="CG565" s="52"/>
      <c r="CH565" s="52"/>
      <c r="CI565" s="52"/>
      <c r="CJ565" s="52"/>
      <c r="CK565" s="52"/>
      <c r="CL565" s="52"/>
      <c r="CM565" s="52"/>
      <c r="CN565" s="52"/>
      <c r="CO565" s="52"/>
      <c r="CP565" s="52"/>
      <c r="CQ565" s="52"/>
      <c r="CR565" s="52"/>
      <c r="CS565" s="52"/>
      <c r="CT565" s="52"/>
      <c r="CU565" s="52"/>
      <c r="CV565" s="52"/>
      <c r="CW565" s="52"/>
      <c r="CX565" s="52"/>
      <c r="CY565" s="52"/>
      <c r="CZ565" s="52"/>
      <c r="DA565" s="52"/>
      <c r="DB565" s="52"/>
      <c r="DC565" s="52"/>
      <c r="DD565" s="52"/>
      <c r="DE565" s="52"/>
      <c r="DF565" s="52"/>
      <c r="DG565" s="52"/>
      <c r="DH565" s="52"/>
      <c r="DI565" s="52"/>
      <c r="DJ565" s="52"/>
      <c r="DK565" s="52"/>
      <c r="DL565" s="52"/>
      <c r="DM565" s="52"/>
      <c r="DN565" s="52"/>
      <c r="DO565" s="52"/>
      <c r="DP565" s="52"/>
      <c r="DQ565" s="52"/>
      <c r="DR565" s="52"/>
      <c r="DS565" s="52"/>
      <c r="DT565" s="52"/>
      <c r="DU565" s="52"/>
      <c r="DV565" s="95"/>
      <c r="DW565" s="52"/>
      <c r="DX565" s="52"/>
      <c r="DY565" s="52"/>
      <c r="DZ565" s="52"/>
      <c r="EA565" s="52"/>
      <c r="EB565" s="52"/>
      <c r="EC565" s="52"/>
      <c r="ED565" s="52"/>
      <c r="EE565" s="52"/>
      <c r="EF565" s="52"/>
      <c r="EG565" s="52"/>
      <c r="EH565" s="52"/>
      <c r="EI565" s="52"/>
      <c r="EJ565" s="52"/>
      <c r="EK565" s="52"/>
      <c r="EL565" s="52"/>
      <c r="EM565" s="52"/>
      <c r="EN565" s="52"/>
      <c r="EO565" s="52"/>
      <c r="EP565" s="52"/>
      <c r="EQ565" s="95"/>
      <c r="ER565" s="542"/>
    </row>
    <row r="566" spans="1:148" ht="15" customHeight="1" x14ac:dyDescent="0.25">
      <c r="A566" s="1469"/>
      <c r="B566" s="1129" t="str">
        <f t="shared" si="62"/>
        <v>Desk 39</v>
      </c>
      <c r="C566" s="1131" t="str">
        <f t="shared" si="65"/>
        <v/>
      </c>
      <c r="D566" s="1131" t="str">
        <f t="shared" si="65"/>
        <v/>
      </c>
      <c r="E566" s="1131" t="str">
        <f t="shared" si="65"/>
        <v/>
      </c>
      <c r="F566" s="1131" t="str">
        <f t="shared" si="65"/>
        <v/>
      </c>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52"/>
      <c r="CD566" s="52"/>
      <c r="CE566" s="52"/>
      <c r="CF566" s="52"/>
      <c r="CG566" s="52"/>
      <c r="CH566" s="52"/>
      <c r="CI566" s="52"/>
      <c r="CJ566" s="52"/>
      <c r="CK566" s="52"/>
      <c r="CL566" s="52"/>
      <c r="CM566" s="52"/>
      <c r="CN566" s="52"/>
      <c r="CO566" s="52"/>
      <c r="CP566" s="52"/>
      <c r="CQ566" s="52"/>
      <c r="CR566" s="52"/>
      <c r="CS566" s="52"/>
      <c r="CT566" s="52"/>
      <c r="CU566" s="52"/>
      <c r="CV566" s="52"/>
      <c r="CW566" s="52"/>
      <c r="CX566" s="52"/>
      <c r="CY566" s="52"/>
      <c r="CZ566" s="52"/>
      <c r="DA566" s="52"/>
      <c r="DB566" s="52"/>
      <c r="DC566" s="52"/>
      <c r="DD566" s="52"/>
      <c r="DE566" s="52"/>
      <c r="DF566" s="52"/>
      <c r="DG566" s="52"/>
      <c r="DH566" s="52"/>
      <c r="DI566" s="52"/>
      <c r="DJ566" s="52"/>
      <c r="DK566" s="52"/>
      <c r="DL566" s="52"/>
      <c r="DM566" s="52"/>
      <c r="DN566" s="52"/>
      <c r="DO566" s="52"/>
      <c r="DP566" s="52"/>
      <c r="DQ566" s="52"/>
      <c r="DR566" s="52"/>
      <c r="DS566" s="52"/>
      <c r="DT566" s="52"/>
      <c r="DU566" s="52"/>
      <c r="DV566" s="95"/>
      <c r="DW566" s="52"/>
      <c r="DX566" s="52"/>
      <c r="DY566" s="52"/>
      <c r="DZ566" s="52"/>
      <c r="EA566" s="52"/>
      <c r="EB566" s="52"/>
      <c r="EC566" s="52"/>
      <c r="ED566" s="52"/>
      <c r="EE566" s="52"/>
      <c r="EF566" s="52"/>
      <c r="EG566" s="52"/>
      <c r="EH566" s="52"/>
      <c r="EI566" s="52"/>
      <c r="EJ566" s="52"/>
      <c r="EK566" s="52"/>
      <c r="EL566" s="52"/>
      <c r="EM566" s="52"/>
      <c r="EN566" s="52"/>
      <c r="EO566" s="52"/>
      <c r="EP566" s="52"/>
      <c r="EQ566" s="95"/>
      <c r="ER566" s="542"/>
    </row>
    <row r="567" spans="1:148" ht="15" customHeight="1" x14ac:dyDescent="0.25">
      <c r="A567" s="1469"/>
      <c r="B567" s="1129" t="str">
        <f t="shared" si="62"/>
        <v>Desk 40</v>
      </c>
      <c r="C567" s="1131" t="str">
        <f t="shared" si="65"/>
        <v/>
      </c>
      <c r="D567" s="1131" t="str">
        <f t="shared" si="65"/>
        <v/>
      </c>
      <c r="E567" s="1131" t="str">
        <f t="shared" si="65"/>
        <v/>
      </c>
      <c r="F567" s="1131" t="str">
        <f t="shared" si="65"/>
        <v/>
      </c>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52"/>
      <c r="CD567" s="52"/>
      <c r="CE567" s="52"/>
      <c r="CF567" s="52"/>
      <c r="CG567" s="52"/>
      <c r="CH567" s="52"/>
      <c r="CI567" s="52"/>
      <c r="CJ567" s="52"/>
      <c r="CK567" s="52"/>
      <c r="CL567" s="52"/>
      <c r="CM567" s="52"/>
      <c r="CN567" s="52"/>
      <c r="CO567" s="52"/>
      <c r="CP567" s="52"/>
      <c r="CQ567" s="52"/>
      <c r="CR567" s="52"/>
      <c r="CS567" s="52"/>
      <c r="CT567" s="52"/>
      <c r="CU567" s="52"/>
      <c r="CV567" s="52"/>
      <c r="CW567" s="52"/>
      <c r="CX567" s="52"/>
      <c r="CY567" s="52"/>
      <c r="CZ567" s="52"/>
      <c r="DA567" s="52"/>
      <c r="DB567" s="52"/>
      <c r="DC567" s="52"/>
      <c r="DD567" s="52"/>
      <c r="DE567" s="52"/>
      <c r="DF567" s="52"/>
      <c r="DG567" s="52"/>
      <c r="DH567" s="52"/>
      <c r="DI567" s="52"/>
      <c r="DJ567" s="52"/>
      <c r="DK567" s="52"/>
      <c r="DL567" s="52"/>
      <c r="DM567" s="52"/>
      <c r="DN567" s="52"/>
      <c r="DO567" s="52"/>
      <c r="DP567" s="52"/>
      <c r="DQ567" s="52"/>
      <c r="DR567" s="52"/>
      <c r="DS567" s="52"/>
      <c r="DT567" s="52"/>
      <c r="DU567" s="52"/>
      <c r="DV567" s="95"/>
      <c r="DW567" s="52"/>
      <c r="DX567" s="52"/>
      <c r="DY567" s="52"/>
      <c r="DZ567" s="52"/>
      <c r="EA567" s="52"/>
      <c r="EB567" s="52"/>
      <c r="EC567" s="52"/>
      <c r="ED567" s="52"/>
      <c r="EE567" s="52"/>
      <c r="EF567" s="52"/>
      <c r="EG567" s="52"/>
      <c r="EH567" s="52"/>
      <c r="EI567" s="52"/>
      <c r="EJ567" s="52"/>
      <c r="EK567" s="52"/>
      <c r="EL567" s="52"/>
      <c r="EM567" s="52"/>
      <c r="EN567" s="52"/>
      <c r="EO567" s="52"/>
      <c r="EP567" s="52"/>
      <c r="EQ567" s="95"/>
      <c r="ER567" s="542"/>
    </row>
    <row r="568" spans="1:148" ht="15" customHeight="1" x14ac:dyDescent="0.25">
      <c r="A568" s="1469"/>
      <c r="B568" s="1129" t="str">
        <f t="shared" si="62"/>
        <v>Desk 41</v>
      </c>
      <c r="C568" s="1131" t="str">
        <f t="shared" si="65"/>
        <v/>
      </c>
      <c r="D568" s="1131" t="str">
        <f t="shared" si="65"/>
        <v/>
      </c>
      <c r="E568" s="1131" t="str">
        <f t="shared" si="65"/>
        <v/>
      </c>
      <c r="F568" s="1131" t="str">
        <f t="shared" si="65"/>
        <v/>
      </c>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52"/>
      <c r="CD568" s="52"/>
      <c r="CE568" s="52"/>
      <c r="CF568" s="52"/>
      <c r="CG568" s="52"/>
      <c r="CH568" s="52"/>
      <c r="CI568" s="52"/>
      <c r="CJ568" s="52"/>
      <c r="CK568" s="52"/>
      <c r="CL568" s="52"/>
      <c r="CM568" s="52"/>
      <c r="CN568" s="52"/>
      <c r="CO568" s="52"/>
      <c r="CP568" s="52"/>
      <c r="CQ568" s="52"/>
      <c r="CR568" s="52"/>
      <c r="CS568" s="52"/>
      <c r="CT568" s="52"/>
      <c r="CU568" s="52"/>
      <c r="CV568" s="52"/>
      <c r="CW568" s="52"/>
      <c r="CX568" s="52"/>
      <c r="CY568" s="52"/>
      <c r="CZ568" s="52"/>
      <c r="DA568" s="52"/>
      <c r="DB568" s="52"/>
      <c r="DC568" s="52"/>
      <c r="DD568" s="52"/>
      <c r="DE568" s="52"/>
      <c r="DF568" s="52"/>
      <c r="DG568" s="52"/>
      <c r="DH568" s="52"/>
      <c r="DI568" s="52"/>
      <c r="DJ568" s="52"/>
      <c r="DK568" s="52"/>
      <c r="DL568" s="52"/>
      <c r="DM568" s="52"/>
      <c r="DN568" s="52"/>
      <c r="DO568" s="52"/>
      <c r="DP568" s="52"/>
      <c r="DQ568" s="52"/>
      <c r="DR568" s="52"/>
      <c r="DS568" s="52"/>
      <c r="DT568" s="52"/>
      <c r="DU568" s="52"/>
      <c r="DV568" s="95"/>
      <c r="DW568" s="52"/>
      <c r="DX568" s="52"/>
      <c r="DY568" s="52"/>
      <c r="DZ568" s="52"/>
      <c r="EA568" s="52"/>
      <c r="EB568" s="52"/>
      <c r="EC568" s="52"/>
      <c r="ED568" s="52"/>
      <c r="EE568" s="52"/>
      <c r="EF568" s="52"/>
      <c r="EG568" s="52"/>
      <c r="EH568" s="52"/>
      <c r="EI568" s="52"/>
      <c r="EJ568" s="52"/>
      <c r="EK568" s="52"/>
      <c r="EL568" s="52"/>
      <c r="EM568" s="52"/>
      <c r="EN568" s="52"/>
      <c r="EO568" s="52"/>
      <c r="EP568" s="52"/>
      <c r="EQ568" s="95"/>
      <c r="ER568" s="542"/>
    </row>
    <row r="569" spans="1:148" ht="15" customHeight="1" x14ac:dyDescent="0.25">
      <c r="A569" s="1469"/>
      <c r="B569" s="1129" t="str">
        <f t="shared" si="62"/>
        <v>Desk 42</v>
      </c>
      <c r="C569" s="1131" t="str">
        <f t="shared" si="65"/>
        <v/>
      </c>
      <c r="D569" s="1131" t="str">
        <f t="shared" si="65"/>
        <v/>
      </c>
      <c r="E569" s="1131" t="str">
        <f t="shared" si="65"/>
        <v/>
      </c>
      <c r="F569" s="1131" t="str">
        <f t="shared" si="65"/>
        <v/>
      </c>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52"/>
      <c r="CD569" s="52"/>
      <c r="CE569" s="52"/>
      <c r="CF569" s="52"/>
      <c r="CG569" s="52"/>
      <c r="CH569" s="52"/>
      <c r="CI569" s="52"/>
      <c r="CJ569" s="52"/>
      <c r="CK569" s="52"/>
      <c r="CL569" s="52"/>
      <c r="CM569" s="52"/>
      <c r="CN569" s="52"/>
      <c r="CO569" s="52"/>
      <c r="CP569" s="52"/>
      <c r="CQ569" s="52"/>
      <c r="CR569" s="52"/>
      <c r="CS569" s="52"/>
      <c r="CT569" s="52"/>
      <c r="CU569" s="52"/>
      <c r="CV569" s="52"/>
      <c r="CW569" s="52"/>
      <c r="CX569" s="52"/>
      <c r="CY569" s="52"/>
      <c r="CZ569" s="52"/>
      <c r="DA569" s="52"/>
      <c r="DB569" s="52"/>
      <c r="DC569" s="52"/>
      <c r="DD569" s="52"/>
      <c r="DE569" s="52"/>
      <c r="DF569" s="52"/>
      <c r="DG569" s="52"/>
      <c r="DH569" s="52"/>
      <c r="DI569" s="52"/>
      <c r="DJ569" s="52"/>
      <c r="DK569" s="52"/>
      <c r="DL569" s="52"/>
      <c r="DM569" s="52"/>
      <c r="DN569" s="52"/>
      <c r="DO569" s="52"/>
      <c r="DP569" s="52"/>
      <c r="DQ569" s="52"/>
      <c r="DR569" s="52"/>
      <c r="DS569" s="52"/>
      <c r="DT569" s="52"/>
      <c r="DU569" s="52"/>
      <c r="DV569" s="95"/>
      <c r="DW569" s="52"/>
      <c r="DX569" s="52"/>
      <c r="DY569" s="52"/>
      <c r="DZ569" s="52"/>
      <c r="EA569" s="52"/>
      <c r="EB569" s="52"/>
      <c r="EC569" s="52"/>
      <c r="ED569" s="52"/>
      <c r="EE569" s="52"/>
      <c r="EF569" s="52"/>
      <c r="EG569" s="52"/>
      <c r="EH569" s="52"/>
      <c r="EI569" s="52"/>
      <c r="EJ569" s="52"/>
      <c r="EK569" s="52"/>
      <c r="EL569" s="52"/>
      <c r="EM569" s="52"/>
      <c r="EN569" s="52"/>
      <c r="EO569" s="52"/>
      <c r="EP569" s="52"/>
      <c r="EQ569" s="95"/>
      <c r="ER569" s="542"/>
    </row>
    <row r="570" spans="1:148" ht="15" customHeight="1" x14ac:dyDescent="0.25">
      <c r="A570" s="1469"/>
      <c r="B570" s="1129" t="str">
        <f t="shared" si="62"/>
        <v>Desk 43</v>
      </c>
      <c r="C570" s="1131" t="str">
        <f t="shared" si="65"/>
        <v/>
      </c>
      <c r="D570" s="1131" t="str">
        <f t="shared" si="65"/>
        <v/>
      </c>
      <c r="E570" s="1131" t="str">
        <f t="shared" si="65"/>
        <v/>
      </c>
      <c r="F570" s="1131" t="str">
        <f t="shared" si="65"/>
        <v/>
      </c>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52"/>
      <c r="CD570" s="52"/>
      <c r="CE570" s="52"/>
      <c r="CF570" s="52"/>
      <c r="CG570" s="52"/>
      <c r="CH570" s="52"/>
      <c r="CI570" s="52"/>
      <c r="CJ570" s="52"/>
      <c r="CK570" s="52"/>
      <c r="CL570" s="52"/>
      <c r="CM570" s="52"/>
      <c r="CN570" s="52"/>
      <c r="CO570" s="52"/>
      <c r="CP570" s="52"/>
      <c r="CQ570" s="52"/>
      <c r="CR570" s="52"/>
      <c r="CS570" s="52"/>
      <c r="CT570" s="52"/>
      <c r="CU570" s="52"/>
      <c r="CV570" s="52"/>
      <c r="CW570" s="52"/>
      <c r="CX570" s="52"/>
      <c r="CY570" s="52"/>
      <c r="CZ570" s="52"/>
      <c r="DA570" s="52"/>
      <c r="DB570" s="52"/>
      <c r="DC570" s="52"/>
      <c r="DD570" s="52"/>
      <c r="DE570" s="52"/>
      <c r="DF570" s="52"/>
      <c r="DG570" s="52"/>
      <c r="DH570" s="52"/>
      <c r="DI570" s="52"/>
      <c r="DJ570" s="52"/>
      <c r="DK570" s="52"/>
      <c r="DL570" s="52"/>
      <c r="DM570" s="52"/>
      <c r="DN570" s="52"/>
      <c r="DO570" s="52"/>
      <c r="DP570" s="52"/>
      <c r="DQ570" s="52"/>
      <c r="DR570" s="52"/>
      <c r="DS570" s="52"/>
      <c r="DT570" s="52"/>
      <c r="DU570" s="52"/>
      <c r="DV570" s="95"/>
      <c r="DW570" s="52"/>
      <c r="DX570" s="52"/>
      <c r="DY570" s="52"/>
      <c r="DZ570" s="52"/>
      <c r="EA570" s="52"/>
      <c r="EB570" s="52"/>
      <c r="EC570" s="52"/>
      <c r="ED570" s="52"/>
      <c r="EE570" s="52"/>
      <c r="EF570" s="52"/>
      <c r="EG570" s="52"/>
      <c r="EH570" s="52"/>
      <c r="EI570" s="52"/>
      <c r="EJ570" s="52"/>
      <c r="EK570" s="52"/>
      <c r="EL570" s="52"/>
      <c r="EM570" s="52"/>
      <c r="EN570" s="52"/>
      <c r="EO570" s="52"/>
      <c r="EP570" s="52"/>
      <c r="EQ570" s="95"/>
      <c r="ER570" s="542"/>
    </row>
    <row r="571" spans="1:148" ht="15" customHeight="1" x14ac:dyDescent="0.25">
      <c r="A571" s="1469"/>
      <c r="B571" s="1129" t="str">
        <f t="shared" si="62"/>
        <v>Desk 44</v>
      </c>
      <c r="C571" s="1131" t="str">
        <f t="shared" si="65"/>
        <v/>
      </c>
      <c r="D571" s="1131" t="str">
        <f t="shared" si="65"/>
        <v/>
      </c>
      <c r="E571" s="1131" t="str">
        <f t="shared" si="65"/>
        <v/>
      </c>
      <c r="F571" s="1131" t="str">
        <f t="shared" si="65"/>
        <v/>
      </c>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52"/>
      <c r="CD571" s="52"/>
      <c r="CE571" s="52"/>
      <c r="CF571" s="52"/>
      <c r="CG571" s="52"/>
      <c r="CH571" s="52"/>
      <c r="CI571" s="52"/>
      <c r="CJ571" s="52"/>
      <c r="CK571" s="52"/>
      <c r="CL571" s="52"/>
      <c r="CM571" s="52"/>
      <c r="CN571" s="52"/>
      <c r="CO571" s="52"/>
      <c r="CP571" s="52"/>
      <c r="CQ571" s="52"/>
      <c r="CR571" s="52"/>
      <c r="CS571" s="52"/>
      <c r="CT571" s="52"/>
      <c r="CU571" s="52"/>
      <c r="CV571" s="52"/>
      <c r="CW571" s="52"/>
      <c r="CX571" s="52"/>
      <c r="CY571" s="52"/>
      <c r="CZ571" s="52"/>
      <c r="DA571" s="52"/>
      <c r="DB571" s="52"/>
      <c r="DC571" s="52"/>
      <c r="DD571" s="52"/>
      <c r="DE571" s="52"/>
      <c r="DF571" s="52"/>
      <c r="DG571" s="52"/>
      <c r="DH571" s="52"/>
      <c r="DI571" s="52"/>
      <c r="DJ571" s="52"/>
      <c r="DK571" s="52"/>
      <c r="DL571" s="52"/>
      <c r="DM571" s="52"/>
      <c r="DN571" s="52"/>
      <c r="DO571" s="52"/>
      <c r="DP571" s="52"/>
      <c r="DQ571" s="52"/>
      <c r="DR571" s="52"/>
      <c r="DS571" s="52"/>
      <c r="DT571" s="52"/>
      <c r="DU571" s="52"/>
      <c r="DV571" s="95"/>
      <c r="DW571" s="52"/>
      <c r="DX571" s="52"/>
      <c r="DY571" s="52"/>
      <c r="DZ571" s="52"/>
      <c r="EA571" s="52"/>
      <c r="EB571" s="52"/>
      <c r="EC571" s="52"/>
      <c r="ED571" s="52"/>
      <c r="EE571" s="52"/>
      <c r="EF571" s="52"/>
      <c r="EG571" s="52"/>
      <c r="EH571" s="52"/>
      <c r="EI571" s="52"/>
      <c r="EJ571" s="52"/>
      <c r="EK571" s="52"/>
      <c r="EL571" s="52"/>
      <c r="EM571" s="52"/>
      <c r="EN571" s="52"/>
      <c r="EO571" s="52"/>
      <c r="EP571" s="52"/>
      <c r="EQ571" s="95"/>
      <c r="ER571" s="542"/>
    </row>
    <row r="572" spans="1:148" ht="15" customHeight="1" x14ac:dyDescent="0.25">
      <c r="A572" s="1469"/>
      <c r="B572" s="1129" t="str">
        <f t="shared" si="62"/>
        <v>Desk 45</v>
      </c>
      <c r="C572" s="1131" t="str">
        <f t="shared" si="65"/>
        <v/>
      </c>
      <c r="D572" s="1131" t="str">
        <f t="shared" si="65"/>
        <v/>
      </c>
      <c r="E572" s="1131" t="str">
        <f t="shared" si="65"/>
        <v/>
      </c>
      <c r="F572" s="1131" t="str">
        <f t="shared" si="65"/>
        <v/>
      </c>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52"/>
      <c r="CD572" s="52"/>
      <c r="CE572" s="52"/>
      <c r="CF572" s="52"/>
      <c r="CG572" s="52"/>
      <c r="CH572" s="52"/>
      <c r="CI572" s="52"/>
      <c r="CJ572" s="52"/>
      <c r="CK572" s="52"/>
      <c r="CL572" s="52"/>
      <c r="CM572" s="52"/>
      <c r="CN572" s="52"/>
      <c r="CO572" s="52"/>
      <c r="CP572" s="52"/>
      <c r="CQ572" s="52"/>
      <c r="CR572" s="52"/>
      <c r="CS572" s="52"/>
      <c r="CT572" s="52"/>
      <c r="CU572" s="52"/>
      <c r="CV572" s="52"/>
      <c r="CW572" s="52"/>
      <c r="CX572" s="52"/>
      <c r="CY572" s="52"/>
      <c r="CZ572" s="52"/>
      <c r="DA572" s="52"/>
      <c r="DB572" s="52"/>
      <c r="DC572" s="52"/>
      <c r="DD572" s="52"/>
      <c r="DE572" s="52"/>
      <c r="DF572" s="52"/>
      <c r="DG572" s="52"/>
      <c r="DH572" s="52"/>
      <c r="DI572" s="52"/>
      <c r="DJ572" s="52"/>
      <c r="DK572" s="52"/>
      <c r="DL572" s="52"/>
      <c r="DM572" s="52"/>
      <c r="DN572" s="52"/>
      <c r="DO572" s="52"/>
      <c r="DP572" s="52"/>
      <c r="DQ572" s="52"/>
      <c r="DR572" s="52"/>
      <c r="DS572" s="52"/>
      <c r="DT572" s="52"/>
      <c r="DU572" s="52"/>
      <c r="DV572" s="95"/>
      <c r="DW572" s="52"/>
      <c r="DX572" s="52"/>
      <c r="DY572" s="52"/>
      <c r="DZ572" s="52"/>
      <c r="EA572" s="52"/>
      <c r="EB572" s="52"/>
      <c r="EC572" s="52"/>
      <c r="ED572" s="52"/>
      <c r="EE572" s="52"/>
      <c r="EF572" s="52"/>
      <c r="EG572" s="52"/>
      <c r="EH572" s="52"/>
      <c r="EI572" s="52"/>
      <c r="EJ572" s="52"/>
      <c r="EK572" s="52"/>
      <c r="EL572" s="52"/>
      <c r="EM572" s="52"/>
      <c r="EN572" s="52"/>
      <c r="EO572" s="52"/>
      <c r="EP572" s="52"/>
      <c r="EQ572" s="95"/>
      <c r="ER572" s="542"/>
    </row>
    <row r="573" spans="1:148" ht="15" customHeight="1" x14ac:dyDescent="0.25">
      <c r="A573" s="1469"/>
      <c r="B573" s="1129" t="str">
        <f t="shared" si="62"/>
        <v>Desk 46</v>
      </c>
      <c r="C573" s="1131" t="str">
        <f t="shared" si="65"/>
        <v/>
      </c>
      <c r="D573" s="1131" t="str">
        <f t="shared" si="65"/>
        <v/>
      </c>
      <c r="E573" s="1131" t="str">
        <f t="shared" si="65"/>
        <v/>
      </c>
      <c r="F573" s="1131" t="str">
        <f t="shared" si="65"/>
        <v/>
      </c>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52"/>
      <c r="CD573" s="52"/>
      <c r="CE573" s="52"/>
      <c r="CF573" s="52"/>
      <c r="CG573" s="52"/>
      <c r="CH573" s="52"/>
      <c r="CI573" s="52"/>
      <c r="CJ573" s="52"/>
      <c r="CK573" s="52"/>
      <c r="CL573" s="52"/>
      <c r="CM573" s="52"/>
      <c r="CN573" s="52"/>
      <c r="CO573" s="52"/>
      <c r="CP573" s="52"/>
      <c r="CQ573" s="52"/>
      <c r="CR573" s="52"/>
      <c r="CS573" s="52"/>
      <c r="CT573" s="52"/>
      <c r="CU573" s="52"/>
      <c r="CV573" s="52"/>
      <c r="CW573" s="52"/>
      <c r="CX573" s="52"/>
      <c r="CY573" s="52"/>
      <c r="CZ573" s="52"/>
      <c r="DA573" s="52"/>
      <c r="DB573" s="52"/>
      <c r="DC573" s="52"/>
      <c r="DD573" s="52"/>
      <c r="DE573" s="52"/>
      <c r="DF573" s="52"/>
      <c r="DG573" s="52"/>
      <c r="DH573" s="52"/>
      <c r="DI573" s="52"/>
      <c r="DJ573" s="52"/>
      <c r="DK573" s="52"/>
      <c r="DL573" s="52"/>
      <c r="DM573" s="52"/>
      <c r="DN573" s="52"/>
      <c r="DO573" s="52"/>
      <c r="DP573" s="52"/>
      <c r="DQ573" s="52"/>
      <c r="DR573" s="52"/>
      <c r="DS573" s="52"/>
      <c r="DT573" s="52"/>
      <c r="DU573" s="52"/>
      <c r="DV573" s="95"/>
      <c r="DW573" s="52"/>
      <c r="DX573" s="52"/>
      <c r="DY573" s="52"/>
      <c r="DZ573" s="52"/>
      <c r="EA573" s="52"/>
      <c r="EB573" s="52"/>
      <c r="EC573" s="52"/>
      <c r="ED573" s="52"/>
      <c r="EE573" s="52"/>
      <c r="EF573" s="52"/>
      <c r="EG573" s="52"/>
      <c r="EH573" s="52"/>
      <c r="EI573" s="52"/>
      <c r="EJ573" s="52"/>
      <c r="EK573" s="52"/>
      <c r="EL573" s="52"/>
      <c r="EM573" s="52"/>
      <c r="EN573" s="52"/>
      <c r="EO573" s="52"/>
      <c r="EP573" s="52"/>
      <c r="EQ573" s="95"/>
      <c r="ER573" s="542"/>
    </row>
    <row r="574" spans="1:148" ht="15" customHeight="1" x14ac:dyDescent="0.25">
      <c r="A574" s="1469"/>
      <c r="B574" s="1129" t="str">
        <f t="shared" si="62"/>
        <v>Desk 47</v>
      </c>
      <c r="C574" s="1131" t="str">
        <f t="shared" si="65"/>
        <v/>
      </c>
      <c r="D574" s="1131" t="str">
        <f t="shared" si="65"/>
        <v/>
      </c>
      <c r="E574" s="1131" t="str">
        <f t="shared" si="65"/>
        <v/>
      </c>
      <c r="F574" s="1131" t="str">
        <f t="shared" si="65"/>
        <v/>
      </c>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52"/>
      <c r="CD574" s="52"/>
      <c r="CE574" s="52"/>
      <c r="CF574" s="52"/>
      <c r="CG574" s="52"/>
      <c r="CH574" s="52"/>
      <c r="CI574" s="52"/>
      <c r="CJ574" s="52"/>
      <c r="CK574" s="52"/>
      <c r="CL574" s="52"/>
      <c r="CM574" s="52"/>
      <c r="CN574" s="52"/>
      <c r="CO574" s="52"/>
      <c r="CP574" s="52"/>
      <c r="CQ574" s="52"/>
      <c r="CR574" s="52"/>
      <c r="CS574" s="52"/>
      <c r="CT574" s="52"/>
      <c r="CU574" s="52"/>
      <c r="CV574" s="52"/>
      <c r="CW574" s="52"/>
      <c r="CX574" s="52"/>
      <c r="CY574" s="52"/>
      <c r="CZ574" s="52"/>
      <c r="DA574" s="52"/>
      <c r="DB574" s="52"/>
      <c r="DC574" s="52"/>
      <c r="DD574" s="52"/>
      <c r="DE574" s="52"/>
      <c r="DF574" s="52"/>
      <c r="DG574" s="52"/>
      <c r="DH574" s="52"/>
      <c r="DI574" s="52"/>
      <c r="DJ574" s="52"/>
      <c r="DK574" s="52"/>
      <c r="DL574" s="52"/>
      <c r="DM574" s="52"/>
      <c r="DN574" s="52"/>
      <c r="DO574" s="52"/>
      <c r="DP574" s="52"/>
      <c r="DQ574" s="52"/>
      <c r="DR574" s="52"/>
      <c r="DS574" s="52"/>
      <c r="DT574" s="52"/>
      <c r="DU574" s="52"/>
      <c r="DV574" s="95"/>
      <c r="DW574" s="52"/>
      <c r="DX574" s="52"/>
      <c r="DY574" s="52"/>
      <c r="DZ574" s="52"/>
      <c r="EA574" s="52"/>
      <c r="EB574" s="52"/>
      <c r="EC574" s="52"/>
      <c r="ED574" s="52"/>
      <c r="EE574" s="52"/>
      <c r="EF574" s="52"/>
      <c r="EG574" s="52"/>
      <c r="EH574" s="52"/>
      <c r="EI574" s="52"/>
      <c r="EJ574" s="52"/>
      <c r="EK574" s="52"/>
      <c r="EL574" s="52"/>
      <c r="EM574" s="52"/>
      <c r="EN574" s="52"/>
      <c r="EO574" s="52"/>
      <c r="EP574" s="52"/>
      <c r="EQ574" s="95"/>
      <c r="ER574" s="542"/>
    </row>
    <row r="575" spans="1:148" ht="15" customHeight="1" x14ac:dyDescent="0.25">
      <c r="A575" s="1469"/>
      <c r="B575" s="1129" t="str">
        <f t="shared" si="62"/>
        <v>Desk 48</v>
      </c>
      <c r="C575" s="1131" t="str">
        <f t="shared" si="65"/>
        <v/>
      </c>
      <c r="D575" s="1131" t="str">
        <f t="shared" si="65"/>
        <v/>
      </c>
      <c r="E575" s="1131" t="str">
        <f t="shared" si="65"/>
        <v/>
      </c>
      <c r="F575" s="1131" t="str">
        <f t="shared" si="65"/>
        <v/>
      </c>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52"/>
      <c r="CD575" s="52"/>
      <c r="CE575" s="52"/>
      <c r="CF575" s="52"/>
      <c r="CG575" s="52"/>
      <c r="CH575" s="52"/>
      <c r="CI575" s="52"/>
      <c r="CJ575" s="52"/>
      <c r="CK575" s="52"/>
      <c r="CL575" s="52"/>
      <c r="CM575" s="52"/>
      <c r="CN575" s="52"/>
      <c r="CO575" s="52"/>
      <c r="CP575" s="52"/>
      <c r="CQ575" s="52"/>
      <c r="CR575" s="52"/>
      <c r="CS575" s="52"/>
      <c r="CT575" s="52"/>
      <c r="CU575" s="52"/>
      <c r="CV575" s="52"/>
      <c r="CW575" s="52"/>
      <c r="CX575" s="52"/>
      <c r="CY575" s="52"/>
      <c r="CZ575" s="52"/>
      <c r="DA575" s="52"/>
      <c r="DB575" s="52"/>
      <c r="DC575" s="52"/>
      <c r="DD575" s="52"/>
      <c r="DE575" s="52"/>
      <c r="DF575" s="52"/>
      <c r="DG575" s="52"/>
      <c r="DH575" s="52"/>
      <c r="DI575" s="52"/>
      <c r="DJ575" s="52"/>
      <c r="DK575" s="52"/>
      <c r="DL575" s="52"/>
      <c r="DM575" s="52"/>
      <c r="DN575" s="52"/>
      <c r="DO575" s="52"/>
      <c r="DP575" s="52"/>
      <c r="DQ575" s="52"/>
      <c r="DR575" s="52"/>
      <c r="DS575" s="52"/>
      <c r="DT575" s="52"/>
      <c r="DU575" s="52"/>
      <c r="DV575" s="95"/>
      <c r="DW575" s="52"/>
      <c r="DX575" s="52"/>
      <c r="DY575" s="52"/>
      <c r="DZ575" s="52"/>
      <c r="EA575" s="52"/>
      <c r="EB575" s="52"/>
      <c r="EC575" s="52"/>
      <c r="ED575" s="52"/>
      <c r="EE575" s="52"/>
      <c r="EF575" s="52"/>
      <c r="EG575" s="52"/>
      <c r="EH575" s="52"/>
      <c r="EI575" s="52"/>
      <c r="EJ575" s="52"/>
      <c r="EK575" s="52"/>
      <c r="EL575" s="52"/>
      <c r="EM575" s="52"/>
      <c r="EN575" s="52"/>
      <c r="EO575" s="52"/>
      <c r="EP575" s="52"/>
      <c r="EQ575" s="95"/>
      <c r="ER575" s="542"/>
    </row>
    <row r="576" spans="1:148" ht="15" customHeight="1" x14ac:dyDescent="0.25">
      <c r="A576" s="1469"/>
      <c r="B576" s="1129" t="str">
        <f t="shared" si="62"/>
        <v>Desk 49</v>
      </c>
      <c r="C576" s="1131" t="str">
        <f t="shared" si="65"/>
        <v/>
      </c>
      <c r="D576" s="1131" t="str">
        <f t="shared" si="65"/>
        <v/>
      </c>
      <c r="E576" s="1131" t="str">
        <f t="shared" si="65"/>
        <v/>
      </c>
      <c r="F576" s="1131" t="str">
        <f t="shared" si="65"/>
        <v/>
      </c>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52"/>
      <c r="CD576" s="52"/>
      <c r="CE576" s="52"/>
      <c r="CF576" s="52"/>
      <c r="CG576" s="52"/>
      <c r="CH576" s="52"/>
      <c r="CI576" s="52"/>
      <c r="CJ576" s="52"/>
      <c r="CK576" s="52"/>
      <c r="CL576" s="52"/>
      <c r="CM576" s="52"/>
      <c r="CN576" s="52"/>
      <c r="CO576" s="52"/>
      <c r="CP576" s="52"/>
      <c r="CQ576" s="52"/>
      <c r="CR576" s="52"/>
      <c r="CS576" s="52"/>
      <c r="CT576" s="52"/>
      <c r="CU576" s="52"/>
      <c r="CV576" s="52"/>
      <c r="CW576" s="52"/>
      <c r="CX576" s="52"/>
      <c r="CY576" s="52"/>
      <c r="CZ576" s="52"/>
      <c r="DA576" s="52"/>
      <c r="DB576" s="52"/>
      <c r="DC576" s="52"/>
      <c r="DD576" s="52"/>
      <c r="DE576" s="52"/>
      <c r="DF576" s="52"/>
      <c r="DG576" s="52"/>
      <c r="DH576" s="52"/>
      <c r="DI576" s="52"/>
      <c r="DJ576" s="52"/>
      <c r="DK576" s="52"/>
      <c r="DL576" s="52"/>
      <c r="DM576" s="52"/>
      <c r="DN576" s="52"/>
      <c r="DO576" s="52"/>
      <c r="DP576" s="52"/>
      <c r="DQ576" s="52"/>
      <c r="DR576" s="52"/>
      <c r="DS576" s="52"/>
      <c r="DT576" s="52"/>
      <c r="DU576" s="52"/>
      <c r="DV576" s="95"/>
      <c r="DW576" s="52"/>
      <c r="DX576" s="52"/>
      <c r="DY576" s="52"/>
      <c r="DZ576" s="52"/>
      <c r="EA576" s="52"/>
      <c r="EB576" s="52"/>
      <c r="EC576" s="52"/>
      <c r="ED576" s="52"/>
      <c r="EE576" s="52"/>
      <c r="EF576" s="52"/>
      <c r="EG576" s="52"/>
      <c r="EH576" s="52"/>
      <c r="EI576" s="52"/>
      <c r="EJ576" s="52"/>
      <c r="EK576" s="52"/>
      <c r="EL576" s="52"/>
      <c r="EM576" s="52"/>
      <c r="EN576" s="52"/>
      <c r="EO576" s="52"/>
      <c r="EP576" s="52"/>
      <c r="EQ576" s="95"/>
      <c r="ER576" s="542"/>
    </row>
    <row r="577" spans="1:148" ht="15" customHeight="1" x14ac:dyDescent="0.25">
      <c r="A577" s="1469"/>
      <c r="B577" s="1129" t="str">
        <f t="shared" si="62"/>
        <v>Desk 50</v>
      </c>
      <c r="C577" s="1131" t="str">
        <f t="shared" ref="C577:F592" si="66">IF(ISBLANK(C60), "", C60)</f>
        <v/>
      </c>
      <c r="D577" s="1131" t="str">
        <f t="shared" si="66"/>
        <v/>
      </c>
      <c r="E577" s="1131" t="str">
        <f t="shared" si="66"/>
        <v/>
      </c>
      <c r="F577" s="1131" t="str">
        <f t="shared" si="66"/>
        <v/>
      </c>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52"/>
      <c r="CD577" s="52"/>
      <c r="CE577" s="52"/>
      <c r="CF577" s="52"/>
      <c r="CG577" s="52"/>
      <c r="CH577" s="52"/>
      <c r="CI577" s="52"/>
      <c r="CJ577" s="52"/>
      <c r="CK577" s="52"/>
      <c r="CL577" s="52"/>
      <c r="CM577" s="52"/>
      <c r="CN577" s="52"/>
      <c r="CO577" s="52"/>
      <c r="CP577" s="52"/>
      <c r="CQ577" s="52"/>
      <c r="CR577" s="52"/>
      <c r="CS577" s="52"/>
      <c r="CT577" s="52"/>
      <c r="CU577" s="52"/>
      <c r="CV577" s="52"/>
      <c r="CW577" s="52"/>
      <c r="CX577" s="52"/>
      <c r="CY577" s="52"/>
      <c r="CZ577" s="52"/>
      <c r="DA577" s="52"/>
      <c r="DB577" s="52"/>
      <c r="DC577" s="52"/>
      <c r="DD577" s="52"/>
      <c r="DE577" s="52"/>
      <c r="DF577" s="52"/>
      <c r="DG577" s="52"/>
      <c r="DH577" s="52"/>
      <c r="DI577" s="52"/>
      <c r="DJ577" s="52"/>
      <c r="DK577" s="52"/>
      <c r="DL577" s="52"/>
      <c r="DM577" s="52"/>
      <c r="DN577" s="52"/>
      <c r="DO577" s="52"/>
      <c r="DP577" s="52"/>
      <c r="DQ577" s="52"/>
      <c r="DR577" s="52"/>
      <c r="DS577" s="52"/>
      <c r="DT577" s="52"/>
      <c r="DU577" s="52"/>
      <c r="DV577" s="95"/>
      <c r="DW577" s="52"/>
      <c r="DX577" s="52"/>
      <c r="DY577" s="52"/>
      <c r="DZ577" s="52"/>
      <c r="EA577" s="52"/>
      <c r="EB577" s="52"/>
      <c r="EC577" s="52"/>
      <c r="ED577" s="52"/>
      <c r="EE577" s="52"/>
      <c r="EF577" s="52"/>
      <c r="EG577" s="52"/>
      <c r="EH577" s="52"/>
      <c r="EI577" s="52"/>
      <c r="EJ577" s="52"/>
      <c r="EK577" s="52"/>
      <c r="EL577" s="52"/>
      <c r="EM577" s="52"/>
      <c r="EN577" s="52"/>
      <c r="EO577" s="52"/>
      <c r="EP577" s="52"/>
      <c r="EQ577" s="95"/>
      <c r="ER577" s="542"/>
    </row>
    <row r="578" spans="1:148" ht="15" customHeight="1" x14ac:dyDescent="0.25">
      <c r="A578" s="1469"/>
      <c r="B578" s="1129" t="str">
        <f t="shared" si="62"/>
        <v>Desk 51</v>
      </c>
      <c r="C578" s="1131" t="str">
        <f t="shared" si="66"/>
        <v/>
      </c>
      <c r="D578" s="1131" t="str">
        <f t="shared" si="66"/>
        <v/>
      </c>
      <c r="E578" s="1131" t="str">
        <f t="shared" si="66"/>
        <v/>
      </c>
      <c r="F578" s="1131" t="str">
        <f t="shared" si="66"/>
        <v/>
      </c>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52"/>
      <c r="CD578" s="52"/>
      <c r="CE578" s="52"/>
      <c r="CF578" s="52"/>
      <c r="CG578" s="52"/>
      <c r="CH578" s="52"/>
      <c r="CI578" s="52"/>
      <c r="CJ578" s="52"/>
      <c r="CK578" s="52"/>
      <c r="CL578" s="52"/>
      <c r="CM578" s="52"/>
      <c r="CN578" s="52"/>
      <c r="CO578" s="52"/>
      <c r="CP578" s="52"/>
      <c r="CQ578" s="52"/>
      <c r="CR578" s="52"/>
      <c r="CS578" s="52"/>
      <c r="CT578" s="52"/>
      <c r="CU578" s="52"/>
      <c r="CV578" s="52"/>
      <c r="CW578" s="52"/>
      <c r="CX578" s="52"/>
      <c r="CY578" s="52"/>
      <c r="CZ578" s="52"/>
      <c r="DA578" s="52"/>
      <c r="DB578" s="52"/>
      <c r="DC578" s="52"/>
      <c r="DD578" s="52"/>
      <c r="DE578" s="52"/>
      <c r="DF578" s="52"/>
      <c r="DG578" s="52"/>
      <c r="DH578" s="52"/>
      <c r="DI578" s="52"/>
      <c r="DJ578" s="52"/>
      <c r="DK578" s="52"/>
      <c r="DL578" s="52"/>
      <c r="DM578" s="52"/>
      <c r="DN578" s="52"/>
      <c r="DO578" s="52"/>
      <c r="DP578" s="52"/>
      <c r="DQ578" s="52"/>
      <c r="DR578" s="52"/>
      <c r="DS578" s="52"/>
      <c r="DT578" s="52"/>
      <c r="DU578" s="52"/>
      <c r="DV578" s="95"/>
      <c r="DW578" s="52"/>
      <c r="DX578" s="52"/>
      <c r="DY578" s="52"/>
      <c r="DZ578" s="52"/>
      <c r="EA578" s="52"/>
      <c r="EB578" s="52"/>
      <c r="EC578" s="52"/>
      <c r="ED578" s="52"/>
      <c r="EE578" s="52"/>
      <c r="EF578" s="52"/>
      <c r="EG578" s="52"/>
      <c r="EH578" s="52"/>
      <c r="EI578" s="52"/>
      <c r="EJ578" s="52"/>
      <c r="EK578" s="52"/>
      <c r="EL578" s="52"/>
      <c r="EM578" s="52"/>
      <c r="EN578" s="52"/>
      <c r="EO578" s="52"/>
      <c r="EP578" s="52"/>
      <c r="EQ578" s="95"/>
      <c r="ER578" s="542"/>
    </row>
    <row r="579" spans="1:148" ht="15" customHeight="1" x14ac:dyDescent="0.25">
      <c r="A579" s="1469"/>
      <c r="B579" s="1129" t="str">
        <f t="shared" si="62"/>
        <v>Desk 52</v>
      </c>
      <c r="C579" s="1131" t="str">
        <f t="shared" si="66"/>
        <v/>
      </c>
      <c r="D579" s="1131" t="str">
        <f t="shared" si="66"/>
        <v/>
      </c>
      <c r="E579" s="1131" t="str">
        <f t="shared" si="66"/>
        <v/>
      </c>
      <c r="F579" s="1131" t="str">
        <f t="shared" si="66"/>
        <v/>
      </c>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52"/>
      <c r="CD579" s="52"/>
      <c r="CE579" s="52"/>
      <c r="CF579" s="52"/>
      <c r="CG579" s="52"/>
      <c r="CH579" s="52"/>
      <c r="CI579" s="52"/>
      <c r="CJ579" s="52"/>
      <c r="CK579" s="52"/>
      <c r="CL579" s="52"/>
      <c r="CM579" s="52"/>
      <c r="CN579" s="52"/>
      <c r="CO579" s="52"/>
      <c r="CP579" s="52"/>
      <c r="CQ579" s="52"/>
      <c r="CR579" s="52"/>
      <c r="CS579" s="52"/>
      <c r="CT579" s="52"/>
      <c r="CU579" s="52"/>
      <c r="CV579" s="52"/>
      <c r="CW579" s="52"/>
      <c r="CX579" s="52"/>
      <c r="CY579" s="52"/>
      <c r="CZ579" s="52"/>
      <c r="DA579" s="52"/>
      <c r="DB579" s="52"/>
      <c r="DC579" s="52"/>
      <c r="DD579" s="52"/>
      <c r="DE579" s="52"/>
      <c r="DF579" s="52"/>
      <c r="DG579" s="52"/>
      <c r="DH579" s="52"/>
      <c r="DI579" s="52"/>
      <c r="DJ579" s="52"/>
      <c r="DK579" s="52"/>
      <c r="DL579" s="52"/>
      <c r="DM579" s="52"/>
      <c r="DN579" s="52"/>
      <c r="DO579" s="52"/>
      <c r="DP579" s="52"/>
      <c r="DQ579" s="52"/>
      <c r="DR579" s="52"/>
      <c r="DS579" s="52"/>
      <c r="DT579" s="52"/>
      <c r="DU579" s="52"/>
      <c r="DV579" s="95"/>
      <c r="DW579" s="52"/>
      <c r="DX579" s="52"/>
      <c r="DY579" s="52"/>
      <c r="DZ579" s="52"/>
      <c r="EA579" s="52"/>
      <c r="EB579" s="52"/>
      <c r="EC579" s="52"/>
      <c r="ED579" s="52"/>
      <c r="EE579" s="52"/>
      <c r="EF579" s="52"/>
      <c r="EG579" s="52"/>
      <c r="EH579" s="52"/>
      <c r="EI579" s="52"/>
      <c r="EJ579" s="52"/>
      <c r="EK579" s="52"/>
      <c r="EL579" s="52"/>
      <c r="EM579" s="52"/>
      <c r="EN579" s="52"/>
      <c r="EO579" s="52"/>
      <c r="EP579" s="52"/>
      <c r="EQ579" s="95"/>
      <c r="ER579" s="542"/>
    </row>
    <row r="580" spans="1:148" ht="15" customHeight="1" x14ac:dyDescent="0.25">
      <c r="A580" s="1469"/>
      <c r="B580" s="1129" t="str">
        <f t="shared" si="62"/>
        <v>Desk 53</v>
      </c>
      <c r="C580" s="1131" t="str">
        <f t="shared" si="66"/>
        <v/>
      </c>
      <c r="D580" s="1131" t="str">
        <f t="shared" si="66"/>
        <v/>
      </c>
      <c r="E580" s="1131" t="str">
        <f t="shared" si="66"/>
        <v/>
      </c>
      <c r="F580" s="1131" t="str">
        <f t="shared" si="66"/>
        <v/>
      </c>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52"/>
      <c r="CD580" s="52"/>
      <c r="CE580" s="52"/>
      <c r="CF580" s="52"/>
      <c r="CG580" s="52"/>
      <c r="CH580" s="52"/>
      <c r="CI580" s="52"/>
      <c r="CJ580" s="52"/>
      <c r="CK580" s="52"/>
      <c r="CL580" s="52"/>
      <c r="CM580" s="52"/>
      <c r="CN580" s="52"/>
      <c r="CO580" s="52"/>
      <c r="CP580" s="52"/>
      <c r="CQ580" s="52"/>
      <c r="CR580" s="52"/>
      <c r="CS580" s="52"/>
      <c r="CT580" s="52"/>
      <c r="CU580" s="52"/>
      <c r="CV580" s="52"/>
      <c r="CW580" s="52"/>
      <c r="CX580" s="52"/>
      <c r="CY580" s="52"/>
      <c r="CZ580" s="52"/>
      <c r="DA580" s="52"/>
      <c r="DB580" s="52"/>
      <c r="DC580" s="52"/>
      <c r="DD580" s="52"/>
      <c r="DE580" s="52"/>
      <c r="DF580" s="52"/>
      <c r="DG580" s="52"/>
      <c r="DH580" s="52"/>
      <c r="DI580" s="52"/>
      <c r="DJ580" s="52"/>
      <c r="DK580" s="52"/>
      <c r="DL580" s="52"/>
      <c r="DM580" s="52"/>
      <c r="DN580" s="52"/>
      <c r="DO580" s="52"/>
      <c r="DP580" s="52"/>
      <c r="DQ580" s="52"/>
      <c r="DR580" s="52"/>
      <c r="DS580" s="52"/>
      <c r="DT580" s="52"/>
      <c r="DU580" s="52"/>
      <c r="DV580" s="95"/>
      <c r="DW580" s="52"/>
      <c r="DX580" s="52"/>
      <c r="DY580" s="52"/>
      <c r="DZ580" s="52"/>
      <c r="EA580" s="52"/>
      <c r="EB580" s="52"/>
      <c r="EC580" s="52"/>
      <c r="ED580" s="52"/>
      <c r="EE580" s="52"/>
      <c r="EF580" s="52"/>
      <c r="EG580" s="52"/>
      <c r="EH580" s="52"/>
      <c r="EI580" s="52"/>
      <c r="EJ580" s="52"/>
      <c r="EK580" s="52"/>
      <c r="EL580" s="52"/>
      <c r="EM580" s="52"/>
      <c r="EN580" s="52"/>
      <c r="EO580" s="52"/>
      <c r="EP580" s="52"/>
      <c r="EQ580" s="95"/>
      <c r="ER580" s="542"/>
    </row>
    <row r="581" spans="1:148" ht="15" customHeight="1" x14ac:dyDescent="0.25">
      <c r="A581" s="1469"/>
      <c r="B581" s="1129" t="str">
        <f t="shared" si="62"/>
        <v>Desk 54</v>
      </c>
      <c r="C581" s="1131" t="str">
        <f t="shared" si="66"/>
        <v/>
      </c>
      <c r="D581" s="1131" t="str">
        <f t="shared" si="66"/>
        <v/>
      </c>
      <c r="E581" s="1131" t="str">
        <f t="shared" si="66"/>
        <v/>
      </c>
      <c r="F581" s="1131" t="str">
        <f t="shared" si="66"/>
        <v/>
      </c>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52"/>
      <c r="CD581" s="52"/>
      <c r="CE581" s="52"/>
      <c r="CF581" s="52"/>
      <c r="CG581" s="52"/>
      <c r="CH581" s="52"/>
      <c r="CI581" s="52"/>
      <c r="CJ581" s="52"/>
      <c r="CK581" s="52"/>
      <c r="CL581" s="52"/>
      <c r="CM581" s="52"/>
      <c r="CN581" s="52"/>
      <c r="CO581" s="52"/>
      <c r="CP581" s="52"/>
      <c r="CQ581" s="52"/>
      <c r="CR581" s="52"/>
      <c r="CS581" s="52"/>
      <c r="CT581" s="52"/>
      <c r="CU581" s="52"/>
      <c r="CV581" s="52"/>
      <c r="CW581" s="52"/>
      <c r="CX581" s="52"/>
      <c r="CY581" s="52"/>
      <c r="CZ581" s="52"/>
      <c r="DA581" s="52"/>
      <c r="DB581" s="52"/>
      <c r="DC581" s="52"/>
      <c r="DD581" s="52"/>
      <c r="DE581" s="52"/>
      <c r="DF581" s="52"/>
      <c r="DG581" s="52"/>
      <c r="DH581" s="52"/>
      <c r="DI581" s="52"/>
      <c r="DJ581" s="52"/>
      <c r="DK581" s="52"/>
      <c r="DL581" s="52"/>
      <c r="DM581" s="52"/>
      <c r="DN581" s="52"/>
      <c r="DO581" s="52"/>
      <c r="DP581" s="52"/>
      <c r="DQ581" s="52"/>
      <c r="DR581" s="52"/>
      <c r="DS581" s="52"/>
      <c r="DT581" s="52"/>
      <c r="DU581" s="52"/>
      <c r="DV581" s="95"/>
      <c r="DW581" s="52"/>
      <c r="DX581" s="52"/>
      <c r="DY581" s="52"/>
      <c r="DZ581" s="52"/>
      <c r="EA581" s="52"/>
      <c r="EB581" s="52"/>
      <c r="EC581" s="52"/>
      <c r="ED581" s="52"/>
      <c r="EE581" s="52"/>
      <c r="EF581" s="52"/>
      <c r="EG581" s="52"/>
      <c r="EH581" s="52"/>
      <c r="EI581" s="52"/>
      <c r="EJ581" s="52"/>
      <c r="EK581" s="52"/>
      <c r="EL581" s="52"/>
      <c r="EM581" s="52"/>
      <c r="EN581" s="52"/>
      <c r="EO581" s="52"/>
      <c r="EP581" s="52"/>
      <c r="EQ581" s="95"/>
      <c r="ER581" s="542"/>
    </row>
    <row r="582" spans="1:148" ht="15" customHeight="1" x14ac:dyDescent="0.25">
      <c r="A582" s="1469"/>
      <c r="B582" s="1129" t="str">
        <f t="shared" si="62"/>
        <v>Desk 55</v>
      </c>
      <c r="C582" s="1131" t="str">
        <f t="shared" si="66"/>
        <v/>
      </c>
      <c r="D582" s="1131" t="str">
        <f t="shared" si="66"/>
        <v/>
      </c>
      <c r="E582" s="1131" t="str">
        <f t="shared" si="66"/>
        <v/>
      </c>
      <c r="F582" s="1131" t="str">
        <f t="shared" si="66"/>
        <v/>
      </c>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52"/>
      <c r="CD582" s="52"/>
      <c r="CE582" s="52"/>
      <c r="CF582" s="52"/>
      <c r="CG582" s="52"/>
      <c r="CH582" s="52"/>
      <c r="CI582" s="52"/>
      <c r="CJ582" s="52"/>
      <c r="CK582" s="52"/>
      <c r="CL582" s="52"/>
      <c r="CM582" s="52"/>
      <c r="CN582" s="52"/>
      <c r="CO582" s="52"/>
      <c r="CP582" s="52"/>
      <c r="CQ582" s="52"/>
      <c r="CR582" s="52"/>
      <c r="CS582" s="52"/>
      <c r="CT582" s="52"/>
      <c r="CU582" s="52"/>
      <c r="CV582" s="52"/>
      <c r="CW582" s="52"/>
      <c r="CX582" s="52"/>
      <c r="CY582" s="52"/>
      <c r="CZ582" s="52"/>
      <c r="DA582" s="52"/>
      <c r="DB582" s="52"/>
      <c r="DC582" s="52"/>
      <c r="DD582" s="52"/>
      <c r="DE582" s="52"/>
      <c r="DF582" s="52"/>
      <c r="DG582" s="52"/>
      <c r="DH582" s="52"/>
      <c r="DI582" s="52"/>
      <c r="DJ582" s="52"/>
      <c r="DK582" s="52"/>
      <c r="DL582" s="52"/>
      <c r="DM582" s="52"/>
      <c r="DN582" s="52"/>
      <c r="DO582" s="52"/>
      <c r="DP582" s="52"/>
      <c r="DQ582" s="52"/>
      <c r="DR582" s="52"/>
      <c r="DS582" s="52"/>
      <c r="DT582" s="52"/>
      <c r="DU582" s="52"/>
      <c r="DV582" s="95"/>
      <c r="DW582" s="52"/>
      <c r="DX582" s="52"/>
      <c r="DY582" s="52"/>
      <c r="DZ582" s="52"/>
      <c r="EA582" s="52"/>
      <c r="EB582" s="52"/>
      <c r="EC582" s="52"/>
      <c r="ED582" s="52"/>
      <c r="EE582" s="52"/>
      <c r="EF582" s="52"/>
      <c r="EG582" s="52"/>
      <c r="EH582" s="52"/>
      <c r="EI582" s="52"/>
      <c r="EJ582" s="52"/>
      <c r="EK582" s="52"/>
      <c r="EL582" s="52"/>
      <c r="EM582" s="52"/>
      <c r="EN582" s="52"/>
      <c r="EO582" s="52"/>
      <c r="EP582" s="52"/>
      <c r="EQ582" s="95"/>
      <c r="ER582" s="542"/>
    </row>
    <row r="583" spans="1:148" ht="15" customHeight="1" x14ac:dyDescent="0.25">
      <c r="A583" s="1469"/>
      <c r="B583" s="1129" t="str">
        <f t="shared" si="62"/>
        <v>Desk 56</v>
      </c>
      <c r="C583" s="1131" t="str">
        <f t="shared" si="66"/>
        <v/>
      </c>
      <c r="D583" s="1131" t="str">
        <f t="shared" si="66"/>
        <v/>
      </c>
      <c r="E583" s="1131" t="str">
        <f t="shared" si="66"/>
        <v/>
      </c>
      <c r="F583" s="1131" t="str">
        <f t="shared" si="66"/>
        <v/>
      </c>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52"/>
      <c r="CD583" s="52"/>
      <c r="CE583" s="52"/>
      <c r="CF583" s="52"/>
      <c r="CG583" s="52"/>
      <c r="CH583" s="52"/>
      <c r="CI583" s="52"/>
      <c r="CJ583" s="52"/>
      <c r="CK583" s="52"/>
      <c r="CL583" s="52"/>
      <c r="CM583" s="52"/>
      <c r="CN583" s="52"/>
      <c r="CO583" s="52"/>
      <c r="CP583" s="52"/>
      <c r="CQ583" s="52"/>
      <c r="CR583" s="52"/>
      <c r="CS583" s="52"/>
      <c r="CT583" s="52"/>
      <c r="CU583" s="52"/>
      <c r="CV583" s="52"/>
      <c r="CW583" s="52"/>
      <c r="CX583" s="52"/>
      <c r="CY583" s="52"/>
      <c r="CZ583" s="52"/>
      <c r="DA583" s="52"/>
      <c r="DB583" s="52"/>
      <c r="DC583" s="52"/>
      <c r="DD583" s="52"/>
      <c r="DE583" s="52"/>
      <c r="DF583" s="52"/>
      <c r="DG583" s="52"/>
      <c r="DH583" s="52"/>
      <c r="DI583" s="52"/>
      <c r="DJ583" s="52"/>
      <c r="DK583" s="52"/>
      <c r="DL583" s="52"/>
      <c r="DM583" s="52"/>
      <c r="DN583" s="52"/>
      <c r="DO583" s="52"/>
      <c r="DP583" s="52"/>
      <c r="DQ583" s="52"/>
      <c r="DR583" s="52"/>
      <c r="DS583" s="52"/>
      <c r="DT583" s="52"/>
      <c r="DU583" s="52"/>
      <c r="DV583" s="95"/>
      <c r="DW583" s="52"/>
      <c r="DX583" s="52"/>
      <c r="DY583" s="52"/>
      <c r="DZ583" s="52"/>
      <c r="EA583" s="52"/>
      <c r="EB583" s="52"/>
      <c r="EC583" s="52"/>
      <c r="ED583" s="52"/>
      <c r="EE583" s="52"/>
      <c r="EF583" s="52"/>
      <c r="EG583" s="52"/>
      <c r="EH583" s="52"/>
      <c r="EI583" s="52"/>
      <c r="EJ583" s="52"/>
      <c r="EK583" s="52"/>
      <c r="EL583" s="52"/>
      <c r="EM583" s="52"/>
      <c r="EN583" s="52"/>
      <c r="EO583" s="52"/>
      <c r="EP583" s="52"/>
      <c r="EQ583" s="95"/>
      <c r="ER583" s="542"/>
    </row>
    <row r="584" spans="1:148" ht="15" customHeight="1" x14ac:dyDescent="0.25">
      <c r="A584" s="1469"/>
      <c r="B584" s="1129" t="str">
        <f t="shared" si="62"/>
        <v>Desk 57</v>
      </c>
      <c r="C584" s="1131" t="str">
        <f t="shared" si="66"/>
        <v/>
      </c>
      <c r="D584" s="1131" t="str">
        <f t="shared" si="66"/>
        <v/>
      </c>
      <c r="E584" s="1131" t="str">
        <f t="shared" si="66"/>
        <v/>
      </c>
      <c r="F584" s="1131" t="str">
        <f t="shared" si="66"/>
        <v/>
      </c>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52"/>
      <c r="CD584" s="52"/>
      <c r="CE584" s="52"/>
      <c r="CF584" s="52"/>
      <c r="CG584" s="52"/>
      <c r="CH584" s="52"/>
      <c r="CI584" s="52"/>
      <c r="CJ584" s="52"/>
      <c r="CK584" s="52"/>
      <c r="CL584" s="52"/>
      <c r="CM584" s="52"/>
      <c r="CN584" s="52"/>
      <c r="CO584" s="52"/>
      <c r="CP584" s="52"/>
      <c r="CQ584" s="52"/>
      <c r="CR584" s="52"/>
      <c r="CS584" s="52"/>
      <c r="CT584" s="52"/>
      <c r="CU584" s="52"/>
      <c r="CV584" s="52"/>
      <c r="CW584" s="52"/>
      <c r="CX584" s="52"/>
      <c r="CY584" s="52"/>
      <c r="CZ584" s="52"/>
      <c r="DA584" s="52"/>
      <c r="DB584" s="52"/>
      <c r="DC584" s="52"/>
      <c r="DD584" s="52"/>
      <c r="DE584" s="52"/>
      <c r="DF584" s="52"/>
      <c r="DG584" s="52"/>
      <c r="DH584" s="52"/>
      <c r="DI584" s="52"/>
      <c r="DJ584" s="52"/>
      <c r="DK584" s="52"/>
      <c r="DL584" s="52"/>
      <c r="DM584" s="52"/>
      <c r="DN584" s="52"/>
      <c r="DO584" s="52"/>
      <c r="DP584" s="52"/>
      <c r="DQ584" s="52"/>
      <c r="DR584" s="52"/>
      <c r="DS584" s="52"/>
      <c r="DT584" s="52"/>
      <c r="DU584" s="52"/>
      <c r="DV584" s="95"/>
      <c r="DW584" s="52"/>
      <c r="DX584" s="52"/>
      <c r="DY584" s="52"/>
      <c r="DZ584" s="52"/>
      <c r="EA584" s="52"/>
      <c r="EB584" s="52"/>
      <c r="EC584" s="52"/>
      <c r="ED584" s="52"/>
      <c r="EE584" s="52"/>
      <c r="EF584" s="52"/>
      <c r="EG584" s="52"/>
      <c r="EH584" s="52"/>
      <c r="EI584" s="52"/>
      <c r="EJ584" s="52"/>
      <c r="EK584" s="52"/>
      <c r="EL584" s="52"/>
      <c r="EM584" s="52"/>
      <c r="EN584" s="52"/>
      <c r="EO584" s="52"/>
      <c r="EP584" s="52"/>
      <c r="EQ584" s="95"/>
      <c r="ER584" s="542"/>
    </row>
    <row r="585" spans="1:148" ht="15" customHeight="1" x14ac:dyDescent="0.25">
      <c r="A585" s="1469"/>
      <c r="B585" s="1129" t="str">
        <f t="shared" si="62"/>
        <v>Desk 58</v>
      </c>
      <c r="C585" s="1131" t="str">
        <f t="shared" si="66"/>
        <v/>
      </c>
      <c r="D585" s="1131" t="str">
        <f t="shared" si="66"/>
        <v/>
      </c>
      <c r="E585" s="1131" t="str">
        <f t="shared" si="66"/>
        <v/>
      </c>
      <c r="F585" s="1131" t="str">
        <f t="shared" si="66"/>
        <v/>
      </c>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52"/>
      <c r="CD585" s="52"/>
      <c r="CE585" s="52"/>
      <c r="CF585" s="52"/>
      <c r="CG585" s="52"/>
      <c r="CH585" s="52"/>
      <c r="CI585" s="52"/>
      <c r="CJ585" s="52"/>
      <c r="CK585" s="52"/>
      <c r="CL585" s="52"/>
      <c r="CM585" s="52"/>
      <c r="CN585" s="52"/>
      <c r="CO585" s="52"/>
      <c r="CP585" s="52"/>
      <c r="CQ585" s="52"/>
      <c r="CR585" s="52"/>
      <c r="CS585" s="52"/>
      <c r="CT585" s="52"/>
      <c r="CU585" s="52"/>
      <c r="CV585" s="52"/>
      <c r="CW585" s="52"/>
      <c r="CX585" s="52"/>
      <c r="CY585" s="52"/>
      <c r="CZ585" s="52"/>
      <c r="DA585" s="52"/>
      <c r="DB585" s="52"/>
      <c r="DC585" s="52"/>
      <c r="DD585" s="52"/>
      <c r="DE585" s="52"/>
      <c r="DF585" s="52"/>
      <c r="DG585" s="52"/>
      <c r="DH585" s="52"/>
      <c r="DI585" s="52"/>
      <c r="DJ585" s="52"/>
      <c r="DK585" s="52"/>
      <c r="DL585" s="52"/>
      <c r="DM585" s="52"/>
      <c r="DN585" s="52"/>
      <c r="DO585" s="52"/>
      <c r="DP585" s="52"/>
      <c r="DQ585" s="52"/>
      <c r="DR585" s="52"/>
      <c r="DS585" s="52"/>
      <c r="DT585" s="52"/>
      <c r="DU585" s="52"/>
      <c r="DV585" s="95"/>
      <c r="DW585" s="52"/>
      <c r="DX585" s="52"/>
      <c r="DY585" s="52"/>
      <c r="DZ585" s="52"/>
      <c r="EA585" s="52"/>
      <c r="EB585" s="52"/>
      <c r="EC585" s="52"/>
      <c r="ED585" s="52"/>
      <c r="EE585" s="52"/>
      <c r="EF585" s="52"/>
      <c r="EG585" s="52"/>
      <c r="EH585" s="52"/>
      <c r="EI585" s="52"/>
      <c r="EJ585" s="52"/>
      <c r="EK585" s="52"/>
      <c r="EL585" s="52"/>
      <c r="EM585" s="52"/>
      <c r="EN585" s="52"/>
      <c r="EO585" s="52"/>
      <c r="EP585" s="52"/>
      <c r="EQ585" s="95"/>
      <c r="ER585" s="542"/>
    </row>
    <row r="586" spans="1:148" ht="15" customHeight="1" x14ac:dyDescent="0.25">
      <c r="A586" s="1469"/>
      <c r="B586" s="1129" t="str">
        <f t="shared" si="62"/>
        <v>Desk 59</v>
      </c>
      <c r="C586" s="1131" t="str">
        <f t="shared" si="66"/>
        <v/>
      </c>
      <c r="D586" s="1131" t="str">
        <f t="shared" si="66"/>
        <v/>
      </c>
      <c r="E586" s="1131" t="str">
        <f t="shared" si="66"/>
        <v/>
      </c>
      <c r="F586" s="1131" t="str">
        <f t="shared" si="66"/>
        <v/>
      </c>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52"/>
      <c r="CD586" s="52"/>
      <c r="CE586" s="52"/>
      <c r="CF586" s="52"/>
      <c r="CG586" s="52"/>
      <c r="CH586" s="52"/>
      <c r="CI586" s="52"/>
      <c r="CJ586" s="52"/>
      <c r="CK586" s="52"/>
      <c r="CL586" s="52"/>
      <c r="CM586" s="52"/>
      <c r="CN586" s="52"/>
      <c r="CO586" s="52"/>
      <c r="CP586" s="52"/>
      <c r="CQ586" s="52"/>
      <c r="CR586" s="52"/>
      <c r="CS586" s="52"/>
      <c r="CT586" s="52"/>
      <c r="CU586" s="52"/>
      <c r="CV586" s="52"/>
      <c r="CW586" s="52"/>
      <c r="CX586" s="52"/>
      <c r="CY586" s="52"/>
      <c r="CZ586" s="52"/>
      <c r="DA586" s="52"/>
      <c r="DB586" s="52"/>
      <c r="DC586" s="52"/>
      <c r="DD586" s="52"/>
      <c r="DE586" s="52"/>
      <c r="DF586" s="52"/>
      <c r="DG586" s="52"/>
      <c r="DH586" s="52"/>
      <c r="DI586" s="52"/>
      <c r="DJ586" s="52"/>
      <c r="DK586" s="52"/>
      <c r="DL586" s="52"/>
      <c r="DM586" s="52"/>
      <c r="DN586" s="52"/>
      <c r="DO586" s="52"/>
      <c r="DP586" s="52"/>
      <c r="DQ586" s="52"/>
      <c r="DR586" s="52"/>
      <c r="DS586" s="52"/>
      <c r="DT586" s="52"/>
      <c r="DU586" s="52"/>
      <c r="DV586" s="95"/>
      <c r="DW586" s="52"/>
      <c r="DX586" s="52"/>
      <c r="DY586" s="52"/>
      <c r="DZ586" s="52"/>
      <c r="EA586" s="52"/>
      <c r="EB586" s="52"/>
      <c r="EC586" s="52"/>
      <c r="ED586" s="52"/>
      <c r="EE586" s="52"/>
      <c r="EF586" s="52"/>
      <c r="EG586" s="52"/>
      <c r="EH586" s="52"/>
      <c r="EI586" s="52"/>
      <c r="EJ586" s="52"/>
      <c r="EK586" s="52"/>
      <c r="EL586" s="52"/>
      <c r="EM586" s="52"/>
      <c r="EN586" s="52"/>
      <c r="EO586" s="52"/>
      <c r="EP586" s="52"/>
      <c r="EQ586" s="95"/>
      <c r="ER586" s="542"/>
    </row>
    <row r="587" spans="1:148" ht="15" customHeight="1" x14ac:dyDescent="0.25">
      <c r="A587" s="1469"/>
      <c r="B587" s="1129" t="str">
        <f t="shared" si="62"/>
        <v>Desk 60</v>
      </c>
      <c r="C587" s="1131" t="str">
        <f t="shared" si="66"/>
        <v/>
      </c>
      <c r="D587" s="1131" t="str">
        <f t="shared" si="66"/>
        <v/>
      </c>
      <c r="E587" s="1131" t="str">
        <f t="shared" si="66"/>
        <v/>
      </c>
      <c r="F587" s="1131" t="str">
        <f t="shared" si="66"/>
        <v/>
      </c>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52"/>
      <c r="CD587" s="52"/>
      <c r="CE587" s="52"/>
      <c r="CF587" s="52"/>
      <c r="CG587" s="52"/>
      <c r="CH587" s="52"/>
      <c r="CI587" s="52"/>
      <c r="CJ587" s="52"/>
      <c r="CK587" s="52"/>
      <c r="CL587" s="52"/>
      <c r="CM587" s="52"/>
      <c r="CN587" s="52"/>
      <c r="CO587" s="52"/>
      <c r="CP587" s="52"/>
      <c r="CQ587" s="52"/>
      <c r="CR587" s="52"/>
      <c r="CS587" s="52"/>
      <c r="CT587" s="52"/>
      <c r="CU587" s="52"/>
      <c r="CV587" s="52"/>
      <c r="CW587" s="52"/>
      <c r="CX587" s="52"/>
      <c r="CY587" s="52"/>
      <c r="CZ587" s="52"/>
      <c r="DA587" s="52"/>
      <c r="DB587" s="52"/>
      <c r="DC587" s="52"/>
      <c r="DD587" s="52"/>
      <c r="DE587" s="52"/>
      <c r="DF587" s="52"/>
      <c r="DG587" s="52"/>
      <c r="DH587" s="52"/>
      <c r="DI587" s="52"/>
      <c r="DJ587" s="52"/>
      <c r="DK587" s="52"/>
      <c r="DL587" s="52"/>
      <c r="DM587" s="52"/>
      <c r="DN587" s="52"/>
      <c r="DO587" s="52"/>
      <c r="DP587" s="52"/>
      <c r="DQ587" s="52"/>
      <c r="DR587" s="52"/>
      <c r="DS587" s="52"/>
      <c r="DT587" s="52"/>
      <c r="DU587" s="52"/>
      <c r="DV587" s="95"/>
      <c r="DW587" s="52"/>
      <c r="DX587" s="52"/>
      <c r="DY587" s="52"/>
      <c r="DZ587" s="52"/>
      <c r="EA587" s="52"/>
      <c r="EB587" s="52"/>
      <c r="EC587" s="52"/>
      <c r="ED587" s="52"/>
      <c r="EE587" s="52"/>
      <c r="EF587" s="52"/>
      <c r="EG587" s="52"/>
      <c r="EH587" s="52"/>
      <c r="EI587" s="52"/>
      <c r="EJ587" s="52"/>
      <c r="EK587" s="52"/>
      <c r="EL587" s="52"/>
      <c r="EM587" s="52"/>
      <c r="EN587" s="52"/>
      <c r="EO587" s="52"/>
      <c r="EP587" s="52"/>
      <c r="EQ587" s="95"/>
      <c r="ER587" s="542"/>
    </row>
    <row r="588" spans="1:148" ht="15" customHeight="1" x14ac:dyDescent="0.25">
      <c r="A588" s="1469"/>
      <c r="B588" s="1129" t="str">
        <f t="shared" si="62"/>
        <v>Desk 61</v>
      </c>
      <c r="C588" s="1131" t="str">
        <f t="shared" si="66"/>
        <v/>
      </c>
      <c r="D588" s="1131" t="str">
        <f t="shared" si="66"/>
        <v/>
      </c>
      <c r="E588" s="1131" t="str">
        <f t="shared" si="66"/>
        <v/>
      </c>
      <c r="F588" s="1131" t="str">
        <f t="shared" si="66"/>
        <v/>
      </c>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52"/>
      <c r="CD588" s="52"/>
      <c r="CE588" s="52"/>
      <c r="CF588" s="52"/>
      <c r="CG588" s="52"/>
      <c r="CH588" s="52"/>
      <c r="CI588" s="52"/>
      <c r="CJ588" s="52"/>
      <c r="CK588" s="52"/>
      <c r="CL588" s="52"/>
      <c r="CM588" s="52"/>
      <c r="CN588" s="52"/>
      <c r="CO588" s="52"/>
      <c r="CP588" s="52"/>
      <c r="CQ588" s="52"/>
      <c r="CR588" s="52"/>
      <c r="CS588" s="52"/>
      <c r="CT588" s="52"/>
      <c r="CU588" s="52"/>
      <c r="CV588" s="52"/>
      <c r="CW588" s="52"/>
      <c r="CX588" s="52"/>
      <c r="CY588" s="52"/>
      <c r="CZ588" s="52"/>
      <c r="DA588" s="52"/>
      <c r="DB588" s="52"/>
      <c r="DC588" s="52"/>
      <c r="DD588" s="52"/>
      <c r="DE588" s="52"/>
      <c r="DF588" s="52"/>
      <c r="DG588" s="52"/>
      <c r="DH588" s="52"/>
      <c r="DI588" s="52"/>
      <c r="DJ588" s="52"/>
      <c r="DK588" s="52"/>
      <c r="DL588" s="52"/>
      <c r="DM588" s="52"/>
      <c r="DN588" s="52"/>
      <c r="DO588" s="52"/>
      <c r="DP588" s="52"/>
      <c r="DQ588" s="52"/>
      <c r="DR588" s="52"/>
      <c r="DS588" s="52"/>
      <c r="DT588" s="52"/>
      <c r="DU588" s="52"/>
      <c r="DV588" s="95"/>
      <c r="DW588" s="52"/>
      <c r="DX588" s="52"/>
      <c r="DY588" s="52"/>
      <c r="DZ588" s="52"/>
      <c r="EA588" s="52"/>
      <c r="EB588" s="52"/>
      <c r="EC588" s="52"/>
      <c r="ED588" s="52"/>
      <c r="EE588" s="52"/>
      <c r="EF588" s="52"/>
      <c r="EG588" s="52"/>
      <c r="EH588" s="52"/>
      <c r="EI588" s="52"/>
      <c r="EJ588" s="52"/>
      <c r="EK588" s="52"/>
      <c r="EL588" s="52"/>
      <c r="EM588" s="52"/>
      <c r="EN588" s="52"/>
      <c r="EO588" s="52"/>
      <c r="EP588" s="52"/>
      <c r="EQ588" s="95"/>
      <c r="ER588" s="542"/>
    </row>
    <row r="589" spans="1:148" ht="15" customHeight="1" x14ac:dyDescent="0.25">
      <c r="A589" s="1469"/>
      <c r="B589" s="1129" t="str">
        <f t="shared" si="62"/>
        <v>Desk 62</v>
      </c>
      <c r="C589" s="1131" t="str">
        <f t="shared" si="66"/>
        <v/>
      </c>
      <c r="D589" s="1131" t="str">
        <f t="shared" si="66"/>
        <v/>
      </c>
      <c r="E589" s="1131" t="str">
        <f t="shared" si="66"/>
        <v/>
      </c>
      <c r="F589" s="1131" t="str">
        <f t="shared" si="66"/>
        <v/>
      </c>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52"/>
      <c r="CD589" s="52"/>
      <c r="CE589" s="52"/>
      <c r="CF589" s="52"/>
      <c r="CG589" s="52"/>
      <c r="CH589" s="52"/>
      <c r="CI589" s="52"/>
      <c r="CJ589" s="52"/>
      <c r="CK589" s="52"/>
      <c r="CL589" s="52"/>
      <c r="CM589" s="52"/>
      <c r="CN589" s="52"/>
      <c r="CO589" s="52"/>
      <c r="CP589" s="52"/>
      <c r="CQ589" s="52"/>
      <c r="CR589" s="52"/>
      <c r="CS589" s="52"/>
      <c r="CT589" s="52"/>
      <c r="CU589" s="52"/>
      <c r="CV589" s="52"/>
      <c r="CW589" s="52"/>
      <c r="CX589" s="52"/>
      <c r="CY589" s="52"/>
      <c r="CZ589" s="52"/>
      <c r="DA589" s="52"/>
      <c r="DB589" s="52"/>
      <c r="DC589" s="52"/>
      <c r="DD589" s="52"/>
      <c r="DE589" s="52"/>
      <c r="DF589" s="52"/>
      <c r="DG589" s="52"/>
      <c r="DH589" s="52"/>
      <c r="DI589" s="52"/>
      <c r="DJ589" s="52"/>
      <c r="DK589" s="52"/>
      <c r="DL589" s="52"/>
      <c r="DM589" s="52"/>
      <c r="DN589" s="52"/>
      <c r="DO589" s="52"/>
      <c r="DP589" s="52"/>
      <c r="DQ589" s="52"/>
      <c r="DR589" s="52"/>
      <c r="DS589" s="52"/>
      <c r="DT589" s="52"/>
      <c r="DU589" s="52"/>
      <c r="DV589" s="95"/>
      <c r="DW589" s="52"/>
      <c r="DX589" s="52"/>
      <c r="DY589" s="52"/>
      <c r="DZ589" s="52"/>
      <c r="EA589" s="52"/>
      <c r="EB589" s="52"/>
      <c r="EC589" s="52"/>
      <c r="ED589" s="52"/>
      <c r="EE589" s="52"/>
      <c r="EF589" s="52"/>
      <c r="EG589" s="52"/>
      <c r="EH589" s="52"/>
      <c r="EI589" s="52"/>
      <c r="EJ589" s="52"/>
      <c r="EK589" s="52"/>
      <c r="EL589" s="52"/>
      <c r="EM589" s="52"/>
      <c r="EN589" s="52"/>
      <c r="EO589" s="52"/>
      <c r="EP589" s="52"/>
      <c r="EQ589" s="95"/>
      <c r="ER589" s="542"/>
    </row>
    <row r="590" spans="1:148" ht="15" customHeight="1" x14ac:dyDescent="0.25">
      <c r="A590" s="1469"/>
      <c r="B590" s="1129" t="str">
        <f t="shared" si="62"/>
        <v>Desk 63</v>
      </c>
      <c r="C590" s="1131" t="str">
        <f t="shared" si="66"/>
        <v/>
      </c>
      <c r="D590" s="1131" t="str">
        <f t="shared" si="66"/>
        <v/>
      </c>
      <c r="E590" s="1131" t="str">
        <f t="shared" si="66"/>
        <v/>
      </c>
      <c r="F590" s="1131" t="str">
        <f t="shared" si="66"/>
        <v/>
      </c>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52"/>
      <c r="CD590" s="52"/>
      <c r="CE590" s="52"/>
      <c r="CF590" s="52"/>
      <c r="CG590" s="52"/>
      <c r="CH590" s="52"/>
      <c r="CI590" s="52"/>
      <c r="CJ590" s="52"/>
      <c r="CK590" s="52"/>
      <c r="CL590" s="52"/>
      <c r="CM590" s="52"/>
      <c r="CN590" s="52"/>
      <c r="CO590" s="52"/>
      <c r="CP590" s="52"/>
      <c r="CQ590" s="52"/>
      <c r="CR590" s="52"/>
      <c r="CS590" s="52"/>
      <c r="CT590" s="52"/>
      <c r="CU590" s="52"/>
      <c r="CV590" s="52"/>
      <c r="CW590" s="52"/>
      <c r="CX590" s="52"/>
      <c r="CY590" s="52"/>
      <c r="CZ590" s="52"/>
      <c r="DA590" s="52"/>
      <c r="DB590" s="52"/>
      <c r="DC590" s="52"/>
      <c r="DD590" s="52"/>
      <c r="DE590" s="52"/>
      <c r="DF590" s="52"/>
      <c r="DG590" s="52"/>
      <c r="DH590" s="52"/>
      <c r="DI590" s="52"/>
      <c r="DJ590" s="52"/>
      <c r="DK590" s="52"/>
      <c r="DL590" s="52"/>
      <c r="DM590" s="52"/>
      <c r="DN590" s="52"/>
      <c r="DO590" s="52"/>
      <c r="DP590" s="52"/>
      <c r="DQ590" s="52"/>
      <c r="DR590" s="52"/>
      <c r="DS590" s="52"/>
      <c r="DT590" s="52"/>
      <c r="DU590" s="52"/>
      <c r="DV590" s="95"/>
      <c r="DW590" s="52"/>
      <c r="DX590" s="52"/>
      <c r="DY590" s="52"/>
      <c r="DZ590" s="52"/>
      <c r="EA590" s="52"/>
      <c r="EB590" s="52"/>
      <c r="EC590" s="52"/>
      <c r="ED590" s="52"/>
      <c r="EE590" s="52"/>
      <c r="EF590" s="52"/>
      <c r="EG590" s="52"/>
      <c r="EH590" s="52"/>
      <c r="EI590" s="52"/>
      <c r="EJ590" s="52"/>
      <c r="EK590" s="52"/>
      <c r="EL590" s="52"/>
      <c r="EM590" s="52"/>
      <c r="EN590" s="52"/>
      <c r="EO590" s="52"/>
      <c r="EP590" s="52"/>
      <c r="EQ590" s="95"/>
      <c r="ER590" s="542"/>
    </row>
    <row r="591" spans="1:148" ht="15" customHeight="1" x14ac:dyDescent="0.25">
      <c r="A591" s="1469"/>
      <c r="B591" s="1129" t="str">
        <f t="shared" si="62"/>
        <v>Desk 64</v>
      </c>
      <c r="C591" s="1131" t="str">
        <f t="shared" si="66"/>
        <v/>
      </c>
      <c r="D591" s="1131" t="str">
        <f t="shared" si="66"/>
        <v/>
      </c>
      <c r="E591" s="1131" t="str">
        <f t="shared" si="66"/>
        <v/>
      </c>
      <c r="F591" s="1131" t="str">
        <f t="shared" si="66"/>
        <v/>
      </c>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52"/>
      <c r="CD591" s="52"/>
      <c r="CE591" s="52"/>
      <c r="CF591" s="52"/>
      <c r="CG591" s="52"/>
      <c r="CH591" s="52"/>
      <c r="CI591" s="52"/>
      <c r="CJ591" s="52"/>
      <c r="CK591" s="52"/>
      <c r="CL591" s="52"/>
      <c r="CM591" s="52"/>
      <c r="CN591" s="52"/>
      <c r="CO591" s="52"/>
      <c r="CP591" s="52"/>
      <c r="CQ591" s="52"/>
      <c r="CR591" s="52"/>
      <c r="CS591" s="52"/>
      <c r="CT591" s="52"/>
      <c r="CU591" s="52"/>
      <c r="CV591" s="52"/>
      <c r="CW591" s="52"/>
      <c r="CX591" s="52"/>
      <c r="CY591" s="52"/>
      <c r="CZ591" s="52"/>
      <c r="DA591" s="52"/>
      <c r="DB591" s="52"/>
      <c r="DC591" s="52"/>
      <c r="DD591" s="52"/>
      <c r="DE591" s="52"/>
      <c r="DF591" s="52"/>
      <c r="DG591" s="52"/>
      <c r="DH591" s="52"/>
      <c r="DI591" s="52"/>
      <c r="DJ591" s="52"/>
      <c r="DK591" s="52"/>
      <c r="DL591" s="52"/>
      <c r="DM591" s="52"/>
      <c r="DN591" s="52"/>
      <c r="DO591" s="52"/>
      <c r="DP591" s="52"/>
      <c r="DQ591" s="52"/>
      <c r="DR591" s="52"/>
      <c r="DS591" s="52"/>
      <c r="DT591" s="52"/>
      <c r="DU591" s="52"/>
      <c r="DV591" s="95"/>
      <c r="DW591" s="52"/>
      <c r="DX591" s="52"/>
      <c r="DY591" s="52"/>
      <c r="DZ591" s="52"/>
      <c r="EA591" s="52"/>
      <c r="EB591" s="52"/>
      <c r="EC591" s="52"/>
      <c r="ED591" s="52"/>
      <c r="EE591" s="52"/>
      <c r="EF591" s="52"/>
      <c r="EG591" s="52"/>
      <c r="EH591" s="52"/>
      <c r="EI591" s="52"/>
      <c r="EJ591" s="52"/>
      <c r="EK591" s="52"/>
      <c r="EL591" s="52"/>
      <c r="EM591" s="52"/>
      <c r="EN591" s="52"/>
      <c r="EO591" s="52"/>
      <c r="EP591" s="52"/>
      <c r="EQ591" s="95"/>
      <c r="ER591" s="542"/>
    </row>
    <row r="592" spans="1:148" ht="15" customHeight="1" x14ac:dyDescent="0.25">
      <c r="A592" s="1469"/>
      <c r="B592" s="1129" t="str">
        <f t="shared" si="62"/>
        <v>Desk 65</v>
      </c>
      <c r="C592" s="1131" t="str">
        <f t="shared" si="66"/>
        <v/>
      </c>
      <c r="D592" s="1131" t="str">
        <f t="shared" si="66"/>
        <v/>
      </c>
      <c r="E592" s="1131" t="str">
        <f t="shared" si="66"/>
        <v/>
      </c>
      <c r="F592" s="1131" t="str">
        <f t="shared" si="66"/>
        <v/>
      </c>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52"/>
      <c r="CD592" s="52"/>
      <c r="CE592" s="52"/>
      <c r="CF592" s="52"/>
      <c r="CG592" s="52"/>
      <c r="CH592" s="52"/>
      <c r="CI592" s="52"/>
      <c r="CJ592" s="52"/>
      <c r="CK592" s="52"/>
      <c r="CL592" s="52"/>
      <c r="CM592" s="52"/>
      <c r="CN592" s="52"/>
      <c r="CO592" s="52"/>
      <c r="CP592" s="52"/>
      <c r="CQ592" s="52"/>
      <c r="CR592" s="52"/>
      <c r="CS592" s="52"/>
      <c r="CT592" s="52"/>
      <c r="CU592" s="52"/>
      <c r="CV592" s="52"/>
      <c r="CW592" s="52"/>
      <c r="CX592" s="52"/>
      <c r="CY592" s="52"/>
      <c r="CZ592" s="52"/>
      <c r="DA592" s="52"/>
      <c r="DB592" s="52"/>
      <c r="DC592" s="52"/>
      <c r="DD592" s="52"/>
      <c r="DE592" s="52"/>
      <c r="DF592" s="52"/>
      <c r="DG592" s="52"/>
      <c r="DH592" s="52"/>
      <c r="DI592" s="52"/>
      <c r="DJ592" s="52"/>
      <c r="DK592" s="52"/>
      <c r="DL592" s="52"/>
      <c r="DM592" s="52"/>
      <c r="DN592" s="52"/>
      <c r="DO592" s="52"/>
      <c r="DP592" s="52"/>
      <c r="DQ592" s="52"/>
      <c r="DR592" s="52"/>
      <c r="DS592" s="52"/>
      <c r="DT592" s="52"/>
      <c r="DU592" s="52"/>
      <c r="DV592" s="95"/>
      <c r="DW592" s="52"/>
      <c r="DX592" s="52"/>
      <c r="DY592" s="52"/>
      <c r="DZ592" s="52"/>
      <c r="EA592" s="52"/>
      <c r="EB592" s="52"/>
      <c r="EC592" s="52"/>
      <c r="ED592" s="52"/>
      <c r="EE592" s="52"/>
      <c r="EF592" s="52"/>
      <c r="EG592" s="52"/>
      <c r="EH592" s="52"/>
      <c r="EI592" s="52"/>
      <c r="EJ592" s="52"/>
      <c r="EK592" s="52"/>
      <c r="EL592" s="52"/>
      <c r="EM592" s="52"/>
      <c r="EN592" s="52"/>
      <c r="EO592" s="52"/>
      <c r="EP592" s="52"/>
      <c r="EQ592" s="95"/>
      <c r="ER592" s="542"/>
    </row>
    <row r="593" spans="1:148" ht="15" customHeight="1" x14ac:dyDescent="0.25">
      <c r="A593" s="1469"/>
      <c r="B593" s="1129" t="str">
        <f t="shared" ref="B593:B627" si="67">B179</f>
        <v>Desk 66</v>
      </c>
      <c r="C593" s="1131" t="str">
        <f t="shared" ref="C593:F608" si="68">IF(ISBLANK(C76), "", C76)</f>
        <v/>
      </c>
      <c r="D593" s="1131" t="str">
        <f t="shared" si="68"/>
        <v/>
      </c>
      <c r="E593" s="1131" t="str">
        <f t="shared" si="68"/>
        <v/>
      </c>
      <c r="F593" s="1131" t="str">
        <f t="shared" si="68"/>
        <v/>
      </c>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52"/>
      <c r="CD593" s="52"/>
      <c r="CE593" s="52"/>
      <c r="CF593" s="52"/>
      <c r="CG593" s="52"/>
      <c r="CH593" s="52"/>
      <c r="CI593" s="52"/>
      <c r="CJ593" s="52"/>
      <c r="CK593" s="52"/>
      <c r="CL593" s="52"/>
      <c r="CM593" s="52"/>
      <c r="CN593" s="52"/>
      <c r="CO593" s="52"/>
      <c r="CP593" s="52"/>
      <c r="CQ593" s="52"/>
      <c r="CR593" s="52"/>
      <c r="CS593" s="52"/>
      <c r="CT593" s="52"/>
      <c r="CU593" s="52"/>
      <c r="CV593" s="52"/>
      <c r="CW593" s="52"/>
      <c r="CX593" s="52"/>
      <c r="CY593" s="52"/>
      <c r="CZ593" s="52"/>
      <c r="DA593" s="52"/>
      <c r="DB593" s="52"/>
      <c r="DC593" s="52"/>
      <c r="DD593" s="52"/>
      <c r="DE593" s="52"/>
      <c r="DF593" s="52"/>
      <c r="DG593" s="52"/>
      <c r="DH593" s="52"/>
      <c r="DI593" s="52"/>
      <c r="DJ593" s="52"/>
      <c r="DK593" s="52"/>
      <c r="DL593" s="52"/>
      <c r="DM593" s="52"/>
      <c r="DN593" s="52"/>
      <c r="DO593" s="52"/>
      <c r="DP593" s="52"/>
      <c r="DQ593" s="52"/>
      <c r="DR593" s="52"/>
      <c r="DS593" s="52"/>
      <c r="DT593" s="52"/>
      <c r="DU593" s="52"/>
      <c r="DV593" s="95"/>
      <c r="DW593" s="52"/>
      <c r="DX593" s="52"/>
      <c r="DY593" s="52"/>
      <c r="DZ593" s="52"/>
      <c r="EA593" s="52"/>
      <c r="EB593" s="52"/>
      <c r="EC593" s="52"/>
      <c r="ED593" s="52"/>
      <c r="EE593" s="52"/>
      <c r="EF593" s="52"/>
      <c r="EG593" s="52"/>
      <c r="EH593" s="52"/>
      <c r="EI593" s="52"/>
      <c r="EJ593" s="52"/>
      <c r="EK593" s="52"/>
      <c r="EL593" s="52"/>
      <c r="EM593" s="52"/>
      <c r="EN593" s="52"/>
      <c r="EO593" s="52"/>
      <c r="EP593" s="52"/>
      <c r="EQ593" s="95"/>
      <c r="ER593" s="542"/>
    </row>
    <row r="594" spans="1:148" ht="15" customHeight="1" x14ac:dyDescent="0.25">
      <c r="A594" s="1469"/>
      <c r="B594" s="1129" t="str">
        <f t="shared" si="67"/>
        <v>Desk 67</v>
      </c>
      <c r="C594" s="1131" t="str">
        <f t="shared" si="68"/>
        <v/>
      </c>
      <c r="D594" s="1131" t="str">
        <f t="shared" si="68"/>
        <v/>
      </c>
      <c r="E594" s="1131" t="str">
        <f t="shared" si="68"/>
        <v/>
      </c>
      <c r="F594" s="1131" t="str">
        <f t="shared" si="68"/>
        <v/>
      </c>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52"/>
      <c r="CD594" s="52"/>
      <c r="CE594" s="52"/>
      <c r="CF594" s="52"/>
      <c r="CG594" s="52"/>
      <c r="CH594" s="52"/>
      <c r="CI594" s="52"/>
      <c r="CJ594" s="52"/>
      <c r="CK594" s="52"/>
      <c r="CL594" s="52"/>
      <c r="CM594" s="52"/>
      <c r="CN594" s="52"/>
      <c r="CO594" s="52"/>
      <c r="CP594" s="52"/>
      <c r="CQ594" s="52"/>
      <c r="CR594" s="52"/>
      <c r="CS594" s="52"/>
      <c r="CT594" s="52"/>
      <c r="CU594" s="52"/>
      <c r="CV594" s="52"/>
      <c r="CW594" s="52"/>
      <c r="CX594" s="52"/>
      <c r="CY594" s="52"/>
      <c r="CZ594" s="52"/>
      <c r="DA594" s="52"/>
      <c r="DB594" s="52"/>
      <c r="DC594" s="52"/>
      <c r="DD594" s="52"/>
      <c r="DE594" s="52"/>
      <c r="DF594" s="52"/>
      <c r="DG594" s="52"/>
      <c r="DH594" s="52"/>
      <c r="DI594" s="52"/>
      <c r="DJ594" s="52"/>
      <c r="DK594" s="52"/>
      <c r="DL594" s="52"/>
      <c r="DM594" s="52"/>
      <c r="DN594" s="52"/>
      <c r="DO594" s="52"/>
      <c r="DP594" s="52"/>
      <c r="DQ594" s="52"/>
      <c r="DR594" s="52"/>
      <c r="DS594" s="52"/>
      <c r="DT594" s="52"/>
      <c r="DU594" s="52"/>
      <c r="DV594" s="95"/>
      <c r="DW594" s="52"/>
      <c r="DX594" s="52"/>
      <c r="DY594" s="52"/>
      <c r="DZ594" s="52"/>
      <c r="EA594" s="52"/>
      <c r="EB594" s="52"/>
      <c r="EC594" s="52"/>
      <c r="ED594" s="52"/>
      <c r="EE594" s="52"/>
      <c r="EF594" s="52"/>
      <c r="EG594" s="52"/>
      <c r="EH594" s="52"/>
      <c r="EI594" s="52"/>
      <c r="EJ594" s="52"/>
      <c r="EK594" s="52"/>
      <c r="EL594" s="52"/>
      <c r="EM594" s="52"/>
      <c r="EN594" s="52"/>
      <c r="EO594" s="52"/>
      <c r="EP594" s="52"/>
      <c r="EQ594" s="95"/>
      <c r="ER594" s="542"/>
    </row>
    <row r="595" spans="1:148" ht="15" customHeight="1" x14ac:dyDescent="0.25">
      <c r="A595" s="1469"/>
      <c r="B595" s="1129" t="str">
        <f t="shared" si="67"/>
        <v>Desk 68</v>
      </c>
      <c r="C595" s="1131" t="str">
        <f t="shared" si="68"/>
        <v/>
      </c>
      <c r="D595" s="1131" t="str">
        <f t="shared" si="68"/>
        <v/>
      </c>
      <c r="E595" s="1131" t="str">
        <f t="shared" si="68"/>
        <v/>
      </c>
      <c r="F595" s="1131" t="str">
        <f t="shared" si="68"/>
        <v/>
      </c>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52"/>
      <c r="CD595" s="52"/>
      <c r="CE595" s="52"/>
      <c r="CF595" s="52"/>
      <c r="CG595" s="52"/>
      <c r="CH595" s="52"/>
      <c r="CI595" s="52"/>
      <c r="CJ595" s="52"/>
      <c r="CK595" s="52"/>
      <c r="CL595" s="52"/>
      <c r="CM595" s="52"/>
      <c r="CN595" s="52"/>
      <c r="CO595" s="52"/>
      <c r="CP595" s="52"/>
      <c r="CQ595" s="52"/>
      <c r="CR595" s="52"/>
      <c r="CS595" s="52"/>
      <c r="CT595" s="52"/>
      <c r="CU595" s="52"/>
      <c r="CV595" s="52"/>
      <c r="CW595" s="52"/>
      <c r="CX595" s="52"/>
      <c r="CY595" s="52"/>
      <c r="CZ595" s="52"/>
      <c r="DA595" s="52"/>
      <c r="DB595" s="52"/>
      <c r="DC595" s="52"/>
      <c r="DD595" s="52"/>
      <c r="DE595" s="52"/>
      <c r="DF595" s="52"/>
      <c r="DG595" s="52"/>
      <c r="DH595" s="52"/>
      <c r="DI595" s="52"/>
      <c r="DJ595" s="52"/>
      <c r="DK595" s="52"/>
      <c r="DL595" s="52"/>
      <c r="DM595" s="52"/>
      <c r="DN595" s="52"/>
      <c r="DO595" s="52"/>
      <c r="DP595" s="52"/>
      <c r="DQ595" s="52"/>
      <c r="DR595" s="52"/>
      <c r="DS595" s="52"/>
      <c r="DT595" s="52"/>
      <c r="DU595" s="52"/>
      <c r="DV595" s="95"/>
      <c r="DW595" s="52"/>
      <c r="DX595" s="52"/>
      <c r="DY595" s="52"/>
      <c r="DZ595" s="52"/>
      <c r="EA595" s="52"/>
      <c r="EB595" s="52"/>
      <c r="EC595" s="52"/>
      <c r="ED595" s="52"/>
      <c r="EE595" s="52"/>
      <c r="EF595" s="52"/>
      <c r="EG595" s="52"/>
      <c r="EH595" s="52"/>
      <c r="EI595" s="52"/>
      <c r="EJ595" s="52"/>
      <c r="EK595" s="52"/>
      <c r="EL595" s="52"/>
      <c r="EM595" s="52"/>
      <c r="EN595" s="52"/>
      <c r="EO595" s="52"/>
      <c r="EP595" s="52"/>
      <c r="EQ595" s="95"/>
      <c r="ER595" s="542"/>
    </row>
    <row r="596" spans="1:148" ht="15" customHeight="1" x14ac:dyDescent="0.25">
      <c r="A596" s="1469"/>
      <c r="B596" s="1129" t="str">
        <f t="shared" si="67"/>
        <v>Desk 69</v>
      </c>
      <c r="C596" s="1131" t="str">
        <f t="shared" si="68"/>
        <v/>
      </c>
      <c r="D596" s="1131" t="str">
        <f t="shared" si="68"/>
        <v/>
      </c>
      <c r="E596" s="1131" t="str">
        <f t="shared" si="68"/>
        <v/>
      </c>
      <c r="F596" s="1131" t="str">
        <f t="shared" si="68"/>
        <v/>
      </c>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52"/>
      <c r="CD596" s="52"/>
      <c r="CE596" s="52"/>
      <c r="CF596" s="52"/>
      <c r="CG596" s="52"/>
      <c r="CH596" s="52"/>
      <c r="CI596" s="52"/>
      <c r="CJ596" s="52"/>
      <c r="CK596" s="52"/>
      <c r="CL596" s="52"/>
      <c r="CM596" s="52"/>
      <c r="CN596" s="52"/>
      <c r="CO596" s="52"/>
      <c r="CP596" s="52"/>
      <c r="CQ596" s="52"/>
      <c r="CR596" s="52"/>
      <c r="CS596" s="52"/>
      <c r="CT596" s="52"/>
      <c r="CU596" s="52"/>
      <c r="CV596" s="52"/>
      <c r="CW596" s="52"/>
      <c r="CX596" s="52"/>
      <c r="CY596" s="52"/>
      <c r="CZ596" s="52"/>
      <c r="DA596" s="52"/>
      <c r="DB596" s="52"/>
      <c r="DC596" s="52"/>
      <c r="DD596" s="52"/>
      <c r="DE596" s="52"/>
      <c r="DF596" s="52"/>
      <c r="DG596" s="52"/>
      <c r="DH596" s="52"/>
      <c r="DI596" s="52"/>
      <c r="DJ596" s="52"/>
      <c r="DK596" s="52"/>
      <c r="DL596" s="52"/>
      <c r="DM596" s="52"/>
      <c r="DN596" s="52"/>
      <c r="DO596" s="52"/>
      <c r="DP596" s="52"/>
      <c r="DQ596" s="52"/>
      <c r="DR596" s="52"/>
      <c r="DS596" s="52"/>
      <c r="DT596" s="52"/>
      <c r="DU596" s="52"/>
      <c r="DV596" s="95"/>
      <c r="DW596" s="52"/>
      <c r="DX596" s="52"/>
      <c r="DY596" s="52"/>
      <c r="DZ596" s="52"/>
      <c r="EA596" s="52"/>
      <c r="EB596" s="52"/>
      <c r="EC596" s="52"/>
      <c r="ED596" s="52"/>
      <c r="EE596" s="52"/>
      <c r="EF596" s="52"/>
      <c r="EG596" s="52"/>
      <c r="EH596" s="52"/>
      <c r="EI596" s="52"/>
      <c r="EJ596" s="52"/>
      <c r="EK596" s="52"/>
      <c r="EL596" s="52"/>
      <c r="EM596" s="52"/>
      <c r="EN596" s="52"/>
      <c r="EO596" s="52"/>
      <c r="EP596" s="52"/>
      <c r="EQ596" s="95"/>
      <c r="ER596" s="542"/>
    </row>
    <row r="597" spans="1:148" ht="15" customHeight="1" x14ac:dyDescent="0.25">
      <c r="A597" s="1469"/>
      <c r="B597" s="1129" t="str">
        <f t="shared" si="67"/>
        <v>Desk 70</v>
      </c>
      <c r="C597" s="1131" t="str">
        <f t="shared" si="68"/>
        <v/>
      </c>
      <c r="D597" s="1131" t="str">
        <f t="shared" si="68"/>
        <v/>
      </c>
      <c r="E597" s="1131" t="str">
        <f t="shared" si="68"/>
        <v/>
      </c>
      <c r="F597" s="1131" t="str">
        <f t="shared" si="68"/>
        <v/>
      </c>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52"/>
      <c r="CD597" s="52"/>
      <c r="CE597" s="52"/>
      <c r="CF597" s="52"/>
      <c r="CG597" s="52"/>
      <c r="CH597" s="52"/>
      <c r="CI597" s="52"/>
      <c r="CJ597" s="52"/>
      <c r="CK597" s="52"/>
      <c r="CL597" s="52"/>
      <c r="CM597" s="52"/>
      <c r="CN597" s="52"/>
      <c r="CO597" s="52"/>
      <c r="CP597" s="52"/>
      <c r="CQ597" s="52"/>
      <c r="CR597" s="52"/>
      <c r="CS597" s="52"/>
      <c r="CT597" s="52"/>
      <c r="CU597" s="52"/>
      <c r="CV597" s="52"/>
      <c r="CW597" s="52"/>
      <c r="CX597" s="52"/>
      <c r="CY597" s="52"/>
      <c r="CZ597" s="52"/>
      <c r="DA597" s="52"/>
      <c r="DB597" s="52"/>
      <c r="DC597" s="52"/>
      <c r="DD597" s="52"/>
      <c r="DE597" s="52"/>
      <c r="DF597" s="52"/>
      <c r="DG597" s="52"/>
      <c r="DH597" s="52"/>
      <c r="DI597" s="52"/>
      <c r="DJ597" s="52"/>
      <c r="DK597" s="52"/>
      <c r="DL597" s="52"/>
      <c r="DM597" s="52"/>
      <c r="DN597" s="52"/>
      <c r="DO597" s="52"/>
      <c r="DP597" s="52"/>
      <c r="DQ597" s="52"/>
      <c r="DR597" s="52"/>
      <c r="DS597" s="52"/>
      <c r="DT597" s="52"/>
      <c r="DU597" s="52"/>
      <c r="DV597" s="95"/>
      <c r="DW597" s="52"/>
      <c r="DX597" s="52"/>
      <c r="DY597" s="52"/>
      <c r="DZ597" s="52"/>
      <c r="EA597" s="52"/>
      <c r="EB597" s="52"/>
      <c r="EC597" s="52"/>
      <c r="ED597" s="52"/>
      <c r="EE597" s="52"/>
      <c r="EF597" s="52"/>
      <c r="EG597" s="52"/>
      <c r="EH597" s="52"/>
      <c r="EI597" s="52"/>
      <c r="EJ597" s="52"/>
      <c r="EK597" s="52"/>
      <c r="EL597" s="52"/>
      <c r="EM597" s="52"/>
      <c r="EN597" s="52"/>
      <c r="EO597" s="52"/>
      <c r="EP597" s="52"/>
      <c r="EQ597" s="95"/>
      <c r="ER597" s="542"/>
    </row>
    <row r="598" spans="1:148" ht="15" customHeight="1" x14ac:dyDescent="0.25">
      <c r="A598" s="1469"/>
      <c r="B598" s="1129" t="str">
        <f t="shared" si="67"/>
        <v>Desk 71</v>
      </c>
      <c r="C598" s="1131" t="str">
        <f t="shared" si="68"/>
        <v/>
      </c>
      <c r="D598" s="1131" t="str">
        <f t="shared" si="68"/>
        <v/>
      </c>
      <c r="E598" s="1131" t="str">
        <f t="shared" si="68"/>
        <v/>
      </c>
      <c r="F598" s="1131" t="str">
        <f t="shared" si="68"/>
        <v/>
      </c>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52"/>
      <c r="CD598" s="52"/>
      <c r="CE598" s="52"/>
      <c r="CF598" s="52"/>
      <c r="CG598" s="52"/>
      <c r="CH598" s="52"/>
      <c r="CI598" s="52"/>
      <c r="CJ598" s="52"/>
      <c r="CK598" s="52"/>
      <c r="CL598" s="52"/>
      <c r="CM598" s="52"/>
      <c r="CN598" s="52"/>
      <c r="CO598" s="52"/>
      <c r="CP598" s="52"/>
      <c r="CQ598" s="52"/>
      <c r="CR598" s="52"/>
      <c r="CS598" s="52"/>
      <c r="CT598" s="52"/>
      <c r="CU598" s="52"/>
      <c r="CV598" s="52"/>
      <c r="CW598" s="52"/>
      <c r="CX598" s="52"/>
      <c r="CY598" s="52"/>
      <c r="CZ598" s="52"/>
      <c r="DA598" s="52"/>
      <c r="DB598" s="52"/>
      <c r="DC598" s="52"/>
      <c r="DD598" s="52"/>
      <c r="DE598" s="52"/>
      <c r="DF598" s="52"/>
      <c r="DG598" s="52"/>
      <c r="DH598" s="52"/>
      <c r="DI598" s="52"/>
      <c r="DJ598" s="52"/>
      <c r="DK598" s="52"/>
      <c r="DL598" s="52"/>
      <c r="DM598" s="52"/>
      <c r="DN598" s="52"/>
      <c r="DO598" s="52"/>
      <c r="DP598" s="52"/>
      <c r="DQ598" s="52"/>
      <c r="DR598" s="52"/>
      <c r="DS598" s="52"/>
      <c r="DT598" s="52"/>
      <c r="DU598" s="52"/>
      <c r="DV598" s="95"/>
      <c r="DW598" s="52"/>
      <c r="DX598" s="52"/>
      <c r="DY598" s="52"/>
      <c r="DZ598" s="52"/>
      <c r="EA598" s="52"/>
      <c r="EB598" s="52"/>
      <c r="EC598" s="52"/>
      <c r="ED598" s="52"/>
      <c r="EE598" s="52"/>
      <c r="EF598" s="52"/>
      <c r="EG598" s="52"/>
      <c r="EH598" s="52"/>
      <c r="EI598" s="52"/>
      <c r="EJ598" s="52"/>
      <c r="EK598" s="52"/>
      <c r="EL598" s="52"/>
      <c r="EM598" s="52"/>
      <c r="EN598" s="52"/>
      <c r="EO598" s="52"/>
      <c r="EP598" s="52"/>
      <c r="EQ598" s="95"/>
      <c r="ER598" s="542"/>
    </row>
    <row r="599" spans="1:148" ht="15" customHeight="1" x14ac:dyDescent="0.25">
      <c r="A599" s="1469"/>
      <c r="B599" s="1129" t="str">
        <f t="shared" si="67"/>
        <v>Desk 72</v>
      </c>
      <c r="C599" s="1131" t="str">
        <f t="shared" si="68"/>
        <v/>
      </c>
      <c r="D599" s="1131" t="str">
        <f t="shared" si="68"/>
        <v/>
      </c>
      <c r="E599" s="1131" t="str">
        <f t="shared" si="68"/>
        <v/>
      </c>
      <c r="F599" s="1131" t="str">
        <f t="shared" si="68"/>
        <v/>
      </c>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52"/>
      <c r="CD599" s="52"/>
      <c r="CE599" s="52"/>
      <c r="CF599" s="52"/>
      <c r="CG599" s="52"/>
      <c r="CH599" s="52"/>
      <c r="CI599" s="52"/>
      <c r="CJ599" s="52"/>
      <c r="CK599" s="52"/>
      <c r="CL599" s="52"/>
      <c r="CM599" s="52"/>
      <c r="CN599" s="52"/>
      <c r="CO599" s="52"/>
      <c r="CP599" s="52"/>
      <c r="CQ599" s="52"/>
      <c r="CR599" s="52"/>
      <c r="CS599" s="52"/>
      <c r="CT599" s="52"/>
      <c r="CU599" s="52"/>
      <c r="CV599" s="52"/>
      <c r="CW599" s="52"/>
      <c r="CX599" s="52"/>
      <c r="CY599" s="52"/>
      <c r="CZ599" s="52"/>
      <c r="DA599" s="52"/>
      <c r="DB599" s="52"/>
      <c r="DC599" s="52"/>
      <c r="DD599" s="52"/>
      <c r="DE599" s="52"/>
      <c r="DF599" s="52"/>
      <c r="DG599" s="52"/>
      <c r="DH599" s="52"/>
      <c r="DI599" s="52"/>
      <c r="DJ599" s="52"/>
      <c r="DK599" s="52"/>
      <c r="DL599" s="52"/>
      <c r="DM599" s="52"/>
      <c r="DN599" s="52"/>
      <c r="DO599" s="52"/>
      <c r="DP599" s="52"/>
      <c r="DQ599" s="52"/>
      <c r="DR599" s="52"/>
      <c r="DS599" s="52"/>
      <c r="DT599" s="52"/>
      <c r="DU599" s="52"/>
      <c r="DV599" s="95"/>
      <c r="DW599" s="52"/>
      <c r="DX599" s="52"/>
      <c r="DY599" s="52"/>
      <c r="DZ599" s="52"/>
      <c r="EA599" s="52"/>
      <c r="EB599" s="52"/>
      <c r="EC599" s="52"/>
      <c r="ED599" s="52"/>
      <c r="EE599" s="52"/>
      <c r="EF599" s="52"/>
      <c r="EG599" s="52"/>
      <c r="EH599" s="52"/>
      <c r="EI599" s="52"/>
      <c r="EJ599" s="52"/>
      <c r="EK599" s="52"/>
      <c r="EL599" s="52"/>
      <c r="EM599" s="52"/>
      <c r="EN599" s="52"/>
      <c r="EO599" s="52"/>
      <c r="EP599" s="52"/>
      <c r="EQ599" s="95"/>
      <c r="ER599" s="542"/>
    </row>
    <row r="600" spans="1:148" ht="15" customHeight="1" x14ac:dyDescent="0.25">
      <c r="A600" s="1469"/>
      <c r="B600" s="1129" t="str">
        <f t="shared" si="67"/>
        <v>Desk 73</v>
      </c>
      <c r="C600" s="1131" t="str">
        <f t="shared" si="68"/>
        <v/>
      </c>
      <c r="D600" s="1131" t="str">
        <f t="shared" si="68"/>
        <v/>
      </c>
      <c r="E600" s="1131" t="str">
        <f t="shared" si="68"/>
        <v/>
      </c>
      <c r="F600" s="1131" t="str">
        <f t="shared" si="68"/>
        <v/>
      </c>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52"/>
      <c r="CD600" s="52"/>
      <c r="CE600" s="52"/>
      <c r="CF600" s="52"/>
      <c r="CG600" s="52"/>
      <c r="CH600" s="52"/>
      <c r="CI600" s="52"/>
      <c r="CJ600" s="52"/>
      <c r="CK600" s="52"/>
      <c r="CL600" s="52"/>
      <c r="CM600" s="52"/>
      <c r="CN600" s="52"/>
      <c r="CO600" s="52"/>
      <c r="CP600" s="52"/>
      <c r="CQ600" s="52"/>
      <c r="CR600" s="52"/>
      <c r="CS600" s="52"/>
      <c r="CT600" s="52"/>
      <c r="CU600" s="52"/>
      <c r="CV600" s="52"/>
      <c r="CW600" s="52"/>
      <c r="CX600" s="52"/>
      <c r="CY600" s="52"/>
      <c r="CZ600" s="52"/>
      <c r="DA600" s="52"/>
      <c r="DB600" s="52"/>
      <c r="DC600" s="52"/>
      <c r="DD600" s="52"/>
      <c r="DE600" s="52"/>
      <c r="DF600" s="52"/>
      <c r="DG600" s="52"/>
      <c r="DH600" s="52"/>
      <c r="DI600" s="52"/>
      <c r="DJ600" s="52"/>
      <c r="DK600" s="52"/>
      <c r="DL600" s="52"/>
      <c r="DM600" s="52"/>
      <c r="DN600" s="52"/>
      <c r="DO600" s="52"/>
      <c r="DP600" s="52"/>
      <c r="DQ600" s="52"/>
      <c r="DR600" s="52"/>
      <c r="DS600" s="52"/>
      <c r="DT600" s="52"/>
      <c r="DU600" s="52"/>
      <c r="DV600" s="95"/>
      <c r="DW600" s="52"/>
      <c r="DX600" s="52"/>
      <c r="DY600" s="52"/>
      <c r="DZ600" s="52"/>
      <c r="EA600" s="52"/>
      <c r="EB600" s="52"/>
      <c r="EC600" s="52"/>
      <c r="ED600" s="52"/>
      <c r="EE600" s="52"/>
      <c r="EF600" s="52"/>
      <c r="EG600" s="52"/>
      <c r="EH600" s="52"/>
      <c r="EI600" s="52"/>
      <c r="EJ600" s="52"/>
      <c r="EK600" s="52"/>
      <c r="EL600" s="52"/>
      <c r="EM600" s="52"/>
      <c r="EN600" s="52"/>
      <c r="EO600" s="52"/>
      <c r="EP600" s="52"/>
      <c r="EQ600" s="95"/>
      <c r="ER600" s="542"/>
    </row>
    <row r="601" spans="1:148" ht="15" customHeight="1" x14ac:dyDescent="0.25">
      <c r="A601" s="1469"/>
      <c r="B601" s="1129" t="str">
        <f t="shared" si="67"/>
        <v>Desk 74</v>
      </c>
      <c r="C601" s="1131" t="str">
        <f t="shared" si="68"/>
        <v/>
      </c>
      <c r="D601" s="1131" t="str">
        <f t="shared" si="68"/>
        <v/>
      </c>
      <c r="E601" s="1131" t="str">
        <f t="shared" si="68"/>
        <v/>
      </c>
      <c r="F601" s="1131" t="str">
        <f t="shared" si="68"/>
        <v/>
      </c>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52"/>
      <c r="CD601" s="52"/>
      <c r="CE601" s="52"/>
      <c r="CF601" s="52"/>
      <c r="CG601" s="52"/>
      <c r="CH601" s="52"/>
      <c r="CI601" s="52"/>
      <c r="CJ601" s="52"/>
      <c r="CK601" s="52"/>
      <c r="CL601" s="52"/>
      <c r="CM601" s="52"/>
      <c r="CN601" s="52"/>
      <c r="CO601" s="52"/>
      <c r="CP601" s="52"/>
      <c r="CQ601" s="52"/>
      <c r="CR601" s="52"/>
      <c r="CS601" s="52"/>
      <c r="CT601" s="52"/>
      <c r="CU601" s="52"/>
      <c r="CV601" s="52"/>
      <c r="CW601" s="52"/>
      <c r="CX601" s="52"/>
      <c r="CY601" s="52"/>
      <c r="CZ601" s="52"/>
      <c r="DA601" s="52"/>
      <c r="DB601" s="52"/>
      <c r="DC601" s="52"/>
      <c r="DD601" s="52"/>
      <c r="DE601" s="52"/>
      <c r="DF601" s="52"/>
      <c r="DG601" s="52"/>
      <c r="DH601" s="52"/>
      <c r="DI601" s="52"/>
      <c r="DJ601" s="52"/>
      <c r="DK601" s="52"/>
      <c r="DL601" s="52"/>
      <c r="DM601" s="52"/>
      <c r="DN601" s="52"/>
      <c r="DO601" s="52"/>
      <c r="DP601" s="52"/>
      <c r="DQ601" s="52"/>
      <c r="DR601" s="52"/>
      <c r="DS601" s="52"/>
      <c r="DT601" s="52"/>
      <c r="DU601" s="52"/>
      <c r="DV601" s="95"/>
      <c r="DW601" s="52"/>
      <c r="DX601" s="52"/>
      <c r="DY601" s="52"/>
      <c r="DZ601" s="52"/>
      <c r="EA601" s="52"/>
      <c r="EB601" s="52"/>
      <c r="EC601" s="52"/>
      <c r="ED601" s="52"/>
      <c r="EE601" s="52"/>
      <c r="EF601" s="52"/>
      <c r="EG601" s="52"/>
      <c r="EH601" s="52"/>
      <c r="EI601" s="52"/>
      <c r="EJ601" s="52"/>
      <c r="EK601" s="52"/>
      <c r="EL601" s="52"/>
      <c r="EM601" s="52"/>
      <c r="EN601" s="52"/>
      <c r="EO601" s="52"/>
      <c r="EP601" s="52"/>
      <c r="EQ601" s="95"/>
      <c r="ER601" s="542"/>
    </row>
    <row r="602" spans="1:148" ht="15" customHeight="1" x14ac:dyDescent="0.25">
      <c r="A602" s="1469"/>
      <c r="B602" s="1129" t="str">
        <f t="shared" si="67"/>
        <v>Desk 75</v>
      </c>
      <c r="C602" s="1131" t="str">
        <f t="shared" si="68"/>
        <v/>
      </c>
      <c r="D602" s="1131" t="str">
        <f t="shared" si="68"/>
        <v/>
      </c>
      <c r="E602" s="1131" t="str">
        <f t="shared" si="68"/>
        <v/>
      </c>
      <c r="F602" s="1131" t="str">
        <f t="shared" si="68"/>
        <v/>
      </c>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52"/>
      <c r="CD602" s="52"/>
      <c r="CE602" s="52"/>
      <c r="CF602" s="52"/>
      <c r="CG602" s="52"/>
      <c r="CH602" s="52"/>
      <c r="CI602" s="52"/>
      <c r="CJ602" s="52"/>
      <c r="CK602" s="52"/>
      <c r="CL602" s="52"/>
      <c r="CM602" s="52"/>
      <c r="CN602" s="52"/>
      <c r="CO602" s="52"/>
      <c r="CP602" s="52"/>
      <c r="CQ602" s="52"/>
      <c r="CR602" s="52"/>
      <c r="CS602" s="52"/>
      <c r="CT602" s="52"/>
      <c r="CU602" s="52"/>
      <c r="CV602" s="52"/>
      <c r="CW602" s="52"/>
      <c r="CX602" s="52"/>
      <c r="CY602" s="52"/>
      <c r="CZ602" s="52"/>
      <c r="DA602" s="52"/>
      <c r="DB602" s="52"/>
      <c r="DC602" s="52"/>
      <c r="DD602" s="52"/>
      <c r="DE602" s="52"/>
      <c r="DF602" s="52"/>
      <c r="DG602" s="52"/>
      <c r="DH602" s="52"/>
      <c r="DI602" s="52"/>
      <c r="DJ602" s="52"/>
      <c r="DK602" s="52"/>
      <c r="DL602" s="52"/>
      <c r="DM602" s="52"/>
      <c r="DN602" s="52"/>
      <c r="DO602" s="52"/>
      <c r="DP602" s="52"/>
      <c r="DQ602" s="52"/>
      <c r="DR602" s="52"/>
      <c r="DS602" s="52"/>
      <c r="DT602" s="52"/>
      <c r="DU602" s="52"/>
      <c r="DV602" s="95"/>
      <c r="DW602" s="52"/>
      <c r="DX602" s="52"/>
      <c r="DY602" s="52"/>
      <c r="DZ602" s="52"/>
      <c r="EA602" s="52"/>
      <c r="EB602" s="52"/>
      <c r="EC602" s="52"/>
      <c r="ED602" s="52"/>
      <c r="EE602" s="52"/>
      <c r="EF602" s="52"/>
      <c r="EG602" s="52"/>
      <c r="EH602" s="52"/>
      <c r="EI602" s="52"/>
      <c r="EJ602" s="52"/>
      <c r="EK602" s="52"/>
      <c r="EL602" s="52"/>
      <c r="EM602" s="52"/>
      <c r="EN602" s="52"/>
      <c r="EO602" s="52"/>
      <c r="EP602" s="52"/>
      <c r="EQ602" s="95"/>
      <c r="ER602" s="542"/>
    </row>
    <row r="603" spans="1:148" ht="15" customHeight="1" x14ac:dyDescent="0.25">
      <c r="A603" s="1469"/>
      <c r="B603" s="1129" t="str">
        <f t="shared" si="67"/>
        <v>Desk 76</v>
      </c>
      <c r="C603" s="1131" t="str">
        <f t="shared" si="68"/>
        <v/>
      </c>
      <c r="D603" s="1131" t="str">
        <f t="shared" si="68"/>
        <v/>
      </c>
      <c r="E603" s="1131" t="str">
        <f t="shared" si="68"/>
        <v/>
      </c>
      <c r="F603" s="1131" t="str">
        <f t="shared" si="68"/>
        <v/>
      </c>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52"/>
      <c r="CD603" s="52"/>
      <c r="CE603" s="52"/>
      <c r="CF603" s="52"/>
      <c r="CG603" s="52"/>
      <c r="CH603" s="52"/>
      <c r="CI603" s="52"/>
      <c r="CJ603" s="52"/>
      <c r="CK603" s="52"/>
      <c r="CL603" s="52"/>
      <c r="CM603" s="52"/>
      <c r="CN603" s="52"/>
      <c r="CO603" s="52"/>
      <c r="CP603" s="52"/>
      <c r="CQ603" s="52"/>
      <c r="CR603" s="52"/>
      <c r="CS603" s="52"/>
      <c r="CT603" s="52"/>
      <c r="CU603" s="52"/>
      <c r="CV603" s="52"/>
      <c r="CW603" s="52"/>
      <c r="CX603" s="52"/>
      <c r="CY603" s="52"/>
      <c r="CZ603" s="52"/>
      <c r="DA603" s="52"/>
      <c r="DB603" s="52"/>
      <c r="DC603" s="52"/>
      <c r="DD603" s="52"/>
      <c r="DE603" s="52"/>
      <c r="DF603" s="52"/>
      <c r="DG603" s="52"/>
      <c r="DH603" s="52"/>
      <c r="DI603" s="52"/>
      <c r="DJ603" s="52"/>
      <c r="DK603" s="52"/>
      <c r="DL603" s="52"/>
      <c r="DM603" s="52"/>
      <c r="DN603" s="52"/>
      <c r="DO603" s="52"/>
      <c r="DP603" s="52"/>
      <c r="DQ603" s="52"/>
      <c r="DR603" s="52"/>
      <c r="DS603" s="52"/>
      <c r="DT603" s="52"/>
      <c r="DU603" s="52"/>
      <c r="DV603" s="95"/>
      <c r="DW603" s="52"/>
      <c r="DX603" s="52"/>
      <c r="DY603" s="52"/>
      <c r="DZ603" s="52"/>
      <c r="EA603" s="52"/>
      <c r="EB603" s="52"/>
      <c r="EC603" s="52"/>
      <c r="ED603" s="52"/>
      <c r="EE603" s="52"/>
      <c r="EF603" s="52"/>
      <c r="EG603" s="52"/>
      <c r="EH603" s="52"/>
      <c r="EI603" s="52"/>
      <c r="EJ603" s="52"/>
      <c r="EK603" s="52"/>
      <c r="EL603" s="52"/>
      <c r="EM603" s="52"/>
      <c r="EN603" s="52"/>
      <c r="EO603" s="52"/>
      <c r="EP603" s="52"/>
      <c r="EQ603" s="95"/>
      <c r="ER603" s="542"/>
    </row>
    <row r="604" spans="1:148" ht="15" customHeight="1" x14ac:dyDescent="0.25">
      <c r="A604" s="1469"/>
      <c r="B604" s="1129" t="str">
        <f t="shared" si="67"/>
        <v>Desk 77</v>
      </c>
      <c r="C604" s="1131" t="str">
        <f t="shared" si="68"/>
        <v/>
      </c>
      <c r="D604" s="1131" t="str">
        <f t="shared" si="68"/>
        <v/>
      </c>
      <c r="E604" s="1131" t="str">
        <f t="shared" si="68"/>
        <v/>
      </c>
      <c r="F604" s="1131" t="str">
        <f t="shared" si="68"/>
        <v/>
      </c>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52"/>
      <c r="CD604" s="52"/>
      <c r="CE604" s="52"/>
      <c r="CF604" s="52"/>
      <c r="CG604" s="52"/>
      <c r="CH604" s="52"/>
      <c r="CI604" s="52"/>
      <c r="CJ604" s="52"/>
      <c r="CK604" s="52"/>
      <c r="CL604" s="52"/>
      <c r="CM604" s="52"/>
      <c r="CN604" s="52"/>
      <c r="CO604" s="52"/>
      <c r="CP604" s="52"/>
      <c r="CQ604" s="52"/>
      <c r="CR604" s="52"/>
      <c r="CS604" s="52"/>
      <c r="CT604" s="52"/>
      <c r="CU604" s="52"/>
      <c r="CV604" s="52"/>
      <c r="CW604" s="52"/>
      <c r="CX604" s="52"/>
      <c r="CY604" s="52"/>
      <c r="CZ604" s="52"/>
      <c r="DA604" s="52"/>
      <c r="DB604" s="52"/>
      <c r="DC604" s="52"/>
      <c r="DD604" s="52"/>
      <c r="DE604" s="52"/>
      <c r="DF604" s="52"/>
      <c r="DG604" s="52"/>
      <c r="DH604" s="52"/>
      <c r="DI604" s="52"/>
      <c r="DJ604" s="52"/>
      <c r="DK604" s="52"/>
      <c r="DL604" s="52"/>
      <c r="DM604" s="52"/>
      <c r="DN604" s="52"/>
      <c r="DO604" s="52"/>
      <c r="DP604" s="52"/>
      <c r="DQ604" s="52"/>
      <c r="DR604" s="52"/>
      <c r="DS604" s="52"/>
      <c r="DT604" s="52"/>
      <c r="DU604" s="52"/>
      <c r="DV604" s="95"/>
      <c r="DW604" s="52"/>
      <c r="DX604" s="52"/>
      <c r="DY604" s="52"/>
      <c r="DZ604" s="52"/>
      <c r="EA604" s="52"/>
      <c r="EB604" s="52"/>
      <c r="EC604" s="52"/>
      <c r="ED604" s="52"/>
      <c r="EE604" s="52"/>
      <c r="EF604" s="52"/>
      <c r="EG604" s="52"/>
      <c r="EH604" s="52"/>
      <c r="EI604" s="52"/>
      <c r="EJ604" s="52"/>
      <c r="EK604" s="52"/>
      <c r="EL604" s="52"/>
      <c r="EM604" s="52"/>
      <c r="EN604" s="52"/>
      <c r="EO604" s="52"/>
      <c r="EP604" s="52"/>
      <c r="EQ604" s="95"/>
      <c r="ER604" s="542"/>
    </row>
    <row r="605" spans="1:148" ht="15" customHeight="1" x14ac:dyDescent="0.25">
      <c r="A605" s="1469"/>
      <c r="B605" s="1129" t="str">
        <f t="shared" si="67"/>
        <v>Desk 78</v>
      </c>
      <c r="C605" s="1131" t="str">
        <f t="shared" si="68"/>
        <v/>
      </c>
      <c r="D605" s="1131" t="str">
        <f t="shared" si="68"/>
        <v/>
      </c>
      <c r="E605" s="1131" t="str">
        <f t="shared" si="68"/>
        <v/>
      </c>
      <c r="F605" s="1131" t="str">
        <f t="shared" si="68"/>
        <v/>
      </c>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52"/>
      <c r="CD605" s="52"/>
      <c r="CE605" s="52"/>
      <c r="CF605" s="52"/>
      <c r="CG605" s="52"/>
      <c r="CH605" s="52"/>
      <c r="CI605" s="52"/>
      <c r="CJ605" s="52"/>
      <c r="CK605" s="52"/>
      <c r="CL605" s="52"/>
      <c r="CM605" s="52"/>
      <c r="CN605" s="52"/>
      <c r="CO605" s="52"/>
      <c r="CP605" s="52"/>
      <c r="CQ605" s="52"/>
      <c r="CR605" s="52"/>
      <c r="CS605" s="52"/>
      <c r="CT605" s="52"/>
      <c r="CU605" s="52"/>
      <c r="CV605" s="52"/>
      <c r="CW605" s="52"/>
      <c r="CX605" s="52"/>
      <c r="CY605" s="52"/>
      <c r="CZ605" s="52"/>
      <c r="DA605" s="52"/>
      <c r="DB605" s="52"/>
      <c r="DC605" s="52"/>
      <c r="DD605" s="52"/>
      <c r="DE605" s="52"/>
      <c r="DF605" s="52"/>
      <c r="DG605" s="52"/>
      <c r="DH605" s="52"/>
      <c r="DI605" s="52"/>
      <c r="DJ605" s="52"/>
      <c r="DK605" s="52"/>
      <c r="DL605" s="52"/>
      <c r="DM605" s="52"/>
      <c r="DN605" s="52"/>
      <c r="DO605" s="52"/>
      <c r="DP605" s="52"/>
      <c r="DQ605" s="52"/>
      <c r="DR605" s="52"/>
      <c r="DS605" s="52"/>
      <c r="DT605" s="52"/>
      <c r="DU605" s="52"/>
      <c r="DV605" s="95"/>
      <c r="DW605" s="52"/>
      <c r="DX605" s="52"/>
      <c r="DY605" s="52"/>
      <c r="DZ605" s="52"/>
      <c r="EA605" s="52"/>
      <c r="EB605" s="52"/>
      <c r="EC605" s="52"/>
      <c r="ED605" s="52"/>
      <c r="EE605" s="52"/>
      <c r="EF605" s="52"/>
      <c r="EG605" s="52"/>
      <c r="EH605" s="52"/>
      <c r="EI605" s="52"/>
      <c r="EJ605" s="52"/>
      <c r="EK605" s="52"/>
      <c r="EL605" s="52"/>
      <c r="EM605" s="52"/>
      <c r="EN605" s="52"/>
      <c r="EO605" s="52"/>
      <c r="EP605" s="52"/>
      <c r="EQ605" s="95"/>
      <c r="ER605" s="542"/>
    </row>
    <row r="606" spans="1:148" ht="15" customHeight="1" x14ac:dyDescent="0.25">
      <c r="A606" s="1469"/>
      <c r="B606" s="1129" t="str">
        <f t="shared" si="67"/>
        <v>Desk 79</v>
      </c>
      <c r="C606" s="1131" t="str">
        <f t="shared" si="68"/>
        <v/>
      </c>
      <c r="D606" s="1131" t="str">
        <f t="shared" si="68"/>
        <v/>
      </c>
      <c r="E606" s="1131" t="str">
        <f t="shared" si="68"/>
        <v/>
      </c>
      <c r="F606" s="1131" t="str">
        <f t="shared" si="68"/>
        <v/>
      </c>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52"/>
      <c r="CD606" s="52"/>
      <c r="CE606" s="52"/>
      <c r="CF606" s="52"/>
      <c r="CG606" s="52"/>
      <c r="CH606" s="52"/>
      <c r="CI606" s="52"/>
      <c r="CJ606" s="52"/>
      <c r="CK606" s="52"/>
      <c r="CL606" s="52"/>
      <c r="CM606" s="52"/>
      <c r="CN606" s="52"/>
      <c r="CO606" s="52"/>
      <c r="CP606" s="52"/>
      <c r="CQ606" s="52"/>
      <c r="CR606" s="52"/>
      <c r="CS606" s="52"/>
      <c r="CT606" s="52"/>
      <c r="CU606" s="52"/>
      <c r="CV606" s="52"/>
      <c r="CW606" s="52"/>
      <c r="CX606" s="52"/>
      <c r="CY606" s="52"/>
      <c r="CZ606" s="52"/>
      <c r="DA606" s="52"/>
      <c r="DB606" s="52"/>
      <c r="DC606" s="52"/>
      <c r="DD606" s="52"/>
      <c r="DE606" s="52"/>
      <c r="DF606" s="52"/>
      <c r="DG606" s="52"/>
      <c r="DH606" s="52"/>
      <c r="DI606" s="52"/>
      <c r="DJ606" s="52"/>
      <c r="DK606" s="52"/>
      <c r="DL606" s="52"/>
      <c r="DM606" s="52"/>
      <c r="DN606" s="52"/>
      <c r="DO606" s="52"/>
      <c r="DP606" s="52"/>
      <c r="DQ606" s="52"/>
      <c r="DR606" s="52"/>
      <c r="DS606" s="52"/>
      <c r="DT606" s="52"/>
      <c r="DU606" s="52"/>
      <c r="DV606" s="95"/>
      <c r="DW606" s="52"/>
      <c r="DX606" s="52"/>
      <c r="DY606" s="52"/>
      <c r="DZ606" s="52"/>
      <c r="EA606" s="52"/>
      <c r="EB606" s="52"/>
      <c r="EC606" s="52"/>
      <c r="ED606" s="52"/>
      <c r="EE606" s="52"/>
      <c r="EF606" s="52"/>
      <c r="EG606" s="52"/>
      <c r="EH606" s="52"/>
      <c r="EI606" s="52"/>
      <c r="EJ606" s="52"/>
      <c r="EK606" s="52"/>
      <c r="EL606" s="52"/>
      <c r="EM606" s="52"/>
      <c r="EN606" s="52"/>
      <c r="EO606" s="52"/>
      <c r="EP606" s="52"/>
      <c r="EQ606" s="95"/>
      <c r="ER606" s="542"/>
    </row>
    <row r="607" spans="1:148" ht="15" customHeight="1" x14ac:dyDescent="0.25">
      <c r="A607" s="1469"/>
      <c r="B607" s="1129" t="str">
        <f t="shared" si="67"/>
        <v>Desk 80</v>
      </c>
      <c r="C607" s="1131" t="str">
        <f t="shared" si="68"/>
        <v/>
      </c>
      <c r="D607" s="1131" t="str">
        <f t="shared" si="68"/>
        <v/>
      </c>
      <c r="E607" s="1131" t="str">
        <f t="shared" si="68"/>
        <v/>
      </c>
      <c r="F607" s="1131" t="str">
        <f t="shared" si="68"/>
        <v/>
      </c>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52"/>
      <c r="CD607" s="52"/>
      <c r="CE607" s="52"/>
      <c r="CF607" s="52"/>
      <c r="CG607" s="52"/>
      <c r="CH607" s="52"/>
      <c r="CI607" s="52"/>
      <c r="CJ607" s="52"/>
      <c r="CK607" s="52"/>
      <c r="CL607" s="52"/>
      <c r="CM607" s="52"/>
      <c r="CN607" s="52"/>
      <c r="CO607" s="52"/>
      <c r="CP607" s="52"/>
      <c r="CQ607" s="52"/>
      <c r="CR607" s="52"/>
      <c r="CS607" s="52"/>
      <c r="CT607" s="52"/>
      <c r="CU607" s="52"/>
      <c r="CV607" s="52"/>
      <c r="CW607" s="52"/>
      <c r="CX607" s="52"/>
      <c r="CY607" s="52"/>
      <c r="CZ607" s="52"/>
      <c r="DA607" s="52"/>
      <c r="DB607" s="52"/>
      <c r="DC607" s="52"/>
      <c r="DD607" s="52"/>
      <c r="DE607" s="52"/>
      <c r="DF607" s="52"/>
      <c r="DG607" s="52"/>
      <c r="DH607" s="52"/>
      <c r="DI607" s="52"/>
      <c r="DJ607" s="52"/>
      <c r="DK607" s="52"/>
      <c r="DL607" s="52"/>
      <c r="DM607" s="52"/>
      <c r="DN607" s="52"/>
      <c r="DO607" s="52"/>
      <c r="DP607" s="52"/>
      <c r="DQ607" s="52"/>
      <c r="DR607" s="52"/>
      <c r="DS607" s="52"/>
      <c r="DT607" s="52"/>
      <c r="DU607" s="52"/>
      <c r="DV607" s="95"/>
      <c r="DW607" s="52"/>
      <c r="DX607" s="52"/>
      <c r="DY607" s="52"/>
      <c r="DZ607" s="52"/>
      <c r="EA607" s="52"/>
      <c r="EB607" s="52"/>
      <c r="EC607" s="52"/>
      <c r="ED607" s="52"/>
      <c r="EE607" s="52"/>
      <c r="EF607" s="52"/>
      <c r="EG607" s="52"/>
      <c r="EH607" s="52"/>
      <c r="EI607" s="52"/>
      <c r="EJ607" s="52"/>
      <c r="EK607" s="52"/>
      <c r="EL607" s="52"/>
      <c r="EM607" s="52"/>
      <c r="EN607" s="52"/>
      <c r="EO607" s="52"/>
      <c r="EP607" s="52"/>
      <c r="EQ607" s="95"/>
      <c r="ER607" s="542"/>
    </row>
    <row r="608" spans="1:148" ht="15" customHeight="1" x14ac:dyDescent="0.25">
      <c r="A608" s="1469"/>
      <c r="B608" s="1129" t="str">
        <f t="shared" si="67"/>
        <v>Desk 81</v>
      </c>
      <c r="C608" s="1131" t="str">
        <f t="shared" si="68"/>
        <v/>
      </c>
      <c r="D608" s="1131" t="str">
        <f t="shared" si="68"/>
        <v/>
      </c>
      <c r="E608" s="1131" t="str">
        <f t="shared" si="68"/>
        <v/>
      </c>
      <c r="F608" s="1131" t="str">
        <f t="shared" si="68"/>
        <v/>
      </c>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52"/>
      <c r="CD608" s="52"/>
      <c r="CE608" s="52"/>
      <c r="CF608" s="52"/>
      <c r="CG608" s="52"/>
      <c r="CH608" s="52"/>
      <c r="CI608" s="52"/>
      <c r="CJ608" s="52"/>
      <c r="CK608" s="52"/>
      <c r="CL608" s="52"/>
      <c r="CM608" s="52"/>
      <c r="CN608" s="52"/>
      <c r="CO608" s="52"/>
      <c r="CP608" s="52"/>
      <c r="CQ608" s="52"/>
      <c r="CR608" s="52"/>
      <c r="CS608" s="52"/>
      <c r="CT608" s="52"/>
      <c r="CU608" s="52"/>
      <c r="CV608" s="52"/>
      <c r="CW608" s="52"/>
      <c r="CX608" s="52"/>
      <c r="CY608" s="52"/>
      <c r="CZ608" s="52"/>
      <c r="DA608" s="52"/>
      <c r="DB608" s="52"/>
      <c r="DC608" s="52"/>
      <c r="DD608" s="52"/>
      <c r="DE608" s="52"/>
      <c r="DF608" s="52"/>
      <c r="DG608" s="52"/>
      <c r="DH608" s="52"/>
      <c r="DI608" s="52"/>
      <c r="DJ608" s="52"/>
      <c r="DK608" s="52"/>
      <c r="DL608" s="52"/>
      <c r="DM608" s="52"/>
      <c r="DN608" s="52"/>
      <c r="DO608" s="52"/>
      <c r="DP608" s="52"/>
      <c r="DQ608" s="52"/>
      <c r="DR608" s="52"/>
      <c r="DS608" s="52"/>
      <c r="DT608" s="52"/>
      <c r="DU608" s="52"/>
      <c r="DV608" s="95"/>
      <c r="DW608" s="52"/>
      <c r="DX608" s="52"/>
      <c r="DY608" s="52"/>
      <c r="DZ608" s="52"/>
      <c r="EA608" s="52"/>
      <c r="EB608" s="52"/>
      <c r="EC608" s="52"/>
      <c r="ED608" s="52"/>
      <c r="EE608" s="52"/>
      <c r="EF608" s="52"/>
      <c r="EG608" s="52"/>
      <c r="EH608" s="52"/>
      <c r="EI608" s="52"/>
      <c r="EJ608" s="52"/>
      <c r="EK608" s="52"/>
      <c r="EL608" s="52"/>
      <c r="EM608" s="52"/>
      <c r="EN608" s="52"/>
      <c r="EO608" s="52"/>
      <c r="EP608" s="52"/>
      <c r="EQ608" s="95"/>
      <c r="ER608" s="542"/>
    </row>
    <row r="609" spans="1:148" ht="15" customHeight="1" x14ac:dyDescent="0.25">
      <c r="A609" s="1469"/>
      <c r="B609" s="1129" t="str">
        <f t="shared" si="67"/>
        <v>Desk 82</v>
      </c>
      <c r="C609" s="1131" t="str">
        <f t="shared" ref="C609:F624" si="69">IF(ISBLANK(C92), "", C92)</f>
        <v/>
      </c>
      <c r="D609" s="1131" t="str">
        <f t="shared" si="69"/>
        <v/>
      </c>
      <c r="E609" s="1131" t="str">
        <f t="shared" si="69"/>
        <v/>
      </c>
      <c r="F609" s="1131" t="str">
        <f t="shared" si="69"/>
        <v/>
      </c>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52"/>
      <c r="CD609" s="52"/>
      <c r="CE609" s="52"/>
      <c r="CF609" s="52"/>
      <c r="CG609" s="52"/>
      <c r="CH609" s="52"/>
      <c r="CI609" s="52"/>
      <c r="CJ609" s="52"/>
      <c r="CK609" s="52"/>
      <c r="CL609" s="52"/>
      <c r="CM609" s="52"/>
      <c r="CN609" s="52"/>
      <c r="CO609" s="52"/>
      <c r="CP609" s="52"/>
      <c r="CQ609" s="52"/>
      <c r="CR609" s="52"/>
      <c r="CS609" s="52"/>
      <c r="CT609" s="52"/>
      <c r="CU609" s="52"/>
      <c r="CV609" s="52"/>
      <c r="CW609" s="52"/>
      <c r="CX609" s="52"/>
      <c r="CY609" s="52"/>
      <c r="CZ609" s="52"/>
      <c r="DA609" s="52"/>
      <c r="DB609" s="52"/>
      <c r="DC609" s="52"/>
      <c r="DD609" s="52"/>
      <c r="DE609" s="52"/>
      <c r="DF609" s="52"/>
      <c r="DG609" s="52"/>
      <c r="DH609" s="52"/>
      <c r="DI609" s="52"/>
      <c r="DJ609" s="52"/>
      <c r="DK609" s="52"/>
      <c r="DL609" s="52"/>
      <c r="DM609" s="52"/>
      <c r="DN609" s="52"/>
      <c r="DO609" s="52"/>
      <c r="DP609" s="52"/>
      <c r="DQ609" s="52"/>
      <c r="DR609" s="52"/>
      <c r="DS609" s="52"/>
      <c r="DT609" s="52"/>
      <c r="DU609" s="52"/>
      <c r="DV609" s="95"/>
      <c r="DW609" s="52"/>
      <c r="DX609" s="52"/>
      <c r="DY609" s="52"/>
      <c r="DZ609" s="52"/>
      <c r="EA609" s="52"/>
      <c r="EB609" s="52"/>
      <c r="EC609" s="52"/>
      <c r="ED609" s="52"/>
      <c r="EE609" s="52"/>
      <c r="EF609" s="52"/>
      <c r="EG609" s="52"/>
      <c r="EH609" s="52"/>
      <c r="EI609" s="52"/>
      <c r="EJ609" s="52"/>
      <c r="EK609" s="52"/>
      <c r="EL609" s="52"/>
      <c r="EM609" s="52"/>
      <c r="EN609" s="52"/>
      <c r="EO609" s="52"/>
      <c r="EP609" s="52"/>
      <c r="EQ609" s="95"/>
      <c r="ER609" s="542"/>
    </row>
    <row r="610" spans="1:148" ht="15" customHeight="1" x14ac:dyDescent="0.25">
      <c r="A610" s="1469"/>
      <c r="B610" s="1129" t="str">
        <f t="shared" si="67"/>
        <v>Desk 83</v>
      </c>
      <c r="C610" s="1131" t="str">
        <f t="shared" si="69"/>
        <v/>
      </c>
      <c r="D610" s="1131" t="str">
        <f t="shared" si="69"/>
        <v/>
      </c>
      <c r="E610" s="1131" t="str">
        <f t="shared" si="69"/>
        <v/>
      </c>
      <c r="F610" s="1131" t="str">
        <f t="shared" si="69"/>
        <v/>
      </c>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52"/>
      <c r="CD610" s="52"/>
      <c r="CE610" s="52"/>
      <c r="CF610" s="52"/>
      <c r="CG610" s="52"/>
      <c r="CH610" s="52"/>
      <c r="CI610" s="52"/>
      <c r="CJ610" s="52"/>
      <c r="CK610" s="52"/>
      <c r="CL610" s="52"/>
      <c r="CM610" s="52"/>
      <c r="CN610" s="52"/>
      <c r="CO610" s="52"/>
      <c r="CP610" s="52"/>
      <c r="CQ610" s="52"/>
      <c r="CR610" s="52"/>
      <c r="CS610" s="52"/>
      <c r="CT610" s="52"/>
      <c r="CU610" s="52"/>
      <c r="CV610" s="52"/>
      <c r="CW610" s="52"/>
      <c r="CX610" s="52"/>
      <c r="CY610" s="52"/>
      <c r="CZ610" s="52"/>
      <c r="DA610" s="52"/>
      <c r="DB610" s="52"/>
      <c r="DC610" s="52"/>
      <c r="DD610" s="52"/>
      <c r="DE610" s="52"/>
      <c r="DF610" s="52"/>
      <c r="DG610" s="52"/>
      <c r="DH610" s="52"/>
      <c r="DI610" s="52"/>
      <c r="DJ610" s="52"/>
      <c r="DK610" s="52"/>
      <c r="DL610" s="52"/>
      <c r="DM610" s="52"/>
      <c r="DN610" s="52"/>
      <c r="DO610" s="52"/>
      <c r="DP610" s="52"/>
      <c r="DQ610" s="52"/>
      <c r="DR610" s="52"/>
      <c r="DS610" s="52"/>
      <c r="DT610" s="52"/>
      <c r="DU610" s="52"/>
      <c r="DV610" s="95"/>
      <c r="DW610" s="52"/>
      <c r="DX610" s="52"/>
      <c r="DY610" s="52"/>
      <c r="DZ610" s="52"/>
      <c r="EA610" s="52"/>
      <c r="EB610" s="52"/>
      <c r="EC610" s="52"/>
      <c r="ED610" s="52"/>
      <c r="EE610" s="52"/>
      <c r="EF610" s="52"/>
      <c r="EG610" s="52"/>
      <c r="EH610" s="52"/>
      <c r="EI610" s="52"/>
      <c r="EJ610" s="52"/>
      <c r="EK610" s="52"/>
      <c r="EL610" s="52"/>
      <c r="EM610" s="52"/>
      <c r="EN610" s="52"/>
      <c r="EO610" s="52"/>
      <c r="EP610" s="52"/>
      <c r="EQ610" s="95"/>
      <c r="ER610" s="542"/>
    </row>
    <row r="611" spans="1:148" ht="15" customHeight="1" x14ac:dyDescent="0.25">
      <c r="A611" s="1469"/>
      <c r="B611" s="1129" t="str">
        <f t="shared" si="67"/>
        <v>Desk 84</v>
      </c>
      <c r="C611" s="1131" t="str">
        <f t="shared" si="69"/>
        <v/>
      </c>
      <c r="D611" s="1131" t="str">
        <f t="shared" si="69"/>
        <v/>
      </c>
      <c r="E611" s="1131" t="str">
        <f t="shared" si="69"/>
        <v/>
      </c>
      <c r="F611" s="1131" t="str">
        <f t="shared" si="69"/>
        <v/>
      </c>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52"/>
      <c r="CD611" s="52"/>
      <c r="CE611" s="52"/>
      <c r="CF611" s="52"/>
      <c r="CG611" s="52"/>
      <c r="CH611" s="52"/>
      <c r="CI611" s="52"/>
      <c r="CJ611" s="52"/>
      <c r="CK611" s="52"/>
      <c r="CL611" s="52"/>
      <c r="CM611" s="52"/>
      <c r="CN611" s="52"/>
      <c r="CO611" s="52"/>
      <c r="CP611" s="52"/>
      <c r="CQ611" s="52"/>
      <c r="CR611" s="52"/>
      <c r="CS611" s="52"/>
      <c r="CT611" s="52"/>
      <c r="CU611" s="52"/>
      <c r="CV611" s="52"/>
      <c r="CW611" s="52"/>
      <c r="CX611" s="52"/>
      <c r="CY611" s="52"/>
      <c r="CZ611" s="52"/>
      <c r="DA611" s="52"/>
      <c r="DB611" s="52"/>
      <c r="DC611" s="52"/>
      <c r="DD611" s="52"/>
      <c r="DE611" s="52"/>
      <c r="DF611" s="52"/>
      <c r="DG611" s="52"/>
      <c r="DH611" s="52"/>
      <c r="DI611" s="52"/>
      <c r="DJ611" s="52"/>
      <c r="DK611" s="52"/>
      <c r="DL611" s="52"/>
      <c r="DM611" s="52"/>
      <c r="DN611" s="52"/>
      <c r="DO611" s="52"/>
      <c r="DP611" s="52"/>
      <c r="DQ611" s="52"/>
      <c r="DR611" s="52"/>
      <c r="DS611" s="52"/>
      <c r="DT611" s="52"/>
      <c r="DU611" s="52"/>
      <c r="DV611" s="95"/>
      <c r="DW611" s="52"/>
      <c r="DX611" s="52"/>
      <c r="DY611" s="52"/>
      <c r="DZ611" s="52"/>
      <c r="EA611" s="52"/>
      <c r="EB611" s="52"/>
      <c r="EC611" s="52"/>
      <c r="ED611" s="52"/>
      <c r="EE611" s="52"/>
      <c r="EF611" s="52"/>
      <c r="EG611" s="52"/>
      <c r="EH611" s="52"/>
      <c r="EI611" s="52"/>
      <c r="EJ611" s="52"/>
      <c r="EK611" s="52"/>
      <c r="EL611" s="52"/>
      <c r="EM611" s="52"/>
      <c r="EN611" s="52"/>
      <c r="EO611" s="52"/>
      <c r="EP611" s="52"/>
      <c r="EQ611" s="95"/>
      <c r="ER611" s="542"/>
    </row>
    <row r="612" spans="1:148" ht="15" customHeight="1" x14ac:dyDescent="0.25">
      <c r="A612" s="1469"/>
      <c r="B612" s="1129" t="str">
        <f t="shared" si="67"/>
        <v>Desk 85</v>
      </c>
      <c r="C612" s="1131" t="str">
        <f t="shared" si="69"/>
        <v/>
      </c>
      <c r="D612" s="1131" t="str">
        <f t="shared" si="69"/>
        <v/>
      </c>
      <c r="E612" s="1131" t="str">
        <f t="shared" si="69"/>
        <v/>
      </c>
      <c r="F612" s="1131" t="str">
        <f t="shared" si="69"/>
        <v/>
      </c>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52"/>
      <c r="CD612" s="52"/>
      <c r="CE612" s="52"/>
      <c r="CF612" s="52"/>
      <c r="CG612" s="52"/>
      <c r="CH612" s="52"/>
      <c r="CI612" s="52"/>
      <c r="CJ612" s="52"/>
      <c r="CK612" s="52"/>
      <c r="CL612" s="52"/>
      <c r="CM612" s="52"/>
      <c r="CN612" s="52"/>
      <c r="CO612" s="52"/>
      <c r="CP612" s="52"/>
      <c r="CQ612" s="52"/>
      <c r="CR612" s="52"/>
      <c r="CS612" s="52"/>
      <c r="CT612" s="52"/>
      <c r="CU612" s="52"/>
      <c r="CV612" s="52"/>
      <c r="CW612" s="52"/>
      <c r="CX612" s="52"/>
      <c r="CY612" s="52"/>
      <c r="CZ612" s="52"/>
      <c r="DA612" s="52"/>
      <c r="DB612" s="52"/>
      <c r="DC612" s="52"/>
      <c r="DD612" s="52"/>
      <c r="DE612" s="52"/>
      <c r="DF612" s="52"/>
      <c r="DG612" s="52"/>
      <c r="DH612" s="52"/>
      <c r="DI612" s="52"/>
      <c r="DJ612" s="52"/>
      <c r="DK612" s="52"/>
      <c r="DL612" s="52"/>
      <c r="DM612" s="52"/>
      <c r="DN612" s="52"/>
      <c r="DO612" s="52"/>
      <c r="DP612" s="52"/>
      <c r="DQ612" s="52"/>
      <c r="DR612" s="52"/>
      <c r="DS612" s="52"/>
      <c r="DT612" s="52"/>
      <c r="DU612" s="52"/>
      <c r="DV612" s="95"/>
      <c r="DW612" s="52"/>
      <c r="DX612" s="52"/>
      <c r="DY612" s="52"/>
      <c r="DZ612" s="52"/>
      <c r="EA612" s="52"/>
      <c r="EB612" s="52"/>
      <c r="EC612" s="52"/>
      <c r="ED612" s="52"/>
      <c r="EE612" s="52"/>
      <c r="EF612" s="52"/>
      <c r="EG612" s="52"/>
      <c r="EH612" s="52"/>
      <c r="EI612" s="52"/>
      <c r="EJ612" s="52"/>
      <c r="EK612" s="52"/>
      <c r="EL612" s="52"/>
      <c r="EM612" s="52"/>
      <c r="EN612" s="52"/>
      <c r="EO612" s="52"/>
      <c r="EP612" s="52"/>
      <c r="EQ612" s="95"/>
      <c r="ER612" s="542"/>
    </row>
    <row r="613" spans="1:148" ht="15" customHeight="1" x14ac:dyDescent="0.25">
      <c r="A613" s="1469"/>
      <c r="B613" s="1129" t="str">
        <f t="shared" si="67"/>
        <v>Desk 86</v>
      </c>
      <c r="C613" s="1131" t="str">
        <f t="shared" si="69"/>
        <v/>
      </c>
      <c r="D613" s="1131" t="str">
        <f t="shared" si="69"/>
        <v/>
      </c>
      <c r="E613" s="1131" t="str">
        <f t="shared" si="69"/>
        <v/>
      </c>
      <c r="F613" s="1131" t="str">
        <f t="shared" si="69"/>
        <v/>
      </c>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52"/>
      <c r="CD613" s="52"/>
      <c r="CE613" s="52"/>
      <c r="CF613" s="52"/>
      <c r="CG613" s="52"/>
      <c r="CH613" s="52"/>
      <c r="CI613" s="52"/>
      <c r="CJ613" s="52"/>
      <c r="CK613" s="52"/>
      <c r="CL613" s="52"/>
      <c r="CM613" s="52"/>
      <c r="CN613" s="52"/>
      <c r="CO613" s="52"/>
      <c r="CP613" s="52"/>
      <c r="CQ613" s="52"/>
      <c r="CR613" s="52"/>
      <c r="CS613" s="52"/>
      <c r="CT613" s="52"/>
      <c r="CU613" s="52"/>
      <c r="CV613" s="52"/>
      <c r="CW613" s="52"/>
      <c r="CX613" s="52"/>
      <c r="CY613" s="52"/>
      <c r="CZ613" s="52"/>
      <c r="DA613" s="52"/>
      <c r="DB613" s="52"/>
      <c r="DC613" s="52"/>
      <c r="DD613" s="52"/>
      <c r="DE613" s="52"/>
      <c r="DF613" s="52"/>
      <c r="DG613" s="52"/>
      <c r="DH613" s="52"/>
      <c r="DI613" s="52"/>
      <c r="DJ613" s="52"/>
      <c r="DK613" s="52"/>
      <c r="DL613" s="52"/>
      <c r="DM613" s="52"/>
      <c r="DN613" s="52"/>
      <c r="DO613" s="52"/>
      <c r="DP613" s="52"/>
      <c r="DQ613" s="52"/>
      <c r="DR613" s="52"/>
      <c r="DS613" s="52"/>
      <c r="DT613" s="52"/>
      <c r="DU613" s="52"/>
      <c r="DV613" s="95"/>
      <c r="DW613" s="52"/>
      <c r="DX613" s="52"/>
      <c r="DY613" s="52"/>
      <c r="DZ613" s="52"/>
      <c r="EA613" s="52"/>
      <c r="EB613" s="52"/>
      <c r="EC613" s="52"/>
      <c r="ED613" s="52"/>
      <c r="EE613" s="52"/>
      <c r="EF613" s="52"/>
      <c r="EG613" s="52"/>
      <c r="EH613" s="52"/>
      <c r="EI613" s="52"/>
      <c r="EJ613" s="52"/>
      <c r="EK613" s="52"/>
      <c r="EL613" s="52"/>
      <c r="EM613" s="52"/>
      <c r="EN613" s="52"/>
      <c r="EO613" s="52"/>
      <c r="EP613" s="52"/>
      <c r="EQ613" s="95"/>
      <c r="ER613" s="542"/>
    </row>
    <row r="614" spans="1:148" ht="15" customHeight="1" x14ac:dyDescent="0.25">
      <c r="A614" s="1469"/>
      <c r="B614" s="1129" t="str">
        <f t="shared" si="67"/>
        <v>Desk 87</v>
      </c>
      <c r="C614" s="1131" t="str">
        <f t="shared" si="69"/>
        <v/>
      </c>
      <c r="D614" s="1131" t="str">
        <f t="shared" si="69"/>
        <v/>
      </c>
      <c r="E614" s="1131" t="str">
        <f t="shared" si="69"/>
        <v/>
      </c>
      <c r="F614" s="1131" t="str">
        <f t="shared" si="69"/>
        <v/>
      </c>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52"/>
      <c r="CD614" s="52"/>
      <c r="CE614" s="52"/>
      <c r="CF614" s="52"/>
      <c r="CG614" s="52"/>
      <c r="CH614" s="52"/>
      <c r="CI614" s="52"/>
      <c r="CJ614" s="52"/>
      <c r="CK614" s="52"/>
      <c r="CL614" s="52"/>
      <c r="CM614" s="52"/>
      <c r="CN614" s="52"/>
      <c r="CO614" s="52"/>
      <c r="CP614" s="52"/>
      <c r="CQ614" s="52"/>
      <c r="CR614" s="52"/>
      <c r="CS614" s="52"/>
      <c r="CT614" s="52"/>
      <c r="CU614" s="52"/>
      <c r="CV614" s="52"/>
      <c r="CW614" s="52"/>
      <c r="CX614" s="52"/>
      <c r="CY614" s="52"/>
      <c r="CZ614" s="52"/>
      <c r="DA614" s="52"/>
      <c r="DB614" s="52"/>
      <c r="DC614" s="52"/>
      <c r="DD614" s="52"/>
      <c r="DE614" s="52"/>
      <c r="DF614" s="52"/>
      <c r="DG614" s="52"/>
      <c r="DH614" s="52"/>
      <c r="DI614" s="52"/>
      <c r="DJ614" s="52"/>
      <c r="DK614" s="52"/>
      <c r="DL614" s="52"/>
      <c r="DM614" s="52"/>
      <c r="DN614" s="52"/>
      <c r="DO614" s="52"/>
      <c r="DP614" s="52"/>
      <c r="DQ614" s="52"/>
      <c r="DR614" s="52"/>
      <c r="DS614" s="52"/>
      <c r="DT614" s="52"/>
      <c r="DU614" s="52"/>
      <c r="DV614" s="95"/>
      <c r="DW614" s="52"/>
      <c r="DX614" s="52"/>
      <c r="DY614" s="52"/>
      <c r="DZ614" s="52"/>
      <c r="EA614" s="52"/>
      <c r="EB614" s="52"/>
      <c r="EC614" s="52"/>
      <c r="ED614" s="52"/>
      <c r="EE614" s="52"/>
      <c r="EF614" s="52"/>
      <c r="EG614" s="52"/>
      <c r="EH614" s="52"/>
      <c r="EI614" s="52"/>
      <c r="EJ614" s="52"/>
      <c r="EK614" s="52"/>
      <c r="EL614" s="52"/>
      <c r="EM614" s="52"/>
      <c r="EN614" s="52"/>
      <c r="EO614" s="52"/>
      <c r="EP614" s="52"/>
      <c r="EQ614" s="95"/>
      <c r="ER614" s="542"/>
    </row>
    <row r="615" spans="1:148" ht="15" customHeight="1" x14ac:dyDescent="0.25">
      <c r="A615" s="1469"/>
      <c r="B615" s="1129" t="str">
        <f t="shared" si="67"/>
        <v>Desk 88</v>
      </c>
      <c r="C615" s="1131" t="str">
        <f t="shared" si="69"/>
        <v/>
      </c>
      <c r="D615" s="1131" t="str">
        <f t="shared" si="69"/>
        <v/>
      </c>
      <c r="E615" s="1131" t="str">
        <f t="shared" si="69"/>
        <v/>
      </c>
      <c r="F615" s="1131" t="str">
        <f t="shared" si="69"/>
        <v/>
      </c>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52"/>
      <c r="CD615" s="52"/>
      <c r="CE615" s="52"/>
      <c r="CF615" s="52"/>
      <c r="CG615" s="52"/>
      <c r="CH615" s="52"/>
      <c r="CI615" s="52"/>
      <c r="CJ615" s="52"/>
      <c r="CK615" s="52"/>
      <c r="CL615" s="52"/>
      <c r="CM615" s="52"/>
      <c r="CN615" s="52"/>
      <c r="CO615" s="52"/>
      <c r="CP615" s="52"/>
      <c r="CQ615" s="52"/>
      <c r="CR615" s="52"/>
      <c r="CS615" s="52"/>
      <c r="CT615" s="52"/>
      <c r="CU615" s="52"/>
      <c r="CV615" s="52"/>
      <c r="CW615" s="52"/>
      <c r="CX615" s="52"/>
      <c r="CY615" s="52"/>
      <c r="CZ615" s="52"/>
      <c r="DA615" s="52"/>
      <c r="DB615" s="52"/>
      <c r="DC615" s="52"/>
      <c r="DD615" s="52"/>
      <c r="DE615" s="52"/>
      <c r="DF615" s="52"/>
      <c r="DG615" s="52"/>
      <c r="DH615" s="52"/>
      <c r="DI615" s="52"/>
      <c r="DJ615" s="52"/>
      <c r="DK615" s="52"/>
      <c r="DL615" s="52"/>
      <c r="DM615" s="52"/>
      <c r="DN615" s="52"/>
      <c r="DO615" s="52"/>
      <c r="DP615" s="52"/>
      <c r="DQ615" s="52"/>
      <c r="DR615" s="52"/>
      <c r="DS615" s="52"/>
      <c r="DT615" s="52"/>
      <c r="DU615" s="52"/>
      <c r="DV615" s="95"/>
      <c r="DW615" s="52"/>
      <c r="DX615" s="52"/>
      <c r="DY615" s="52"/>
      <c r="DZ615" s="52"/>
      <c r="EA615" s="52"/>
      <c r="EB615" s="52"/>
      <c r="EC615" s="52"/>
      <c r="ED615" s="52"/>
      <c r="EE615" s="52"/>
      <c r="EF615" s="52"/>
      <c r="EG615" s="52"/>
      <c r="EH615" s="52"/>
      <c r="EI615" s="52"/>
      <c r="EJ615" s="52"/>
      <c r="EK615" s="52"/>
      <c r="EL615" s="52"/>
      <c r="EM615" s="52"/>
      <c r="EN615" s="52"/>
      <c r="EO615" s="52"/>
      <c r="EP615" s="52"/>
      <c r="EQ615" s="95"/>
      <c r="ER615" s="542"/>
    </row>
    <row r="616" spans="1:148" ht="15" customHeight="1" x14ac:dyDescent="0.25">
      <c r="A616" s="1469"/>
      <c r="B616" s="1129" t="str">
        <f t="shared" si="67"/>
        <v>Desk 89</v>
      </c>
      <c r="C616" s="1131" t="str">
        <f t="shared" si="69"/>
        <v/>
      </c>
      <c r="D616" s="1131" t="str">
        <f t="shared" si="69"/>
        <v/>
      </c>
      <c r="E616" s="1131" t="str">
        <f t="shared" si="69"/>
        <v/>
      </c>
      <c r="F616" s="1131" t="str">
        <f t="shared" si="69"/>
        <v/>
      </c>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52"/>
      <c r="CD616" s="52"/>
      <c r="CE616" s="52"/>
      <c r="CF616" s="52"/>
      <c r="CG616" s="52"/>
      <c r="CH616" s="52"/>
      <c r="CI616" s="52"/>
      <c r="CJ616" s="52"/>
      <c r="CK616" s="52"/>
      <c r="CL616" s="52"/>
      <c r="CM616" s="52"/>
      <c r="CN616" s="52"/>
      <c r="CO616" s="52"/>
      <c r="CP616" s="52"/>
      <c r="CQ616" s="52"/>
      <c r="CR616" s="52"/>
      <c r="CS616" s="52"/>
      <c r="CT616" s="52"/>
      <c r="CU616" s="52"/>
      <c r="CV616" s="52"/>
      <c r="CW616" s="52"/>
      <c r="CX616" s="52"/>
      <c r="CY616" s="52"/>
      <c r="CZ616" s="52"/>
      <c r="DA616" s="52"/>
      <c r="DB616" s="52"/>
      <c r="DC616" s="52"/>
      <c r="DD616" s="52"/>
      <c r="DE616" s="52"/>
      <c r="DF616" s="52"/>
      <c r="DG616" s="52"/>
      <c r="DH616" s="52"/>
      <c r="DI616" s="52"/>
      <c r="DJ616" s="52"/>
      <c r="DK616" s="52"/>
      <c r="DL616" s="52"/>
      <c r="DM616" s="52"/>
      <c r="DN616" s="52"/>
      <c r="DO616" s="52"/>
      <c r="DP616" s="52"/>
      <c r="DQ616" s="52"/>
      <c r="DR616" s="52"/>
      <c r="DS616" s="52"/>
      <c r="DT616" s="52"/>
      <c r="DU616" s="52"/>
      <c r="DV616" s="95"/>
      <c r="DW616" s="52"/>
      <c r="DX616" s="52"/>
      <c r="DY616" s="52"/>
      <c r="DZ616" s="52"/>
      <c r="EA616" s="52"/>
      <c r="EB616" s="52"/>
      <c r="EC616" s="52"/>
      <c r="ED616" s="52"/>
      <c r="EE616" s="52"/>
      <c r="EF616" s="52"/>
      <c r="EG616" s="52"/>
      <c r="EH616" s="52"/>
      <c r="EI616" s="52"/>
      <c r="EJ616" s="52"/>
      <c r="EK616" s="52"/>
      <c r="EL616" s="52"/>
      <c r="EM616" s="52"/>
      <c r="EN616" s="52"/>
      <c r="EO616" s="52"/>
      <c r="EP616" s="52"/>
      <c r="EQ616" s="95"/>
      <c r="ER616" s="542"/>
    </row>
    <row r="617" spans="1:148" ht="15" customHeight="1" x14ac:dyDescent="0.25">
      <c r="A617" s="1469"/>
      <c r="B617" s="1129" t="str">
        <f t="shared" si="67"/>
        <v>Desk 90</v>
      </c>
      <c r="C617" s="1131" t="str">
        <f t="shared" si="69"/>
        <v/>
      </c>
      <c r="D617" s="1131" t="str">
        <f t="shared" si="69"/>
        <v/>
      </c>
      <c r="E617" s="1131" t="str">
        <f t="shared" si="69"/>
        <v/>
      </c>
      <c r="F617" s="1131" t="str">
        <f t="shared" si="69"/>
        <v/>
      </c>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52"/>
      <c r="CD617" s="52"/>
      <c r="CE617" s="52"/>
      <c r="CF617" s="52"/>
      <c r="CG617" s="52"/>
      <c r="CH617" s="52"/>
      <c r="CI617" s="52"/>
      <c r="CJ617" s="52"/>
      <c r="CK617" s="52"/>
      <c r="CL617" s="52"/>
      <c r="CM617" s="52"/>
      <c r="CN617" s="52"/>
      <c r="CO617" s="52"/>
      <c r="CP617" s="52"/>
      <c r="CQ617" s="52"/>
      <c r="CR617" s="52"/>
      <c r="CS617" s="52"/>
      <c r="CT617" s="52"/>
      <c r="CU617" s="52"/>
      <c r="CV617" s="52"/>
      <c r="CW617" s="52"/>
      <c r="CX617" s="52"/>
      <c r="CY617" s="52"/>
      <c r="CZ617" s="52"/>
      <c r="DA617" s="52"/>
      <c r="DB617" s="52"/>
      <c r="DC617" s="52"/>
      <c r="DD617" s="52"/>
      <c r="DE617" s="52"/>
      <c r="DF617" s="52"/>
      <c r="DG617" s="52"/>
      <c r="DH617" s="52"/>
      <c r="DI617" s="52"/>
      <c r="DJ617" s="52"/>
      <c r="DK617" s="52"/>
      <c r="DL617" s="52"/>
      <c r="DM617" s="52"/>
      <c r="DN617" s="52"/>
      <c r="DO617" s="52"/>
      <c r="DP617" s="52"/>
      <c r="DQ617" s="52"/>
      <c r="DR617" s="52"/>
      <c r="DS617" s="52"/>
      <c r="DT617" s="52"/>
      <c r="DU617" s="52"/>
      <c r="DV617" s="95"/>
      <c r="DW617" s="52"/>
      <c r="DX617" s="52"/>
      <c r="DY617" s="52"/>
      <c r="DZ617" s="52"/>
      <c r="EA617" s="52"/>
      <c r="EB617" s="52"/>
      <c r="EC617" s="52"/>
      <c r="ED617" s="52"/>
      <c r="EE617" s="52"/>
      <c r="EF617" s="52"/>
      <c r="EG617" s="52"/>
      <c r="EH617" s="52"/>
      <c r="EI617" s="52"/>
      <c r="EJ617" s="52"/>
      <c r="EK617" s="52"/>
      <c r="EL617" s="52"/>
      <c r="EM617" s="52"/>
      <c r="EN617" s="52"/>
      <c r="EO617" s="52"/>
      <c r="EP617" s="52"/>
      <c r="EQ617" s="95"/>
      <c r="ER617" s="542"/>
    </row>
    <row r="618" spans="1:148" ht="15" customHeight="1" x14ac:dyDescent="0.25">
      <c r="A618" s="1469"/>
      <c r="B618" s="1129" t="str">
        <f t="shared" si="67"/>
        <v>Desk 91</v>
      </c>
      <c r="C618" s="1131" t="str">
        <f t="shared" si="69"/>
        <v/>
      </c>
      <c r="D618" s="1131" t="str">
        <f t="shared" si="69"/>
        <v/>
      </c>
      <c r="E618" s="1131" t="str">
        <f t="shared" si="69"/>
        <v/>
      </c>
      <c r="F618" s="1131" t="str">
        <f t="shared" si="69"/>
        <v/>
      </c>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52"/>
      <c r="CD618" s="52"/>
      <c r="CE618" s="52"/>
      <c r="CF618" s="52"/>
      <c r="CG618" s="52"/>
      <c r="CH618" s="52"/>
      <c r="CI618" s="52"/>
      <c r="CJ618" s="52"/>
      <c r="CK618" s="52"/>
      <c r="CL618" s="52"/>
      <c r="CM618" s="52"/>
      <c r="CN618" s="52"/>
      <c r="CO618" s="52"/>
      <c r="CP618" s="52"/>
      <c r="CQ618" s="52"/>
      <c r="CR618" s="52"/>
      <c r="CS618" s="52"/>
      <c r="CT618" s="52"/>
      <c r="CU618" s="52"/>
      <c r="CV618" s="52"/>
      <c r="CW618" s="52"/>
      <c r="CX618" s="52"/>
      <c r="CY618" s="52"/>
      <c r="CZ618" s="52"/>
      <c r="DA618" s="52"/>
      <c r="DB618" s="52"/>
      <c r="DC618" s="52"/>
      <c r="DD618" s="52"/>
      <c r="DE618" s="52"/>
      <c r="DF618" s="52"/>
      <c r="DG618" s="52"/>
      <c r="DH618" s="52"/>
      <c r="DI618" s="52"/>
      <c r="DJ618" s="52"/>
      <c r="DK618" s="52"/>
      <c r="DL618" s="52"/>
      <c r="DM618" s="52"/>
      <c r="DN618" s="52"/>
      <c r="DO618" s="52"/>
      <c r="DP618" s="52"/>
      <c r="DQ618" s="52"/>
      <c r="DR618" s="52"/>
      <c r="DS618" s="52"/>
      <c r="DT618" s="52"/>
      <c r="DU618" s="52"/>
      <c r="DV618" s="95"/>
      <c r="DW618" s="52"/>
      <c r="DX618" s="52"/>
      <c r="DY618" s="52"/>
      <c r="DZ618" s="52"/>
      <c r="EA618" s="52"/>
      <c r="EB618" s="52"/>
      <c r="EC618" s="52"/>
      <c r="ED618" s="52"/>
      <c r="EE618" s="52"/>
      <c r="EF618" s="52"/>
      <c r="EG618" s="52"/>
      <c r="EH618" s="52"/>
      <c r="EI618" s="52"/>
      <c r="EJ618" s="52"/>
      <c r="EK618" s="52"/>
      <c r="EL618" s="52"/>
      <c r="EM618" s="52"/>
      <c r="EN618" s="52"/>
      <c r="EO618" s="52"/>
      <c r="EP618" s="52"/>
      <c r="EQ618" s="95"/>
      <c r="ER618" s="542"/>
    </row>
    <row r="619" spans="1:148" ht="15" customHeight="1" x14ac:dyDescent="0.25">
      <c r="A619" s="1469"/>
      <c r="B619" s="1129" t="str">
        <f t="shared" si="67"/>
        <v>Desk 92</v>
      </c>
      <c r="C619" s="1131" t="str">
        <f t="shared" si="69"/>
        <v/>
      </c>
      <c r="D619" s="1131" t="str">
        <f t="shared" si="69"/>
        <v/>
      </c>
      <c r="E619" s="1131" t="str">
        <f t="shared" si="69"/>
        <v/>
      </c>
      <c r="F619" s="1131" t="str">
        <f t="shared" si="69"/>
        <v/>
      </c>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52"/>
      <c r="CD619" s="52"/>
      <c r="CE619" s="52"/>
      <c r="CF619" s="52"/>
      <c r="CG619" s="52"/>
      <c r="CH619" s="52"/>
      <c r="CI619" s="52"/>
      <c r="CJ619" s="52"/>
      <c r="CK619" s="52"/>
      <c r="CL619" s="52"/>
      <c r="CM619" s="52"/>
      <c r="CN619" s="52"/>
      <c r="CO619" s="52"/>
      <c r="CP619" s="52"/>
      <c r="CQ619" s="52"/>
      <c r="CR619" s="52"/>
      <c r="CS619" s="52"/>
      <c r="CT619" s="52"/>
      <c r="CU619" s="52"/>
      <c r="CV619" s="52"/>
      <c r="CW619" s="52"/>
      <c r="CX619" s="52"/>
      <c r="CY619" s="52"/>
      <c r="CZ619" s="52"/>
      <c r="DA619" s="52"/>
      <c r="DB619" s="52"/>
      <c r="DC619" s="52"/>
      <c r="DD619" s="52"/>
      <c r="DE619" s="52"/>
      <c r="DF619" s="52"/>
      <c r="DG619" s="52"/>
      <c r="DH619" s="52"/>
      <c r="DI619" s="52"/>
      <c r="DJ619" s="52"/>
      <c r="DK619" s="52"/>
      <c r="DL619" s="52"/>
      <c r="DM619" s="52"/>
      <c r="DN619" s="52"/>
      <c r="DO619" s="52"/>
      <c r="DP619" s="52"/>
      <c r="DQ619" s="52"/>
      <c r="DR619" s="52"/>
      <c r="DS619" s="52"/>
      <c r="DT619" s="52"/>
      <c r="DU619" s="52"/>
      <c r="DV619" s="95"/>
      <c r="DW619" s="52"/>
      <c r="DX619" s="52"/>
      <c r="DY619" s="52"/>
      <c r="DZ619" s="52"/>
      <c r="EA619" s="52"/>
      <c r="EB619" s="52"/>
      <c r="EC619" s="52"/>
      <c r="ED619" s="52"/>
      <c r="EE619" s="52"/>
      <c r="EF619" s="52"/>
      <c r="EG619" s="52"/>
      <c r="EH619" s="52"/>
      <c r="EI619" s="52"/>
      <c r="EJ619" s="52"/>
      <c r="EK619" s="52"/>
      <c r="EL619" s="52"/>
      <c r="EM619" s="52"/>
      <c r="EN619" s="52"/>
      <c r="EO619" s="52"/>
      <c r="EP619" s="52"/>
      <c r="EQ619" s="95"/>
      <c r="ER619" s="542"/>
    </row>
    <row r="620" spans="1:148" ht="15" customHeight="1" x14ac:dyDescent="0.25">
      <c r="A620" s="1469"/>
      <c r="B620" s="1129" t="str">
        <f t="shared" si="67"/>
        <v>Desk 93</v>
      </c>
      <c r="C620" s="1131" t="str">
        <f t="shared" si="69"/>
        <v/>
      </c>
      <c r="D620" s="1131" t="str">
        <f t="shared" si="69"/>
        <v/>
      </c>
      <c r="E620" s="1131" t="str">
        <f t="shared" si="69"/>
        <v/>
      </c>
      <c r="F620" s="1131" t="str">
        <f t="shared" si="69"/>
        <v/>
      </c>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52"/>
      <c r="CD620" s="52"/>
      <c r="CE620" s="52"/>
      <c r="CF620" s="52"/>
      <c r="CG620" s="52"/>
      <c r="CH620" s="52"/>
      <c r="CI620" s="52"/>
      <c r="CJ620" s="52"/>
      <c r="CK620" s="52"/>
      <c r="CL620" s="52"/>
      <c r="CM620" s="52"/>
      <c r="CN620" s="52"/>
      <c r="CO620" s="52"/>
      <c r="CP620" s="52"/>
      <c r="CQ620" s="52"/>
      <c r="CR620" s="52"/>
      <c r="CS620" s="52"/>
      <c r="CT620" s="52"/>
      <c r="CU620" s="52"/>
      <c r="CV620" s="52"/>
      <c r="CW620" s="52"/>
      <c r="CX620" s="52"/>
      <c r="CY620" s="52"/>
      <c r="CZ620" s="52"/>
      <c r="DA620" s="52"/>
      <c r="DB620" s="52"/>
      <c r="DC620" s="52"/>
      <c r="DD620" s="52"/>
      <c r="DE620" s="52"/>
      <c r="DF620" s="52"/>
      <c r="DG620" s="52"/>
      <c r="DH620" s="52"/>
      <c r="DI620" s="52"/>
      <c r="DJ620" s="52"/>
      <c r="DK620" s="52"/>
      <c r="DL620" s="52"/>
      <c r="DM620" s="52"/>
      <c r="DN620" s="52"/>
      <c r="DO620" s="52"/>
      <c r="DP620" s="52"/>
      <c r="DQ620" s="52"/>
      <c r="DR620" s="52"/>
      <c r="DS620" s="52"/>
      <c r="DT620" s="52"/>
      <c r="DU620" s="52"/>
      <c r="DV620" s="95"/>
      <c r="DW620" s="52"/>
      <c r="DX620" s="52"/>
      <c r="DY620" s="52"/>
      <c r="DZ620" s="52"/>
      <c r="EA620" s="52"/>
      <c r="EB620" s="52"/>
      <c r="EC620" s="52"/>
      <c r="ED620" s="52"/>
      <c r="EE620" s="52"/>
      <c r="EF620" s="52"/>
      <c r="EG620" s="52"/>
      <c r="EH620" s="52"/>
      <c r="EI620" s="52"/>
      <c r="EJ620" s="52"/>
      <c r="EK620" s="52"/>
      <c r="EL620" s="52"/>
      <c r="EM620" s="52"/>
      <c r="EN620" s="52"/>
      <c r="EO620" s="52"/>
      <c r="EP620" s="52"/>
      <c r="EQ620" s="95"/>
      <c r="ER620" s="542"/>
    </row>
    <row r="621" spans="1:148" ht="15" customHeight="1" x14ac:dyDescent="0.25">
      <c r="A621" s="1469"/>
      <c r="B621" s="1129" t="str">
        <f t="shared" si="67"/>
        <v>Desk 94</v>
      </c>
      <c r="C621" s="1131" t="str">
        <f t="shared" si="69"/>
        <v/>
      </c>
      <c r="D621" s="1131" t="str">
        <f t="shared" si="69"/>
        <v/>
      </c>
      <c r="E621" s="1131" t="str">
        <f t="shared" si="69"/>
        <v/>
      </c>
      <c r="F621" s="1131" t="str">
        <f t="shared" si="69"/>
        <v/>
      </c>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52"/>
      <c r="CD621" s="52"/>
      <c r="CE621" s="52"/>
      <c r="CF621" s="52"/>
      <c r="CG621" s="52"/>
      <c r="CH621" s="52"/>
      <c r="CI621" s="52"/>
      <c r="CJ621" s="52"/>
      <c r="CK621" s="52"/>
      <c r="CL621" s="52"/>
      <c r="CM621" s="52"/>
      <c r="CN621" s="52"/>
      <c r="CO621" s="52"/>
      <c r="CP621" s="52"/>
      <c r="CQ621" s="52"/>
      <c r="CR621" s="52"/>
      <c r="CS621" s="52"/>
      <c r="CT621" s="52"/>
      <c r="CU621" s="52"/>
      <c r="CV621" s="52"/>
      <c r="CW621" s="52"/>
      <c r="CX621" s="52"/>
      <c r="CY621" s="52"/>
      <c r="CZ621" s="52"/>
      <c r="DA621" s="52"/>
      <c r="DB621" s="52"/>
      <c r="DC621" s="52"/>
      <c r="DD621" s="52"/>
      <c r="DE621" s="52"/>
      <c r="DF621" s="52"/>
      <c r="DG621" s="52"/>
      <c r="DH621" s="52"/>
      <c r="DI621" s="52"/>
      <c r="DJ621" s="52"/>
      <c r="DK621" s="52"/>
      <c r="DL621" s="52"/>
      <c r="DM621" s="52"/>
      <c r="DN621" s="52"/>
      <c r="DO621" s="52"/>
      <c r="DP621" s="52"/>
      <c r="DQ621" s="52"/>
      <c r="DR621" s="52"/>
      <c r="DS621" s="52"/>
      <c r="DT621" s="52"/>
      <c r="DU621" s="52"/>
      <c r="DV621" s="95"/>
      <c r="DW621" s="52"/>
      <c r="DX621" s="52"/>
      <c r="DY621" s="52"/>
      <c r="DZ621" s="52"/>
      <c r="EA621" s="52"/>
      <c r="EB621" s="52"/>
      <c r="EC621" s="52"/>
      <c r="ED621" s="52"/>
      <c r="EE621" s="52"/>
      <c r="EF621" s="52"/>
      <c r="EG621" s="52"/>
      <c r="EH621" s="52"/>
      <c r="EI621" s="52"/>
      <c r="EJ621" s="52"/>
      <c r="EK621" s="52"/>
      <c r="EL621" s="52"/>
      <c r="EM621" s="52"/>
      <c r="EN621" s="52"/>
      <c r="EO621" s="52"/>
      <c r="EP621" s="52"/>
      <c r="EQ621" s="95"/>
      <c r="ER621" s="542"/>
    </row>
    <row r="622" spans="1:148" ht="15" customHeight="1" x14ac:dyDescent="0.25">
      <c r="A622" s="1469"/>
      <c r="B622" s="1129" t="str">
        <f t="shared" si="67"/>
        <v>Desk 95</v>
      </c>
      <c r="C622" s="1131" t="str">
        <f t="shared" si="69"/>
        <v/>
      </c>
      <c r="D622" s="1131" t="str">
        <f t="shared" si="69"/>
        <v/>
      </c>
      <c r="E622" s="1131" t="str">
        <f t="shared" si="69"/>
        <v/>
      </c>
      <c r="F622" s="1131" t="str">
        <f t="shared" si="69"/>
        <v/>
      </c>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52"/>
      <c r="CD622" s="52"/>
      <c r="CE622" s="52"/>
      <c r="CF622" s="52"/>
      <c r="CG622" s="52"/>
      <c r="CH622" s="52"/>
      <c r="CI622" s="52"/>
      <c r="CJ622" s="52"/>
      <c r="CK622" s="52"/>
      <c r="CL622" s="52"/>
      <c r="CM622" s="52"/>
      <c r="CN622" s="52"/>
      <c r="CO622" s="52"/>
      <c r="CP622" s="52"/>
      <c r="CQ622" s="52"/>
      <c r="CR622" s="52"/>
      <c r="CS622" s="52"/>
      <c r="CT622" s="52"/>
      <c r="CU622" s="52"/>
      <c r="CV622" s="52"/>
      <c r="CW622" s="52"/>
      <c r="CX622" s="52"/>
      <c r="CY622" s="52"/>
      <c r="CZ622" s="52"/>
      <c r="DA622" s="52"/>
      <c r="DB622" s="52"/>
      <c r="DC622" s="52"/>
      <c r="DD622" s="52"/>
      <c r="DE622" s="52"/>
      <c r="DF622" s="52"/>
      <c r="DG622" s="52"/>
      <c r="DH622" s="52"/>
      <c r="DI622" s="52"/>
      <c r="DJ622" s="52"/>
      <c r="DK622" s="52"/>
      <c r="DL622" s="52"/>
      <c r="DM622" s="52"/>
      <c r="DN622" s="52"/>
      <c r="DO622" s="52"/>
      <c r="DP622" s="52"/>
      <c r="DQ622" s="52"/>
      <c r="DR622" s="52"/>
      <c r="DS622" s="52"/>
      <c r="DT622" s="52"/>
      <c r="DU622" s="52"/>
      <c r="DV622" s="95"/>
      <c r="DW622" s="52"/>
      <c r="DX622" s="52"/>
      <c r="DY622" s="52"/>
      <c r="DZ622" s="52"/>
      <c r="EA622" s="52"/>
      <c r="EB622" s="52"/>
      <c r="EC622" s="52"/>
      <c r="ED622" s="52"/>
      <c r="EE622" s="52"/>
      <c r="EF622" s="52"/>
      <c r="EG622" s="52"/>
      <c r="EH622" s="52"/>
      <c r="EI622" s="52"/>
      <c r="EJ622" s="52"/>
      <c r="EK622" s="52"/>
      <c r="EL622" s="52"/>
      <c r="EM622" s="52"/>
      <c r="EN622" s="52"/>
      <c r="EO622" s="52"/>
      <c r="EP622" s="52"/>
      <c r="EQ622" s="95"/>
      <c r="ER622" s="542"/>
    </row>
    <row r="623" spans="1:148" ht="15" customHeight="1" x14ac:dyDescent="0.25">
      <c r="A623" s="1469"/>
      <c r="B623" s="1129" t="str">
        <f t="shared" si="67"/>
        <v>Desk 96</v>
      </c>
      <c r="C623" s="1131" t="str">
        <f t="shared" si="69"/>
        <v/>
      </c>
      <c r="D623" s="1131" t="str">
        <f t="shared" si="69"/>
        <v/>
      </c>
      <c r="E623" s="1131" t="str">
        <f t="shared" si="69"/>
        <v/>
      </c>
      <c r="F623" s="1131" t="str">
        <f t="shared" si="69"/>
        <v/>
      </c>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52"/>
      <c r="CD623" s="52"/>
      <c r="CE623" s="52"/>
      <c r="CF623" s="52"/>
      <c r="CG623" s="52"/>
      <c r="CH623" s="52"/>
      <c r="CI623" s="52"/>
      <c r="CJ623" s="52"/>
      <c r="CK623" s="52"/>
      <c r="CL623" s="52"/>
      <c r="CM623" s="52"/>
      <c r="CN623" s="52"/>
      <c r="CO623" s="52"/>
      <c r="CP623" s="52"/>
      <c r="CQ623" s="52"/>
      <c r="CR623" s="52"/>
      <c r="CS623" s="52"/>
      <c r="CT623" s="52"/>
      <c r="CU623" s="52"/>
      <c r="CV623" s="52"/>
      <c r="CW623" s="52"/>
      <c r="CX623" s="52"/>
      <c r="CY623" s="52"/>
      <c r="CZ623" s="52"/>
      <c r="DA623" s="52"/>
      <c r="DB623" s="52"/>
      <c r="DC623" s="52"/>
      <c r="DD623" s="52"/>
      <c r="DE623" s="52"/>
      <c r="DF623" s="52"/>
      <c r="DG623" s="52"/>
      <c r="DH623" s="52"/>
      <c r="DI623" s="52"/>
      <c r="DJ623" s="52"/>
      <c r="DK623" s="52"/>
      <c r="DL623" s="52"/>
      <c r="DM623" s="52"/>
      <c r="DN623" s="52"/>
      <c r="DO623" s="52"/>
      <c r="DP623" s="52"/>
      <c r="DQ623" s="52"/>
      <c r="DR623" s="52"/>
      <c r="DS623" s="52"/>
      <c r="DT623" s="52"/>
      <c r="DU623" s="52"/>
      <c r="DV623" s="95"/>
      <c r="DW623" s="52"/>
      <c r="DX623" s="52"/>
      <c r="DY623" s="52"/>
      <c r="DZ623" s="52"/>
      <c r="EA623" s="52"/>
      <c r="EB623" s="52"/>
      <c r="EC623" s="52"/>
      <c r="ED623" s="52"/>
      <c r="EE623" s="52"/>
      <c r="EF623" s="52"/>
      <c r="EG623" s="52"/>
      <c r="EH623" s="52"/>
      <c r="EI623" s="52"/>
      <c r="EJ623" s="52"/>
      <c r="EK623" s="52"/>
      <c r="EL623" s="52"/>
      <c r="EM623" s="52"/>
      <c r="EN623" s="52"/>
      <c r="EO623" s="52"/>
      <c r="EP623" s="52"/>
      <c r="EQ623" s="95"/>
      <c r="ER623" s="542"/>
    </row>
    <row r="624" spans="1:148" ht="15" customHeight="1" x14ac:dyDescent="0.25">
      <c r="A624" s="1469"/>
      <c r="B624" s="1129" t="str">
        <f t="shared" si="67"/>
        <v>Desk 97</v>
      </c>
      <c r="C624" s="1131" t="str">
        <f t="shared" si="69"/>
        <v/>
      </c>
      <c r="D624" s="1131" t="str">
        <f t="shared" si="69"/>
        <v/>
      </c>
      <c r="E624" s="1131" t="str">
        <f t="shared" si="69"/>
        <v/>
      </c>
      <c r="F624" s="1131" t="str">
        <f t="shared" si="69"/>
        <v/>
      </c>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52"/>
      <c r="CD624" s="52"/>
      <c r="CE624" s="52"/>
      <c r="CF624" s="52"/>
      <c r="CG624" s="52"/>
      <c r="CH624" s="52"/>
      <c r="CI624" s="52"/>
      <c r="CJ624" s="52"/>
      <c r="CK624" s="52"/>
      <c r="CL624" s="52"/>
      <c r="CM624" s="52"/>
      <c r="CN624" s="52"/>
      <c r="CO624" s="52"/>
      <c r="CP624" s="52"/>
      <c r="CQ624" s="52"/>
      <c r="CR624" s="52"/>
      <c r="CS624" s="52"/>
      <c r="CT624" s="52"/>
      <c r="CU624" s="52"/>
      <c r="CV624" s="52"/>
      <c r="CW624" s="52"/>
      <c r="CX624" s="52"/>
      <c r="CY624" s="52"/>
      <c r="CZ624" s="52"/>
      <c r="DA624" s="52"/>
      <c r="DB624" s="52"/>
      <c r="DC624" s="52"/>
      <c r="DD624" s="52"/>
      <c r="DE624" s="52"/>
      <c r="DF624" s="52"/>
      <c r="DG624" s="52"/>
      <c r="DH624" s="52"/>
      <c r="DI624" s="52"/>
      <c r="DJ624" s="52"/>
      <c r="DK624" s="52"/>
      <c r="DL624" s="52"/>
      <c r="DM624" s="52"/>
      <c r="DN624" s="52"/>
      <c r="DO624" s="52"/>
      <c r="DP624" s="52"/>
      <c r="DQ624" s="52"/>
      <c r="DR624" s="52"/>
      <c r="DS624" s="52"/>
      <c r="DT624" s="52"/>
      <c r="DU624" s="52"/>
      <c r="DV624" s="95"/>
      <c r="DW624" s="52"/>
      <c r="DX624" s="52"/>
      <c r="DY624" s="52"/>
      <c r="DZ624" s="52"/>
      <c r="EA624" s="52"/>
      <c r="EB624" s="52"/>
      <c r="EC624" s="52"/>
      <c r="ED624" s="52"/>
      <c r="EE624" s="52"/>
      <c r="EF624" s="52"/>
      <c r="EG624" s="52"/>
      <c r="EH624" s="52"/>
      <c r="EI624" s="52"/>
      <c r="EJ624" s="52"/>
      <c r="EK624" s="52"/>
      <c r="EL624" s="52"/>
      <c r="EM624" s="52"/>
      <c r="EN624" s="52"/>
      <c r="EO624" s="52"/>
      <c r="EP624" s="52"/>
      <c r="EQ624" s="95"/>
      <c r="ER624" s="542"/>
    </row>
    <row r="625" spans="1:148" ht="15" customHeight="1" x14ac:dyDescent="0.25">
      <c r="A625" s="1469"/>
      <c r="B625" s="1129" t="str">
        <f t="shared" si="67"/>
        <v>Desk 98</v>
      </c>
      <c r="C625" s="1131" t="str">
        <f t="shared" ref="C625:F627" si="70">IF(ISBLANK(C108), "", C108)</f>
        <v/>
      </c>
      <c r="D625" s="1131" t="str">
        <f t="shared" si="70"/>
        <v/>
      </c>
      <c r="E625" s="1131" t="str">
        <f t="shared" si="70"/>
        <v/>
      </c>
      <c r="F625" s="1131" t="str">
        <f t="shared" si="70"/>
        <v/>
      </c>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52"/>
      <c r="CD625" s="52"/>
      <c r="CE625" s="52"/>
      <c r="CF625" s="52"/>
      <c r="CG625" s="52"/>
      <c r="CH625" s="52"/>
      <c r="CI625" s="52"/>
      <c r="CJ625" s="52"/>
      <c r="CK625" s="52"/>
      <c r="CL625" s="52"/>
      <c r="CM625" s="52"/>
      <c r="CN625" s="52"/>
      <c r="CO625" s="52"/>
      <c r="CP625" s="52"/>
      <c r="CQ625" s="52"/>
      <c r="CR625" s="52"/>
      <c r="CS625" s="52"/>
      <c r="CT625" s="52"/>
      <c r="CU625" s="52"/>
      <c r="CV625" s="52"/>
      <c r="CW625" s="52"/>
      <c r="CX625" s="52"/>
      <c r="CY625" s="52"/>
      <c r="CZ625" s="52"/>
      <c r="DA625" s="52"/>
      <c r="DB625" s="52"/>
      <c r="DC625" s="52"/>
      <c r="DD625" s="52"/>
      <c r="DE625" s="52"/>
      <c r="DF625" s="52"/>
      <c r="DG625" s="52"/>
      <c r="DH625" s="52"/>
      <c r="DI625" s="52"/>
      <c r="DJ625" s="52"/>
      <c r="DK625" s="52"/>
      <c r="DL625" s="52"/>
      <c r="DM625" s="52"/>
      <c r="DN625" s="52"/>
      <c r="DO625" s="52"/>
      <c r="DP625" s="52"/>
      <c r="DQ625" s="52"/>
      <c r="DR625" s="52"/>
      <c r="DS625" s="52"/>
      <c r="DT625" s="52"/>
      <c r="DU625" s="52"/>
      <c r="DV625" s="95"/>
      <c r="DW625" s="52"/>
      <c r="DX625" s="52"/>
      <c r="DY625" s="52"/>
      <c r="DZ625" s="52"/>
      <c r="EA625" s="52"/>
      <c r="EB625" s="52"/>
      <c r="EC625" s="52"/>
      <c r="ED625" s="52"/>
      <c r="EE625" s="52"/>
      <c r="EF625" s="52"/>
      <c r="EG625" s="52"/>
      <c r="EH625" s="52"/>
      <c r="EI625" s="52"/>
      <c r="EJ625" s="52"/>
      <c r="EK625" s="52"/>
      <c r="EL625" s="52"/>
      <c r="EM625" s="52"/>
      <c r="EN625" s="52"/>
      <c r="EO625" s="52"/>
      <c r="EP625" s="52"/>
      <c r="EQ625" s="95"/>
      <c r="ER625" s="542"/>
    </row>
    <row r="626" spans="1:148" ht="15" customHeight="1" x14ac:dyDescent="0.25">
      <c r="A626" s="1469"/>
      <c r="B626" s="1129" t="str">
        <f t="shared" si="67"/>
        <v>Desk 99</v>
      </c>
      <c r="C626" s="1131" t="str">
        <f t="shared" si="70"/>
        <v/>
      </c>
      <c r="D626" s="1131" t="str">
        <f t="shared" si="70"/>
        <v/>
      </c>
      <c r="E626" s="1131" t="str">
        <f t="shared" si="70"/>
        <v/>
      </c>
      <c r="F626" s="1131" t="str">
        <f t="shared" si="70"/>
        <v/>
      </c>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52"/>
      <c r="CD626" s="52"/>
      <c r="CE626" s="52"/>
      <c r="CF626" s="52"/>
      <c r="CG626" s="52"/>
      <c r="CH626" s="52"/>
      <c r="CI626" s="52"/>
      <c r="CJ626" s="52"/>
      <c r="CK626" s="52"/>
      <c r="CL626" s="52"/>
      <c r="CM626" s="52"/>
      <c r="CN626" s="52"/>
      <c r="CO626" s="52"/>
      <c r="CP626" s="52"/>
      <c r="CQ626" s="52"/>
      <c r="CR626" s="52"/>
      <c r="CS626" s="52"/>
      <c r="CT626" s="52"/>
      <c r="CU626" s="52"/>
      <c r="CV626" s="52"/>
      <c r="CW626" s="52"/>
      <c r="CX626" s="52"/>
      <c r="CY626" s="52"/>
      <c r="CZ626" s="52"/>
      <c r="DA626" s="52"/>
      <c r="DB626" s="52"/>
      <c r="DC626" s="52"/>
      <c r="DD626" s="52"/>
      <c r="DE626" s="52"/>
      <c r="DF626" s="52"/>
      <c r="DG626" s="52"/>
      <c r="DH626" s="52"/>
      <c r="DI626" s="52"/>
      <c r="DJ626" s="52"/>
      <c r="DK626" s="52"/>
      <c r="DL626" s="52"/>
      <c r="DM626" s="52"/>
      <c r="DN626" s="52"/>
      <c r="DO626" s="52"/>
      <c r="DP626" s="52"/>
      <c r="DQ626" s="52"/>
      <c r="DR626" s="52"/>
      <c r="DS626" s="52"/>
      <c r="DT626" s="52"/>
      <c r="DU626" s="52"/>
      <c r="DV626" s="95"/>
      <c r="DW626" s="52"/>
      <c r="DX626" s="52"/>
      <c r="DY626" s="52"/>
      <c r="DZ626" s="52"/>
      <c r="EA626" s="52"/>
      <c r="EB626" s="52"/>
      <c r="EC626" s="52"/>
      <c r="ED626" s="52"/>
      <c r="EE626" s="52"/>
      <c r="EF626" s="52"/>
      <c r="EG626" s="52"/>
      <c r="EH626" s="52"/>
      <c r="EI626" s="52"/>
      <c r="EJ626" s="52"/>
      <c r="EK626" s="52"/>
      <c r="EL626" s="52"/>
      <c r="EM626" s="52"/>
      <c r="EN626" s="52"/>
      <c r="EO626" s="52"/>
      <c r="EP626" s="52"/>
      <c r="EQ626" s="95"/>
      <c r="ER626" s="542"/>
    </row>
    <row r="627" spans="1:148" ht="15" customHeight="1" x14ac:dyDescent="0.25">
      <c r="A627" s="1469"/>
      <c r="B627" s="1132" t="str">
        <f t="shared" si="67"/>
        <v>Desk 100</v>
      </c>
      <c r="C627" s="1133" t="str">
        <f t="shared" si="70"/>
        <v/>
      </c>
      <c r="D627" s="1133" t="str">
        <f t="shared" si="70"/>
        <v/>
      </c>
      <c r="E627" s="1133" t="str">
        <f t="shared" si="70"/>
        <v/>
      </c>
      <c r="F627" s="1133" t="str">
        <f t="shared" si="70"/>
        <v/>
      </c>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c r="BE627" s="62"/>
      <c r="BF627" s="62"/>
      <c r="BG627" s="62"/>
      <c r="BH627" s="62"/>
      <c r="BI627" s="62"/>
      <c r="BJ627" s="62"/>
      <c r="BK627" s="62"/>
      <c r="BL627" s="62"/>
      <c r="BM627" s="62"/>
      <c r="BN627" s="62"/>
      <c r="BO627" s="62"/>
      <c r="BP627" s="62"/>
      <c r="BQ627" s="62"/>
      <c r="BR627" s="62"/>
      <c r="BS627" s="62"/>
      <c r="BT627" s="62"/>
      <c r="BU627" s="62"/>
      <c r="BV627" s="62"/>
      <c r="BW627" s="62"/>
      <c r="BX627" s="62"/>
      <c r="BY627" s="62"/>
      <c r="BZ627" s="62"/>
      <c r="CA627" s="62"/>
      <c r="CB627" s="62"/>
      <c r="CC627" s="62"/>
      <c r="CD627" s="62"/>
      <c r="CE627" s="62"/>
      <c r="CF627" s="62"/>
      <c r="CG627" s="62"/>
      <c r="CH627" s="62"/>
      <c r="CI627" s="62"/>
      <c r="CJ627" s="62"/>
      <c r="CK627" s="62"/>
      <c r="CL627" s="62"/>
      <c r="CM627" s="62"/>
      <c r="CN627" s="62"/>
      <c r="CO627" s="62"/>
      <c r="CP627" s="62"/>
      <c r="CQ627" s="62"/>
      <c r="CR627" s="62"/>
      <c r="CS627" s="62"/>
      <c r="CT627" s="62"/>
      <c r="CU627" s="62"/>
      <c r="CV627" s="62"/>
      <c r="CW627" s="62"/>
      <c r="CX627" s="62"/>
      <c r="CY627" s="62"/>
      <c r="CZ627" s="62"/>
      <c r="DA627" s="62"/>
      <c r="DB627" s="62"/>
      <c r="DC627" s="62"/>
      <c r="DD627" s="62"/>
      <c r="DE627" s="62"/>
      <c r="DF627" s="62"/>
      <c r="DG627" s="62"/>
      <c r="DH627" s="62"/>
      <c r="DI627" s="62"/>
      <c r="DJ627" s="62"/>
      <c r="DK627" s="62"/>
      <c r="DL627" s="62"/>
      <c r="DM627" s="62"/>
      <c r="DN627" s="62"/>
      <c r="DO627" s="62"/>
      <c r="DP627" s="62"/>
      <c r="DQ627" s="62"/>
      <c r="DR627" s="62"/>
      <c r="DS627" s="62"/>
      <c r="DT627" s="62"/>
      <c r="DU627" s="62"/>
      <c r="DV627" s="382"/>
      <c r="DW627" s="62"/>
      <c r="DX627" s="62"/>
      <c r="DY627" s="62"/>
      <c r="DZ627" s="62"/>
      <c r="EA627" s="62"/>
      <c r="EB627" s="62"/>
      <c r="EC627" s="62"/>
      <c r="ED627" s="62"/>
      <c r="EE627" s="62"/>
      <c r="EF627" s="62"/>
      <c r="EG627" s="62"/>
      <c r="EH627" s="62"/>
      <c r="EI627" s="62"/>
      <c r="EJ627" s="62"/>
      <c r="EK627" s="62"/>
      <c r="EL627" s="62"/>
      <c r="EM627" s="62"/>
      <c r="EN627" s="62"/>
      <c r="EO627" s="62"/>
      <c r="EP627" s="62"/>
      <c r="EQ627" s="382"/>
      <c r="ER627" s="542"/>
    </row>
    <row r="628" spans="1:148" ht="15" customHeight="1" x14ac:dyDescent="0.25">
      <c r="A628" s="1469"/>
      <c r="B628" s="1940" t="s">
        <v>1152</v>
      </c>
      <c r="C628" s="1751"/>
      <c r="D628" s="1751"/>
      <c r="E628" s="1751"/>
      <c r="F628" s="1751"/>
      <c r="G628" s="1938"/>
      <c r="H628" s="1938"/>
      <c r="I628" s="1938"/>
      <c r="J628" s="1938"/>
      <c r="K628" s="1938"/>
      <c r="L628" s="1938"/>
      <c r="M628" s="1938"/>
      <c r="N628" s="1938"/>
      <c r="O628" s="1938"/>
      <c r="P628" s="1938"/>
      <c r="Q628" s="1938"/>
      <c r="R628" s="1938"/>
      <c r="S628" s="1938"/>
      <c r="T628" s="1938"/>
      <c r="U628" s="1938"/>
      <c r="V628" s="1938"/>
      <c r="W628" s="1938"/>
      <c r="X628" s="1938"/>
      <c r="Y628" s="1938"/>
      <c r="Z628" s="1938"/>
      <c r="AA628" s="1938"/>
      <c r="AB628" s="1938"/>
      <c r="AC628" s="1938"/>
      <c r="AD628" s="1938"/>
      <c r="AE628" s="1938"/>
      <c r="AF628" s="1938"/>
      <c r="AG628" s="1938"/>
      <c r="AH628" s="1938"/>
      <c r="AI628" s="1938"/>
      <c r="AJ628" s="1938"/>
      <c r="AK628" s="1938"/>
      <c r="AL628" s="1938"/>
      <c r="AM628" s="1938"/>
      <c r="AN628" s="1938"/>
      <c r="AO628" s="1938"/>
      <c r="AP628" s="1938"/>
      <c r="AQ628" s="1938"/>
      <c r="AR628" s="1938"/>
      <c r="AS628" s="1938"/>
      <c r="AT628" s="1938"/>
      <c r="AU628" s="1938"/>
      <c r="AV628" s="1938"/>
      <c r="AW628" s="1938"/>
      <c r="AX628" s="1938"/>
      <c r="AY628" s="1938"/>
      <c r="AZ628" s="1938"/>
      <c r="BA628" s="1938"/>
      <c r="BB628" s="1938"/>
      <c r="BC628" s="1938"/>
      <c r="BD628" s="1938"/>
      <c r="BE628" s="1938"/>
      <c r="BF628" s="1938"/>
      <c r="BG628" s="1938"/>
      <c r="BH628" s="1938"/>
      <c r="BI628" s="1938"/>
      <c r="BJ628" s="1938"/>
      <c r="BK628" s="1938"/>
      <c r="BL628" s="1938"/>
      <c r="BM628" s="1938"/>
      <c r="BN628" s="1938"/>
      <c r="BO628" s="1938"/>
      <c r="BP628" s="1938"/>
      <c r="BQ628" s="1938"/>
      <c r="BR628" s="1938"/>
      <c r="BS628" s="1938"/>
      <c r="BT628" s="1938"/>
      <c r="BU628" s="1938"/>
      <c r="BV628" s="1938"/>
      <c r="BW628" s="1938"/>
      <c r="BX628" s="1938"/>
      <c r="BY628" s="1938"/>
      <c r="BZ628" s="1938"/>
      <c r="CA628" s="1938"/>
      <c r="CB628" s="1938"/>
      <c r="CC628" s="1938"/>
      <c r="CD628" s="1938"/>
      <c r="CE628" s="1938"/>
      <c r="CF628" s="1938"/>
      <c r="CG628" s="1938"/>
      <c r="CH628" s="1938"/>
      <c r="CI628" s="1938"/>
      <c r="CJ628" s="1938"/>
      <c r="CK628" s="1938"/>
      <c r="CL628" s="1938"/>
      <c r="CM628" s="1938"/>
      <c r="CN628" s="1938"/>
      <c r="CO628" s="1938"/>
      <c r="CP628" s="1938"/>
      <c r="CQ628" s="1938"/>
      <c r="CR628" s="1938"/>
      <c r="CS628" s="1938"/>
      <c r="CT628" s="1938"/>
      <c r="CU628" s="1938"/>
      <c r="CV628" s="1938"/>
      <c r="CW628" s="1938"/>
      <c r="CX628" s="1938"/>
      <c r="CY628" s="1938"/>
      <c r="CZ628" s="1938"/>
      <c r="DA628" s="1938"/>
      <c r="DB628" s="1938"/>
      <c r="DC628" s="1938"/>
      <c r="DD628" s="1938"/>
      <c r="DE628" s="1938"/>
      <c r="DF628" s="1938"/>
      <c r="DG628" s="1938"/>
      <c r="DH628" s="1938"/>
      <c r="DI628" s="1938"/>
      <c r="DJ628" s="1938"/>
      <c r="DK628" s="1938"/>
      <c r="DL628" s="1938"/>
      <c r="DM628" s="1938"/>
      <c r="DN628" s="1938"/>
      <c r="DO628" s="1938"/>
      <c r="DP628" s="1938"/>
      <c r="DQ628" s="1938"/>
      <c r="DR628" s="1938"/>
      <c r="DS628" s="1938"/>
      <c r="DT628" s="1938"/>
      <c r="DU628" s="1938"/>
      <c r="DV628" s="1939"/>
      <c r="DW628" s="1938"/>
      <c r="DX628" s="1938"/>
      <c r="DY628" s="1938"/>
      <c r="DZ628" s="1938"/>
      <c r="EA628" s="1938"/>
      <c r="EB628" s="1938"/>
      <c r="EC628" s="1938"/>
      <c r="ED628" s="1938"/>
      <c r="EE628" s="1938"/>
      <c r="EF628" s="1938"/>
      <c r="EG628" s="1938"/>
      <c r="EH628" s="1938"/>
      <c r="EI628" s="1938"/>
      <c r="EJ628" s="1938"/>
      <c r="EK628" s="1938"/>
      <c r="EL628" s="1938"/>
      <c r="EM628" s="1938"/>
      <c r="EN628" s="1938"/>
      <c r="EO628" s="1938"/>
      <c r="EP628" s="1938"/>
      <c r="EQ628" s="1939"/>
      <c r="ER628" s="542"/>
    </row>
    <row r="629" spans="1:148" s="1608" customFormat="1" ht="60" customHeight="1" x14ac:dyDescent="0.25">
      <c r="A629" s="1941" t="s">
        <v>1469</v>
      </c>
      <c r="B629" s="1340"/>
      <c r="C629" s="1340"/>
      <c r="D629" s="1340"/>
      <c r="E629" s="1340"/>
      <c r="F629" s="1340"/>
      <c r="G629" s="1340"/>
      <c r="H629" s="1340"/>
      <c r="I629" s="1340"/>
      <c r="J629" s="1340"/>
      <c r="K629" s="1340"/>
      <c r="L629" s="1340"/>
      <c r="M629" s="1340"/>
      <c r="N629" s="1340"/>
      <c r="O629" s="1340"/>
      <c r="ER629" s="389"/>
    </row>
    <row r="630" spans="1:148" ht="45" customHeight="1" x14ac:dyDescent="0.25">
      <c r="A630" s="1469"/>
      <c r="B630" s="1945" t="s">
        <v>1051</v>
      </c>
      <c r="C630" s="1929" t="s">
        <v>1214</v>
      </c>
      <c r="D630" s="1922" t="s">
        <v>1180</v>
      </c>
      <c r="E630" s="1929" t="s">
        <v>1181</v>
      </c>
      <c r="F630" s="1929" t="s">
        <v>1215</v>
      </c>
      <c r="G630" s="1929" t="s">
        <v>1049</v>
      </c>
      <c r="H630" s="1929" t="str">
        <f t="shared" ref="H630:BS630" si="71">"T+" &amp; (COLUMN(H630)-COLUMN($G630))</f>
        <v>T+1</v>
      </c>
      <c r="I630" s="1929" t="str">
        <f t="shared" si="71"/>
        <v>T+2</v>
      </c>
      <c r="J630" s="1929" t="str">
        <f t="shared" si="71"/>
        <v>T+3</v>
      </c>
      <c r="K630" s="1929" t="str">
        <f t="shared" si="71"/>
        <v>T+4</v>
      </c>
      <c r="L630" s="1929" t="str">
        <f t="shared" si="71"/>
        <v>T+5</v>
      </c>
      <c r="M630" s="1929" t="str">
        <f t="shared" si="71"/>
        <v>T+6</v>
      </c>
      <c r="N630" s="1929" t="str">
        <f t="shared" si="71"/>
        <v>T+7</v>
      </c>
      <c r="O630" s="1929" t="str">
        <f t="shared" si="71"/>
        <v>T+8</v>
      </c>
      <c r="P630" s="1929" t="str">
        <f t="shared" si="71"/>
        <v>T+9</v>
      </c>
      <c r="Q630" s="1929" t="str">
        <f t="shared" si="71"/>
        <v>T+10</v>
      </c>
      <c r="R630" s="1929" t="str">
        <f t="shared" si="71"/>
        <v>T+11</v>
      </c>
      <c r="S630" s="1929" t="str">
        <f t="shared" si="71"/>
        <v>T+12</v>
      </c>
      <c r="T630" s="1929" t="str">
        <f t="shared" si="71"/>
        <v>T+13</v>
      </c>
      <c r="U630" s="1929" t="str">
        <f t="shared" si="71"/>
        <v>T+14</v>
      </c>
      <c r="V630" s="1929" t="str">
        <f t="shared" si="71"/>
        <v>T+15</v>
      </c>
      <c r="W630" s="1929" t="str">
        <f t="shared" si="71"/>
        <v>T+16</v>
      </c>
      <c r="X630" s="1929" t="str">
        <f t="shared" si="71"/>
        <v>T+17</v>
      </c>
      <c r="Y630" s="1929" t="str">
        <f t="shared" si="71"/>
        <v>T+18</v>
      </c>
      <c r="Z630" s="1929" t="str">
        <f t="shared" si="71"/>
        <v>T+19</v>
      </c>
      <c r="AA630" s="1929" t="str">
        <f t="shared" si="71"/>
        <v>T+20</v>
      </c>
      <c r="AB630" s="1929" t="str">
        <f t="shared" si="71"/>
        <v>T+21</v>
      </c>
      <c r="AC630" s="1929" t="str">
        <f t="shared" si="71"/>
        <v>T+22</v>
      </c>
      <c r="AD630" s="1929" t="str">
        <f t="shared" si="71"/>
        <v>T+23</v>
      </c>
      <c r="AE630" s="1929" t="str">
        <f t="shared" si="71"/>
        <v>T+24</v>
      </c>
      <c r="AF630" s="1929" t="str">
        <f t="shared" si="71"/>
        <v>T+25</v>
      </c>
      <c r="AG630" s="1929" t="str">
        <f t="shared" si="71"/>
        <v>T+26</v>
      </c>
      <c r="AH630" s="1929" t="str">
        <f t="shared" si="71"/>
        <v>T+27</v>
      </c>
      <c r="AI630" s="1929" t="str">
        <f t="shared" si="71"/>
        <v>T+28</v>
      </c>
      <c r="AJ630" s="1929" t="str">
        <f t="shared" si="71"/>
        <v>T+29</v>
      </c>
      <c r="AK630" s="1929" t="str">
        <f t="shared" si="71"/>
        <v>T+30</v>
      </c>
      <c r="AL630" s="1929" t="str">
        <f t="shared" si="71"/>
        <v>T+31</v>
      </c>
      <c r="AM630" s="1929" t="str">
        <f t="shared" si="71"/>
        <v>T+32</v>
      </c>
      <c r="AN630" s="1929" t="str">
        <f t="shared" si="71"/>
        <v>T+33</v>
      </c>
      <c r="AO630" s="1929" t="str">
        <f t="shared" si="71"/>
        <v>T+34</v>
      </c>
      <c r="AP630" s="1929" t="str">
        <f t="shared" si="71"/>
        <v>T+35</v>
      </c>
      <c r="AQ630" s="1929" t="str">
        <f t="shared" si="71"/>
        <v>T+36</v>
      </c>
      <c r="AR630" s="1929" t="str">
        <f t="shared" si="71"/>
        <v>T+37</v>
      </c>
      <c r="AS630" s="1929" t="str">
        <f t="shared" si="71"/>
        <v>T+38</v>
      </c>
      <c r="AT630" s="1929" t="str">
        <f t="shared" si="71"/>
        <v>T+39</v>
      </c>
      <c r="AU630" s="1929" t="str">
        <f t="shared" si="71"/>
        <v>T+40</v>
      </c>
      <c r="AV630" s="1929" t="str">
        <f t="shared" si="71"/>
        <v>T+41</v>
      </c>
      <c r="AW630" s="1929" t="str">
        <f t="shared" si="71"/>
        <v>T+42</v>
      </c>
      <c r="AX630" s="1929" t="str">
        <f t="shared" si="71"/>
        <v>T+43</v>
      </c>
      <c r="AY630" s="1929" t="str">
        <f t="shared" si="71"/>
        <v>T+44</v>
      </c>
      <c r="AZ630" s="1929" t="str">
        <f t="shared" si="71"/>
        <v>T+45</v>
      </c>
      <c r="BA630" s="1929" t="str">
        <f t="shared" si="71"/>
        <v>T+46</v>
      </c>
      <c r="BB630" s="1929" t="str">
        <f t="shared" si="71"/>
        <v>T+47</v>
      </c>
      <c r="BC630" s="1929" t="str">
        <f t="shared" si="71"/>
        <v>T+48</v>
      </c>
      <c r="BD630" s="1929" t="str">
        <f t="shared" si="71"/>
        <v>T+49</v>
      </c>
      <c r="BE630" s="1929" t="str">
        <f t="shared" si="71"/>
        <v>T+50</v>
      </c>
      <c r="BF630" s="1929" t="str">
        <f t="shared" si="71"/>
        <v>T+51</v>
      </c>
      <c r="BG630" s="1929" t="str">
        <f t="shared" si="71"/>
        <v>T+52</v>
      </c>
      <c r="BH630" s="1929" t="str">
        <f t="shared" si="71"/>
        <v>T+53</v>
      </c>
      <c r="BI630" s="1929" t="str">
        <f t="shared" si="71"/>
        <v>T+54</v>
      </c>
      <c r="BJ630" s="1929" t="str">
        <f t="shared" si="71"/>
        <v>T+55</v>
      </c>
      <c r="BK630" s="1929" t="str">
        <f t="shared" si="71"/>
        <v>T+56</v>
      </c>
      <c r="BL630" s="1929" t="str">
        <f t="shared" si="71"/>
        <v>T+57</v>
      </c>
      <c r="BM630" s="1929" t="str">
        <f t="shared" si="71"/>
        <v>T+58</v>
      </c>
      <c r="BN630" s="1929" t="str">
        <f t="shared" si="71"/>
        <v>T+59</v>
      </c>
      <c r="BO630" s="1929" t="str">
        <f t="shared" si="71"/>
        <v>T+60</v>
      </c>
      <c r="BP630" s="1929" t="str">
        <f t="shared" si="71"/>
        <v>T+61</v>
      </c>
      <c r="BQ630" s="1929" t="str">
        <f t="shared" si="71"/>
        <v>T+62</v>
      </c>
      <c r="BR630" s="1929" t="str">
        <f t="shared" si="71"/>
        <v>T+63</v>
      </c>
      <c r="BS630" s="1929" t="str">
        <f t="shared" si="71"/>
        <v>T+64</v>
      </c>
      <c r="BT630" s="1929" t="str">
        <f t="shared" ref="BT630:EE630" si="72">"T+" &amp; (COLUMN(BT630)-COLUMN($G630))</f>
        <v>T+65</v>
      </c>
      <c r="BU630" s="1929" t="str">
        <f t="shared" si="72"/>
        <v>T+66</v>
      </c>
      <c r="BV630" s="1929" t="str">
        <f t="shared" si="72"/>
        <v>T+67</v>
      </c>
      <c r="BW630" s="1929" t="str">
        <f t="shared" si="72"/>
        <v>T+68</v>
      </c>
      <c r="BX630" s="1929" t="str">
        <f t="shared" si="72"/>
        <v>T+69</v>
      </c>
      <c r="BY630" s="1929" t="str">
        <f t="shared" si="72"/>
        <v>T+70</v>
      </c>
      <c r="BZ630" s="1929" t="str">
        <f t="shared" si="72"/>
        <v>T+71</v>
      </c>
      <c r="CA630" s="1929" t="str">
        <f t="shared" si="72"/>
        <v>T+72</v>
      </c>
      <c r="CB630" s="1929" t="str">
        <f t="shared" si="72"/>
        <v>T+73</v>
      </c>
      <c r="CC630" s="1929" t="str">
        <f t="shared" si="72"/>
        <v>T+74</v>
      </c>
      <c r="CD630" s="1929" t="str">
        <f t="shared" si="72"/>
        <v>T+75</v>
      </c>
      <c r="CE630" s="1929" t="str">
        <f t="shared" si="72"/>
        <v>T+76</v>
      </c>
      <c r="CF630" s="1929" t="str">
        <f t="shared" si="72"/>
        <v>T+77</v>
      </c>
      <c r="CG630" s="1929" t="str">
        <f t="shared" si="72"/>
        <v>T+78</v>
      </c>
      <c r="CH630" s="1929" t="str">
        <f t="shared" si="72"/>
        <v>T+79</v>
      </c>
      <c r="CI630" s="1929" t="str">
        <f t="shared" si="72"/>
        <v>T+80</v>
      </c>
      <c r="CJ630" s="1929" t="str">
        <f t="shared" si="72"/>
        <v>T+81</v>
      </c>
      <c r="CK630" s="1929" t="str">
        <f t="shared" si="72"/>
        <v>T+82</v>
      </c>
      <c r="CL630" s="1929" t="str">
        <f t="shared" si="72"/>
        <v>T+83</v>
      </c>
      <c r="CM630" s="1929" t="str">
        <f t="shared" si="72"/>
        <v>T+84</v>
      </c>
      <c r="CN630" s="1929" t="str">
        <f t="shared" si="72"/>
        <v>T+85</v>
      </c>
      <c r="CO630" s="1929" t="str">
        <f t="shared" si="72"/>
        <v>T+86</v>
      </c>
      <c r="CP630" s="1929" t="str">
        <f t="shared" si="72"/>
        <v>T+87</v>
      </c>
      <c r="CQ630" s="1929" t="str">
        <f t="shared" si="72"/>
        <v>T+88</v>
      </c>
      <c r="CR630" s="1929" t="str">
        <f t="shared" si="72"/>
        <v>T+89</v>
      </c>
      <c r="CS630" s="1929" t="str">
        <f t="shared" si="72"/>
        <v>T+90</v>
      </c>
      <c r="CT630" s="1929" t="str">
        <f t="shared" si="72"/>
        <v>T+91</v>
      </c>
      <c r="CU630" s="1929" t="str">
        <f t="shared" si="72"/>
        <v>T+92</v>
      </c>
      <c r="CV630" s="1929" t="str">
        <f t="shared" si="72"/>
        <v>T+93</v>
      </c>
      <c r="CW630" s="1929" t="str">
        <f t="shared" si="72"/>
        <v>T+94</v>
      </c>
      <c r="CX630" s="1929" t="str">
        <f t="shared" si="72"/>
        <v>T+95</v>
      </c>
      <c r="CY630" s="1929" t="str">
        <f t="shared" si="72"/>
        <v>T+96</v>
      </c>
      <c r="CZ630" s="1929" t="str">
        <f t="shared" si="72"/>
        <v>T+97</v>
      </c>
      <c r="DA630" s="1929" t="str">
        <f t="shared" si="72"/>
        <v>T+98</v>
      </c>
      <c r="DB630" s="1929" t="str">
        <f t="shared" si="72"/>
        <v>T+99</v>
      </c>
      <c r="DC630" s="1929" t="str">
        <f t="shared" si="72"/>
        <v>T+100</v>
      </c>
      <c r="DD630" s="1929" t="str">
        <f t="shared" si="72"/>
        <v>T+101</v>
      </c>
      <c r="DE630" s="1929" t="str">
        <f t="shared" si="72"/>
        <v>T+102</v>
      </c>
      <c r="DF630" s="1929" t="str">
        <f t="shared" si="72"/>
        <v>T+103</v>
      </c>
      <c r="DG630" s="1929" t="str">
        <f t="shared" si="72"/>
        <v>T+104</v>
      </c>
      <c r="DH630" s="1929" t="str">
        <f t="shared" si="72"/>
        <v>T+105</v>
      </c>
      <c r="DI630" s="1929" t="str">
        <f t="shared" si="72"/>
        <v>T+106</v>
      </c>
      <c r="DJ630" s="1929" t="str">
        <f t="shared" si="72"/>
        <v>T+107</v>
      </c>
      <c r="DK630" s="1929" t="str">
        <f t="shared" si="72"/>
        <v>T+108</v>
      </c>
      <c r="DL630" s="1929" t="str">
        <f t="shared" si="72"/>
        <v>T+109</v>
      </c>
      <c r="DM630" s="1929" t="str">
        <f t="shared" si="72"/>
        <v>T+110</v>
      </c>
      <c r="DN630" s="1929" t="str">
        <f t="shared" si="72"/>
        <v>T+111</v>
      </c>
      <c r="DO630" s="1929" t="str">
        <f t="shared" si="72"/>
        <v>T+112</v>
      </c>
      <c r="DP630" s="1929" t="str">
        <f t="shared" si="72"/>
        <v>T+113</v>
      </c>
      <c r="DQ630" s="1929" t="str">
        <f t="shared" si="72"/>
        <v>T+114</v>
      </c>
      <c r="DR630" s="1929" t="str">
        <f t="shared" si="72"/>
        <v>T+115</v>
      </c>
      <c r="DS630" s="1929" t="str">
        <f t="shared" si="72"/>
        <v>T+116</v>
      </c>
      <c r="DT630" s="1929" t="str">
        <f t="shared" si="72"/>
        <v>T+117</v>
      </c>
      <c r="DU630" s="1929" t="str">
        <f t="shared" si="72"/>
        <v>T+118</v>
      </c>
      <c r="DV630" s="1929" t="str">
        <f t="shared" si="72"/>
        <v>T+119</v>
      </c>
      <c r="DW630" s="1929" t="str">
        <f t="shared" si="72"/>
        <v>T+120</v>
      </c>
      <c r="DX630" s="1929" t="str">
        <f t="shared" si="72"/>
        <v>T+121</v>
      </c>
      <c r="DY630" s="1929" t="str">
        <f t="shared" si="72"/>
        <v>T+122</v>
      </c>
      <c r="DZ630" s="1929" t="str">
        <f t="shared" si="72"/>
        <v>T+123</v>
      </c>
      <c r="EA630" s="1929" t="str">
        <f t="shared" si="72"/>
        <v>T+124</v>
      </c>
      <c r="EB630" s="1929" t="str">
        <f t="shared" si="72"/>
        <v>T+125</v>
      </c>
      <c r="EC630" s="1929" t="str">
        <f t="shared" si="72"/>
        <v>T+126</v>
      </c>
      <c r="ED630" s="1929" t="str">
        <f t="shared" si="72"/>
        <v>T+127</v>
      </c>
      <c r="EE630" s="1929" t="str">
        <f t="shared" si="72"/>
        <v>T+128</v>
      </c>
      <c r="EF630" s="1929" t="str">
        <f t="shared" ref="EF630:EQ630" si="73">"T+" &amp; (COLUMN(EF630)-COLUMN($G630))</f>
        <v>T+129</v>
      </c>
      <c r="EG630" s="1929" t="str">
        <f t="shared" si="73"/>
        <v>T+130</v>
      </c>
      <c r="EH630" s="1929" t="str">
        <f t="shared" si="73"/>
        <v>T+131</v>
      </c>
      <c r="EI630" s="1929" t="str">
        <f t="shared" si="73"/>
        <v>T+132</v>
      </c>
      <c r="EJ630" s="1929" t="str">
        <f t="shared" si="73"/>
        <v>T+133</v>
      </c>
      <c r="EK630" s="1929" t="str">
        <f t="shared" si="73"/>
        <v>T+134</v>
      </c>
      <c r="EL630" s="1929" t="str">
        <f t="shared" si="73"/>
        <v>T+135</v>
      </c>
      <c r="EM630" s="1929" t="str">
        <f t="shared" si="73"/>
        <v>T+136</v>
      </c>
      <c r="EN630" s="1929" t="str">
        <f t="shared" si="73"/>
        <v>T+137</v>
      </c>
      <c r="EO630" s="1929" t="str">
        <f t="shared" si="73"/>
        <v>T+138</v>
      </c>
      <c r="EP630" s="1929" t="str">
        <f t="shared" si="73"/>
        <v>T+139</v>
      </c>
      <c r="EQ630" s="1929" t="str">
        <f t="shared" si="73"/>
        <v>T+140</v>
      </c>
      <c r="ER630" s="542"/>
    </row>
    <row r="631" spans="1:148" ht="15" customHeight="1" x14ac:dyDescent="0.25">
      <c r="A631" s="1469"/>
      <c r="B631" s="1935" t="str">
        <f t="shared" ref="B631:B694" si="74">B11</f>
        <v>Desk 1</v>
      </c>
      <c r="C631" s="1891" t="str">
        <f>IF(ISBLANK(C11), "", C11)</f>
        <v/>
      </c>
      <c r="D631" s="1891" t="str">
        <f t="shared" ref="D631:F631" si="75">IF(ISBLANK(D11), "", D11)</f>
        <v/>
      </c>
      <c r="E631" s="1891" t="str">
        <f t="shared" si="75"/>
        <v/>
      </c>
      <c r="F631" s="1891" t="str">
        <f t="shared" si="75"/>
        <v/>
      </c>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52"/>
      <c r="CD631" s="52"/>
      <c r="CE631" s="52"/>
      <c r="CF631" s="52"/>
      <c r="CG631" s="52"/>
      <c r="CH631" s="52"/>
      <c r="CI631" s="52"/>
      <c r="CJ631" s="52"/>
      <c r="CK631" s="52"/>
      <c r="CL631" s="52"/>
      <c r="CM631" s="52"/>
      <c r="CN631" s="52"/>
      <c r="CO631" s="52"/>
      <c r="CP631" s="52"/>
      <c r="CQ631" s="52"/>
      <c r="CR631" s="52"/>
      <c r="CS631" s="52"/>
      <c r="CT631" s="52"/>
      <c r="CU631" s="52"/>
      <c r="CV631" s="52"/>
      <c r="CW631" s="52"/>
      <c r="CX631" s="52"/>
      <c r="CY631" s="52"/>
      <c r="CZ631" s="52"/>
      <c r="DA631" s="52"/>
      <c r="DB631" s="52"/>
      <c r="DC631" s="52"/>
      <c r="DD631" s="52"/>
      <c r="DE631" s="52"/>
      <c r="DF631" s="52"/>
      <c r="DG631" s="52"/>
      <c r="DH631" s="52"/>
      <c r="DI631" s="52"/>
      <c r="DJ631" s="52"/>
      <c r="DK631" s="52"/>
      <c r="DL631" s="52"/>
      <c r="DM631" s="52"/>
      <c r="DN631" s="52"/>
      <c r="DO631" s="52"/>
      <c r="DP631" s="52"/>
      <c r="DQ631" s="52"/>
      <c r="DR631" s="52"/>
      <c r="DS631" s="52"/>
      <c r="DT631" s="52"/>
      <c r="DU631" s="52"/>
      <c r="DV631" s="95"/>
      <c r="DW631" s="52"/>
      <c r="DX631" s="52"/>
      <c r="DY631" s="52"/>
      <c r="DZ631" s="52"/>
      <c r="EA631" s="52"/>
      <c r="EB631" s="52"/>
      <c r="EC631" s="52"/>
      <c r="ED631" s="52"/>
      <c r="EE631" s="52"/>
      <c r="EF631" s="52"/>
      <c r="EG631" s="52"/>
      <c r="EH631" s="52"/>
      <c r="EI631" s="52"/>
      <c r="EJ631" s="52"/>
      <c r="EK631" s="52"/>
      <c r="EL631" s="52"/>
      <c r="EM631" s="52"/>
      <c r="EN631" s="52"/>
      <c r="EO631" s="52"/>
      <c r="EP631" s="52"/>
      <c r="EQ631" s="95"/>
      <c r="ER631" s="542"/>
    </row>
    <row r="632" spans="1:148" ht="15" customHeight="1" x14ac:dyDescent="0.25">
      <c r="A632" s="1469"/>
      <c r="B632" s="1129" t="str">
        <f t="shared" si="74"/>
        <v>Desk 2</v>
      </c>
      <c r="C632" s="1131" t="str">
        <f t="shared" ref="C632:F647" si="76">IF(ISBLANK(C12), "", C12)</f>
        <v/>
      </c>
      <c r="D632" s="1131" t="str">
        <f t="shared" si="76"/>
        <v/>
      </c>
      <c r="E632" s="1131" t="str">
        <f t="shared" si="76"/>
        <v/>
      </c>
      <c r="F632" s="1131" t="str">
        <f t="shared" si="76"/>
        <v/>
      </c>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52"/>
      <c r="CD632" s="52"/>
      <c r="CE632" s="52"/>
      <c r="CF632" s="52"/>
      <c r="CG632" s="52"/>
      <c r="CH632" s="52"/>
      <c r="CI632" s="52"/>
      <c r="CJ632" s="52"/>
      <c r="CK632" s="52"/>
      <c r="CL632" s="52"/>
      <c r="CM632" s="52"/>
      <c r="CN632" s="52"/>
      <c r="CO632" s="52"/>
      <c r="CP632" s="52"/>
      <c r="CQ632" s="52"/>
      <c r="CR632" s="52"/>
      <c r="CS632" s="52"/>
      <c r="CT632" s="52"/>
      <c r="CU632" s="52"/>
      <c r="CV632" s="52"/>
      <c r="CW632" s="52"/>
      <c r="CX632" s="52"/>
      <c r="CY632" s="52"/>
      <c r="CZ632" s="52"/>
      <c r="DA632" s="52"/>
      <c r="DB632" s="52"/>
      <c r="DC632" s="52"/>
      <c r="DD632" s="52"/>
      <c r="DE632" s="52"/>
      <c r="DF632" s="52"/>
      <c r="DG632" s="52"/>
      <c r="DH632" s="52"/>
      <c r="DI632" s="52"/>
      <c r="DJ632" s="52"/>
      <c r="DK632" s="52"/>
      <c r="DL632" s="52"/>
      <c r="DM632" s="52"/>
      <c r="DN632" s="52"/>
      <c r="DO632" s="52"/>
      <c r="DP632" s="52"/>
      <c r="DQ632" s="52"/>
      <c r="DR632" s="52"/>
      <c r="DS632" s="52"/>
      <c r="DT632" s="52"/>
      <c r="DU632" s="52"/>
      <c r="DV632" s="95"/>
      <c r="DW632" s="52"/>
      <c r="DX632" s="52"/>
      <c r="DY632" s="52"/>
      <c r="DZ632" s="52"/>
      <c r="EA632" s="52"/>
      <c r="EB632" s="52"/>
      <c r="EC632" s="52"/>
      <c r="ED632" s="52"/>
      <c r="EE632" s="52"/>
      <c r="EF632" s="52"/>
      <c r="EG632" s="52"/>
      <c r="EH632" s="52"/>
      <c r="EI632" s="52"/>
      <c r="EJ632" s="52"/>
      <c r="EK632" s="52"/>
      <c r="EL632" s="52"/>
      <c r="EM632" s="52"/>
      <c r="EN632" s="52"/>
      <c r="EO632" s="52"/>
      <c r="EP632" s="52"/>
      <c r="EQ632" s="95"/>
      <c r="ER632" s="542"/>
    </row>
    <row r="633" spans="1:148" ht="15" customHeight="1" x14ac:dyDescent="0.25">
      <c r="A633" s="1469"/>
      <c r="B633" s="1129" t="str">
        <f t="shared" si="74"/>
        <v>Desk 3</v>
      </c>
      <c r="C633" s="1131" t="str">
        <f t="shared" si="76"/>
        <v/>
      </c>
      <c r="D633" s="1131" t="str">
        <f t="shared" si="76"/>
        <v/>
      </c>
      <c r="E633" s="1131" t="str">
        <f t="shared" si="76"/>
        <v/>
      </c>
      <c r="F633" s="1131" t="str">
        <f t="shared" si="76"/>
        <v/>
      </c>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52"/>
      <c r="CD633" s="52"/>
      <c r="CE633" s="52"/>
      <c r="CF633" s="52"/>
      <c r="CG633" s="52"/>
      <c r="CH633" s="52"/>
      <c r="CI633" s="52"/>
      <c r="CJ633" s="52"/>
      <c r="CK633" s="52"/>
      <c r="CL633" s="52"/>
      <c r="CM633" s="52"/>
      <c r="CN633" s="52"/>
      <c r="CO633" s="52"/>
      <c r="CP633" s="52"/>
      <c r="CQ633" s="52"/>
      <c r="CR633" s="52"/>
      <c r="CS633" s="52"/>
      <c r="CT633" s="52"/>
      <c r="CU633" s="52"/>
      <c r="CV633" s="52"/>
      <c r="CW633" s="52"/>
      <c r="CX633" s="52"/>
      <c r="CY633" s="52"/>
      <c r="CZ633" s="52"/>
      <c r="DA633" s="52"/>
      <c r="DB633" s="52"/>
      <c r="DC633" s="52"/>
      <c r="DD633" s="52"/>
      <c r="DE633" s="52"/>
      <c r="DF633" s="52"/>
      <c r="DG633" s="52"/>
      <c r="DH633" s="52"/>
      <c r="DI633" s="52"/>
      <c r="DJ633" s="52"/>
      <c r="DK633" s="52"/>
      <c r="DL633" s="52"/>
      <c r="DM633" s="52"/>
      <c r="DN633" s="52"/>
      <c r="DO633" s="52"/>
      <c r="DP633" s="52"/>
      <c r="DQ633" s="52"/>
      <c r="DR633" s="52"/>
      <c r="DS633" s="52"/>
      <c r="DT633" s="52"/>
      <c r="DU633" s="52"/>
      <c r="DV633" s="95"/>
      <c r="DW633" s="52"/>
      <c r="DX633" s="52"/>
      <c r="DY633" s="52"/>
      <c r="DZ633" s="52"/>
      <c r="EA633" s="52"/>
      <c r="EB633" s="52"/>
      <c r="EC633" s="52"/>
      <c r="ED633" s="52"/>
      <c r="EE633" s="52"/>
      <c r="EF633" s="52"/>
      <c r="EG633" s="52"/>
      <c r="EH633" s="52"/>
      <c r="EI633" s="52"/>
      <c r="EJ633" s="52"/>
      <c r="EK633" s="52"/>
      <c r="EL633" s="52"/>
      <c r="EM633" s="52"/>
      <c r="EN633" s="52"/>
      <c r="EO633" s="52"/>
      <c r="EP633" s="52"/>
      <c r="EQ633" s="95"/>
      <c r="ER633" s="542"/>
    </row>
    <row r="634" spans="1:148" ht="15" customHeight="1" x14ac:dyDescent="0.25">
      <c r="A634" s="1469"/>
      <c r="B634" s="1129" t="str">
        <f t="shared" si="74"/>
        <v>Desk 4</v>
      </c>
      <c r="C634" s="1131" t="str">
        <f t="shared" si="76"/>
        <v/>
      </c>
      <c r="D634" s="1131" t="str">
        <f t="shared" si="76"/>
        <v/>
      </c>
      <c r="E634" s="1131" t="str">
        <f t="shared" si="76"/>
        <v/>
      </c>
      <c r="F634" s="1131" t="str">
        <f t="shared" si="76"/>
        <v/>
      </c>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52"/>
      <c r="CD634" s="52"/>
      <c r="CE634" s="52"/>
      <c r="CF634" s="52"/>
      <c r="CG634" s="52"/>
      <c r="CH634" s="52"/>
      <c r="CI634" s="52"/>
      <c r="CJ634" s="52"/>
      <c r="CK634" s="52"/>
      <c r="CL634" s="52"/>
      <c r="CM634" s="52"/>
      <c r="CN634" s="52"/>
      <c r="CO634" s="52"/>
      <c r="CP634" s="52"/>
      <c r="CQ634" s="52"/>
      <c r="CR634" s="52"/>
      <c r="CS634" s="52"/>
      <c r="CT634" s="52"/>
      <c r="CU634" s="52"/>
      <c r="CV634" s="52"/>
      <c r="CW634" s="52"/>
      <c r="CX634" s="52"/>
      <c r="CY634" s="52"/>
      <c r="CZ634" s="52"/>
      <c r="DA634" s="52"/>
      <c r="DB634" s="52"/>
      <c r="DC634" s="52"/>
      <c r="DD634" s="52"/>
      <c r="DE634" s="52"/>
      <c r="DF634" s="52"/>
      <c r="DG634" s="52"/>
      <c r="DH634" s="52"/>
      <c r="DI634" s="52"/>
      <c r="DJ634" s="52"/>
      <c r="DK634" s="52"/>
      <c r="DL634" s="52"/>
      <c r="DM634" s="52"/>
      <c r="DN634" s="52"/>
      <c r="DO634" s="52"/>
      <c r="DP634" s="52"/>
      <c r="DQ634" s="52"/>
      <c r="DR634" s="52"/>
      <c r="DS634" s="52"/>
      <c r="DT634" s="52"/>
      <c r="DU634" s="52"/>
      <c r="DV634" s="95"/>
      <c r="DW634" s="52"/>
      <c r="DX634" s="52"/>
      <c r="DY634" s="52"/>
      <c r="DZ634" s="52"/>
      <c r="EA634" s="52"/>
      <c r="EB634" s="52"/>
      <c r="EC634" s="52"/>
      <c r="ED634" s="52"/>
      <c r="EE634" s="52"/>
      <c r="EF634" s="52"/>
      <c r="EG634" s="52"/>
      <c r="EH634" s="52"/>
      <c r="EI634" s="52"/>
      <c r="EJ634" s="52"/>
      <c r="EK634" s="52"/>
      <c r="EL634" s="52"/>
      <c r="EM634" s="52"/>
      <c r="EN634" s="52"/>
      <c r="EO634" s="52"/>
      <c r="EP634" s="52"/>
      <c r="EQ634" s="95"/>
      <c r="ER634" s="542"/>
    </row>
    <row r="635" spans="1:148" ht="15" customHeight="1" x14ac:dyDescent="0.25">
      <c r="A635" s="1469"/>
      <c r="B635" s="1129" t="str">
        <f t="shared" si="74"/>
        <v>Desk 5</v>
      </c>
      <c r="C635" s="1131" t="str">
        <f t="shared" si="76"/>
        <v/>
      </c>
      <c r="D635" s="1131" t="str">
        <f t="shared" si="76"/>
        <v/>
      </c>
      <c r="E635" s="1131" t="str">
        <f t="shared" si="76"/>
        <v/>
      </c>
      <c r="F635" s="1131" t="str">
        <f t="shared" si="76"/>
        <v/>
      </c>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52"/>
      <c r="CD635" s="52"/>
      <c r="CE635" s="52"/>
      <c r="CF635" s="52"/>
      <c r="CG635" s="52"/>
      <c r="CH635" s="52"/>
      <c r="CI635" s="52"/>
      <c r="CJ635" s="52"/>
      <c r="CK635" s="52"/>
      <c r="CL635" s="52"/>
      <c r="CM635" s="52"/>
      <c r="CN635" s="52"/>
      <c r="CO635" s="52"/>
      <c r="CP635" s="52"/>
      <c r="CQ635" s="52"/>
      <c r="CR635" s="52"/>
      <c r="CS635" s="52"/>
      <c r="CT635" s="52"/>
      <c r="CU635" s="52"/>
      <c r="CV635" s="52"/>
      <c r="CW635" s="52"/>
      <c r="CX635" s="52"/>
      <c r="CY635" s="52"/>
      <c r="CZ635" s="52"/>
      <c r="DA635" s="52"/>
      <c r="DB635" s="52"/>
      <c r="DC635" s="52"/>
      <c r="DD635" s="52"/>
      <c r="DE635" s="52"/>
      <c r="DF635" s="52"/>
      <c r="DG635" s="52"/>
      <c r="DH635" s="52"/>
      <c r="DI635" s="52"/>
      <c r="DJ635" s="52"/>
      <c r="DK635" s="52"/>
      <c r="DL635" s="52"/>
      <c r="DM635" s="52"/>
      <c r="DN635" s="52"/>
      <c r="DO635" s="52"/>
      <c r="DP635" s="52"/>
      <c r="DQ635" s="52"/>
      <c r="DR635" s="52"/>
      <c r="DS635" s="52"/>
      <c r="DT635" s="52"/>
      <c r="DU635" s="52"/>
      <c r="DV635" s="95"/>
      <c r="DW635" s="52"/>
      <c r="DX635" s="52"/>
      <c r="DY635" s="52"/>
      <c r="DZ635" s="52"/>
      <c r="EA635" s="52"/>
      <c r="EB635" s="52"/>
      <c r="EC635" s="52"/>
      <c r="ED635" s="52"/>
      <c r="EE635" s="52"/>
      <c r="EF635" s="52"/>
      <c r="EG635" s="52"/>
      <c r="EH635" s="52"/>
      <c r="EI635" s="52"/>
      <c r="EJ635" s="52"/>
      <c r="EK635" s="52"/>
      <c r="EL635" s="52"/>
      <c r="EM635" s="52"/>
      <c r="EN635" s="52"/>
      <c r="EO635" s="52"/>
      <c r="EP635" s="52"/>
      <c r="EQ635" s="95"/>
      <c r="ER635" s="542"/>
    </row>
    <row r="636" spans="1:148" ht="15" customHeight="1" x14ac:dyDescent="0.25">
      <c r="A636" s="1469"/>
      <c r="B636" s="1129" t="str">
        <f t="shared" si="74"/>
        <v>Desk 6</v>
      </c>
      <c r="C636" s="1131" t="str">
        <f t="shared" si="76"/>
        <v/>
      </c>
      <c r="D636" s="1131" t="str">
        <f t="shared" si="76"/>
        <v/>
      </c>
      <c r="E636" s="1131" t="str">
        <f t="shared" si="76"/>
        <v/>
      </c>
      <c r="F636" s="1131" t="str">
        <f t="shared" si="76"/>
        <v/>
      </c>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52"/>
      <c r="CD636" s="52"/>
      <c r="CE636" s="52"/>
      <c r="CF636" s="52"/>
      <c r="CG636" s="52"/>
      <c r="CH636" s="52"/>
      <c r="CI636" s="52"/>
      <c r="CJ636" s="52"/>
      <c r="CK636" s="52"/>
      <c r="CL636" s="52"/>
      <c r="CM636" s="52"/>
      <c r="CN636" s="52"/>
      <c r="CO636" s="52"/>
      <c r="CP636" s="52"/>
      <c r="CQ636" s="52"/>
      <c r="CR636" s="52"/>
      <c r="CS636" s="52"/>
      <c r="CT636" s="52"/>
      <c r="CU636" s="52"/>
      <c r="CV636" s="52"/>
      <c r="CW636" s="52"/>
      <c r="CX636" s="52"/>
      <c r="CY636" s="52"/>
      <c r="CZ636" s="52"/>
      <c r="DA636" s="52"/>
      <c r="DB636" s="52"/>
      <c r="DC636" s="52"/>
      <c r="DD636" s="52"/>
      <c r="DE636" s="52"/>
      <c r="DF636" s="52"/>
      <c r="DG636" s="52"/>
      <c r="DH636" s="52"/>
      <c r="DI636" s="52"/>
      <c r="DJ636" s="52"/>
      <c r="DK636" s="52"/>
      <c r="DL636" s="52"/>
      <c r="DM636" s="52"/>
      <c r="DN636" s="52"/>
      <c r="DO636" s="52"/>
      <c r="DP636" s="52"/>
      <c r="DQ636" s="52"/>
      <c r="DR636" s="52"/>
      <c r="DS636" s="52"/>
      <c r="DT636" s="52"/>
      <c r="DU636" s="52"/>
      <c r="DV636" s="95"/>
      <c r="DW636" s="52"/>
      <c r="DX636" s="52"/>
      <c r="DY636" s="52"/>
      <c r="DZ636" s="52"/>
      <c r="EA636" s="52"/>
      <c r="EB636" s="52"/>
      <c r="EC636" s="52"/>
      <c r="ED636" s="52"/>
      <c r="EE636" s="52"/>
      <c r="EF636" s="52"/>
      <c r="EG636" s="52"/>
      <c r="EH636" s="52"/>
      <c r="EI636" s="52"/>
      <c r="EJ636" s="52"/>
      <c r="EK636" s="52"/>
      <c r="EL636" s="52"/>
      <c r="EM636" s="52"/>
      <c r="EN636" s="52"/>
      <c r="EO636" s="52"/>
      <c r="EP636" s="52"/>
      <c r="EQ636" s="95"/>
      <c r="ER636" s="542"/>
    </row>
    <row r="637" spans="1:148" ht="15" customHeight="1" x14ac:dyDescent="0.25">
      <c r="A637" s="1469"/>
      <c r="B637" s="1129" t="str">
        <f t="shared" si="74"/>
        <v>Desk 7</v>
      </c>
      <c r="C637" s="1131" t="str">
        <f t="shared" si="76"/>
        <v/>
      </c>
      <c r="D637" s="1131" t="str">
        <f t="shared" si="76"/>
        <v/>
      </c>
      <c r="E637" s="1131" t="str">
        <f t="shared" si="76"/>
        <v/>
      </c>
      <c r="F637" s="1131" t="str">
        <f t="shared" si="76"/>
        <v/>
      </c>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52"/>
      <c r="CD637" s="52"/>
      <c r="CE637" s="52"/>
      <c r="CF637" s="52"/>
      <c r="CG637" s="52"/>
      <c r="CH637" s="52"/>
      <c r="CI637" s="52"/>
      <c r="CJ637" s="52"/>
      <c r="CK637" s="52"/>
      <c r="CL637" s="52"/>
      <c r="CM637" s="52"/>
      <c r="CN637" s="52"/>
      <c r="CO637" s="52"/>
      <c r="CP637" s="52"/>
      <c r="CQ637" s="52"/>
      <c r="CR637" s="52"/>
      <c r="CS637" s="52"/>
      <c r="CT637" s="52"/>
      <c r="CU637" s="52"/>
      <c r="CV637" s="52"/>
      <c r="CW637" s="52"/>
      <c r="CX637" s="52"/>
      <c r="CY637" s="52"/>
      <c r="CZ637" s="52"/>
      <c r="DA637" s="52"/>
      <c r="DB637" s="52"/>
      <c r="DC637" s="52"/>
      <c r="DD637" s="52"/>
      <c r="DE637" s="52"/>
      <c r="DF637" s="52"/>
      <c r="DG637" s="52"/>
      <c r="DH637" s="52"/>
      <c r="DI637" s="52"/>
      <c r="DJ637" s="52"/>
      <c r="DK637" s="52"/>
      <c r="DL637" s="52"/>
      <c r="DM637" s="52"/>
      <c r="DN637" s="52"/>
      <c r="DO637" s="52"/>
      <c r="DP637" s="52"/>
      <c r="DQ637" s="52"/>
      <c r="DR637" s="52"/>
      <c r="DS637" s="52"/>
      <c r="DT637" s="52"/>
      <c r="DU637" s="52"/>
      <c r="DV637" s="95"/>
      <c r="DW637" s="52"/>
      <c r="DX637" s="52"/>
      <c r="DY637" s="52"/>
      <c r="DZ637" s="52"/>
      <c r="EA637" s="52"/>
      <c r="EB637" s="52"/>
      <c r="EC637" s="52"/>
      <c r="ED637" s="52"/>
      <c r="EE637" s="52"/>
      <c r="EF637" s="52"/>
      <c r="EG637" s="52"/>
      <c r="EH637" s="52"/>
      <c r="EI637" s="52"/>
      <c r="EJ637" s="52"/>
      <c r="EK637" s="52"/>
      <c r="EL637" s="52"/>
      <c r="EM637" s="52"/>
      <c r="EN637" s="52"/>
      <c r="EO637" s="52"/>
      <c r="EP637" s="52"/>
      <c r="EQ637" s="95"/>
      <c r="ER637" s="542"/>
    </row>
    <row r="638" spans="1:148" ht="15" customHeight="1" x14ac:dyDescent="0.25">
      <c r="A638" s="1469"/>
      <c r="B638" s="1129" t="str">
        <f t="shared" si="74"/>
        <v>Desk 8</v>
      </c>
      <c r="C638" s="1131" t="str">
        <f t="shared" si="76"/>
        <v/>
      </c>
      <c r="D638" s="1131" t="str">
        <f t="shared" si="76"/>
        <v/>
      </c>
      <c r="E638" s="1131" t="str">
        <f t="shared" si="76"/>
        <v/>
      </c>
      <c r="F638" s="1131" t="str">
        <f t="shared" si="76"/>
        <v/>
      </c>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52"/>
      <c r="CD638" s="52"/>
      <c r="CE638" s="52"/>
      <c r="CF638" s="52"/>
      <c r="CG638" s="52"/>
      <c r="CH638" s="52"/>
      <c r="CI638" s="52"/>
      <c r="CJ638" s="52"/>
      <c r="CK638" s="52"/>
      <c r="CL638" s="52"/>
      <c r="CM638" s="52"/>
      <c r="CN638" s="52"/>
      <c r="CO638" s="52"/>
      <c r="CP638" s="52"/>
      <c r="CQ638" s="52"/>
      <c r="CR638" s="52"/>
      <c r="CS638" s="52"/>
      <c r="CT638" s="52"/>
      <c r="CU638" s="52"/>
      <c r="CV638" s="52"/>
      <c r="CW638" s="52"/>
      <c r="CX638" s="52"/>
      <c r="CY638" s="52"/>
      <c r="CZ638" s="52"/>
      <c r="DA638" s="52"/>
      <c r="DB638" s="52"/>
      <c r="DC638" s="52"/>
      <c r="DD638" s="52"/>
      <c r="DE638" s="52"/>
      <c r="DF638" s="52"/>
      <c r="DG638" s="52"/>
      <c r="DH638" s="52"/>
      <c r="DI638" s="52"/>
      <c r="DJ638" s="52"/>
      <c r="DK638" s="52"/>
      <c r="DL638" s="52"/>
      <c r="DM638" s="52"/>
      <c r="DN638" s="52"/>
      <c r="DO638" s="52"/>
      <c r="DP638" s="52"/>
      <c r="DQ638" s="52"/>
      <c r="DR638" s="52"/>
      <c r="DS638" s="52"/>
      <c r="DT638" s="52"/>
      <c r="DU638" s="52"/>
      <c r="DV638" s="95"/>
      <c r="DW638" s="52"/>
      <c r="DX638" s="52"/>
      <c r="DY638" s="52"/>
      <c r="DZ638" s="52"/>
      <c r="EA638" s="52"/>
      <c r="EB638" s="52"/>
      <c r="EC638" s="52"/>
      <c r="ED638" s="52"/>
      <c r="EE638" s="52"/>
      <c r="EF638" s="52"/>
      <c r="EG638" s="52"/>
      <c r="EH638" s="52"/>
      <c r="EI638" s="52"/>
      <c r="EJ638" s="52"/>
      <c r="EK638" s="52"/>
      <c r="EL638" s="52"/>
      <c r="EM638" s="52"/>
      <c r="EN638" s="52"/>
      <c r="EO638" s="52"/>
      <c r="EP638" s="52"/>
      <c r="EQ638" s="95"/>
      <c r="ER638" s="542"/>
    </row>
    <row r="639" spans="1:148" ht="15" customHeight="1" x14ac:dyDescent="0.25">
      <c r="A639" s="1469"/>
      <c r="B639" s="1129" t="str">
        <f t="shared" si="74"/>
        <v>Desk 9</v>
      </c>
      <c r="C639" s="1131" t="str">
        <f t="shared" si="76"/>
        <v/>
      </c>
      <c r="D639" s="1131" t="str">
        <f t="shared" si="76"/>
        <v/>
      </c>
      <c r="E639" s="1131" t="str">
        <f t="shared" si="76"/>
        <v/>
      </c>
      <c r="F639" s="1131" t="str">
        <f t="shared" si="76"/>
        <v/>
      </c>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52"/>
      <c r="CD639" s="52"/>
      <c r="CE639" s="52"/>
      <c r="CF639" s="52"/>
      <c r="CG639" s="52"/>
      <c r="CH639" s="52"/>
      <c r="CI639" s="52"/>
      <c r="CJ639" s="52"/>
      <c r="CK639" s="52"/>
      <c r="CL639" s="52"/>
      <c r="CM639" s="52"/>
      <c r="CN639" s="52"/>
      <c r="CO639" s="52"/>
      <c r="CP639" s="52"/>
      <c r="CQ639" s="52"/>
      <c r="CR639" s="52"/>
      <c r="CS639" s="52"/>
      <c r="CT639" s="52"/>
      <c r="CU639" s="52"/>
      <c r="CV639" s="52"/>
      <c r="CW639" s="52"/>
      <c r="CX639" s="52"/>
      <c r="CY639" s="52"/>
      <c r="CZ639" s="52"/>
      <c r="DA639" s="52"/>
      <c r="DB639" s="52"/>
      <c r="DC639" s="52"/>
      <c r="DD639" s="52"/>
      <c r="DE639" s="52"/>
      <c r="DF639" s="52"/>
      <c r="DG639" s="52"/>
      <c r="DH639" s="52"/>
      <c r="DI639" s="52"/>
      <c r="DJ639" s="52"/>
      <c r="DK639" s="52"/>
      <c r="DL639" s="52"/>
      <c r="DM639" s="52"/>
      <c r="DN639" s="52"/>
      <c r="DO639" s="52"/>
      <c r="DP639" s="52"/>
      <c r="DQ639" s="52"/>
      <c r="DR639" s="52"/>
      <c r="DS639" s="52"/>
      <c r="DT639" s="52"/>
      <c r="DU639" s="52"/>
      <c r="DV639" s="95"/>
      <c r="DW639" s="52"/>
      <c r="DX639" s="52"/>
      <c r="DY639" s="52"/>
      <c r="DZ639" s="52"/>
      <c r="EA639" s="52"/>
      <c r="EB639" s="52"/>
      <c r="EC639" s="52"/>
      <c r="ED639" s="52"/>
      <c r="EE639" s="52"/>
      <c r="EF639" s="52"/>
      <c r="EG639" s="52"/>
      <c r="EH639" s="52"/>
      <c r="EI639" s="52"/>
      <c r="EJ639" s="52"/>
      <c r="EK639" s="52"/>
      <c r="EL639" s="52"/>
      <c r="EM639" s="52"/>
      <c r="EN639" s="52"/>
      <c r="EO639" s="52"/>
      <c r="EP639" s="52"/>
      <c r="EQ639" s="95"/>
      <c r="ER639" s="542"/>
    </row>
    <row r="640" spans="1:148" ht="15" customHeight="1" x14ac:dyDescent="0.25">
      <c r="A640" s="1469"/>
      <c r="B640" s="1129" t="str">
        <f t="shared" si="74"/>
        <v>Desk 10</v>
      </c>
      <c r="C640" s="1131" t="str">
        <f t="shared" si="76"/>
        <v/>
      </c>
      <c r="D640" s="1131" t="str">
        <f t="shared" si="76"/>
        <v/>
      </c>
      <c r="E640" s="1131" t="str">
        <f t="shared" si="76"/>
        <v/>
      </c>
      <c r="F640" s="1131" t="str">
        <f t="shared" si="76"/>
        <v/>
      </c>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52"/>
      <c r="CD640" s="52"/>
      <c r="CE640" s="52"/>
      <c r="CF640" s="52"/>
      <c r="CG640" s="52"/>
      <c r="CH640" s="52"/>
      <c r="CI640" s="52"/>
      <c r="CJ640" s="52"/>
      <c r="CK640" s="52"/>
      <c r="CL640" s="52"/>
      <c r="CM640" s="52"/>
      <c r="CN640" s="52"/>
      <c r="CO640" s="52"/>
      <c r="CP640" s="52"/>
      <c r="CQ640" s="52"/>
      <c r="CR640" s="52"/>
      <c r="CS640" s="52"/>
      <c r="CT640" s="52"/>
      <c r="CU640" s="52"/>
      <c r="CV640" s="52"/>
      <c r="CW640" s="52"/>
      <c r="CX640" s="52"/>
      <c r="CY640" s="52"/>
      <c r="CZ640" s="52"/>
      <c r="DA640" s="52"/>
      <c r="DB640" s="52"/>
      <c r="DC640" s="52"/>
      <c r="DD640" s="52"/>
      <c r="DE640" s="52"/>
      <c r="DF640" s="52"/>
      <c r="DG640" s="52"/>
      <c r="DH640" s="52"/>
      <c r="DI640" s="52"/>
      <c r="DJ640" s="52"/>
      <c r="DK640" s="52"/>
      <c r="DL640" s="52"/>
      <c r="DM640" s="52"/>
      <c r="DN640" s="52"/>
      <c r="DO640" s="52"/>
      <c r="DP640" s="52"/>
      <c r="DQ640" s="52"/>
      <c r="DR640" s="52"/>
      <c r="DS640" s="52"/>
      <c r="DT640" s="52"/>
      <c r="DU640" s="52"/>
      <c r="DV640" s="95"/>
      <c r="DW640" s="52"/>
      <c r="DX640" s="52"/>
      <c r="DY640" s="52"/>
      <c r="DZ640" s="52"/>
      <c r="EA640" s="52"/>
      <c r="EB640" s="52"/>
      <c r="EC640" s="52"/>
      <c r="ED640" s="52"/>
      <c r="EE640" s="52"/>
      <c r="EF640" s="52"/>
      <c r="EG640" s="52"/>
      <c r="EH640" s="52"/>
      <c r="EI640" s="52"/>
      <c r="EJ640" s="52"/>
      <c r="EK640" s="52"/>
      <c r="EL640" s="52"/>
      <c r="EM640" s="52"/>
      <c r="EN640" s="52"/>
      <c r="EO640" s="52"/>
      <c r="EP640" s="52"/>
      <c r="EQ640" s="95"/>
      <c r="ER640" s="542"/>
    </row>
    <row r="641" spans="1:148" ht="15" customHeight="1" x14ac:dyDescent="0.25">
      <c r="A641" s="1469"/>
      <c r="B641" s="1129" t="str">
        <f t="shared" si="74"/>
        <v>Desk 11</v>
      </c>
      <c r="C641" s="1131" t="str">
        <f t="shared" si="76"/>
        <v/>
      </c>
      <c r="D641" s="1131" t="str">
        <f t="shared" si="76"/>
        <v/>
      </c>
      <c r="E641" s="1131" t="str">
        <f t="shared" si="76"/>
        <v/>
      </c>
      <c r="F641" s="1131" t="str">
        <f t="shared" si="76"/>
        <v/>
      </c>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52"/>
      <c r="CD641" s="52"/>
      <c r="CE641" s="52"/>
      <c r="CF641" s="52"/>
      <c r="CG641" s="52"/>
      <c r="CH641" s="52"/>
      <c r="CI641" s="52"/>
      <c r="CJ641" s="52"/>
      <c r="CK641" s="52"/>
      <c r="CL641" s="52"/>
      <c r="CM641" s="52"/>
      <c r="CN641" s="52"/>
      <c r="CO641" s="52"/>
      <c r="CP641" s="52"/>
      <c r="CQ641" s="52"/>
      <c r="CR641" s="52"/>
      <c r="CS641" s="52"/>
      <c r="CT641" s="52"/>
      <c r="CU641" s="52"/>
      <c r="CV641" s="52"/>
      <c r="CW641" s="52"/>
      <c r="CX641" s="52"/>
      <c r="CY641" s="52"/>
      <c r="CZ641" s="52"/>
      <c r="DA641" s="52"/>
      <c r="DB641" s="52"/>
      <c r="DC641" s="52"/>
      <c r="DD641" s="52"/>
      <c r="DE641" s="52"/>
      <c r="DF641" s="52"/>
      <c r="DG641" s="52"/>
      <c r="DH641" s="52"/>
      <c r="DI641" s="52"/>
      <c r="DJ641" s="52"/>
      <c r="DK641" s="52"/>
      <c r="DL641" s="52"/>
      <c r="DM641" s="52"/>
      <c r="DN641" s="52"/>
      <c r="DO641" s="52"/>
      <c r="DP641" s="52"/>
      <c r="DQ641" s="52"/>
      <c r="DR641" s="52"/>
      <c r="DS641" s="52"/>
      <c r="DT641" s="52"/>
      <c r="DU641" s="52"/>
      <c r="DV641" s="95"/>
      <c r="DW641" s="52"/>
      <c r="DX641" s="52"/>
      <c r="DY641" s="52"/>
      <c r="DZ641" s="52"/>
      <c r="EA641" s="52"/>
      <c r="EB641" s="52"/>
      <c r="EC641" s="52"/>
      <c r="ED641" s="52"/>
      <c r="EE641" s="52"/>
      <c r="EF641" s="52"/>
      <c r="EG641" s="52"/>
      <c r="EH641" s="52"/>
      <c r="EI641" s="52"/>
      <c r="EJ641" s="52"/>
      <c r="EK641" s="52"/>
      <c r="EL641" s="52"/>
      <c r="EM641" s="52"/>
      <c r="EN641" s="52"/>
      <c r="EO641" s="52"/>
      <c r="EP641" s="52"/>
      <c r="EQ641" s="95"/>
      <c r="ER641" s="542"/>
    </row>
    <row r="642" spans="1:148" ht="15" customHeight="1" x14ac:dyDescent="0.25">
      <c r="A642" s="1469"/>
      <c r="B642" s="1129" t="str">
        <f t="shared" si="74"/>
        <v>Desk 12</v>
      </c>
      <c r="C642" s="1131" t="str">
        <f t="shared" si="76"/>
        <v/>
      </c>
      <c r="D642" s="1131" t="str">
        <f t="shared" si="76"/>
        <v/>
      </c>
      <c r="E642" s="1131" t="str">
        <f t="shared" si="76"/>
        <v/>
      </c>
      <c r="F642" s="1131" t="str">
        <f t="shared" si="76"/>
        <v/>
      </c>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52"/>
      <c r="CD642" s="52"/>
      <c r="CE642" s="52"/>
      <c r="CF642" s="52"/>
      <c r="CG642" s="52"/>
      <c r="CH642" s="52"/>
      <c r="CI642" s="52"/>
      <c r="CJ642" s="52"/>
      <c r="CK642" s="52"/>
      <c r="CL642" s="52"/>
      <c r="CM642" s="52"/>
      <c r="CN642" s="52"/>
      <c r="CO642" s="52"/>
      <c r="CP642" s="52"/>
      <c r="CQ642" s="52"/>
      <c r="CR642" s="52"/>
      <c r="CS642" s="52"/>
      <c r="CT642" s="52"/>
      <c r="CU642" s="52"/>
      <c r="CV642" s="52"/>
      <c r="CW642" s="52"/>
      <c r="CX642" s="52"/>
      <c r="CY642" s="52"/>
      <c r="CZ642" s="52"/>
      <c r="DA642" s="52"/>
      <c r="DB642" s="52"/>
      <c r="DC642" s="52"/>
      <c r="DD642" s="52"/>
      <c r="DE642" s="52"/>
      <c r="DF642" s="52"/>
      <c r="DG642" s="52"/>
      <c r="DH642" s="52"/>
      <c r="DI642" s="52"/>
      <c r="DJ642" s="52"/>
      <c r="DK642" s="52"/>
      <c r="DL642" s="52"/>
      <c r="DM642" s="52"/>
      <c r="DN642" s="52"/>
      <c r="DO642" s="52"/>
      <c r="DP642" s="52"/>
      <c r="DQ642" s="52"/>
      <c r="DR642" s="52"/>
      <c r="DS642" s="52"/>
      <c r="DT642" s="52"/>
      <c r="DU642" s="52"/>
      <c r="DV642" s="95"/>
      <c r="DW642" s="52"/>
      <c r="DX642" s="52"/>
      <c r="DY642" s="52"/>
      <c r="DZ642" s="52"/>
      <c r="EA642" s="52"/>
      <c r="EB642" s="52"/>
      <c r="EC642" s="52"/>
      <c r="ED642" s="52"/>
      <c r="EE642" s="52"/>
      <c r="EF642" s="52"/>
      <c r="EG642" s="52"/>
      <c r="EH642" s="52"/>
      <c r="EI642" s="52"/>
      <c r="EJ642" s="52"/>
      <c r="EK642" s="52"/>
      <c r="EL642" s="52"/>
      <c r="EM642" s="52"/>
      <c r="EN642" s="52"/>
      <c r="EO642" s="52"/>
      <c r="EP642" s="52"/>
      <c r="EQ642" s="95"/>
      <c r="ER642" s="542"/>
    </row>
    <row r="643" spans="1:148" ht="15" customHeight="1" x14ac:dyDescent="0.25">
      <c r="A643" s="1469"/>
      <c r="B643" s="1129" t="str">
        <f t="shared" si="74"/>
        <v>Desk 13</v>
      </c>
      <c r="C643" s="1131" t="str">
        <f t="shared" si="76"/>
        <v/>
      </c>
      <c r="D643" s="1131" t="str">
        <f t="shared" si="76"/>
        <v/>
      </c>
      <c r="E643" s="1131" t="str">
        <f t="shared" si="76"/>
        <v/>
      </c>
      <c r="F643" s="1131" t="str">
        <f t="shared" si="76"/>
        <v/>
      </c>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52"/>
      <c r="CD643" s="52"/>
      <c r="CE643" s="52"/>
      <c r="CF643" s="52"/>
      <c r="CG643" s="52"/>
      <c r="CH643" s="52"/>
      <c r="CI643" s="52"/>
      <c r="CJ643" s="52"/>
      <c r="CK643" s="52"/>
      <c r="CL643" s="52"/>
      <c r="CM643" s="52"/>
      <c r="CN643" s="52"/>
      <c r="CO643" s="52"/>
      <c r="CP643" s="52"/>
      <c r="CQ643" s="52"/>
      <c r="CR643" s="52"/>
      <c r="CS643" s="52"/>
      <c r="CT643" s="52"/>
      <c r="CU643" s="52"/>
      <c r="CV643" s="52"/>
      <c r="CW643" s="52"/>
      <c r="CX643" s="52"/>
      <c r="CY643" s="52"/>
      <c r="CZ643" s="52"/>
      <c r="DA643" s="52"/>
      <c r="DB643" s="52"/>
      <c r="DC643" s="52"/>
      <c r="DD643" s="52"/>
      <c r="DE643" s="52"/>
      <c r="DF643" s="52"/>
      <c r="DG643" s="52"/>
      <c r="DH643" s="52"/>
      <c r="DI643" s="52"/>
      <c r="DJ643" s="52"/>
      <c r="DK643" s="52"/>
      <c r="DL643" s="52"/>
      <c r="DM643" s="52"/>
      <c r="DN643" s="52"/>
      <c r="DO643" s="52"/>
      <c r="DP643" s="52"/>
      <c r="DQ643" s="52"/>
      <c r="DR643" s="52"/>
      <c r="DS643" s="52"/>
      <c r="DT643" s="52"/>
      <c r="DU643" s="52"/>
      <c r="DV643" s="95"/>
      <c r="DW643" s="52"/>
      <c r="DX643" s="52"/>
      <c r="DY643" s="52"/>
      <c r="DZ643" s="52"/>
      <c r="EA643" s="52"/>
      <c r="EB643" s="52"/>
      <c r="EC643" s="52"/>
      <c r="ED643" s="52"/>
      <c r="EE643" s="52"/>
      <c r="EF643" s="52"/>
      <c r="EG643" s="52"/>
      <c r="EH643" s="52"/>
      <c r="EI643" s="52"/>
      <c r="EJ643" s="52"/>
      <c r="EK643" s="52"/>
      <c r="EL643" s="52"/>
      <c r="EM643" s="52"/>
      <c r="EN643" s="52"/>
      <c r="EO643" s="52"/>
      <c r="EP643" s="52"/>
      <c r="EQ643" s="95"/>
      <c r="ER643" s="542"/>
    </row>
    <row r="644" spans="1:148" ht="15" customHeight="1" x14ac:dyDescent="0.25">
      <c r="A644" s="1469"/>
      <c r="B644" s="1129" t="str">
        <f t="shared" si="74"/>
        <v>Desk 14</v>
      </c>
      <c r="C644" s="1131" t="str">
        <f t="shared" si="76"/>
        <v/>
      </c>
      <c r="D644" s="1131" t="str">
        <f t="shared" si="76"/>
        <v/>
      </c>
      <c r="E644" s="1131" t="str">
        <f t="shared" si="76"/>
        <v/>
      </c>
      <c r="F644" s="1131" t="str">
        <f t="shared" si="76"/>
        <v/>
      </c>
      <c r="G644" s="52"/>
      <c r="H644" s="52"/>
      <c r="I644" s="52"/>
      <c r="J644" s="52"/>
      <c r="K644" s="52"/>
      <c r="L644" s="52"/>
      <c r="M644" s="52"/>
      <c r="N644" s="52"/>
      <c r="O644" s="52"/>
      <c r="P644" s="52"/>
      <c r="Q644" s="52"/>
      <c r="R644" s="52"/>
      <c r="S644" s="52"/>
      <c r="T644" s="52"/>
      <c r="U644" s="52"/>
      <c r="V644" s="52"/>
      <c r="W644" s="52"/>
      <c r="X644" s="52"/>
      <c r="Y644" s="52"/>
      <c r="Z644" s="52"/>
      <c r="AA644" s="52"/>
      <c r="AB644" s="52"/>
      <c r="AC644" s="52"/>
      <c r="AD644" s="52"/>
      <c r="AE644" s="52"/>
      <c r="AF644" s="52"/>
      <c r="AG644" s="52"/>
      <c r="AH644" s="52"/>
      <c r="AI644" s="52"/>
      <c r="AJ644" s="52"/>
      <c r="AK644" s="52"/>
      <c r="AL644" s="52"/>
      <c r="AM644" s="52"/>
      <c r="AN644" s="52"/>
      <c r="AO644" s="52"/>
      <c r="AP644" s="52"/>
      <c r="AQ644" s="52"/>
      <c r="AR644" s="52"/>
      <c r="AS644" s="52"/>
      <c r="AT644" s="52"/>
      <c r="AU644" s="52"/>
      <c r="AV644" s="52"/>
      <c r="AW644" s="52"/>
      <c r="AX644" s="52"/>
      <c r="AY644" s="52"/>
      <c r="AZ644" s="52"/>
      <c r="BA644" s="52"/>
      <c r="BB644" s="52"/>
      <c r="BC644" s="52"/>
      <c r="BD644" s="52"/>
      <c r="BE644" s="52"/>
      <c r="BF644" s="52"/>
      <c r="BG644" s="52"/>
      <c r="BH644" s="52"/>
      <c r="BI644" s="52"/>
      <c r="BJ644" s="52"/>
      <c r="BK644" s="52"/>
      <c r="BL644" s="52"/>
      <c r="BM644" s="52"/>
      <c r="BN644" s="52"/>
      <c r="BO644" s="52"/>
      <c r="BP644" s="52"/>
      <c r="BQ644" s="52"/>
      <c r="BR644" s="52"/>
      <c r="BS644" s="52"/>
      <c r="BT644" s="52"/>
      <c r="BU644" s="52"/>
      <c r="BV644" s="52"/>
      <c r="BW644" s="52"/>
      <c r="BX644" s="52"/>
      <c r="BY644" s="52"/>
      <c r="BZ644" s="52"/>
      <c r="CA644" s="52"/>
      <c r="CB644" s="52"/>
      <c r="CC644" s="52"/>
      <c r="CD644" s="52"/>
      <c r="CE644" s="52"/>
      <c r="CF644" s="52"/>
      <c r="CG644" s="52"/>
      <c r="CH644" s="52"/>
      <c r="CI644" s="52"/>
      <c r="CJ644" s="52"/>
      <c r="CK644" s="52"/>
      <c r="CL644" s="52"/>
      <c r="CM644" s="52"/>
      <c r="CN644" s="52"/>
      <c r="CO644" s="52"/>
      <c r="CP644" s="52"/>
      <c r="CQ644" s="52"/>
      <c r="CR644" s="52"/>
      <c r="CS644" s="52"/>
      <c r="CT644" s="52"/>
      <c r="CU644" s="52"/>
      <c r="CV644" s="52"/>
      <c r="CW644" s="52"/>
      <c r="CX644" s="52"/>
      <c r="CY644" s="52"/>
      <c r="CZ644" s="52"/>
      <c r="DA644" s="52"/>
      <c r="DB644" s="52"/>
      <c r="DC644" s="52"/>
      <c r="DD644" s="52"/>
      <c r="DE644" s="52"/>
      <c r="DF644" s="52"/>
      <c r="DG644" s="52"/>
      <c r="DH644" s="52"/>
      <c r="DI644" s="52"/>
      <c r="DJ644" s="52"/>
      <c r="DK644" s="52"/>
      <c r="DL644" s="52"/>
      <c r="DM644" s="52"/>
      <c r="DN644" s="52"/>
      <c r="DO644" s="52"/>
      <c r="DP644" s="52"/>
      <c r="DQ644" s="52"/>
      <c r="DR644" s="52"/>
      <c r="DS644" s="52"/>
      <c r="DT644" s="52"/>
      <c r="DU644" s="52"/>
      <c r="DV644" s="95"/>
      <c r="DW644" s="52"/>
      <c r="DX644" s="52"/>
      <c r="DY644" s="52"/>
      <c r="DZ644" s="52"/>
      <c r="EA644" s="52"/>
      <c r="EB644" s="52"/>
      <c r="EC644" s="52"/>
      <c r="ED644" s="52"/>
      <c r="EE644" s="52"/>
      <c r="EF644" s="52"/>
      <c r="EG644" s="52"/>
      <c r="EH644" s="52"/>
      <c r="EI644" s="52"/>
      <c r="EJ644" s="52"/>
      <c r="EK644" s="52"/>
      <c r="EL644" s="52"/>
      <c r="EM644" s="52"/>
      <c r="EN644" s="52"/>
      <c r="EO644" s="52"/>
      <c r="EP644" s="52"/>
      <c r="EQ644" s="95"/>
      <c r="ER644" s="542"/>
    </row>
    <row r="645" spans="1:148" ht="15" customHeight="1" x14ac:dyDescent="0.25">
      <c r="A645" s="1469"/>
      <c r="B645" s="1129" t="str">
        <f t="shared" si="74"/>
        <v>Desk 15</v>
      </c>
      <c r="C645" s="1131" t="str">
        <f t="shared" si="76"/>
        <v/>
      </c>
      <c r="D645" s="1131" t="str">
        <f t="shared" si="76"/>
        <v/>
      </c>
      <c r="E645" s="1131" t="str">
        <f t="shared" si="76"/>
        <v/>
      </c>
      <c r="F645" s="1131" t="str">
        <f t="shared" si="76"/>
        <v/>
      </c>
      <c r="G645" s="52"/>
      <c r="H645" s="52"/>
      <c r="I645" s="52"/>
      <c r="J645" s="52"/>
      <c r="K645" s="52"/>
      <c r="L645" s="52"/>
      <c r="M645" s="52"/>
      <c r="N645" s="52"/>
      <c r="O645" s="52"/>
      <c r="P645" s="52"/>
      <c r="Q645" s="52"/>
      <c r="R645" s="52"/>
      <c r="S645" s="52"/>
      <c r="T645" s="52"/>
      <c r="U645" s="52"/>
      <c r="V645" s="52"/>
      <c r="W645" s="52"/>
      <c r="X645" s="52"/>
      <c r="Y645" s="52"/>
      <c r="Z645" s="52"/>
      <c r="AA645" s="52"/>
      <c r="AB645" s="52"/>
      <c r="AC645" s="52"/>
      <c r="AD645" s="52"/>
      <c r="AE645" s="52"/>
      <c r="AF645" s="52"/>
      <c r="AG645" s="52"/>
      <c r="AH645" s="52"/>
      <c r="AI645" s="52"/>
      <c r="AJ645" s="52"/>
      <c r="AK645" s="52"/>
      <c r="AL645" s="52"/>
      <c r="AM645" s="52"/>
      <c r="AN645" s="52"/>
      <c r="AO645" s="52"/>
      <c r="AP645" s="52"/>
      <c r="AQ645" s="52"/>
      <c r="AR645" s="52"/>
      <c r="AS645" s="52"/>
      <c r="AT645" s="52"/>
      <c r="AU645" s="52"/>
      <c r="AV645" s="52"/>
      <c r="AW645" s="52"/>
      <c r="AX645" s="52"/>
      <c r="AY645" s="52"/>
      <c r="AZ645" s="52"/>
      <c r="BA645" s="52"/>
      <c r="BB645" s="52"/>
      <c r="BC645" s="52"/>
      <c r="BD645" s="52"/>
      <c r="BE645" s="52"/>
      <c r="BF645" s="52"/>
      <c r="BG645" s="52"/>
      <c r="BH645" s="52"/>
      <c r="BI645" s="52"/>
      <c r="BJ645" s="52"/>
      <c r="BK645" s="52"/>
      <c r="BL645" s="52"/>
      <c r="BM645" s="52"/>
      <c r="BN645" s="52"/>
      <c r="BO645" s="52"/>
      <c r="BP645" s="52"/>
      <c r="BQ645" s="52"/>
      <c r="BR645" s="52"/>
      <c r="BS645" s="52"/>
      <c r="BT645" s="52"/>
      <c r="BU645" s="52"/>
      <c r="BV645" s="52"/>
      <c r="BW645" s="52"/>
      <c r="BX645" s="52"/>
      <c r="BY645" s="52"/>
      <c r="BZ645" s="52"/>
      <c r="CA645" s="52"/>
      <c r="CB645" s="52"/>
      <c r="CC645" s="52"/>
      <c r="CD645" s="52"/>
      <c r="CE645" s="52"/>
      <c r="CF645" s="52"/>
      <c r="CG645" s="52"/>
      <c r="CH645" s="52"/>
      <c r="CI645" s="52"/>
      <c r="CJ645" s="52"/>
      <c r="CK645" s="52"/>
      <c r="CL645" s="52"/>
      <c r="CM645" s="52"/>
      <c r="CN645" s="52"/>
      <c r="CO645" s="52"/>
      <c r="CP645" s="52"/>
      <c r="CQ645" s="52"/>
      <c r="CR645" s="52"/>
      <c r="CS645" s="52"/>
      <c r="CT645" s="52"/>
      <c r="CU645" s="52"/>
      <c r="CV645" s="52"/>
      <c r="CW645" s="52"/>
      <c r="CX645" s="52"/>
      <c r="CY645" s="52"/>
      <c r="CZ645" s="52"/>
      <c r="DA645" s="52"/>
      <c r="DB645" s="52"/>
      <c r="DC645" s="52"/>
      <c r="DD645" s="52"/>
      <c r="DE645" s="52"/>
      <c r="DF645" s="52"/>
      <c r="DG645" s="52"/>
      <c r="DH645" s="52"/>
      <c r="DI645" s="52"/>
      <c r="DJ645" s="52"/>
      <c r="DK645" s="52"/>
      <c r="DL645" s="52"/>
      <c r="DM645" s="52"/>
      <c r="DN645" s="52"/>
      <c r="DO645" s="52"/>
      <c r="DP645" s="52"/>
      <c r="DQ645" s="52"/>
      <c r="DR645" s="52"/>
      <c r="DS645" s="52"/>
      <c r="DT645" s="52"/>
      <c r="DU645" s="52"/>
      <c r="DV645" s="95"/>
      <c r="DW645" s="52"/>
      <c r="DX645" s="52"/>
      <c r="DY645" s="52"/>
      <c r="DZ645" s="52"/>
      <c r="EA645" s="52"/>
      <c r="EB645" s="52"/>
      <c r="EC645" s="52"/>
      <c r="ED645" s="52"/>
      <c r="EE645" s="52"/>
      <c r="EF645" s="52"/>
      <c r="EG645" s="52"/>
      <c r="EH645" s="52"/>
      <c r="EI645" s="52"/>
      <c r="EJ645" s="52"/>
      <c r="EK645" s="52"/>
      <c r="EL645" s="52"/>
      <c r="EM645" s="52"/>
      <c r="EN645" s="52"/>
      <c r="EO645" s="52"/>
      <c r="EP645" s="52"/>
      <c r="EQ645" s="95"/>
      <c r="ER645" s="542"/>
    </row>
    <row r="646" spans="1:148" ht="15" customHeight="1" x14ac:dyDescent="0.25">
      <c r="A646" s="1469"/>
      <c r="B646" s="1129" t="str">
        <f t="shared" si="74"/>
        <v>Desk 16</v>
      </c>
      <c r="C646" s="1131" t="str">
        <f t="shared" si="76"/>
        <v/>
      </c>
      <c r="D646" s="1131" t="str">
        <f t="shared" si="76"/>
        <v/>
      </c>
      <c r="E646" s="1131" t="str">
        <f t="shared" si="76"/>
        <v/>
      </c>
      <c r="F646" s="1131" t="str">
        <f t="shared" si="76"/>
        <v/>
      </c>
      <c r="G646" s="52"/>
      <c r="H646" s="52"/>
      <c r="I646" s="52"/>
      <c r="J646" s="52"/>
      <c r="K646" s="52"/>
      <c r="L646" s="52"/>
      <c r="M646" s="52"/>
      <c r="N646" s="52"/>
      <c r="O646" s="52"/>
      <c r="P646" s="52"/>
      <c r="Q646" s="52"/>
      <c r="R646" s="52"/>
      <c r="S646" s="52"/>
      <c r="T646" s="52"/>
      <c r="U646" s="52"/>
      <c r="V646" s="52"/>
      <c r="W646" s="52"/>
      <c r="X646" s="52"/>
      <c r="Y646" s="52"/>
      <c r="Z646" s="52"/>
      <c r="AA646" s="52"/>
      <c r="AB646" s="52"/>
      <c r="AC646" s="52"/>
      <c r="AD646" s="52"/>
      <c r="AE646" s="52"/>
      <c r="AF646" s="52"/>
      <c r="AG646" s="52"/>
      <c r="AH646" s="52"/>
      <c r="AI646" s="52"/>
      <c r="AJ646" s="52"/>
      <c r="AK646" s="52"/>
      <c r="AL646" s="52"/>
      <c r="AM646" s="52"/>
      <c r="AN646" s="52"/>
      <c r="AO646" s="52"/>
      <c r="AP646" s="52"/>
      <c r="AQ646" s="52"/>
      <c r="AR646" s="52"/>
      <c r="AS646" s="52"/>
      <c r="AT646" s="52"/>
      <c r="AU646" s="52"/>
      <c r="AV646" s="52"/>
      <c r="AW646" s="52"/>
      <c r="AX646" s="52"/>
      <c r="AY646" s="52"/>
      <c r="AZ646" s="52"/>
      <c r="BA646" s="52"/>
      <c r="BB646" s="52"/>
      <c r="BC646" s="52"/>
      <c r="BD646" s="52"/>
      <c r="BE646" s="52"/>
      <c r="BF646" s="52"/>
      <c r="BG646" s="52"/>
      <c r="BH646" s="52"/>
      <c r="BI646" s="52"/>
      <c r="BJ646" s="52"/>
      <c r="BK646" s="52"/>
      <c r="BL646" s="52"/>
      <c r="BM646" s="52"/>
      <c r="BN646" s="52"/>
      <c r="BO646" s="52"/>
      <c r="BP646" s="52"/>
      <c r="BQ646" s="52"/>
      <c r="BR646" s="52"/>
      <c r="BS646" s="52"/>
      <c r="BT646" s="52"/>
      <c r="BU646" s="52"/>
      <c r="BV646" s="52"/>
      <c r="BW646" s="52"/>
      <c r="BX646" s="52"/>
      <c r="BY646" s="52"/>
      <c r="BZ646" s="52"/>
      <c r="CA646" s="52"/>
      <c r="CB646" s="52"/>
      <c r="CC646" s="52"/>
      <c r="CD646" s="52"/>
      <c r="CE646" s="52"/>
      <c r="CF646" s="52"/>
      <c r="CG646" s="52"/>
      <c r="CH646" s="52"/>
      <c r="CI646" s="52"/>
      <c r="CJ646" s="52"/>
      <c r="CK646" s="52"/>
      <c r="CL646" s="52"/>
      <c r="CM646" s="52"/>
      <c r="CN646" s="52"/>
      <c r="CO646" s="52"/>
      <c r="CP646" s="52"/>
      <c r="CQ646" s="52"/>
      <c r="CR646" s="52"/>
      <c r="CS646" s="52"/>
      <c r="CT646" s="52"/>
      <c r="CU646" s="52"/>
      <c r="CV646" s="52"/>
      <c r="CW646" s="52"/>
      <c r="CX646" s="52"/>
      <c r="CY646" s="52"/>
      <c r="CZ646" s="52"/>
      <c r="DA646" s="52"/>
      <c r="DB646" s="52"/>
      <c r="DC646" s="52"/>
      <c r="DD646" s="52"/>
      <c r="DE646" s="52"/>
      <c r="DF646" s="52"/>
      <c r="DG646" s="52"/>
      <c r="DH646" s="52"/>
      <c r="DI646" s="52"/>
      <c r="DJ646" s="52"/>
      <c r="DK646" s="52"/>
      <c r="DL646" s="52"/>
      <c r="DM646" s="52"/>
      <c r="DN646" s="52"/>
      <c r="DO646" s="52"/>
      <c r="DP646" s="52"/>
      <c r="DQ646" s="52"/>
      <c r="DR646" s="52"/>
      <c r="DS646" s="52"/>
      <c r="DT646" s="52"/>
      <c r="DU646" s="52"/>
      <c r="DV646" s="95"/>
      <c r="DW646" s="52"/>
      <c r="DX646" s="52"/>
      <c r="DY646" s="52"/>
      <c r="DZ646" s="52"/>
      <c r="EA646" s="52"/>
      <c r="EB646" s="52"/>
      <c r="EC646" s="52"/>
      <c r="ED646" s="52"/>
      <c r="EE646" s="52"/>
      <c r="EF646" s="52"/>
      <c r="EG646" s="52"/>
      <c r="EH646" s="52"/>
      <c r="EI646" s="52"/>
      <c r="EJ646" s="52"/>
      <c r="EK646" s="52"/>
      <c r="EL646" s="52"/>
      <c r="EM646" s="52"/>
      <c r="EN646" s="52"/>
      <c r="EO646" s="52"/>
      <c r="EP646" s="52"/>
      <c r="EQ646" s="95"/>
      <c r="ER646" s="542"/>
    </row>
    <row r="647" spans="1:148" ht="15" customHeight="1" x14ac:dyDescent="0.25">
      <c r="A647" s="1469"/>
      <c r="B647" s="1129" t="str">
        <f t="shared" si="74"/>
        <v>Desk 17</v>
      </c>
      <c r="C647" s="1131" t="str">
        <f t="shared" si="76"/>
        <v/>
      </c>
      <c r="D647" s="1131" t="str">
        <f t="shared" si="76"/>
        <v/>
      </c>
      <c r="E647" s="1131" t="str">
        <f t="shared" si="76"/>
        <v/>
      </c>
      <c r="F647" s="1131" t="str">
        <f t="shared" si="76"/>
        <v/>
      </c>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c r="BD647" s="52"/>
      <c r="BE647" s="52"/>
      <c r="BF647" s="52"/>
      <c r="BG647" s="52"/>
      <c r="BH647" s="52"/>
      <c r="BI647" s="52"/>
      <c r="BJ647" s="52"/>
      <c r="BK647" s="52"/>
      <c r="BL647" s="52"/>
      <c r="BM647" s="52"/>
      <c r="BN647" s="52"/>
      <c r="BO647" s="52"/>
      <c r="BP647" s="52"/>
      <c r="BQ647" s="52"/>
      <c r="BR647" s="52"/>
      <c r="BS647" s="52"/>
      <c r="BT647" s="52"/>
      <c r="BU647" s="52"/>
      <c r="BV647" s="52"/>
      <c r="BW647" s="52"/>
      <c r="BX647" s="52"/>
      <c r="BY647" s="52"/>
      <c r="BZ647" s="52"/>
      <c r="CA647" s="52"/>
      <c r="CB647" s="52"/>
      <c r="CC647" s="52"/>
      <c r="CD647" s="52"/>
      <c r="CE647" s="52"/>
      <c r="CF647" s="52"/>
      <c r="CG647" s="52"/>
      <c r="CH647" s="52"/>
      <c r="CI647" s="52"/>
      <c r="CJ647" s="52"/>
      <c r="CK647" s="52"/>
      <c r="CL647" s="52"/>
      <c r="CM647" s="52"/>
      <c r="CN647" s="52"/>
      <c r="CO647" s="52"/>
      <c r="CP647" s="52"/>
      <c r="CQ647" s="52"/>
      <c r="CR647" s="52"/>
      <c r="CS647" s="52"/>
      <c r="CT647" s="52"/>
      <c r="CU647" s="52"/>
      <c r="CV647" s="52"/>
      <c r="CW647" s="52"/>
      <c r="CX647" s="52"/>
      <c r="CY647" s="52"/>
      <c r="CZ647" s="52"/>
      <c r="DA647" s="52"/>
      <c r="DB647" s="52"/>
      <c r="DC647" s="52"/>
      <c r="DD647" s="52"/>
      <c r="DE647" s="52"/>
      <c r="DF647" s="52"/>
      <c r="DG647" s="52"/>
      <c r="DH647" s="52"/>
      <c r="DI647" s="52"/>
      <c r="DJ647" s="52"/>
      <c r="DK647" s="52"/>
      <c r="DL647" s="52"/>
      <c r="DM647" s="52"/>
      <c r="DN647" s="52"/>
      <c r="DO647" s="52"/>
      <c r="DP647" s="52"/>
      <c r="DQ647" s="52"/>
      <c r="DR647" s="52"/>
      <c r="DS647" s="52"/>
      <c r="DT647" s="52"/>
      <c r="DU647" s="52"/>
      <c r="DV647" s="95"/>
      <c r="DW647" s="52"/>
      <c r="DX647" s="52"/>
      <c r="DY647" s="52"/>
      <c r="DZ647" s="52"/>
      <c r="EA647" s="52"/>
      <c r="EB647" s="52"/>
      <c r="EC647" s="52"/>
      <c r="ED647" s="52"/>
      <c r="EE647" s="52"/>
      <c r="EF647" s="52"/>
      <c r="EG647" s="52"/>
      <c r="EH647" s="52"/>
      <c r="EI647" s="52"/>
      <c r="EJ647" s="52"/>
      <c r="EK647" s="52"/>
      <c r="EL647" s="52"/>
      <c r="EM647" s="52"/>
      <c r="EN647" s="52"/>
      <c r="EO647" s="52"/>
      <c r="EP647" s="52"/>
      <c r="EQ647" s="95"/>
      <c r="ER647" s="542"/>
    </row>
    <row r="648" spans="1:148" ht="15" customHeight="1" x14ac:dyDescent="0.25">
      <c r="A648" s="1469"/>
      <c r="B648" s="1129" t="str">
        <f t="shared" si="74"/>
        <v>Desk 18</v>
      </c>
      <c r="C648" s="1131" t="str">
        <f t="shared" ref="C648:F663" si="77">IF(ISBLANK(C28), "", C28)</f>
        <v/>
      </c>
      <c r="D648" s="1131" t="str">
        <f t="shared" si="77"/>
        <v/>
      </c>
      <c r="E648" s="1131" t="str">
        <f t="shared" si="77"/>
        <v/>
      </c>
      <c r="F648" s="1131" t="str">
        <f t="shared" si="77"/>
        <v/>
      </c>
      <c r="G648" s="52"/>
      <c r="H648" s="52"/>
      <c r="I648" s="52"/>
      <c r="J648" s="52"/>
      <c r="K648" s="52"/>
      <c r="L648" s="52"/>
      <c r="M648" s="52"/>
      <c r="N648" s="52"/>
      <c r="O648" s="52"/>
      <c r="P648" s="52"/>
      <c r="Q648" s="52"/>
      <c r="R648" s="52"/>
      <c r="S648" s="52"/>
      <c r="T648" s="52"/>
      <c r="U648" s="52"/>
      <c r="V648" s="52"/>
      <c r="W648" s="52"/>
      <c r="X648" s="52"/>
      <c r="Y648" s="52"/>
      <c r="Z648" s="52"/>
      <c r="AA648" s="52"/>
      <c r="AB648" s="52"/>
      <c r="AC648" s="52"/>
      <c r="AD648" s="52"/>
      <c r="AE648" s="52"/>
      <c r="AF648" s="52"/>
      <c r="AG648" s="52"/>
      <c r="AH648" s="52"/>
      <c r="AI648" s="52"/>
      <c r="AJ648" s="52"/>
      <c r="AK648" s="52"/>
      <c r="AL648" s="52"/>
      <c r="AM648" s="52"/>
      <c r="AN648" s="52"/>
      <c r="AO648" s="52"/>
      <c r="AP648" s="52"/>
      <c r="AQ648" s="52"/>
      <c r="AR648" s="52"/>
      <c r="AS648" s="52"/>
      <c r="AT648" s="52"/>
      <c r="AU648" s="52"/>
      <c r="AV648" s="52"/>
      <c r="AW648" s="52"/>
      <c r="AX648" s="52"/>
      <c r="AY648" s="52"/>
      <c r="AZ648" s="52"/>
      <c r="BA648" s="52"/>
      <c r="BB648" s="52"/>
      <c r="BC648" s="52"/>
      <c r="BD648" s="52"/>
      <c r="BE648" s="52"/>
      <c r="BF648" s="52"/>
      <c r="BG648" s="52"/>
      <c r="BH648" s="52"/>
      <c r="BI648" s="52"/>
      <c r="BJ648" s="52"/>
      <c r="BK648" s="52"/>
      <c r="BL648" s="52"/>
      <c r="BM648" s="52"/>
      <c r="BN648" s="52"/>
      <c r="BO648" s="52"/>
      <c r="BP648" s="52"/>
      <c r="BQ648" s="52"/>
      <c r="BR648" s="52"/>
      <c r="BS648" s="52"/>
      <c r="BT648" s="52"/>
      <c r="BU648" s="52"/>
      <c r="BV648" s="52"/>
      <c r="BW648" s="52"/>
      <c r="BX648" s="52"/>
      <c r="BY648" s="52"/>
      <c r="BZ648" s="52"/>
      <c r="CA648" s="52"/>
      <c r="CB648" s="52"/>
      <c r="CC648" s="52"/>
      <c r="CD648" s="52"/>
      <c r="CE648" s="52"/>
      <c r="CF648" s="52"/>
      <c r="CG648" s="52"/>
      <c r="CH648" s="52"/>
      <c r="CI648" s="52"/>
      <c r="CJ648" s="52"/>
      <c r="CK648" s="52"/>
      <c r="CL648" s="52"/>
      <c r="CM648" s="52"/>
      <c r="CN648" s="52"/>
      <c r="CO648" s="52"/>
      <c r="CP648" s="52"/>
      <c r="CQ648" s="52"/>
      <c r="CR648" s="52"/>
      <c r="CS648" s="52"/>
      <c r="CT648" s="52"/>
      <c r="CU648" s="52"/>
      <c r="CV648" s="52"/>
      <c r="CW648" s="52"/>
      <c r="CX648" s="52"/>
      <c r="CY648" s="52"/>
      <c r="CZ648" s="52"/>
      <c r="DA648" s="52"/>
      <c r="DB648" s="52"/>
      <c r="DC648" s="52"/>
      <c r="DD648" s="52"/>
      <c r="DE648" s="52"/>
      <c r="DF648" s="52"/>
      <c r="DG648" s="52"/>
      <c r="DH648" s="52"/>
      <c r="DI648" s="52"/>
      <c r="DJ648" s="52"/>
      <c r="DK648" s="52"/>
      <c r="DL648" s="52"/>
      <c r="DM648" s="52"/>
      <c r="DN648" s="52"/>
      <c r="DO648" s="52"/>
      <c r="DP648" s="52"/>
      <c r="DQ648" s="52"/>
      <c r="DR648" s="52"/>
      <c r="DS648" s="52"/>
      <c r="DT648" s="52"/>
      <c r="DU648" s="52"/>
      <c r="DV648" s="95"/>
      <c r="DW648" s="52"/>
      <c r="DX648" s="52"/>
      <c r="DY648" s="52"/>
      <c r="DZ648" s="52"/>
      <c r="EA648" s="52"/>
      <c r="EB648" s="52"/>
      <c r="EC648" s="52"/>
      <c r="ED648" s="52"/>
      <c r="EE648" s="52"/>
      <c r="EF648" s="52"/>
      <c r="EG648" s="52"/>
      <c r="EH648" s="52"/>
      <c r="EI648" s="52"/>
      <c r="EJ648" s="52"/>
      <c r="EK648" s="52"/>
      <c r="EL648" s="52"/>
      <c r="EM648" s="52"/>
      <c r="EN648" s="52"/>
      <c r="EO648" s="52"/>
      <c r="EP648" s="52"/>
      <c r="EQ648" s="95"/>
      <c r="ER648" s="542"/>
    </row>
    <row r="649" spans="1:148" ht="15" customHeight="1" x14ac:dyDescent="0.25">
      <c r="A649" s="1469"/>
      <c r="B649" s="1129" t="str">
        <f t="shared" si="74"/>
        <v>Desk 19</v>
      </c>
      <c r="C649" s="1131" t="str">
        <f t="shared" si="77"/>
        <v/>
      </c>
      <c r="D649" s="1131" t="str">
        <f t="shared" si="77"/>
        <v/>
      </c>
      <c r="E649" s="1131" t="str">
        <f t="shared" si="77"/>
        <v/>
      </c>
      <c r="F649" s="1131" t="str">
        <f t="shared" si="77"/>
        <v/>
      </c>
      <c r="G649" s="52"/>
      <c r="H649" s="52"/>
      <c r="I649" s="52"/>
      <c r="J649" s="52"/>
      <c r="K649" s="52"/>
      <c r="L649" s="52"/>
      <c r="M649" s="52"/>
      <c r="N649" s="52"/>
      <c r="O649" s="52"/>
      <c r="P649" s="52"/>
      <c r="Q649" s="52"/>
      <c r="R649" s="52"/>
      <c r="S649" s="52"/>
      <c r="T649" s="52"/>
      <c r="U649" s="52"/>
      <c r="V649" s="52"/>
      <c r="W649" s="52"/>
      <c r="X649" s="52"/>
      <c r="Y649" s="52"/>
      <c r="Z649" s="52"/>
      <c r="AA649" s="52"/>
      <c r="AB649" s="52"/>
      <c r="AC649" s="52"/>
      <c r="AD649" s="52"/>
      <c r="AE649" s="52"/>
      <c r="AF649" s="52"/>
      <c r="AG649" s="52"/>
      <c r="AH649" s="52"/>
      <c r="AI649" s="52"/>
      <c r="AJ649" s="52"/>
      <c r="AK649" s="52"/>
      <c r="AL649" s="52"/>
      <c r="AM649" s="52"/>
      <c r="AN649" s="52"/>
      <c r="AO649" s="52"/>
      <c r="AP649" s="52"/>
      <c r="AQ649" s="52"/>
      <c r="AR649" s="52"/>
      <c r="AS649" s="52"/>
      <c r="AT649" s="52"/>
      <c r="AU649" s="52"/>
      <c r="AV649" s="52"/>
      <c r="AW649" s="52"/>
      <c r="AX649" s="52"/>
      <c r="AY649" s="52"/>
      <c r="AZ649" s="52"/>
      <c r="BA649" s="52"/>
      <c r="BB649" s="52"/>
      <c r="BC649" s="52"/>
      <c r="BD649" s="52"/>
      <c r="BE649" s="52"/>
      <c r="BF649" s="52"/>
      <c r="BG649" s="52"/>
      <c r="BH649" s="52"/>
      <c r="BI649" s="52"/>
      <c r="BJ649" s="52"/>
      <c r="BK649" s="52"/>
      <c r="BL649" s="52"/>
      <c r="BM649" s="52"/>
      <c r="BN649" s="52"/>
      <c r="BO649" s="52"/>
      <c r="BP649" s="52"/>
      <c r="BQ649" s="52"/>
      <c r="BR649" s="52"/>
      <c r="BS649" s="52"/>
      <c r="BT649" s="52"/>
      <c r="BU649" s="52"/>
      <c r="BV649" s="52"/>
      <c r="BW649" s="52"/>
      <c r="BX649" s="52"/>
      <c r="BY649" s="52"/>
      <c r="BZ649" s="52"/>
      <c r="CA649" s="52"/>
      <c r="CB649" s="52"/>
      <c r="CC649" s="52"/>
      <c r="CD649" s="52"/>
      <c r="CE649" s="52"/>
      <c r="CF649" s="52"/>
      <c r="CG649" s="52"/>
      <c r="CH649" s="52"/>
      <c r="CI649" s="52"/>
      <c r="CJ649" s="52"/>
      <c r="CK649" s="52"/>
      <c r="CL649" s="52"/>
      <c r="CM649" s="52"/>
      <c r="CN649" s="52"/>
      <c r="CO649" s="52"/>
      <c r="CP649" s="52"/>
      <c r="CQ649" s="52"/>
      <c r="CR649" s="52"/>
      <c r="CS649" s="52"/>
      <c r="CT649" s="52"/>
      <c r="CU649" s="52"/>
      <c r="CV649" s="52"/>
      <c r="CW649" s="52"/>
      <c r="CX649" s="52"/>
      <c r="CY649" s="52"/>
      <c r="CZ649" s="52"/>
      <c r="DA649" s="52"/>
      <c r="DB649" s="52"/>
      <c r="DC649" s="52"/>
      <c r="DD649" s="52"/>
      <c r="DE649" s="52"/>
      <c r="DF649" s="52"/>
      <c r="DG649" s="52"/>
      <c r="DH649" s="52"/>
      <c r="DI649" s="52"/>
      <c r="DJ649" s="52"/>
      <c r="DK649" s="52"/>
      <c r="DL649" s="52"/>
      <c r="DM649" s="52"/>
      <c r="DN649" s="52"/>
      <c r="DO649" s="52"/>
      <c r="DP649" s="52"/>
      <c r="DQ649" s="52"/>
      <c r="DR649" s="52"/>
      <c r="DS649" s="52"/>
      <c r="DT649" s="52"/>
      <c r="DU649" s="52"/>
      <c r="DV649" s="95"/>
      <c r="DW649" s="52"/>
      <c r="DX649" s="52"/>
      <c r="DY649" s="52"/>
      <c r="DZ649" s="52"/>
      <c r="EA649" s="52"/>
      <c r="EB649" s="52"/>
      <c r="EC649" s="52"/>
      <c r="ED649" s="52"/>
      <c r="EE649" s="52"/>
      <c r="EF649" s="52"/>
      <c r="EG649" s="52"/>
      <c r="EH649" s="52"/>
      <c r="EI649" s="52"/>
      <c r="EJ649" s="52"/>
      <c r="EK649" s="52"/>
      <c r="EL649" s="52"/>
      <c r="EM649" s="52"/>
      <c r="EN649" s="52"/>
      <c r="EO649" s="52"/>
      <c r="EP649" s="52"/>
      <c r="EQ649" s="95"/>
      <c r="ER649" s="542"/>
    </row>
    <row r="650" spans="1:148" ht="15" customHeight="1" x14ac:dyDescent="0.25">
      <c r="A650" s="1469"/>
      <c r="B650" s="1129" t="str">
        <f t="shared" si="74"/>
        <v>Desk 20</v>
      </c>
      <c r="C650" s="1131" t="str">
        <f t="shared" si="77"/>
        <v/>
      </c>
      <c r="D650" s="1131" t="str">
        <f t="shared" si="77"/>
        <v/>
      </c>
      <c r="E650" s="1131" t="str">
        <f t="shared" si="77"/>
        <v/>
      </c>
      <c r="F650" s="1131" t="str">
        <f t="shared" si="77"/>
        <v/>
      </c>
      <c r="G650" s="52"/>
      <c r="H650" s="52"/>
      <c r="I650" s="52"/>
      <c r="J650" s="52"/>
      <c r="K650" s="52"/>
      <c r="L650" s="52"/>
      <c r="M650" s="52"/>
      <c r="N650" s="52"/>
      <c r="O650" s="52"/>
      <c r="P650" s="52"/>
      <c r="Q650" s="52"/>
      <c r="R650" s="52"/>
      <c r="S650" s="52"/>
      <c r="T650" s="52"/>
      <c r="U650" s="52"/>
      <c r="V650" s="52"/>
      <c r="W650" s="52"/>
      <c r="X650" s="52"/>
      <c r="Y650" s="52"/>
      <c r="Z650" s="52"/>
      <c r="AA650" s="52"/>
      <c r="AB650" s="52"/>
      <c r="AC650" s="52"/>
      <c r="AD650" s="52"/>
      <c r="AE650" s="52"/>
      <c r="AF650" s="52"/>
      <c r="AG650" s="52"/>
      <c r="AH650" s="52"/>
      <c r="AI650" s="52"/>
      <c r="AJ650" s="52"/>
      <c r="AK650" s="52"/>
      <c r="AL650" s="52"/>
      <c r="AM650" s="52"/>
      <c r="AN650" s="52"/>
      <c r="AO650" s="52"/>
      <c r="AP650" s="52"/>
      <c r="AQ650" s="52"/>
      <c r="AR650" s="52"/>
      <c r="AS650" s="52"/>
      <c r="AT650" s="52"/>
      <c r="AU650" s="52"/>
      <c r="AV650" s="52"/>
      <c r="AW650" s="52"/>
      <c r="AX650" s="52"/>
      <c r="AY650" s="52"/>
      <c r="AZ650" s="52"/>
      <c r="BA650" s="52"/>
      <c r="BB650" s="52"/>
      <c r="BC650" s="52"/>
      <c r="BD650" s="52"/>
      <c r="BE650" s="52"/>
      <c r="BF650" s="52"/>
      <c r="BG650" s="52"/>
      <c r="BH650" s="52"/>
      <c r="BI650" s="52"/>
      <c r="BJ650" s="52"/>
      <c r="BK650" s="52"/>
      <c r="BL650" s="52"/>
      <c r="BM650" s="52"/>
      <c r="BN650" s="52"/>
      <c r="BO650" s="52"/>
      <c r="BP650" s="52"/>
      <c r="BQ650" s="52"/>
      <c r="BR650" s="52"/>
      <c r="BS650" s="52"/>
      <c r="BT650" s="52"/>
      <c r="BU650" s="52"/>
      <c r="BV650" s="52"/>
      <c r="BW650" s="52"/>
      <c r="BX650" s="52"/>
      <c r="BY650" s="52"/>
      <c r="BZ650" s="52"/>
      <c r="CA650" s="52"/>
      <c r="CB650" s="52"/>
      <c r="CC650" s="52"/>
      <c r="CD650" s="52"/>
      <c r="CE650" s="52"/>
      <c r="CF650" s="52"/>
      <c r="CG650" s="52"/>
      <c r="CH650" s="52"/>
      <c r="CI650" s="52"/>
      <c r="CJ650" s="52"/>
      <c r="CK650" s="52"/>
      <c r="CL650" s="52"/>
      <c r="CM650" s="52"/>
      <c r="CN650" s="52"/>
      <c r="CO650" s="52"/>
      <c r="CP650" s="52"/>
      <c r="CQ650" s="52"/>
      <c r="CR650" s="52"/>
      <c r="CS650" s="52"/>
      <c r="CT650" s="52"/>
      <c r="CU650" s="52"/>
      <c r="CV650" s="52"/>
      <c r="CW650" s="52"/>
      <c r="CX650" s="52"/>
      <c r="CY650" s="52"/>
      <c r="CZ650" s="52"/>
      <c r="DA650" s="52"/>
      <c r="DB650" s="52"/>
      <c r="DC650" s="52"/>
      <c r="DD650" s="52"/>
      <c r="DE650" s="52"/>
      <c r="DF650" s="52"/>
      <c r="DG650" s="52"/>
      <c r="DH650" s="52"/>
      <c r="DI650" s="52"/>
      <c r="DJ650" s="52"/>
      <c r="DK650" s="52"/>
      <c r="DL650" s="52"/>
      <c r="DM650" s="52"/>
      <c r="DN650" s="52"/>
      <c r="DO650" s="52"/>
      <c r="DP650" s="52"/>
      <c r="DQ650" s="52"/>
      <c r="DR650" s="52"/>
      <c r="DS650" s="52"/>
      <c r="DT650" s="52"/>
      <c r="DU650" s="52"/>
      <c r="DV650" s="95"/>
      <c r="DW650" s="52"/>
      <c r="DX650" s="52"/>
      <c r="DY650" s="52"/>
      <c r="DZ650" s="52"/>
      <c r="EA650" s="52"/>
      <c r="EB650" s="52"/>
      <c r="EC650" s="52"/>
      <c r="ED650" s="52"/>
      <c r="EE650" s="52"/>
      <c r="EF650" s="52"/>
      <c r="EG650" s="52"/>
      <c r="EH650" s="52"/>
      <c r="EI650" s="52"/>
      <c r="EJ650" s="52"/>
      <c r="EK650" s="52"/>
      <c r="EL650" s="52"/>
      <c r="EM650" s="52"/>
      <c r="EN650" s="52"/>
      <c r="EO650" s="52"/>
      <c r="EP650" s="52"/>
      <c r="EQ650" s="95"/>
      <c r="ER650" s="542"/>
    </row>
    <row r="651" spans="1:148" ht="15" customHeight="1" x14ac:dyDescent="0.25">
      <c r="A651" s="1469"/>
      <c r="B651" s="1129" t="str">
        <f t="shared" si="74"/>
        <v>Desk 21</v>
      </c>
      <c r="C651" s="1131" t="str">
        <f t="shared" si="77"/>
        <v/>
      </c>
      <c r="D651" s="1131" t="str">
        <f t="shared" si="77"/>
        <v/>
      </c>
      <c r="E651" s="1131" t="str">
        <f t="shared" si="77"/>
        <v/>
      </c>
      <c r="F651" s="1131" t="str">
        <f t="shared" si="77"/>
        <v/>
      </c>
      <c r="G651" s="52"/>
      <c r="H651" s="52"/>
      <c r="I651" s="52"/>
      <c r="J651" s="52"/>
      <c r="K651" s="52"/>
      <c r="L651" s="52"/>
      <c r="M651" s="52"/>
      <c r="N651" s="52"/>
      <c r="O651" s="52"/>
      <c r="P651" s="52"/>
      <c r="Q651" s="52"/>
      <c r="R651" s="52"/>
      <c r="S651" s="52"/>
      <c r="T651" s="52"/>
      <c r="U651" s="52"/>
      <c r="V651" s="52"/>
      <c r="W651" s="52"/>
      <c r="X651" s="52"/>
      <c r="Y651" s="52"/>
      <c r="Z651" s="52"/>
      <c r="AA651" s="52"/>
      <c r="AB651" s="52"/>
      <c r="AC651" s="52"/>
      <c r="AD651" s="52"/>
      <c r="AE651" s="52"/>
      <c r="AF651" s="52"/>
      <c r="AG651" s="52"/>
      <c r="AH651" s="52"/>
      <c r="AI651" s="52"/>
      <c r="AJ651" s="52"/>
      <c r="AK651" s="52"/>
      <c r="AL651" s="52"/>
      <c r="AM651" s="52"/>
      <c r="AN651" s="52"/>
      <c r="AO651" s="52"/>
      <c r="AP651" s="52"/>
      <c r="AQ651" s="52"/>
      <c r="AR651" s="52"/>
      <c r="AS651" s="52"/>
      <c r="AT651" s="52"/>
      <c r="AU651" s="52"/>
      <c r="AV651" s="52"/>
      <c r="AW651" s="52"/>
      <c r="AX651" s="52"/>
      <c r="AY651" s="52"/>
      <c r="AZ651" s="52"/>
      <c r="BA651" s="52"/>
      <c r="BB651" s="52"/>
      <c r="BC651" s="52"/>
      <c r="BD651" s="52"/>
      <c r="BE651" s="52"/>
      <c r="BF651" s="52"/>
      <c r="BG651" s="52"/>
      <c r="BH651" s="52"/>
      <c r="BI651" s="52"/>
      <c r="BJ651" s="52"/>
      <c r="BK651" s="52"/>
      <c r="BL651" s="52"/>
      <c r="BM651" s="52"/>
      <c r="BN651" s="52"/>
      <c r="BO651" s="52"/>
      <c r="BP651" s="52"/>
      <c r="BQ651" s="52"/>
      <c r="BR651" s="52"/>
      <c r="BS651" s="52"/>
      <c r="BT651" s="52"/>
      <c r="BU651" s="52"/>
      <c r="BV651" s="52"/>
      <c r="BW651" s="52"/>
      <c r="BX651" s="52"/>
      <c r="BY651" s="52"/>
      <c r="BZ651" s="52"/>
      <c r="CA651" s="52"/>
      <c r="CB651" s="52"/>
      <c r="CC651" s="52"/>
      <c r="CD651" s="52"/>
      <c r="CE651" s="52"/>
      <c r="CF651" s="52"/>
      <c r="CG651" s="52"/>
      <c r="CH651" s="52"/>
      <c r="CI651" s="52"/>
      <c r="CJ651" s="52"/>
      <c r="CK651" s="52"/>
      <c r="CL651" s="52"/>
      <c r="CM651" s="52"/>
      <c r="CN651" s="52"/>
      <c r="CO651" s="52"/>
      <c r="CP651" s="52"/>
      <c r="CQ651" s="52"/>
      <c r="CR651" s="52"/>
      <c r="CS651" s="52"/>
      <c r="CT651" s="52"/>
      <c r="CU651" s="52"/>
      <c r="CV651" s="52"/>
      <c r="CW651" s="52"/>
      <c r="CX651" s="52"/>
      <c r="CY651" s="52"/>
      <c r="CZ651" s="52"/>
      <c r="DA651" s="52"/>
      <c r="DB651" s="52"/>
      <c r="DC651" s="52"/>
      <c r="DD651" s="52"/>
      <c r="DE651" s="52"/>
      <c r="DF651" s="52"/>
      <c r="DG651" s="52"/>
      <c r="DH651" s="52"/>
      <c r="DI651" s="52"/>
      <c r="DJ651" s="52"/>
      <c r="DK651" s="52"/>
      <c r="DL651" s="52"/>
      <c r="DM651" s="52"/>
      <c r="DN651" s="52"/>
      <c r="DO651" s="52"/>
      <c r="DP651" s="52"/>
      <c r="DQ651" s="52"/>
      <c r="DR651" s="52"/>
      <c r="DS651" s="52"/>
      <c r="DT651" s="52"/>
      <c r="DU651" s="52"/>
      <c r="DV651" s="95"/>
      <c r="DW651" s="52"/>
      <c r="DX651" s="52"/>
      <c r="DY651" s="52"/>
      <c r="DZ651" s="52"/>
      <c r="EA651" s="52"/>
      <c r="EB651" s="52"/>
      <c r="EC651" s="52"/>
      <c r="ED651" s="52"/>
      <c r="EE651" s="52"/>
      <c r="EF651" s="52"/>
      <c r="EG651" s="52"/>
      <c r="EH651" s="52"/>
      <c r="EI651" s="52"/>
      <c r="EJ651" s="52"/>
      <c r="EK651" s="52"/>
      <c r="EL651" s="52"/>
      <c r="EM651" s="52"/>
      <c r="EN651" s="52"/>
      <c r="EO651" s="52"/>
      <c r="EP651" s="52"/>
      <c r="EQ651" s="95"/>
      <c r="ER651" s="542"/>
    </row>
    <row r="652" spans="1:148" ht="15" customHeight="1" x14ac:dyDescent="0.25">
      <c r="A652" s="1469"/>
      <c r="B652" s="1129" t="str">
        <f t="shared" si="74"/>
        <v>Desk 22</v>
      </c>
      <c r="C652" s="1131" t="str">
        <f t="shared" si="77"/>
        <v/>
      </c>
      <c r="D652" s="1131" t="str">
        <f t="shared" si="77"/>
        <v/>
      </c>
      <c r="E652" s="1131" t="str">
        <f t="shared" si="77"/>
        <v/>
      </c>
      <c r="F652" s="1131" t="str">
        <f t="shared" si="77"/>
        <v/>
      </c>
      <c r="G652" s="52"/>
      <c r="H652" s="52"/>
      <c r="I652" s="52"/>
      <c r="J652" s="52"/>
      <c r="K652" s="52"/>
      <c r="L652" s="52"/>
      <c r="M652" s="52"/>
      <c r="N652" s="52"/>
      <c r="O652" s="52"/>
      <c r="P652" s="52"/>
      <c r="Q652" s="52"/>
      <c r="R652" s="52"/>
      <c r="S652" s="52"/>
      <c r="T652" s="52"/>
      <c r="U652" s="52"/>
      <c r="V652" s="52"/>
      <c r="W652" s="52"/>
      <c r="X652" s="52"/>
      <c r="Y652" s="52"/>
      <c r="Z652" s="52"/>
      <c r="AA652" s="52"/>
      <c r="AB652" s="52"/>
      <c r="AC652" s="52"/>
      <c r="AD652" s="52"/>
      <c r="AE652" s="52"/>
      <c r="AF652" s="52"/>
      <c r="AG652" s="52"/>
      <c r="AH652" s="52"/>
      <c r="AI652" s="52"/>
      <c r="AJ652" s="52"/>
      <c r="AK652" s="52"/>
      <c r="AL652" s="52"/>
      <c r="AM652" s="52"/>
      <c r="AN652" s="52"/>
      <c r="AO652" s="52"/>
      <c r="AP652" s="52"/>
      <c r="AQ652" s="52"/>
      <c r="AR652" s="52"/>
      <c r="AS652" s="52"/>
      <c r="AT652" s="52"/>
      <c r="AU652" s="52"/>
      <c r="AV652" s="52"/>
      <c r="AW652" s="52"/>
      <c r="AX652" s="52"/>
      <c r="AY652" s="52"/>
      <c r="AZ652" s="52"/>
      <c r="BA652" s="52"/>
      <c r="BB652" s="52"/>
      <c r="BC652" s="52"/>
      <c r="BD652" s="52"/>
      <c r="BE652" s="52"/>
      <c r="BF652" s="52"/>
      <c r="BG652" s="52"/>
      <c r="BH652" s="52"/>
      <c r="BI652" s="52"/>
      <c r="BJ652" s="52"/>
      <c r="BK652" s="52"/>
      <c r="BL652" s="52"/>
      <c r="BM652" s="52"/>
      <c r="BN652" s="52"/>
      <c r="BO652" s="52"/>
      <c r="BP652" s="52"/>
      <c r="BQ652" s="52"/>
      <c r="BR652" s="52"/>
      <c r="BS652" s="52"/>
      <c r="BT652" s="52"/>
      <c r="BU652" s="52"/>
      <c r="BV652" s="52"/>
      <c r="BW652" s="52"/>
      <c r="BX652" s="52"/>
      <c r="BY652" s="52"/>
      <c r="BZ652" s="52"/>
      <c r="CA652" s="52"/>
      <c r="CB652" s="52"/>
      <c r="CC652" s="52"/>
      <c r="CD652" s="52"/>
      <c r="CE652" s="52"/>
      <c r="CF652" s="52"/>
      <c r="CG652" s="52"/>
      <c r="CH652" s="52"/>
      <c r="CI652" s="52"/>
      <c r="CJ652" s="52"/>
      <c r="CK652" s="52"/>
      <c r="CL652" s="52"/>
      <c r="CM652" s="52"/>
      <c r="CN652" s="52"/>
      <c r="CO652" s="52"/>
      <c r="CP652" s="52"/>
      <c r="CQ652" s="52"/>
      <c r="CR652" s="52"/>
      <c r="CS652" s="52"/>
      <c r="CT652" s="52"/>
      <c r="CU652" s="52"/>
      <c r="CV652" s="52"/>
      <c r="CW652" s="52"/>
      <c r="CX652" s="52"/>
      <c r="CY652" s="52"/>
      <c r="CZ652" s="52"/>
      <c r="DA652" s="52"/>
      <c r="DB652" s="52"/>
      <c r="DC652" s="52"/>
      <c r="DD652" s="52"/>
      <c r="DE652" s="52"/>
      <c r="DF652" s="52"/>
      <c r="DG652" s="52"/>
      <c r="DH652" s="52"/>
      <c r="DI652" s="52"/>
      <c r="DJ652" s="52"/>
      <c r="DK652" s="52"/>
      <c r="DL652" s="52"/>
      <c r="DM652" s="52"/>
      <c r="DN652" s="52"/>
      <c r="DO652" s="52"/>
      <c r="DP652" s="52"/>
      <c r="DQ652" s="52"/>
      <c r="DR652" s="52"/>
      <c r="DS652" s="52"/>
      <c r="DT652" s="52"/>
      <c r="DU652" s="52"/>
      <c r="DV652" s="95"/>
      <c r="DW652" s="52"/>
      <c r="DX652" s="52"/>
      <c r="DY652" s="52"/>
      <c r="DZ652" s="52"/>
      <c r="EA652" s="52"/>
      <c r="EB652" s="52"/>
      <c r="EC652" s="52"/>
      <c r="ED652" s="52"/>
      <c r="EE652" s="52"/>
      <c r="EF652" s="52"/>
      <c r="EG652" s="52"/>
      <c r="EH652" s="52"/>
      <c r="EI652" s="52"/>
      <c r="EJ652" s="52"/>
      <c r="EK652" s="52"/>
      <c r="EL652" s="52"/>
      <c r="EM652" s="52"/>
      <c r="EN652" s="52"/>
      <c r="EO652" s="52"/>
      <c r="EP652" s="52"/>
      <c r="EQ652" s="95"/>
      <c r="ER652" s="542"/>
    </row>
    <row r="653" spans="1:148" ht="15" customHeight="1" x14ac:dyDescent="0.25">
      <c r="A653" s="1469"/>
      <c r="B653" s="1129" t="str">
        <f t="shared" si="74"/>
        <v>Desk 23</v>
      </c>
      <c r="C653" s="1131" t="str">
        <f t="shared" si="77"/>
        <v/>
      </c>
      <c r="D653" s="1131" t="str">
        <f t="shared" si="77"/>
        <v/>
      </c>
      <c r="E653" s="1131" t="str">
        <f t="shared" si="77"/>
        <v/>
      </c>
      <c r="F653" s="1131" t="str">
        <f t="shared" si="77"/>
        <v/>
      </c>
      <c r="G653" s="52"/>
      <c r="H653" s="52"/>
      <c r="I653" s="52"/>
      <c r="J653" s="52"/>
      <c r="K653" s="52"/>
      <c r="L653" s="52"/>
      <c r="M653" s="52"/>
      <c r="N653" s="52"/>
      <c r="O653" s="52"/>
      <c r="P653" s="52"/>
      <c r="Q653" s="52"/>
      <c r="R653" s="52"/>
      <c r="S653" s="52"/>
      <c r="T653" s="52"/>
      <c r="U653" s="52"/>
      <c r="V653" s="52"/>
      <c r="W653" s="52"/>
      <c r="X653" s="52"/>
      <c r="Y653" s="52"/>
      <c r="Z653" s="52"/>
      <c r="AA653" s="52"/>
      <c r="AB653" s="52"/>
      <c r="AC653" s="52"/>
      <c r="AD653" s="52"/>
      <c r="AE653" s="52"/>
      <c r="AF653" s="52"/>
      <c r="AG653" s="52"/>
      <c r="AH653" s="52"/>
      <c r="AI653" s="52"/>
      <c r="AJ653" s="52"/>
      <c r="AK653" s="52"/>
      <c r="AL653" s="52"/>
      <c r="AM653" s="52"/>
      <c r="AN653" s="52"/>
      <c r="AO653" s="52"/>
      <c r="AP653" s="52"/>
      <c r="AQ653" s="52"/>
      <c r="AR653" s="52"/>
      <c r="AS653" s="52"/>
      <c r="AT653" s="52"/>
      <c r="AU653" s="52"/>
      <c r="AV653" s="52"/>
      <c r="AW653" s="52"/>
      <c r="AX653" s="52"/>
      <c r="AY653" s="52"/>
      <c r="AZ653" s="52"/>
      <c r="BA653" s="52"/>
      <c r="BB653" s="52"/>
      <c r="BC653" s="52"/>
      <c r="BD653" s="52"/>
      <c r="BE653" s="52"/>
      <c r="BF653" s="52"/>
      <c r="BG653" s="52"/>
      <c r="BH653" s="52"/>
      <c r="BI653" s="52"/>
      <c r="BJ653" s="52"/>
      <c r="BK653" s="52"/>
      <c r="BL653" s="52"/>
      <c r="BM653" s="52"/>
      <c r="BN653" s="52"/>
      <c r="BO653" s="52"/>
      <c r="BP653" s="52"/>
      <c r="BQ653" s="52"/>
      <c r="BR653" s="52"/>
      <c r="BS653" s="52"/>
      <c r="BT653" s="52"/>
      <c r="BU653" s="52"/>
      <c r="BV653" s="52"/>
      <c r="BW653" s="52"/>
      <c r="BX653" s="52"/>
      <c r="BY653" s="52"/>
      <c r="BZ653" s="52"/>
      <c r="CA653" s="52"/>
      <c r="CB653" s="52"/>
      <c r="CC653" s="52"/>
      <c r="CD653" s="52"/>
      <c r="CE653" s="52"/>
      <c r="CF653" s="52"/>
      <c r="CG653" s="52"/>
      <c r="CH653" s="52"/>
      <c r="CI653" s="52"/>
      <c r="CJ653" s="52"/>
      <c r="CK653" s="52"/>
      <c r="CL653" s="52"/>
      <c r="CM653" s="52"/>
      <c r="CN653" s="52"/>
      <c r="CO653" s="52"/>
      <c r="CP653" s="52"/>
      <c r="CQ653" s="52"/>
      <c r="CR653" s="52"/>
      <c r="CS653" s="52"/>
      <c r="CT653" s="52"/>
      <c r="CU653" s="52"/>
      <c r="CV653" s="52"/>
      <c r="CW653" s="52"/>
      <c r="CX653" s="52"/>
      <c r="CY653" s="52"/>
      <c r="CZ653" s="52"/>
      <c r="DA653" s="52"/>
      <c r="DB653" s="52"/>
      <c r="DC653" s="52"/>
      <c r="DD653" s="52"/>
      <c r="DE653" s="52"/>
      <c r="DF653" s="52"/>
      <c r="DG653" s="52"/>
      <c r="DH653" s="52"/>
      <c r="DI653" s="52"/>
      <c r="DJ653" s="52"/>
      <c r="DK653" s="52"/>
      <c r="DL653" s="52"/>
      <c r="DM653" s="52"/>
      <c r="DN653" s="52"/>
      <c r="DO653" s="52"/>
      <c r="DP653" s="52"/>
      <c r="DQ653" s="52"/>
      <c r="DR653" s="52"/>
      <c r="DS653" s="52"/>
      <c r="DT653" s="52"/>
      <c r="DU653" s="52"/>
      <c r="DV653" s="95"/>
      <c r="DW653" s="52"/>
      <c r="DX653" s="52"/>
      <c r="DY653" s="52"/>
      <c r="DZ653" s="52"/>
      <c r="EA653" s="52"/>
      <c r="EB653" s="52"/>
      <c r="EC653" s="52"/>
      <c r="ED653" s="52"/>
      <c r="EE653" s="52"/>
      <c r="EF653" s="52"/>
      <c r="EG653" s="52"/>
      <c r="EH653" s="52"/>
      <c r="EI653" s="52"/>
      <c r="EJ653" s="52"/>
      <c r="EK653" s="52"/>
      <c r="EL653" s="52"/>
      <c r="EM653" s="52"/>
      <c r="EN653" s="52"/>
      <c r="EO653" s="52"/>
      <c r="EP653" s="52"/>
      <c r="EQ653" s="95"/>
      <c r="ER653" s="542"/>
    </row>
    <row r="654" spans="1:148" ht="15" customHeight="1" x14ac:dyDescent="0.25">
      <c r="A654" s="1469"/>
      <c r="B654" s="1129" t="str">
        <f t="shared" si="74"/>
        <v>Desk 24</v>
      </c>
      <c r="C654" s="1131" t="str">
        <f t="shared" si="77"/>
        <v/>
      </c>
      <c r="D654" s="1131" t="str">
        <f t="shared" si="77"/>
        <v/>
      </c>
      <c r="E654" s="1131" t="str">
        <f t="shared" si="77"/>
        <v/>
      </c>
      <c r="F654" s="1131" t="str">
        <f t="shared" si="77"/>
        <v/>
      </c>
      <c r="G654" s="52"/>
      <c r="H654" s="52"/>
      <c r="I654" s="52"/>
      <c r="J654" s="52"/>
      <c r="K654" s="52"/>
      <c r="L654" s="52"/>
      <c r="M654" s="52"/>
      <c r="N654" s="52"/>
      <c r="O654" s="52"/>
      <c r="P654" s="52"/>
      <c r="Q654" s="52"/>
      <c r="R654" s="52"/>
      <c r="S654" s="52"/>
      <c r="T654" s="52"/>
      <c r="U654" s="52"/>
      <c r="V654" s="52"/>
      <c r="W654" s="52"/>
      <c r="X654" s="52"/>
      <c r="Y654" s="52"/>
      <c r="Z654" s="52"/>
      <c r="AA654" s="52"/>
      <c r="AB654" s="52"/>
      <c r="AC654" s="52"/>
      <c r="AD654" s="52"/>
      <c r="AE654" s="52"/>
      <c r="AF654" s="52"/>
      <c r="AG654" s="52"/>
      <c r="AH654" s="52"/>
      <c r="AI654" s="52"/>
      <c r="AJ654" s="52"/>
      <c r="AK654" s="52"/>
      <c r="AL654" s="52"/>
      <c r="AM654" s="52"/>
      <c r="AN654" s="52"/>
      <c r="AO654" s="52"/>
      <c r="AP654" s="52"/>
      <c r="AQ654" s="52"/>
      <c r="AR654" s="52"/>
      <c r="AS654" s="52"/>
      <c r="AT654" s="52"/>
      <c r="AU654" s="52"/>
      <c r="AV654" s="52"/>
      <c r="AW654" s="52"/>
      <c r="AX654" s="52"/>
      <c r="AY654" s="52"/>
      <c r="AZ654" s="52"/>
      <c r="BA654" s="52"/>
      <c r="BB654" s="52"/>
      <c r="BC654" s="52"/>
      <c r="BD654" s="52"/>
      <c r="BE654" s="52"/>
      <c r="BF654" s="52"/>
      <c r="BG654" s="52"/>
      <c r="BH654" s="52"/>
      <c r="BI654" s="52"/>
      <c r="BJ654" s="52"/>
      <c r="BK654" s="52"/>
      <c r="BL654" s="52"/>
      <c r="BM654" s="52"/>
      <c r="BN654" s="52"/>
      <c r="BO654" s="52"/>
      <c r="BP654" s="52"/>
      <c r="BQ654" s="52"/>
      <c r="BR654" s="52"/>
      <c r="BS654" s="52"/>
      <c r="BT654" s="52"/>
      <c r="BU654" s="52"/>
      <c r="BV654" s="52"/>
      <c r="BW654" s="52"/>
      <c r="BX654" s="52"/>
      <c r="BY654" s="52"/>
      <c r="BZ654" s="52"/>
      <c r="CA654" s="52"/>
      <c r="CB654" s="52"/>
      <c r="CC654" s="52"/>
      <c r="CD654" s="52"/>
      <c r="CE654" s="52"/>
      <c r="CF654" s="52"/>
      <c r="CG654" s="52"/>
      <c r="CH654" s="52"/>
      <c r="CI654" s="52"/>
      <c r="CJ654" s="52"/>
      <c r="CK654" s="52"/>
      <c r="CL654" s="52"/>
      <c r="CM654" s="52"/>
      <c r="CN654" s="52"/>
      <c r="CO654" s="52"/>
      <c r="CP654" s="52"/>
      <c r="CQ654" s="52"/>
      <c r="CR654" s="52"/>
      <c r="CS654" s="52"/>
      <c r="CT654" s="52"/>
      <c r="CU654" s="52"/>
      <c r="CV654" s="52"/>
      <c r="CW654" s="52"/>
      <c r="CX654" s="52"/>
      <c r="CY654" s="52"/>
      <c r="CZ654" s="52"/>
      <c r="DA654" s="52"/>
      <c r="DB654" s="52"/>
      <c r="DC654" s="52"/>
      <c r="DD654" s="52"/>
      <c r="DE654" s="52"/>
      <c r="DF654" s="52"/>
      <c r="DG654" s="52"/>
      <c r="DH654" s="52"/>
      <c r="DI654" s="52"/>
      <c r="DJ654" s="52"/>
      <c r="DK654" s="52"/>
      <c r="DL654" s="52"/>
      <c r="DM654" s="52"/>
      <c r="DN654" s="52"/>
      <c r="DO654" s="52"/>
      <c r="DP654" s="52"/>
      <c r="DQ654" s="52"/>
      <c r="DR654" s="52"/>
      <c r="DS654" s="52"/>
      <c r="DT654" s="52"/>
      <c r="DU654" s="52"/>
      <c r="DV654" s="95"/>
      <c r="DW654" s="52"/>
      <c r="DX654" s="52"/>
      <c r="DY654" s="52"/>
      <c r="DZ654" s="52"/>
      <c r="EA654" s="52"/>
      <c r="EB654" s="52"/>
      <c r="EC654" s="52"/>
      <c r="ED654" s="52"/>
      <c r="EE654" s="52"/>
      <c r="EF654" s="52"/>
      <c r="EG654" s="52"/>
      <c r="EH654" s="52"/>
      <c r="EI654" s="52"/>
      <c r="EJ654" s="52"/>
      <c r="EK654" s="52"/>
      <c r="EL654" s="52"/>
      <c r="EM654" s="52"/>
      <c r="EN654" s="52"/>
      <c r="EO654" s="52"/>
      <c r="EP654" s="52"/>
      <c r="EQ654" s="95"/>
      <c r="ER654" s="542"/>
    </row>
    <row r="655" spans="1:148" ht="15" customHeight="1" x14ac:dyDescent="0.25">
      <c r="A655" s="1469"/>
      <c r="B655" s="1129" t="str">
        <f t="shared" si="74"/>
        <v>Desk 25</v>
      </c>
      <c r="C655" s="1131" t="str">
        <f t="shared" si="77"/>
        <v/>
      </c>
      <c r="D655" s="1131" t="str">
        <f t="shared" si="77"/>
        <v/>
      </c>
      <c r="E655" s="1131" t="str">
        <f t="shared" si="77"/>
        <v/>
      </c>
      <c r="F655" s="1131" t="str">
        <f t="shared" si="77"/>
        <v/>
      </c>
      <c r="G655" s="52"/>
      <c r="H655" s="52"/>
      <c r="I655" s="52"/>
      <c r="J655" s="52"/>
      <c r="K655" s="52"/>
      <c r="L655" s="52"/>
      <c r="M655" s="52"/>
      <c r="N655" s="52"/>
      <c r="O655" s="52"/>
      <c r="P655" s="52"/>
      <c r="Q655" s="52"/>
      <c r="R655" s="52"/>
      <c r="S655" s="52"/>
      <c r="T655" s="52"/>
      <c r="U655" s="52"/>
      <c r="V655" s="52"/>
      <c r="W655" s="52"/>
      <c r="X655" s="52"/>
      <c r="Y655" s="52"/>
      <c r="Z655" s="52"/>
      <c r="AA655" s="52"/>
      <c r="AB655" s="52"/>
      <c r="AC655" s="52"/>
      <c r="AD655" s="52"/>
      <c r="AE655" s="52"/>
      <c r="AF655" s="52"/>
      <c r="AG655" s="52"/>
      <c r="AH655" s="52"/>
      <c r="AI655" s="52"/>
      <c r="AJ655" s="52"/>
      <c r="AK655" s="52"/>
      <c r="AL655" s="52"/>
      <c r="AM655" s="52"/>
      <c r="AN655" s="52"/>
      <c r="AO655" s="52"/>
      <c r="AP655" s="52"/>
      <c r="AQ655" s="52"/>
      <c r="AR655" s="52"/>
      <c r="AS655" s="52"/>
      <c r="AT655" s="52"/>
      <c r="AU655" s="52"/>
      <c r="AV655" s="52"/>
      <c r="AW655" s="52"/>
      <c r="AX655" s="52"/>
      <c r="AY655" s="52"/>
      <c r="AZ655" s="52"/>
      <c r="BA655" s="52"/>
      <c r="BB655" s="52"/>
      <c r="BC655" s="52"/>
      <c r="BD655" s="52"/>
      <c r="BE655" s="52"/>
      <c r="BF655" s="52"/>
      <c r="BG655" s="52"/>
      <c r="BH655" s="52"/>
      <c r="BI655" s="52"/>
      <c r="BJ655" s="52"/>
      <c r="BK655" s="52"/>
      <c r="BL655" s="52"/>
      <c r="BM655" s="52"/>
      <c r="BN655" s="52"/>
      <c r="BO655" s="52"/>
      <c r="BP655" s="52"/>
      <c r="BQ655" s="52"/>
      <c r="BR655" s="52"/>
      <c r="BS655" s="52"/>
      <c r="BT655" s="52"/>
      <c r="BU655" s="52"/>
      <c r="BV655" s="52"/>
      <c r="BW655" s="52"/>
      <c r="BX655" s="52"/>
      <c r="BY655" s="52"/>
      <c r="BZ655" s="52"/>
      <c r="CA655" s="52"/>
      <c r="CB655" s="52"/>
      <c r="CC655" s="52"/>
      <c r="CD655" s="52"/>
      <c r="CE655" s="52"/>
      <c r="CF655" s="52"/>
      <c r="CG655" s="52"/>
      <c r="CH655" s="52"/>
      <c r="CI655" s="52"/>
      <c r="CJ655" s="52"/>
      <c r="CK655" s="52"/>
      <c r="CL655" s="52"/>
      <c r="CM655" s="52"/>
      <c r="CN655" s="52"/>
      <c r="CO655" s="52"/>
      <c r="CP655" s="52"/>
      <c r="CQ655" s="52"/>
      <c r="CR655" s="52"/>
      <c r="CS655" s="52"/>
      <c r="CT655" s="52"/>
      <c r="CU655" s="52"/>
      <c r="CV655" s="52"/>
      <c r="CW655" s="52"/>
      <c r="CX655" s="52"/>
      <c r="CY655" s="52"/>
      <c r="CZ655" s="52"/>
      <c r="DA655" s="52"/>
      <c r="DB655" s="52"/>
      <c r="DC655" s="52"/>
      <c r="DD655" s="52"/>
      <c r="DE655" s="52"/>
      <c r="DF655" s="52"/>
      <c r="DG655" s="52"/>
      <c r="DH655" s="52"/>
      <c r="DI655" s="52"/>
      <c r="DJ655" s="52"/>
      <c r="DK655" s="52"/>
      <c r="DL655" s="52"/>
      <c r="DM655" s="52"/>
      <c r="DN655" s="52"/>
      <c r="DO655" s="52"/>
      <c r="DP655" s="52"/>
      <c r="DQ655" s="52"/>
      <c r="DR655" s="52"/>
      <c r="DS655" s="52"/>
      <c r="DT655" s="52"/>
      <c r="DU655" s="52"/>
      <c r="DV655" s="95"/>
      <c r="DW655" s="52"/>
      <c r="DX655" s="52"/>
      <c r="DY655" s="52"/>
      <c r="DZ655" s="52"/>
      <c r="EA655" s="52"/>
      <c r="EB655" s="52"/>
      <c r="EC655" s="52"/>
      <c r="ED655" s="52"/>
      <c r="EE655" s="52"/>
      <c r="EF655" s="52"/>
      <c r="EG655" s="52"/>
      <c r="EH655" s="52"/>
      <c r="EI655" s="52"/>
      <c r="EJ655" s="52"/>
      <c r="EK655" s="52"/>
      <c r="EL655" s="52"/>
      <c r="EM655" s="52"/>
      <c r="EN655" s="52"/>
      <c r="EO655" s="52"/>
      <c r="EP655" s="52"/>
      <c r="EQ655" s="95"/>
      <c r="ER655" s="542"/>
    </row>
    <row r="656" spans="1:148" ht="15" customHeight="1" x14ac:dyDescent="0.25">
      <c r="A656" s="1469"/>
      <c r="B656" s="1129" t="str">
        <f t="shared" si="74"/>
        <v>Desk 26</v>
      </c>
      <c r="C656" s="1131" t="str">
        <f t="shared" si="77"/>
        <v/>
      </c>
      <c r="D656" s="1131" t="str">
        <f t="shared" si="77"/>
        <v/>
      </c>
      <c r="E656" s="1131" t="str">
        <f t="shared" si="77"/>
        <v/>
      </c>
      <c r="F656" s="1131" t="str">
        <f t="shared" si="77"/>
        <v/>
      </c>
      <c r="G656" s="52"/>
      <c r="H656" s="52"/>
      <c r="I656" s="52"/>
      <c r="J656" s="52"/>
      <c r="K656" s="52"/>
      <c r="L656" s="52"/>
      <c r="M656" s="52"/>
      <c r="N656" s="52"/>
      <c r="O656" s="52"/>
      <c r="P656" s="52"/>
      <c r="Q656" s="52"/>
      <c r="R656" s="52"/>
      <c r="S656" s="52"/>
      <c r="T656" s="52"/>
      <c r="U656" s="52"/>
      <c r="V656" s="52"/>
      <c r="W656" s="52"/>
      <c r="X656" s="52"/>
      <c r="Y656" s="52"/>
      <c r="Z656" s="52"/>
      <c r="AA656" s="52"/>
      <c r="AB656" s="52"/>
      <c r="AC656" s="52"/>
      <c r="AD656" s="52"/>
      <c r="AE656" s="52"/>
      <c r="AF656" s="52"/>
      <c r="AG656" s="52"/>
      <c r="AH656" s="52"/>
      <c r="AI656" s="52"/>
      <c r="AJ656" s="52"/>
      <c r="AK656" s="52"/>
      <c r="AL656" s="52"/>
      <c r="AM656" s="52"/>
      <c r="AN656" s="52"/>
      <c r="AO656" s="52"/>
      <c r="AP656" s="52"/>
      <c r="AQ656" s="52"/>
      <c r="AR656" s="52"/>
      <c r="AS656" s="52"/>
      <c r="AT656" s="52"/>
      <c r="AU656" s="52"/>
      <c r="AV656" s="52"/>
      <c r="AW656" s="52"/>
      <c r="AX656" s="52"/>
      <c r="AY656" s="52"/>
      <c r="AZ656" s="52"/>
      <c r="BA656" s="52"/>
      <c r="BB656" s="52"/>
      <c r="BC656" s="52"/>
      <c r="BD656" s="52"/>
      <c r="BE656" s="52"/>
      <c r="BF656" s="52"/>
      <c r="BG656" s="52"/>
      <c r="BH656" s="52"/>
      <c r="BI656" s="52"/>
      <c r="BJ656" s="52"/>
      <c r="BK656" s="52"/>
      <c r="BL656" s="52"/>
      <c r="BM656" s="52"/>
      <c r="BN656" s="52"/>
      <c r="BO656" s="52"/>
      <c r="BP656" s="52"/>
      <c r="BQ656" s="52"/>
      <c r="BR656" s="52"/>
      <c r="BS656" s="52"/>
      <c r="BT656" s="52"/>
      <c r="BU656" s="52"/>
      <c r="BV656" s="52"/>
      <c r="BW656" s="52"/>
      <c r="BX656" s="52"/>
      <c r="BY656" s="52"/>
      <c r="BZ656" s="52"/>
      <c r="CA656" s="52"/>
      <c r="CB656" s="52"/>
      <c r="CC656" s="52"/>
      <c r="CD656" s="52"/>
      <c r="CE656" s="52"/>
      <c r="CF656" s="52"/>
      <c r="CG656" s="52"/>
      <c r="CH656" s="52"/>
      <c r="CI656" s="52"/>
      <c r="CJ656" s="52"/>
      <c r="CK656" s="52"/>
      <c r="CL656" s="52"/>
      <c r="CM656" s="52"/>
      <c r="CN656" s="52"/>
      <c r="CO656" s="52"/>
      <c r="CP656" s="52"/>
      <c r="CQ656" s="52"/>
      <c r="CR656" s="52"/>
      <c r="CS656" s="52"/>
      <c r="CT656" s="52"/>
      <c r="CU656" s="52"/>
      <c r="CV656" s="52"/>
      <c r="CW656" s="52"/>
      <c r="CX656" s="52"/>
      <c r="CY656" s="52"/>
      <c r="CZ656" s="52"/>
      <c r="DA656" s="52"/>
      <c r="DB656" s="52"/>
      <c r="DC656" s="52"/>
      <c r="DD656" s="52"/>
      <c r="DE656" s="52"/>
      <c r="DF656" s="52"/>
      <c r="DG656" s="52"/>
      <c r="DH656" s="52"/>
      <c r="DI656" s="52"/>
      <c r="DJ656" s="52"/>
      <c r="DK656" s="52"/>
      <c r="DL656" s="52"/>
      <c r="DM656" s="52"/>
      <c r="DN656" s="52"/>
      <c r="DO656" s="52"/>
      <c r="DP656" s="52"/>
      <c r="DQ656" s="52"/>
      <c r="DR656" s="52"/>
      <c r="DS656" s="52"/>
      <c r="DT656" s="52"/>
      <c r="DU656" s="52"/>
      <c r="DV656" s="95"/>
      <c r="DW656" s="52"/>
      <c r="DX656" s="52"/>
      <c r="DY656" s="52"/>
      <c r="DZ656" s="52"/>
      <c r="EA656" s="52"/>
      <c r="EB656" s="52"/>
      <c r="EC656" s="52"/>
      <c r="ED656" s="52"/>
      <c r="EE656" s="52"/>
      <c r="EF656" s="52"/>
      <c r="EG656" s="52"/>
      <c r="EH656" s="52"/>
      <c r="EI656" s="52"/>
      <c r="EJ656" s="52"/>
      <c r="EK656" s="52"/>
      <c r="EL656" s="52"/>
      <c r="EM656" s="52"/>
      <c r="EN656" s="52"/>
      <c r="EO656" s="52"/>
      <c r="EP656" s="52"/>
      <c r="EQ656" s="95"/>
      <c r="ER656" s="542"/>
    </row>
    <row r="657" spans="1:148" ht="15" customHeight="1" x14ac:dyDescent="0.25">
      <c r="A657" s="1469"/>
      <c r="B657" s="1129" t="str">
        <f t="shared" si="74"/>
        <v>Desk 27</v>
      </c>
      <c r="C657" s="1131" t="str">
        <f t="shared" si="77"/>
        <v/>
      </c>
      <c r="D657" s="1131" t="str">
        <f t="shared" si="77"/>
        <v/>
      </c>
      <c r="E657" s="1131" t="str">
        <f t="shared" si="77"/>
        <v/>
      </c>
      <c r="F657" s="1131" t="str">
        <f t="shared" si="77"/>
        <v/>
      </c>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c r="BD657" s="52"/>
      <c r="BE657" s="52"/>
      <c r="BF657" s="52"/>
      <c r="BG657" s="52"/>
      <c r="BH657" s="52"/>
      <c r="BI657" s="52"/>
      <c r="BJ657" s="52"/>
      <c r="BK657" s="52"/>
      <c r="BL657" s="52"/>
      <c r="BM657" s="52"/>
      <c r="BN657" s="52"/>
      <c r="BO657" s="52"/>
      <c r="BP657" s="52"/>
      <c r="BQ657" s="52"/>
      <c r="BR657" s="52"/>
      <c r="BS657" s="52"/>
      <c r="BT657" s="52"/>
      <c r="BU657" s="52"/>
      <c r="BV657" s="52"/>
      <c r="BW657" s="52"/>
      <c r="BX657" s="52"/>
      <c r="BY657" s="52"/>
      <c r="BZ657" s="52"/>
      <c r="CA657" s="52"/>
      <c r="CB657" s="52"/>
      <c r="CC657" s="52"/>
      <c r="CD657" s="52"/>
      <c r="CE657" s="52"/>
      <c r="CF657" s="52"/>
      <c r="CG657" s="52"/>
      <c r="CH657" s="52"/>
      <c r="CI657" s="52"/>
      <c r="CJ657" s="52"/>
      <c r="CK657" s="52"/>
      <c r="CL657" s="52"/>
      <c r="CM657" s="52"/>
      <c r="CN657" s="52"/>
      <c r="CO657" s="52"/>
      <c r="CP657" s="52"/>
      <c r="CQ657" s="52"/>
      <c r="CR657" s="52"/>
      <c r="CS657" s="52"/>
      <c r="CT657" s="52"/>
      <c r="CU657" s="52"/>
      <c r="CV657" s="52"/>
      <c r="CW657" s="52"/>
      <c r="CX657" s="52"/>
      <c r="CY657" s="52"/>
      <c r="CZ657" s="52"/>
      <c r="DA657" s="52"/>
      <c r="DB657" s="52"/>
      <c r="DC657" s="52"/>
      <c r="DD657" s="52"/>
      <c r="DE657" s="52"/>
      <c r="DF657" s="52"/>
      <c r="DG657" s="52"/>
      <c r="DH657" s="52"/>
      <c r="DI657" s="52"/>
      <c r="DJ657" s="52"/>
      <c r="DK657" s="52"/>
      <c r="DL657" s="52"/>
      <c r="DM657" s="52"/>
      <c r="DN657" s="52"/>
      <c r="DO657" s="52"/>
      <c r="DP657" s="52"/>
      <c r="DQ657" s="52"/>
      <c r="DR657" s="52"/>
      <c r="DS657" s="52"/>
      <c r="DT657" s="52"/>
      <c r="DU657" s="52"/>
      <c r="DV657" s="95"/>
      <c r="DW657" s="52"/>
      <c r="DX657" s="52"/>
      <c r="DY657" s="52"/>
      <c r="DZ657" s="52"/>
      <c r="EA657" s="52"/>
      <c r="EB657" s="52"/>
      <c r="EC657" s="52"/>
      <c r="ED657" s="52"/>
      <c r="EE657" s="52"/>
      <c r="EF657" s="52"/>
      <c r="EG657" s="52"/>
      <c r="EH657" s="52"/>
      <c r="EI657" s="52"/>
      <c r="EJ657" s="52"/>
      <c r="EK657" s="52"/>
      <c r="EL657" s="52"/>
      <c r="EM657" s="52"/>
      <c r="EN657" s="52"/>
      <c r="EO657" s="52"/>
      <c r="EP657" s="52"/>
      <c r="EQ657" s="95"/>
      <c r="ER657" s="542"/>
    </row>
    <row r="658" spans="1:148" ht="15" customHeight="1" x14ac:dyDescent="0.25">
      <c r="A658" s="1469"/>
      <c r="B658" s="1129" t="str">
        <f t="shared" si="74"/>
        <v>Desk 28</v>
      </c>
      <c r="C658" s="1131" t="str">
        <f t="shared" si="77"/>
        <v/>
      </c>
      <c r="D658" s="1131" t="str">
        <f t="shared" si="77"/>
        <v/>
      </c>
      <c r="E658" s="1131" t="str">
        <f t="shared" si="77"/>
        <v/>
      </c>
      <c r="F658" s="1131" t="str">
        <f t="shared" si="77"/>
        <v/>
      </c>
      <c r="G658" s="52"/>
      <c r="H658" s="52"/>
      <c r="I658" s="52"/>
      <c r="J658" s="52"/>
      <c r="K658" s="52"/>
      <c r="L658" s="52"/>
      <c r="M658" s="52"/>
      <c r="N658" s="52"/>
      <c r="O658" s="52"/>
      <c r="P658" s="52"/>
      <c r="Q658" s="52"/>
      <c r="R658" s="52"/>
      <c r="S658" s="52"/>
      <c r="T658" s="52"/>
      <c r="U658" s="52"/>
      <c r="V658" s="52"/>
      <c r="W658" s="52"/>
      <c r="X658" s="52"/>
      <c r="Y658" s="52"/>
      <c r="Z658" s="52"/>
      <c r="AA658" s="52"/>
      <c r="AB658" s="52"/>
      <c r="AC658" s="52"/>
      <c r="AD658" s="52"/>
      <c r="AE658" s="52"/>
      <c r="AF658" s="52"/>
      <c r="AG658" s="52"/>
      <c r="AH658" s="52"/>
      <c r="AI658" s="52"/>
      <c r="AJ658" s="52"/>
      <c r="AK658" s="52"/>
      <c r="AL658" s="52"/>
      <c r="AM658" s="52"/>
      <c r="AN658" s="52"/>
      <c r="AO658" s="52"/>
      <c r="AP658" s="52"/>
      <c r="AQ658" s="52"/>
      <c r="AR658" s="52"/>
      <c r="AS658" s="52"/>
      <c r="AT658" s="52"/>
      <c r="AU658" s="52"/>
      <c r="AV658" s="52"/>
      <c r="AW658" s="52"/>
      <c r="AX658" s="52"/>
      <c r="AY658" s="52"/>
      <c r="AZ658" s="52"/>
      <c r="BA658" s="52"/>
      <c r="BB658" s="52"/>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95"/>
      <c r="DW658" s="52"/>
      <c r="DX658" s="52"/>
      <c r="DY658" s="52"/>
      <c r="DZ658" s="52"/>
      <c r="EA658" s="52"/>
      <c r="EB658" s="52"/>
      <c r="EC658" s="52"/>
      <c r="ED658" s="52"/>
      <c r="EE658" s="52"/>
      <c r="EF658" s="52"/>
      <c r="EG658" s="52"/>
      <c r="EH658" s="52"/>
      <c r="EI658" s="52"/>
      <c r="EJ658" s="52"/>
      <c r="EK658" s="52"/>
      <c r="EL658" s="52"/>
      <c r="EM658" s="52"/>
      <c r="EN658" s="52"/>
      <c r="EO658" s="52"/>
      <c r="EP658" s="52"/>
      <c r="EQ658" s="95"/>
      <c r="ER658" s="542"/>
    </row>
    <row r="659" spans="1:148" ht="15" customHeight="1" x14ac:dyDescent="0.25">
      <c r="A659" s="1469"/>
      <c r="B659" s="1129" t="str">
        <f t="shared" si="74"/>
        <v>Desk 29</v>
      </c>
      <c r="C659" s="1131" t="str">
        <f t="shared" si="77"/>
        <v/>
      </c>
      <c r="D659" s="1131" t="str">
        <f t="shared" si="77"/>
        <v/>
      </c>
      <c r="E659" s="1131" t="str">
        <f t="shared" si="77"/>
        <v/>
      </c>
      <c r="F659" s="1131" t="str">
        <f t="shared" si="77"/>
        <v/>
      </c>
      <c r="G659" s="52"/>
      <c r="H659" s="52"/>
      <c r="I659" s="52"/>
      <c r="J659" s="52"/>
      <c r="K659" s="52"/>
      <c r="L659" s="52"/>
      <c r="M659" s="52"/>
      <c r="N659" s="52"/>
      <c r="O659" s="52"/>
      <c r="P659" s="52"/>
      <c r="Q659" s="52"/>
      <c r="R659" s="52"/>
      <c r="S659" s="52"/>
      <c r="T659" s="52"/>
      <c r="U659" s="52"/>
      <c r="V659" s="52"/>
      <c r="W659" s="52"/>
      <c r="X659" s="52"/>
      <c r="Y659" s="52"/>
      <c r="Z659" s="52"/>
      <c r="AA659" s="52"/>
      <c r="AB659" s="52"/>
      <c r="AC659" s="52"/>
      <c r="AD659" s="52"/>
      <c r="AE659" s="52"/>
      <c r="AF659" s="52"/>
      <c r="AG659" s="52"/>
      <c r="AH659" s="52"/>
      <c r="AI659" s="52"/>
      <c r="AJ659" s="52"/>
      <c r="AK659" s="52"/>
      <c r="AL659" s="52"/>
      <c r="AM659" s="52"/>
      <c r="AN659" s="52"/>
      <c r="AO659" s="52"/>
      <c r="AP659" s="52"/>
      <c r="AQ659" s="52"/>
      <c r="AR659" s="52"/>
      <c r="AS659" s="52"/>
      <c r="AT659" s="52"/>
      <c r="AU659" s="52"/>
      <c r="AV659" s="52"/>
      <c r="AW659" s="52"/>
      <c r="AX659" s="52"/>
      <c r="AY659" s="52"/>
      <c r="AZ659" s="52"/>
      <c r="BA659" s="52"/>
      <c r="BB659" s="52"/>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95"/>
      <c r="DW659" s="52"/>
      <c r="DX659" s="52"/>
      <c r="DY659" s="52"/>
      <c r="DZ659" s="52"/>
      <c r="EA659" s="52"/>
      <c r="EB659" s="52"/>
      <c r="EC659" s="52"/>
      <c r="ED659" s="52"/>
      <c r="EE659" s="52"/>
      <c r="EF659" s="52"/>
      <c r="EG659" s="52"/>
      <c r="EH659" s="52"/>
      <c r="EI659" s="52"/>
      <c r="EJ659" s="52"/>
      <c r="EK659" s="52"/>
      <c r="EL659" s="52"/>
      <c r="EM659" s="52"/>
      <c r="EN659" s="52"/>
      <c r="EO659" s="52"/>
      <c r="EP659" s="52"/>
      <c r="EQ659" s="95"/>
      <c r="ER659" s="542"/>
    </row>
    <row r="660" spans="1:148" ht="15" customHeight="1" x14ac:dyDescent="0.25">
      <c r="A660" s="1469"/>
      <c r="B660" s="1129" t="str">
        <f t="shared" si="74"/>
        <v>Desk 30</v>
      </c>
      <c r="C660" s="1131" t="str">
        <f t="shared" si="77"/>
        <v/>
      </c>
      <c r="D660" s="1131" t="str">
        <f t="shared" si="77"/>
        <v/>
      </c>
      <c r="E660" s="1131" t="str">
        <f t="shared" si="77"/>
        <v/>
      </c>
      <c r="F660" s="1131" t="str">
        <f t="shared" si="77"/>
        <v/>
      </c>
      <c r="G660" s="52"/>
      <c r="H660" s="52"/>
      <c r="I660" s="52"/>
      <c r="J660" s="52"/>
      <c r="K660" s="52"/>
      <c r="L660" s="52"/>
      <c r="M660" s="52"/>
      <c r="N660" s="52"/>
      <c r="O660" s="52"/>
      <c r="P660" s="52"/>
      <c r="Q660" s="52"/>
      <c r="R660" s="52"/>
      <c r="S660" s="52"/>
      <c r="T660" s="52"/>
      <c r="U660" s="52"/>
      <c r="V660" s="52"/>
      <c r="W660" s="52"/>
      <c r="X660" s="52"/>
      <c r="Y660" s="52"/>
      <c r="Z660" s="52"/>
      <c r="AA660" s="52"/>
      <c r="AB660" s="52"/>
      <c r="AC660" s="52"/>
      <c r="AD660" s="52"/>
      <c r="AE660" s="52"/>
      <c r="AF660" s="52"/>
      <c r="AG660" s="52"/>
      <c r="AH660" s="52"/>
      <c r="AI660" s="52"/>
      <c r="AJ660" s="52"/>
      <c r="AK660" s="52"/>
      <c r="AL660" s="52"/>
      <c r="AM660" s="52"/>
      <c r="AN660" s="52"/>
      <c r="AO660" s="52"/>
      <c r="AP660" s="52"/>
      <c r="AQ660" s="52"/>
      <c r="AR660" s="52"/>
      <c r="AS660" s="52"/>
      <c r="AT660" s="52"/>
      <c r="AU660" s="52"/>
      <c r="AV660" s="52"/>
      <c r="AW660" s="52"/>
      <c r="AX660" s="52"/>
      <c r="AY660" s="52"/>
      <c r="AZ660" s="52"/>
      <c r="BA660" s="52"/>
      <c r="BB660" s="52"/>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95"/>
      <c r="DW660" s="52"/>
      <c r="DX660" s="52"/>
      <c r="DY660" s="52"/>
      <c r="DZ660" s="52"/>
      <c r="EA660" s="52"/>
      <c r="EB660" s="52"/>
      <c r="EC660" s="52"/>
      <c r="ED660" s="52"/>
      <c r="EE660" s="52"/>
      <c r="EF660" s="52"/>
      <c r="EG660" s="52"/>
      <c r="EH660" s="52"/>
      <c r="EI660" s="52"/>
      <c r="EJ660" s="52"/>
      <c r="EK660" s="52"/>
      <c r="EL660" s="52"/>
      <c r="EM660" s="52"/>
      <c r="EN660" s="52"/>
      <c r="EO660" s="52"/>
      <c r="EP660" s="52"/>
      <c r="EQ660" s="95"/>
      <c r="ER660" s="542"/>
    </row>
    <row r="661" spans="1:148" ht="15" customHeight="1" x14ac:dyDescent="0.25">
      <c r="A661" s="1469"/>
      <c r="B661" s="1129" t="str">
        <f t="shared" si="74"/>
        <v>Desk 31</v>
      </c>
      <c r="C661" s="1131" t="str">
        <f t="shared" si="77"/>
        <v/>
      </c>
      <c r="D661" s="1131" t="str">
        <f t="shared" si="77"/>
        <v/>
      </c>
      <c r="E661" s="1131" t="str">
        <f t="shared" si="77"/>
        <v/>
      </c>
      <c r="F661" s="1131" t="str">
        <f t="shared" si="77"/>
        <v/>
      </c>
      <c r="G661" s="52"/>
      <c r="H661" s="52"/>
      <c r="I661" s="52"/>
      <c r="J661" s="52"/>
      <c r="K661" s="52"/>
      <c r="L661" s="52"/>
      <c r="M661" s="52"/>
      <c r="N661" s="52"/>
      <c r="O661" s="52"/>
      <c r="P661" s="52"/>
      <c r="Q661" s="52"/>
      <c r="R661" s="52"/>
      <c r="S661" s="52"/>
      <c r="T661" s="52"/>
      <c r="U661" s="52"/>
      <c r="V661" s="52"/>
      <c r="W661" s="52"/>
      <c r="X661" s="52"/>
      <c r="Y661" s="52"/>
      <c r="Z661" s="52"/>
      <c r="AA661" s="52"/>
      <c r="AB661" s="52"/>
      <c r="AC661" s="52"/>
      <c r="AD661" s="52"/>
      <c r="AE661" s="52"/>
      <c r="AF661" s="52"/>
      <c r="AG661" s="52"/>
      <c r="AH661" s="52"/>
      <c r="AI661" s="52"/>
      <c r="AJ661" s="52"/>
      <c r="AK661" s="52"/>
      <c r="AL661" s="52"/>
      <c r="AM661" s="52"/>
      <c r="AN661" s="52"/>
      <c r="AO661" s="52"/>
      <c r="AP661" s="52"/>
      <c r="AQ661" s="52"/>
      <c r="AR661" s="52"/>
      <c r="AS661" s="52"/>
      <c r="AT661" s="52"/>
      <c r="AU661" s="52"/>
      <c r="AV661" s="52"/>
      <c r="AW661" s="52"/>
      <c r="AX661" s="52"/>
      <c r="AY661" s="52"/>
      <c r="AZ661" s="52"/>
      <c r="BA661" s="52"/>
      <c r="BB661" s="52"/>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95"/>
      <c r="DW661" s="52"/>
      <c r="DX661" s="52"/>
      <c r="DY661" s="52"/>
      <c r="DZ661" s="52"/>
      <c r="EA661" s="52"/>
      <c r="EB661" s="52"/>
      <c r="EC661" s="52"/>
      <c r="ED661" s="52"/>
      <c r="EE661" s="52"/>
      <c r="EF661" s="52"/>
      <c r="EG661" s="52"/>
      <c r="EH661" s="52"/>
      <c r="EI661" s="52"/>
      <c r="EJ661" s="52"/>
      <c r="EK661" s="52"/>
      <c r="EL661" s="52"/>
      <c r="EM661" s="52"/>
      <c r="EN661" s="52"/>
      <c r="EO661" s="52"/>
      <c r="EP661" s="52"/>
      <c r="EQ661" s="95"/>
      <c r="ER661" s="542"/>
    </row>
    <row r="662" spans="1:148" ht="15" customHeight="1" x14ac:dyDescent="0.25">
      <c r="A662" s="1469"/>
      <c r="B662" s="1129" t="str">
        <f t="shared" si="74"/>
        <v>Desk 32</v>
      </c>
      <c r="C662" s="1131" t="str">
        <f t="shared" si="77"/>
        <v/>
      </c>
      <c r="D662" s="1131" t="str">
        <f t="shared" si="77"/>
        <v/>
      </c>
      <c r="E662" s="1131" t="str">
        <f t="shared" si="77"/>
        <v/>
      </c>
      <c r="F662" s="1131" t="str">
        <f t="shared" si="77"/>
        <v/>
      </c>
      <c r="G662" s="52"/>
      <c r="H662" s="52"/>
      <c r="I662" s="52"/>
      <c r="J662" s="52"/>
      <c r="K662" s="52"/>
      <c r="L662" s="52"/>
      <c r="M662" s="52"/>
      <c r="N662" s="52"/>
      <c r="O662" s="52"/>
      <c r="P662" s="52"/>
      <c r="Q662" s="52"/>
      <c r="R662" s="52"/>
      <c r="S662" s="52"/>
      <c r="T662" s="52"/>
      <c r="U662" s="52"/>
      <c r="V662" s="52"/>
      <c r="W662" s="52"/>
      <c r="X662" s="52"/>
      <c r="Y662" s="52"/>
      <c r="Z662" s="52"/>
      <c r="AA662" s="52"/>
      <c r="AB662" s="52"/>
      <c r="AC662" s="52"/>
      <c r="AD662" s="52"/>
      <c r="AE662" s="52"/>
      <c r="AF662" s="52"/>
      <c r="AG662" s="52"/>
      <c r="AH662" s="52"/>
      <c r="AI662" s="52"/>
      <c r="AJ662" s="52"/>
      <c r="AK662" s="52"/>
      <c r="AL662" s="52"/>
      <c r="AM662" s="52"/>
      <c r="AN662" s="52"/>
      <c r="AO662" s="52"/>
      <c r="AP662" s="52"/>
      <c r="AQ662" s="52"/>
      <c r="AR662" s="52"/>
      <c r="AS662" s="52"/>
      <c r="AT662" s="52"/>
      <c r="AU662" s="52"/>
      <c r="AV662" s="52"/>
      <c r="AW662" s="52"/>
      <c r="AX662" s="52"/>
      <c r="AY662" s="52"/>
      <c r="AZ662" s="52"/>
      <c r="BA662" s="52"/>
      <c r="BB662" s="52"/>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95"/>
      <c r="DW662" s="52"/>
      <c r="DX662" s="52"/>
      <c r="DY662" s="52"/>
      <c r="DZ662" s="52"/>
      <c r="EA662" s="52"/>
      <c r="EB662" s="52"/>
      <c r="EC662" s="52"/>
      <c r="ED662" s="52"/>
      <c r="EE662" s="52"/>
      <c r="EF662" s="52"/>
      <c r="EG662" s="52"/>
      <c r="EH662" s="52"/>
      <c r="EI662" s="52"/>
      <c r="EJ662" s="52"/>
      <c r="EK662" s="52"/>
      <c r="EL662" s="52"/>
      <c r="EM662" s="52"/>
      <c r="EN662" s="52"/>
      <c r="EO662" s="52"/>
      <c r="EP662" s="52"/>
      <c r="EQ662" s="95"/>
      <c r="ER662" s="542"/>
    </row>
    <row r="663" spans="1:148" ht="15" customHeight="1" x14ac:dyDescent="0.25">
      <c r="A663" s="1469"/>
      <c r="B663" s="1129" t="str">
        <f t="shared" si="74"/>
        <v>Desk 33</v>
      </c>
      <c r="C663" s="1131" t="str">
        <f t="shared" si="77"/>
        <v/>
      </c>
      <c r="D663" s="1131" t="str">
        <f t="shared" si="77"/>
        <v/>
      </c>
      <c r="E663" s="1131" t="str">
        <f t="shared" si="77"/>
        <v/>
      </c>
      <c r="F663" s="1131" t="str">
        <f t="shared" si="77"/>
        <v/>
      </c>
      <c r="G663" s="52"/>
      <c r="H663" s="52"/>
      <c r="I663" s="52"/>
      <c r="J663" s="52"/>
      <c r="K663" s="52"/>
      <c r="L663" s="52"/>
      <c r="M663" s="52"/>
      <c r="N663" s="52"/>
      <c r="O663" s="52"/>
      <c r="P663" s="52"/>
      <c r="Q663" s="52"/>
      <c r="R663" s="52"/>
      <c r="S663" s="52"/>
      <c r="T663" s="52"/>
      <c r="U663" s="52"/>
      <c r="V663" s="52"/>
      <c r="W663" s="52"/>
      <c r="X663" s="52"/>
      <c r="Y663" s="52"/>
      <c r="Z663" s="52"/>
      <c r="AA663" s="52"/>
      <c r="AB663" s="52"/>
      <c r="AC663" s="52"/>
      <c r="AD663" s="52"/>
      <c r="AE663" s="52"/>
      <c r="AF663" s="52"/>
      <c r="AG663" s="52"/>
      <c r="AH663" s="52"/>
      <c r="AI663" s="52"/>
      <c r="AJ663" s="52"/>
      <c r="AK663" s="52"/>
      <c r="AL663" s="52"/>
      <c r="AM663" s="52"/>
      <c r="AN663" s="52"/>
      <c r="AO663" s="52"/>
      <c r="AP663" s="52"/>
      <c r="AQ663" s="52"/>
      <c r="AR663" s="52"/>
      <c r="AS663" s="52"/>
      <c r="AT663" s="52"/>
      <c r="AU663" s="52"/>
      <c r="AV663" s="52"/>
      <c r="AW663" s="52"/>
      <c r="AX663" s="52"/>
      <c r="AY663" s="52"/>
      <c r="AZ663" s="52"/>
      <c r="BA663" s="52"/>
      <c r="BB663" s="52"/>
      <c r="BC663" s="52"/>
      <c r="BD663" s="52"/>
      <c r="BE663" s="52"/>
      <c r="BF663" s="52"/>
      <c r="BG663" s="52"/>
      <c r="BH663" s="52"/>
      <c r="BI663" s="52"/>
      <c r="BJ663" s="52"/>
      <c r="BK663" s="52"/>
      <c r="BL663" s="52"/>
      <c r="BM663" s="52"/>
      <c r="BN663" s="52"/>
      <c r="BO663" s="52"/>
      <c r="BP663" s="52"/>
      <c r="BQ663" s="52"/>
      <c r="BR663" s="52"/>
      <c r="BS663" s="52"/>
      <c r="BT663" s="52"/>
      <c r="BU663" s="52"/>
      <c r="BV663" s="52"/>
      <c r="BW663" s="52"/>
      <c r="BX663" s="52"/>
      <c r="BY663" s="52"/>
      <c r="BZ663" s="52"/>
      <c r="CA663" s="52"/>
      <c r="CB663" s="52"/>
      <c r="CC663" s="52"/>
      <c r="CD663" s="52"/>
      <c r="CE663" s="52"/>
      <c r="CF663" s="52"/>
      <c r="CG663" s="52"/>
      <c r="CH663" s="52"/>
      <c r="CI663" s="52"/>
      <c r="CJ663" s="52"/>
      <c r="CK663" s="52"/>
      <c r="CL663" s="52"/>
      <c r="CM663" s="52"/>
      <c r="CN663" s="52"/>
      <c r="CO663" s="52"/>
      <c r="CP663" s="52"/>
      <c r="CQ663" s="52"/>
      <c r="CR663" s="52"/>
      <c r="CS663" s="52"/>
      <c r="CT663" s="52"/>
      <c r="CU663" s="52"/>
      <c r="CV663" s="52"/>
      <c r="CW663" s="52"/>
      <c r="CX663" s="52"/>
      <c r="CY663" s="52"/>
      <c r="CZ663" s="52"/>
      <c r="DA663" s="52"/>
      <c r="DB663" s="52"/>
      <c r="DC663" s="52"/>
      <c r="DD663" s="52"/>
      <c r="DE663" s="52"/>
      <c r="DF663" s="52"/>
      <c r="DG663" s="52"/>
      <c r="DH663" s="52"/>
      <c r="DI663" s="52"/>
      <c r="DJ663" s="52"/>
      <c r="DK663" s="52"/>
      <c r="DL663" s="52"/>
      <c r="DM663" s="52"/>
      <c r="DN663" s="52"/>
      <c r="DO663" s="52"/>
      <c r="DP663" s="52"/>
      <c r="DQ663" s="52"/>
      <c r="DR663" s="52"/>
      <c r="DS663" s="52"/>
      <c r="DT663" s="52"/>
      <c r="DU663" s="52"/>
      <c r="DV663" s="95"/>
      <c r="DW663" s="52"/>
      <c r="DX663" s="52"/>
      <c r="DY663" s="52"/>
      <c r="DZ663" s="52"/>
      <c r="EA663" s="52"/>
      <c r="EB663" s="52"/>
      <c r="EC663" s="52"/>
      <c r="ED663" s="52"/>
      <c r="EE663" s="52"/>
      <c r="EF663" s="52"/>
      <c r="EG663" s="52"/>
      <c r="EH663" s="52"/>
      <c r="EI663" s="52"/>
      <c r="EJ663" s="52"/>
      <c r="EK663" s="52"/>
      <c r="EL663" s="52"/>
      <c r="EM663" s="52"/>
      <c r="EN663" s="52"/>
      <c r="EO663" s="52"/>
      <c r="EP663" s="52"/>
      <c r="EQ663" s="95"/>
      <c r="ER663" s="542"/>
    </row>
    <row r="664" spans="1:148" ht="15" customHeight="1" x14ac:dyDescent="0.25">
      <c r="A664" s="1469"/>
      <c r="B664" s="1129" t="str">
        <f t="shared" si="74"/>
        <v>Desk 34</v>
      </c>
      <c r="C664" s="1131" t="str">
        <f t="shared" ref="C664:F679" si="78">IF(ISBLANK(C44), "", C44)</f>
        <v/>
      </c>
      <c r="D664" s="1131" t="str">
        <f t="shared" si="78"/>
        <v/>
      </c>
      <c r="E664" s="1131" t="str">
        <f t="shared" si="78"/>
        <v/>
      </c>
      <c r="F664" s="1131" t="str">
        <f t="shared" si="78"/>
        <v/>
      </c>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c r="BD664" s="52"/>
      <c r="BE664" s="52"/>
      <c r="BF664" s="52"/>
      <c r="BG664" s="52"/>
      <c r="BH664" s="52"/>
      <c r="BI664" s="52"/>
      <c r="BJ664" s="52"/>
      <c r="BK664" s="52"/>
      <c r="BL664" s="52"/>
      <c r="BM664" s="52"/>
      <c r="BN664" s="52"/>
      <c r="BO664" s="52"/>
      <c r="BP664" s="52"/>
      <c r="BQ664" s="52"/>
      <c r="BR664" s="52"/>
      <c r="BS664" s="52"/>
      <c r="BT664" s="52"/>
      <c r="BU664" s="52"/>
      <c r="BV664" s="52"/>
      <c r="BW664" s="52"/>
      <c r="BX664" s="52"/>
      <c r="BY664" s="52"/>
      <c r="BZ664" s="52"/>
      <c r="CA664" s="52"/>
      <c r="CB664" s="52"/>
      <c r="CC664" s="52"/>
      <c r="CD664" s="52"/>
      <c r="CE664" s="52"/>
      <c r="CF664" s="52"/>
      <c r="CG664" s="52"/>
      <c r="CH664" s="52"/>
      <c r="CI664" s="52"/>
      <c r="CJ664" s="52"/>
      <c r="CK664" s="52"/>
      <c r="CL664" s="52"/>
      <c r="CM664" s="52"/>
      <c r="CN664" s="52"/>
      <c r="CO664" s="52"/>
      <c r="CP664" s="52"/>
      <c r="CQ664" s="52"/>
      <c r="CR664" s="52"/>
      <c r="CS664" s="52"/>
      <c r="CT664" s="52"/>
      <c r="CU664" s="52"/>
      <c r="CV664" s="52"/>
      <c r="CW664" s="52"/>
      <c r="CX664" s="52"/>
      <c r="CY664" s="52"/>
      <c r="CZ664" s="52"/>
      <c r="DA664" s="52"/>
      <c r="DB664" s="52"/>
      <c r="DC664" s="52"/>
      <c r="DD664" s="52"/>
      <c r="DE664" s="52"/>
      <c r="DF664" s="52"/>
      <c r="DG664" s="52"/>
      <c r="DH664" s="52"/>
      <c r="DI664" s="52"/>
      <c r="DJ664" s="52"/>
      <c r="DK664" s="52"/>
      <c r="DL664" s="52"/>
      <c r="DM664" s="52"/>
      <c r="DN664" s="52"/>
      <c r="DO664" s="52"/>
      <c r="DP664" s="52"/>
      <c r="DQ664" s="52"/>
      <c r="DR664" s="52"/>
      <c r="DS664" s="52"/>
      <c r="DT664" s="52"/>
      <c r="DU664" s="52"/>
      <c r="DV664" s="95"/>
      <c r="DW664" s="52"/>
      <c r="DX664" s="52"/>
      <c r="DY664" s="52"/>
      <c r="DZ664" s="52"/>
      <c r="EA664" s="52"/>
      <c r="EB664" s="52"/>
      <c r="EC664" s="52"/>
      <c r="ED664" s="52"/>
      <c r="EE664" s="52"/>
      <c r="EF664" s="52"/>
      <c r="EG664" s="52"/>
      <c r="EH664" s="52"/>
      <c r="EI664" s="52"/>
      <c r="EJ664" s="52"/>
      <c r="EK664" s="52"/>
      <c r="EL664" s="52"/>
      <c r="EM664" s="52"/>
      <c r="EN664" s="52"/>
      <c r="EO664" s="52"/>
      <c r="EP664" s="52"/>
      <c r="EQ664" s="95"/>
      <c r="ER664" s="542"/>
    </row>
    <row r="665" spans="1:148" ht="15" customHeight="1" x14ac:dyDescent="0.25">
      <c r="A665" s="1469"/>
      <c r="B665" s="1129" t="str">
        <f t="shared" si="74"/>
        <v>Desk 35</v>
      </c>
      <c r="C665" s="1131" t="str">
        <f t="shared" si="78"/>
        <v/>
      </c>
      <c r="D665" s="1131" t="str">
        <f t="shared" si="78"/>
        <v/>
      </c>
      <c r="E665" s="1131" t="str">
        <f t="shared" si="78"/>
        <v/>
      </c>
      <c r="F665" s="1131" t="str">
        <f t="shared" si="78"/>
        <v/>
      </c>
      <c r="G665" s="52"/>
      <c r="H665" s="52"/>
      <c r="I665" s="52"/>
      <c r="J665" s="52"/>
      <c r="K665" s="52"/>
      <c r="L665" s="52"/>
      <c r="M665" s="52"/>
      <c r="N665" s="52"/>
      <c r="O665" s="52"/>
      <c r="P665" s="52"/>
      <c r="Q665" s="52"/>
      <c r="R665" s="52"/>
      <c r="S665" s="52"/>
      <c r="T665" s="52"/>
      <c r="U665" s="52"/>
      <c r="V665" s="52"/>
      <c r="W665" s="52"/>
      <c r="X665" s="52"/>
      <c r="Y665" s="52"/>
      <c r="Z665" s="52"/>
      <c r="AA665" s="52"/>
      <c r="AB665" s="52"/>
      <c r="AC665" s="52"/>
      <c r="AD665" s="52"/>
      <c r="AE665" s="52"/>
      <c r="AF665" s="52"/>
      <c r="AG665" s="52"/>
      <c r="AH665" s="52"/>
      <c r="AI665" s="52"/>
      <c r="AJ665" s="52"/>
      <c r="AK665" s="52"/>
      <c r="AL665" s="52"/>
      <c r="AM665" s="52"/>
      <c r="AN665" s="52"/>
      <c r="AO665" s="52"/>
      <c r="AP665" s="52"/>
      <c r="AQ665" s="52"/>
      <c r="AR665" s="52"/>
      <c r="AS665" s="52"/>
      <c r="AT665" s="52"/>
      <c r="AU665" s="52"/>
      <c r="AV665" s="52"/>
      <c r="AW665" s="52"/>
      <c r="AX665" s="52"/>
      <c r="AY665" s="52"/>
      <c r="AZ665" s="52"/>
      <c r="BA665" s="52"/>
      <c r="BB665" s="52"/>
      <c r="BC665" s="52"/>
      <c r="BD665" s="52"/>
      <c r="BE665" s="52"/>
      <c r="BF665" s="52"/>
      <c r="BG665" s="52"/>
      <c r="BH665" s="52"/>
      <c r="BI665" s="52"/>
      <c r="BJ665" s="52"/>
      <c r="BK665" s="52"/>
      <c r="BL665" s="52"/>
      <c r="BM665" s="52"/>
      <c r="BN665" s="52"/>
      <c r="BO665" s="52"/>
      <c r="BP665" s="52"/>
      <c r="BQ665" s="52"/>
      <c r="BR665" s="52"/>
      <c r="BS665" s="52"/>
      <c r="BT665" s="52"/>
      <c r="BU665" s="52"/>
      <c r="BV665" s="52"/>
      <c r="BW665" s="52"/>
      <c r="BX665" s="52"/>
      <c r="BY665" s="52"/>
      <c r="BZ665" s="52"/>
      <c r="CA665" s="52"/>
      <c r="CB665" s="52"/>
      <c r="CC665" s="52"/>
      <c r="CD665" s="52"/>
      <c r="CE665" s="52"/>
      <c r="CF665" s="52"/>
      <c r="CG665" s="52"/>
      <c r="CH665" s="52"/>
      <c r="CI665" s="52"/>
      <c r="CJ665" s="52"/>
      <c r="CK665" s="52"/>
      <c r="CL665" s="52"/>
      <c r="CM665" s="52"/>
      <c r="CN665" s="52"/>
      <c r="CO665" s="52"/>
      <c r="CP665" s="52"/>
      <c r="CQ665" s="52"/>
      <c r="CR665" s="52"/>
      <c r="CS665" s="52"/>
      <c r="CT665" s="52"/>
      <c r="CU665" s="52"/>
      <c r="CV665" s="52"/>
      <c r="CW665" s="52"/>
      <c r="CX665" s="52"/>
      <c r="CY665" s="52"/>
      <c r="CZ665" s="52"/>
      <c r="DA665" s="52"/>
      <c r="DB665" s="52"/>
      <c r="DC665" s="52"/>
      <c r="DD665" s="52"/>
      <c r="DE665" s="52"/>
      <c r="DF665" s="52"/>
      <c r="DG665" s="52"/>
      <c r="DH665" s="52"/>
      <c r="DI665" s="52"/>
      <c r="DJ665" s="52"/>
      <c r="DK665" s="52"/>
      <c r="DL665" s="52"/>
      <c r="DM665" s="52"/>
      <c r="DN665" s="52"/>
      <c r="DO665" s="52"/>
      <c r="DP665" s="52"/>
      <c r="DQ665" s="52"/>
      <c r="DR665" s="52"/>
      <c r="DS665" s="52"/>
      <c r="DT665" s="52"/>
      <c r="DU665" s="52"/>
      <c r="DV665" s="95"/>
      <c r="DW665" s="52"/>
      <c r="DX665" s="52"/>
      <c r="DY665" s="52"/>
      <c r="DZ665" s="52"/>
      <c r="EA665" s="52"/>
      <c r="EB665" s="52"/>
      <c r="EC665" s="52"/>
      <c r="ED665" s="52"/>
      <c r="EE665" s="52"/>
      <c r="EF665" s="52"/>
      <c r="EG665" s="52"/>
      <c r="EH665" s="52"/>
      <c r="EI665" s="52"/>
      <c r="EJ665" s="52"/>
      <c r="EK665" s="52"/>
      <c r="EL665" s="52"/>
      <c r="EM665" s="52"/>
      <c r="EN665" s="52"/>
      <c r="EO665" s="52"/>
      <c r="EP665" s="52"/>
      <c r="EQ665" s="95"/>
      <c r="ER665" s="542"/>
    </row>
    <row r="666" spans="1:148" ht="15" customHeight="1" x14ac:dyDescent="0.25">
      <c r="A666" s="1469"/>
      <c r="B666" s="1129" t="str">
        <f t="shared" si="74"/>
        <v>Desk 36</v>
      </c>
      <c r="C666" s="1131" t="str">
        <f t="shared" si="78"/>
        <v/>
      </c>
      <c r="D666" s="1131" t="str">
        <f t="shared" si="78"/>
        <v/>
      </c>
      <c r="E666" s="1131" t="str">
        <f t="shared" si="78"/>
        <v/>
      </c>
      <c r="F666" s="1131" t="str">
        <f t="shared" si="78"/>
        <v/>
      </c>
      <c r="G666" s="52"/>
      <c r="H666" s="52"/>
      <c r="I666" s="52"/>
      <c r="J666" s="52"/>
      <c r="K666" s="52"/>
      <c r="L666" s="52"/>
      <c r="M666" s="52"/>
      <c r="N666" s="52"/>
      <c r="O666" s="52"/>
      <c r="P666" s="52"/>
      <c r="Q666" s="52"/>
      <c r="R666" s="52"/>
      <c r="S666" s="52"/>
      <c r="T666" s="52"/>
      <c r="U666" s="52"/>
      <c r="V666" s="52"/>
      <c r="W666" s="52"/>
      <c r="X666" s="52"/>
      <c r="Y666" s="52"/>
      <c r="Z666" s="52"/>
      <c r="AA666" s="52"/>
      <c r="AB666" s="52"/>
      <c r="AC666" s="52"/>
      <c r="AD666" s="52"/>
      <c r="AE666" s="52"/>
      <c r="AF666" s="52"/>
      <c r="AG666" s="52"/>
      <c r="AH666" s="52"/>
      <c r="AI666" s="52"/>
      <c r="AJ666" s="52"/>
      <c r="AK666" s="52"/>
      <c r="AL666" s="52"/>
      <c r="AM666" s="52"/>
      <c r="AN666" s="52"/>
      <c r="AO666" s="52"/>
      <c r="AP666" s="52"/>
      <c r="AQ666" s="52"/>
      <c r="AR666" s="52"/>
      <c r="AS666" s="52"/>
      <c r="AT666" s="52"/>
      <c r="AU666" s="52"/>
      <c r="AV666" s="52"/>
      <c r="AW666" s="52"/>
      <c r="AX666" s="52"/>
      <c r="AY666" s="52"/>
      <c r="AZ666" s="52"/>
      <c r="BA666" s="52"/>
      <c r="BB666" s="52"/>
      <c r="BC666" s="52"/>
      <c r="BD666" s="52"/>
      <c r="BE666" s="52"/>
      <c r="BF666" s="52"/>
      <c r="BG666" s="52"/>
      <c r="BH666" s="52"/>
      <c r="BI666" s="52"/>
      <c r="BJ666" s="52"/>
      <c r="BK666" s="52"/>
      <c r="BL666" s="52"/>
      <c r="BM666" s="52"/>
      <c r="BN666" s="52"/>
      <c r="BO666" s="52"/>
      <c r="BP666" s="52"/>
      <c r="BQ666" s="52"/>
      <c r="BR666" s="52"/>
      <c r="BS666" s="52"/>
      <c r="BT666" s="52"/>
      <c r="BU666" s="52"/>
      <c r="BV666" s="52"/>
      <c r="BW666" s="52"/>
      <c r="BX666" s="52"/>
      <c r="BY666" s="52"/>
      <c r="BZ666" s="52"/>
      <c r="CA666" s="52"/>
      <c r="CB666" s="52"/>
      <c r="CC666" s="52"/>
      <c r="CD666" s="52"/>
      <c r="CE666" s="52"/>
      <c r="CF666" s="52"/>
      <c r="CG666" s="52"/>
      <c r="CH666" s="52"/>
      <c r="CI666" s="52"/>
      <c r="CJ666" s="52"/>
      <c r="CK666" s="52"/>
      <c r="CL666" s="52"/>
      <c r="CM666" s="52"/>
      <c r="CN666" s="52"/>
      <c r="CO666" s="52"/>
      <c r="CP666" s="52"/>
      <c r="CQ666" s="52"/>
      <c r="CR666" s="52"/>
      <c r="CS666" s="52"/>
      <c r="CT666" s="52"/>
      <c r="CU666" s="52"/>
      <c r="CV666" s="52"/>
      <c r="CW666" s="52"/>
      <c r="CX666" s="52"/>
      <c r="CY666" s="52"/>
      <c r="CZ666" s="52"/>
      <c r="DA666" s="52"/>
      <c r="DB666" s="52"/>
      <c r="DC666" s="52"/>
      <c r="DD666" s="52"/>
      <c r="DE666" s="52"/>
      <c r="DF666" s="52"/>
      <c r="DG666" s="52"/>
      <c r="DH666" s="52"/>
      <c r="DI666" s="52"/>
      <c r="DJ666" s="52"/>
      <c r="DK666" s="52"/>
      <c r="DL666" s="52"/>
      <c r="DM666" s="52"/>
      <c r="DN666" s="52"/>
      <c r="DO666" s="52"/>
      <c r="DP666" s="52"/>
      <c r="DQ666" s="52"/>
      <c r="DR666" s="52"/>
      <c r="DS666" s="52"/>
      <c r="DT666" s="52"/>
      <c r="DU666" s="52"/>
      <c r="DV666" s="95"/>
      <c r="DW666" s="52"/>
      <c r="DX666" s="52"/>
      <c r="DY666" s="52"/>
      <c r="DZ666" s="52"/>
      <c r="EA666" s="52"/>
      <c r="EB666" s="52"/>
      <c r="EC666" s="52"/>
      <c r="ED666" s="52"/>
      <c r="EE666" s="52"/>
      <c r="EF666" s="52"/>
      <c r="EG666" s="52"/>
      <c r="EH666" s="52"/>
      <c r="EI666" s="52"/>
      <c r="EJ666" s="52"/>
      <c r="EK666" s="52"/>
      <c r="EL666" s="52"/>
      <c r="EM666" s="52"/>
      <c r="EN666" s="52"/>
      <c r="EO666" s="52"/>
      <c r="EP666" s="52"/>
      <c r="EQ666" s="95"/>
      <c r="ER666" s="542"/>
    </row>
    <row r="667" spans="1:148" ht="15" customHeight="1" x14ac:dyDescent="0.25">
      <c r="A667" s="1469"/>
      <c r="B667" s="1129" t="str">
        <f t="shared" si="74"/>
        <v>Desk 37</v>
      </c>
      <c r="C667" s="1131" t="str">
        <f t="shared" si="78"/>
        <v/>
      </c>
      <c r="D667" s="1131" t="str">
        <f t="shared" si="78"/>
        <v/>
      </c>
      <c r="E667" s="1131" t="str">
        <f t="shared" si="78"/>
        <v/>
      </c>
      <c r="F667" s="1131" t="str">
        <f t="shared" si="78"/>
        <v/>
      </c>
      <c r="G667" s="52"/>
      <c r="H667" s="52"/>
      <c r="I667" s="52"/>
      <c r="J667" s="52"/>
      <c r="K667" s="52"/>
      <c r="L667" s="52"/>
      <c r="M667" s="52"/>
      <c r="N667" s="52"/>
      <c r="O667" s="52"/>
      <c r="P667" s="52"/>
      <c r="Q667" s="52"/>
      <c r="R667" s="52"/>
      <c r="S667" s="52"/>
      <c r="T667" s="52"/>
      <c r="U667" s="52"/>
      <c r="V667" s="52"/>
      <c r="W667" s="52"/>
      <c r="X667" s="52"/>
      <c r="Y667" s="52"/>
      <c r="Z667" s="52"/>
      <c r="AA667" s="52"/>
      <c r="AB667" s="52"/>
      <c r="AC667" s="52"/>
      <c r="AD667" s="52"/>
      <c r="AE667" s="52"/>
      <c r="AF667" s="52"/>
      <c r="AG667" s="52"/>
      <c r="AH667" s="52"/>
      <c r="AI667" s="52"/>
      <c r="AJ667" s="52"/>
      <c r="AK667" s="52"/>
      <c r="AL667" s="52"/>
      <c r="AM667" s="52"/>
      <c r="AN667" s="52"/>
      <c r="AO667" s="52"/>
      <c r="AP667" s="52"/>
      <c r="AQ667" s="52"/>
      <c r="AR667" s="52"/>
      <c r="AS667" s="52"/>
      <c r="AT667" s="52"/>
      <c r="AU667" s="52"/>
      <c r="AV667" s="52"/>
      <c r="AW667" s="52"/>
      <c r="AX667" s="52"/>
      <c r="AY667" s="52"/>
      <c r="AZ667" s="52"/>
      <c r="BA667" s="52"/>
      <c r="BB667" s="52"/>
      <c r="BC667" s="52"/>
      <c r="BD667" s="52"/>
      <c r="BE667" s="52"/>
      <c r="BF667" s="52"/>
      <c r="BG667" s="52"/>
      <c r="BH667" s="52"/>
      <c r="BI667" s="52"/>
      <c r="BJ667" s="52"/>
      <c r="BK667" s="52"/>
      <c r="BL667" s="52"/>
      <c r="BM667" s="52"/>
      <c r="BN667" s="52"/>
      <c r="BO667" s="52"/>
      <c r="BP667" s="52"/>
      <c r="BQ667" s="52"/>
      <c r="BR667" s="52"/>
      <c r="BS667" s="52"/>
      <c r="BT667" s="52"/>
      <c r="BU667" s="52"/>
      <c r="BV667" s="52"/>
      <c r="BW667" s="52"/>
      <c r="BX667" s="52"/>
      <c r="BY667" s="52"/>
      <c r="BZ667" s="52"/>
      <c r="CA667" s="52"/>
      <c r="CB667" s="52"/>
      <c r="CC667" s="52"/>
      <c r="CD667" s="52"/>
      <c r="CE667" s="52"/>
      <c r="CF667" s="52"/>
      <c r="CG667" s="52"/>
      <c r="CH667" s="52"/>
      <c r="CI667" s="52"/>
      <c r="CJ667" s="52"/>
      <c r="CK667" s="52"/>
      <c r="CL667" s="52"/>
      <c r="CM667" s="52"/>
      <c r="CN667" s="52"/>
      <c r="CO667" s="52"/>
      <c r="CP667" s="52"/>
      <c r="CQ667" s="52"/>
      <c r="CR667" s="52"/>
      <c r="CS667" s="52"/>
      <c r="CT667" s="52"/>
      <c r="CU667" s="52"/>
      <c r="CV667" s="52"/>
      <c r="CW667" s="52"/>
      <c r="CX667" s="52"/>
      <c r="CY667" s="52"/>
      <c r="CZ667" s="52"/>
      <c r="DA667" s="52"/>
      <c r="DB667" s="52"/>
      <c r="DC667" s="52"/>
      <c r="DD667" s="52"/>
      <c r="DE667" s="52"/>
      <c r="DF667" s="52"/>
      <c r="DG667" s="52"/>
      <c r="DH667" s="52"/>
      <c r="DI667" s="52"/>
      <c r="DJ667" s="52"/>
      <c r="DK667" s="52"/>
      <c r="DL667" s="52"/>
      <c r="DM667" s="52"/>
      <c r="DN667" s="52"/>
      <c r="DO667" s="52"/>
      <c r="DP667" s="52"/>
      <c r="DQ667" s="52"/>
      <c r="DR667" s="52"/>
      <c r="DS667" s="52"/>
      <c r="DT667" s="52"/>
      <c r="DU667" s="52"/>
      <c r="DV667" s="95"/>
      <c r="DW667" s="52"/>
      <c r="DX667" s="52"/>
      <c r="DY667" s="52"/>
      <c r="DZ667" s="52"/>
      <c r="EA667" s="52"/>
      <c r="EB667" s="52"/>
      <c r="EC667" s="52"/>
      <c r="ED667" s="52"/>
      <c r="EE667" s="52"/>
      <c r="EF667" s="52"/>
      <c r="EG667" s="52"/>
      <c r="EH667" s="52"/>
      <c r="EI667" s="52"/>
      <c r="EJ667" s="52"/>
      <c r="EK667" s="52"/>
      <c r="EL667" s="52"/>
      <c r="EM667" s="52"/>
      <c r="EN667" s="52"/>
      <c r="EO667" s="52"/>
      <c r="EP667" s="52"/>
      <c r="EQ667" s="95"/>
      <c r="ER667" s="542"/>
    </row>
    <row r="668" spans="1:148" ht="15" customHeight="1" x14ac:dyDescent="0.25">
      <c r="A668" s="1469"/>
      <c r="B668" s="1129" t="str">
        <f t="shared" si="74"/>
        <v>Desk 38</v>
      </c>
      <c r="C668" s="1131" t="str">
        <f t="shared" si="78"/>
        <v/>
      </c>
      <c r="D668" s="1131" t="str">
        <f t="shared" si="78"/>
        <v/>
      </c>
      <c r="E668" s="1131" t="str">
        <f t="shared" si="78"/>
        <v/>
      </c>
      <c r="F668" s="1131" t="str">
        <f t="shared" si="78"/>
        <v/>
      </c>
      <c r="G668" s="52"/>
      <c r="H668" s="52"/>
      <c r="I668" s="52"/>
      <c r="J668" s="52"/>
      <c r="K668" s="52"/>
      <c r="L668" s="52"/>
      <c r="M668" s="52"/>
      <c r="N668" s="52"/>
      <c r="O668" s="52"/>
      <c r="P668" s="52"/>
      <c r="Q668" s="52"/>
      <c r="R668" s="52"/>
      <c r="S668" s="52"/>
      <c r="T668" s="52"/>
      <c r="U668" s="52"/>
      <c r="V668" s="52"/>
      <c r="W668" s="52"/>
      <c r="X668" s="52"/>
      <c r="Y668" s="52"/>
      <c r="Z668" s="52"/>
      <c r="AA668" s="52"/>
      <c r="AB668" s="52"/>
      <c r="AC668" s="52"/>
      <c r="AD668" s="52"/>
      <c r="AE668" s="52"/>
      <c r="AF668" s="52"/>
      <c r="AG668" s="52"/>
      <c r="AH668" s="52"/>
      <c r="AI668" s="52"/>
      <c r="AJ668" s="52"/>
      <c r="AK668" s="52"/>
      <c r="AL668" s="52"/>
      <c r="AM668" s="52"/>
      <c r="AN668" s="52"/>
      <c r="AO668" s="52"/>
      <c r="AP668" s="52"/>
      <c r="AQ668" s="52"/>
      <c r="AR668" s="52"/>
      <c r="AS668" s="52"/>
      <c r="AT668" s="52"/>
      <c r="AU668" s="52"/>
      <c r="AV668" s="52"/>
      <c r="AW668" s="52"/>
      <c r="AX668" s="52"/>
      <c r="AY668" s="52"/>
      <c r="AZ668" s="52"/>
      <c r="BA668" s="52"/>
      <c r="BB668" s="52"/>
      <c r="BC668" s="52"/>
      <c r="BD668" s="52"/>
      <c r="BE668" s="52"/>
      <c r="BF668" s="52"/>
      <c r="BG668" s="52"/>
      <c r="BH668" s="52"/>
      <c r="BI668" s="52"/>
      <c r="BJ668" s="52"/>
      <c r="BK668" s="52"/>
      <c r="BL668" s="52"/>
      <c r="BM668" s="52"/>
      <c r="BN668" s="52"/>
      <c r="BO668" s="52"/>
      <c r="BP668" s="52"/>
      <c r="BQ668" s="52"/>
      <c r="BR668" s="52"/>
      <c r="BS668" s="52"/>
      <c r="BT668" s="52"/>
      <c r="BU668" s="52"/>
      <c r="BV668" s="52"/>
      <c r="BW668" s="52"/>
      <c r="BX668" s="52"/>
      <c r="BY668" s="52"/>
      <c r="BZ668" s="52"/>
      <c r="CA668" s="52"/>
      <c r="CB668" s="52"/>
      <c r="CC668" s="52"/>
      <c r="CD668" s="52"/>
      <c r="CE668" s="52"/>
      <c r="CF668" s="52"/>
      <c r="CG668" s="52"/>
      <c r="CH668" s="52"/>
      <c r="CI668" s="52"/>
      <c r="CJ668" s="52"/>
      <c r="CK668" s="52"/>
      <c r="CL668" s="52"/>
      <c r="CM668" s="52"/>
      <c r="CN668" s="52"/>
      <c r="CO668" s="52"/>
      <c r="CP668" s="52"/>
      <c r="CQ668" s="52"/>
      <c r="CR668" s="52"/>
      <c r="CS668" s="52"/>
      <c r="CT668" s="52"/>
      <c r="CU668" s="52"/>
      <c r="CV668" s="52"/>
      <c r="CW668" s="52"/>
      <c r="CX668" s="52"/>
      <c r="CY668" s="52"/>
      <c r="CZ668" s="52"/>
      <c r="DA668" s="52"/>
      <c r="DB668" s="52"/>
      <c r="DC668" s="52"/>
      <c r="DD668" s="52"/>
      <c r="DE668" s="52"/>
      <c r="DF668" s="52"/>
      <c r="DG668" s="52"/>
      <c r="DH668" s="52"/>
      <c r="DI668" s="52"/>
      <c r="DJ668" s="52"/>
      <c r="DK668" s="52"/>
      <c r="DL668" s="52"/>
      <c r="DM668" s="52"/>
      <c r="DN668" s="52"/>
      <c r="DO668" s="52"/>
      <c r="DP668" s="52"/>
      <c r="DQ668" s="52"/>
      <c r="DR668" s="52"/>
      <c r="DS668" s="52"/>
      <c r="DT668" s="52"/>
      <c r="DU668" s="52"/>
      <c r="DV668" s="95"/>
      <c r="DW668" s="52"/>
      <c r="DX668" s="52"/>
      <c r="DY668" s="52"/>
      <c r="DZ668" s="52"/>
      <c r="EA668" s="52"/>
      <c r="EB668" s="52"/>
      <c r="EC668" s="52"/>
      <c r="ED668" s="52"/>
      <c r="EE668" s="52"/>
      <c r="EF668" s="52"/>
      <c r="EG668" s="52"/>
      <c r="EH668" s="52"/>
      <c r="EI668" s="52"/>
      <c r="EJ668" s="52"/>
      <c r="EK668" s="52"/>
      <c r="EL668" s="52"/>
      <c r="EM668" s="52"/>
      <c r="EN668" s="52"/>
      <c r="EO668" s="52"/>
      <c r="EP668" s="52"/>
      <c r="EQ668" s="95"/>
      <c r="ER668" s="542"/>
    </row>
    <row r="669" spans="1:148" ht="15" customHeight="1" x14ac:dyDescent="0.25">
      <c r="A669" s="1469"/>
      <c r="B669" s="1129" t="str">
        <f t="shared" si="74"/>
        <v>Desk 39</v>
      </c>
      <c r="C669" s="1131" t="str">
        <f t="shared" si="78"/>
        <v/>
      </c>
      <c r="D669" s="1131" t="str">
        <f t="shared" si="78"/>
        <v/>
      </c>
      <c r="E669" s="1131" t="str">
        <f t="shared" si="78"/>
        <v/>
      </c>
      <c r="F669" s="1131" t="str">
        <f t="shared" si="78"/>
        <v/>
      </c>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52"/>
      <c r="BD669" s="52"/>
      <c r="BE669" s="52"/>
      <c r="BF669" s="52"/>
      <c r="BG669" s="52"/>
      <c r="BH669" s="52"/>
      <c r="BI669" s="52"/>
      <c r="BJ669" s="52"/>
      <c r="BK669" s="52"/>
      <c r="BL669" s="52"/>
      <c r="BM669" s="52"/>
      <c r="BN669" s="52"/>
      <c r="BO669" s="52"/>
      <c r="BP669" s="52"/>
      <c r="BQ669" s="52"/>
      <c r="BR669" s="52"/>
      <c r="BS669" s="52"/>
      <c r="BT669" s="52"/>
      <c r="BU669" s="52"/>
      <c r="BV669" s="52"/>
      <c r="BW669" s="52"/>
      <c r="BX669" s="52"/>
      <c r="BY669" s="52"/>
      <c r="BZ669" s="52"/>
      <c r="CA669" s="52"/>
      <c r="CB669" s="52"/>
      <c r="CC669" s="52"/>
      <c r="CD669" s="52"/>
      <c r="CE669" s="52"/>
      <c r="CF669" s="52"/>
      <c r="CG669" s="52"/>
      <c r="CH669" s="52"/>
      <c r="CI669" s="52"/>
      <c r="CJ669" s="52"/>
      <c r="CK669" s="52"/>
      <c r="CL669" s="52"/>
      <c r="CM669" s="52"/>
      <c r="CN669" s="52"/>
      <c r="CO669" s="52"/>
      <c r="CP669" s="52"/>
      <c r="CQ669" s="52"/>
      <c r="CR669" s="52"/>
      <c r="CS669" s="52"/>
      <c r="CT669" s="52"/>
      <c r="CU669" s="52"/>
      <c r="CV669" s="52"/>
      <c r="CW669" s="52"/>
      <c r="CX669" s="52"/>
      <c r="CY669" s="52"/>
      <c r="CZ669" s="52"/>
      <c r="DA669" s="52"/>
      <c r="DB669" s="52"/>
      <c r="DC669" s="52"/>
      <c r="DD669" s="52"/>
      <c r="DE669" s="52"/>
      <c r="DF669" s="52"/>
      <c r="DG669" s="52"/>
      <c r="DH669" s="52"/>
      <c r="DI669" s="52"/>
      <c r="DJ669" s="52"/>
      <c r="DK669" s="52"/>
      <c r="DL669" s="52"/>
      <c r="DM669" s="52"/>
      <c r="DN669" s="52"/>
      <c r="DO669" s="52"/>
      <c r="DP669" s="52"/>
      <c r="DQ669" s="52"/>
      <c r="DR669" s="52"/>
      <c r="DS669" s="52"/>
      <c r="DT669" s="52"/>
      <c r="DU669" s="52"/>
      <c r="DV669" s="95"/>
      <c r="DW669" s="52"/>
      <c r="DX669" s="52"/>
      <c r="DY669" s="52"/>
      <c r="DZ669" s="52"/>
      <c r="EA669" s="52"/>
      <c r="EB669" s="52"/>
      <c r="EC669" s="52"/>
      <c r="ED669" s="52"/>
      <c r="EE669" s="52"/>
      <c r="EF669" s="52"/>
      <c r="EG669" s="52"/>
      <c r="EH669" s="52"/>
      <c r="EI669" s="52"/>
      <c r="EJ669" s="52"/>
      <c r="EK669" s="52"/>
      <c r="EL669" s="52"/>
      <c r="EM669" s="52"/>
      <c r="EN669" s="52"/>
      <c r="EO669" s="52"/>
      <c r="EP669" s="52"/>
      <c r="EQ669" s="95"/>
      <c r="ER669" s="542"/>
    </row>
    <row r="670" spans="1:148" ht="15" customHeight="1" x14ac:dyDescent="0.25">
      <c r="A670" s="1469"/>
      <c r="B670" s="1129" t="str">
        <f t="shared" si="74"/>
        <v>Desk 40</v>
      </c>
      <c r="C670" s="1131" t="str">
        <f t="shared" si="78"/>
        <v/>
      </c>
      <c r="D670" s="1131" t="str">
        <f t="shared" si="78"/>
        <v/>
      </c>
      <c r="E670" s="1131" t="str">
        <f t="shared" si="78"/>
        <v/>
      </c>
      <c r="F670" s="1131" t="str">
        <f t="shared" si="78"/>
        <v/>
      </c>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52"/>
      <c r="BD670" s="52"/>
      <c r="BE670" s="52"/>
      <c r="BF670" s="52"/>
      <c r="BG670" s="52"/>
      <c r="BH670" s="52"/>
      <c r="BI670" s="52"/>
      <c r="BJ670" s="52"/>
      <c r="BK670" s="52"/>
      <c r="BL670" s="52"/>
      <c r="BM670" s="52"/>
      <c r="BN670" s="52"/>
      <c r="BO670" s="52"/>
      <c r="BP670" s="52"/>
      <c r="BQ670" s="52"/>
      <c r="BR670" s="52"/>
      <c r="BS670" s="52"/>
      <c r="BT670" s="52"/>
      <c r="BU670" s="52"/>
      <c r="BV670" s="52"/>
      <c r="BW670" s="52"/>
      <c r="BX670" s="52"/>
      <c r="BY670" s="52"/>
      <c r="BZ670" s="52"/>
      <c r="CA670" s="52"/>
      <c r="CB670" s="52"/>
      <c r="CC670" s="52"/>
      <c r="CD670" s="52"/>
      <c r="CE670" s="52"/>
      <c r="CF670" s="52"/>
      <c r="CG670" s="52"/>
      <c r="CH670" s="52"/>
      <c r="CI670" s="52"/>
      <c r="CJ670" s="52"/>
      <c r="CK670" s="52"/>
      <c r="CL670" s="52"/>
      <c r="CM670" s="52"/>
      <c r="CN670" s="52"/>
      <c r="CO670" s="52"/>
      <c r="CP670" s="52"/>
      <c r="CQ670" s="52"/>
      <c r="CR670" s="52"/>
      <c r="CS670" s="52"/>
      <c r="CT670" s="52"/>
      <c r="CU670" s="52"/>
      <c r="CV670" s="52"/>
      <c r="CW670" s="52"/>
      <c r="CX670" s="52"/>
      <c r="CY670" s="52"/>
      <c r="CZ670" s="52"/>
      <c r="DA670" s="52"/>
      <c r="DB670" s="52"/>
      <c r="DC670" s="52"/>
      <c r="DD670" s="52"/>
      <c r="DE670" s="52"/>
      <c r="DF670" s="52"/>
      <c r="DG670" s="52"/>
      <c r="DH670" s="52"/>
      <c r="DI670" s="52"/>
      <c r="DJ670" s="52"/>
      <c r="DK670" s="52"/>
      <c r="DL670" s="52"/>
      <c r="DM670" s="52"/>
      <c r="DN670" s="52"/>
      <c r="DO670" s="52"/>
      <c r="DP670" s="52"/>
      <c r="DQ670" s="52"/>
      <c r="DR670" s="52"/>
      <c r="DS670" s="52"/>
      <c r="DT670" s="52"/>
      <c r="DU670" s="52"/>
      <c r="DV670" s="95"/>
      <c r="DW670" s="52"/>
      <c r="DX670" s="52"/>
      <c r="DY670" s="52"/>
      <c r="DZ670" s="52"/>
      <c r="EA670" s="52"/>
      <c r="EB670" s="52"/>
      <c r="EC670" s="52"/>
      <c r="ED670" s="52"/>
      <c r="EE670" s="52"/>
      <c r="EF670" s="52"/>
      <c r="EG670" s="52"/>
      <c r="EH670" s="52"/>
      <c r="EI670" s="52"/>
      <c r="EJ670" s="52"/>
      <c r="EK670" s="52"/>
      <c r="EL670" s="52"/>
      <c r="EM670" s="52"/>
      <c r="EN670" s="52"/>
      <c r="EO670" s="52"/>
      <c r="EP670" s="52"/>
      <c r="EQ670" s="95"/>
      <c r="ER670" s="542"/>
    </row>
    <row r="671" spans="1:148" ht="15" customHeight="1" x14ac:dyDescent="0.25">
      <c r="A671" s="1469"/>
      <c r="B671" s="1129" t="str">
        <f t="shared" si="74"/>
        <v>Desk 41</v>
      </c>
      <c r="C671" s="1131" t="str">
        <f t="shared" si="78"/>
        <v/>
      </c>
      <c r="D671" s="1131" t="str">
        <f t="shared" si="78"/>
        <v/>
      </c>
      <c r="E671" s="1131" t="str">
        <f t="shared" si="78"/>
        <v/>
      </c>
      <c r="F671" s="1131" t="str">
        <f t="shared" si="78"/>
        <v/>
      </c>
      <c r="G671" s="52"/>
      <c r="H671" s="52"/>
      <c r="I671" s="52"/>
      <c r="J671" s="52"/>
      <c r="K671" s="52"/>
      <c r="L671" s="52"/>
      <c r="M671" s="52"/>
      <c r="N671" s="52"/>
      <c r="O671" s="52"/>
      <c r="P671" s="52"/>
      <c r="Q671" s="52"/>
      <c r="R671" s="52"/>
      <c r="S671" s="52"/>
      <c r="T671" s="52"/>
      <c r="U671" s="52"/>
      <c r="V671" s="52"/>
      <c r="W671" s="52"/>
      <c r="X671" s="52"/>
      <c r="Y671" s="52"/>
      <c r="Z671" s="52"/>
      <c r="AA671" s="52"/>
      <c r="AB671" s="52"/>
      <c r="AC671" s="52"/>
      <c r="AD671" s="52"/>
      <c r="AE671" s="52"/>
      <c r="AF671" s="52"/>
      <c r="AG671" s="52"/>
      <c r="AH671" s="52"/>
      <c r="AI671" s="52"/>
      <c r="AJ671" s="52"/>
      <c r="AK671" s="52"/>
      <c r="AL671" s="52"/>
      <c r="AM671" s="52"/>
      <c r="AN671" s="52"/>
      <c r="AO671" s="52"/>
      <c r="AP671" s="52"/>
      <c r="AQ671" s="52"/>
      <c r="AR671" s="52"/>
      <c r="AS671" s="52"/>
      <c r="AT671" s="52"/>
      <c r="AU671" s="52"/>
      <c r="AV671" s="52"/>
      <c r="AW671" s="52"/>
      <c r="AX671" s="52"/>
      <c r="AY671" s="52"/>
      <c r="AZ671" s="52"/>
      <c r="BA671" s="52"/>
      <c r="BB671" s="52"/>
      <c r="BC671" s="52"/>
      <c r="BD671" s="52"/>
      <c r="BE671" s="52"/>
      <c r="BF671" s="52"/>
      <c r="BG671" s="52"/>
      <c r="BH671" s="52"/>
      <c r="BI671" s="52"/>
      <c r="BJ671" s="52"/>
      <c r="BK671" s="52"/>
      <c r="BL671" s="52"/>
      <c r="BM671" s="52"/>
      <c r="BN671" s="52"/>
      <c r="BO671" s="52"/>
      <c r="BP671" s="52"/>
      <c r="BQ671" s="52"/>
      <c r="BR671" s="52"/>
      <c r="BS671" s="52"/>
      <c r="BT671" s="52"/>
      <c r="BU671" s="52"/>
      <c r="BV671" s="52"/>
      <c r="BW671" s="52"/>
      <c r="BX671" s="52"/>
      <c r="BY671" s="52"/>
      <c r="BZ671" s="52"/>
      <c r="CA671" s="52"/>
      <c r="CB671" s="52"/>
      <c r="CC671" s="52"/>
      <c r="CD671" s="52"/>
      <c r="CE671" s="52"/>
      <c r="CF671" s="52"/>
      <c r="CG671" s="52"/>
      <c r="CH671" s="52"/>
      <c r="CI671" s="52"/>
      <c r="CJ671" s="52"/>
      <c r="CK671" s="52"/>
      <c r="CL671" s="52"/>
      <c r="CM671" s="52"/>
      <c r="CN671" s="52"/>
      <c r="CO671" s="52"/>
      <c r="CP671" s="52"/>
      <c r="CQ671" s="52"/>
      <c r="CR671" s="52"/>
      <c r="CS671" s="52"/>
      <c r="CT671" s="52"/>
      <c r="CU671" s="52"/>
      <c r="CV671" s="52"/>
      <c r="CW671" s="52"/>
      <c r="CX671" s="52"/>
      <c r="CY671" s="52"/>
      <c r="CZ671" s="52"/>
      <c r="DA671" s="52"/>
      <c r="DB671" s="52"/>
      <c r="DC671" s="52"/>
      <c r="DD671" s="52"/>
      <c r="DE671" s="52"/>
      <c r="DF671" s="52"/>
      <c r="DG671" s="52"/>
      <c r="DH671" s="52"/>
      <c r="DI671" s="52"/>
      <c r="DJ671" s="52"/>
      <c r="DK671" s="52"/>
      <c r="DL671" s="52"/>
      <c r="DM671" s="52"/>
      <c r="DN671" s="52"/>
      <c r="DO671" s="52"/>
      <c r="DP671" s="52"/>
      <c r="DQ671" s="52"/>
      <c r="DR671" s="52"/>
      <c r="DS671" s="52"/>
      <c r="DT671" s="52"/>
      <c r="DU671" s="52"/>
      <c r="DV671" s="95"/>
      <c r="DW671" s="52"/>
      <c r="DX671" s="52"/>
      <c r="DY671" s="52"/>
      <c r="DZ671" s="52"/>
      <c r="EA671" s="52"/>
      <c r="EB671" s="52"/>
      <c r="EC671" s="52"/>
      <c r="ED671" s="52"/>
      <c r="EE671" s="52"/>
      <c r="EF671" s="52"/>
      <c r="EG671" s="52"/>
      <c r="EH671" s="52"/>
      <c r="EI671" s="52"/>
      <c r="EJ671" s="52"/>
      <c r="EK671" s="52"/>
      <c r="EL671" s="52"/>
      <c r="EM671" s="52"/>
      <c r="EN671" s="52"/>
      <c r="EO671" s="52"/>
      <c r="EP671" s="52"/>
      <c r="EQ671" s="95"/>
      <c r="ER671" s="542"/>
    </row>
    <row r="672" spans="1:148" ht="15" customHeight="1" x14ac:dyDescent="0.25">
      <c r="A672" s="1469"/>
      <c r="B672" s="1129" t="str">
        <f t="shared" si="74"/>
        <v>Desk 42</v>
      </c>
      <c r="C672" s="1131" t="str">
        <f t="shared" si="78"/>
        <v/>
      </c>
      <c r="D672" s="1131" t="str">
        <f t="shared" si="78"/>
        <v/>
      </c>
      <c r="E672" s="1131" t="str">
        <f t="shared" si="78"/>
        <v/>
      </c>
      <c r="F672" s="1131" t="str">
        <f t="shared" si="78"/>
        <v/>
      </c>
      <c r="G672" s="52"/>
      <c r="H672" s="52"/>
      <c r="I672" s="52"/>
      <c r="J672" s="52"/>
      <c r="K672" s="52"/>
      <c r="L672" s="52"/>
      <c r="M672" s="52"/>
      <c r="N672" s="52"/>
      <c r="O672" s="52"/>
      <c r="P672" s="52"/>
      <c r="Q672" s="52"/>
      <c r="R672" s="52"/>
      <c r="S672" s="52"/>
      <c r="T672" s="52"/>
      <c r="U672" s="52"/>
      <c r="V672" s="52"/>
      <c r="W672" s="52"/>
      <c r="X672" s="52"/>
      <c r="Y672" s="52"/>
      <c r="Z672" s="52"/>
      <c r="AA672" s="52"/>
      <c r="AB672" s="52"/>
      <c r="AC672" s="52"/>
      <c r="AD672" s="52"/>
      <c r="AE672" s="52"/>
      <c r="AF672" s="52"/>
      <c r="AG672" s="52"/>
      <c r="AH672" s="52"/>
      <c r="AI672" s="52"/>
      <c r="AJ672" s="52"/>
      <c r="AK672" s="52"/>
      <c r="AL672" s="52"/>
      <c r="AM672" s="52"/>
      <c r="AN672" s="52"/>
      <c r="AO672" s="52"/>
      <c r="AP672" s="52"/>
      <c r="AQ672" s="52"/>
      <c r="AR672" s="52"/>
      <c r="AS672" s="52"/>
      <c r="AT672" s="52"/>
      <c r="AU672" s="52"/>
      <c r="AV672" s="52"/>
      <c r="AW672" s="52"/>
      <c r="AX672" s="52"/>
      <c r="AY672" s="52"/>
      <c r="AZ672" s="52"/>
      <c r="BA672" s="52"/>
      <c r="BB672" s="52"/>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95"/>
      <c r="DW672" s="52"/>
      <c r="DX672" s="52"/>
      <c r="DY672" s="52"/>
      <c r="DZ672" s="52"/>
      <c r="EA672" s="52"/>
      <c r="EB672" s="52"/>
      <c r="EC672" s="52"/>
      <c r="ED672" s="52"/>
      <c r="EE672" s="52"/>
      <c r="EF672" s="52"/>
      <c r="EG672" s="52"/>
      <c r="EH672" s="52"/>
      <c r="EI672" s="52"/>
      <c r="EJ672" s="52"/>
      <c r="EK672" s="52"/>
      <c r="EL672" s="52"/>
      <c r="EM672" s="52"/>
      <c r="EN672" s="52"/>
      <c r="EO672" s="52"/>
      <c r="EP672" s="52"/>
      <c r="EQ672" s="95"/>
      <c r="ER672" s="542"/>
    </row>
    <row r="673" spans="1:148" ht="15" customHeight="1" x14ac:dyDescent="0.25">
      <c r="A673" s="1469"/>
      <c r="B673" s="1129" t="str">
        <f t="shared" si="74"/>
        <v>Desk 43</v>
      </c>
      <c r="C673" s="1131" t="str">
        <f t="shared" si="78"/>
        <v/>
      </c>
      <c r="D673" s="1131" t="str">
        <f t="shared" si="78"/>
        <v/>
      </c>
      <c r="E673" s="1131" t="str">
        <f t="shared" si="78"/>
        <v/>
      </c>
      <c r="F673" s="1131" t="str">
        <f t="shared" si="78"/>
        <v/>
      </c>
      <c r="G673" s="52"/>
      <c r="H673" s="52"/>
      <c r="I673" s="52"/>
      <c r="J673" s="52"/>
      <c r="K673" s="52"/>
      <c r="L673" s="52"/>
      <c r="M673" s="52"/>
      <c r="N673" s="52"/>
      <c r="O673" s="52"/>
      <c r="P673" s="52"/>
      <c r="Q673" s="52"/>
      <c r="R673" s="52"/>
      <c r="S673" s="52"/>
      <c r="T673" s="52"/>
      <c r="U673" s="52"/>
      <c r="V673" s="52"/>
      <c r="W673" s="52"/>
      <c r="X673" s="52"/>
      <c r="Y673" s="52"/>
      <c r="Z673" s="52"/>
      <c r="AA673" s="52"/>
      <c r="AB673" s="52"/>
      <c r="AC673" s="52"/>
      <c r="AD673" s="52"/>
      <c r="AE673" s="52"/>
      <c r="AF673" s="52"/>
      <c r="AG673" s="52"/>
      <c r="AH673" s="52"/>
      <c r="AI673" s="52"/>
      <c r="AJ673" s="52"/>
      <c r="AK673" s="52"/>
      <c r="AL673" s="52"/>
      <c r="AM673" s="52"/>
      <c r="AN673" s="52"/>
      <c r="AO673" s="52"/>
      <c r="AP673" s="52"/>
      <c r="AQ673" s="52"/>
      <c r="AR673" s="52"/>
      <c r="AS673" s="52"/>
      <c r="AT673" s="52"/>
      <c r="AU673" s="52"/>
      <c r="AV673" s="52"/>
      <c r="AW673" s="52"/>
      <c r="AX673" s="52"/>
      <c r="AY673" s="52"/>
      <c r="AZ673" s="52"/>
      <c r="BA673" s="52"/>
      <c r="BB673" s="52"/>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95"/>
      <c r="DW673" s="52"/>
      <c r="DX673" s="52"/>
      <c r="DY673" s="52"/>
      <c r="DZ673" s="52"/>
      <c r="EA673" s="52"/>
      <c r="EB673" s="52"/>
      <c r="EC673" s="52"/>
      <c r="ED673" s="52"/>
      <c r="EE673" s="52"/>
      <c r="EF673" s="52"/>
      <c r="EG673" s="52"/>
      <c r="EH673" s="52"/>
      <c r="EI673" s="52"/>
      <c r="EJ673" s="52"/>
      <c r="EK673" s="52"/>
      <c r="EL673" s="52"/>
      <c r="EM673" s="52"/>
      <c r="EN673" s="52"/>
      <c r="EO673" s="52"/>
      <c r="EP673" s="52"/>
      <c r="EQ673" s="95"/>
      <c r="ER673" s="542"/>
    </row>
    <row r="674" spans="1:148" ht="15" customHeight="1" x14ac:dyDescent="0.25">
      <c r="A674" s="1469"/>
      <c r="B674" s="1129" t="str">
        <f t="shared" si="74"/>
        <v>Desk 44</v>
      </c>
      <c r="C674" s="1131" t="str">
        <f t="shared" si="78"/>
        <v/>
      </c>
      <c r="D674" s="1131" t="str">
        <f t="shared" si="78"/>
        <v/>
      </c>
      <c r="E674" s="1131" t="str">
        <f t="shared" si="78"/>
        <v/>
      </c>
      <c r="F674" s="1131" t="str">
        <f t="shared" si="78"/>
        <v/>
      </c>
      <c r="G674" s="52"/>
      <c r="H674" s="52"/>
      <c r="I674" s="52"/>
      <c r="J674" s="52"/>
      <c r="K674" s="52"/>
      <c r="L674" s="52"/>
      <c r="M674" s="52"/>
      <c r="N674" s="52"/>
      <c r="O674" s="52"/>
      <c r="P674" s="52"/>
      <c r="Q674" s="52"/>
      <c r="R674" s="52"/>
      <c r="S674" s="52"/>
      <c r="T674" s="52"/>
      <c r="U674" s="52"/>
      <c r="V674" s="52"/>
      <c r="W674" s="52"/>
      <c r="X674" s="52"/>
      <c r="Y674" s="52"/>
      <c r="Z674" s="52"/>
      <c r="AA674" s="52"/>
      <c r="AB674" s="52"/>
      <c r="AC674" s="52"/>
      <c r="AD674" s="52"/>
      <c r="AE674" s="52"/>
      <c r="AF674" s="52"/>
      <c r="AG674" s="52"/>
      <c r="AH674" s="52"/>
      <c r="AI674" s="52"/>
      <c r="AJ674" s="52"/>
      <c r="AK674" s="52"/>
      <c r="AL674" s="52"/>
      <c r="AM674" s="52"/>
      <c r="AN674" s="52"/>
      <c r="AO674" s="52"/>
      <c r="AP674" s="52"/>
      <c r="AQ674" s="52"/>
      <c r="AR674" s="52"/>
      <c r="AS674" s="52"/>
      <c r="AT674" s="52"/>
      <c r="AU674" s="52"/>
      <c r="AV674" s="52"/>
      <c r="AW674" s="52"/>
      <c r="AX674" s="52"/>
      <c r="AY674" s="52"/>
      <c r="AZ674" s="52"/>
      <c r="BA674" s="52"/>
      <c r="BB674" s="52"/>
      <c r="BC674" s="52"/>
      <c r="BD674" s="52"/>
      <c r="BE674" s="52"/>
      <c r="BF674" s="52"/>
      <c r="BG674" s="52"/>
      <c r="BH674" s="52"/>
      <c r="BI674" s="52"/>
      <c r="BJ674" s="52"/>
      <c r="BK674" s="52"/>
      <c r="BL674" s="52"/>
      <c r="BM674" s="52"/>
      <c r="BN674" s="52"/>
      <c r="BO674" s="52"/>
      <c r="BP674" s="52"/>
      <c r="BQ674" s="52"/>
      <c r="BR674" s="52"/>
      <c r="BS674" s="52"/>
      <c r="BT674" s="52"/>
      <c r="BU674" s="52"/>
      <c r="BV674" s="52"/>
      <c r="BW674" s="52"/>
      <c r="BX674" s="52"/>
      <c r="BY674" s="52"/>
      <c r="BZ674" s="52"/>
      <c r="CA674" s="52"/>
      <c r="CB674" s="52"/>
      <c r="CC674" s="52"/>
      <c r="CD674" s="52"/>
      <c r="CE674" s="52"/>
      <c r="CF674" s="52"/>
      <c r="CG674" s="52"/>
      <c r="CH674" s="52"/>
      <c r="CI674" s="52"/>
      <c r="CJ674" s="52"/>
      <c r="CK674" s="52"/>
      <c r="CL674" s="52"/>
      <c r="CM674" s="52"/>
      <c r="CN674" s="52"/>
      <c r="CO674" s="52"/>
      <c r="CP674" s="52"/>
      <c r="CQ674" s="52"/>
      <c r="CR674" s="52"/>
      <c r="CS674" s="52"/>
      <c r="CT674" s="52"/>
      <c r="CU674" s="52"/>
      <c r="CV674" s="52"/>
      <c r="CW674" s="52"/>
      <c r="CX674" s="52"/>
      <c r="CY674" s="52"/>
      <c r="CZ674" s="52"/>
      <c r="DA674" s="52"/>
      <c r="DB674" s="52"/>
      <c r="DC674" s="52"/>
      <c r="DD674" s="52"/>
      <c r="DE674" s="52"/>
      <c r="DF674" s="52"/>
      <c r="DG674" s="52"/>
      <c r="DH674" s="52"/>
      <c r="DI674" s="52"/>
      <c r="DJ674" s="52"/>
      <c r="DK674" s="52"/>
      <c r="DL674" s="52"/>
      <c r="DM674" s="52"/>
      <c r="DN674" s="52"/>
      <c r="DO674" s="52"/>
      <c r="DP674" s="52"/>
      <c r="DQ674" s="52"/>
      <c r="DR674" s="52"/>
      <c r="DS674" s="52"/>
      <c r="DT674" s="52"/>
      <c r="DU674" s="52"/>
      <c r="DV674" s="95"/>
      <c r="DW674" s="52"/>
      <c r="DX674" s="52"/>
      <c r="DY674" s="52"/>
      <c r="DZ674" s="52"/>
      <c r="EA674" s="52"/>
      <c r="EB674" s="52"/>
      <c r="EC674" s="52"/>
      <c r="ED674" s="52"/>
      <c r="EE674" s="52"/>
      <c r="EF674" s="52"/>
      <c r="EG674" s="52"/>
      <c r="EH674" s="52"/>
      <c r="EI674" s="52"/>
      <c r="EJ674" s="52"/>
      <c r="EK674" s="52"/>
      <c r="EL674" s="52"/>
      <c r="EM674" s="52"/>
      <c r="EN674" s="52"/>
      <c r="EO674" s="52"/>
      <c r="EP674" s="52"/>
      <c r="EQ674" s="95"/>
      <c r="ER674" s="542"/>
    </row>
    <row r="675" spans="1:148" ht="15" customHeight="1" x14ac:dyDescent="0.25">
      <c r="A675" s="1469"/>
      <c r="B675" s="1129" t="str">
        <f t="shared" si="74"/>
        <v>Desk 45</v>
      </c>
      <c r="C675" s="1131" t="str">
        <f t="shared" si="78"/>
        <v/>
      </c>
      <c r="D675" s="1131" t="str">
        <f t="shared" si="78"/>
        <v/>
      </c>
      <c r="E675" s="1131" t="str">
        <f t="shared" si="78"/>
        <v/>
      </c>
      <c r="F675" s="1131" t="str">
        <f t="shared" si="78"/>
        <v/>
      </c>
      <c r="G675" s="52"/>
      <c r="H675" s="52"/>
      <c r="I675" s="52"/>
      <c r="J675" s="52"/>
      <c r="K675" s="52"/>
      <c r="L675" s="52"/>
      <c r="M675" s="52"/>
      <c r="N675" s="52"/>
      <c r="O675" s="52"/>
      <c r="P675" s="52"/>
      <c r="Q675" s="52"/>
      <c r="R675" s="52"/>
      <c r="S675" s="52"/>
      <c r="T675" s="52"/>
      <c r="U675" s="52"/>
      <c r="V675" s="52"/>
      <c r="W675" s="52"/>
      <c r="X675" s="52"/>
      <c r="Y675" s="52"/>
      <c r="Z675" s="52"/>
      <c r="AA675" s="52"/>
      <c r="AB675" s="52"/>
      <c r="AC675" s="52"/>
      <c r="AD675" s="52"/>
      <c r="AE675" s="52"/>
      <c r="AF675" s="52"/>
      <c r="AG675" s="52"/>
      <c r="AH675" s="52"/>
      <c r="AI675" s="52"/>
      <c r="AJ675" s="52"/>
      <c r="AK675" s="52"/>
      <c r="AL675" s="52"/>
      <c r="AM675" s="52"/>
      <c r="AN675" s="52"/>
      <c r="AO675" s="52"/>
      <c r="AP675" s="52"/>
      <c r="AQ675" s="52"/>
      <c r="AR675" s="52"/>
      <c r="AS675" s="52"/>
      <c r="AT675" s="52"/>
      <c r="AU675" s="52"/>
      <c r="AV675" s="52"/>
      <c r="AW675" s="52"/>
      <c r="AX675" s="52"/>
      <c r="AY675" s="52"/>
      <c r="AZ675" s="52"/>
      <c r="BA675" s="52"/>
      <c r="BB675" s="52"/>
      <c r="BC675" s="52"/>
      <c r="BD675" s="52"/>
      <c r="BE675" s="52"/>
      <c r="BF675" s="52"/>
      <c r="BG675" s="52"/>
      <c r="BH675" s="52"/>
      <c r="BI675" s="52"/>
      <c r="BJ675" s="52"/>
      <c r="BK675" s="52"/>
      <c r="BL675" s="52"/>
      <c r="BM675" s="52"/>
      <c r="BN675" s="52"/>
      <c r="BO675" s="52"/>
      <c r="BP675" s="52"/>
      <c r="BQ675" s="52"/>
      <c r="BR675" s="52"/>
      <c r="BS675" s="52"/>
      <c r="BT675" s="52"/>
      <c r="BU675" s="52"/>
      <c r="BV675" s="52"/>
      <c r="BW675" s="52"/>
      <c r="BX675" s="52"/>
      <c r="BY675" s="52"/>
      <c r="BZ675" s="52"/>
      <c r="CA675" s="52"/>
      <c r="CB675" s="52"/>
      <c r="CC675" s="52"/>
      <c r="CD675" s="52"/>
      <c r="CE675" s="52"/>
      <c r="CF675" s="52"/>
      <c r="CG675" s="52"/>
      <c r="CH675" s="52"/>
      <c r="CI675" s="52"/>
      <c r="CJ675" s="52"/>
      <c r="CK675" s="52"/>
      <c r="CL675" s="52"/>
      <c r="CM675" s="52"/>
      <c r="CN675" s="52"/>
      <c r="CO675" s="52"/>
      <c r="CP675" s="52"/>
      <c r="CQ675" s="52"/>
      <c r="CR675" s="52"/>
      <c r="CS675" s="52"/>
      <c r="CT675" s="52"/>
      <c r="CU675" s="52"/>
      <c r="CV675" s="52"/>
      <c r="CW675" s="52"/>
      <c r="CX675" s="52"/>
      <c r="CY675" s="52"/>
      <c r="CZ675" s="52"/>
      <c r="DA675" s="52"/>
      <c r="DB675" s="52"/>
      <c r="DC675" s="52"/>
      <c r="DD675" s="52"/>
      <c r="DE675" s="52"/>
      <c r="DF675" s="52"/>
      <c r="DG675" s="52"/>
      <c r="DH675" s="52"/>
      <c r="DI675" s="52"/>
      <c r="DJ675" s="52"/>
      <c r="DK675" s="52"/>
      <c r="DL675" s="52"/>
      <c r="DM675" s="52"/>
      <c r="DN675" s="52"/>
      <c r="DO675" s="52"/>
      <c r="DP675" s="52"/>
      <c r="DQ675" s="52"/>
      <c r="DR675" s="52"/>
      <c r="DS675" s="52"/>
      <c r="DT675" s="52"/>
      <c r="DU675" s="52"/>
      <c r="DV675" s="95"/>
      <c r="DW675" s="52"/>
      <c r="DX675" s="52"/>
      <c r="DY675" s="52"/>
      <c r="DZ675" s="52"/>
      <c r="EA675" s="52"/>
      <c r="EB675" s="52"/>
      <c r="EC675" s="52"/>
      <c r="ED675" s="52"/>
      <c r="EE675" s="52"/>
      <c r="EF675" s="52"/>
      <c r="EG675" s="52"/>
      <c r="EH675" s="52"/>
      <c r="EI675" s="52"/>
      <c r="EJ675" s="52"/>
      <c r="EK675" s="52"/>
      <c r="EL675" s="52"/>
      <c r="EM675" s="52"/>
      <c r="EN675" s="52"/>
      <c r="EO675" s="52"/>
      <c r="EP675" s="52"/>
      <c r="EQ675" s="95"/>
      <c r="ER675" s="542"/>
    </row>
    <row r="676" spans="1:148" ht="15" customHeight="1" x14ac:dyDescent="0.25">
      <c r="A676" s="1469"/>
      <c r="B676" s="1129" t="str">
        <f t="shared" si="74"/>
        <v>Desk 46</v>
      </c>
      <c r="C676" s="1131" t="str">
        <f t="shared" si="78"/>
        <v/>
      </c>
      <c r="D676" s="1131" t="str">
        <f t="shared" si="78"/>
        <v/>
      </c>
      <c r="E676" s="1131" t="str">
        <f t="shared" si="78"/>
        <v/>
      </c>
      <c r="F676" s="1131" t="str">
        <f t="shared" si="78"/>
        <v/>
      </c>
      <c r="G676" s="52"/>
      <c r="H676" s="52"/>
      <c r="I676" s="52"/>
      <c r="J676" s="52"/>
      <c r="K676" s="52"/>
      <c r="L676" s="52"/>
      <c r="M676" s="52"/>
      <c r="N676" s="52"/>
      <c r="O676" s="52"/>
      <c r="P676" s="52"/>
      <c r="Q676" s="52"/>
      <c r="R676" s="52"/>
      <c r="S676" s="52"/>
      <c r="T676" s="52"/>
      <c r="U676" s="52"/>
      <c r="V676" s="52"/>
      <c r="W676" s="52"/>
      <c r="X676" s="52"/>
      <c r="Y676" s="52"/>
      <c r="Z676" s="52"/>
      <c r="AA676" s="52"/>
      <c r="AB676" s="52"/>
      <c r="AC676" s="52"/>
      <c r="AD676" s="52"/>
      <c r="AE676" s="52"/>
      <c r="AF676" s="52"/>
      <c r="AG676" s="52"/>
      <c r="AH676" s="52"/>
      <c r="AI676" s="52"/>
      <c r="AJ676" s="52"/>
      <c r="AK676" s="52"/>
      <c r="AL676" s="52"/>
      <c r="AM676" s="52"/>
      <c r="AN676" s="52"/>
      <c r="AO676" s="52"/>
      <c r="AP676" s="52"/>
      <c r="AQ676" s="52"/>
      <c r="AR676" s="52"/>
      <c r="AS676" s="52"/>
      <c r="AT676" s="52"/>
      <c r="AU676" s="52"/>
      <c r="AV676" s="52"/>
      <c r="AW676" s="52"/>
      <c r="AX676" s="52"/>
      <c r="AY676" s="52"/>
      <c r="AZ676" s="52"/>
      <c r="BA676" s="52"/>
      <c r="BB676" s="52"/>
      <c r="BC676" s="52"/>
      <c r="BD676" s="52"/>
      <c r="BE676" s="52"/>
      <c r="BF676" s="52"/>
      <c r="BG676" s="52"/>
      <c r="BH676" s="52"/>
      <c r="BI676" s="52"/>
      <c r="BJ676" s="52"/>
      <c r="BK676" s="52"/>
      <c r="BL676" s="52"/>
      <c r="BM676" s="52"/>
      <c r="BN676" s="52"/>
      <c r="BO676" s="52"/>
      <c r="BP676" s="52"/>
      <c r="BQ676" s="52"/>
      <c r="BR676" s="52"/>
      <c r="BS676" s="52"/>
      <c r="BT676" s="52"/>
      <c r="BU676" s="52"/>
      <c r="BV676" s="52"/>
      <c r="BW676" s="52"/>
      <c r="BX676" s="52"/>
      <c r="BY676" s="52"/>
      <c r="BZ676" s="52"/>
      <c r="CA676" s="52"/>
      <c r="CB676" s="52"/>
      <c r="CC676" s="52"/>
      <c r="CD676" s="52"/>
      <c r="CE676" s="52"/>
      <c r="CF676" s="52"/>
      <c r="CG676" s="52"/>
      <c r="CH676" s="52"/>
      <c r="CI676" s="52"/>
      <c r="CJ676" s="52"/>
      <c r="CK676" s="52"/>
      <c r="CL676" s="52"/>
      <c r="CM676" s="52"/>
      <c r="CN676" s="52"/>
      <c r="CO676" s="52"/>
      <c r="CP676" s="52"/>
      <c r="CQ676" s="52"/>
      <c r="CR676" s="52"/>
      <c r="CS676" s="52"/>
      <c r="CT676" s="52"/>
      <c r="CU676" s="52"/>
      <c r="CV676" s="52"/>
      <c r="CW676" s="52"/>
      <c r="CX676" s="52"/>
      <c r="CY676" s="52"/>
      <c r="CZ676" s="52"/>
      <c r="DA676" s="52"/>
      <c r="DB676" s="52"/>
      <c r="DC676" s="52"/>
      <c r="DD676" s="52"/>
      <c r="DE676" s="52"/>
      <c r="DF676" s="52"/>
      <c r="DG676" s="52"/>
      <c r="DH676" s="52"/>
      <c r="DI676" s="52"/>
      <c r="DJ676" s="52"/>
      <c r="DK676" s="52"/>
      <c r="DL676" s="52"/>
      <c r="DM676" s="52"/>
      <c r="DN676" s="52"/>
      <c r="DO676" s="52"/>
      <c r="DP676" s="52"/>
      <c r="DQ676" s="52"/>
      <c r="DR676" s="52"/>
      <c r="DS676" s="52"/>
      <c r="DT676" s="52"/>
      <c r="DU676" s="52"/>
      <c r="DV676" s="95"/>
      <c r="DW676" s="52"/>
      <c r="DX676" s="52"/>
      <c r="DY676" s="52"/>
      <c r="DZ676" s="52"/>
      <c r="EA676" s="52"/>
      <c r="EB676" s="52"/>
      <c r="EC676" s="52"/>
      <c r="ED676" s="52"/>
      <c r="EE676" s="52"/>
      <c r="EF676" s="52"/>
      <c r="EG676" s="52"/>
      <c r="EH676" s="52"/>
      <c r="EI676" s="52"/>
      <c r="EJ676" s="52"/>
      <c r="EK676" s="52"/>
      <c r="EL676" s="52"/>
      <c r="EM676" s="52"/>
      <c r="EN676" s="52"/>
      <c r="EO676" s="52"/>
      <c r="EP676" s="52"/>
      <c r="EQ676" s="95"/>
      <c r="ER676" s="542"/>
    </row>
    <row r="677" spans="1:148" ht="15" customHeight="1" x14ac:dyDescent="0.25">
      <c r="A677" s="1469"/>
      <c r="B677" s="1129" t="str">
        <f t="shared" si="74"/>
        <v>Desk 47</v>
      </c>
      <c r="C677" s="1131" t="str">
        <f t="shared" si="78"/>
        <v/>
      </c>
      <c r="D677" s="1131" t="str">
        <f t="shared" si="78"/>
        <v/>
      </c>
      <c r="E677" s="1131" t="str">
        <f t="shared" si="78"/>
        <v/>
      </c>
      <c r="F677" s="1131" t="str">
        <f t="shared" si="78"/>
        <v/>
      </c>
      <c r="G677" s="52"/>
      <c r="H677" s="52"/>
      <c r="I677" s="52"/>
      <c r="J677" s="52"/>
      <c r="K677" s="52"/>
      <c r="L677" s="52"/>
      <c r="M677" s="52"/>
      <c r="N677" s="52"/>
      <c r="O677" s="52"/>
      <c r="P677" s="52"/>
      <c r="Q677" s="52"/>
      <c r="R677" s="52"/>
      <c r="S677" s="52"/>
      <c r="T677" s="52"/>
      <c r="U677" s="52"/>
      <c r="V677" s="52"/>
      <c r="W677" s="52"/>
      <c r="X677" s="52"/>
      <c r="Y677" s="52"/>
      <c r="Z677" s="52"/>
      <c r="AA677" s="52"/>
      <c r="AB677" s="52"/>
      <c r="AC677" s="52"/>
      <c r="AD677" s="52"/>
      <c r="AE677" s="52"/>
      <c r="AF677" s="52"/>
      <c r="AG677" s="52"/>
      <c r="AH677" s="52"/>
      <c r="AI677" s="52"/>
      <c r="AJ677" s="52"/>
      <c r="AK677" s="52"/>
      <c r="AL677" s="52"/>
      <c r="AM677" s="52"/>
      <c r="AN677" s="52"/>
      <c r="AO677" s="52"/>
      <c r="AP677" s="52"/>
      <c r="AQ677" s="52"/>
      <c r="AR677" s="52"/>
      <c r="AS677" s="52"/>
      <c r="AT677" s="52"/>
      <c r="AU677" s="52"/>
      <c r="AV677" s="52"/>
      <c r="AW677" s="52"/>
      <c r="AX677" s="52"/>
      <c r="AY677" s="52"/>
      <c r="AZ677" s="52"/>
      <c r="BA677" s="52"/>
      <c r="BB677" s="52"/>
      <c r="BC677" s="52"/>
      <c r="BD677" s="52"/>
      <c r="BE677" s="52"/>
      <c r="BF677" s="52"/>
      <c r="BG677" s="52"/>
      <c r="BH677" s="52"/>
      <c r="BI677" s="52"/>
      <c r="BJ677" s="52"/>
      <c r="BK677" s="52"/>
      <c r="BL677" s="52"/>
      <c r="BM677" s="52"/>
      <c r="BN677" s="52"/>
      <c r="BO677" s="52"/>
      <c r="BP677" s="52"/>
      <c r="BQ677" s="52"/>
      <c r="BR677" s="52"/>
      <c r="BS677" s="52"/>
      <c r="BT677" s="52"/>
      <c r="BU677" s="52"/>
      <c r="BV677" s="52"/>
      <c r="BW677" s="52"/>
      <c r="BX677" s="52"/>
      <c r="BY677" s="52"/>
      <c r="BZ677" s="52"/>
      <c r="CA677" s="52"/>
      <c r="CB677" s="52"/>
      <c r="CC677" s="52"/>
      <c r="CD677" s="52"/>
      <c r="CE677" s="52"/>
      <c r="CF677" s="52"/>
      <c r="CG677" s="52"/>
      <c r="CH677" s="52"/>
      <c r="CI677" s="52"/>
      <c r="CJ677" s="52"/>
      <c r="CK677" s="52"/>
      <c r="CL677" s="52"/>
      <c r="CM677" s="52"/>
      <c r="CN677" s="52"/>
      <c r="CO677" s="52"/>
      <c r="CP677" s="52"/>
      <c r="CQ677" s="52"/>
      <c r="CR677" s="52"/>
      <c r="CS677" s="52"/>
      <c r="CT677" s="52"/>
      <c r="CU677" s="52"/>
      <c r="CV677" s="52"/>
      <c r="CW677" s="52"/>
      <c r="CX677" s="52"/>
      <c r="CY677" s="52"/>
      <c r="CZ677" s="52"/>
      <c r="DA677" s="52"/>
      <c r="DB677" s="52"/>
      <c r="DC677" s="52"/>
      <c r="DD677" s="52"/>
      <c r="DE677" s="52"/>
      <c r="DF677" s="52"/>
      <c r="DG677" s="52"/>
      <c r="DH677" s="52"/>
      <c r="DI677" s="52"/>
      <c r="DJ677" s="52"/>
      <c r="DK677" s="52"/>
      <c r="DL677" s="52"/>
      <c r="DM677" s="52"/>
      <c r="DN677" s="52"/>
      <c r="DO677" s="52"/>
      <c r="DP677" s="52"/>
      <c r="DQ677" s="52"/>
      <c r="DR677" s="52"/>
      <c r="DS677" s="52"/>
      <c r="DT677" s="52"/>
      <c r="DU677" s="52"/>
      <c r="DV677" s="95"/>
      <c r="DW677" s="52"/>
      <c r="DX677" s="52"/>
      <c r="DY677" s="52"/>
      <c r="DZ677" s="52"/>
      <c r="EA677" s="52"/>
      <c r="EB677" s="52"/>
      <c r="EC677" s="52"/>
      <c r="ED677" s="52"/>
      <c r="EE677" s="52"/>
      <c r="EF677" s="52"/>
      <c r="EG677" s="52"/>
      <c r="EH677" s="52"/>
      <c r="EI677" s="52"/>
      <c r="EJ677" s="52"/>
      <c r="EK677" s="52"/>
      <c r="EL677" s="52"/>
      <c r="EM677" s="52"/>
      <c r="EN677" s="52"/>
      <c r="EO677" s="52"/>
      <c r="EP677" s="52"/>
      <c r="EQ677" s="95"/>
      <c r="ER677" s="542"/>
    </row>
    <row r="678" spans="1:148" ht="15" customHeight="1" x14ac:dyDescent="0.25">
      <c r="A678" s="1469"/>
      <c r="B678" s="1129" t="str">
        <f t="shared" si="74"/>
        <v>Desk 48</v>
      </c>
      <c r="C678" s="1131" t="str">
        <f t="shared" si="78"/>
        <v/>
      </c>
      <c r="D678" s="1131" t="str">
        <f t="shared" si="78"/>
        <v/>
      </c>
      <c r="E678" s="1131" t="str">
        <f t="shared" si="78"/>
        <v/>
      </c>
      <c r="F678" s="1131" t="str">
        <f t="shared" si="78"/>
        <v/>
      </c>
      <c r="G678" s="52"/>
      <c r="H678" s="52"/>
      <c r="I678" s="52"/>
      <c r="J678" s="52"/>
      <c r="K678" s="52"/>
      <c r="L678" s="52"/>
      <c r="M678" s="52"/>
      <c r="N678" s="52"/>
      <c r="O678" s="52"/>
      <c r="P678" s="52"/>
      <c r="Q678" s="52"/>
      <c r="R678" s="52"/>
      <c r="S678" s="52"/>
      <c r="T678" s="52"/>
      <c r="U678" s="52"/>
      <c r="V678" s="52"/>
      <c r="W678" s="52"/>
      <c r="X678" s="52"/>
      <c r="Y678" s="52"/>
      <c r="Z678" s="52"/>
      <c r="AA678" s="52"/>
      <c r="AB678" s="52"/>
      <c r="AC678" s="52"/>
      <c r="AD678" s="52"/>
      <c r="AE678" s="52"/>
      <c r="AF678" s="52"/>
      <c r="AG678" s="52"/>
      <c r="AH678" s="52"/>
      <c r="AI678" s="52"/>
      <c r="AJ678" s="52"/>
      <c r="AK678" s="52"/>
      <c r="AL678" s="52"/>
      <c r="AM678" s="52"/>
      <c r="AN678" s="52"/>
      <c r="AO678" s="52"/>
      <c r="AP678" s="52"/>
      <c r="AQ678" s="52"/>
      <c r="AR678" s="52"/>
      <c r="AS678" s="52"/>
      <c r="AT678" s="52"/>
      <c r="AU678" s="52"/>
      <c r="AV678" s="52"/>
      <c r="AW678" s="52"/>
      <c r="AX678" s="52"/>
      <c r="AY678" s="52"/>
      <c r="AZ678" s="52"/>
      <c r="BA678" s="52"/>
      <c r="BB678" s="52"/>
      <c r="BC678" s="52"/>
      <c r="BD678" s="52"/>
      <c r="BE678" s="52"/>
      <c r="BF678" s="52"/>
      <c r="BG678" s="52"/>
      <c r="BH678" s="52"/>
      <c r="BI678" s="52"/>
      <c r="BJ678" s="52"/>
      <c r="BK678" s="52"/>
      <c r="BL678" s="52"/>
      <c r="BM678" s="52"/>
      <c r="BN678" s="52"/>
      <c r="BO678" s="52"/>
      <c r="BP678" s="52"/>
      <c r="BQ678" s="52"/>
      <c r="BR678" s="52"/>
      <c r="BS678" s="52"/>
      <c r="BT678" s="52"/>
      <c r="BU678" s="52"/>
      <c r="BV678" s="52"/>
      <c r="BW678" s="52"/>
      <c r="BX678" s="52"/>
      <c r="BY678" s="52"/>
      <c r="BZ678" s="52"/>
      <c r="CA678" s="52"/>
      <c r="CB678" s="52"/>
      <c r="CC678" s="52"/>
      <c r="CD678" s="52"/>
      <c r="CE678" s="52"/>
      <c r="CF678" s="52"/>
      <c r="CG678" s="52"/>
      <c r="CH678" s="52"/>
      <c r="CI678" s="52"/>
      <c r="CJ678" s="52"/>
      <c r="CK678" s="52"/>
      <c r="CL678" s="52"/>
      <c r="CM678" s="52"/>
      <c r="CN678" s="52"/>
      <c r="CO678" s="52"/>
      <c r="CP678" s="52"/>
      <c r="CQ678" s="52"/>
      <c r="CR678" s="52"/>
      <c r="CS678" s="52"/>
      <c r="CT678" s="52"/>
      <c r="CU678" s="52"/>
      <c r="CV678" s="52"/>
      <c r="CW678" s="52"/>
      <c r="CX678" s="52"/>
      <c r="CY678" s="52"/>
      <c r="CZ678" s="52"/>
      <c r="DA678" s="52"/>
      <c r="DB678" s="52"/>
      <c r="DC678" s="52"/>
      <c r="DD678" s="52"/>
      <c r="DE678" s="52"/>
      <c r="DF678" s="52"/>
      <c r="DG678" s="52"/>
      <c r="DH678" s="52"/>
      <c r="DI678" s="52"/>
      <c r="DJ678" s="52"/>
      <c r="DK678" s="52"/>
      <c r="DL678" s="52"/>
      <c r="DM678" s="52"/>
      <c r="DN678" s="52"/>
      <c r="DO678" s="52"/>
      <c r="DP678" s="52"/>
      <c r="DQ678" s="52"/>
      <c r="DR678" s="52"/>
      <c r="DS678" s="52"/>
      <c r="DT678" s="52"/>
      <c r="DU678" s="52"/>
      <c r="DV678" s="95"/>
      <c r="DW678" s="52"/>
      <c r="DX678" s="52"/>
      <c r="DY678" s="52"/>
      <c r="DZ678" s="52"/>
      <c r="EA678" s="52"/>
      <c r="EB678" s="52"/>
      <c r="EC678" s="52"/>
      <c r="ED678" s="52"/>
      <c r="EE678" s="52"/>
      <c r="EF678" s="52"/>
      <c r="EG678" s="52"/>
      <c r="EH678" s="52"/>
      <c r="EI678" s="52"/>
      <c r="EJ678" s="52"/>
      <c r="EK678" s="52"/>
      <c r="EL678" s="52"/>
      <c r="EM678" s="52"/>
      <c r="EN678" s="52"/>
      <c r="EO678" s="52"/>
      <c r="EP678" s="52"/>
      <c r="EQ678" s="95"/>
      <c r="ER678" s="542"/>
    </row>
    <row r="679" spans="1:148" ht="15" customHeight="1" x14ac:dyDescent="0.25">
      <c r="A679" s="1469"/>
      <c r="B679" s="1129" t="str">
        <f t="shared" si="74"/>
        <v>Desk 49</v>
      </c>
      <c r="C679" s="1131" t="str">
        <f t="shared" si="78"/>
        <v/>
      </c>
      <c r="D679" s="1131" t="str">
        <f t="shared" si="78"/>
        <v/>
      </c>
      <c r="E679" s="1131" t="str">
        <f t="shared" si="78"/>
        <v/>
      </c>
      <c r="F679" s="1131" t="str">
        <f t="shared" si="78"/>
        <v/>
      </c>
      <c r="G679" s="52"/>
      <c r="H679" s="52"/>
      <c r="I679" s="52"/>
      <c r="J679" s="52"/>
      <c r="K679" s="52"/>
      <c r="L679" s="52"/>
      <c r="M679" s="52"/>
      <c r="N679" s="52"/>
      <c r="O679" s="52"/>
      <c r="P679" s="52"/>
      <c r="Q679" s="52"/>
      <c r="R679" s="52"/>
      <c r="S679" s="52"/>
      <c r="T679" s="52"/>
      <c r="U679" s="52"/>
      <c r="V679" s="52"/>
      <c r="W679" s="52"/>
      <c r="X679" s="52"/>
      <c r="Y679" s="52"/>
      <c r="Z679" s="52"/>
      <c r="AA679" s="52"/>
      <c r="AB679" s="52"/>
      <c r="AC679" s="52"/>
      <c r="AD679" s="52"/>
      <c r="AE679" s="52"/>
      <c r="AF679" s="52"/>
      <c r="AG679" s="52"/>
      <c r="AH679" s="52"/>
      <c r="AI679" s="52"/>
      <c r="AJ679" s="52"/>
      <c r="AK679" s="52"/>
      <c r="AL679" s="52"/>
      <c r="AM679" s="52"/>
      <c r="AN679" s="52"/>
      <c r="AO679" s="52"/>
      <c r="AP679" s="52"/>
      <c r="AQ679" s="52"/>
      <c r="AR679" s="52"/>
      <c r="AS679" s="52"/>
      <c r="AT679" s="52"/>
      <c r="AU679" s="52"/>
      <c r="AV679" s="52"/>
      <c r="AW679" s="52"/>
      <c r="AX679" s="52"/>
      <c r="AY679" s="52"/>
      <c r="AZ679" s="52"/>
      <c r="BA679" s="52"/>
      <c r="BB679" s="52"/>
      <c r="BC679" s="52"/>
      <c r="BD679" s="52"/>
      <c r="BE679" s="52"/>
      <c r="BF679" s="52"/>
      <c r="BG679" s="52"/>
      <c r="BH679" s="52"/>
      <c r="BI679" s="52"/>
      <c r="BJ679" s="52"/>
      <c r="BK679" s="52"/>
      <c r="BL679" s="52"/>
      <c r="BM679" s="52"/>
      <c r="BN679" s="52"/>
      <c r="BO679" s="52"/>
      <c r="BP679" s="52"/>
      <c r="BQ679" s="52"/>
      <c r="BR679" s="52"/>
      <c r="BS679" s="52"/>
      <c r="BT679" s="52"/>
      <c r="BU679" s="52"/>
      <c r="BV679" s="52"/>
      <c r="BW679" s="52"/>
      <c r="BX679" s="52"/>
      <c r="BY679" s="52"/>
      <c r="BZ679" s="52"/>
      <c r="CA679" s="52"/>
      <c r="CB679" s="52"/>
      <c r="CC679" s="52"/>
      <c r="CD679" s="52"/>
      <c r="CE679" s="52"/>
      <c r="CF679" s="52"/>
      <c r="CG679" s="52"/>
      <c r="CH679" s="52"/>
      <c r="CI679" s="52"/>
      <c r="CJ679" s="52"/>
      <c r="CK679" s="52"/>
      <c r="CL679" s="52"/>
      <c r="CM679" s="52"/>
      <c r="CN679" s="52"/>
      <c r="CO679" s="52"/>
      <c r="CP679" s="52"/>
      <c r="CQ679" s="52"/>
      <c r="CR679" s="52"/>
      <c r="CS679" s="52"/>
      <c r="CT679" s="52"/>
      <c r="CU679" s="52"/>
      <c r="CV679" s="52"/>
      <c r="CW679" s="52"/>
      <c r="CX679" s="52"/>
      <c r="CY679" s="52"/>
      <c r="CZ679" s="52"/>
      <c r="DA679" s="52"/>
      <c r="DB679" s="52"/>
      <c r="DC679" s="52"/>
      <c r="DD679" s="52"/>
      <c r="DE679" s="52"/>
      <c r="DF679" s="52"/>
      <c r="DG679" s="52"/>
      <c r="DH679" s="52"/>
      <c r="DI679" s="52"/>
      <c r="DJ679" s="52"/>
      <c r="DK679" s="52"/>
      <c r="DL679" s="52"/>
      <c r="DM679" s="52"/>
      <c r="DN679" s="52"/>
      <c r="DO679" s="52"/>
      <c r="DP679" s="52"/>
      <c r="DQ679" s="52"/>
      <c r="DR679" s="52"/>
      <c r="DS679" s="52"/>
      <c r="DT679" s="52"/>
      <c r="DU679" s="52"/>
      <c r="DV679" s="95"/>
      <c r="DW679" s="52"/>
      <c r="DX679" s="52"/>
      <c r="DY679" s="52"/>
      <c r="DZ679" s="52"/>
      <c r="EA679" s="52"/>
      <c r="EB679" s="52"/>
      <c r="EC679" s="52"/>
      <c r="ED679" s="52"/>
      <c r="EE679" s="52"/>
      <c r="EF679" s="52"/>
      <c r="EG679" s="52"/>
      <c r="EH679" s="52"/>
      <c r="EI679" s="52"/>
      <c r="EJ679" s="52"/>
      <c r="EK679" s="52"/>
      <c r="EL679" s="52"/>
      <c r="EM679" s="52"/>
      <c r="EN679" s="52"/>
      <c r="EO679" s="52"/>
      <c r="EP679" s="52"/>
      <c r="EQ679" s="95"/>
      <c r="ER679" s="542"/>
    </row>
    <row r="680" spans="1:148" ht="15" customHeight="1" x14ac:dyDescent="0.25">
      <c r="A680" s="1469"/>
      <c r="B680" s="1129" t="str">
        <f t="shared" si="74"/>
        <v>Desk 50</v>
      </c>
      <c r="C680" s="1131" t="str">
        <f t="shared" ref="C680:F695" si="79">IF(ISBLANK(C60), "", C60)</f>
        <v/>
      </c>
      <c r="D680" s="1131" t="str">
        <f t="shared" si="79"/>
        <v/>
      </c>
      <c r="E680" s="1131" t="str">
        <f t="shared" si="79"/>
        <v/>
      </c>
      <c r="F680" s="1131" t="str">
        <f t="shared" si="79"/>
        <v/>
      </c>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52"/>
      <c r="BD680" s="52"/>
      <c r="BE680" s="52"/>
      <c r="BF680" s="52"/>
      <c r="BG680" s="52"/>
      <c r="BH680" s="52"/>
      <c r="BI680" s="52"/>
      <c r="BJ680" s="52"/>
      <c r="BK680" s="52"/>
      <c r="BL680" s="52"/>
      <c r="BM680" s="52"/>
      <c r="BN680" s="52"/>
      <c r="BO680" s="52"/>
      <c r="BP680" s="52"/>
      <c r="BQ680" s="52"/>
      <c r="BR680" s="52"/>
      <c r="BS680" s="52"/>
      <c r="BT680" s="52"/>
      <c r="BU680" s="52"/>
      <c r="BV680" s="52"/>
      <c r="BW680" s="52"/>
      <c r="BX680" s="52"/>
      <c r="BY680" s="52"/>
      <c r="BZ680" s="52"/>
      <c r="CA680" s="52"/>
      <c r="CB680" s="52"/>
      <c r="CC680" s="52"/>
      <c r="CD680" s="52"/>
      <c r="CE680" s="52"/>
      <c r="CF680" s="52"/>
      <c r="CG680" s="52"/>
      <c r="CH680" s="52"/>
      <c r="CI680" s="52"/>
      <c r="CJ680" s="52"/>
      <c r="CK680" s="52"/>
      <c r="CL680" s="52"/>
      <c r="CM680" s="52"/>
      <c r="CN680" s="52"/>
      <c r="CO680" s="52"/>
      <c r="CP680" s="52"/>
      <c r="CQ680" s="52"/>
      <c r="CR680" s="52"/>
      <c r="CS680" s="52"/>
      <c r="CT680" s="52"/>
      <c r="CU680" s="52"/>
      <c r="CV680" s="52"/>
      <c r="CW680" s="52"/>
      <c r="CX680" s="52"/>
      <c r="CY680" s="52"/>
      <c r="CZ680" s="52"/>
      <c r="DA680" s="52"/>
      <c r="DB680" s="52"/>
      <c r="DC680" s="52"/>
      <c r="DD680" s="52"/>
      <c r="DE680" s="52"/>
      <c r="DF680" s="52"/>
      <c r="DG680" s="52"/>
      <c r="DH680" s="52"/>
      <c r="DI680" s="52"/>
      <c r="DJ680" s="52"/>
      <c r="DK680" s="52"/>
      <c r="DL680" s="52"/>
      <c r="DM680" s="52"/>
      <c r="DN680" s="52"/>
      <c r="DO680" s="52"/>
      <c r="DP680" s="52"/>
      <c r="DQ680" s="52"/>
      <c r="DR680" s="52"/>
      <c r="DS680" s="52"/>
      <c r="DT680" s="52"/>
      <c r="DU680" s="52"/>
      <c r="DV680" s="95"/>
      <c r="DW680" s="52"/>
      <c r="DX680" s="52"/>
      <c r="DY680" s="52"/>
      <c r="DZ680" s="52"/>
      <c r="EA680" s="52"/>
      <c r="EB680" s="52"/>
      <c r="EC680" s="52"/>
      <c r="ED680" s="52"/>
      <c r="EE680" s="52"/>
      <c r="EF680" s="52"/>
      <c r="EG680" s="52"/>
      <c r="EH680" s="52"/>
      <c r="EI680" s="52"/>
      <c r="EJ680" s="52"/>
      <c r="EK680" s="52"/>
      <c r="EL680" s="52"/>
      <c r="EM680" s="52"/>
      <c r="EN680" s="52"/>
      <c r="EO680" s="52"/>
      <c r="EP680" s="52"/>
      <c r="EQ680" s="95"/>
      <c r="ER680" s="542"/>
    </row>
    <row r="681" spans="1:148" ht="15" customHeight="1" x14ac:dyDescent="0.25">
      <c r="A681" s="1469"/>
      <c r="B681" s="1129" t="str">
        <f t="shared" si="74"/>
        <v>Desk 51</v>
      </c>
      <c r="C681" s="1131" t="str">
        <f t="shared" si="79"/>
        <v/>
      </c>
      <c r="D681" s="1131" t="str">
        <f t="shared" si="79"/>
        <v/>
      </c>
      <c r="E681" s="1131" t="str">
        <f t="shared" si="79"/>
        <v/>
      </c>
      <c r="F681" s="1131" t="str">
        <f t="shared" si="79"/>
        <v/>
      </c>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52"/>
      <c r="BD681" s="52"/>
      <c r="BE681" s="52"/>
      <c r="BF681" s="52"/>
      <c r="BG681" s="52"/>
      <c r="BH681" s="52"/>
      <c r="BI681" s="52"/>
      <c r="BJ681" s="52"/>
      <c r="BK681" s="52"/>
      <c r="BL681" s="52"/>
      <c r="BM681" s="52"/>
      <c r="BN681" s="52"/>
      <c r="BO681" s="52"/>
      <c r="BP681" s="52"/>
      <c r="BQ681" s="52"/>
      <c r="BR681" s="52"/>
      <c r="BS681" s="52"/>
      <c r="BT681" s="52"/>
      <c r="BU681" s="52"/>
      <c r="BV681" s="52"/>
      <c r="BW681" s="52"/>
      <c r="BX681" s="52"/>
      <c r="BY681" s="52"/>
      <c r="BZ681" s="52"/>
      <c r="CA681" s="52"/>
      <c r="CB681" s="52"/>
      <c r="CC681" s="52"/>
      <c r="CD681" s="52"/>
      <c r="CE681" s="52"/>
      <c r="CF681" s="52"/>
      <c r="CG681" s="52"/>
      <c r="CH681" s="52"/>
      <c r="CI681" s="52"/>
      <c r="CJ681" s="52"/>
      <c r="CK681" s="52"/>
      <c r="CL681" s="52"/>
      <c r="CM681" s="52"/>
      <c r="CN681" s="52"/>
      <c r="CO681" s="52"/>
      <c r="CP681" s="52"/>
      <c r="CQ681" s="52"/>
      <c r="CR681" s="52"/>
      <c r="CS681" s="52"/>
      <c r="CT681" s="52"/>
      <c r="CU681" s="52"/>
      <c r="CV681" s="52"/>
      <c r="CW681" s="52"/>
      <c r="CX681" s="52"/>
      <c r="CY681" s="52"/>
      <c r="CZ681" s="52"/>
      <c r="DA681" s="52"/>
      <c r="DB681" s="52"/>
      <c r="DC681" s="52"/>
      <c r="DD681" s="52"/>
      <c r="DE681" s="52"/>
      <c r="DF681" s="52"/>
      <c r="DG681" s="52"/>
      <c r="DH681" s="52"/>
      <c r="DI681" s="52"/>
      <c r="DJ681" s="52"/>
      <c r="DK681" s="52"/>
      <c r="DL681" s="52"/>
      <c r="DM681" s="52"/>
      <c r="DN681" s="52"/>
      <c r="DO681" s="52"/>
      <c r="DP681" s="52"/>
      <c r="DQ681" s="52"/>
      <c r="DR681" s="52"/>
      <c r="DS681" s="52"/>
      <c r="DT681" s="52"/>
      <c r="DU681" s="52"/>
      <c r="DV681" s="95"/>
      <c r="DW681" s="52"/>
      <c r="DX681" s="52"/>
      <c r="DY681" s="52"/>
      <c r="DZ681" s="52"/>
      <c r="EA681" s="52"/>
      <c r="EB681" s="52"/>
      <c r="EC681" s="52"/>
      <c r="ED681" s="52"/>
      <c r="EE681" s="52"/>
      <c r="EF681" s="52"/>
      <c r="EG681" s="52"/>
      <c r="EH681" s="52"/>
      <c r="EI681" s="52"/>
      <c r="EJ681" s="52"/>
      <c r="EK681" s="52"/>
      <c r="EL681" s="52"/>
      <c r="EM681" s="52"/>
      <c r="EN681" s="52"/>
      <c r="EO681" s="52"/>
      <c r="EP681" s="52"/>
      <c r="EQ681" s="95"/>
      <c r="ER681" s="542"/>
    </row>
    <row r="682" spans="1:148" ht="15" customHeight="1" x14ac:dyDescent="0.25">
      <c r="A682" s="1469"/>
      <c r="B682" s="1129" t="str">
        <f t="shared" si="74"/>
        <v>Desk 52</v>
      </c>
      <c r="C682" s="1131" t="str">
        <f t="shared" si="79"/>
        <v/>
      </c>
      <c r="D682" s="1131" t="str">
        <f t="shared" si="79"/>
        <v/>
      </c>
      <c r="E682" s="1131" t="str">
        <f t="shared" si="79"/>
        <v/>
      </c>
      <c r="F682" s="1131" t="str">
        <f t="shared" si="79"/>
        <v/>
      </c>
      <c r="G682" s="52"/>
      <c r="H682" s="52"/>
      <c r="I682" s="52"/>
      <c r="J682" s="52"/>
      <c r="K682" s="52"/>
      <c r="L682" s="52"/>
      <c r="M682" s="52"/>
      <c r="N682" s="52"/>
      <c r="O682" s="52"/>
      <c r="P682" s="52"/>
      <c r="Q682" s="52"/>
      <c r="R682" s="52"/>
      <c r="S682" s="52"/>
      <c r="T682" s="52"/>
      <c r="U682" s="52"/>
      <c r="V682" s="52"/>
      <c r="W682" s="52"/>
      <c r="X682" s="52"/>
      <c r="Y682" s="52"/>
      <c r="Z682" s="52"/>
      <c r="AA682" s="52"/>
      <c r="AB682" s="52"/>
      <c r="AC682" s="52"/>
      <c r="AD682" s="52"/>
      <c r="AE682" s="52"/>
      <c r="AF682" s="52"/>
      <c r="AG682" s="52"/>
      <c r="AH682" s="52"/>
      <c r="AI682" s="52"/>
      <c r="AJ682" s="52"/>
      <c r="AK682" s="52"/>
      <c r="AL682" s="52"/>
      <c r="AM682" s="52"/>
      <c r="AN682" s="52"/>
      <c r="AO682" s="52"/>
      <c r="AP682" s="52"/>
      <c r="AQ682" s="52"/>
      <c r="AR682" s="52"/>
      <c r="AS682" s="52"/>
      <c r="AT682" s="52"/>
      <c r="AU682" s="52"/>
      <c r="AV682" s="52"/>
      <c r="AW682" s="52"/>
      <c r="AX682" s="52"/>
      <c r="AY682" s="52"/>
      <c r="AZ682" s="52"/>
      <c r="BA682" s="52"/>
      <c r="BB682" s="52"/>
      <c r="BC682" s="52"/>
      <c r="BD682" s="52"/>
      <c r="BE682" s="52"/>
      <c r="BF682" s="52"/>
      <c r="BG682" s="52"/>
      <c r="BH682" s="52"/>
      <c r="BI682" s="52"/>
      <c r="BJ682" s="52"/>
      <c r="BK682" s="52"/>
      <c r="BL682" s="52"/>
      <c r="BM682" s="52"/>
      <c r="BN682" s="52"/>
      <c r="BO682" s="52"/>
      <c r="BP682" s="52"/>
      <c r="BQ682" s="52"/>
      <c r="BR682" s="52"/>
      <c r="BS682" s="52"/>
      <c r="BT682" s="52"/>
      <c r="BU682" s="52"/>
      <c r="BV682" s="52"/>
      <c r="BW682" s="52"/>
      <c r="BX682" s="52"/>
      <c r="BY682" s="52"/>
      <c r="BZ682" s="52"/>
      <c r="CA682" s="52"/>
      <c r="CB682" s="52"/>
      <c r="CC682" s="52"/>
      <c r="CD682" s="52"/>
      <c r="CE682" s="52"/>
      <c r="CF682" s="52"/>
      <c r="CG682" s="52"/>
      <c r="CH682" s="52"/>
      <c r="CI682" s="52"/>
      <c r="CJ682" s="52"/>
      <c r="CK682" s="52"/>
      <c r="CL682" s="52"/>
      <c r="CM682" s="52"/>
      <c r="CN682" s="52"/>
      <c r="CO682" s="52"/>
      <c r="CP682" s="52"/>
      <c r="CQ682" s="52"/>
      <c r="CR682" s="52"/>
      <c r="CS682" s="52"/>
      <c r="CT682" s="52"/>
      <c r="CU682" s="52"/>
      <c r="CV682" s="52"/>
      <c r="CW682" s="52"/>
      <c r="CX682" s="52"/>
      <c r="CY682" s="52"/>
      <c r="CZ682" s="52"/>
      <c r="DA682" s="52"/>
      <c r="DB682" s="52"/>
      <c r="DC682" s="52"/>
      <c r="DD682" s="52"/>
      <c r="DE682" s="52"/>
      <c r="DF682" s="52"/>
      <c r="DG682" s="52"/>
      <c r="DH682" s="52"/>
      <c r="DI682" s="52"/>
      <c r="DJ682" s="52"/>
      <c r="DK682" s="52"/>
      <c r="DL682" s="52"/>
      <c r="DM682" s="52"/>
      <c r="DN682" s="52"/>
      <c r="DO682" s="52"/>
      <c r="DP682" s="52"/>
      <c r="DQ682" s="52"/>
      <c r="DR682" s="52"/>
      <c r="DS682" s="52"/>
      <c r="DT682" s="52"/>
      <c r="DU682" s="52"/>
      <c r="DV682" s="95"/>
      <c r="DW682" s="52"/>
      <c r="DX682" s="52"/>
      <c r="DY682" s="52"/>
      <c r="DZ682" s="52"/>
      <c r="EA682" s="52"/>
      <c r="EB682" s="52"/>
      <c r="EC682" s="52"/>
      <c r="ED682" s="52"/>
      <c r="EE682" s="52"/>
      <c r="EF682" s="52"/>
      <c r="EG682" s="52"/>
      <c r="EH682" s="52"/>
      <c r="EI682" s="52"/>
      <c r="EJ682" s="52"/>
      <c r="EK682" s="52"/>
      <c r="EL682" s="52"/>
      <c r="EM682" s="52"/>
      <c r="EN682" s="52"/>
      <c r="EO682" s="52"/>
      <c r="EP682" s="52"/>
      <c r="EQ682" s="95"/>
      <c r="ER682" s="542"/>
    </row>
    <row r="683" spans="1:148" ht="15" customHeight="1" x14ac:dyDescent="0.25">
      <c r="A683" s="1469"/>
      <c r="B683" s="1129" t="str">
        <f t="shared" si="74"/>
        <v>Desk 53</v>
      </c>
      <c r="C683" s="1131" t="str">
        <f t="shared" si="79"/>
        <v/>
      </c>
      <c r="D683" s="1131" t="str">
        <f t="shared" si="79"/>
        <v/>
      </c>
      <c r="E683" s="1131" t="str">
        <f t="shared" si="79"/>
        <v/>
      </c>
      <c r="F683" s="1131" t="str">
        <f t="shared" si="79"/>
        <v/>
      </c>
      <c r="G683" s="52"/>
      <c r="H683" s="52"/>
      <c r="I683" s="52"/>
      <c r="J683" s="52"/>
      <c r="K683" s="52"/>
      <c r="L683" s="52"/>
      <c r="M683" s="52"/>
      <c r="N683" s="52"/>
      <c r="O683" s="52"/>
      <c r="P683" s="52"/>
      <c r="Q683" s="52"/>
      <c r="R683" s="52"/>
      <c r="S683" s="52"/>
      <c r="T683" s="52"/>
      <c r="U683" s="52"/>
      <c r="V683" s="52"/>
      <c r="W683" s="52"/>
      <c r="X683" s="52"/>
      <c r="Y683" s="52"/>
      <c r="Z683" s="52"/>
      <c r="AA683" s="52"/>
      <c r="AB683" s="52"/>
      <c r="AC683" s="52"/>
      <c r="AD683" s="52"/>
      <c r="AE683" s="52"/>
      <c r="AF683" s="52"/>
      <c r="AG683" s="52"/>
      <c r="AH683" s="52"/>
      <c r="AI683" s="52"/>
      <c r="AJ683" s="52"/>
      <c r="AK683" s="52"/>
      <c r="AL683" s="52"/>
      <c r="AM683" s="52"/>
      <c r="AN683" s="52"/>
      <c r="AO683" s="52"/>
      <c r="AP683" s="52"/>
      <c r="AQ683" s="52"/>
      <c r="AR683" s="52"/>
      <c r="AS683" s="52"/>
      <c r="AT683" s="52"/>
      <c r="AU683" s="52"/>
      <c r="AV683" s="52"/>
      <c r="AW683" s="52"/>
      <c r="AX683" s="52"/>
      <c r="AY683" s="52"/>
      <c r="AZ683" s="52"/>
      <c r="BA683" s="52"/>
      <c r="BB683" s="52"/>
      <c r="BC683" s="52"/>
      <c r="BD683" s="52"/>
      <c r="BE683" s="52"/>
      <c r="BF683" s="52"/>
      <c r="BG683" s="52"/>
      <c r="BH683" s="52"/>
      <c r="BI683" s="52"/>
      <c r="BJ683" s="52"/>
      <c r="BK683" s="52"/>
      <c r="BL683" s="52"/>
      <c r="BM683" s="52"/>
      <c r="BN683" s="52"/>
      <c r="BO683" s="52"/>
      <c r="BP683" s="52"/>
      <c r="BQ683" s="52"/>
      <c r="BR683" s="52"/>
      <c r="BS683" s="52"/>
      <c r="BT683" s="52"/>
      <c r="BU683" s="52"/>
      <c r="BV683" s="52"/>
      <c r="BW683" s="52"/>
      <c r="BX683" s="52"/>
      <c r="BY683" s="52"/>
      <c r="BZ683" s="52"/>
      <c r="CA683" s="52"/>
      <c r="CB683" s="52"/>
      <c r="CC683" s="52"/>
      <c r="CD683" s="52"/>
      <c r="CE683" s="52"/>
      <c r="CF683" s="52"/>
      <c r="CG683" s="52"/>
      <c r="CH683" s="52"/>
      <c r="CI683" s="52"/>
      <c r="CJ683" s="52"/>
      <c r="CK683" s="52"/>
      <c r="CL683" s="52"/>
      <c r="CM683" s="52"/>
      <c r="CN683" s="52"/>
      <c r="CO683" s="52"/>
      <c r="CP683" s="52"/>
      <c r="CQ683" s="52"/>
      <c r="CR683" s="52"/>
      <c r="CS683" s="52"/>
      <c r="CT683" s="52"/>
      <c r="CU683" s="52"/>
      <c r="CV683" s="52"/>
      <c r="CW683" s="52"/>
      <c r="CX683" s="52"/>
      <c r="CY683" s="52"/>
      <c r="CZ683" s="52"/>
      <c r="DA683" s="52"/>
      <c r="DB683" s="52"/>
      <c r="DC683" s="52"/>
      <c r="DD683" s="52"/>
      <c r="DE683" s="52"/>
      <c r="DF683" s="52"/>
      <c r="DG683" s="52"/>
      <c r="DH683" s="52"/>
      <c r="DI683" s="52"/>
      <c r="DJ683" s="52"/>
      <c r="DK683" s="52"/>
      <c r="DL683" s="52"/>
      <c r="DM683" s="52"/>
      <c r="DN683" s="52"/>
      <c r="DO683" s="52"/>
      <c r="DP683" s="52"/>
      <c r="DQ683" s="52"/>
      <c r="DR683" s="52"/>
      <c r="DS683" s="52"/>
      <c r="DT683" s="52"/>
      <c r="DU683" s="52"/>
      <c r="DV683" s="95"/>
      <c r="DW683" s="52"/>
      <c r="DX683" s="52"/>
      <c r="DY683" s="52"/>
      <c r="DZ683" s="52"/>
      <c r="EA683" s="52"/>
      <c r="EB683" s="52"/>
      <c r="EC683" s="52"/>
      <c r="ED683" s="52"/>
      <c r="EE683" s="52"/>
      <c r="EF683" s="52"/>
      <c r="EG683" s="52"/>
      <c r="EH683" s="52"/>
      <c r="EI683" s="52"/>
      <c r="EJ683" s="52"/>
      <c r="EK683" s="52"/>
      <c r="EL683" s="52"/>
      <c r="EM683" s="52"/>
      <c r="EN683" s="52"/>
      <c r="EO683" s="52"/>
      <c r="EP683" s="52"/>
      <c r="EQ683" s="95"/>
      <c r="ER683" s="542"/>
    </row>
    <row r="684" spans="1:148" ht="15" customHeight="1" x14ac:dyDescent="0.25">
      <c r="A684" s="1469"/>
      <c r="B684" s="1129" t="str">
        <f t="shared" si="74"/>
        <v>Desk 54</v>
      </c>
      <c r="C684" s="1131" t="str">
        <f t="shared" si="79"/>
        <v/>
      </c>
      <c r="D684" s="1131" t="str">
        <f t="shared" si="79"/>
        <v/>
      </c>
      <c r="E684" s="1131" t="str">
        <f t="shared" si="79"/>
        <v/>
      </c>
      <c r="F684" s="1131" t="str">
        <f t="shared" si="79"/>
        <v/>
      </c>
      <c r="G684" s="52"/>
      <c r="H684" s="52"/>
      <c r="I684" s="52"/>
      <c r="J684" s="52"/>
      <c r="K684" s="52"/>
      <c r="L684" s="52"/>
      <c r="M684" s="52"/>
      <c r="N684" s="52"/>
      <c r="O684" s="52"/>
      <c r="P684" s="52"/>
      <c r="Q684" s="52"/>
      <c r="R684" s="52"/>
      <c r="S684" s="52"/>
      <c r="T684" s="52"/>
      <c r="U684" s="52"/>
      <c r="V684" s="52"/>
      <c r="W684" s="52"/>
      <c r="X684" s="52"/>
      <c r="Y684" s="52"/>
      <c r="Z684" s="52"/>
      <c r="AA684" s="52"/>
      <c r="AB684" s="52"/>
      <c r="AC684" s="52"/>
      <c r="AD684" s="52"/>
      <c r="AE684" s="52"/>
      <c r="AF684" s="52"/>
      <c r="AG684" s="52"/>
      <c r="AH684" s="52"/>
      <c r="AI684" s="52"/>
      <c r="AJ684" s="52"/>
      <c r="AK684" s="52"/>
      <c r="AL684" s="52"/>
      <c r="AM684" s="52"/>
      <c r="AN684" s="52"/>
      <c r="AO684" s="52"/>
      <c r="AP684" s="52"/>
      <c r="AQ684" s="52"/>
      <c r="AR684" s="52"/>
      <c r="AS684" s="52"/>
      <c r="AT684" s="52"/>
      <c r="AU684" s="52"/>
      <c r="AV684" s="52"/>
      <c r="AW684" s="52"/>
      <c r="AX684" s="52"/>
      <c r="AY684" s="52"/>
      <c r="AZ684" s="52"/>
      <c r="BA684" s="52"/>
      <c r="BB684" s="52"/>
      <c r="BC684" s="52"/>
      <c r="BD684" s="52"/>
      <c r="BE684" s="52"/>
      <c r="BF684" s="52"/>
      <c r="BG684" s="52"/>
      <c r="BH684" s="52"/>
      <c r="BI684" s="52"/>
      <c r="BJ684" s="52"/>
      <c r="BK684" s="52"/>
      <c r="BL684" s="52"/>
      <c r="BM684" s="52"/>
      <c r="BN684" s="52"/>
      <c r="BO684" s="52"/>
      <c r="BP684" s="52"/>
      <c r="BQ684" s="52"/>
      <c r="BR684" s="52"/>
      <c r="BS684" s="52"/>
      <c r="BT684" s="52"/>
      <c r="BU684" s="52"/>
      <c r="BV684" s="52"/>
      <c r="BW684" s="52"/>
      <c r="BX684" s="52"/>
      <c r="BY684" s="52"/>
      <c r="BZ684" s="52"/>
      <c r="CA684" s="52"/>
      <c r="CB684" s="52"/>
      <c r="CC684" s="52"/>
      <c r="CD684" s="52"/>
      <c r="CE684" s="52"/>
      <c r="CF684" s="52"/>
      <c r="CG684" s="52"/>
      <c r="CH684" s="52"/>
      <c r="CI684" s="52"/>
      <c r="CJ684" s="52"/>
      <c r="CK684" s="52"/>
      <c r="CL684" s="52"/>
      <c r="CM684" s="52"/>
      <c r="CN684" s="52"/>
      <c r="CO684" s="52"/>
      <c r="CP684" s="52"/>
      <c r="CQ684" s="52"/>
      <c r="CR684" s="52"/>
      <c r="CS684" s="52"/>
      <c r="CT684" s="52"/>
      <c r="CU684" s="52"/>
      <c r="CV684" s="52"/>
      <c r="CW684" s="52"/>
      <c r="CX684" s="52"/>
      <c r="CY684" s="52"/>
      <c r="CZ684" s="52"/>
      <c r="DA684" s="52"/>
      <c r="DB684" s="52"/>
      <c r="DC684" s="52"/>
      <c r="DD684" s="52"/>
      <c r="DE684" s="52"/>
      <c r="DF684" s="52"/>
      <c r="DG684" s="52"/>
      <c r="DH684" s="52"/>
      <c r="DI684" s="52"/>
      <c r="DJ684" s="52"/>
      <c r="DK684" s="52"/>
      <c r="DL684" s="52"/>
      <c r="DM684" s="52"/>
      <c r="DN684" s="52"/>
      <c r="DO684" s="52"/>
      <c r="DP684" s="52"/>
      <c r="DQ684" s="52"/>
      <c r="DR684" s="52"/>
      <c r="DS684" s="52"/>
      <c r="DT684" s="52"/>
      <c r="DU684" s="52"/>
      <c r="DV684" s="95"/>
      <c r="DW684" s="52"/>
      <c r="DX684" s="52"/>
      <c r="DY684" s="52"/>
      <c r="DZ684" s="52"/>
      <c r="EA684" s="52"/>
      <c r="EB684" s="52"/>
      <c r="EC684" s="52"/>
      <c r="ED684" s="52"/>
      <c r="EE684" s="52"/>
      <c r="EF684" s="52"/>
      <c r="EG684" s="52"/>
      <c r="EH684" s="52"/>
      <c r="EI684" s="52"/>
      <c r="EJ684" s="52"/>
      <c r="EK684" s="52"/>
      <c r="EL684" s="52"/>
      <c r="EM684" s="52"/>
      <c r="EN684" s="52"/>
      <c r="EO684" s="52"/>
      <c r="EP684" s="52"/>
      <c r="EQ684" s="95"/>
      <c r="ER684" s="542"/>
    </row>
    <row r="685" spans="1:148" ht="15" customHeight="1" x14ac:dyDescent="0.25">
      <c r="A685" s="1469"/>
      <c r="B685" s="1129" t="str">
        <f t="shared" si="74"/>
        <v>Desk 55</v>
      </c>
      <c r="C685" s="1131" t="str">
        <f t="shared" si="79"/>
        <v/>
      </c>
      <c r="D685" s="1131" t="str">
        <f t="shared" si="79"/>
        <v/>
      </c>
      <c r="E685" s="1131" t="str">
        <f t="shared" si="79"/>
        <v/>
      </c>
      <c r="F685" s="1131" t="str">
        <f t="shared" si="79"/>
        <v/>
      </c>
      <c r="G685" s="52"/>
      <c r="H685" s="52"/>
      <c r="I685" s="52"/>
      <c r="J685" s="52"/>
      <c r="K685" s="52"/>
      <c r="L685" s="52"/>
      <c r="M685" s="52"/>
      <c r="N685" s="52"/>
      <c r="O685" s="52"/>
      <c r="P685" s="52"/>
      <c r="Q685" s="52"/>
      <c r="R685" s="52"/>
      <c r="S685" s="52"/>
      <c r="T685" s="52"/>
      <c r="U685" s="52"/>
      <c r="V685" s="52"/>
      <c r="W685" s="52"/>
      <c r="X685" s="52"/>
      <c r="Y685" s="52"/>
      <c r="Z685" s="52"/>
      <c r="AA685" s="52"/>
      <c r="AB685" s="52"/>
      <c r="AC685" s="52"/>
      <c r="AD685" s="52"/>
      <c r="AE685" s="52"/>
      <c r="AF685" s="52"/>
      <c r="AG685" s="52"/>
      <c r="AH685" s="52"/>
      <c r="AI685" s="52"/>
      <c r="AJ685" s="52"/>
      <c r="AK685" s="52"/>
      <c r="AL685" s="52"/>
      <c r="AM685" s="52"/>
      <c r="AN685" s="52"/>
      <c r="AO685" s="52"/>
      <c r="AP685" s="52"/>
      <c r="AQ685" s="52"/>
      <c r="AR685" s="52"/>
      <c r="AS685" s="52"/>
      <c r="AT685" s="52"/>
      <c r="AU685" s="52"/>
      <c r="AV685" s="52"/>
      <c r="AW685" s="52"/>
      <c r="AX685" s="52"/>
      <c r="AY685" s="52"/>
      <c r="AZ685" s="52"/>
      <c r="BA685" s="52"/>
      <c r="BB685" s="52"/>
      <c r="BC685" s="52"/>
      <c r="BD685" s="52"/>
      <c r="BE685" s="52"/>
      <c r="BF685" s="52"/>
      <c r="BG685" s="52"/>
      <c r="BH685" s="52"/>
      <c r="BI685" s="52"/>
      <c r="BJ685" s="52"/>
      <c r="BK685" s="52"/>
      <c r="BL685" s="52"/>
      <c r="BM685" s="52"/>
      <c r="BN685" s="52"/>
      <c r="BO685" s="52"/>
      <c r="BP685" s="52"/>
      <c r="BQ685" s="52"/>
      <c r="BR685" s="52"/>
      <c r="BS685" s="52"/>
      <c r="BT685" s="52"/>
      <c r="BU685" s="52"/>
      <c r="BV685" s="52"/>
      <c r="BW685" s="52"/>
      <c r="BX685" s="52"/>
      <c r="BY685" s="52"/>
      <c r="BZ685" s="52"/>
      <c r="CA685" s="52"/>
      <c r="CB685" s="52"/>
      <c r="CC685" s="52"/>
      <c r="CD685" s="52"/>
      <c r="CE685" s="52"/>
      <c r="CF685" s="52"/>
      <c r="CG685" s="52"/>
      <c r="CH685" s="52"/>
      <c r="CI685" s="52"/>
      <c r="CJ685" s="52"/>
      <c r="CK685" s="52"/>
      <c r="CL685" s="52"/>
      <c r="CM685" s="52"/>
      <c r="CN685" s="52"/>
      <c r="CO685" s="52"/>
      <c r="CP685" s="52"/>
      <c r="CQ685" s="52"/>
      <c r="CR685" s="52"/>
      <c r="CS685" s="52"/>
      <c r="CT685" s="52"/>
      <c r="CU685" s="52"/>
      <c r="CV685" s="52"/>
      <c r="CW685" s="52"/>
      <c r="CX685" s="52"/>
      <c r="CY685" s="52"/>
      <c r="CZ685" s="52"/>
      <c r="DA685" s="52"/>
      <c r="DB685" s="52"/>
      <c r="DC685" s="52"/>
      <c r="DD685" s="52"/>
      <c r="DE685" s="52"/>
      <c r="DF685" s="52"/>
      <c r="DG685" s="52"/>
      <c r="DH685" s="52"/>
      <c r="DI685" s="52"/>
      <c r="DJ685" s="52"/>
      <c r="DK685" s="52"/>
      <c r="DL685" s="52"/>
      <c r="DM685" s="52"/>
      <c r="DN685" s="52"/>
      <c r="DO685" s="52"/>
      <c r="DP685" s="52"/>
      <c r="DQ685" s="52"/>
      <c r="DR685" s="52"/>
      <c r="DS685" s="52"/>
      <c r="DT685" s="52"/>
      <c r="DU685" s="52"/>
      <c r="DV685" s="95"/>
      <c r="DW685" s="52"/>
      <c r="DX685" s="52"/>
      <c r="DY685" s="52"/>
      <c r="DZ685" s="52"/>
      <c r="EA685" s="52"/>
      <c r="EB685" s="52"/>
      <c r="EC685" s="52"/>
      <c r="ED685" s="52"/>
      <c r="EE685" s="52"/>
      <c r="EF685" s="52"/>
      <c r="EG685" s="52"/>
      <c r="EH685" s="52"/>
      <c r="EI685" s="52"/>
      <c r="EJ685" s="52"/>
      <c r="EK685" s="52"/>
      <c r="EL685" s="52"/>
      <c r="EM685" s="52"/>
      <c r="EN685" s="52"/>
      <c r="EO685" s="52"/>
      <c r="EP685" s="52"/>
      <c r="EQ685" s="95"/>
      <c r="ER685" s="542"/>
    </row>
    <row r="686" spans="1:148" ht="15" customHeight="1" x14ac:dyDescent="0.25">
      <c r="A686" s="1469"/>
      <c r="B686" s="1129" t="str">
        <f t="shared" si="74"/>
        <v>Desk 56</v>
      </c>
      <c r="C686" s="1131" t="str">
        <f t="shared" si="79"/>
        <v/>
      </c>
      <c r="D686" s="1131" t="str">
        <f t="shared" si="79"/>
        <v/>
      </c>
      <c r="E686" s="1131" t="str">
        <f t="shared" si="79"/>
        <v/>
      </c>
      <c r="F686" s="1131" t="str">
        <f t="shared" si="79"/>
        <v/>
      </c>
      <c r="G686" s="52"/>
      <c r="H686" s="52"/>
      <c r="I686" s="52"/>
      <c r="J686" s="52"/>
      <c r="K686" s="52"/>
      <c r="L686" s="52"/>
      <c r="M686" s="52"/>
      <c r="N686" s="52"/>
      <c r="O686" s="52"/>
      <c r="P686" s="52"/>
      <c r="Q686" s="52"/>
      <c r="R686" s="52"/>
      <c r="S686" s="52"/>
      <c r="T686" s="52"/>
      <c r="U686" s="52"/>
      <c r="V686" s="52"/>
      <c r="W686" s="52"/>
      <c r="X686" s="52"/>
      <c r="Y686" s="52"/>
      <c r="Z686" s="52"/>
      <c r="AA686" s="52"/>
      <c r="AB686" s="52"/>
      <c r="AC686" s="52"/>
      <c r="AD686" s="52"/>
      <c r="AE686" s="52"/>
      <c r="AF686" s="52"/>
      <c r="AG686" s="52"/>
      <c r="AH686" s="52"/>
      <c r="AI686" s="52"/>
      <c r="AJ686" s="52"/>
      <c r="AK686" s="52"/>
      <c r="AL686" s="52"/>
      <c r="AM686" s="52"/>
      <c r="AN686" s="52"/>
      <c r="AO686" s="52"/>
      <c r="AP686" s="52"/>
      <c r="AQ686" s="52"/>
      <c r="AR686" s="52"/>
      <c r="AS686" s="52"/>
      <c r="AT686" s="52"/>
      <c r="AU686" s="52"/>
      <c r="AV686" s="52"/>
      <c r="AW686" s="52"/>
      <c r="AX686" s="52"/>
      <c r="AY686" s="52"/>
      <c r="AZ686" s="52"/>
      <c r="BA686" s="52"/>
      <c r="BB686" s="52"/>
      <c r="BC686" s="52"/>
      <c r="BD686" s="52"/>
      <c r="BE686" s="52"/>
      <c r="BF686" s="52"/>
      <c r="BG686" s="52"/>
      <c r="BH686" s="52"/>
      <c r="BI686" s="52"/>
      <c r="BJ686" s="52"/>
      <c r="BK686" s="52"/>
      <c r="BL686" s="52"/>
      <c r="BM686" s="52"/>
      <c r="BN686" s="52"/>
      <c r="BO686" s="52"/>
      <c r="BP686" s="52"/>
      <c r="BQ686" s="52"/>
      <c r="BR686" s="52"/>
      <c r="BS686" s="52"/>
      <c r="BT686" s="52"/>
      <c r="BU686" s="52"/>
      <c r="BV686" s="52"/>
      <c r="BW686" s="52"/>
      <c r="BX686" s="52"/>
      <c r="BY686" s="52"/>
      <c r="BZ686" s="52"/>
      <c r="CA686" s="52"/>
      <c r="CB686" s="52"/>
      <c r="CC686" s="52"/>
      <c r="CD686" s="52"/>
      <c r="CE686" s="52"/>
      <c r="CF686" s="52"/>
      <c r="CG686" s="52"/>
      <c r="CH686" s="52"/>
      <c r="CI686" s="52"/>
      <c r="CJ686" s="52"/>
      <c r="CK686" s="52"/>
      <c r="CL686" s="52"/>
      <c r="CM686" s="52"/>
      <c r="CN686" s="52"/>
      <c r="CO686" s="52"/>
      <c r="CP686" s="52"/>
      <c r="CQ686" s="52"/>
      <c r="CR686" s="52"/>
      <c r="CS686" s="52"/>
      <c r="CT686" s="52"/>
      <c r="CU686" s="52"/>
      <c r="CV686" s="52"/>
      <c r="CW686" s="52"/>
      <c r="CX686" s="52"/>
      <c r="CY686" s="52"/>
      <c r="CZ686" s="52"/>
      <c r="DA686" s="52"/>
      <c r="DB686" s="52"/>
      <c r="DC686" s="52"/>
      <c r="DD686" s="52"/>
      <c r="DE686" s="52"/>
      <c r="DF686" s="52"/>
      <c r="DG686" s="52"/>
      <c r="DH686" s="52"/>
      <c r="DI686" s="52"/>
      <c r="DJ686" s="52"/>
      <c r="DK686" s="52"/>
      <c r="DL686" s="52"/>
      <c r="DM686" s="52"/>
      <c r="DN686" s="52"/>
      <c r="DO686" s="52"/>
      <c r="DP686" s="52"/>
      <c r="DQ686" s="52"/>
      <c r="DR686" s="52"/>
      <c r="DS686" s="52"/>
      <c r="DT686" s="52"/>
      <c r="DU686" s="52"/>
      <c r="DV686" s="95"/>
      <c r="DW686" s="52"/>
      <c r="DX686" s="52"/>
      <c r="DY686" s="52"/>
      <c r="DZ686" s="52"/>
      <c r="EA686" s="52"/>
      <c r="EB686" s="52"/>
      <c r="EC686" s="52"/>
      <c r="ED686" s="52"/>
      <c r="EE686" s="52"/>
      <c r="EF686" s="52"/>
      <c r="EG686" s="52"/>
      <c r="EH686" s="52"/>
      <c r="EI686" s="52"/>
      <c r="EJ686" s="52"/>
      <c r="EK686" s="52"/>
      <c r="EL686" s="52"/>
      <c r="EM686" s="52"/>
      <c r="EN686" s="52"/>
      <c r="EO686" s="52"/>
      <c r="EP686" s="52"/>
      <c r="EQ686" s="95"/>
      <c r="ER686" s="542"/>
    </row>
    <row r="687" spans="1:148" ht="15" customHeight="1" x14ac:dyDescent="0.25">
      <c r="A687" s="1469"/>
      <c r="B687" s="1129" t="str">
        <f t="shared" si="74"/>
        <v>Desk 57</v>
      </c>
      <c r="C687" s="1131" t="str">
        <f t="shared" si="79"/>
        <v/>
      </c>
      <c r="D687" s="1131" t="str">
        <f t="shared" si="79"/>
        <v/>
      </c>
      <c r="E687" s="1131" t="str">
        <f t="shared" si="79"/>
        <v/>
      </c>
      <c r="F687" s="1131" t="str">
        <f t="shared" si="79"/>
        <v/>
      </c>
      <c r="G687" s="52"/>
      <c r="H687" s="52"/>
      <c r="I687" s="52"/>
      <c r="J687" s="52"/>
      <c r="K687" s="52"/>
      <c r="L687" s="52"/>
      <c r="M687" s="52"/>
      <c r="N687" s="52"/>
      <c r="O687" s="52"/>
      <c r="P687" s="52"/>
      <c r="Q687" s="52"/>
      <c r="R687" s="52"/>
      <c r="S687" s="52"/>
      <c r="T687" s="52"/>
      <c r="U687" s="52"/>
      <c r="V687" s="52"/>
      <c r="W687" s="52"/>
      <c r="X687" s="52"/>
      <c r="Y687" s="52"/>
      <c r="Z687" s="52"/>
      <c r="AA687" s="52"/>
      <c r="AB687" s="52"/>
      <c r="AC687" s="52"/>
      <c r="AD687" s="52"/>
      <c r="AE687" s="52"/>
      <c r="AF687" s="52"/>
      <c r="AG687" s="52"/>
      <c r="AH687" s="52"/>
      <c r="AI687" s="52"/>
      <c r="AJ687" s="52"/>
      <c r="AK687" s="52"/>
      <c r="AL687" s="52"/>
      <c r="AM687" s="52"/>
      <c r="AN687" s="52"/>
      <c r="AO687" s="52"/>
      <c r="AP687" s="52"/>
      <c r="AQ687" s="52"/>
      <c r="AR687" s="52"/>
      <c r="AS687" s="52"/>
      <c r="AT687" s="52"/>
      <c r="AU687" s="52"/>
      <c r="AV687" s="52"/>
      <c r="AW687" s="52"/>
      <c r="AX687" s="52"/>
      <c r="AY687" s="52"/>
      <c r="AZ687" s="52"/>
      <c r="BA687" s="52"/>
      <c r="BB687" s="52"/>
      <c r="BC687" s="52"/>
      <c r="BD687" s="52"/>
      <c r="BE687" s="52"/>
      <c r="BF687" s="52"/>
      <c r="BG687" s="52"/>
      <c r="BH687" s="52"/>
      <c r="BI687" s="52"/>
      <c r="BJ687" s="52"/>
      <c r="BK687" s="52"/>
      <c r="BL687" s="52"/>
      <c r="BM687" s="52"/>
      <c r="BN687" s="52"/>
      <c r="BO687" s="52"/>
      <c r="BP687" s="52"/>
      <c r="BQ687" s="52"/>
      <c r="BR687" s="52"/>
      <c r="BS687" s="52"/>
      <c r="BT687" s="52"/>
      <c r="BU687" s="52"/>
      <c r="BV687" s="52"/>
      <c r="BW687" s="52"/>
      <c r="BX687" s="52"/>
      <c r="BY687" s="52"/>
      <c r="BZ687" s="52"/>
      <c r="CA687" s="52"/>
      <c r="CB687" s="52"/>
      <c r="CC687" s="52"/>
      <c r="CD687" s="52"/>
      <c r="CE687" s="52"/>
      <c r="CF687" s="52"/>
      <c r="CG687" s="52"/>
      <c r="CH687" s="52"/>
      <c r="CI687" s="52"/>
      <c r="CJ687" s="52"/>
      <c r="CK687" s="52"/>
      <c r="CL687" s="52"/>
      <c r="CM687" s="52"/>
      <c r="CN687" s="52"/>
      <c r="CO687" s="52"/>
      <c r="CP687" s="52"/>
      <c r="CQ687" s="52"/>
      <c r="CR687" s="52"/>
      <c r="CS687" s="52"/>
      <c r="CT687" s="52"/>
      <c r="CU687" s="52"/>
      <c r="CV687" s="52"/>
      <c r="CW687" s="52"/>
      <c r="CX687" s="52"/>
      <c r="CY687" s="52"/>
      <c r="CZ687" s="52"/>
      <c r="DA687" s="52"/>
      <c r="DB687" s="52"/>
      <c r="DC687" s="52"/>
      <c r="DD687" s="52"/>
      <c r="DE687" s="52"/>
      <c r="DF687" s="52"/>
      <c r="DG687" s="52"/>
      <c r="DH687" s="52"/>
      <c r="DI687" s="52"/>
      <c r="DJ687" s="52"/>
      <c r="DK687" s="52"/>
      <c r="DL687" s="52"/>
      <c r="DM687" s="52"/>
      <c r="DN687" s="52"/>
      <c r="DO687" s="52"/>
      <c r="DP687" s="52"/>
      <c r="DQ687" s="52"/>
      <c r="DR687" s="52"/>
      <c r="DS687" s="52"/>
      <c r="DT687" s="52"/>
      <c r="DU687" s="52"/>
      <c r="DV687" s="95"/>
      <c r="DW687" s="52"/>
      <c r="DX687" s="52"/>
      <c r="DY687" s="52"/>
      <c r="DZ687" s="52"/>
      <c r="EA687" s="52"/>
      <c r="EB687" s="52"/>
      <c r="EC687" s="52"/>
      <c r="ED687" s="52"/>
      <c r="EE687" s="52"/>
      <c r="EF687" s="52"/>
      <c r="EG687" s="52"/>
      <c r="EH687" s="52"/>
      <c r="EI687" s="52"/>
      <c r="EJ687" s="52"/>
      <c r="EK687" s="52"/>
      <c r="EL687" s="52"/>
      <c r="EM687" s="52"/>
      <c r="EN687" s="52"/>
      <c r="EO687" s="52"/>
      <c r="EP687" s="52"/>
      <c r="EQ687" s="95"/>
      <c r="ER687" s="542"/>
    </row>
    <row r="688" spans="1:148" ht="15" customHeight="1" x14ac:dyDescent="0.25">
      <c r="A688" s="1469"/>
      <c r="B688" s="1129" t="str">
        <f t="shared" si="74"/>
        <v>Desk 58</v>
      </c>
      <c r="C688" s="1131" t="str">
        <f t="shared" si="79"/>
        <v/>
      </c>
      <c r="D688" s="1131" t="str">
        <f t="shared" si="79"/>
        <v/>
      </c>
      <c r="E688" s="1131" t="str">
        <f t="shared" si="79"/>
        <v/>
      </c>
      <c r="F688" s="1131" t="str">
        <f t="shared" si="79"/>
        <v/>
      </c>
      <c r="G688" s="52"/>
      <c r="H688" s="52"/>
      <c r="I688" s="52"/>
      <c r="J688" s="52"/>
      <c r="K688" s="52"/>
      <c r="L688" s="52"/>
      <c r="M688" s="52"/>
      <c r="N688" s="52"/>
      <c r="O688" s="52"/>
      <c r="P688" s="52"/>
      <c r="Q688" s="52"/>
      <c r="R688" s="52"/>
      <c r="S688" s="52"/>
      <c r="T688" s="52"/>
      <c r="U688" s="52"/>
      <c r="V688" s="52"/>
      <c r="W688" s="52"/>
      <c r="X688" s="52"/>
      <c r="Y688" s="52"/>
      <c r="Z688" s="52"/>
      <c r="AA688" s="52"/>
      <c r="AB688" s="52"/>
      <c r="AC688" s="52"/>
      <c r="AD688" s="52"/>
      <c r="AE688" s="52"/>
      <c r="AF688" s="52"/>
      <c r="AG688" s="52"/>
      <c r="AH688" s="52"/>
      <c r="AI688" s="52"/>
      <c r="AJ688" s="52"/>
      <c r="AK688" s="52"/>
      <c r="AL688" s="52"/>
      <c r="AM688" s="52"/>
      <c r="AN688" s="52"/>
      <c r="AO688" s="52"/>
      <c r="AP688" s="52"/>
      <c r="AQ688" s="52"/>
      <c r="AR688" s="52"/>
      <c r="AS688" s="52"/>
      <c r="AT688" s="52"/>
      <c r="AU688" s="52"/>
      <c r="AV688" s="52"/>
      <c r="AW688" s="52"/>
      <c r="AX688" s="52"/>
      <c r="AY688" s="52"/>
      <c r="AZ688" s="52"/>
      <c r="BA688" s="52"/>
      <c r="BB688" s="52"/>
      <c r="BC688" s="52"/>
      <c r="BD688" s="52"/>
      <c r="BE688" s="52"/>
      <c r="BF688" s="52"/>
      <c r="BG688" s="52"/>
      <c r="BH688" s="52"/>
      <c r="BI688" s="52"/>
      <c r="BJ688" s="52"/>
      <c r="BK688" s="52"/>
      <c r="BL688" s="52"/>
      <c r="BM688" s="52"/>
      <c r="BN688" s="52"/>
      <c r="BO688" s="52"/>
      <c r="BP688" s="52"/>
      <c r="BQ688" s="52"/>
      <c r="BR688" s="52"/>
      <c r="BS688" s="52"/>
      <c r="BT688" s="52"/>
      <c r="BU688" s="52"/>
      <c r="BV688" s="52"/>
      <c r="BW688" s="52"/>
      <c r="BX688" s="52"/>
      <c r="BY688" s="52"/>
      <c r="BZ688" s="52"/>
      <c r="CA688" s="52"/>
      <c r="CB688" s="52"/>
      <c r="CC688" s="52"/>
      <c r="CD688" s="52"/>
      <c r="CE688" s="52"/>
      <c r="CF688" s="52"/>
      <c r="CG688" s="52"/>
      <c r="CH688" s="52"/>
      <c r="CI688" s="52"/>
      <c r="CJ688" s="52"/>
      <c r="CK688" s="52"/>
      <c r="CL688" s="52"/>
      <c r="CM688" s="52"/>
      <c r="CN688" s="52"/>
      <c r="CO688" s="52"/>
      <c r="CP688" s="52"/>
      <c r="CQ688" s="52"/>
      <c r="CR688" s="52"/>
      <c r="CS688" s="52"/>
      <c r="CT688" s="52"/>
      <c r="CU688" s="52"/>
      <c r="CV688" s="52"/>
      <c r="CW688" s="52"/>
      <c r="CX688" s="52"/>
      <c r="CY688" s="52"/>
      <c r="CZ688" s="52"/>
      <c r="DA688" s="52"/>
      <c r="DB688" s="52"/>
      <c r="DC688" s="52"/>
      <c r="DD688" s="52"/>
      <c r="DE688" s="52"/>
      <c r="DF688" s="52"/>
      <c r="DG688" s="52"/>
      <c r="DH688" s="52"/>
      <c r="DI688" s="52"/>
      <c r="DJ688" s="52"/>
      <c r="DK688" s="52"/>
      <c r="DL688" s="52"/>
      <c r="DM688" s="52"/>
      <c r="DN688" s="52"/>
      <c r="DO688" s="52"/>
      <c r="DP688" s="52"/>
      <c r="DQ688" s="52"/>
      <c r="DR688" s="52"/>
      <c r="DS688" s="52"/>
      <c r="DT688" s="52"/>
      <c r="DU688" s="52"/>
      <c r="DV688" s="95"/>
      <c r="DW688" s="52"/>
      <c r="DX688" s="52"/>
      <c r="DY688" s="52"/>
      <c r="DZ688" s="52"/>
      <c r="EA688" s="52"/>
      <c r="EB688" s="52"/>
      <c r="EC688" s="52"/>
      <c r="ED688" s="52"/>
      <c r="EE688" s="52"/>
      <c r="EF688" s="52"/>
      <c r="EG688" s="52"/>
      <c r="EH688" s="52"/>
      <c r="EI688" s="52"/>
      <c r="EJ688" s="52"/>
      <c r="EK688" s="52"/>
      <c r="EL688" s="52"/>
      <c r="EM688" s="52"/>
      <c r="EN688" s="52"/>
      <c r="EO688" s="52"/>
      <c r="EP688" s="52"/>
      <c r="EQ688" s="95"/>
      <c r="ER688" s="542"/>
    </row>
    <row r="689" spans="1:148" ht="15" customHeight="1" x14ac:dyDescent="0.25">
      <c r="A689" s="1469"/>
      <c r="B689" s="1129" t="str">
        <f t="shared" si="74"/>
        <v>Desk 59</v>
      </c>
      <c r="C689" s="1131" t="str">
        <f t="shared" si="79"/>
        <v/>
      </c>
      <c r="D689" s="1131" t="str">
        <f t="shared" si="79"/>
        <v/>
      </c>
      <c r="E689" s="1131" t="str">
        <f t="shared" si="79"/>
        <v/>
      </c>
      <c r="F689" s="1131" t="str">
        <f t="shared" si="79"/>
        <v/>
      </c>
      <c r="G689" s="52"/>
      <c r="H689" s="52"/>
      <c r="I689" s="52"/>
      <c r="J689" s="52"/>
      <c r="K689" s="52"/>
      <c r="L689" s="52"/>
      <c r="M689" s="52"/>
      <c r="N689" s="52"/>
      <c r="O689" s="52"/>
      <c r="P689" s="52"/>
      <c r="Q689" s="52"/>
      <c r="R689" s="52"/>
      <c r="S689" s="52"/>
      <c r="T689" s="52"/>
      <c r="U689" s="52"/>
      <c r="V689" s="52"/>
      <c r="W689" s="52"/>
      <c r="X689" s="52"/>
      <c r="Y689" s="52"/>
      <c r="Z689" s="52"/>
      <c r="AA689" s="52"/>
      <c r="AB689" s="52"/>
      <c r="AC689" s="52"/>
      <c r="AD689" s="52"/>
      <c r="AE689" s="52"/>
      <c r="AF689" s="52"/>
      <c r="AG689" s="52"/>
      <c r="AH689" s="52"/>
      <c r="AI689" s="52"/>
      <c r="AJ689" s="52"/>
      <c r="AK689" s="52"/>
      <c r="AL689" s="52"/>
      <c r="AM689" s="52"/>
      <c r="AN689" s="52"/>
      <c r="AO689" s="52"/>
      <c r="AP689" s="52"/>
      <c r="AQ689" s="52"/>
      <c r="AR689" s="52"/>
      <c r="AS689" s="52"/>
      <c r="AT689" s="52"/>
      <c r="AU689" s="52"/>
      <c r="AV689" s="52"/>
      <c r="AW689" s="52"/>
      <c r="AX689" s="52"/>
      <c r="AY689" s="52"/>
      <c r="AZ689" s="52"/>
      <c r="BA689" s="52"/>
      <c r="BB689" s="52"/>
      <c r="BC689" s="52"/>
      <c r="BD689" s="52"/>
      <c r="BE689" s="52"/>
      <c r="BF689" s="52"/>
      <c r="BG689" s="52"/>
      <c r="BH689" s="52"/>
      <c r="BI689" s="52"/>
      <c r="BJ689" s="52"/>
      <c r="BK689" s="52"/>
      <c r="BL689" s="52"/>
      <c r="BM689" s="52"/>
      <c r="BN689" s="52"/>
      <c r="BO689" s="52"/>
      <c r="BP689" s="52"/>
      <c r="BQ689" s="52"/>
      <c r="BR689" s="52"/>
      <c r="BS689" s="52"/>
      <c r="BT689" s="52"/>
      <c r="BU689" s="52"/>
      <c r="BV689" s="52"/>
      <c r="BW689" s="52"/>
      <c r="BX689" s="52"/>
      <c r="BY689" s="52"/>
      <c r="BZ689" s="52"/>
      <c r="CA689" s="52"/>
      <c r="CB689" s="52"/>
      <c r="CC689" s="52"/>
      <c r="CD689" s="52"/>
      <c r="CE689" s="52"/>
      <c r="CF689" s="52"/>
      <c r="CG689" s="52"/>
      <c r="CH689" s="52"/>
      <c r="CI689" s="52"/>
      <c r="CJ689" s="52"/>
      <c r="CK689" s="52"/>
      <c r="CL689" s="52"/>
      <c r="CM689" s="52"/>
      <c r="CN689" s="52"/>
      <c r="CO689" s="52"/>
      <c r="CP689" s="52"/>
      <c r="CQ689" s="52"/>
      <c r="CR689" s="52"/>
      <c r="CS689" s="52"/>
      <c r="CT689" s="52"/>
      <c r="CU689" s="52"/>
      <c r="CV689" s="52"/>
      <c r="CW689" s="52"/>
      <c r="CX689" s="52"/>
      <c r="CY689" s="52"/>
      <c r="CZ689" s="52"/>
      <c r="DA689" s="52"/>
      <c r="DB689" s="52"/>
      <c r="DC689" s="52"/>
      <c r="DD689" s="52"/>
      <c r="DE689" s="52"/>
      <c r="DF689" s="52"/>
      <c r="DG689" s="52"/>
      <c r="DH689" s="52"/>
      <c r="DI689" s="52"/>
      <c r="DJ689" s="52"/>
      <c r="DK689" s="52"/>
      <c r="DL689" s="52"/>
      <c r="DM689" s="52"/>
      <c r="DN689" s="52"/>
      <c r="DO689" s="52"/>
      <c r="DP689" s="52"/>
      <c r="DQ689" s="52"/>
      <c r="DR689" s="52"/>
      <c r="DS689" s="52"/>
      <c r="DT689" s="52"/>
      <c r="DU689" s="52"/>
      <c r="DV689" s="95"/>
      <c r="DW689" s="52"/>
      <c r="DX689" s="52"/>
      <c r="DY689" s="52"/>
      <c r="DZ689" s="52"/>
      <c r="EA689" s="52"/>
      <c r="EB689" s="52"/>
      <c r="EC689" s="52"/>
      <c r="ED689" s="52"/>
      <c r="EE689" s="52"/>
      <c r="EF689" s="52"/>
      <c r="EG689" s="52"/>
      <c r="EH689" s="52"/>
      <c r="EI689" s="52"/>
      <c r="EJ689" s="52"/>
      <c r="EK689" s="52"/>
      <c r="EL689" s="52"/>
      <c r="EM689" s="52"/>
      <c r="EN689" s="52"/>
      <c r="EO689" s="52"/>
      <c r="EP689" s="52"/>
      <c r="EQ689" s="95"/>
      <c r="ER689" s="542"/>
    </row>
    <row r="690" spans="1:148" ht="15" customHeight="1" x14ac:dyDescent="0.25">
      <c r="A690" s="1469"/>
      <c r="B690" s="1129" t="str">
        <f t="shared" si="74"/>
        <v>Desk 60</v>
      </c>
      <c r="C690" s="1131" t="str">
        <f t="shared" si="79"/>
        <v/>
      </c>
      <c r="D690" s="1131" t="str">
        <f t="shared" si="79"/>
        <v/>
      </c>
      <c r="E690" s="1131" t="str">
        <f t="shared" si="79"/>
        <v/>
      </c>
      <c r="F690" s="1131" t="str">
        <f t="shared" si="79"/>
        <v/>
      </c>
      <c r="G690" s="52"/>
      <c r="H690" s="52"/>
      <c r="I690" s="52"/>
      <c r="J690" s="52"/>
      <c r="K690" s="52"/>
      <c r="L690" s="52"/>
      <c r="M690" s="52"/>
      <c r="N690" s="52"/>
      <c r="O690" s="52"/>
      <c r="P690" s="52"/>
      <c r="Q690" s="52"/>
      <c r="R690" s="52"/>
      <c r="S690" s="52"/>
      <c r="T690" s="52"/>
      <c r="U690" s="52"/>
      <c r="V690" s="52"/>
      <c r="W690" s="52"/>
      <c r="X690" s="52"/>
      <c r="Y690" s="52"/>
      <c r="Z690" s="52"/>
      <c r="AA690" s="52"/>
      <c r="AB690" s="52"/>
      <c r="AC690" s="52"/>
      <c r="AD690" s="52"/>
      <c r="AE690" s="52"/>
      <c r="AF690" s="52"/>
      <c r="AG690" s="52"/>
      <c r="AH690" s="52"/>
      <c r="AI690" s="52"/>
      <c r="AJ690" s="52"/>
      <c r="AK690" s="52"/>
      <c r="AL690" s="52"/>
      <c r="AM690" s="52"/>
      <c r="AN690" s="52"/>
      <c r="AO690" s="52"/>
      <c r="AP690" s="52"/>
      <c r="AQ690" s="52"/>
      <c r="AR690" s="52"/>
      <c r="AS690" s="52"/>
      <c r="AT690" s="52"/>
      <c r="AU690" s="52"/>
      <c r="AV690" s="52"/>
      <c r="AW690" s="52"/>
      <c r="AX690" s="52"/>
      <c r="AY690" s="52"/>
      <c r="AZ690" s="52"/>
      <c r="BA690" s="52"/>
      <c r="BB690" s="52"/>
      <c r="BC690" s="52"/>
      <c r="BD690" s="52"/>
      <c r="BE690" s="52"/>
      <c r="BF690" s="52"/>
      <c r="BG690" s="52"/>
      <c r="BH690" s="52"/>
      <c r="BI690" s="52"/>
      <c r="BJ690" s="52"/>
      <c r="BK690" s="52"/>
      <c r="BL690" s="52"/>
      <c r="BM690" s="52"/>
      <c r="BN690" s="52"/>
      <c r="BO690" s="52"/>
      <c r="BP690" s="52"/>
      <c r="BQ690" s="52"/>
      <c r="BR690" s="52"/>
      <c r="BS690" s="52"/>
      <c r="BT690" s="52"/>
      <c r="BU690" s="52"/>
      <c r="BV690" s="52"/>
      <c r="BW690" s="52"/>
      <c r="BX690" s="52"/>
      <c r="BY690" s="52"/>
      <c r="BZ690" s="52"/>
      <c r="CA690" s="52"/>
      <c r="CB690" s="52"/>
      <c r="CC690" s="52"/>
      <c r="CD690" s="52"/>
      <c r="CE690" s="52"/>
      <c r="CF690" s="52"/>
      <c r="CG690" s="52"/>
      <c r="CH690" s="52"/>
      <c r="CI690" s="52"/>
      <c r="CJ690" s="52"/>
      <c r="CK690" s="52"/>
      <c r="CL690" s="52"/>
      <c r="CM690" s="52"/>
      <c r="CN690" s="52"/>
      <c r="CO690" s="52"/>
      <c r="CP690" s="52"/>
      <c r="CQ690" s="52"/>
      <c r="CR690" s="52"/>
      <c r="CS690" s="52"/>
      <c r="CT690" s="52"/>
      <c r="CU690" s="52"/>
      <c r="CV690" s="52"/>
      <c r="CW690" s="52"/>
      <c r="CX690" s="52"/>
      <c r="CY690" s="52"/>
      <c r="CZ690" s="52"/>
      <c r="DA690" s="52"/>
      <c r="DB690" s="52"/>
      <c r="DC690" s="52"/>
      <c r="DD690" s="52"/>
      <c r="DE690" s="52"/>
      <c r="DF690" s="52"/>
      <c r="DG690" s="52"/>
      <c r="DH690" s="52"/>
      <c r="DI690" s="52"/>
      <c r="DJ690" s="52"/>
      <c r="DK690" s="52"/>
      <c r="DL690" s="52"/>
      <c r="DM690" s="52"/>
      <c r="DN690" s="52"/>
      <c r="DO690" s="52"/>
      <c r="DP690" s="52"/>
      <c r="DQ690" s="52"/>
      <c r="DR690" s="52"/>
      <c r="DS690" s="52"/>
      <c r="DT690" s="52"/>
      <c r="DU690" s="52"/>
      <c r="DV690" s="95"/>
      <c r="DW690" s="52"/>
      <c r="DX690" s="52"/>
      <c r="DY690" s="52"/>
      <c r="DZ690" s="52"/>
      <c r="EA690" s="52"/>
      <c r="EB690" s="52"/>
      <c r="EC690" s="52"/>
      <c r="ED690" s="52"/>
      <c r="EE690" s="52"/>
      <c r="EF690" s="52"/>
      <c r="EG690" s="52"/>
      <c r="EH690" s="52"/>
      <c r="EI690" s="52"/>
      <c r="EJ690" s="52"/>
      <c r="EK690" s="52"/>
      <c r="EL690" s="52"/>
      <c r="EM690" s="52"/>
      <c r="EN690" s="52"/>
      <c r="EO690" s="52"/>
      <c r="EP690" s="52"/>
      <c r="EQ690" s="95"/>
      <c r="ER690" s="542"/>
    </row>
    <row r="691" spans="1:148" ht="15" customHeight="1" x14ac:dyDescent="0.25">
      <c r="A691" s="1469"/>
      <c r="B691" s="1129" t="str">
        <f t="shared" si="74"/>
        <v>Desk 61</v>
      </c>
      <c r="C691" s="1131" t="str">
        <f t="shared" si="79"/>
        <v/>
      </c>
      <c r="D691" s="1131" t="str">
        <f t="shared" si="79"/>
        <v/>
      </c>
      <c r="E691" s="1131" t="str">
        <f t="shared" si="79"/>
        <v/>
      </c>
      <c r="F691" s="1131" t="str">
        <f t="shared" si="79"/>
        <v/>
      </c>
      <c r="G691" s="52"/>
      <c r="H691" s="52"/>
      <c r="I691" s="52"/>
      <c r="J691" s="52"/>
      <c r="K691" s="52"/>
      <c r="L691" s="52"/>
      <c r="M691" s="52"/>
      <c r="N691" s="52"/>
      <c r="O691" s="52"/>
      <c r="P691" s="52"/>
      <c r="Q691" s="52"/>
      <c r="R691" s="52"/>
      <c r="S691" s="52"/>
      <c r="T691" s="52"/>
      <c r="U691" s="52"/>
      <c r="V691" s="52"/>
      <c r="W691" s="52"/>
      <c r="X691" s="52"/>
      <c r="Y691" s="52"/>
      <c r="Z691" s="52"/>
      <c r="AA691" s="52"/>
      <c r="AB691" s="52"/>
      <c r="AC691" s="52"/>
      <c r="AD691" s="52"/>
      <c r="AE691" s="52"/>
      <c r="AF691" s="52"/>
      <c r="AG691" s="52"/>
      <c r="AH691" s="52"/>
      <c r="AI691" s="52"/>
      <c r="AJ691" s="52"/>
      <c r="AK691" s="52"/>
      <c r="AL691" s="52"/>
      <c r="AM691" s="52"/>
      <c r="AN691" s="52"/>
      <c r="AO691" s="52"/>
      <c r="AP691" s="52"/>
      <c r="AQ691" s="52"/>
      <c r="AR691" s="52"/>
      <c r="AS691" s="52"/>
      <c r="AT691" s="52"/>
      <c r="AU691" s="52"/>
      <c r="AV691" s="52"/>
      <c r="AW691" s="52"/>
      <c r="AX691" s="52"/>
      <c r="AY691" s="52"/>
      <c r="AZ691" s="52"/>
      <c r="BA691" s="52"/>
      <c r="BB691" s="52"/>
      <c r="BC691" s="52"/>
      <c r="BD691" s="52"/>
      <c r="BE691" s="52"/>
      <c r="BF691" s="52"/>
      <c r="BG691" s="52"/>
      <c r="BH691" s="52"/>
      <c r="BI691" s="52"/>
      <c r="BJ691" s="52"/>
      <c r="BK691" s="52"/>
      <c r="BL691" s="52"/>
      <c r="BM691" s="52"/>
      <c r="BN691" s="52"/>
      <c r="BO691" s="52"/>
      <c r="BP691" s="52"/>
      <c r="BQ691" s="52"/>
      <c r="BR691" s="52"/>
      <c r="BS691" s="52"/>
      <c r="BT691" s="52"/>
      <c r="BU691" s="52"/>
      <c r="BV691" s="52"/>
      <c r="BW691" s="52"/>
      <c r="BX691" s="52"/>
      <c r="BY691" s="52"/>
      <c r="BZ691" s="52"/>
      <c r="CA691" s="52"/>
      <c r="CB691" s="52"/>
      <c r="CC691" s="52"/>
      <c r="CD691" s="52"/>
      <c r="CE691" s="52"/>
      <c r="CF691" s="52"/>
      <c r="CG691" s="52"/>
      <c r="CH691" s="52"/>
      <c r="CI691" s="52"/>
      <c r="CJ691" s="52"/>
      <c r="CK691" s="52"/>
      <c r="CL691" s="52"/>
      <c r="CM691" s="52"/>
      <c r="CN691" s="52"/>
      <c r="CO691" s="52"/>
      <c r="CP691" s="52"/>
      <c r="CQ691" s="52"/>
      <c r="CR691" s="52"/>
      <c r="CS691" s="52"/>
      <c r="CT691" s="52"/>
      <c r="CU691" s="52"/>
      <c r="CV691" s="52"/>
      <c r="CW691" s="52"/>
      <c r="CX691" s="52"/>
      <c r="CY691" s="52"/>
      <c r="CZ691" s="52"/>
      <c r="DA691" s="52"/>
      <c r="DB691" s="52"/>
      <c r="DC691" s="52"/>
      <c r="DD691" s="52"/>
      <c r="DE691" s="52"/>
      <c r="DF691" s="52"/>
      <c r="DG691" s="52"/>
      <c r="DH691" s="52"/>
      <c r="DI691" s="52"/>
      <c r="DJ691" s="52"/>
      <c r="DK691" s="52"/>
      <c r="DL691" s="52"/>
      <c r="DM691" s="52"/>
      <c r="DN691" s="52"/>
      <c r="DO691" s="52"/>
      <c r="DP691" s="52"/>
      <c r="DQ691" s="52"/>
      <c r="DR691" s="52"/>
      <c r="DS691" s="52"/>
      <c r="DT691" s="52"/>
      <c r="DU691" s="52"/>
      <c r="DV691" s="95"/>
      <c r="DW691" s="52"/>
      <c r="DX691" s="52"/>
      <c r="DY691" s="52"/>
      <c r="DZ691" s="52"/>
      <c r="EA691" s="52"/>
      <c r="EB691" s="52"/>
      <c r="EC691" s="52"/>
      <c r="ED691" s="52"/>
      <c r="EE691" s="52"/>
      <c r="EF691" s="52"/>
      <c r="EG691" s="52"/>
      <c r="EH691" s="52"/>
      <c r="EI691" s="52"/>
      <c r="EJ691" s="52"/>
      <c r="EK691" s="52"/>
      <c r="EL691" s="52"/>
      <c r="EM691" s="52"/>
      <c r="EN691" s="52"/>
      <c r="EO691" s="52"/>
      <c r="EP691" s="52"/>
      <c r="EQ691" s="95"/>
      <c r="ER691" s="542"/>
    </row>
    <row r="692" spans="1:148" ht="15" customHeight="1" x14ac:dyDescent="0.25">
      <c r="A692" s="1469"/>
      <c r="B692" s="1129" t="str">
        <f t="shared" si="74"/>
        <v>Desk 62</v>
      </c>
      <c r="C692" s="1131" t="str">
        <f t="shared" si="79"/>
        <v/>
      </c>
      <c r="D692" s="1131" t="str">
        <f t="shared" si="79"/>
        <v/>
      </c>
      <c r="E692" s="1131" t="str">
        <f t="shared" si="79"/>
        <v/>
      </c>
      <c r="F692" s="1131" t="str">
        <f t="shared" si="79"/>
        <v/>
      </c>
      <c r="G692" s="52"/>
      <c r="H692" s="52"/>
      <c r="I692" s="52"/>
      <c r="J692" s="52"/>
      <c r="K692" s="52"/>
      <c r="L692" s="52"/>
      <c r="M692" s="52"/>
      <c r="N692" s="52"/>
      <c r="O692" s="52"/>
      <c r="P692" s="52"/>
      <c r="Q692" s="52"/>
      <c r="R692" s="52"/>
      <c r="S692" s="52"/>
      <c r="T692" s="52"/>
      <c r="U692" s="52"/>
      <c r="V692" s="52"/>
      <c r="W692" s="52"/>
      <c r="X692" s="52"/>
      <c r="Y692" s="52"/>
      <c r="Z692" s="52"/>
      <c r="AA692" s="52"/>
      <c r="AB692" s="52"/>
      <c r="AC692" s="52"/>
      <c r="AD692" s="52"/>
      <c r="AE692" s="52"/>
      <c r="AF692" s="52"/>
      <c r="AG692" s="52"/>
      <c r="AH692" s="52"/>
      <c r="AI692" s="52"/>
      <c r="AJ692" s="52"/>
      <c r="AK692" s="52"/>
      <c r="AL692" s="52"/>
      <c r="AM692" s="52"/>
      <c r="AN692" s="52"/>
      <c r="AO692" s="52"/>
      <c r="AP692" s="52"/>
      <c r="AQ692" s="52"/>
      <c r="AR692" s="52"/>
      <c r="AS692" s="52"/>
      <c r="AT692" s="52"/>
      <c r="AU692" s="52"/>
      <c r="AV692" s="52"/>
      <c r="AW692" s="52"/>
      <c r="AX692" s="52"/>
      <c r="AY692" s="52"/>
      <c r="AZ692" s="52"/>
      <c r="BA692" s="52"/>
      <c r="BB692" s="52"/>
      <c r="BC692" s="52"/>
      <c r="BD692" s="52"/>
      <c r="BE692" s="52"/>
      <c r="BF692" s="52"/>
      <c r="BG692" s="52"/>
      <c r="BH692" s="52"/>
      <c r="BI692" s="52"/>
      <c r="BJ692" s="52"/>
      <c r="BK692" s="52"/>
      <c r="BL692" s="52"/>
      <c r="BM692" s="52"/>
      <c r="BN692" s="52"/>
      <c r="BO692" s="52"/>
      <c r="BP692" s="52"/>
      <c r="BQ692" s="52"/>
      <c r="BR692" s="52"/>
      <c r="BS692" s="52"/>
      <c r="BT692" s="52"/>
      <c r="BU692" s="52"/>
      <c r="BV692" s="52"/>
      <c r="BW692" s="52"/>
      <c r="BX692" s="52"/>
      <c r="BY692" s="52"/>
      <c r="BZ692" s="52"/>
      <c r="CA692" s="52"/>
      <c r="CB692" s="52"/>
      <c r="CC692" s="52"/>
      <c r="CD692" s="52"/>
      <c r="CE692" s="52"/>
      <c r="CF692" s="52"/>
      <c r="CG692" s="52"/>
      <c r="CH692" s="52"/>
      <c r="CI692" s="52"/>
      <c r="CJ692" s="52"/>
      <c r="CK692" s="52"/>
      <c r="CL692" s="52"/>
      <c r="CM692" s="52"/>
      <c r="CN692" s="52"/>
      <c r="CO692" s="52"/>
      <c r="CP692" s="52"/>
      <c r="CQ692" s="52"/>
      <c r="CR692" s="52"/>
      <c r="CS692" s="52"/>
      <c r="CT692" s="52"/>
      <c r="CU692" s="52"/>
      <c r="CV692" s="52"/>
      <c r="CW692" s="52"/>
      <c r="CX692" s="52"/>
      <c r="CY692" s="52"/>
      <c r="CZ692" s="52"/>
      <c r="DA692" s="52"/>
      <c r="DB692" s="52"/>
      <c r="DC692" s="52"/>
      <c r="DD692" s="52"/>
      <c r="DE692" s="52"/>
      <c r="DF692" s="52"/>
      <c r="DG692" s="52"/>
      <c r="DH692" s="52"/>
      <c r="DI692" s="52"/>
      <c r="DJ692" s="52"/>
      <c r="DK692" s="52"/>
      <c r="DL692" s="52"/>
      <c r="DM692" s="52"/>
      <c r="DN692" s="52"/>
      <c r="DO692" s="52"/>
      <c r="DP692" s="52"/>
      <c r="DQ692" s="52"/>
      <c r="DR692" s="52"/>
      <c r="DS692" s="52"/>
      <c r="DT692" s="52"/>
      <c r="DU692" s="52"/>
      <c r="DV692" s="95"/>
      <c r="DW692" s="52"/>
      <c r="DX692" s="52"/>
      <c r="DY692" s="52"/>
      <c r="DZ692" s="52"/>
      <c r="EA692" s="52"/>
      <c r="EB692" s="52"/>
      <c r="EC692" s="52"/>
      <c r="ED692" s="52"/>
      <c r="EE692" s="52"/>
      <c r="EF692" s="52"/>
      <c r="EG692" s="52"/>
      <c r="EH692" s="52"/>
      <c r="EI692" s="52"/>
      <c r="EJ692" s="52"/>
      <c r="EK692" s="52"/>
      <c r="EL692" s="52"/>
      <c r="EM692" s="52"/>
      <c r="EN692" s="52"/>
      <c r="EO692" s="52"/>
      <c r="EP692" s="52"/>
      <c r="EQ692" s="95"/>
      <c r="ER692" s="542"/>
    </row>
    <row r="693" spans="1:148" ht="15" customHeight="1" x14ac:dyDescent="0.25">
      <c r="A693" s="1469"/>
      <c r="B693" s="1129" t="str">
        <f t="shared" si="74"/>
        <v>Desk 63</v>
      </c>
      <c r="C693" s="1131" t="str">
        <f t="shared" si="79"/>
        <v/>
      </c>
      <c r="D693" s="1131" t="str">
        <f t="shared" si="79"/>
        <v/>
      </c>
      <c r="E693" s="1131" t="str">
        <f t="shared" si="79"/>
        <v/>
      </c>
      <c r="F693" s="1131" t="str">
        <f t="shared" si="79"/>
        <v/>
      </c>
      <c r="G693" s="52"/>
      <c r="H693" s="52"/>
      <c r="I693" s="52"/>
      <c r="J693" s="52"/>
      <c r="K693" s="52"/>
      <c r="L693" s="52"/>
      <c r="M693" s="52"/>
      <c r="N693" s="52"/>
      <c r="O693" s="52"/>
      <c r="P693" s="52"/>
      <c r="Q693" s="52"/>
      <c r="R693" s="52"/>
      <c r="S693" s="52"/>
      <c r="T693" s="52"/>
      <c r="U693" s="52"/>
      <c r="V693" s="52"/>
      <c r="W693" s="52"/>
      <c r="X693" s="52"/>
      <c r="Y693" s="52"/>
      <c r="Z693" s="52"/>
      <c r="AA693" s="52"/>
      <c r="AB693" s="52"/>
      <c r="AC693" s="52"/>
      <c r="AD693" s="52"/>
      <c r="AE693" s="52"/>
      <c r="AF693" s="52"/>
      <c r="AG693" s="52"/>
      <c r="AH693" s="52"/>
      <c r="AI693" s="52"/>
      <c r="AJ693" s="52"/>
      <c r="AK693" s="52"/>
      <c r="AL693" s="52"/>
      <c r="AM693" s="52"/>
      <c r="AN693" s="52"/>
      <c r="AO693" s="52"/>
      <c r="AP693" s="52"/>
      <c r="AQ693" s="52"/>
      <c r="AR693" s="52"/>
      <c r="AS693" s="52"/>
      <c r="AT693" s="52"/>
      <c r="AU693" s="52"/>
      <c r="AV693" s="52"/>
      <c r="AW693" s="52"/>
      <c r="AX693" s="52"/>
      <c r="AY693" s="52"/>
      <c r="AZ693" s="52"/>
      <c r="BA693" s="52"/>
      <c r="BB693" s="52"/>
      <c r="BC693" s="52"/>
      <c r="BD693" s="52"/>
      <c r="BE693" s="52"/>
      <c r="BF693" s="52"/>
      <c r="BG693" s="52"/>
      <c r="BH693" s="52"/>
      <c r="BI693" s="52"/>
      <c r="BJ693" s="52"/>
      <c r="BK693" s="52"/>
      <c r="BL693" s="52"/>
      <c r="BM693" s="52"/>
      <c r="BN693" s="52"/>
      <c r="BO693" s="52"/>
      <c r="BP693" s="52"/>
      <c r="BQ693" s="52"/>
      <c r="BR693" s="52"/>
      <c r="BS693" s="52"/>
      <c r="BT693" s="52"/>
      <c r="BU693" s="52"/>
      <c r="BV693" s="52"/>
      <c r="BW693" s="52"/>
      <c r="BX693" s="52"/>
      <c r="BY693" s="52"/>
      <c r="BZ693" s="52"/>
      <c r="CA693" s="52"/>
      <c r="CB693" s="52"/>
      <c r="CC693" s="52"/>
      <c r="CD693" s="52"/>
      <c r="CE693" s="52"/>
      <c r="CF693" s="52"/>
      <c r="CG693" s="52"/>
      <c r="CH693" s="52"/>
      <c r="CI693" s="52"/>
      <c r="CJ693" s="52"/>
      <c r="CK693" s="52"/>
      <c r="CL693" s="52"/>
      <c r="CM693" s="52"/>
      <c r="CN693" s="52"/>
      <c r="CO693" s="52"/>
      <c r="CP693" s="52"/>
      <c r="CQ693" s="52"/>
      <c r="CR693" s="52"/>
      <c r="CS693" s="52"/>
      <c r="CT693" s="52"/>
      <c r="CU693" s="52"/>
      <c r="CV693" s="52"/>
      <c r="CW693" s="52"/>
      <c r="CX693" s="52"/>
      <c r="CY693" s="52"/>
      <c r="CZ693" s="52"/>
      <c r="DA693" s="52"/>
      <c r="DB693" s="52"/>
      <c r="DC693" s="52"/>
      <c r="DD693" s="52"/>
      <c r="DE693" s="52"/>
      <c r="DF693" s="52"/>
      <c r="DG693" s="52"/>
      <c r="DH693" s="52"/>
      <c r="DI693" s="52"/>
      <c r="DJ693" s="52"/>
      <c r="DK693" s="52"/>
      <c r="DL693" s="52"/>
      <c r="DM693" s="52"/>
      <c r="DN693" s="52"/>
      <c r="DO693" s="52"/>
      <c r="DP693" s="52"/>
      <c r="DQ693" s="52"/>
      <c r="DR693" s="52"/>
      <c r="DS693" s="52"/>
      <c r="DT693" s="52"/>
      <c r="DU693" s="52"/>
      <c r="DV693" s="95"/>
      <c r="DW693" s="52"/>
      <c r="DX693" s="52"/>
      <c r="DY693" s="52"/>
      <c r="DZ693" s="52"/>
      <c r="EA693" s="52"/>
      <c r="EB693" s="52"/>
      <c r="EC693" s="52"/>
      <c r="ED693" s="52"/>
      <c r="EE693" s="52"/>
      <c r="EF693" s="52"/>
      <c r="EG693" s="52"/>
      <c r="EH693" s="52"/>
      <c r="EI693" s="52"/>
      <c r="EJ693" s="52"/>
      <c r="EK693" s="52"/>
      <c r="EL693" s="52"/>
      <c r="EM693" s="52"/>
      <c r="EN693" s="52"/>
      <c r="EO693" s="52"/>
      <c r="EP693" s="52"/>
      <c r="EQ693" s="95"/>
      <c r="ER693" s="542"/>
    </row>
    <row r="694" spans="1:148" ht="15" customHeight="1" x14ac:dyDescent="0.25">
      <c r="A694" s="1469"/>
      <c r="B694" s="1129" t="str">
        <f t="shared" si="74"/>
        <v>Desk 64</v>
      </c>
      <c r="C694" s="1131" t="str">
        <f t="shared" si="79"/>
        <v/>
      </c>
      <c r="D694" s="1131" t="str">
        <f t="shared" si="79"/>
        <v/>
      </c>
      <c r="E694" s="1131" t="str">
        <f t="shared" si="79"/>
        <v/>
      </c>
      <c r="F694" s="1131" t="str">
        <f t="shared" si="79"/>
        <v/>
      </c>
      <c r="G694" s="52"/>
      <c r="H694" s="52"/>
      <c r="I694" s="52"/>
      <c r="J694" s="52"/>
      <c r="K694" s="52"/>
      <c r="L694" s="52"/>
      <c r="M694" s="52"/>
      <c r="N694" s="52"/>
      <c r="O694" s="52"/>
      <c r="P694" s="52"/>
      <c r="Q694" s="52"/>
      <c r="R694" s="52"/>
      <c r="S694" s="52"/>
      <c r="T694" s="52"/>
      <c r="U694" s="52"/>
      <c r="V694" s="52"/>
      <c r="W694" s="52"/>
      <c r="X694" s="52"/>
      <c r="Y694" s="52"/>
      <c r="Z694" s="52"/>
      <c r="AA694" s="52"/>
      <c r="AB694" s="52"/>
      <c r="AC694" s="52"/>
      <c r="AD694" s="52"/>
      <c r="AE694" s="52"/>
      <c r="AF694" s="52"/>
      <c r="AG694" s="52"/>
      <c r="AH694" s="52"/>
      <c r="AI694" s="52"/>
      <c r="AJ694" s="52"/>
      <c r="AK694" s="52"/>
      <c r="AL694" s="52"/>
      <c r="AM694" s="52"/>
      <c r="AN694" s="52"/>
      <c r="AO694" s="52"/>
      <c r="AP694" s="52"/>
      <c r="AQ694" s="52"/>
      <c r="AR694" s="52"/>
      <c r="AS694" s="52"/>
      <c r="AT694" s="52"/>
      <c r="AU694" s="52"/>
      <c r="AV694" s="52"/>
      <c r="AW694" s="52"/>
      <c r="AX694" s="52"/>
      <c r="AY694" s="52"/>
      <c r="AZ694" s="52"/>
      <c r="BA694" s="52"/>
      <c r="BB694" s="52"/>
      <c r="BC694" s="52"/>
      <c r="BD694" s="52"/>
      <c r="BE694" s="52"/>
      <c r="BF694" s="52"/>
      <c r="BG694" s="52"/>
      <c r="BH694" s="52"/>
      <c r="BI694" s="52"/>
      <c r="BJ694" s="52"/>
      <c r="BK694" s="52"/>
      <c r="BL694" s="52"/>
      <c r="BM694" s="52"/>
      <c r="BN694" s="52"/>
      <c r="BO694" s="52"/>
      <c r="BP694" s="52"/>
      <c r="BQ694" s="52"/>
      <c r="BR694" s="52"/>
      <c r="BS694" s="52"/>
      <c r="BT694" s="52"/>
      <c r="BU694" s="52"/>
      <c r="BV694" s="52"/>
      <c r="BW694" s="52"/>
      <c r="BX694" s="52"/>
      <c r="BY694" s="52"/>
      <c r="BZ694" s="52"/>
      <c r="CA694" s="52"/>
      <c r="CB694" s="52"/>
      <c r="CC694" s="52"/>
      <c r="CD694" s="52"/>
      <c r="CE694" s="52"/>
      <c r="CF694" s="52"/>
      <c r="CG694" s="52"/>
      <c r="CH694" s="52"/>
      <c r="CI694" s="52"/>
      <c r="CJ694" s="52"/>
      <c r="CK694" s="52"/>
      <c r="CL694" s="52"/>
      <c r="CM694" s="52"/>
      <c r="CN694" s="52"/>
      <c r="CO694" s="52"/>
      <c r="CP694" s="52"/>
      <c r="CQ694" s="52"/>
      <c r="CR694" s="52"/>
      <c r="CS694" s="52"/>
      <c r="CT694" s="52"/>
      <c r="CU694" s="52"/>
      <c r="CV694" s="52"/>
      <c r="CW694" s="52"/>
      <c r="CX694" s="52"/>
      <c r="CY694" s="52"/>
      <c r="CZ694" s="52"/>
      <c r="DA694" s="52"/>
      <c r="DB694" s="52"/>
      <c r="DC694" s="52"/>
      <c r="DD694" s="52"/>
      <c r="DE694" s="52"/>
      <c r="DF694" s="52"/>
      <c r="DG694" s="52"/>
      <c r="DH694" s="52"/>
      <c r="DI694" s="52"/>
      <c r="DJ694" s="52"/>
      <c r="DK694" s="52"/>
      <c r="DL694" s="52"/>
      <c r="DM694" s="52"/>
      <c r="DN694" s="52"/>
      <c r="DO694" s="52"/>
      <c r="DP694" s="52"/>
      <c r="DQ694" s="52"/>
      <c r="DR694" s="52"/>
      <c r="DS694" s="52"/>
      <c r="DT694" s="52"/>
      <c r="DU694" s="52"/>
      <c r="DV694" s="95"/>
      <c r="DW694" s="52"/>
      <c r="DX694" s="52"/>
      <c r="DY694" s="52"/>
      <c r="DZ694" s="52"/>
      <c r="EA694" s="52"/>
      <c r="EB694" s="52"/>
      <c r="EC694" s="52"/>
      <c r="ED694" s="52"/>
      <c r="EE694" s="52"/>
      <c r="EF694" s="52"/>
      <c r="EG694" s="52"/>
      <c r="EH694" s="52"/>
      <c r="EI694" s="52"/>
      <c r="EJ694" s="52"/>
      <c r="EK694" s="52"/>
      <c r="EL694" s="52"/>
      <c r="EM694" s="52"/>
      <c r="EN694" s="52"/>
      <c r="EO694" s="52"/>
      <c r="EP694" s="52"/>
      <c r="EQ694" s="95"/>
      <c r="ER694" s="542"/>
    </row>
    <row r="695" spans="1:148" ht="15" customHeight="1" x14ac:dyDescent="0.25">
      <c r="A695" s="1469"/>
      <c r="B695" s="1129" t="str">
        <f t="shared" ref="B695:B730" si="80">B75</f>
        <v>Desk 65</v>
      </c>
      <c r="C695" s="1131" t="str">
        <f t="shared" si="79"/>
        <v/>
      </c>
      <c r="D695" s="1131" t="str">
        <f t="shared" si="79"/>
        <v/>
      </c>
      <c r="E695" s="1131" t="str">
        <f t="shared" si="79"/>
        <v/>
      </c>
      <c r="F695" s="1131" t="str">
        <f t="shared" si="79"/>
        <v/>
      </c>
      <c r="G695" s="52"/>
      <c r="H695" s="52"/>
      <c r="I695" s="52"/>
      <c r="J695" s="52"/>
      <c r="K695" s="52"/>
      <c r="L695" s="52"/>
      <c r="M695" s="52"/>
      <c r="N695" s="52"/>
      <c r="O695" s="52"/>
      <c r="P695" s="52"/>
      <c r="Q695" s="52"/>
      <c r="R695" s="52"/>
      <c r="S695" s="52"/>
      <c r="T695" s="52"/>
      <c r="U695" s="52"/>
      <c r="V695" s="52"/>
      <c r="W695" s="52"/>
      <c r="X695" s="52"/>
      <c r="Y695" s="52"/>
      <c r="Z695" s="52"/>
      <c r="AA695" s="52"/>
      <c r="AB695" s="52"/>
      <c r="AC695" s="52"/>
      <c r="AD695" s="52"/>
      <c r="AE695" s="52"/>
      <c r="AF695" s="52"/>
      <c r="AG695" s="52"/>
      <c r="AH695" s="52"/>
      <c r="AI695" s="52"/>
      <c r="AJ695" s="52"/>
      <c r="AK695" s="52"/>
      <c r="AL695" s="52"/>
      <c r="AM695" s="52"/>
      <c r="AN695" s="52"/>
      <c r="AO695" s="52"/>
      <c r="AP695" s="52"/>
      <c r="AQ695" s="52"/>
      <c r="AR695" s="52"/>
      <c r="AS695" s="52"/>
      <c r="AT695" s="52"/>
      <c r="AU695" s="52"/>
      <c r="AV695" s="52"/>
      <c r="AW695" s="52"/>
      <c r="AX695" s="52"/>
      <c r="AY695" s="52"/>
      <c r="AZ695" s="52"/>
      <c r="BA695" s="52"/>
      <c r="BB695" s="52"/>
      <c r="BC695" s="52"/>
      <c r="BD695" s="52"/>
      <c r="BE695" s="52"/>
      <c r="BF695" s="52"/>
      <c r="BG695" s="52"/>
      <c r="BH695" s="52"/>
      <c r="BI695" s="52"/>
      <c r="BJ695" s="52"/>
      <c r="BK695" s="52"/>
      <c r="BL695" s="52"/>
      <c r="BM695" s="52"/>
      <c r="BN695" s="52"/>
      <c r="BO695" s="52"/>
      <c r="BP695" s="52"/>
      <c r="BQ695" s="52"/>
      <c r="BR695" s="52"/>
      <c r="BS695" s="52"/>
      <c r="BT695" s="52"/>
      <c r="BU695" s="52"/>
      <c r="BV695" s="52"/>
      <c r="BW695" s="52"/>
      <c r="BX695" s="52"/>
      <c r="BY695" s="52"/>
      <c r="BZ695" s="52"/>
      <c r="CA695" s="52"/>
      <c r="CB695" s="52"/>
      <c r="CC695" s="52"/>
      <c r="CD695" s="52"/>
      <c r="CE695" s="52"/>
      <c r="CF695" s="52"/>
      <c r="CG695" s="52"/>
      <c r="CH695" s="52"/>
      <c r="CI695" s="52"/>
      <c r="CJ695" s="52"/>
      <c r="CK695" s="52"/>
      <c r="CL695" s="52"/>
      <c r="CM695" s="52"/>
      <c r="CN695" s="52"/>
      <c r="CO695" s="52"/>
      <c r="CP695" s="52"/>
      <c r="CQ695" s="52"/>
      <c r="CR695" s="52"/>
      <c r="CS695" s="52"/>
      <c r="CT695" s="52"/>
      <c r="CU695" s="52"/>
      <c r="CV695" s="52"/>
      <c r="CW695" s="52"/>
      <c r="CX695" s="52"/>
      <c r="CY695" s="52"/>
      <c r="CZ695" s="52"/>
      <c r="DA695" s="52"/>
      <c r="DB695" s="52"/>
      <c r="DC695" s="52"/>
      <c r="DD695" s="52"/>
      <c r="DE695" s="52"/>
      <c r="DF695" s="52"/>
      <c r="DG695" s="52"/>
      <c r="DH695" s="52"/>
      <c r="DI695" s="52"/>
      <c r="DJ695" s="52"/>
      <c r="DK695" s="52"/>
      <c r="DL695" s="52"/>
      <c r="DM695" s="52"/>
      <c r="DN695" s="52"/>
      <c r="DO695" s="52"/>
      <c r="DP695" s="52"/>
      <c r="DQ695" s="52"/>
      <c r="DR695" s="52"/>
      <c r="DS695" s="52"/>
      <c r="DT695" s="52"/>
      <c r="DU695" s="52"/>
      <c r="DV695" s="95"/>
      <c r="DW695" s="52"/>
      <c r="DX695" s="52"/>
      <c r="DY695" s="52"/>
      <c r="DZ695" s="52"/>
      <c r="EA695" s="52"/>
      <c r="EB695" s="52"/>
      <c r="EC695" s="52"/>
      <c r="ED695" s="52"/>
      <c r="EE695" s="52"/>
      <c r="EF695" s="52"/>
      <c r="EG695" s="52"/>
      <c r="EH695" s="52"/>
      <c r="EI695" s="52"/>
      <c r="EJ695" s="52"/>
      <c r="EK695" s="52"/>
      <c r="EL695" s="52"/>
      <c r="EM695" s="52"/>
      <c r="EN695" s="52"/>
      <c r="EO695" s="52"/>
      <c r="EP695" s="52"/>
      <c r="EQ695" s="95"/>
      <c r="ER695" s="542"/>
    </row>
    <row r="696" spans="1:148" ht="15" customHeight="1" x14ac:dyDescent="0.25">
      <c r="A696" s="1469"/>
      <c r="B696" s="1129" t="str">
        <f t="shared" si="80"/>
        <v>Desk 66</v>
      </c>
      <c r="C696" s="1131" t="str">
        <f t="shared" ref="C696:F711" si="81">IF(ISBLANK(C76), "", C76)</f>
        <v/>
      </c>
      <c r="D696" s="1131" t="str">
        <f t="shared" si="81"/>
        <v/>
      </c>
      <c r="E696" s="1131" t="str">
        <f t="shared" si="81"/>
        <v/>
      </c>
      <c r="F696" s="1131" t="str">
        <f t="shared" si="81"/>
        <v/>
      </c>
      <c r="G696" s="52"/>
      <c r="H696" s="52"/>
      <c r="I696" s="52"/>
      <c r="J696" s="52"/>
      <c r="K696" s="52"/>
      <c r="L696" s="52"/>
      <c r="M696" s="52"/>
      <c r="N696" s="52"/>
      <c r="O696" s="52"/>
      <c r="P696" s="52"/>
      <c r="Q696" s="52"/>
      <c r="R696" s="52"/>
      <c r="S696" s="52"/>
      <c r="T696" s="52"/>
      <c r="U696" s="52"/>
      <c r="V696" s="52"/>
      <c r="W696" s="52"/>
      <c r="X696" s="52"/>
      <c r="Y696" s="52"/>
      <c r="Z696" s="52"/>
      <c r="AA696" s="52"/>
      <c r="AB696" s="52"/>
      <c r="AC696" s="52"/>
      <c r="AD696" s="52"/>
      <c r="AE696" s="52"/>
      <c r="AF696" s="52"/>
      <c r="AG696" s="52"/>
      <c r="AH696" s="52"/>
      <c r="AI696" s="52"/>
      <c r="AJ696" s="52"/>
      <c r="AK696" s="52"/>
      <c r="AL696" s="52"/>
      <c r="AM696" s="52"/>
      <c r="AN696" s="52"/>
      <c r="AO696" s="52"/>
      <c r="AP696" s="52"/>
      <c r="AQ696" s="52"/>
      <c r="AR696" s="52"/>
      <c r="AS696" s="52"/>
      <c r="AT696" s="52"/>
      <c r="AU696" s="52"/>
      <c r="AV696" s="52"/>
      <c r="AW696" s="52"/>
      <c r="AX696" s="52"/>
      <c r="AY696" s="52"/>
      <c r="AZ696" s="52"/>
      <c r="BA696" s="52"/>
      <c r="BB696" s="52"/>
      <c r="BC696" s="52"/>
      <c r="BD696" s="52"/>
      <c r="BE696" s="52"/>
      <c r="BF696" s="52"/>
      <c r="BG696" s="52"/>
      <c r="BH696" s="52"/>
      <c r="BI696" s="52"/>
      <c r="BJ696" s="52"/>
      <c r="BK696" s="52"/>
      <c r="BL696" s="52"/>
      <c r="BM696" s="52"/>
      <c r="BN696" s="52"/>
      <c r="BO696" s="52"/>
      <c r="BP696" s="52"/>
      <c r="BQ696" s="52"/>
      <c r="BR696" s="52"/>
      <c r="BS696" s="52"/>
      <c r="BT696" s="52"/>
      <c r="BU696" s="52"/>
      <c r="BV696" s="52"/>
      <c r="BW696" s="52"/>
      <c r="BX696" s="52"/>
      <c r="BY696" s="52"/>
      <c r="BZ696" s="52"/>
      <c r="CA696" s="52"/>
      <c r="CB696" s="52"/>
      <c r="CC696" s="52"/>
      <c r="CD696" s="52"/>
      <c r="CE696" s="52"/>
      <c r="CF696" s="52"/>
      <c r="CG696" s="52"/>
      <c r="CH696" s="52"/>
      <c r="CI696" s="52"/>
      <c r="CJ696" s="52"/>
      <c r="CK696" s="52"/>
      <c r="CL696" s="52"/>
      <c r="CM696" s="52"/>
      <c r="CN696" s="52"/>
      <c r="CO696" s="52"/>
      <c r="CP696" s="52"/>
      <c r="CQ696" s="52"/>
      <c r="CR696" s="52"/>
      <c r="CS696" s="52"/>
      <c r="CT696" s="52"/>
      <c r="CU696" s="52"/>
      <c r="CV696" s="52"/>
      <c r="CW696" s="52"/>
      <c r="CX696" s="52"/>
      <c r="CY696" s="52"/>
      <c r="CZ696" s="52"/>
      <c r="DA696" s="52"/>
      <c r="DB696" s="52"/>
      <c r="DC696" s="52"/>
      <c r="DD696" s="52"/>
      <c r="DE696" s="52"/>
      <c r="DF696" s="52"/>
      <c r="DG696" s="52"/>
      <c r="DH696" s="52"/>
      <c r="DI696" s="52"/>
      <c r="DJ696" s="52"/>
      <c r="DK696" s="52"/>
      <c r="DL696" s="52"/>
      <c r="DM696" s="52"/>
      <c r="DN696" s="52"/>
      <c r="DO696" s="52"/>
      <c r="DP696" s="52"/>
      <c r="DQ696" s="52"/>
      <c r="DR696" s="52"/>
      <c r="DS696" s="52"/>
      <c r="DT696" s="52"/>
      <c r="DU696" s="52"/>
      <c r="DV696" s="95"/>
      <c r="DW696" s="52"/>
      <c r="DX696" s="52"/>
      <c r="DY696" s="52"/>
      <c r="DZ696" s="52"/>
      <c r="EA696" s="52"/>
      <c r="EB696" s="52"/>
      <c r="EC696" s="52"/>
      <c r="ED696" s="52"/>
      <c r="EE696" s="52"/>
      <c r="EF696" s="52"/>
      <c r="EG696" s="52"/>
      <c r="EH696" s="52"/>
      <c r="EI696" s="52"/>
      <c r="EJ696" s="52"/>
      <c r="EK696" s="52"/>
      <c r="EL696" s="52"/>
      <c r="EM696" s="52"/>
      <c r="EN696" s="52"/>
      <c r="EO696" s="52"/>
      <c r="EP696" s="52"/>
      <c r="EQ696" s="95"/>
      <c r="ER696" s="542"/>
    </row>
    <row r="697" spans="1:148" ht="15" customHeight="1" x14ac:dyDescent="0.25">
      <c r="A697" s="1469"/>
      <c r="B697" s="1129" t="str">
        <f t="shared" si="80"/>
        <v>Desk 67</v>
      </c>
      <c r="C697" s="1131" t="str">
        <f t="shared" si="81"/>
        <v/>
      </c>
      <c r="D697" s="1131" t="str">
        <f t="shared" si="81"/>
        <v/>
      </c>
      <c r="E697" s="1131" t="str">
        <f t="shared" si="81"/>
        <v/>
      </c>
      <c r="F697" s="1131" t="str">
        <f t="shared" si="81"/>
        <v/>
      </c>
      <c r="G697" s="52"/>
      <c r="H697" s="52"/>
      <c r="I697" s="52"/>
      <c r="J697" s="52"/>
      <c r="K697" s="52"/>
      <c r="L697" s="52"/>
      <c r="M697" s="52"/>
      <c r="N697" s="52"/>
      <c r="O697" s="52"/>
      <c r="P697" s="52"/>
      <c r="Q697" s="52"/>
      <c r="R697" s="52"/>
      <c r="S697" s="52"/>
      <c r="T697" s="52"/>
      <c r="U697" s="52"/>
      <c r="V697" s="52"/>
      <c r="W697" s="52"/>
      <c r="X697" s="52"/>
      <c r="Y697" s="52"/>
      <c r="Z697" s="52"/>
      <c r="AA697" s="52"/>
      <c r="AB697" s="52"/>
      <c r="AC697" s="52"/>
      <c r="AD697" s="52"/>
      <c r="AE697" s="52"/>
      <c r="AF697" s="52"/>
      <c r="AG697" s="52"/>
      <c r="AH697" s="52"/>
      <c r="AI697" s="52"/>
      <c r="AJ697" s="52"/>
      <c r="AK697" s="52"/>
      <c r="AL697" s="52"/>
      <c r="AM697" s="52"/>
      <c r="AN697" s="52"/>
      <c r="AO697" s="52"/>
      <c r="AP697" s="52"/>
      <c r="AQ697" s="52"/>
      <c r="AR697" s="52"/>
      <c r="AS697" s="52"/>
      <c r="AT697" s="52"/>
      <c r="AU697" s="52"/>
      <c r="AV697" s="52"/>
      <c r="AW697" s="52"/>
      <c r="AX697" s="52"/>
      <c r="AY697" s="52"/>
      <c r="AZ697" s="52"/>
      <c r="BA697" s="52"/>
      <c r="BB697" s="52"/>
      <c r="BC697" s="52"/>
      <c r="BD697" s="52"/>
      <c r="BE697" s="52"/>
      <c r="BF697" s="52"/>
      <c r="BG697" s="52"/>
      <c r="BH697" s="52"/>
      <c r="BI697" s="52"/>
      <c r="BJ697" s="52"/>
      <c r="BK697" s="52"/>
      <c r="BL697" s="52"/>
      <c r="BM697" s="52"/>
      <c r="BN697" s="52"/>
      <c r="BO697" s="52"/>
      <c r="BP697" s="52"/>
      <c r="BQ697" s="52"/>
      <c r="BR697" s="52"/>
      <c r="BS697" s="52"/>
      <c r="BT697" s="52"/>
      <c r="BU697" s="52"/>
      <c r="BV697" s="52"/>
      <c r="BW697" s="52"/>
      <c r="BX697" s="52"/>
      <c r="BY697" s="52"/>
      <c r="BZ697" s="52"/>
      <c r="CA697" s="52"/>
      <c r="CB697" s="52"/>
      <c r="CC697" s="52"/>
      <c r="CD697" s="52"/>
      <c r="CE697" s="52"/>
      <c r="CF697" s="52"/>
      <c r="CG697" s="52"/>
      <c r="CH697" s="52"/>
      <c r="CI697" s="52"/>
      <c r="CJ697" s="52"/>
      <c r="CK697" s="52"/>
      <c r="CL697" s="52"/>
      <c r="CM697" s="52"/>
      <c r="CN697" s="52"/>
      <c r="CO697" s="52"/>
      <c r="CP697" s="52"/>
      <c r="CQ697" s="52"/>
      <c r="CR697" s="52"/>
      <c r="CS697" s="52"/>
      <c r="CT697" s="52"/>
      <c r="CU697" s="52"/>
      <c r="CV697" s="52"/>
      <c r="CW697" s="52"/>
      <c r="CX697" s="52"/>
      <c r="CY697" s="52"/>
      <c r="CZ697" s="52"/>
      <c r="DA697" s="52"/>
      <c r="DB697" s="52"/>
      <c r="DC697" s="52"/>
      <c r="DD697" s="52"/>
      <c r="DE697" s="52"/>
      <c r="DF697" s="52"/>
      <c r="DG697" s="52"/>
      <c r="DH697" s="52"/>
      <c r="DI697" s="52"/>
      <c r="DJ697" s="52"/>
      <c r="DK697" s="52"/>
      <c r="DL697" s="52"/>
      <c r="DM697" s="52"/>
      <c r="DN697" s="52"/>
      <c r="DO697" s="52"/>
      <c r="DP697" s="52"/>
      <c r="DQ697" s="52"/>
      <c r="DR697" s="52"/>
      <c r="DS697" s="52"/>
      <c r="DT697" s="52"/>
      <c r="DU697" s="52"/>
      <c r="DV697" s="95"/>
      <c r="DW697" s="52"/>
      <c r="DX697" s="52"/>
      <c r="DY697" s="52"/>
      <c r="DZ697" s="52"/>
      <c r="EA697" s="52"/>
      <c r="EB697" s="52"/>
      <c r="EC697" s="52"/>
      <c r="ED697" s="52"/>
      <c r="EE697" s="52"/>
      <c r="EF697" s="52"/>
      <c r="EG697" s="52"/>
      <c r="EH697" s="52"/>
      <c r="EI697" s="52"/>
      <c r="EJ697" s="52"/>
      <c r="EK697" s="52"/>
      <c r="EL697" s="52"/>
      <c r="EM697" s="52"/>
      <c r="EN697" s="52"/>
      <c r="EO697" s="52"/>
      <c r="EP697" s="52"/>
      <c r="EQ697" s="95"/>
      <c r="ER697" s="542"/>
    </row>
    <row r="698" spans="1:148" ht="15" customHeight="1" x14ac:dyDescent="0.25">
      <c r="A698" s="1469"/>
      <c r="B698" s="1129" t="str">
        <f t="shared" si="80"/>
        <v>Desk 68</v>
      </c>
      <c r="C698" s="1131" t="str">
        <f t="shared" si="81"/>
        <v/>
      </c>
      <c r="D698" s="1131" t="str">
        <f t="shared" si="81"/>
        <v/>
      </c>
      <c r="E698" s="1131" t="str">
        <f t="shared" si="81"/>
        <v/>
      </c>
      <c r="F698" s="1131" t="str">
        <f t="shared" si="81"/>
        <v/>
      </c>
      <c r="G698" s="52"/>
      <c r="H698" s="52"/>
      <c r="I698" s="52"/>
      <c r="J698" s="52"/>
      <c r="K698" s="52"/>
      <c r="L698" s="52"/>
      <c r="M698" s="52"/>
      <c r="N698" s="52"/>
      <c r="O698" s="52"/>
      <c r="P698" s="52"/>
      <c r="Q698" s="52"/>
      <c r="R698" s="52"/>
      <c r="S698" s="52"/>
      <c r="T698" s="52"/>
      <c r="U698" s="52"/>
      <c r="V698" s="52"/>
      <c r="W698" s="52"/>
      <c r="X698" s="52"/>
      <c r="Y698" s="52"/>
      <c r="Z698" s="52"/>
      <c r="AA698" s="52"/>
      <c r="AB698" s="52"/>
      <c r="AC698" s="52"/>
      <c r="AD698" s="52"/>
      <c r="AE698" s="52"/>
      <c r="AF698" s="52"/>
      <c r="AG698" s="52"/>
      <c r="AH698" s="52"/>
      <c r="AI698" s="52"/>
      <c r="AJ698" s="52"/>
      <c r="AK698" s="52"/>
      <c r="AL698" s="52"/>
      <c r="AM698" s="52"/>
      <c r="AN698" s="52"/>
      <c r="AO698" s="52"/>
      <c r="AP698" s="52"/>
      <c r="AQ698" s="52"/>
      <c r="AR698" s="52"/>
      <c r="AS698" s="52"/>
      <c r="AT698" s="52"/>
      <c r="AU698" s="52"/>
      <c r="AV698" s="52"/>
      <c r="AW698" s="52"/>
      <c r="AX698" s="52"/>
      <c r="AY698" s="52"/>
      <c r="AZ698" s="52"/>
      <c r="BA698" s="52"/>
      <c r="BB698" s="52"/>
      <c r="BC698" s="52"/>
      <c r="BD698" s="52"/>
      <c r="BE698" s="52"/>
      <c r="BF698" s="52"/>
      <c r="BG698" s="52"/>
      <c r="BH698" s="52"/>
      <c r="BI698" s="52"/>
      <c r="BJ698" s="52"/>
      <c r="BK698" s="52"/>
      <c r="BL698" s="52"/>
      <c r="BM698" s="52"/>
      <c r="BN698" s="52"/>
      <c r="BO698" s="52"/>
      <c r="BP698" s="52"/>
      <c r="BQ698" s="52"/>
      <c r="BR698" s="52"/>
      <c r="BS698" s="52"/>
      <c r="BT698" s="52"/>
      <c r="BU698" s="52"/>
      <c r="BV698" s="52"/>
      <c r="BW698" s="52"/>
      <c r="BX698" s="52"/>
      <c r="BY698" s="52"/>
      <c r="BZ698" s="52"/>
      <c r="CA698" s="52"/>
      <c r="CB698" s="52"/>
      <c r="CC698" s="52"/>
      <c r="CD698" s="52"/>
      <c r="CE698" s="52"/>
      <c r="CF698" s="52"/>
      <c r="CG698" s="52"/>
      <c r="CH698" s="52"/>
      <c r="CI698" s="52"/>
      <c r="CJ698" s="52"/>
      <c r="CK698" s="52"/>
      <c r="CL698" s="52"/>
      <c r="CM698" s="52"/>
      <c r="CN698" s="52"/>
      <c r="CO698" s="52"/>
      <c r="CP698" s="52"/>
      <c r="CQ698" s="52"/>
      <c r="CR698" s="52"/>
      <c r="CS698" s="52"/>
      <c r="CT698" s="52"/>
      <c r="CU698" s="52"/>
      <c r="CV698" s="52"/>
      <c r="CW698" s="52"/>
      <c r="CX698" s="52"/>
      <c r="CY698" s="52"/>
      <c r="CZ698" s="52"/>
      <c r="DA698" s="52"/>
      <c r="DB698" s="52"/>
      <c r="DC698" s="52"/>
      <c r="DD698" s="52"/>
      <c r="DE698" s="52"/>
      <c r="DF698" s="52"/>
      <c r="DG698" s="52"/>
      <c r="DH698" s="52"/>
      <c r="DI698" s="52"/>
      <c r="DJ698" s="52"/>
      <c r="DK698" s="52"/>
      <c r="DL698" s="52"/>
      <c r="DM698" s="52"/>
      <c r="DN698" s="52"/>
      <c r="DO698" s="52"/>
      <c r="DP698" s="52"/>
      <c r="DQ698" s="52"/>
      <c r="DR698" s="52"/>
      <c r="DS698" s="52"/>
      <c r="DT698" s="52"/>
      <c r="DU698" s="52"/>
      <c r="DV698" s="95"/>
      <c r="DW698" s="52"/>
      <c r="DX698" s="52"/>
      <c r="DY698" s="52"/>
      <c r="DZ698" s="52"/>
      <c r="EA698" s="52"/>
      <c r="EB698" s="52"/>
      <c r="EC698" s="52"/>
      <c r="ED698" s="52"/>
      <c r="EE698" s="52"/>
      <c r="EF698" s="52"/>
      <c r="EG698" s="52"/>
      <c r="EH698" s="52"/>
      <c r="EI698" s="52"/>
      <c r="EJ698" s="52"/>
      <c r="EK698" s="52"/>
      <c r="EL698" s="52"/>
      <c r="EM698" s="52"/>
      <c r="EN698" s="52"/>
      <c r="EO698" s="52"/>
      <c r="EP698" s="52"/>
      <c r="EQ698" s="95"/>
      <c r="ER698" s="542"/>
    </row>
    <row r="699" spans="1:148" ht="15" customHeight="1" x14ac:dyDescent="0.25">
      <c r="A699" s="1469"/>
      <c r="B699" s="1129" t="str">
        <f t="shared" si="80"/>
        <v>Desk 69</v>
      </c>
      <c r="C699" s="1131" t="str">
        <f t="shared" si="81"/>
        <v/>
      </c>
      <c r="D699" s="1131" t="str">
        <f t="shared" si="81"/>
        <v/>
      </c>
      <c r="E699" s="1131" t="str">
        <f t="shared" si="81"/>
        <v/>
      </c>
      <c r="F699" s="1131" t="str">
        <f t="shared" si="81"/>
        <v/>
      </c>
      <c r="G699" s="52"/>
      <c r="H699" s="52"/>
      <c r="I699" s="52"/>
      <c r="J699" s="52"/>
      <c r="K699" s="52"/>
      <c r="L699" s="52"/>
      <c r="M699" s="52"/>
      <c r="N699" s="52"/>
      <c r="O699" s="52"/>
      <c r="P699" s="52"/>
      <c r="Q699" s="52"/>
      <c r="R699" s="52"/>
      <c r="S699" s="52"/>
      <c r="T699" s="52"/>
      <c r="U699" s="52"/>
      <c r="V699" s="52"/>
      <c r="W699" s="52"/>
      <c r="X699" s="52"/>
      <c r="Y699" s="52"/>
      <c r="Z699" s="52"/>
      <c r="AA699" s="52"/>
      <c r="AB699" s="52"/>
      <c r="AC699" s="52"/>
      <c r="AD699" s="52"/>
      <c r="AE699" s="52"/>
      <c r="AF699" s="52"/>
      <c r="AG699" s="52"/>
      <c r="AH699" s="52"/>
      <c r="AI699" s="52"/>
      <c r="AJ699" s="52"/>
      <c r="AK699" s="52"/>
      <c r="AL699" s="52"/>
      <c r="AM699" s="52"/>
      <c r="AN699" s="52"/>
      <c r="AO699" s="52"/>
      <c r="AP699" s="52"/>
      <c r="AQ699" s="52"/>
      <c r="AR699" s="52"/>
      <c r="AS699" s="52"/>
      <c r="AT699" s="52"/>
      <c r="AU699" s="52"/>
      <c r="AV699" s="52"/>
      <c r="AW699" s="52"/>
      <c r="AX699" s="52"/>
      <c r="AY699" s="52"/>
      <c r="AZ699" s="52"/>
      <c r="BA699" s="52"/>
      <c r="BB699" s="52"/>
      <c r="BC699" s="52"/>
      <c r="BD699" s="52"/>
      <c r="BE699" s="52"/>
      <c r="BF699" s="52"/>
      <c r="BG699" s="52"/>
      <c r="BH699" s="52"/>
      <c r="BI699" s="52"/>
      <c r="BJ699" s="52"/>
      <c r="BK699" s="52"/>
      <c r="BL699" s="52"/>
      <c r="BM699" s="52"/>
      <c r="BN699" s="52"/>
      <c r="BO699" s="52"/>
      <c r="BP699" s="52"/>
      <c r="BQ699" s="52"/>
      <c r="BR699" s="52"/>
      <c r="BS699" s="52"/>
      <c r="BT699" s="52"/>
      <c r="BU699" s="52"/>
      <c r="BV699" s="52"/>
      <c r="BW699" s="52"/>
      <c r="BX699" s="52"/>
      <c r="BY699" s="52"/>
      <c r="BZ699" s="52"/>
      <c r="CA699" s="52"/>
      <c r="CB699" s="52"/>
      <c r="CC699" s="52"/>
      <c r="CD699" s="52"/>
      <c r="CE699" s="52"/>
      <c r="CF699" s="52"/>
      <c r="CG699" s="52"/>
      <c r="CH699" s="52"/>
      <c r="CI699" s="52"/>
      <c r="CJ699" s="52"/>
      <c r="CK699" s="52"/>
      <c r="CL699" s="52"/>
      <c r="CM699" s="52"/>
      <c r="CN699" s="52"/>
      <c r="CO699" s="52"/>
      <c r="CP699" s="52"/>
      <c r="CQ699" s="52"/>
      <c r="CR699" s="52"/>
      <c r="CS699" s="52"/>
      <c r="CT699" s="52"/>
      <c r="CU699" s="52"/>
      <c r="CV699" s="52"/>
      <c r="CW699" s="52"/>
      <c r="CX699" s="52"/>
      <c r="CY699" s="52"/>
      <c r="CZ699" s="52"/>
      <c r="DA699" s="52"/>
      <c r="DB699" s="52"/>
      <c r="DC699" s="52"/>
      <c r="DD699" s="52"/>
      <c r="DE699" s="52"/>
      <c r="DF699" s="52"/>
      <c r="DG699" s="52"/>
      <c r="DH699" s="52"/>
      <c r="DI699" s="52"/>
      <c r="DJ699" s="52"/>
      <c r="DK699" s="52"/>
      <c r="DL699" s="52"/>
      <c r="DM699" s="52"/>
      <c r="DN699" s="52"/>
      <c r="DO699" s="52"/>
      <c r="DP699" s="52"/>
      <c r="DQ699" s="52"/>
      <c r="DR699" s="52"/>
      <c r="DS699" s="52"/>
      <c r="DT699" s="52"/>
      <c r="DU699" s="52"/>
      <c r="DV699" s="95"/>
      <c r="DW699" s="52"/>
      <c r="DX699" s="52"/>
      <c r="DY699" s="52"/>
      <c r="DZ699" s="52"/>
      <c r="EA699" s="52"/>
      <c r="EB699" s="52"/>
      <c r="EC699" s="52"/>
      <c r="ED699" s="52"/>
      <c r="EE699" s="52"/>
      <c r="EF699" s="52"/>
      <c r="EG699" s="52"/>
      <c r="EH699" s="52"/>
      <c r="EI699" s="52"/>
      <c r="EJ699" s="52"/>
      <c r="EK699" s="52"/>
      <c r="EL699" s="52"/>
      <c r="EM699" s="52"/>
      <c r="EN699" s="52"/>
      <c r="EO699" s="52"/>
      <c r="EP699" s="52"/>
      <c r="EQ699" s="95"/>
      <c r="ER699" s="542"/>
    </row>
    <row r="700" spans="1:148" ht="15" customHeight="1" x14ac:dyDescent="0.25">
      <c r="A700" s="1469"/>
      <c r="B700" s="1129" t="str">
        <f t="shared" si="80"/>
        <v>Desk 70</v>
      </c>
      <c r="C700" s="1131" t="str">
        <f t="shared" si="81"/>
        <v/>
      </c>
      <c r="D700" s="1131" t="str">
        <f t="shared" si="81"/>
        <v/>
      </c>
      <c r="E700" s="1131" t="str">
        <f t="shared" si="81"/>
        <v/>
      </c>
      <c r="F700" s="1131" t="str">
        <f t="shared" si="81"/>
        <v/>
      </c>
      <c r="G700" s="52"/>
      <c r="H700" s="52"/>
      <c r="I700" s="52"/>
      <c r="J700" s="52"/>
      <c r="K700" s="52"/>
      <c r="L700" s="52"/>
      <c r="M700" s="52"/>
      <c r="N700" s="52"/>
      <c r="O700" s="52"/>
      <c r="P700" s="52"/>
      <c r="Q700" s="52"/>
      <c r="R700" s="52"/>
      <c r="S700" s="52"/>
      <c r="T700" s="52"/>
      <c r="U700" s="52"/>
      <c r="V700" s="52"/>
      <c r="W700" s="52"/>
      <c r="X700" s="52"/>
      <c r="Y700" s="52"/>
      <c r="Z700" s="52"/>
      <c r="AA700" s="52"/>
      <c r="AB700" s="52"/>
      <c r="AC700" s="52"/>
      <c r="AD700" s="52"/>
      <c r="AE700" s="52"/>
      <c r="AF700" s="52"/>
      <c r="AG700" s="52"/>
      <c r="AH700" s="52"/>
      <c r="AI700" s="52"/>
      <c r="AJ700" s="52"/>
      <c r="AK700" s="52"/>
      <c r="AL700" s="52"/>
      <c r="AM700" s="52"/>
      <c r="AN700" s="52"/>
      <c r="AO700" s="52"/>
      <c r="AP700" s="52"/>
      <c r="AQ700" s="52"/>
      <c r="AR700" s="52"/>
      <c r="AS700" s="52"/>
      <c r="AT700" s="52"/>
      <c r="AU700" s="52"/>
      <c r="AV700" s="52"/>
      <c r="AW700" s="52"/>
      <c r="AX700" s="52"/>
      <c r="AY700" s="52"/>
      <c r="AZ700" s="52"/>
      <c r="BA700" s="52"/>
      <c r="BB700" s="52"/>
      <c r="BC700" s="52"/>
      <c r="BD700" s="52"/>
      <c r="BE700" s="52"/>
      <c r="BF700" s="52"/>
      <c r="BG700" s="52"/>
      <c r="BH700" s="52"/>
      <c r="BI700" s="52"/>
      <c r="BJ700" s="52"/>
      <c r="BK700" s="52"/>
      <c r="BL700" s="52"/>
      <c r="BM700" s="52"/>
      <c r="BN700" s="52"/>
      <c r="BO700" s="52"/>
      <c r="BP700" s="52"/>
      <c r="BQ700" s="52"/>
      <c r="BR700" s="52"/>
      <c r="BS700" s="52"/>
      <c r="BT700" s="52"/>
      <c r="BU700" s="52"/>
      <c r="BV700" s="52"/>
      <c r="BW700" s="52"/>
      <c r="BX700" s="52"/>
      <c r="BY700" s="52"/>
      <c r="BZ700" s="52"/>
      <c r="CA700" s="52"/>
      <c r="CB700" s="52"/>
      <c r="CC700" s="52"/>
      <c r="CD700" s="52"/>
      <c r="CE700" s="52"/>
      <c r="CF700" s="52"/>
      <c r="CG700" s="52"/>
      <c r="CH700" s="52"/>
      <c r="CI700" s="52"/>
      <c r="CJ700" s="52"/>
      <c r="CK700" s="52"/>
      <c r="CL700" s="52"/>
      <c r="CM700" s="52"/>
      <c r="CN700" s="52"/>
      <c r="CO700" s="52"/>
      <c r="CP700" s="52"/>
      <c r="CQ700" s="52"/>
      <c r="CR700" s="52"/>
      <c r="CS700" s="52"/>
      <c r="CT700" s="52"/>
      <c r="CU700" s="52"/>
      <c r="CV700" s="52"/>
      <c r="CW700" s="52"/>
      <c r="CX700" s="52"/>
      <c r="CY700" s="52"/>
      <c r="CZ700" s="52"/>
      <c r="DA700" s="52"/>
      <c r="DB700" s="52"/>
      <c r="DC700" s="52"/>
      <c r="DD700" s="52"/>
      <c r="DE700" s="52"/>
      <c r="DF700" s="52"/>
      <c r="DG700" s="52"/>
      <c r="DH700" s="52"/>
      <c r="DI700" s="52"/>
      <c r="DJ700" s="52"/>
      <c r="DK700" s="52"/>
      <c r="DL700" s="52"/>
      <c r="DM700" s="52"/>
      <c r="DN700" s="52"/>
      <c r="DO700" s="52"/>
      <c r="DP700" s="52"/>
      <c r="DQ700" s="52"/>
      <c r="DR700" s="52"/>
      <c r="DS700" s="52"/>
      <c r="DT700" s="52"/>
      <c r="DU700" s="52"/>
      <c r="DV700" s="95"/>
      <c r="DW700" s="52"/>
      <c r="DX700" s="52"/>
      <c r="DY700" s="52"/>
      <c r="DZ700" s="52"/>
      <c r="EA700" s="52"/>
      <c r="EB700" s="52"/>
      <c r="EC700" s="52"/>
      <c r="ED700" s="52"/>
      <c r="EE700" s="52"/>
      <c r="EF700" s="52"/>
      <c r="EG700" s="52"/>
      <c r="EH700" s="52"/>
      <c r="EI700" s="52"/>
      <c r="EJ700" s="52"/>
      <c r="EK700" s="52"/>
      <c r="EL700" s="52"/>
      <c r="EM700" s="52"/>
      <c r="EN700" s="52"/>
      <c r="EO700" s="52"/>
      <c r="EP700" s="52"/>
      <c r="EQ700" s="95"/>
      <c r="ER700" s="542"/>
    </row>
    <row r="701" spans="1:148" ht="15" customHeight="1" x14ac:dyDescent="0.25">
      <c r="A701" s="1469"/>
      <c r="B701" s="1129" t="str">
        <f t="shared" si="80"/>
        <v>Desk 71</v>
      </c>
      <c r="C701" s="1131" t="str">
        <f t="shared" si="81"/>
        <v/>
      </c>
      <c r="D701" s="1131" t="str">
        <f t="shared" si="81"/>
        <v/>
      </c>
      <c r="E701" s="1131" t="str">
        <f t="shared" si="81"/>
        <v/>
      </c>
      <c r="F701" s="1131" t="str">
        <f t="shared" si="81"/>
        <v/>
      </c>
      <c r="G701" s="52"/>
      <c r="H701" s="52"/>
      <c r="I701" s="52"/>
      <c r="J701" s="52"/>
      <c r="K701" s="52"/>
      <c r="L701" s="52"/>
      <c r="M701" s="52"/>
      <c r="N701" s="52"/>
      <c r="O701" s="52"/>
      <c r="P701" s="52"/>
      <c r="Q701" s="52"/>
      <c r="R701" s="52"/>
      <c r="S701" s="52"/>
      <c r="T701" s="52"/>
      <c r="U701" s="52"/>
      <c r="V701" s="52"/>
      <c r="W701" s="52"/>
      <c r="X701" s="52"/>
      <c r="Y701" s="52"/>
      <c r="Z701" s="52"/>
      <c r="AA701" s="52"/>
      <c r="AB701" s="52"/>
      <c r="AC701" s="52"/>
      <c r="AD701" s="52"/>
      <c r="AE701" s="52"/>
      <c r="AF701" s="52"/>
      <c r="AG701" s="52"/>
      <c r="AH701" s="52"/>
      <c r="AI701" s="52"/>
      <c r="AJ701" s="52"/>
      <c r="AK701" s="52"/>
      <c r="AL701" s="52"/>
      <c r="AM701" s="52"/>
      <c r="AN701" s="52"/>
      <c r="AO701" s="52"/>
      <c r="AP701" s="52"/>
      <c r="AQ701" s="52"/>
      <c r="AR701" s="52"/>
      <c r="AS701" s="52"/>
      <c r="AT701" s="52"/>
      <c r="AU701" s="52"/>
      <c r="AV701" s="52"/>
      <c r="AW701" s="52"/>
      <c r="AX701" s="52"/>
      <c r="AY701" s="52"/>
      <c r="AZ701" s="52"/>
      <c r="BA701" s="52"/>
      <c r="BB701" s="52"/>
      <c r="BC701" s="52"/>
      <c r="BD701" s="52"/>
      <c r="BE701" s="52"/>
      <c r="BF701" s="52"/>
      <c r="BG701" s="52"/>
      <c r="BH701" s="52"/>
      <c r="BI701" s="52"/>
      <c r="BJ701" s="52"/>
      <c r="BK701" s="52"/>
      <c r="BL701" s="52"/>
      <c r="BM701" s="52"/>
      <c r="BN701" s="52"/>
      <c r="BO701" s="52"/>
      <c r="BP701" s="52"/>
      <c r="BQ701" s="52"/>
      <c r="BR701" s="52"/>
      <c r="BS701" s="52"/>
      <c r="BT701" s="52"/>
      <c r="BU701" s="52"/>
      <c r="BV701" s="52"/>
      <c r="BW701" s="52"/>
      <c r="BX701" s="52"/>
      <c r="BY701" s="52"/>
      <c r="BZ701" s="52"/>
      <c r="CA701" s="52"/>
      <c r="CB701" s="52"/>
      <c r="CC701" s="52"/>
      <c r="CD701" s="52"/>
      <c r="CE701" s="52"/>
      <c r="CF701" s="52"/>
      <c r="CG701" s="52"/>
      <c r="CH701" s="52"/>
      <c r="CI701" s="52"/>
      <c r="CJ701" s="52"/>
      <c r="CK701" s="52"/>
      <c r="CL701" s="52"/>
      <c r="CM701" s="52"/>
      <c r="CN701" s="52"/>
      <c r="CO701" s="52"/>
      <c r="CP701" s="52"/>
      <c r="CQ701" s="52"/>
      <c r="CR701" s="52"/>
      <c r="CS701" s="52"/>
      <c r="CT701" s="52"/>
      <c r="CU701" s="52"/>
      <c r="CV701" s="52"/>
      <c r="CW701" s="52"/>
      <c r="CX701" s="52"/>
      <c r="CY701" s="52"/>
      <c r="CZ701" s="52"/>
      <c r="DA701" s="52"/>
      <c r="DB701" s="52"/>
      <c r="DC701" s="52"/>
      <c r="DD701" s="52"/>
      <c r="DE701" s="52"/>
      <c r="DF701" s="52"/>
      <c r="DG701" s="52"/>
      <c r="DH701" s="52"/>
      <c r="DI701" s="52"/>
      <c r="DJ701" s="52"/>
      <c r="DK701" s="52"/>
      <c r="DL701" s="52"/>
      <c r="DM701" s="52"/>
      <c r="DN701" s="52"/>
      <c r="DO701" s="52"/>
      <c r="DP701" s="52"/>
      <c r="DQ701" s="52"/>
      <c r="DR701" s="52"/>
      <c r="DS701" s="52"/>
      <c r="DT701" s="52"/>
      <c r="DU701" s="52"/>
      <c r="DV701" s="95"/>
      <c r="DW701" s="52"/>
      <c r="DX701" s="52"/>
      <c r="DY701" s="52"/>
      <c r="DZ701" s="52"/>
      <c r="EA701" s="52"/>
      <c r="EB701" s="52"/>
      <c r="EC701" s="52"/>
      <c r="ED701" s="52"/>
      <c r="EE701" s="52"/>
      <c r="EF701" s="52"/>
      <c r="EG701" s="52"/>
      <c r="EH701" s="52"/>
      <c r="EI701" s="52"/>
      <c r="EJ701" s="52"/>
      <c r="EK701" s="52"/>
      <c r="EL701" s="52"/>
      <c r="EM701" s="52"/>
      <c r="EN701" s="52"/>
      <c r="EO701" s="52"/>
      <c r="EP701" s="52"/>
      <c r="EQ701" s="95"/>
      <c r="ER701" s="542"/>
    </row>
    <row r="702" spans="1:148" ht="15" customHeight="1" x14ac:dyDescent="0.25">
      <c r="A702" s="1469"/>
      <c r="B702" s="1129" t="str">
        <f t="shared" si="80"/>
        <v>Desk 72</v>
      </c>
      <c r="C702" s="1131" t="str">
        <f t="shared" si="81"/>
        <v/>
      </c>
      <c r="D702" s="1131" t="str">
        <f t="shared" si="81"/>
        <v/>
      </c>
      <c r="E702" s="1131" t="str">
        <f t="shared" si="81"/>
        <v/>
      </c>
      <c r="F702" s="1131" t="str">
        <f t="shared" si="81"/>
        <v/>
      </c>
      <c r="G702" s="52"/>
      <c r="H702" s="52"/>
      <c r="I702" s="52"/>
      <c r="J702" s="52"/>
      <c r="K702" s="52"/>
      <c r="L702" s="52"/>
      <c r="M702" s="52"/>
      <c r="N702" s="52"/>
      <c r="O702" s="52"/>
      <c r="P702" s="52"/>
      <c r="Q702" s="52"/>
      <c r="R702" s="52"/>
      <c r="S702" s="52"/>
      <c r="T702" s="52"/>
      <c r="U702" s="52"/>
      <c r="V702" s="52"/>
      <c r="W702" s="52"/>
      <c r="X702" s="52"/>
      <c r="Y702" s="52"/>
      <c r="Z702" s="52"/>
      <c r="AA702" s="52"/>
      <c r="AB702" s="52"/>
      <c r="AC702" s="52"/>
      <c r="AD702" s="52"/>
      <c r="AE702" s="52"/>
      <c r="AF702" s="52"/>
      <c r="AG702" s="52"/>
      <c r="AH702" s="52"/>
      <c r="AI702" s="52"/>
      <c r="AJ702" s="52"/>
      <c r="AK702" s="52"/>
      <c r="AL702" s="52"/>
      <c r="AM702" s="52"/>
      <c r="AN702" s="52"/>
      <c r="AO702" s="52"/>
      <c r="AP702" s="52"/>
      <c r="AQ702" s="52"/>
      <c r="AR702" s="52"/>
      <c r="AS702" s="52"/>
      <c r="AT702" s="52"/>
      <c r="AU702" s="52"/>
      <c r="AV702" s="52"/>
      <c r="AW702" s="52"/>
      <c r="AX702" s="52"/>
      <c r="AY702" s="52"/>
      <c r="AZ702" s="52"/>
      <c r="BA702" s="52"/>
      <c r="BB702" s="52"/>
      <c r="BC702" s="52"/>
      <c r="BD702" s="52"/>
      <c r="BE702" s="52"/>
      <c r="BF702" s="52"/>
      <c r="BG702" s="52"/>
      <c r="BH702" s="52"/>
      <c r="BI702" s="52"/>
      <c r="BJ702" s="52"/>
      <c r="BK702" s="52"/>
      <c r="BL702" s="52"/>
      <c r="BM702" s="52"/>
      <c r="BN702" s="52"/>
      <c r="BO702" s="52"/>
      <c r="BP702" s="52"/>
      <c r="BQ702" s="52"/>
      <c r="BR702" s="52"/>
      <c r="BS702" s="52"/>
      <c r="BT702" s="52"/>
      <c r="BU702" s="52"/>
      <c r="BV702" s="52"/>
      <c r="BW702" s="52"/>
      <c r="BX702" s="52"/>
      <c r="BY702" s="52"/>
      <c r="BZ702" s="52"/>
      <c r="CA702" s="52"/>
      <c r="CB702" s="52"/>
      <c r="CC702" s="52"/>
      <c r="CD702" s="52"/>
      <c r="CE702" s="52"/>
      <c r="CF702" s="52"/>
      <c r="CG702" s="52"/>
      <c r="CH702" s="52"/>
      <c r="CI702" s="52"/>
      <c r="CJ702" s="52"/>
      <c r="CK702" s="52"/>
      <c r="CL702" s="52"/>
      <c r="CM702" s="52"/>
      <c r="CN702" s="52"/>
      <c r="CO702" s="52"/>
      <c r="CP702" s="52"/>
      <c r="CQ702" s="52"/>
      <c r="CR702" s="52"/>
      <c r="CS702" s="52"/>
      <c r="CT702" s="52"/>
      <c r="CU702" s="52"/>
      <c r="CV702" s="52"/>
      <c r="CW702" s="52"/>
      <c r="CX702" s="52"/>
      <c r="CY702" s="52"/>
      <c r="CZ702" s="52"/>
      <c r="DA702" s="52"/>
      <c r="DB702" s="52"/>
      <c r="DC702" s="52"/>
      <c r="DD702" s="52"/>
      <c r="DE702" s="52"/>
      <c r="DF702" s="52"/>
      <c r="DG702" s="52"/>
      <c r="DH702" s="52"/>
      <c r="DI702" s="52"/>
      <c r="DJ702" s="52"/>
      <c r="DK702" s="52"/>
      <c r="DL702" s="52"/>
      <c r="DM702" s="52"/>
      <c r="DN702" s="52"/>
      <c r="DO702" s="52"/>
      <c r="DP702" s="52"/>
      <c r="DQ702" s="52"/>
      <c r="DR702" s="52"/>
      <c r="DS702" s="52"/>
      <c r="DT702" s="52"/>
      <c r="DU702" s="52"/>
      <c r="DV702" s="95"/>
      <c r="DW702" s="52"/>
      <c r="DX702" s="52"/>
      <c r="DY702" s="52"/>
      <c r="DZ702" s="52"/>
      <c r="EA702" s="52"/>
      <c r="EB702" s="52"/>
      <c r="EC702" s="52"/>
      <c r="ED702" s="52"/>
      <c r="EE702" s="52"/>
      <c r="EF702" s="52"/>
      <c r="EG702" s="52"/>
      <c r="EH702" s="52"/>
      <c r="EI702" s="52"/>
      <c r="EJ702" s="52"/>
      <c r="EK702" s="52"/>
      <c r="EL702" s="52"/>
      <c r="EM702" s="52"/>
      <c r="EN702" s="52"/>
      <c r="EO702" s="52"/>
      <c r="EP702" s="52"/>
      <c r="EQ702" s="95"/>
      <c r="ER702" s="542"/>
    </row>
    <row r="703" spans="1:148" ht="15" customHeight="1" x14ac:dyDescent="0.25">
      <c r="A703" s="1469"/>
      <c r="B703" s="1129" t="str">
        <f t="shared" si="80"/>
        <v>Desk 73</v>
      </c>
      <c r="C703" s="1131" t="str">
        <f t="shared" si="81"/>
        <v/>
      </c>
      <c r="D703" s="1131" t="str">
        <f t="shared" si="81"/>
        <v/>
      </c>
      <c r="E703" s="1131" t="str">
        <f t="shared" si="81"/>
        <v/>
      </c>
      <c r="F703" s="1131" t="str">
        <f t="shared" si="81"/>
        <v/>
      </c>
      <c r="G703" s="52"/>
      <c r="H703" s="52"/>
      <c r="I703" s="52"/>
      <c r="J703" s="52"/>
      <c r="K703" s="52"/>
      <c r="L703" s="52"/>
      <c r="M703" s="52"/>
      <c r="N703" s="52"/>
      <c r="O703" s="52"/>
      <c r="P703" s="52"/>
      <c r="Q703" s="52"/>
      <c r="R703" s="52"/>
      <c r="S703" s="52"/>
      <c r="T703" s="52"/>
      <c r="U703" s="52"/>
      <c r="V703" s="52"/>
      <c r="W703" s="52"/>
      <c r="X703" s="52"/>
      <c r="Y703" s="52"/>
      <c r="Z703" s="52"/>
      <c r="AA703" s="52"/>
      <c r="AB703" s="52"/>
      <c r="AC703" s="52"/>
      <c r="AD703" s="52"/>
      <c r="AE703" s="52"/>
      <c r="AF703" s="52"/>
      <c r="AG703" s="52"/>
      <c r="AH703" s="52"/>
      <c r="AI703" s="52"/>
      <c r="AJ703" s="52"/>
      <c r="AK703" s="52"/>
      <c r="AL703" s="52"/>
      <c r="AM703" s="52"/>
      <c r="AN703" s="52"/>
      <c r="AO703" s="52"/>
      <c r="AP703" s="52"/>
      <c r="AQ703" s="52"/>
      <c r="AR703" s="52"/>
      <c r="AS703" s="52"/>
      <c r="AT703" s="52"/>
      <c r="AU703" s="52"/>
      <c r="AV703" s="52"/>
      <c r="AW703" s="52"/>
      <c r="AX703" s="52"/>
      <c r="AY703" s="52"/>
      <c r="AZ703" s="52"/>
      <c r="BA703" s="52"/>
      <c r="BB703" s="52"/>
      <c r="BC703" s="52"/>
      <c r="BD703" s="52"/>
      <c r="BE703" s="52"/>
      <c r="BF703" s="52"/>
      <c r="BG703" s="52"/>
      <c r="BH703" s="52"/>
      <c r="BI703" s="52"/>
      <c r="BJ703" s="52"/>
      <c r="BK703" s="52"/>
      <c r="BL703" s="52"/>
      <c r="BM703" s="52"/>
      <c r="BN703" s="52"/>
      <c r="BO703" s="52"/>
      <c r="BP703" s="52"/>
      <c r="BQ703" s="52"/>
      <c r="BR703" s="52"/>
      <c r="BS703" s="52"/>
      <c r="BT703" s="52"/>
      <c r="BU703" s="52"/>
      <c r="BV703" s="52"/>
      <c r="BW703" s="52"/>
      <c r="BX703" s="52"/>
      <c r="BY703" s="52"/>
      <c r="BZ703" s="52"/>
      <c r="CA703" s="52"/>
      <c r="CB703" s="52"/>
      <c r="CC703" s="52"/>
      <c r="CD703" s="52"/>
      <c r="CE703" s="52"/>
      <c r="CF703" s="52"/>
      <c r="CG703" s="52"/>
      <c r="CH703" s="52"/>
      <c r="CI703" s="52"/>
      <c r="CJ703" s="52"/>
      <c r="CK703" s="52"/>
      <c r="CL703" s="52"/>
      <c r="CM703" s="52"/>
      <c r="CN703" s="52"/>
      <c r="CO703" s="52"/>
      <c r="CP703" s="52"/>
      <c r="CQ703" s="52"/>
      <c r="CR703" s="52"/>
      <c r="CS703" s="52"/>
      <c r="CT703" s="52"/>
      <c r="CU703" s="52"/>
      <c r="CV703" s="52"/>
      <c r="CW703" s="52"/>
      <c r="CX703" s="52"/>
      <c r="CY703" s="52"/>
      <c r="CZ703" s="52"/>
      <c r="DA703" s="52"/>
      <c r="DB703" s="52"/>
      <c r="DC703" s="52"/>
      <c r="DD703" s="52"/>
      <c r="DE703" s="52"/>
      <c r="DF703" s="52"/>
      <c r="DG703" s="52"/>
      <c r="DH703" s="52"/>
      <c r="DI703" s="52"/>
      <c r="DJ703" s="52"/>
      <c r="DK703" s="52"/>
      <c r="DL703" s="52"/>
      <c r="DM703" s="52"/>
      <c r="DN703" s="52"/>
      <c r="DO703" s="52"/>
      <c r="DP703" s="52"/>
      <c r="DQ703" s="52"/>
      <c r="DR703" s="52"/>
      <c r="DS703" s="52"/>
      <c r="DT703" s="52"/>
      <c r="DU703" s="52"/>
      <c r="DV703" s="95"/>
      <c r="DW703" s="52"/>
      <c r="DX703" s="52"/>
      <c r="DY703" s="52"/>
      <c r="DZ703" s="52"/>
      <c r="EA703" s="52"/>
      <c r="EB703" s="52"/>
      <c r="EC703" s="52"/>
      <c r="ED703" s="52"/>
      <c r="EE703" s="52"/>
      <c r="EF703" s="52"/>
      <c r="EG703" s="52"/>
      <c r="EH703" s="52"/>
      <c r="EI703" s="52"/>
      <c r="EJ703" s="52"/>
      <c r="EK703" s="52"/>
      <c r="EL703" s="52"/>
      <c r="EM703" s="52"/>
      <c r="EN703" s="52"/>
      <c r="EO703" s="52"/>
      <c r="EP703" s="52"/>
      <c r="EQ703" s="95"/>
      <c r="ER703" s="542"/>
    </row>
    <row r="704" spans="1:148" ht="15" customHeight="1" x14ac:dyDescent="0.25">
      <c r="A704" s="1469"/>
      <c r="B704" s="1129" t="str">
        <f t="shared" si="80"/>
        <v>Desk 74</v>
      </c>
      <c r="C704" s="1131" t="str">
        <f t="shared" si="81"/>
        <v/>
      </c>
      <c r="D704" s="1131" t="str">
        <f t="shared" si="81"/>
        <v/>
      </c>
      <c r="E704" s="1131" t="str">
        <f t="shared" si="81"/>
        <v/>
      </c>
      <c r="F704" s="1131" t="str">
        <f t="shared" si="81"/>
        <v/>
      </c>
      <c r="G704" s="52"/>
      <c r="H704" s="52"/>
      <c r="I704" s="52"/>
      <c r="J704" s="52"/>
      <c r="K704" s="52"/>
      <c r="L704" s="52"/>
      <c r="M704" s="52"/>
      <c r="N704" s="52"/>
      <c r="O704" s="52"/>
      <c r="P704" s="52"/>
      <c r="Q704" s="52"/>
      <c r="R704" s="52"/>
      <c r="S704" s="52"/>
      <c r="T704" s="52"/>
      <c r="U704" s="52"/>
      <c r="V704" s="52"/>
      <c r="W704" s="52"/>
      <c r="X704" s="52"/>
      <c r="Y704" s="52"/>
      <c r="Z704" s="52"/>
      <c r="AA704" s="52"/>
      <c r="AB704" s="52"/>
      <c r="AC704" s="52"/>
      <c r="AD704" s="52"/>
      <c r="AE704" s="52"/>
      <c r="AF704" s="52"/>
      <c r="AG704" s="52"/>
      <c r="AH704" s="52"/>
      <c r="AI704" s="52"/>
      <c r="AJ704" s="52"/>
      <c r="AK704" s="52"/>
      <c r="AL704" s="52"/>
      <c r="AM704" s="52"/>
      <c r="AN704" s="52"/>
      <c r="AO704" s="52"/>
      <c r="AP704" s="52"/>
      <c r="AQ704" s="52"/>
      <c r="AR704" s="52"/>
      <c r="AS704" s="52"/>
      <c r="AT704" s="52"/>
      <c r="AU704" s="52"/>
      <c r="AV704" s="52"/>
      <c r="AW704" s="52"/>
      <c r="AX704" s="52"/>
      <c r="AY704" s="52"/>
      <c r="AZ704" s="52"/>
      <c r="BA704" s="52"/>
      <c r="BB704" s="52"/>
      <c r="BC704" s="52"/>
      <c r="BD704" s="52"/>
      <c r="BE704" s="52"/>
      <c r="BF704" s="52"/>
      <c r="BG704" s="52"/>
      <c r="BH704" s="52"/>
      <c r="BI704" s="52"/>
      <c r="BJ704" s="52"/>
      <c r="BK704" s="52"/>
      <c r="BL704" s="52"/>
      <c r="BM704" s="52"/>
      <c r="BN704" s="52"/>
      <c r="BO704" s="52"/>
      <c r="BP704" s="52"/>
      <c r="BQ704" s="52"/>
      <c r="BR704" s="52"/>
      <c r="BS704" s="52"/>
      <c r="BT704" s="52"/>
      <c r="BU704" s="52"/>
      <c r="BV704" s="52"/>
      <c r="BW704" s="52"/>
      <c r="BX704" s="52"/>
      <c r="BY704" s="52"/>
      <c r="BZ704" s="52"/>
      <c r="CA704" s="52"/>
      <c r="CB704" s="52"/>
      <c r="CC704" s="52"/>
      <c r="CD704" s="52"/>
      <c r="CE704" s="52"/>
      <c r="CF704" s="52"/>
      <c r="CG704" s="52"/>
      <c r="CH704" s="52"/>
      <c r="CI704" s="52"/>
      <c r="CJ704" s="52"/>
      <c r="CK704" s="52"/>
      <c r="CL704" s="52"/>
      <c r="CM704" s="52"/>
      <c r="CN704" s="52"/>
      <c r="CO704" s="52"/>
      <c r="CP704" s="52"/>
      <c r="CQ704" s="52"/>
      <c r="CR704" s="52"/>
      <c r="CS704" s="52"/>
      <c r="CT704" s="52"/>
      <c r="CU704" s="52"/>
      <c r="CV704" s="52"/>
      <c r="CW704" s="52"/>
      <c r="CX704" s="52"/>
      <c r="CY704" s="52"/>
      <c r="CZ704" s="52"/>
      <c r="DA704" s="52"/>
      <c r="DB704" s="52"/>
      <c r="DC704" s="52"/>
      <c r="DD704" s="52"/>
      <c r="DE704" s="52"/>
      <c r="DF704" s="52"/>
      <c r="DG704" s="52"/>
      <c r="DH704" s="52"/>
      <c r="DI704" s="52"/>
      <c r="DJ704" s="52"/>
      <c r="DK704" s="52"/>
      <c r="DL704" s="52"/>
      <c r="DM704" s="52"/>
      <c r="DN704" s="52"/>
      <c r="DO704" s="52"/>
      <c r="DP704" s="52"/>
      <c r="DQ704" s="52"/>
      <c r="DR704" s="52"/>
      <c r="DS704" s="52"/>
      <c r="DT704" s="52"/>
      <c r="DU704" s="52"/>
      <c r="DV704" s="95"/>
      <c r="DW704" s="52"/>
      <c r="DX704" s="52"/>
      <c r="DY704" s="52"/>
      <c r="DZ704" s="52"/>
      <c r="EA704" s="52"/>
      <c r="EB704" s="52"/>
      <c r="EC704" s="52"/>
      <c r="ED704" s="52"/>
      <c r="EE704" s="52"/>
      <c r="EF704" s="52"/>
      <c r="EG704" s="52"/>
      <c r="EH704" s="52"/>
      <c r="EI704" s="52"/>
      <c r="EJ704" s="52"/>
      <c r="EK704" s="52"/>
      <c r="EL704" s="52"/>
      <c r="EM704" s="52"/>
      <c r="EN704" s="52"/>
      <c r="EO704" s="52"/>
      <c r="EP704" s="52"/>
      <c r="EQ704" s="95"/>
      <c r="ER704" s="542"/>
    </row>
    <row r="705" spans="1:148" ht="15" customHeight="1" x14ac:dyDescent="0.25">
      <c r="A705" s="1469"/>
      <c r="B705" s="1129" t="str">
        <f t="shared" si="80"/>
        <v>Desk 75</v>
      </c>
      <c r="C705" s="1131" t="str">
        <f t="shared" si="81"/>
        <v/>
      </c>
      <c r="D705" s="1131" t="str">
        <f t="shared" si="81"/>
        <v/>
      </c>
      <c r="E705" s="1131" t="str">
        <f t="shared" si="81"/>
        <v/>
      </c>
      <c r="F705" s="1131" t="str">
        <f t="shared" si="81"/>
        <v/>
      </c>
      <c r="G705" s="52"/>
      <c r="H705" s="52"/>
      <c r="I705" s="52"/>
      <c r="J705" s="52"/>
      <c r="K705" s="52"/>
      <c r="L705" s="52"/>
      <c r="M705" s="52"/>
      <c r="N705" s="52"/>
      <c r="O705" s="52"/>
      <c r="P705" s="52"/>
      <c r="Q705" s="52"/>
      <c r="R705" s="52"/>
      <c r="S705" s="52"/>
      <c r="T705" s="52"/>
      <c r="U705" s="52"/>
      <c r="V705" s="52"/>
      <c r="W705" s="52"/>
      <c r="X705" s="52"/>
      <c r="Y705" s="52"/>
      <c r="Z705" s="52"/>
      <c r="AA705" s="52"/>
      <c r="AB705" s="52"/>
      <c r="AC705" s="52"/>
      <c r="AD705" s="52"/>
      <c r="AE705" s="52"/>
      <c r="AF705" s="52"/>
      <c r="AG705" s="52"/>
      <c r="AH705" s="52"/>
      <c r="AI705" s="52"/>
      <c r="AJ705" s="52"/>
      <c r="AK705" s="52"/>
      <c r="AL705" s="52"/>
      <c r="AM705" s="52"/>
      <c r="AN705" s="52"/>
      <c r="AO705" s="52"/>
      <c r="AP705" s="52"/>
      <c r="AQ705" s="52"/>
      <c r="AR705" s="52"/>
      <c r="AS705" s="52"/>
      <c r="AT705" s="52"/>
      <c r="AU705" s="52"/>
      <c r="AV705" s="52"/>
      <c r="AW705" s="52"/>
      <c r="AX705" s="52"/>
      <c r="AY705" s="52"/>
      <c r="AZ705" s="52"/>
      <c r="BA705" s="52"/>
      <c r="BB705" s="52"/>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95"/>
      <c r="DW705" s="52"/>
      <c r="DX705" s="52"/>
      <c r="DY705" s="52"/>
      <c r="DZ705" s="52"/>
      <c r="EA705" s="52"/>
      <c r="EB705" s="52"/>
      <c r="EC705" s="52"/>
      <c r="ED705" s="52"/>
      <c r="EE705" s="52"/>
      <c r="EF705" s="52"/>
      <c r="EG705" s="52"/>
      <c r="EH705" s="52"/>
      <c r="EI705" s="52"/>
      <c r="EJ705" s="52"/>
      <c r="EK705" s="52"/>
      <c r="EL705" s="52"/>
      <c r="EM705" s="52"/>
      <c r="EN705" s="52"/>
      <c r="EO705" s="52"/>
      <c r="EP705" s="52"/>
      <c r="EQ705" s="95"/>
      <c r="ER705" s="542"/>
    </row>
    <row r="706" spans="1:148" ht="15" customHeight="1" x14ac:dyDescent="0.25">
      <c r="A706" s="1469"/>
      <c r="B706" s="1129" t="str">
        <f t="shared" si="80"/>
        <v>Desk 76</v>
      </c>
      <c r="C706" s="1131" t="str">
        <f t="shared" si="81"/>
        <v/>
      </c>
      <c r="D706" s="1131" t="str">
        <f t="shared" si="81"/>
        <v/>
      </c>
      <c r="E706" s="1131" t="str">
        <f t="shared" si="81"/>
        <v/>
      </c>
      <c r="F706" s="1131" t="str">
        <f t="shared" si="81"/>
        <v/>
      </c>
      <c r="G706" s="52"/>
      <c r="H706" s="52"/>
      <c r="I706" s="52"/>
      <c r="J706" s="52"/>
      <c r="K706" s="52"/>
      <c r="L706" s="52"/>
      <c r="M706" s="52"/>
      <c r="N706" s="52"/>
      <c r="O706" s="52"/>
      <c r="P706" s="52"/>
      <c r="Q706" s="52"/>
      <c r="R706" s="52"/>
      <c r="S706" s="52"/>
      <c r="T706" s="52"/>
      <c r="U706" s="52"/>
      <c r="V706" s="52"/>
      <c r="W706" s="52"/>
      <c r="X706" s="52"/>
      <c r="Y706" s="52"/>
      <c r="Z706" s="52"/>
      <c r="AA706" s="52"/>
      <c r="AB706" s="52"/>
      <c r="AC706" s="52"/>
      <c r="AD706" s="52"/>
      <c r="AE706" s="52"/>
      <c r="AF706" s="52"/>
      <c r="AG706" s="52"/>
      <c r="AH706" s="52"/>
      <c r="AI706" s="52"/>
      <c r="AJ706" s="52"/>
      <c r="AK706" s="52"/>
      <c r="AL706" s="52"/>
      <c r="AM706" s="52"/>
      <c r="AN706" s="52"/>
      <c r="AO706" s="52"/>
      <c r="AP706" s="52"/>
      <c r="AQ706" s="52"/>
      <c r="AR706" s="52"/>
      <c r="AS706" s="52"/>
      <c r="AT706" s="52"/>
      <c r="AU706" s="52"/>
      <c r="AV706" s="52"/>
      <c r="AW706" s="52"/>
      <c r="AX706" s="52"/>
      <c r="AY706" s="52"/>
      <c r="AZ706" s="52"/>
      <c r="BA706" s="52"/>
      <c r="BB706" s="52"/>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95"/>
      <c r="DW706" s="52"/>
      <c r="DX706" s="52"/>
      <c r="DY706" s="52"/>
      <c r="DZ706" s="52"/>
      <c r="EA706" s="52"/>
      <c r="EB706" s="52"/>
      <c r="EC706" s="52"/>
      <c r="ED706" s="52"/>
      <c r="EE706" s="52"/>
      <c r="EF706" s="52"/>
      <c r="EG706" s="52"/>
      <c r="EH706" s="52"/>
      <c r="EI706" s="52"/>
      <c r="EJ706" s="52"/>
      <c r="EK706" s="52"/>
      <c r="EL706" s="52"/>
      <c r="EM706" s="52"/>
      <c r="EN706" s="52"/>
      <c r="EO706" s="52"/>
      <c r="EP706" s="52"/>
      <c r="EQ706" s="95"/>
      <c r="ER706" s="542"/>
    </row>
    <row r="707" spans="1:148" ht="15" customHeight="1" x14ac:dyDescent="0.25">
      <c r="A707" s="1469"/>
      <c r="B707" s="1129" t="str">
        <f t="shared" si="80"/>
        <v>Desk 77</v>
      </c>
      <c r="C707" s="1131" t="str">
        <f t="shared" si="81"/>
        <v/>
      </c>
      <c r="D707" s="1131" t="str">
        <f t="shared" si="81"/>
        <v/>
      </c>
      <c r="E707" s="1131" t="str">
        <f t="shared" si="81"/>
        <v/>
      </c>
      <c r="F707" s="1131" t="str">
        <f t="shared" si="81"/>
        <v/>
      </c>
      <c r="G707" s="52"/>
      <c r="H707" s="52"/>
      <c r="I707" s="52"/>
      <c r="J707" s="52"/>
      <c r="K707" s="52"/>
      <c r="L707" s="52"/>
      <c r="M707" s="52"/>
      <c r="N707" s="52"/>
      <c r="O707" s="52"/>
      <c r="P707" s="52"/>
      <c r="Q707" s="52"/>
      <c r="R707" s="52"/>
      <c r="S707" s="52"/>
      <c r="T707" s="52"/>
      <c r="U707" s="52"/>
      <c r="V707" s="52"/>
      <c r="W707" s="52"/>
      <c r="X707" s="52"/>
      <c r="Y707" s="52"/>
      <c r="Z707" s="52"/>
      <c r="AA707" s="52"/>
      <c r="AB707" s="52"/>
      <c r="AC707" s="52"/>
      <c r="AD707" s="52"/>
      <c r="AE707" s="52"/>
      <c r="AF707" s="52"/>
      <c r="AG707" s="52"/>
      <c r="AH707" s="52"/>
      <c r="AI707" s="52"/>
      <c r="AJ707" s="52"/>
      <c r="AK707" s="52"/>
      <c r="AL707" s="52"/>
      <c r="AM707" s="52"/>
      <c r="AN707" s="52"/>
      <c r="AO707" s="52"/>
      <c r="AP707" s="52"/>
      <c r="AQ707" s="52"/>
      <c r="AR707" s="52"/>
      <c r="AS707" s="52"/>
      <c r="AT707" s="52"/>
      <c r="AU707" s="52"/>
      <c r="AV707" s="52"/>
      <c r="AW707" s="52"/>
      <c r="AX707" s="52"/>
      <c r="AY707" s="52"/>
      <c r="AZ707" s="52"/>
      <c r="BA707" s="52"/>
      <c r="BB707" s="52"/>
      <c r="BC707" s="52"/>
      <c r="BD707" s="52"/>
      <c r="BE707" s="52"/>
      <c r="BF707" s="52"/>
      <c r="BG707" s="52"/>
      <c r="BH707" s="52"/>
      <c r="BI707" s="52"/>
      <c r="BJ707" s="52"/>
      <c r="BK707" s="52"/>
      <c r="BL707" s="52"/>
      <c r="BM707" s="52"/>
      <c r="BN707" s="52"/>
      <c r="BO707" s="52"/>
      <c r="BP707" s="52"/>
      <c r="BQ707" s="52"/>
      <c r="BR707" s="52"/>
      <c r="BS707" s="52"/>
      <c r="BT707" s="52"/>
      <c r="BU707" s="52"/>
      <c r="BV707" s="52"/>
      <c r="BW707" s="52"/>
      <c r="BX707" s="52"/>
      <c r="BY707" s="52"/>
      <c r="BZ707" s="52"/>
      <c r="CA707" s="52"/>
      <c r="CB707" s="52"/>
      <c r="CC707" s="52"/>
      <c r="CD707" s="52"/>
      <c r="CE707" s="52"/>
      <c r="CF707" s="52"/>
      <c r="CG707" s="52"/>
      <c r="CH707" s="52"/>
      <c r="CI707" s="52"/>
      <c r="CJ707" s="52"/>
      <c r="CK707" s="52"/>
      <c r="CL707" s="52"/>
      <c r="CM707" s="52"/>
      <c r="CN707" s="52"/>
      <c r="CO707" s="52"/>
      <c r="CP707" s="52"/>
      <c r="CQ707" s="52"/>
      <c r="CR707" s="52"/>
      <c r="CS707" s="52"/>
      <c r="CT707" s="52"/>
      <c r="CU707" s="52"/>
      <c r="CV707" s="52"/>
      <c r="CW707" s="52"/>
      <c r="CX707" s="52"/>
      <c r="CY707" s="52"/>
      <c r="CZ707" s="52"/>
      <c r="DA707" s="52"/>
      <c r="DB707" s="52"/>
      <c r="DC707" s="52"/>
      <c r="DD707" s="52"/>
      <c r="DE707" s="52"/>
      <c r="DF707" s="52"/>
      <c r="DG707" s="52"/>
      <c r="DH707" s="52"/>
      <c r="DI707" s="52"/>
      <c r="DJ707" s="52"/>
      <c r="DK707" s="52"/>
      <c r="DL707" s="52"/>
      <c r="DM707" s="52"/>
      <c r="DN707" s="52"/>
      <c r="DO707" s="52"/>
      <c r="DP707" s="52"/>
      <c r="DQ707" s="52"/>
      <c r="DR707" s="52"/>
      <c r="DS707" s="52"/>
      <c r="DT707" s="52"/>
      <c r="DU707" s="52"/>
      <c r="DV707" s="95"/>
      <c r="DW707" s="52"/>
      <c r="DX707" s="52"/>
      <c r="DY707" s="52"/>
      <c r="DZ707" s="52"/>
      <c r="EA707" s="52"/>
      <c r="EB707" s="52"/>
      <c r="EC707" s="52"/>
      <c r="ED707" s="52"/>
      <c r="EE707" s="52"/>
      <c r="EF707" s="52"/>
      <c r="EG707" s="52"/>
      <c r="EH707" s="52"/>
      <c r="EI707" s="52"/>
      <c r="EJ707" s="52"/>
      <c r="EK707" s="52"/>
      <c r="EL707" s="52"/>
      <c r="EM707" s="52"/>
      <c r="EN707" s="52"/>
      <c r="EO707" s="52"/>
      <c r="EP707" s="52"/>
      <c r="EQ707" s="95"/>
      <c r="ER707" s="542"/>
    </row>
    <row r="708" spans="1:148" ht="15" customHeight="1" x14ac:dyDescent="0.25">
      <c r="A708" s="1469"/>
      <c r="B708" s="1129" t="str">
        <f t="shared" si="80"/>
        <v>Desk 78</v>
      </c>
      <c r="C708" s="1131" t="str">
        <f t="shared" si="81"/>
        <v/>
      </c>
      <c r="D708" s="1131" t="str">
        <f t="shared" si="81"/>
        <v/>
      </c>
      <c r="E708" s="1131" t="str">
        <f t="shared" si="81"/>
        <v/>
      </c>
      <c r="F708" s="1131" t="str">
        <f t="shared" si="81"/>
        <v/>
      </c>
      <c r="G708" s="52"/>
      <c r="H708" s="52"/>
      <c r="I708" s="52"/>
      <c r="J708" s="52"/>
      <c r="K708" s="52"/>
      <c r="L708" s="52"/>
      <c r="M708" s="52"/>
      <c r="N708" s="52"/>
      <c r="O708" s="52"/>
      <c r="P708" s="52"/>
      <c r="Q708" s="52"/>
      <c r="R708" s="52"/>
      <c r="S708" s="52"/>
      <c r="T708" s="52"/>
      <c r="U708" s="52"/>
      <c r="V708" s="52"/>
      <c r="W708" s="52"/>
      <c r="X708" s="52"/>
      <c r="Y708" s="52"/>
      <c r="Z708" s="52"/>
      <c r="AA708" s="52"/>
      <c r="AB708" s="52"/>
      <c r="AC708" s="52"/>
      <c r="AD708" s="52"/>
      <c r="AE708" s="52"/>
      <c r="AF708" s="52"/>
      <c r="AG708" s="52"/>
      <c r="AH708" s="52"/>
      <c r="AI708" s="52"/>
      <c r="AJ708" s="52"/>
      <c r="AK708" s="52"/>
      <c r="AL708" s="52"/>
      <c r="AM708" s="52"/>
      <c r="AN708" s="52"/>
      <c r="AO708" s="52"/>
      <c r="AP708" s="52"/>
      <c r="AQ708" s="52"/>
      <c r="AR708" s="52"/>
      <c r="AS708" s="52"/>
      <c r="AT708" s="52"/>
      <c r="AU708" s="52"/>
      <c r="AV708" s="52"/>
      <c r="AW708" s="52"/>
      <c r="AX708" s="52"/>
      <c r="AY708" s="52"/>
      <c r="AZ708" s="52"/>
      <c r="BA708" s="52"/>
      <c r="BB708" s="52"/>
      <c r="BC708" s="52"/>
      <c r="BD708" s="52"/>
      <c r="BE708" s="52"/>
      <c r="BF708" s="52"/>
      <c r="BG708" s="52"/>
      <c r="BH708" s="52"/>
      <c r="BI708" s="52"/>
      <c r="BJ708" s="52"/>
      <c r="BK708" s="52"/>
      <c r="BL708" s="52"/>
      <c r="BM708" s="52"/>
      <c r="BN708" s="52"/>
      <c r="BO708" s="52"/>
      <c r="BP708" s="52"/>
      <c r="BQ708" s="52"/>
      <c r="BR708" s="52"/>
      <c r="BS708" s="52"/>
      <c r="BT708" s="52"/>
      <c r="BU708" s="52"/>
      <c r="BV708" s="52"/>
      <c r="BW708" s="52"/>
      <c r="BX708" s="52"/>
      <c r="BY708" s="52"/>
      <c r="BZ708" s="52"/>
      <c r="CA708" s="52"/>
      <c r="CB708" s="52"/>
      <c r="CC708" s="52"/>
      <c r="CD708" s="52"/>
      <c r="CE708" s="52"/>
      <c r="CF708" s="52"/>
      <c r="CG708" s="52"/>
      <c r="CH708" s="52"/>
      <c r="CI708" s="52"/>
      <c r="CJ708" s="52"/>
      <c r="CK708" s="52"/>
      <c r="CL708" s="52"/>
      <c r="CM708" s="52"/>
      <c r="CN708" s="52"/>
      <c r="CO708" s="52"/>
      <c r="CP708" s="52"/>
      <c r="CQ708" s="52"/>
      <c r="CR708" s="52"/>
      <c r="CS708" s="52"/>
      <c r="CT708" s="52"/>
      <c r="CU708" s="52"/>
      <c r="CV708" s="52"/>
      <c r="CW708" s="52"/>
      <c r="CX708" s="52"/>
      <c r="CY708" s="52"/>
      <c r="CZ708" s="52"/>
      <c r="DA708" s="52"/>
      <c r="DB708" s="52"/>
      <c r="DC708" s="52"/>
      <c r="DD708" s="52"/>
      <c r="DE708" s="52"/>
      <c r="DF708" s="52"/>
      <c r="DG708" s="52"/>
      <c r="DH708" s="52"/>
      <c r="DI708" s="52"/>
      <c r="DJ708" s="52"/>
      <c r="DK708" s="52"/>
      <c r="DL708" s="52"/>
      <c r="DM708" s="52"/>
      <c r="DN708" s="52"/>
      <c r="DO708" s="52"/>
      <c r="DP708" s="52"/>
      <c r="DQ708" s="52"/>
      <c r="DR708" s="52"/>
      <c r="DS708" s="52"/>
      <c r="DT708" s="52"/>
      <c r="DU708" s="52"/>
      <c r="DV708" s="95"/>
      <c r="DW708" s="52"/>
      <c r="DX708" s="52"/>
      <c r="DY708" s="52"/>
      <c r="DZ708" s="52"/>
      <c r="EA708" s="52"/>
      <c r="EB708" s="52"/>
      <c r="EC708" s="52"/>
      <c r="ED708" s="52"/>
      <c r="EE708" s="52"/>
      <c r="EF708" s="52"/>
      <c r="EG708" s="52"/>
      <c r="EH708" s="52"/>
      <c r="EI708" s="52"/>
      <c r="EJ708" s="52"/>
      <c r="EK708" s="52"/>
      <c r="EL708" s="52"/>
      <c r="EM708" s="52"/>
      <c r="EN708" s="52"/>
      <c r="EO708" s="52"/>
      <c r="EP708" s="52"/>
      <c r="EQ708" s="95"/>
      <c r="ER708" s="542"/>
    </row>
    <row r="709" spans="1:148" ht="15" customHeight="1" x14ac:dyDescent="0.25">
      <c r="A709" s="1469"/>
      <c r="B709" s="1129" t="str">
        <f t="shared" si="80"/>
        <v>Desk 79</v>
      </c>
      <c r="C709" s="1131" t="str">
        <f t="shared" si="81"/>
        <v/>
      </c>
      <c r="D709" s="1131" t="str">
        <f t="shared" si="81"/>
        <v/>
      </c>
      <c r="E709" s="1131" t="str">
        <f t="shared" si="81"/>
        <v/>
      </c>
      <c r="F709" s="1131" t="str">
        <f t="shared" si="81"/>
        <v/>
      </c>
      <c r="G709" s="52"/>
      <c r="H709" s="52"/>
      <c r="I709" s="52"/>
      <c r="J709" s="52"/>
      <c r="K709" s="52"/>
      <c r="L709" s="52"/>
      <c r="M709" s="52"/>
      <c r="N709" s="52"/>
      <c r="O709" s="52"/>
      <c r="P709" s="52"/>
      <c r="Q709" s="52"/>
      <c r="R709" s="52"/>
      <c r="S709" s="52"/>
      <c r="T709" s="52"/>
      <c r="U709" s="52"/>
      <c r="V709" s="52"/>
      <c r="W709" s="52"/>
      <c r="X709" s="52"/>
      <c r="Y709" s="52"/>
      <c r="Z709" s="52"/>
      <c r="AA709" s="52"/>
      <c r="AB709" s="52"/>
      <c r="AC709" s="52"/>
      <c r="AD709" s="52"/>
      <c r="AE709" s="52"/>
      <c r="AF709" s="52"/>
      <c r="AG709" s="52"/>
      <c r="AH709" s="52"/>
      <c r="AI709" s="52"/>
      <c r="AJ709" s="52"/>
      <c r="AK709" s="52"/>
      <c r="AL709" s="52"/>
      <c r="AM709" s="52"/>
      <c r="AN709" s="52"/>
      <c r="AO709" s="52"/>
      <c r="AP709" s="52"/>
      <c r="AQ709" s="52"/>
      <c r="AR709" s="52"/>
      <c r="AS709" s="52"/>
      <c r="AT709" s="52"/>
      <c r="AU709" s="52"/>
      <c r="AV709" s="52"/>
      <c r="AW709" s="52"/>
      <c r="AX709" s="52"/>
      <c r="AY709" s="52"/>
      <c r="AZ709" s="52"/>
      <c r="BA709" s="52"/>
      <c r="BB709" s="52"/>
      <c r="BC709" s="52"/>
      <c r="BD709" s="52"/>
      <c r="BE709" s="52"/>
      <c r="BF709" s="52"/>
      <c r="BG709" s="52"/>
      <c r="BH709" s="52"/>
      <c r="BI709" s="52"/>
      <c r="BJ709" s="52"/>
      <c r="BK709" s="52"/>
      <c r="BL709" s="52"/>
      <c r="BM709" s="52"/>
      <c r="BN709" s="52"/>
      <c r="BO709" s="52"/>
      <c r="BP709" s="52"/>
      <c r="BQ709" s="52"/>
      <c r="BR709" s="52"/>
      <c r="BS709" s="52"/>
      <c r="BT709" s="52"/>
      <c r="BU709" s="52"/>
      <c r="BV709" s="52"/>
      <c r="BW709" s="52"/>
      <c r="BX709" s="52"/>
      <c r="BY709" s="52"/>
      <c r="BZ709" s="52"/>
      <c r="CA709" s="52"/>
      <c r="CB709" s="52"/>
      <c r="CC709" s="52"/>
      <c r="CD709" s="52"/>
      <c r="CE709" s="52"/>
      <c r="CF709" s="52"/>
      <c r="CG709" s="52"/>
      <c r="CH709" s="52"/>
      <c r="CI709" s="52"/>
      <c r="CJ709" s="52"/>
      <c r="CK709" s="52"/>
      <c r="CL709" s="52"/>
      <c r="CM709" s="52"/>
      <c r="CN709" s="52"/>
      <c r="CO709" s="52"/>
      <c r="CP709" s="52"/>
      <c r="CQ709" s="52"/>
      <c r="CR709" s="52"/>
      <c r="CS709" s="52"/>
      <c r="CT709" s="52"/>
      <c r="CU709" s="52"/>
      <c r="CV709" s="52"/>
      <c r="CW709" s="52"/>
      <c r="CX709" s="52"/>
      <c r="CY709" s="52"/>
      <c r="CZ709" s="52"/>
      <c r="DA709" s="52"/>
      <c r="DB709" s="52"/>
      <c r="DC709" s="52"/>
      <c r="DD709" s="52"/>
      <c r="DE709" s="52"/>
      <c r="DF709" s="52"/>
      <c r="DG709" s="52"/>
      <c r="DH709" s="52"/>
      <c r="DI709" s="52"/>
      <c r="DJ709" s="52"/>
      <c r="DK709" s="52"/>
      <c r="DL709" s="52"/>
      <c r="DM709" s="52"/>
      <c r="DN709" s="52"/>
      <c r="DO709" s="52"/>
      <c r="DP709" s="52"/>
      <c r="DQ709" s="52"/>
      <c r="DR709" s="52"/>
      <c r="DS709" s="52"/>
      <c r="DT709" s="52"/>
      <c r="DU709" s="52"/>
      <c r="DV709" s="95"/>
      <c r="DW709" s="52"/>
      <c r="DX709" s="52"/>
      <c r="DY709" s="52"/>
      <c r="DZ709" s="52"/>
      <c r="EA709" s="52"/>
      <c r="EB709" s="52"/>
      <c r="EC709" s="52"/>
      <c r="ED709" s="52"/>
      <c r="EE709" s="52"/>
      <c r="EF709" s="52"/>
      <c r="EG709" s="52"/>
      <c r="EH709" s="52"/>
      <c r="EI709" s="52"/>
      <c r="EJ709" s="52"/>
      <c r="EK709" s="52"/>
      <c r="EL709" s="52"/>
      <c r="EM709" s="52"/>
      <c r="EN709" s="52"/>
      <c r="EO709" s="52"/>
      <c r="EP709" s="52"/>
      <c r="EQ709" s="95"/>
      <c r="ER709" s="542"/>
    </row>
    <row r="710" spans="1:148" ht="15" customHeight="1" x14ac:dyDescent="0.25">
      <c r="A710" s="1469"/>
      <c r="B710" s="1129" t="str">
        <f t="shared" si="80"/>
        <v>Desk 80</v>
      </c>
      <c r="C710" s="1131" t="str">
        <f t="shared" si="81"/>
        <v/>
      </c>
      <c r="D710" s="1131" t="str">
        <f t="shared" si="81"/>
        <v/>
      </c>
      <c r="E710" s="1131" t="str">
        <f t="shared" si="81"/>
        <v/>
      </c>
      <c r="F710" s="1131" t="str">
        <f t="shared" si="81"/>
        <v/>
      </c>
      <c r="G710" s="52"/>
      <c r="H710" s="52"/>
      <c r="I710" s="52"/>
      <c r="J710" s="52"/>
      <c r="K710" s="52"/>
      <c r="L710" s="52"/>
      <c r="M710" s="52"/>
      <c r="N710" s="52"/>
      <c r="O710" s="52"/>
      <c r="P710" s="52"/>
      <c r="Q710" s="52"/>
      <c r="R710" s="52"/>
      <c r="S710" s="52"/>
      <c r="T710" s="52"/>
      <c r="U710" s="52"/>
      <c r="V710" s="52"/>
      <c r="W710" s="52"/>
      <c r="X710" s="52"/>
      <c r="Y710" s="52"/>
      <c r="Z710" s="52"/>
      <c r="AA710" s="52"/>
      <c r="AB710" s="52"/>
      <c r="AC710" s="52"/>
      <c r="AD710" s="52"/>
      <c r="AE710" s="52"/>
      <c r="AF710" s="52"/>
      <c r="AG710" s="52"/>
      <c r="AH710" s="52"/>
      <c r="AI710" s="52"/>
      <c r="AJ710" s="52"/>
      <c r="AK710" s="52"/>
      <c r="AL710" s="52"/>
      <c r="AM710" s="52"/>
      <c r="AN710" s="52"/>
      <c r="AO710" s="52"/>
      <c r="AP710" s="52"/>
      <c r="AQ710" s="52"/>
      <c r="AR710" s="52"/>
      <c r="AS710" s="52"/>
      <c r="AT710" s="52"/>
      <c r="AU710" s="52"/>
      <c r="AV710" s="52"/>
      <c r="AW710" s="52"/>
      <c r="AX710" s="52"/>
      <c r="AY710" s="52"/>
      <c r="AZ710" s="52"/>
      <c r="BA710" s="52"/>
      <c r="BB710" s="52"/>
      <c r="BC710" s="52"/>
      <c r="BD710" s="52"/>
      <c r="BE710" s="52"/>
      <c r="BF710" s="52"/>
      <c r="BG710" s="52"/>
      <c r="BH710" s="52"/>
      <c r="BI710" s="52"/>
      <c r="BJ710" s="52"/>
      <c r="BK710" s="52"/>
      <c r="BL710" s="52"/>
      <c r="BM710" s="52"/>
      <c r="BN710" s="52"/>
      <c r="BO710" s="52"/>
      <c r="BP710" s="52"/>
      <c r="BQ710" s="52"/>
      <c r="BR710" s="52"/>
      <c r="BS710" s="52"/>
      <c r="BT710" s="52"/>
      <c r="BU710" s="52"/>
      <c r="BV710" s="52"/>
      <c r="BW710" s="52"/>
      <c r="BX710" s="52"/>
      <c r="BY710" s="52"/>
      <c r="BZ710" s="52"/>
      <c r="CA710" s="52"/>
      <c r="CB710" s="52"/>
      <c r="CC710" s="52"/>
      <c r="CD710" s="52"/>
      <c r="CE710" s="52"/>
      <c r="CF710" s="52"/>
      <c r="CG710" s="52"/>
      <c r="CH710" s="52"/>
      <c r="CI710" s="52"/>
      <c r="CJ710" s="52"/>
      <c r="CK710" s="52"/>
      <c r="CL710" s="52"/>
      <c r="CM710" s="52"/>
      <c r="CN710" s="52"/>
      <c r="CO710" s="52"/>
      <c r="CP710" s="52"/>
      <c r="CQ710" s="52"/>
      <c r="CR710" s="52"/>
      <c r="CS710" s="52"/>
      <c r="CT710" s="52"/>
      <c r="CU710" s="52"/>
      <c r="CV710" s="52"/>
      <c r="CW710" s="52"/>
      <c r="CX710" s="52"/>
      <c r="CY710" s="52"/>
      <c r="CZ710" s="52"/>
      <c r="DA710" s="52"/>
      <c r="DB710" s="52"/>
      <c r="DC710" s="52"/>
      <c r="DD710" s="52"/>
      <c r="DE710" s="52"/>
      <c r="DF710" s="52"/>
      <c r="DG710" s="52"/>
      <c r="DH710" s="52"/>
      <c r="DI710" s="52"/>
      <c r="DJ710" s="52"/>
      <c r="DK710" s="52"/>
      <c r="DL710" s="52"/>
      <c r="DM710" s="52"/>
      <c r="DN710" s="52"/>
      <c r="DO710" s="52"/>
      <c r="DP710" s="52"/>
      <c r="DQ710" s="52"/>
      <c r="DR710" s="52"/>
      <c r="DS710" s="52"/>
      <c r="DT710" s="52"/>
      <c r="DU710" s="52"/>
      <c r="DV710" s="95"/>
      <c r="DW710" s="52"/>
      <c r="DX710" s="52"/>
      <c r="DY710" s="52"/>
      <c r="DZ710" s="52"/>
      <c r="EA710" s="52"/>
      <c r="EB710" s="52"/>
      <c r="EC710" s="52"/>
      <c r="ED710" s="52"/>
      <c r="EE710" s="52"/>
      <c r="EF710" s="52"/>
      <c r="EG710" s="52"/>
      <c r="EH710" s="52"/>
      <c r="EI710" s="52"/>
      <c r="EJ710" s="52"/>
      <c r="EK710" s="52"/>
      <c r="EL710" s="52"/>
      <c r="EM710" s="52"/>
      <c r="EN710" s="52"/>
      <c r="EO710" s="52"/>
      <c r="EP710" s="52"/>
      <c r="EQ710" s="95"/>
      <c r="ER710" s="542"/>
    </row>
    <row r="711" spans="1:148" ht="15" customHeight="1" x14ac:dyDescent="0.25">
      <c r="A711" s="1469"/>
      <c r="B711" s="1129" t="str">
        <f t="shared" si="80"/>
        <v>Desk 81</v>
      </c>
      <c r="C711" s="1131" t="str">
        <f t="shared" si="81"/>
        <v/>
      </c>
      <c r="D711" s="1131" t="str">
        <f t="shared" si="81"/>
        <v/>
      </c>
      <c r="E711" s="1131" t="str">
        <f t="shared" si="81"/>
        <v/>
      </c>
      <c r="F711" s="1131" t="str">
        <f t="shared" si="81"/>
        <v/>
      </c>
      <c r="G711" s="52"/>
      <c r="H711" s="52"/>
      <c r="I711" s="52"/>
      <c r="J711" s="52"/>
      <c r="K711" s="52"/>
      <c r="L711" s="52"/>
      <c r="M711" s="52"/>
      <c r="N711" s="52"/>
      <c r="O711" s="52"/>
      <c r="P711" s="52"/>
      <c r="Q711" s="52"/>
      <c r="R711" s="52"/>
      <c r="S711" s="52"/>
      <c r="T711" s="52"/>
      <c r="U711" s="52"/>
      <c r="V711" s="52"/>
      <c r="W711" s="52"/>
      <c r="X711" s="52"/>
      <c r="Y711" s="52"/>
      <c r="Z711" s="52"/>
      <c r="AA711" s="52"/>
      <c r="AB711" s="52"/>
      <c r="AC711" s="52"/>
      <c r="AD711" s="52"/>
      <c r="AE711" s="52"/>
      <c r="AF711" s="52"/>
      <c r="AG711" s="52"/>
      <c r="AH711" s="52"/>
      <c r="AI711" s="52"/>
      <c r="AJ711" s="52"/>
      <c r="AK711" s="52"/>
      <c r="AL711" s="52"/>
      <c r="AM711" s="52"/>
      <c r="AN711" s="52"/>
      <c r="AO711" s="52"/>
      <c r="AP711" s="52"/>
      <c r="AQ711" s="52"/>
      <c r="AR711" s="52"/>
      <c r="AS711" s="52"/>
      <c r="AT711" s="52"/>
      <c r="AU711" s="52"/>
      <c r="AV711" s="52"/>
      <c r="AW711" s="52"/>
      <c r="AX711" s="52"/>
      <c r="AY711" s="52"/>
      <c r="AZ711" s="52"/>
      <c r="BA711" s="52"/>
      <c r="BB711" s="52"/>
      <c r="BC711" s="52"/>
      <c r="BD711" s="52"/>
      <c r="BE711" s="52"/>
      <c r="BF711" s="52"/>
      <c r="BG711" s="52"/>
      <c r="BH711" s="52"/>
      <c r="BI711" s="52"/>
      <c r="BJ711" s="52"/>
      <c r="BK711" s="52"/>
      <c r="BL711" s="52"/>
      <c r="BM711" s="52"/>
      <c r="BN711" s="52"/>
      <c r="BO711" s="52"/>
      <c r="BP711" s="52"/>
      <c r="BQ711" s="52"/>
      <c r="BR711" s="52"/>
      <c r="BS711" s="52"/>
      <c r="BT711" s="52"/>
      <c r="BU711" s="52"/>
      <c r="BV711" s="52"/>
      <c r="BW711" s="52"/>
      <c r="BX711" s="52"/>
      <c r="BY711" s="52"/>
      <c r="BZ711" s="52"/>
      <c r="CA711" s="52"/>
      <c r="CB711" s="52"/>
      <c r="CC711" s="52"/>
      <c r="CD711" s="52"/>
      <c r="CE711" s="52"/>
      <c r="CF711" s="52"/>
      <c r="CG711" s="52"/>
      <c r="CH711" s="52"/>
      <c r="CI711" s="52"/>
      <c r="CJ711" s="52"/>
      <c r="CK711" s="52"/>
      <c r="CL711" s="52"/>
      <c r="CM711" s="52"/>
      <c r="CN711" s="52"/>
      <c r="CO711" s="52"/>
      <c r="CP711" s="52"/>
      <c r="CQ711" s="52"/>
      <c r="CR711" s="52"/>
      <c r="CS711" s="52"/>
      <c r="CT711" s="52"/>
      <c r="CU711" s="52"/>
      <c r="CV711" s="52"/>
      <c r="CW711" s="52"/>
      <c r="CX711" s="52"/>
      <c r="CY711" s="52"/>
      <c r="CZ711" s="52"/>
      <c r="DA711" s="52"/>
      <c r="DB711" s="52"/>
      <c r="DC711" s="52"/>
      <c r="DD711" s="52"/>
      <c r="DE711" s="52"/>
      <c r="DF711" s="52"/>
      <c r="DG711" s="52"/>
      <c r="DH711" s="52"/>
      <c r="DI711" s="52"/>
      <c r="DJ711" s="52"/>
      <c r="DK711" s="52"/>
      <c r="DL711" s="52"/>
      <c r="DM711" s="52"/>
      <c r="DN711" s="52"/>
      <c r="DO711" s="52"/>
      <c r="DP711" s="52"/>
      <c r="DQ711" s="52"/>
      <c r="DR711" s="52"/>
      <c r="DS711" s="52"/>
      <c r="DT711" s="52"/>
      <c r="DU711" s="52"/>
      <c r="DV711" s="95"/>
      <c r="DW711" s="52"/>
      <c r="DX711" s="52"/>
      <c r="DY711" s="52"/>
      <c r="DZ711" s="52"/>
      <c r="EA711" s="52"/>
      <c r="EB711" s="52"/>
      <c r="EC711" s="52"/>
      <c r="ED711" s="52"/>
      <c r="EE711" s="52"/>
      <c r="EF711" s="52"/>
      <c r="EG711" s="52"/>
      <c r="EH711" s="52"/>
      <c r="EI711" s="52"/>
      <c r="EJ711" s="52"/>
      <c r="EK711" s="52"/>
      <c r="EL711" s="52"/>
      <c r="EM711" s="52"/>
      <c r="EN711" s="52"/>
      <c r="EO711" s="52"/>
      <c r="EP711" s="52"/>
      <c r="EQ711" s="95"/>
      <c r="ER711" s="542"/>
    </row>
    <row r="712" spans="1:148" ht="15" customHeight="1" x14ac:dyDescent="0.25">
      <c r="A712" s="1469"/>
      <c r="B712" s="1129" t="str">
        <f t="shared" si="80"/>
        <v>Desk 82</v>
      </c>
      <c r="C712" s="1131" t="str">
        <f t="shared" ref="C712:F727" si="82">IF(ISBLANK(C92), "", C92)</f>
        <v/>
      </c>
      <c r="D712" s="1131" t="str">
        <f t="shared" si="82"/>
        <v/>
      </c>
      <c r="E712" s="1131" t="str">
        <f t="shared" si="82"/>
        <v/>
      </c>
      <c r="F712" s="1131" t="str">
        <f t="shared" si="82"/>
        <v/>
      </c>
      <c r="G712" s="52"/>
      <c r="H712" s="52"/>
      <c r="I712" s="52"/>
      <c r="J712" s="52"/>
      <c r="K712" s="52"/>
      <c r="L712" s="52"/>
      <c r="M712" s="52"/>
      <c r="N712" s="52"/>
      <c r="O712" s="52"/>
      <c r="P712" s="52"/>
      <c r="Q712" s="52"/>
      <c r="R712" s="52"/>
      <c r="S712" s="52"/>
      <c r="T712" s="52"/>
      <c r="U712" s="52"/>
      <c r="V712" s="52"/>
      <c r="W712" s="52"/>
      <c r="X712" s="52"/>
      <c r="Y712" s="52"/>
      <c r="Z712" s="52"/>
      <c r="AA712" s="52"/>
      <c r="AB712" s="52"/>
      <c r="AC712" s="52"/>
      <c r="AD712" s="52"/>
      <c r="AE712" s="52"/>
      <c r="AF712" s="52"/>
      <c r="AG712" s="52"/>
      <c r="AH712" s="52"/>
      <c r="AI712" s="52"/>
      <c r="AJ712" s="52"/>
      <c r="AK712" s="52"/>
      <c r="AL712" s="52"/>
      <c r="AM712" s="52"/>
      <c r="AN712" s="52"/>
      <c r="AO712" s="52"/>
      <c r="AP712" s="52"/>
      <c r="AQ712" s="52"/>
      <c r="AR712" s="52"/>
      <c r="AS712" s="52"/>
      <c r="AT712" s="52"/>
      <c r="AU712" s="52"/>
      <c r="AV712" s="52"/>
      <c r="AW712" s="52"/>
      <c r="AX712" s="52"/>
      <c r="AY712" s="52"/>
      <c r="AZ712" s="52"/>
      <c r="BA712" s="52"/>
      <c r="BB712" s="52"/>
      <c r="BC712" s="52"/>
      <c r="BD712" s="52"/>
      <c r="BE712" s="52"/>
      <c r="BF712" s="52"/>
      <c r="BG712" s="52"/>
      <c r="BH712" s="52"/>
      <c r="BI712" s="52"/>
      <c r="BJ712" s="52"/>
      <c r="BK712" s="52"/>
      <c r="BL712" s="52"/>
      <c r="BM712" s="52"/>
      <c r="BN712" s="52"/>
      <c r="BO712" s="52"/>
      <c r="BP712" s="52"/>
      <c r="BQ712" s="52"/>
      <c r="BR712" s="52"/>
      <c r="BS712" s="52"/>
      <c r="BT712" s="52"/>
      <c r="BU712" s="52"/>
      <c r="BV712" s="52"/>
      <c r="BW712" s="52"/>
      <c r="BX712" s="52"/>
      <c r="BY712" s="52"/>
      <c r="BZ712" s="52"/>
      <c r="CA712" s="52"/>
      <c r="CB712" s="52"/>
      <c r="CC712" s="52"/>
      <c r="CD712" s="52"/>
      <c r="CE712" s="52"/>
      <c r="CF712" s="52"/>
      <c r="CG712" s="52"/>
      <c r="CH712" s="52"/>
      <c r="CI712" s="52"/>
      <c r="CJ712" s="52"/>
      <c r="CK712" s="52"/>
      <c r="CL712" s="52"/>
      <c r="CM712" s="52"/>
      <c r="CN712" s="52"/>
      <c r="CO712" s="52"/>
      <c r="CP712" s="52"/>
      <c r="CQ712" s="52"/>
      <c r="CR712" s="52"/>
      <c r="CS712" s="52"/>
      <c r="CT712" s="52"/>
      <c r="CU712" s="52"/>
      <c r="CV712" s="52"/>
      <c r="CW712" s="52"/>
      <c r="CX712" s="52"/>
      <c r="CY712" s="52"/>
      <c r="CZ712" s="52"/>
      <c r="DA712" s="52"/>
      <c r="DB712" s="52"/>
      <c r="DC712" s="52"/>
      <c r="DD712" s="52"/>
      <c r="DE712" s="52"/>
      <c r="DF712" s="52"/>
      <c r="DG712" s="52"/>
      <c r="DH712" s="52"/>
      <c r="DI712" s="52"/>
      <c r="DJ712" s="52"/>
      <c r="DK712" s="52"/>
      <c r="DL712" s="52"/>
      <c r="DM712" s="52"/>
      <c r="DN712" s="52"/>
      <c r="DO712" s="52"/>
      <c r="DP712" s="52"/>
      <c r="DQ712" s="52"/>
      <c r="DR712" s="52"/>
      <c r="DS712" s="52"/>
      <c r="DT712" s="52"/>
      <c r="DU712" s="52"/>
      <c r="DV712" s="95"/>
      <c r="DW712" s="52"/>
      <c r="DX712" s="52"/>
      <c r="DY712" s="52"/>
      <c r="DZ712" s="52"/>
      <c r="EA712" s="52"/>
      <c r="EB712" s="52"/>
      <c r="EC712" s="52"/>
      <c r="ED712" s="52"/>
      <c r="EE712" s="52"/>
      <c r="EF712" s="52"/>
      <c r="EG712" s="52"/>
      <c r="EH712" s="52"/>
      <c r="EI712" s="52"/>
      <c r="EJ712" s="52"/>
      <c r="EK712" s="52"/>
      <c r="EL712" s="52"/>
      <c r="EM712" s="52"/>
      <c r="EN712" s="52"/>
      <c r="EO712" s="52"/>
      <c r="EP712" s="52"/>
      <c r="EQ712" s="95"/>
      <c r="ER712" s="542"/>
    </row>
    <row r="713" spans="1:148" ht="15" customHeight="1" x14ac:dyDescent="0.25">
      <c r="A713" s="1469"/>
      <c r="B713" s="1129" t="str">
        <f t="shared" si="80"/>
        <v>Desk 83</v>
      </c>
      <c r="C713" s="1131" t="str">
        <f t="shared" si="82"/>
        <v/>
      </c>
      <c r="D713" s="1131" t="str">
        <f t="shared" si="82"/>
        <v/>
      </c>
      <c r="E713" s="1131" t="str">
        <f t="shared" si="82"/>
        <v/>
      </c>
      <c r="F713" s="1131" t="str">
        <f t="shared" si="82"/>
        <v/>
      </c>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52"/>
      <c r="BD713" s="52"/>
      <c r="BE713" s="52"/>
      <c r="BF713" s="52"/>
      <c r="BG713" s="52"/>
      <c r="BH713" s="52"/>
      <c r="BI713" s="52"/>
      <c r="BJ713" s="52"/>
      <c r="BK713" s="52"/>
      <c r="BL713" s="52"/>
      <c r="BM713" s="52"/>
      <c r="BN713" s="52"/>
      <c r="BO713" s="52"/>
      <c r="BP713" s="52"/>
      <c r="BQ713" s="52"/>
      <c r="BR713" s="52"/>
      <c r="BS713" s="52"/>
      <c r="BT713" s="52"/>
      <c r="BU713" s="52"/>
      <c r="BV713" s="52"/>
      <c r="BW713" s="52"/>
      <c r="BX713" s="52"/>
      <c r="BY713" s="52"/>
      <c r="BZ713" s="52"/>
      <c r="CA713" s="52"/>
      <c r="CB713" s="52"/>
      <c r="CC713" s="52"/>
      <c r="CD713" s="52"/>
      <c r="CE713" s="52"/>
      <c r="CF713" s="52"/>
      <c r="CG713" s="52"/>
      <c r="CH713" s="52"/>
      <c r="CI713" s="52"/>
      <c r="CJ713" s="52"/>
      <c r="CK713" s="52"/>
      <c r="CL713" s="52"/>
      <c r="CM713" s="52"/>
      <c r="CN713" s="52"/>
      <c r="CO713" s="52"/>
      <c r="CP713" s="52"/>
      <c r="CQ713" s="52"/>
      <c r="CR713" s="52"/>
      <c r="CS713" s="52"/>
      <c r="CT713" s="52"/>
      <c r="CU713" s="52"/>
      <c r="CV713" s="52"/>
      <c r="CW713" s="52"/>
      <c r="CX713" s="52"/>
      <c r="CY713" s="52"/>
      <c r="CZ713" s="52"/>
      <c r="DA713" s="52"/>
      <c r="DB713" s="52"/>
      <c r="DC713" s="52"/>
      <c r="DD713" s="52"/>
      <c r="DE713" s="52"/>
      <c r="DF713" s="52"/>
      <c r="DG713" s="52"/>
      <c r="DH713" s="52"/>
      <c r="DI713" s="52"/>
      <c r="DJ713" s="52"/>
      <c r="DK713" s="52"/>
      <c r="DL713" s="52"/>
      <c r="DM713" s="52"/>
      <c r="DN713" s="52"/>
      <c r="DO713" s="52"/>
      <c r="DP713" s="52"/>
      <c r="DQ713" s="52"/>
      <c r="DR713" s="52"/>
      <c r="DS713" s="52"/>
      <c r="DT713" s="52"/>
      <c r="DU713" s="52"/>
      <c r="DV713" s="95"/>
      <c r="DW713" s="52"/>
      <c r="DX713" s="52"/>
      <c r="DY713" s="52"/>
      <c r="DZ713" s="52"/>
      <c r="EA713" s="52"/>
      <c r="EB713" s="52"/>
      <c r="EC713" s="52"/>
      <c r="ED713" s="52"/>
      <c r="EE713" s="52"/>
      <c r="EF713" s="52"/>
      <c r="EG713" s="52"/>
      <c r="EH713" s="52"/>
      <c r="EI713" s="52"/>
      <c r="EJ713" s="52"/>
      <c r="EK713" s="52"/>
      <c r="EL713" s="52"/>
      <c r="EM713" s="52"/>
      <c r="EN713" s="52"/>
      <c r="EO713" s="52"/>
      <c r="EP713" s="52"/>
      <c r="EQ713" s="95"/>
      <c r="ER713" s="542"/>
    </row>
    <row r="714" spans="1:148" ht="15" customHeight="1" x14ac:dyDescent="0.25">
      <c r="A714" s="1469"/>
      <c r="B714" s="1129" t="str">
        <f t="shared" si="80"/>
        <v>Desk 84</v>
      </c>
      <c r="C714" s="1131" t="str">
        <f t="shared" si="82"/>
        <v/>
      </c>
      <c r="D714" s="1131" t="str">
        <f t="shared" si="82"/>
        <v/>
      </c>
      <c r="E714" s="1131" t="str">
        <f t="shared" si="82"/>
        <v/>
      </c>
      <c r="F714" s="1131" t="str">
        <f t="shared" si="82"/>
        <v/>
      </c>
      <c r="G714" s="52"/>
      <c r="H714" s="52"/>
      <c r="I714" s="52"/>
      <c r="J714" s="52"/>
      <c r="K714" s="52"/>
      <c r="L714" s="52"/>
      <c r="M714" s="52"/>
      <c r="N714" s="52"/>
      <c r="O714" s="52"/>
      <c r="P714" s="52"/>
      <c r="Q714" s="52"/>
      <c r="R714" s="52"/>
      <c r="S714" s="52"/>
      <c r="T714" s="52"/>
      <c r="U714" s="52"/>
      <c r="V714" s="52"/>
      <c r="W714" s="52"/>
      <c r="X714" s="52"/>
      <c r="Y714" s="52"/>
      <c r="Z714" s="52"/>
      <c r="AA714" s="52"/>
      <c r="AB714" s="52"/>
      <c r="AC714" s="52"/>
      <c r="AD714" s="52"/>
      <c r="AE714" s="52"/>
      <c r="AF714" s="52"/>
      <c r="AG714" s="52"/>
      <c r="AH714" s="52"/>
      <c r="AI714" s="52"/>
      <c r="AJ714" s="52"/>
      <c r="AK714" s="52"/>
      <c r="AL714" s="52"/>
      <c r="AM714" s="52"/>
      <c r="AN714" s="52"/>
      <c r="AO714" s="52"/>
      <c r="AP714" s="52"/>
      <c r="AQ714" s="52"/>
      <c r="AR714" s="52"/>
      <c r="AS714" s="52"/>
      <c r="AT714" s="52"/>
      <c r="AU714" s="52"/>
      <c r="AV714" s="52"/>
      <c r="AW714" s="52"/>
      <c r="AX714" s="52"/>
      <c r="AY714" s="52"/>
      <c r="AZ714" s="52"/>
      <c r="BA714" s="52"/>
      <c r="BB714" s="52"/>
      <c r="BC714" s="52"/>
      <c r="BD714" s="52"/>
      <c r="BE714" s="52"/>
      <c r="BF714" s="52"/>
      <c r="BG714" s="52"/>
      <c r="BH714" s="52"/>
      <c r="BI714" s="52"/>
      <c r="BJ714" s="52"/>
      <c r="BK714" s="52"/>
      <c r="BL714" s="52"/>
      <c r="BM714" s="52"/>
      <c r="BN714" s="52"/>
      <c r="BO714" s="52"/>
      <c r="BP714" s="52"/>
      <c r="BQ714" s="52"/>
      <c r="BR714" s="52"/>
      <c r="BS714" s="52"/>
      <c r="BT714" s="52"/>
      <c r="BU714" s="52"/>
      <c r="BV714" s="52"/>
      <c r="BW714" s="52"/>
      <c r="BX714" s="52"/>
      <c r="BY714" s="52"/>
      <c r="BZ714" s="52"/>
      <c r="CA714" s="52"/>
      <c r="CB714" s="52"/>
      <c r="CC714" s="52"/>
      <c r="CD714" s="52"/>
      <c r="CE714" s="52"/>
      <c r="CF714" s="52"/>
      <c r="CG714" s="52"/>
      <c r="CH714" s="52"/>
      <c r="CI714" s="52"/>
      <c r="CJ714" s="52"/>
      <c r="CK714" s="52"/>
      <c r="CL714" s="52"/>
      <c r="CM714" s="52"/>
      <c r="CN714" s="52"/>
      <c r="CO714" s="52"/>
      <c r="CP714" s="52"/>
      <c r="CQ714" s="52"/>
      <c r="CR714" s="52"/>
      <c r="CS714" s="52"/>
      <c r="CT714" s="52"/>
      <c r="CU714" s="52"/>
      <c r="CV714" s="52"/>
      <c r="CW714" s="52"/>
      <c r="CX714" s="52"/>
      <c r="CY714" s="52"/>
      <c r="CZ714" s="52"/>
      <c r="DA714" s="52"/>
      <c r="DB714" s="52"/>
      <c r="DC714" s="52"/>
      <c r="DD714" s="52"/>
      <c r="DE714" s="52"/>
      <c r="DF714" s="52"/>
      <c r="DG714" s="52"/>
      <c r="DH714" s="52"/>
      <c r="DI714" s="52"/>
      <c r="DJ714" s="52"/>
      <c r="DK714" s="52"/>
      <c r="DL714" s="52"/>
      <c r="DM714" s="52"/>
      <c r="DN714" s="52"/>
      <c r="DO714" s="52"/>
      <c r="DP714" s="52"/>
      <c r="DQ714" s="52"/>
      <c r="DR714" s="52"/>
      <c r="DS714" s="52"/>
      <c r="DT714" s="52"/>
      <c r="DU714" s="52"/>
      <c r="DV714" s="95"/>
      <c r="DW714" s="52"/>
      <c r="DX714" s="52"/>
      <c r="DY714" s="52"/>
      <c r="DZ714" s="52"/>
      <c r="EA714" s="52"/>
      <c r="EB714" s="52"/>
      <c r="EC714" s="52"/>
      <c r="ED714" s="52"/>
      <c r="EE714" s="52"/>
      <c r="EF714" s="52"/>
      <c r="EG714" s="52"/>
      <c r="EH714" s="52"/>
      <c r="EI714" s="52"/>
      <c r="EJ714" s="52"/>
      <c r="EK714" s="52"/>
      <c r="EL714" s="52"/>
      <c r="EM714" s="52"/>
      <c r="EN714" s="52"/>
      <c r="EO714" s="52"/>
      <c r="EP714" s="52"/>
      <c r="EQ714" s="95"/>
      <c r="ER714" s="542"/>
    </row>
    <row r="715" spans="1:148" ht="15" customHeight="1" x14ac:dyDescent="0.25">
      <c r="A715" s="1469"/>
      <c r="B715" s="1129" t="str">
        <f t="shared" si="80"/>
        <v>Desk 85</v>
      </c>
      <c r="C715" s="1131" t="str">
        <f t="shared" si="82"/>
        <v/>
      </c>
      <c r="D715" s="1131" t="str">
        <f t="shared" si="82"/>
        <v/>
      </c>
      <c r="E715" s="1131" t="str">
        <f t="shared" si="82"/>
        <v/>
      </c>
      <c r="F715" s="1131" t="str">
        <f t="shared" si="82"/>
        <v/>
      </c>
      <c r="G715" s="52"/>
      <c r="H715" s="52"/>
      <c r="I715" s="52"/>
      <c r="J715" s="52"/>
      <c r="K715" s="52"/>
      <c r="L715" s="52"/>
      <c r="M715" s="52"/>
      <c r="N715" s="52"/>
      <c r="O715" s="52"/>
      <c r="P715" s="52"/>
      <c r="Q715" s="52"/>
      <c r="R715" s="52"/>
      <c r="S715" s="52"/>
      <c r="T715" s="52"/>
      <c r="U715" s="52"/>
      <c r="V715" s="52"/>
      <c r="W715" s="52"/>
      <c r="X715" s="52"/>
      <c r="Y715" s="52"/>
      <c r="Z715" s="52"/>
      <c r="AA715" s="52"/>
      <c r="AB715" s="52"/>
      <c r="AC715" s="52"/>
      <c r="AD715" s="52"/>
      <c r="AE715" s="52"/>
      <c r="AF715" s="52"/>
      <c r="AG715" s="52"/>
      <c r="AH715" s="52"/>
      <c r="AI715" s="52"/>
      <c r="AJ715" s="52"/>
      <c r="AK715" s="52"/>
      <c r="AL715" s="52"/>
      <c r="AM715" s="52"/>
      <c r="AN715" s="52"/>
      <c r="AO715" s="52"/>
      <c r="AP715" s="52"/>
      <c r="AQ715" s="52"/>
      <c r="AR715" s="52"/>
      <c r="AS715" s="52"/>
      <c r="AT715" s="52"/>
      <c r="AU715" s="52"/>
      <c r="AV715" s="52"/>
      <c r="AW715" s="52"/>
      <c r="AX715" s="52"/>
      <c r="AY715" s="52"/>
      <c r="AZ715" s="52"/>
      <c r="BA715" s="52"/>
      <c r="BB715" s="52"/>
      <c r="BC715" s="52"/>
      <c r="BD715" s="52"/>
      <c r="BE715" s="52"/>
      <c r="BF715" s="52"/>
      <c r="BG715" s="52"/>
      <c r="BH715" s="52"/>
      <c r="BI715" s="52"/>
      <c r="BJ715" s="52"/>
      <c r="BK715" s="52"/>
      <c r="BL715" s="52"/>
      <c r="BM715" s="52"/>
      <c r="BN715" s="52"/>
      <c r="BO715" s="52"/>
      <c r="BP715" s="52"/>
      <c r="BQ715" s="52"/>
      <c r="BR715" s="52"/>
      <c r="BS715" s="52"/>
      <c r="BT715" s="52"/>
      <c r="BU715" s="52"/>
      <c r="BV715" s="52"/>
      <c r="BW715" s="52"/>
      <c r="BX715" s="52"/>
      <c r="BY715" s="52"/>
      <c r="BZ715" s="52"/>
      <c r="CA715" s="52"/>
      <c r="CB715" s="52"/>
      <c r="CC715" s="52"/>
      <c r="CD715" s="52"/>
      <c r="CE715" s="52"/>
      <c r="CF715" s="52"/>
      <c r="CG715" s="52"/>
      <c r="CH715" s="52"/>
      <c r="CI715" s="52"/>
      <c r="CJ715" s="52"/>
      <c r="CK715" s="52"/>
      <c r="CL715" s="52"/>
      <c r="CM715" s="52"/>
      <c r="CN715" s="52"/>
      <c r="CO715" s="52"/>
      <c r="CP715" s="52"/>
      <c r="CQ715" s="52"/>
      <c r="CR715" s="52"/>
      <c r="CS715" s="52"/>
      <c r="CT715" s="52"/>
      <c r="CU715" s="52"/>
      <c r="CV715" s="52"/>
      <c r="CW715" s="52"/>
      <c r="CX715" s="52"/>
      <c r="CY715" s="52"/>
      <c r="CZ715" s="52"/>
      <c r="DA715" s="52"/>
      <c r="DB715" s="52"/>
      <c r="DC715" s="52"/>
      <c r="DD715" s="52"/>
      <c r="DE715" s="52"/>
      <c r="DF715" s="52"/>
      <c r="DG715" s="52"/>
      <c r="DH715" s="52"/>
      <c r="DI715" s="52"/>
      <c r="DJ715" s="52"/>
      <c r="DK715" s="52"/>
      <c r="DL715" s="52"/>
      <c r="DM715" s="52"/>
      <c r="DN715" s="52"/>
      <c r="DO715" s="52"/>
      <c r="DP715" s="52"/>
      <c r="DQ715" s="52"/>
      <c r="DR715" s="52"/>
      <c r="DS715" s="52"/>
      <c r="DT715" s="52"/>
      <c r="DU715" s="52"/>
      <c r="DV715" s="95"/>
      <c r="DW715" s="52"/>
      <c r="DX715" s="52"/>
      <c r="DY715" s="52"/>
      <c r="DZ715" s="52"/>
      <c r="EA715" s="52"/>
      <c r="EB715" s="52"/>
      <c r="EC715" s="52"/>
      <c r="ED715" s="52"/>
      <c r="EE715" s="52"/>
      <c r="EF715" s="52"/>
      <c r="EG715" s="52"/>
      <c r="EH715" s="52"/>
      <c r="EI715" s="52"/>
      <c r="EJ715" s="52"/>
      <c r="EK715" s="52"/>
      <c r="EL715" s="52"/>
      <c r="EM715" s="52"/>
      <c r="EN715" s="52"/>
      <c r="EO715" s="52"/>
      <c r="EP715" s="52"/>
      <c r="EQ715" s="95"/>
      <c r="ER715" s="542"/>
    </row>
    <row r="716" spans="1:148" ht="15" customHeight="1" x14ac:dyDescent="0.25">
      <c r="A716" s="1469"/>
      <c r="B716" s="1129" t="str">
        <f t="shared" si="80"/>
        <v>Desk 86</v>
      </c>
      <c r="C716" s="1131" t="str">
        <f t="shared" si="82"/>
        <v/>
      </c>
      <c r="D716" s="1131" t="str">
        <f t="shared" si="82"/>
        <v/>
      </c>
      <c r="E716" s="1131" t="str">
        <f t="shared" si="82"/>
        <v/>
      </c>
      <c r="F716" s="1131" t="str">
        <f t="shared" si="82"/>
        <v/>
      </c>
      <c r="G716" s="52"/>
      <c r="H716" s="52"/>
      <c r="I716" s="52"/>
      <c r="J716" s="52"/>
      <c r="K716" s="52"/>
      <c r="L716" s="52"/>
      <c r="M716" s="52"/>
      <c r="N716" s="52"/>
      <c r="O716" s="52"/>
      <c r="P716" s="52"/>
      <c r="Q716" s="52"/>
      <c r="R716" s="52"/>
      <c r="S716" s="52"/>
      <c r="T716" s="52"/>
      <c r="U716" s="52"/>
      <c r="V716" s="52"/>
      <c r="W716" s="52"/>
      <c r="X716" s="52"/>
      <c r="Y716" s="52"/>
      <c r="Z716" s="52"/>
      <c r="AA716" s="52"/>
      <c r="AB716" s="52"/>
      <c r="AC716" s="52"/>
      <c r="AD716" s="52"/>
      <c r="AE716" s="52"/>
      <c r="AF716" s="52"/>
      <c r="AG716" s="52"/>
      <c r="AH716" s="52"/>
      <c r="AI716" s="52"/>
      <c r="AJ716" s="52"/>
      <c r="AK716" s="52"/>
      <c r="AL716" s="52"/>
      <c r="AM716" s="52"/>
      <c r="AN716" s="52"/>
      <c r="AO716" s="52"/>
      <c r="AP716" s="52"/>
      <c r="AQ716" s="52"/>
      <c r="AR716" s="52"/>
      <c r="AS716" s="52"/>
      <c r="AT716" s="52"/>
      <c r="AU716" s="52"/>
      <c r="AV716" s="52"/>
      <c r="AW716" s="52"/>
      <c r="AX716" s="52"/>
      <c r="AY716" s="52"/>
      <c r="AZ716" s="52"/>
      <c r="BA716" s="52"/>
      <c r="BB716" s="52"/>
      <c r="BC716" s="52"/>
      <c r="BD716" s="52"/>
      <c r="BE716" s="52"/>
      <c r="BF716" s="52"/>
      <c r="BG716" s="52"/>
      <c r="BH716" s="52"/>
      <c r="BI716" s="52"/>
      <c r="BJ716" s="52"/>
      <c r="BK716" s="52"/>
      <c r="BL716" s="52"/>
      <c r="BM716" s="52"/>
      <c r="BN716" s="52"/>
      <c r="BO716" s="52"/>
      <c r="BP716" s="52"/>
      <c r="BQ716" s="52"/>
      <c r="BR716" s="52"/>
      <c r="BS716" s="52"/>
      <c r="BT716" s="52"/>
      <c r="BU716" s="52"/>
      <c r="BV716" s="52"/>
      <c r="BW716" s="52"/>
      <c r="BX716" s="52"/>
      <c r="BY716" s="52"/>
      <c r="BZ716" s="52"/>
      <c r="CA716" s="52"/>
      <c r="CB716" s="52"/>
      <c r="CC716" s="52"/>
      <c r="CD716" s="52"/>
      <c r="CE716" s="52"/>
      <c r="CF716" s="52"/>
      <c r="CG716" s="52"/>
      <c r="CH716" s="52"/>
      <c r="CI716" s="52"/>
      <c r="CJ716" s="52"/>
      <c r="CK716" s="52"/>
      <c r="CL716" s="52"/>
      <c r="CM716" s="52"/>
      <c r="CN716" s="52"/>
      <c r="CO716" s="52"/>
      <c r="CP716" s="52"/>
      <c r="CQ716" s="52"/>
      <c r="CR716" s="52"/>
      <c r="CS716" s="52"/>
      <c r="CT716" s="52"/>
      <c r="CU716" s="52"/>
      <c r="CV716" s="52"/>
      <c r="CW716" s="52"/>
      <c r="CX716" s="52"/>
      <c r="CY716" s="52"/>
      <c r="CZ716" s="52"/>
      <c r="DA716" s="52"/>
      <c r="DB716" s="52"/>
      <c r="DC716" s="52"/>
      <c r="DD716" s="52"/>
      <c r="DE716" s="52"/>
      <c r="DF716" s="52"/>
      <c r="DG716" s="52"/>
      <c r="DH716" s="52"/>
      <c r="DI716" s="52"/>
      <c r="DJ716" s="52"/>
      <c r="DK716" s="52"/>
      <c r="DL716" s="52"/>
      <c r="DM716" s="52"/>
      <c r="DN716" s="52"/>
      <c r="DO716" s="52"/>
      <c r="DP716" s="52"/>
      <c r="DQ716" s="52"/>
      <c r="DR716" s="52"/>
      <c r="DS716" s="52"/>
      <c r="DT716" s="52"/>
      <c r="DU716" s="52"/>
      <c r="DV716" s="95"/>
      <c r="DW716" s="52"/>
      <c r="DX716" s="52"/>
      <c r="DY716" s="52"/>
      <c r="DZ716" s="52"/>
      <c r="EA716" s="52"/>
      <c r="EB716" s="52"/>
      <c r="EC716" s="52"/>
      <c r="ED716" s="52"/>
      <c r="EE716" s="52"/>
      <c r="EF716" s="52"/>
      <c r="EG716" s="52"/>
      <c r="EH716" s="52"/>
      <c r="EI716" s="52"/>
      <c r="EJ716" s="52"/>
      <c r="EK716" s="52"/>
      <c r="EL716" s="52"/>
      <c r="EM716" s="52"/>
      <c r="EN716" s="52"/>
      <c r="EO716" s="52"/>
      <c r="EP716" s="52"/>
      <c r="EQ716" s="95"/>
      <c r="ER716" s="542"/>
    </row>
    <row r="717" spans="1:148" ht="15" customHeight="1" x14ac:dyDescent="0.25">
      <c r="A717" s="1469"/>
      <c r="B717" s="1129" t="str">
        <f t="shared" si="80"/>
        <v>Desk 87</v>
      </c>
      <c r="C717" s="1131" t="str">
        <f t="shared" si="82"/>
        <v/>
      </c>
      <c r="D717" s="1131" t="str">
        <f t="shared" si="82"/>
        <v/>
      </c>
      <c r="E717" s="1131" t="str">
        <f t="shared" si="82"/>
        <v/>
      </c>
      <c r="F717" s="1131" t="str">
        <f t="shared" si="82"/>
        <v/>
      </c>
      <c r="G717" s="52"/>
      <c r="H717" s="52"/>
      <c r="I717" s="52"/>
      <c r="J717" s="52"/>
      <c r="K717" s="52"/>
      <c r="L717" s="52"/>
      <c r="M717" s="52"/>
      <c r="N717" s="52"/>
      <c r="O717" s="52"/>
      <c r="P717" s="52"/>
      <c r="Q717" s="52"/>
      <c r="R717" s="52"/>
      <c r="S717" s="52"/>
      <c r="T717" s="52"/>
      <c r="U717" s="52"/>
      <c r="V717" s="52"/>
      <c r="W717" s="52"/>
      <c r="X717" s="52"/>
      <c r="Y717" s="52"/>
      <c r="Z717" s="52"/>
      <c r="AA717" s="52"/>
      <c r="AB717" s="52"/>
      <c r="AC717" s="52"/>
      <c r="AD717" s="52"/>
      <c r="AE717" s="52"/>
      <c r="AF717" s="52"/>
      <c r="AG717" s="52"/>
      <c r="AH717" s="52"/>
      <c r="AI717" s="52"/>
      <c r="AJ717" s="52"/>
      <c r="AK717" s="52"/>
      <c r="AL717" s="52"/>
      <c r="AM717" s="52"/>
      <c r="AN717" s="52"/>
      <c r="AO717" s="52"/>
      <c r="AP717" s="52"/>
      <c r="AQ717" s="52"/>
      <c r="AR717" s="52"/>
      <c r="AS717" s="52"/>
      <c r="AT717" s="52"/>
      <c r="AU717" s="52"/>
      <c r="AV717" s="52"/>
      <c r="AW717" s="52"/>
      <c r="AX717" s="52"/>
      <c r="AY717" s="52"/>
      <c r="AZ717" s="52"/>
      <c r="BA717" s="52"/>
      <c r="BB717" s="52"/>
      <c r="BC717" s="52"/>
      <c r="BD717" s="52"/>
      <c r="BE717" s="52"/>
      <c r="BF717" s="52"/>
      <c r="BG717" s="52"/>
      <c r="BH717" s="52"/>
      <c r="BI717" s="52"/>
      <c r="BJ717" s="52"/>
      <c r="BK717" s="52"/>
      <c r="BL717" s="52"/>
      <c r="BM717" s="52"/>
      <c r="BN717" s="52"/>
      <c r="BO717" s="52"/>
      <c r="BP717" s="52"/>
      <c r="BQ717" s="52"/>
      <c r="BR717" s="52"/>
      <c r="BS717" s="52"/>
      <c r="BT717" s="52"/>
      <c r="BU717" s="52"/>
      <c r="BV717" s="52"/>
      <c r="BW717" s="52"/>
      <c r="BX717" s="52"/>
      <c r="BY717" s="52"/>
      <c r="BZ717" s="52"/>
      <c r="CA717" s="52"/>
      <c r="CB717" s="52"/>
      <c r="CC717" s="52"/>
      <c r="CD717" s="52"/>
      <c r="CE717" s="52"/>
      <c r="CF717" s="52"/>
      <c r="CG717" s="52"/>
      <c r="CH717" s="52"/>
      <c r="CI717" s="52"/>
      <c r="CJ717" s="52"/>
      <c r="CK717" s="52"/>
      <c r="CL717" s="52"/>
      <c r="CM717" s="52"/>
      <c r="CN717" s="52"/>
      <c r="CO717" s="52"/>
      <c r="CP717" s="52"/>
      <c r="CQ717" s="52"/>
      <c r="CR717" s="52"/>
      <c r="CS717" s="52"/>
      <c r="CT717" s="52"/>
      <c r="CU717" s="52"/>
      <c r="CV717" s="52"/>
      <c r="CW717" s="52"/>
      <c r="CX717" s="52"/>
      <c r="CY717" s="52"/>
      <c r="CZ717" s="52"/>
      <c r="DA717" s="52"/>
      <c r="DB717" s="52"/>
      <c r="DC717" s="52"/>
      <c r="DD717" s="52"/>
      <c r="DE717" s="52"/>
      <c r="DF717" s="52"/>
      <c r="DG717" s="52"/>
      <c r="DH717" s="52"/>
      <c r="DI717" s="52"/>
      <c r="DJ717" s="52"/>
      <c r="DK717" s="52"/>
      <c r="DL717" s="52"/>
      <c r="DM717" s="52"/>
      <c r="DN717" s="52"/>
      <c r="DO717" s="52"/>
      <c r="DP717" s="52"/>
      <c r="DQ717" s="52"/>
      <c r="DR717" s="52"/>
      <c r="DS717" s="52"/>
      <c r="DT717" s="52"/>
      <c r="DU717" s="52"/>
      <c r="DV717" s="95"/>
      <c r="DW717" s="52"/>
      <c r="DX717" s="52"/>
      <c r="DY717" s="52"/>
      <c r="DZ717" s="52"/>
      <c r="EA717" s="52"/>
      <c r="EB717" s="52"/>
      <c r="EC717" s="52"/>
      <c r="ED717" s="52"/>
      <c r="EE717" s="52"/>
      <c r="EF717" s="52"/>
      <c r="EG717" s="52"/>
      <c r="EH717" s="52"/>
      <c r="EI717" s="52"/>
      <c r="EJ717" s="52"/>
      <c r="EK717" s="52"/>
      <c r="EL717" s="52"/>
      <c r="EM717" s="52"/>
      <c r="EN717" s="52"/>
      <c r="EO717" s="52"/>
      <c r="EP717" s="52"/>
      <c r="EQ717" s="95"/>
      <c r="ER717" s="542"/>
    </row>
    <row r="718" spans="1:148" ht="15" customHeight="1" x14ac:dyDescent="0.25">
      <c r="A718" s="1469"/>
      <c r="B718" s="1129" t="str">
        <f t="shared" si="80"/>
        <v>Desk 88</v>
      </c>
      <c r="C718" s="1131" t="str">
        <f t="shared" si="82"/>
        <v/>
      </c>
      <c r="D718" s="1131" t="str">
        <f t="shared" si="82"/>
        <v/>
      </c>
      <c r="E718" s="1131" t="str">
        <f t="shared" si="82"/>
        <v/>
      </c>
      <c r="F718" s="1131" t="str">
        <f t="shared" si="82"/>
        <v/>
      </c>
      <c r="G718" s="52"/>
      <c r="H718" s="52"/>
      <c r="I718" s="52"/>
      <c r="J718" s="52"/>
      <c r="K718" s="52"/>
      <c r="L718" s="52"/>
      <c r="M718" s="52"/>
      <c r="N718" s="52"/>
      <c r="O718" s="52"/>
      <c r="P718" s="52"/>
      <c r="Q718" s="52"/>
      <c r="R718" s="52"/>
      <c r="S718" s="52"/>
      <c r="T718" s="52"/>
      <c r="U718" s="52"/>
      <c r="V718" s="52"/>
      <c r="W718" s="52"/>
      <c r="X718" s="52"/>
      <c r="Y718" s="52"/>
      <c r="Z718" s="52"/>
      <c r="AA718" s="52"/>
      <c r="AB718" s="52"/>
      <c r="AC718" s="52"/>
      <c r="AD718" s="52"/>
      <c r="AE718" s="52"/>
      <c r="AF718" s="52"/>
      <c r="AG718" s="52"/>
      <c r="AH718" s="52"/>
      <c r="AI718" s="52"/>
      <c r="AJ718" s="52"/>
      <c r="AK718" s="52"/>
      <c r="AL718" s="52"/>
      <c r="AM718" s="52"/>
      <c r="AN718" s="52"/>
      <c r="AO718" s="52"/>
      <c r="AP718" s="52"/>
      <c r="AQ718" s="52"/>
      <c r="AR718" s="52"/>
      <c r="AS718" s="52"/>
      <c r="AT718" s="52"/>
      <c r="AU718" s="52"/>
      <c r="AV718" s="52"/>
      <c r="AW718" s="52"/>
      <c r="AX718" s="52"/>
      <c r="AY718" s="52"/>
      <c r="AZ718" s="52"/>
      <c r="BA718" s="52"/>
      <c r="BB718" s="52"/>
      <c r="BC718" s="52"/>
      <c r="BD718" s="52"/>
      <c r="BE718" s="52"/>
      <c r="BF718" s="52"/>
      <c r="BG718" s="52"/>
      <c r="BH718" s="52"/>
      <c r="BI718" s="52"/>
      <c r="BJ718" s="52"/>
      <c r="BK718" s="52"/>
      <c r="BL718" s="52"/>
      <c r="BM718" s="52"/>
      <c r="BN718" s="52"/>
      <c r="BO718" s="52"/>
      <c r="BP718" s="52"/>
      <c r="BQ718" s="52"/>
      <c r="BR718" s="52"/>
      <c r="BS718" s="52"/>
      <c r="BT718" s="52"/>
      <c r="BU718" s="52"/>
      <c r="BV718" s="52"/>
      <c r="BW718" s="52"/>
      <c r="BX718" s="52"/>
      <c r="BY718" s="52"/>
      <c r="BZ718" s="52"/>
      <c r="CA718" s="52"/>
      <c r="CB718" s="52"/>
      <c r="CC718" s="52"/>
      <c r="CD718" s="52"/>
      <c r="CE718" s="52"/>
      <c r="CF718" s="52"/>
      <c r="CG718" s="52"/>
      <c r="CH718" s="52"/>
      <c r="CI718" s="52"/>
      <c r="CJ718" s="52"/>
      <c r="CK718" s="52"/>
      <c r="CL718" s="52"/>
      <c r="CM718" s="52"/>
      <c r="CN718" s="52"/>
      <c r="CO718" s="52"/>
      <c r="CP718" s="52"/>
      <c r="CQ718" s="52"/>
      <c r="CR718" s="52"/>
      <c r="CS718" s="52"/>
      <c r="CT718" s="52"/>
      <c r="CU718" s="52"/>
      <c r="CV718" s="52"/>
      <c r="CW718" s="52"/>
      <c r="CX718" s="52"/>
      <c r="CY718" s="52"/>
      <c r="CZ718" s="52"/>
      <c r="DA718" s="52"/>
      <c r="DB718" s="52"/>
      <c r="DC718" s="52"/>
      <c r="DD718" s="52"/>
      <c r="DE718" s="52"/>
      <c r="DF718" s="52"/>
      <c r="DG718" s="52"/>
      <c r="DH718" s="52"/>
      <c r="DI718" s="52"/>
      <c r="DJ718" s="52"/>
      <c r="DK718" s="52"/>
      <c r="DL718" s="52"/>
      <c r="DM718" s="52"/>
      <c r="DN718" s="52"/>
      <c r="DO718" s="52"/>
      <c r="DP718" s="52"/>
      <c r="DQ718" s="52"/>
      <c r="DR718" s="52"/>
      <c r="DS718" s="52"/>
      <c r="DT718" s="52"/>
      <c r="DU718" s="52"/>
      <c r="DV718" s="95"/>
      <c r="DW718" s="52"/>
      <c r="DX718" s="52"/>
      <c r="DY718" s="52"/>
      <c r="DZ718" s="52"/>
      <c r="EA718" s="52"/>
      <c r="EB718" s="52"/>
      <c r="EC718" s="52"/>
      <c r="ED718" s="52"/>
      <c r="EE718" s="52"/>
      <c r="EF718" s="52"/>
      <c r="EG718" s="52"/>
      <c r="EH718" s="52"/>
      <c r="EI718" s="52"/>
      <c r="EJ718" s="52"/>
      <c r="EK718" s="52"/>
      <c r="EL718" s="52"/>
      <c r="EM718" s="52"/>
      <c r="EN718" s="52"/>
      <c r="EO718" s="52"/>
      <c r="EP718" s="52"/>
      <c r="EQ718" s="95"/>
      <c r="ER718" s="542"/>
    </row>
    <row r="719" spans="1:148" ht="15" customHeight="1" x14ac:dyDescent="0.25">
      <c r="A719" s="1469"/>
      <c r="B719" s="1129" t="str">
        <f t="shared" si="80"/>
        <v>Desk 89</v>
      </c>
      <c r="C719" s="1131" t="str">
        <f t="shared" si="82"/>
        <v/>
      </c>
      <c r="D719" s="1131" t="str">
        <f t="shared" si="82"/>
        <v/>
      </c>
      <c r="E719" s="1131" t="str">
        <f t="shared" si="82"/>
        <v/>
      </c>
      <c r="F719" s="1131" t="str">
        <f t="shared" si="82"/>
        <v/>
      </c>
      <c r="G719" s="52"/>
      <c r="H719" s="52"/>
      <c r="I719" s="52"/>
      <c r="J719" s="52"/>
      <c r="K719" s="52"/>
      <c r="L719" s="52"/>
      <c r="M719" s="52"/>
      <c r="N719" s="52"/>
      <c r="O719" s="52"/>
      <c r="P719" s="52"/>
      <c r="Q719" s="52"/>
      <c r="R719" s="52"/>
      <c r="S719" s="52"/>
      <c r="T719" s="52"/>
      <c r="U719" s="52"/>
      <c r="V719" s="52"/>
      <c r="W719" s="52"/>
      <c r="X719" s="52"/>
      <c r="Y719" s="52"/>
      <c r="Z719" s="52"/>
      <c r="AA719" s="52"/>
      <c r="AB719" s="52"/>
      <c r="AC719" s="52"/>
      <c r="AD719" s="52"/>
      <c r="AE719" s="52"/>
      <c r="AF719" s="52"/>
      <c r="AG719" s="52"/>
      <c r="AH719" s="52"/>
      <c r="AI719" s="52"/>
      <c r="AJ719" s="52"/>
      <c r="AK719" s="52"/>
      <c r="AL719" s="52"/>
      <c r="AM719" s="52"/>
      <c r="AN719" s="52"/>
      <c r="AO719" s="52"/>
      <c r="AP719" s="52"/>
      <c r="AQ719" s="52"/>
      <c r="AR719" s="52"/>
      <c r="AS719" s="52"/>
      <c r="AT719" s="52"/>
      <c r="AU719" s="52"/>
      <c r="AV719" s="52"/>
      <c r="AW719" s="52"/>
      <c r="AX719" s="52"/>
      <c r="AY719" s="52"/>
      <c r="AZ719" s="52"/>
      <c r="BA719" s="52"/>
      <c r="BB719" s="52"/>
      <c r="BC719" s="52"/>
      <c r="BD719" s="52"/>
      <c r="BE719" s="52"/>
      <c r="BF719" s="52"/>
      <c r="BG719" s="52"/>
      <c r="BH719" s="52"/>
      <c r="BI719" s="52"/>
      <c r="BJ719" s="52"/>
      <c r="BK719" s="52"/>
      <c r="BL719" s="52"/>
      <c r="BM719" s="52"/>
      <c r="BN719" s="52"/>
      <c r="BO719" s="52"/>
      <c r="BP719" s="52"/>
      <c r="BQ719" s="52"/>
      <c r="BR719" s="52"/>
      <c r="BS719" s="52"/>
      <c r="BT719" s="52"/>
      <c r="BU719" s="52"/>
      <c r="BV719" s="52"/>
      <c r="BW719" s="52"/>
      <c r="BX719" s="52"/>
      <c r="BY719" s="52"/>
      <c r="BZ719" s="52"/>
      <c r="CA719" s="52"/>
      <c r="CB719" s="52"/>
      <c r="CC719" s="52"/>
      <c r="CD719" s="52"/>
      <c r="CE719" s="52"/>
      <c r="CF719" s="52"/>
      <c r="CG719" s="52"/>
      <c r="CH719" s="52"/>
      <c r="CI719" s="52"/>
      <c r="CJ719" s="52"/>
      <c r="CK719" s="52"/>
      <c r="CL719" s="52"/>
      <c r="CM719" s="52"/>
      <c r="CN719" s="52"/>
      <c r="CO719" s="52"/>
      <c r="CP719" s="52"/>
      <c r="CQ719" s="52"/>
      <c r="CR719" s="52"/>
      <c r="CS719" s="52"/>
      <c r="CT719" s="52"/>
      <c r="CU719" s="52"/>
      <c r="CV719" s="52"/>
      <c r="CW719" s="52"/>
      <c r="CX719" s="52"/>
      <c r="CY719" s="52"/>
      <c r="CZ719" s="52"/>
      <c r="DA719" s="52"/>
      <c r="DB719" s="52"/>
      <c r="DC719" s="52"/>
      <c r="DD719" s="52"/>
      <c r="DE719" s="52"/>
      <c r="DF719" s="52"/>
      <c r="DG719" s="52"/>
      <c r="DH719" s="52"/>
      <c r="DI719" s="52"/>
      <c r="DJ719" s="52"/>
      <c r="DK719" s="52"/>
      <c r="DL719" s="52"/>
      <c r="DM719" s="52"/>
      <c r="DN719" s="52"/>
      <c r="DO719" s="52"/>
      <c r="DP719" s="52"/>
      <c r="DQ719" s="52"/>
      <c r="DR719" s="52"/>
      <c r="DS719" s="52"/>
      <c r="DT719" s="52"/>
      <c r="DU719" s="52"/>
      <c r="DV719" s="95"/>
      <c r="DW719" s="52"/>
      <c r="DX719" s="52"/>
      <c r="DY719" s="52"/>
      <c r="DZ719" s="52"/>
      <c r="EA719" s="52"/>
      <c r="EB719" s="52"/>
      <c r="EC719" s="52"/>
      <c r="ED719" s="52"/>
      <c r="EE719" s="52"/>
      <c r="EF719" s="52"/>
      <c r="EG719" s="52"/>
      <c r="EH719" s="52"/>
      <c r="EI719" s="52"/>
      <c r="EJ719" s="52"/>
      <c r="EK719" s="52"/>
      <c r="EL719" s="52"/>
      <c r="EM719" s="52"/>
      <c r="EN719" s="52"/>
      <c r="EO719" s="52"/>
      <c r="EP719" s="52"/>
      <c r="EQ719" s="95"/>
      <c r="ER719" s="542"/>
    </row>
    <row r="720" spans="1:148" ht="15" customHeight="1" x14ac:dyDescent="0.25">
      <c r="A720" s="1469"/>
      <c r="B720" s="1129" t="str">
        <f t="shared" si="80"/>
        <v>Desk 90</v>
      </c>
      <c r="C720" s="1131" t="str">
        <f t="shared" si="82"/>
        <v/>
      </c>
      <c r="D720" s="1131" t="str">
        <f t="shared" si="82"/>
        <v/>
      </c>
      <c r="E720" s="1131" t="str">
        <f t="shared" si="82"/>
        <v/>
      </c>
      <c r="F720" s="1131" t="str">
        <f t="shared" si="82"/>
        <v/>
      </c>
      <c r="G720" s="52"/>
      <c r="H720" s="52"/>
      <c r="I720" s="52"/>
      <c r="J720" s="52"/>
      <c r="K720" s="52"/>
      <c r="L720" s="52"/>
      <c r="M720" s="52"/>
      <c r="N720" s="52"/>
      <c r="O720" s="52"/>
      <c r="P720" s="52"/>
      <c r="Q720" s="52"/>
      <c r="R720" s="52"/>
      <c r="S720" s="52"/>
      <c r="T720" s="52"/>
      <c r="U720" s="52"/>
      <c r="V720" s="52"/>
      <c r="W720" s="52"/>
      <c r="X720" s="52"/>
      <c r="Y720" s="52"/>
      <c r="Z720" s="52"/>
      <c r="AA720" s="52"/>
      <c r="AB720" s="52"/>
      <c r="AC720" s="52"/>
      <c r="AD720" s="52"/>
      <c r="AE720" s="52"/>
      <c r="AF720" s="52"/>
      <c r="AG720" s="52"/>
      <c r="AH720" s="52"/>
      <c r="AI720" s="52"/>
      <c r="AJ720" s="52"/>
      <c r="AK720" s="52"/>
      <c r="AL720" s="52"/>
      <c r="AM720" s="52"/>
      <c r="AN720" s="52"/>
      <c r="AO720" s="52"/>
      <c r="AP720" s="52"/>
      <c r="AQ720" s="52"/>
      <c r="AR720" s="52"/>
      <c r="AS720" s="52"/>
      <c r="AT720" s="52"/>
      <c r="AU720" s="52"/>
      <c r="AV720" s="52"/>
      <c r="AW720" s="52"/>
      <c r="AX720" s="52"/>
      <c r="AY720" s="52"/>
      <c r="AZ720" s="52"/>
      <c r="BA720" s="52"/>
      <c r="BB720" s="52"/>
      <c r="BC720" s="52"/>
      <c r="BD720" s="52"/>
      <c r="BE720" s="52"/>
      <c r="BF720" s="52"/>
      <c r="BG720" s="52"/>
      <c r="BH720" s="52"/>
      <c r="BI720" s="52"/>
      <c r="BJ720" s="52"/>
      <c r="BK720" s="52"/>
      <c r="BL720" s="52"/>
      <c r="BM720" s="52"/>
      <c r="BN720" s="52"/>
      <c r="BO720" s="52"/>
      <c r="BP720" s="52"/>
      <c r="BQ720" s="52"/>
      <c r="BR720" s="52"/>
      <c r="BS720" s="52"/>
      <c r="BT720" s="52"/>
      <c r="BU720" s="52"/>
      <c r="BV720" s="52"/>
      <c r="BW720" s="52"/>
      <c r="BX720" s="52"/>
      <c r="BY720" s="52"/>
      <c r="BZ720" s="52"/>
      <c r="CA720" s="52"/>
      <c r="CB720" s="52"/>
      <c r="CC720" s="52"/>
      <c r="CD720" s="52"/>
      <c r="CE720" s="52"/>
      <c r="CF720" s="52"/>
      <c r="CG720" s="52"/>
      <c r="CH720" s="52"/>
      <c r="CI720" s="52"/>
      <c r="CJ720" s="52"/>
      <c r="CK720" s="52"/>
      <c r="CL720" s="52"/>
      <c r="CM720" s="52"/>
      <c r="CN720" s="52"/>
      <c r="CO720" s="52"/>
      <c r="CP720" s="52"/>
      <c r="CQ720" s="52"/>
      <c r="CR720" s="52"/>
      <c r="CS720" s="52"/>
      <c r="CT720" s="52"/>
      <c r="CU720" s="52"/>
      <c r="CV720" s="52"/>
      <c r="CW720" s="52"/>
      <c r="CX720" s="52"/>
      <c r="CY720" s="52"/>
      <c r="CZ720" s="52"/>
      <c r="DA720" s="52"/>
      <c r="DB720" s="52"/>
      <c r="DC720" s="52"/>
      <c r="DD720" s="52"/>
      <c r="DE720" s="52"/>
      <c r="DF720" s="52"/>
      <c r="DG720" s="52"/>
      <c r="DH720" s="52"/>
      <c r="DI720" s="52"/>
      <c r="DJ720" s="52"/>
      <c r="DK720" s="52"/>
      <c r="DL720" s="52"/>
      <c r="DM720" s="52"/>
      <c r="DN720" s="52"/>
      <c r="DO720" s="52"/>
      <c r="DP720" s="52"/>
      <c r="DQ720" s="52"/>
      <c r="DR720" s="52"/>
      <c r="DS720" s="52"/>
      <c r="DT720" s="52"/>
      <c r="DU720" s="52"/>
      <c r="DV720" s="95"/>
      <c r="DW720" s="52"/>
      <c r="DX720" s="52"/>
      <c r="DY720" s="52"/>
      <c r="DZ720" s="52"/>
      <c r="EA720" s="52"/>
      <c r="EB720" s="52"/>
      <c r="EC720" s="52"/>
      <c r="ED720" s="52"/>
      <c r="EE720" s="52"/>
      <c r="EF720" s="52"/>
      <c r="EG720" s="52"/>
      <c r="EH720" s="52"/>
      <c r="EI720" s="52"/>
      <c r="EJ720" s="52"/>
      <c r="EK720" s="52"/>
      <c r="EL720" s="52"/>
      <c r="EM720" s="52"/>
      <c r="EN720" s="52"/>
      <c r="EO720" s="52"/>
      <c r="EP720" s="52"/>
      <c r="EQ720" s="95"/>
      <c r="ER720" s="542"/>
    </row>
    <row r="721" spans="1:155" ht="15" customHeight="1" x14ac:dyDescent="0.25">
      <c r="A721" s="1469"/>
      <c r="B721" s="1129" t="str">
        <f t="shared" si="80"/>
        <v>Desk 91</v>
      </c>
      <c r="C721" s="1131" t="str">
        <f t="shared" si="82"/>
        <v/>
      </c>
      <c r="D721" s="1131" t="str">
        <f t="shared" si="82"/>
        <v/>
      </c>
      <c r="E721" s="1131" t="str">
        <f t="shared" si="82"/>
        <v/>
      </c>
      <c r="F721" s="1131" t="str">
        <f t="shared" si="82"/>
        <v/>
      </c>
      <c r="G721" s="52"/>
      <c r="H721" s="52"/>
      <c r="I721" s="52"/>
      <c r="J721" s="52"/>
      <c r="K721" s="52"/>
      <c r="L721" s="52"/>
      <c r="M721" s="52"/>
      <c r="N721" s="52"/>
      <c r="O721" s="52"/>
      <c r="P721" s="52"/>
      <c r="Q721" s="52"/>
      <c r="R721" s="52"/>
      <c r="S721" s="52"/>
      <c r="T721" s="52"/>
      <c r="U721" s="52"/>
      <c r="V721" s="52"/>
      <c r="W721" s="52"/>
      <c r="X721" s="52"/>
      <c r="Y721" s="52"/>
      <c r="Z721" s="52"/>
      <c r="AA721" s="52"/>
      <c r="AB721" s="52"/>
      <c r="AC721" s="52"/>
      <c r="AD721" s="52"/>
      <c r="AE721" s="52"/>
      <c r="AF721" s="52"/>
      <c r="AG721" s="52"/>
      <c r="AH721" s="52"/>
      <c r="AI721" s="52"/>
      <c r="AJ721" s="52"/>
      <c r="AK721" s="52"/>
      <c r="AL721" s="52"/>
      <c r="AM721" s="52"/>
      <c r="AN721" s="52"/>
      <c r="AO721" s="52"/>
      <c r="AP721" s="52"/>
      <c r="AQ721" s="52"/>
      <c r="AR721" s="52"/>
      <c r="AS721" s="52"/>
      <c r="AT721" s="52"/>
      <c r="AU721" s="52"/>
      <c r="AV721" s="52"/>
      <c r="AW721" s="52"/>
      <c r="AX721" s="52"/>
      <c r="AY721" s="52"/>
      <c r="AZ721" s="52"/>
      <c r="BA721" s="52"/>
      <c r="BB721" s="52"/>
      <c r="BC721" s="52"/>
      <c r="BD721" s="52"/>
      <c r="BE721" s="52"/>
      <c r="BF721" s="52"/>
      <c r="BG721" s="52"/>
      <c r="BH721" s="52"/>
      <c r="BI721" s="52"/>
      <c r="BJ721" s="52"/>
      <c r="BK721" s="52"/>
      <c r="BL721" s="52"/>
      <c r="BM721" s="52"/>
      <c r="BN721" s="52"/>
      <c r="BO721" s="52"/>
      <c r="BP721" s="52"/>
      <c r="BQ721" s="52"/>
      <c r="BR721" s="52"/>
      <c r="BS721" s="52"/>
      <c r="BT721" s="52"/>
      <c r="BU721" s="52"/>
      <c r="BV721" s="52"/>
      <c r="BW721" s="52"/>
      <c r="BX721" s="52"/>
      <c r="BY721" s="52"/>
      <c r="BZ721" s="52"/>
      <c r="CA721" s="52"/>
      <c r="CB721" s="52"/>
      <c r="CC721" s="52"/>
      <c r="CD721" s="52"/>
      <c r="CE721" s="52"/>
      <c r="CF721" s="52"/>
      <c r="CG721" s="52"/>
      <c r="CH721" s="52"/>
      <c r="CI721" s="52"/>
      <c r="CJ721" s="52"/>
      <c r="CK721" s="52"/>
      <c r="CL721" s="52"/>
      <c r="CM721" s="52"/>
      <c r="CN721" s="52"/>
      <c r="CO721" s="52"/>
      <c r="CP721" s="52"/>
      <c r="CQ721" s="52"/>
      <c r="CR721" s="52"/>
      <c r="CS721" s="52"/>
      <c r="CT721" s="52"/>
      <c r="CU721" s="52"/>
      <c r="CV721" s="52"/>
      <c r="CW721" s="52"/>
      <c r="CX721" s="52"/>
      <c r="CY721" s="52"/>
      <c r="CZ721" s="52"/>
      <c r="DA721" s="52"/>
      <c r="DB721" s="52"/>
      <c r="DC721" s="52"/>
      <c r="DD721" s="52"/>
      <c r="DE721" s="52"/>
      <c r="DF721" s="52"/>
      <c r="DG721" s="52"/>
      <c r="DH721" s="52"/>
      <c r="DI721" s="52"/>
      <c r="DJ721" s="52"/>
      <c r="DK721" s="52"/>
      <c r="DL721" s="52"/>
      <c r="DM721" s="52"/>
      <c r="DN721" s="52"/>
      <c r="DO721" s="52"/>
      <c r="DP721" s="52"/>
      <c r="DQ721" s="52"/>
      <c r="DR721" s="52"/>
      <c r="DS721" s="52"/>
      <c r="DT721" s="52"/>
      <c r="DU721" s="52"/>
      <c r="DV721" s="95"/>
      <c r="DW721" s="52"/>
      <c r="DX721" s="52"/>
      <c r="DY721" s="52"/>
      <c r="DZ721" s="52"/>
      <c r="EA721" s="52"/>
      <c r="EB721" s="52"/>
      <c r="EC721" s="52"/>
      <c r="ED721" s="52"/>
      <c r="EE721" s="52"/>
      <c r="EF721" s="52"/>
      <c r="EG721" s="52"/>
      <c r="EH721" s="52"/>
      <c r="EI721" s="52"/>
      <c r="EJ721" s="52"/>
      <c r="EK721" s="52"/>
      <c r="EL721" s="52"/>
      <c r="EM721" s="52"/>
      <c r="EN721" s="52"/>
      <c r="EO721" s="52"/>
      <c r="EP721" s="52"/>
      <c r="EQ721" s="95"/>
      <c r="ER721" s="542"/>
    </row>
    <row r="722" spans="1:155" ht="15" customHeight="1" x14ac:dyDescent="0.25">
      <c r="A722" s="1469"/>
      <c r="B722" s="1129" t="str">
        <f t="shared" si="80"/>
        <v>Desk 92</v>
      </c>
      <c r="C722" s="1131" t="str">
        <f t="shared" si="82"/>
        <v/>
      </c>
      <c r="D722" s="1131" t="str">
        <f t="shared" si="82"/>
        <v/>
      </c>
      <c r="E722" s="1131" t="str">
        <f t="shared" si="82"/>
        <v/>
      </c>
      <c r="F722" s="1131" t="str">
        <f t="shared" si="82"/>
        <v/>
      </c>
      <c r="G722" s="52"/>
      <c r="H722" s="52"/>
      <c r="I722" s="52"/>
      <c r="J722" s="52"/>
      <c r="K722" s="52"/>
      <c r="L722" s="52"/>
      <c r="M722" s="52"/>
      <c r="N722" s="52"/>
      <c r="O722" s="52"/>
      <c r="P722" s="52"/>
      <c r="Q722" s="52"/>
      <c r="R722" s="52"/>
      <c r="S722" s="52"/>
      <c r="T722" s="52"/>
      <c r="U722" s="52"/>
      <c r="V722" s="52"/>
      <c r="W722" s="52"/>
      <c r="X722" s="52"/>
      <c r="Y722" s="52"/>
      <c r="Z722" s="52"/>
      <c r="AA722" s="52"/>
      <c r="AB722" s="52"/>
      <c r="AC722" s="52"/>
      <c r="AD722" s="52"/>
      <c r="AE722" s="52"/>
      <c r="AF722" s="52"/>
      <c r="AG722" s="52"/>
      <c r="AH722" s="52"/>
      <c r="AI722" s="52"/>
      <c r="AJ722" s="52"/>
      <c r="AK722" s="52"/>
      <c r="AL722" s="52"/>
      <c r="AM722" s="52"/>
      <c r="AN722" s="52"/>
      <c r="AO722" s="52"/>
      <c r="AP722" s="52"/>
      <c r="AQ722" s="52"/>
      <c r="AR722" s="52"/>
      <c r="AS722" s="52"/>
      <c r="AT722" s="52"/>
      <c r="AU722" s="52"/>
      <c r="AV722" s="52"/>
      <c r="AW722" s="52"/>
      <c r="AX722" s="52"/>
      <c r="AY722" s="52"/>
      <c r="AZ722" s="52"/>
      <c r="BA722" s="52"/>
      <c r="BB722" s="52"/>
      <c r="BC722" s="52"/>
      <c r="BD722" s="52"/>
      <c r="BE722" s="52"/>
      <c r="BF722" s="52"/>
      <c r="BG722" s="52"/>
      <c r="BH722" s="52"/>
      <c r="BI722" s="52"/>
      <c r="BJ722" s="52"/>
      <c r="BK722" s="52"/>
      <c r="BL722" s="52"/>
      <c r="BM722" s="52"/>
      <c r="BN722" s="52"/>
      <c r="BO722" s="52"/>
      <c r="BP722" s="52"/>
      <c r="BQ722" s="52"/>
      <c r="BR722" s="52"/>
      <c r="BS722" s="52"/>
      <c r="BT722" s="52"/>
      <c r="BU722" s="52"/>
      <c r="BV722" s="52"/>
      <c r="BW722" s="52"/>
      <c r="BX722" s="52"/>
      <c r="BY722" s="52"/>
      <c r="BZ722" s="52"/>
      <c r="CA722" s="52"/>
      <c r="CB722" s="52"/>
      <c r="CC722" s="52"/>
      <c r="CD722" s="52"/>
      <c r="CE722" s="52"/>
      <c r="CF722" s="52"/>
      <c r="CG722" s="52"/>
      <c r="CH722" s="52"/>
      <c r="CI722" s="52"/>
      <c r="CJ722" s="52"/>
      <c r="CK722" s="52"/>
      <c r="CL722" s="52"/>
      <c r="CM722" s="52"/>
      <c r="CN722" s="52"/>
      <c r="CO722" s="52"/>
      <c r="CP722" s="52"/>
      <c r="CQ722" s="52"/>
      <c r="CR722" s="52"/>
      <c r="CS722" s="52"/>
      <c r="CT722" s="52"/>
      <c r="CU722" s="52"/>
      <c r="CV722" s="52"/>
      <c r="CW722" s="52"/>
      <c r="CX722" s="52"/>
      <c r="CY722" s="52"/>
      <c r="CZ722" s="52"/>
      <c r="DA722" s="52"/>
      <c r="DB722" s="52"/>
      <c r="DC722" s="52"/>
      <c r="DD722" s="52"/>
      <c r="DE722" s="52"/>
      <c r="DF722" s="52"/>
      <c r="DG722" s="52"/>
      <c r="DH722" s="52"/>
      <c r="DI722" s="52"/>
      <c r="DJ722" s="52"/>
      <c r="DK722" s="52"/>
      <c r="DL722" s="52"/>
      <c r="DM722" s="52"/>
      <c r="DN722" s="52"/>
      <c r="DO722" s="52"/>
      <c r="DP722" s="52"/>
      <c r="DQ722" s="52"/>
      <c r="DR722" s="52"/>
      <c r="DS722" s="52"/>
      <c r="DT722" s="52"/>
      <c r="DU722" s="52"/>
      <c r="DV722" s="95"/>
      <c r="DW722" s="52"/>
      <c r="DX722" s="52"/>
      <c r="DY722" s="52"/>
      <c r="DZ722" s="52"/>
      <c r="EA722" s="52"/>
      <c r="EB722" s="52"/>
      <c r="EC722" s="52"/>
      <c r="ED722" s="52"/>
      <c r="EE722" s="52"/>
      <c r="EF722" s="52"/>
      <c r="EG722" s="52"/>
      <c r="EH722" s="52"/>
      <c r="EI722" s="52"/>
      <c r="EJ722" s="52"/>
      <c r="EK722" s="52"/>
      <c r="EL722" s="52"/>
      <c r="EM722" s="52"/>
      <c r="EN722" s="52"/>
      <c r="EO722" s="52"/>
      <c r="EP722" s="52"/>
      <c r="EQ722" s="95"/>
      <c r="ER722" s="542"/>
    </row>
    <row r="723" spans="1:155" ht="15" customHeight="1" x14ac:dyDescent="0.25">
      <c r="A723" s="1469"/>
      <c r="B723" s="1129" t="str">
        <f t="shared" si="80"/>
        <v>Desk 93</v>
      </c>
      <c r="C723" s="1131" t="str">
        <f t="shared" si="82"/>
        <v/>
      </c>
      <c r="D723" s="1131" t="str">
        <f t="shared" si="82"/>
        <v/>
      </c>
      <c r="E723" s="1131" t="str">
        <f t="shared" si="82"/>
        <v/>
      </c>
      <c r="F723" s="1131" t="str">
        <f t="shared" si="82"/>
        <v/>
      </c>
      <c r="G723" s="52"/>
      <c r="H723" s="52"/>
      <c r="I723" s="52"/>
      <c r="J723" s="52"/>
      <c r="K723" s="52"/>
      <c r="L723" s="52"/>
      <c r="M723" s="52"/>
      <c r="N723" s="52"/>
      <c r="O723" s="52"/>
      <c r="P723" s="52"/>
      <c r="Q723" s="52"/>
      <c r="R723" s="52"/>
      <c r="S723" s="52"/>
      <c r="T723" s="52"/>
      <c r="U723" s="52"/>
      <c r="V723" s="52"/>
      <c r="W723" s="52"/>
      <c r="X723" s="52"/>
      <c r="Y723" s="52"/>
      <c r="Z723" s="52"/>
      <c r="AA723" s="52"/>
      <c r="AB723" s="52"/>
      <c r="AC723" s="52"/>
      <c r="AD723" s="52"/>
      <c r="AE723" s="52"/>
      <c r="AF723" s="52"/>
      <c r="AG723" s="52"/>
      <c r="AH723" s="52"/>
      <c r="AI723" s="52"/>
      <c r="AJ723" s="52"/>
      <c r="AK723" s="52"/>
      <c r="AL723" s="52"/>
      <c r="AM723" s="52"/>
      <c r="AN723" s="52"/>
      <c r="AO723" s="52"/>
      <c r="AP723" s="52"/>
      <c r="AQ723" s="52"/>
      <c r="AR723" s="52"/>
      <c r="AS723" s="52"/>
      <c r="AT723" s="52"/>
      <c r="AU723" s="52"/>
      <c r="AV723" s="52"/>
      <c r="AW723" s="52"/>
      <c r="AX723" s="52"/>
      <c r="AY723" s="52"/>
      <c r="AZ723" s="52"/>
      <c r="BA723" s="52"/>
      <c r="BB723" s="52"/>
      <c r="BC723" s="52"/>
      <c r="BD723" s="52"/>
      <c r="BE723" s="52"/>
      <c r="BF723" s="52"/>
      <c r="BG723" s="52"/>
      <c r="BH723" s="52"/>
      <c r="BI723" s="52"/>
      <c r="BJ723" s="52"/>
      <c r="BK723" s="52"/>
      <c r="BL723" s="52"/>
      <c r="BM723" s="52"/>
      <c r="BN723" s="52"/>
      <c r="BO723" s="52"/>
      <c r="BP723" s="52"/>
      <c r="BQ723" s="52"/>
      <c r="BR723" s="52"/>
      <c r="BS723" s="52"/>
      <c r="BT723" s="52"/>
      <c r="BU723" s="52"/>
      <c r="BV723" s="52"/>
      <c r="BW723" s="52"/>
      <c r="BX723" s="52"/>
      <c r="BY723" s="52"/>
      <c r="BZ723" s="52"/>
      <c r="CA723" s="52"/>
      <c r="CB723" s="52"/>
      <c r="CC723" s="52"/>
      <c r="CD723" s="52"/>
      <c r="CE723" s="52"/>
      <c r="CF723" s="52"/>
      <c r="CG723" s="52"/>
      <c r="CH723" s="52"/>
      <c r="CI723" s="52"/>
      <c r="CJ723" s="52"/>
      <c r="CK723" s="52"/>
      <c r="CL723" s="52"/>
      <c r="CM723" s="52"/>
      <c r="CN723" s="52"/>
      <c r="CO723" s="52"/>
      <c r="CP723" s="52"/>
      <c r="CQ723" s="52"/>
      <c r="CR723" s="52"/>
      <c r="CS723" s="52"/>
      <c r="CT723" s="52"/>
      <c r="CU723" s="52"/>
      <c r="CV723" s="52"/>
      <c r="CW723" s="52"/>
      <c r="CX723" s="52"/>
      <c r="CY723" s="52"/>
      <c r="CZ723" s="52"/>
      <c r="DA723" s="52"/>
      <c r="DB723" s="52"/>
      <c r="DC723" s="52"/>
      <c r="DD723" s="52"/>
      <c r="DE723" s="52"/>
      <c r="DF723" s="52"/>
      <c r="DG723" s="52"/>
      <c r="DH723" s="52"/>
      <c r="DI723" s="52"/>
      <c r="DJ723" s="52"/>
      <c r="DK723" s="52"/>
      <c r="DL723" s="52"/>
      <c r="DM723" s="52"/>
      <c r="DN723" s="52"/>
      <c r="DO723" s="52"/>
      <c r="DP723" s="52"/>
      <c r="DQ723" s="52"/>
      <c r="DR723" s="52"/>
      <c r="DS723" s="52"/>
      <c r="DT723" s="52"/>
      <c r="DU723" s="52"/>
      <c r="DV723" s="95"/>
      <c r="DW723" s="52"/>
      <c r="DX723" s="52"/>
      <c r="DY723" s="52"/>
      <c r="DZ723" s="52"/>
      <c r="EA723" s="52"/>
      <c r="EB723" s="52"/>
      <c r="EC723" s="52"/>
      <c r="ED723" s="52"/>
      <c r="EE723" s="52"/>
      <c r="EF723" s="52"/>
      <c r="EG723" s="52"/>
      <c r="EH723" s="52"/>
      <c r="EI723" s="52"/>
      <c r="EJ723" s="52"/>
      <c r="EK723" s="52"/>
      <c r="EL723" s="52"/>
      <c r="EM723" s="52"/>
      <c r="EN723" s="52"/>
      <c r="EO723" s="52"/>
      <c r="EP723" s="52"/>
      <c r="EQ723" s="95"/>
      <c r="ER723" s="542"/>
    </row>
    <row r="724" spans="1:155" ht="15" customHeight="1" x14ac:dyDescent="0.25">
      <c r="A724" s="1469"/>
      <c r="B724" s="1129" t="str">
        <f t="shared" si="80"/>
        <v>Desk 94</v>
      </c>
      <c r="C724" s="1131" t="str">
        <f t="shared" si="82"/>
        <v/>
      </c>
      <c r="D724" s="1131" t="str">
        <f t="shared" si="82"/>
        <v/>
      </c>
      <c r="E724" s="1131" t="str">
        <f t="shared" si="82"/>
        <v/>
      </c>
      <c r="F724" s="1131" t="str">
        <f t="shared" si="82"/>
        <v/>
      </c>
      <c r="G724" s="52"/>
      <c r="H724" s="52"/>
      <c r="I724" s="52"/>
      <c r="J724" s="52"/>
      <c r="K724" s="52"/>
      <c r="L724" s="52"/>
      <c r="M724" s="52"/>
      <c r="N724" s="52"/>
      <c r="O724" s="52"/>
      <c r="P724" s="52"/>
      <c r="Q724" s="52"/>
      <c r="R724" s="52"/>
      <c r="S724" s="52"/>
      <c r="T724" s="52"/>
      <c r="U724" s="52"/>
      <c r="V724" s="52"/>
      <c r="W724" s="52"/>
      <c r="X724" s="52"/>
      <c r="Y724" s="52"/>
      <c r="Z724" s="52"/>
      <c r="AA724" s="52"/>
      <c r="AB724" s="52"/>
      <c r="AC724" s="52"/>
      <c r="AD724" s="52"/>
      <c r="AE724" s="52"/>
      <c r="AF724" s="52"/>
      <c r="AG724" s="52"/>
      <c r="AH724" s="52"/>
      <c r="AI724" s="52"/>
      <c r="AJ724" s="52"/>
      <c r="AK724" s="52"/>
      <c r="AL724" s="52"/>
      <c r="AM724" s="52"/>
      <c r="AN724" s="52"/>
      <c r="AO724" s="52"/>
      <c r="AP724" s="52"/>
      <c r="AQ724" s="52"/>
      <c r="AR724" s="52"/>
      <c r="AS724" s="52"/>
      <c r="AT724" s="52"/>
      <c r="AU724" s="52"/>
      <c r="AV724" s="52"/>
      <c r="AW724" s="52"/>
      <c r="AX724" s="52"/>
      <c r="AY724" s="52"/>
      <c r="AZ724" s="52"/>
      <c r="BA724" s="52"/>
      <c r="BB724" s="52"/>
      <c r="BC724" s="52"/>
      <c r="BD724" s="52"/>
      <c r="BE724" s="52"/>
      <c r="BF724" s="52"/>
      <c r="BG724" s="52"/>
      <c r="BH724" s="52"/>
      <c r="BI724" s="52"/>
      <c r="BJ724" s="52"/>
      <c r="BK724" s="52"/>
      <c r="BL724" s="52"/>
      <c r="BM724" s="52"/>
      <c r="BN724" s="52"/>
      <c r="BO724" s="52"/>
      <c r="BP724" s="52"/>
      <c r="BQ724" s="52"/>
      <c r="BR724" s="52"/>
      <c r="BS724" s="52"/>
      <c r="BT724" s="52"/>
      <c r="BU724" s="52"/>
      <c r="BV724" s="52"/>
      <c r="BW724" s="52"/>
      <c r="BX724" s="52"/>
      <c r="BY724" s="52"/>
      <c r="BZ724" s="52"/>
      <c r="CA724" s="52"/>
      <c r="CB724" s="52"/>
      <c r="CC724" s="52"/>
      <c r="CD724" s="52"/>
      <c r="CE724" s="52"/>
      <c r="CF724" s="52"/>
      <c r="CG724" s="52"/>
      <c r="CH724" s="52"/>
      <c r="CI724" s="52"/>
      <c r="CJ724" s="52"/>
      <c r="CK724" s="52"/>
      <c r="CL724" s="52"/>
      <c r="CM724" s="52"/>
      <c r="CN724" s="52"/>
      <c r="CO724" s="52"/>
      <c r="CP724" s="52"/>
      <c r="CQ724" s="52"/>
      <c r="CR724" s="52"/>
      <c r="CS724" s="52"/>
      <c r="CT724" s="52"/>
      <c r="CU724" s="52"/>
      <c r="CV724" s="52"/>
      <c r="CW724" s="52"/>
      <c r="CX724" s="52"/>
      <c r="CY724" s="52"/>
      <c r="CZ724" s="52"/>
      <c r="DA724" s="52"/>
      <c r="DB724" s="52"/>
      <c r="DC724" s="52"/>
      <c r="DD724" s="52"/>
      <c r="DE724" s="52"/>
      <c r="DF724" s="52"/>
      <c r="DG724" s="52"/>
      <c r="DH724" s="52"/>
      <c r="DI724" s="52"/>
      <c r="DJ724" s="52"/>
      <c r="DK724" s="52"/>
      <c r="DL724" s="52"/>
      <c r="DM724" s="52"/>
      <c r="DN724" s="52"/>
      <c r="DO724" s="52"/>
      <c r="DP724" s="52"/>
      <c r="DQ724" s="52"/>
      <c r="DR724" s="52"/>
      <c r="DS724" s="52"/>
      <c r="DT724" s="52"/>
      <c r="DU724" s="52"/>
      <c r="DV724" s="95"/>
      <c r="DW724" s="52"/>
      <c r="DX724" s="52"/>
      <c r="DY724" s="52"/>
      <c r="DZ724" s="52"/>
      <c r="EA724" s="52"/>
      <c r="EB724" s="52"/>
      <c r="EC724" s="52"/>
      <c r="ED724" s="52"/>
      <c r="EE724" s="52"/>
      <c r="EF724" s="52"/>
      <c r="EG724" s="52"/>
      <c r="EH724" s="52"/>
      <c r="EI724" s="52"/>
      <c r="EJ724" s="52"/>
      <c r="EK724" s="52"/>
      <c r="EL724" s="52"/>
      <c r="EM724" s="52"/>
      <c r="EN724" s="52"/>
      <c r="EO724" s="52"/>
      <c r="EP724" s="52"/>
      <c r="EQ724" s="95"/>
      <c r="ER724" s="542"/>
    </row>
    <row r="725" spans="1:155" ht="15" customHeight="1" x14ac:dyDescent="0.25">
      <c r="A725" s="1469"/>
      <c r="B725" s="1129" t="str">
        <f t="shared" si="80"/>
        <v>Desk 95</v>
      </c>
      <c r="C725" s="1131" t="str">
        <f t="shared" si="82"/>
        <v/>
      </c>
      <c r="D725" s="1131" t="str">
        <f t="shared" si="82"/>
        <v/>
      </c>
      <c r="E725" s="1131" t="str">
        <f t="shared" si="82"/>
        <v/>
      </c>
      <c r="F725" s="1131" t="str">
        <f t="shared" si="82"/>
        <v/>
      </c>
      <c r="G725" s="52"/>
      <c r="H725" s="52"/>
      <c r="I725" s="52"/>
      <c r="J725" s="52"/>
      <c r="K725" s="52"/>
      <c r="L725" s="52"/>
      <c r="M725" s="52"/>
      <c r="N725" s="52"/>
      <c r="O725" s="52"/>
      <c r="P725" s="52"/>
      <c r="Q725" s="52"/>
      <c r="R725" s="52"/>
      <c r="S725" s="52"/>
      <c r="T725" s="52"/>
      <c r="U725" s="52"/>
      <c r="V725" s="52"/>
      <c r="W725" s="52"/>
      <c r="X725" s="52"/>
      <c r="Y725" s="52"/>
      <c r="Z725" s="52"/>
      <c r="AA725" s="52"/>
      <c r="AB725" s="52"/>
      <c r="AC725" s="52"/>
      <c r="AD725" s="52"/>
      <c r="AE725" s="52"/>
      <c r="AF725" s="52"/>
      <c r="AG725" s="52"/>
      <c r="AH725" s="52"/>
      <c r="AI725" s="52"/>
      <c r="AJ725" s="52"/>
      <c r="AK725" s="52"/>
      <c r="AL725" s="52"/>
      <c r="AM725" s="52"/>
      <c r="AN725" s="52"/>
      <c r="AO725" s="52"/>
      <c r="AP725" s="52"/>
      <c r="AQ725" s="52"/>
      <c r="AR725" s="52"/>
      <c r="AS725" s="52"/>
      <c r="AT725" s="52"/>
      <c r="AU725" s="52"/>
      <c r="AV725" s="52"/>
      <c r="AW725" s="52"/>
      <c r="AX725" s="52"/>
      <c r="AY725" s="52"/>
      <c r="AZ725" s="52"/>
      <c r="BA725" s="52"/>
      <c r="BB725" s="52"/>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95"/>
      <c r="DW725" s="52"/>
      <c r="DX725" s="52"/>
      <c r="DY725" s="52"/>
      <c r="DZ725" s="52"/>
      <c r="EA725" s="52"/>
      <c r="EB725" s="52"/>
      <c r="EC725" s="52"/>
      <c r="ED725" s="52"/>
      <c r="EE725" s="52"/>
      <c r="EF725" s="52"/>
      <c r="EG725" s="52"/>
      <c r="EH725" s="52"/>
      <c r="EI725" s="52"/>
      <c r="EJ725" s="52"/>
      <c r="EK725" s="52"/>
      <c r="EL725" s="52"/>
      <c r="EM725" s="52"/>
      <c r="EN725" s="52"/>
      <c r="EO725" s="52"/>
      <c r="EP725" s="52"/>
      <c r="EQ725" s="95"/>
      <c r="ER725" s="542"/>
    </row>
    <row r="726" spans="1:155" ht="15" customHeight="1" x14ac:dyDescent="0.25">
      <c r="A726" s="1469"/>
      <c r="B726" s="1129" t="str">
        <f t="shared" si="80"/>
        <v>Desk 96</v>
      </c>
      <c r="C726" s="1131" t="str">
        <f t="shared" si="82"/>
        <v/>
      </c>
      <c r="D726" s="1131" t="str">
        <f t="shared" si="82"/>
        <v/>
      </c>
      <c r="E726" s="1131" t="str">
        <f t="shared" si="82"/>
        <v/>
      </c>
      <c r="F726" s="1131" t="str">
        <f t="shared" si="82"/>
        <v/>
      </c>
      <c r="G726" s="52"/>
      <c r="H726" s="52"/>
      <c r="I726" s="52"/>
      <c r="J726" s="52"/>
      <c r="K726" s="52"/>
      <c r="L726" s="52"/>
      <c r="M726" s="52"/>
      <c r="N726" s="52"/>
      <c r="O726" s="52"/>
      <c r="P726" s="52"/>
      <c r="Q726" s="52"/>
      <c r="R726" s="52"/>
      <c r="S726" s="52"/>
      <c r="T726" s="52"/>
      <c r="U726" s="52"/>
      <c r="V726" s="52"/>
      <c r="W726" s="52"/>
      <c r="X726" s="52"/>
      <c r="Y726" s="52"/>
      <c r="Z726" s="52"/>
      <c r="AA726" s="52"/>
      <c r="AB726" s="52"/>
      <c r="AC726" s="52"/>
      <c r="AD726" s="52"/>
      <c r="AE726" s="52"/>
      <c r="AF726" s="52"/>
      <c r="AG726" s="52"/>
      <c r="AH726" s="52"/>
      <c r="AI726" s="52"/>
      <c r="AJ726" s="52"/>
      <c r="AK726" s="52"/>
      <c r="AL726" s="52"/>
      <c r="AM726" s="52"/>
      <c r="AN726" s="52"/>
      <c r="AO726" s="52"/>
      <c r="AP726" s="52"/>
      <c r="AQ726" s="52"/>
      <c r="AR726" s="52"/>
      <c r="AS726" s="52"/>
      <c r="AT726" s="52"/>
      <c r="AU726" s="52"/>
      <c r="AV726" s="52"/>
      <c r="AW726" s="52"/>
      <c r="AX726" s="52"/>
      <c r="AY726" s="52"/>
      <c r="AZ726" s="52"/>
      <c r="BA726" s="52"/>
      <c r="BB726" s="52"/>
      <c r="BC726" s="52"/>
      <c r="BD726" s="52"/>
      <c r="BE726" s="52"/>
      <c r="BF726" s="52"/>
      <c r="BG726" s="52"/>
      <c r="BH726" s="52"/>
      <c r="BI726" s="52"/>
      <c r="BJ726" s="52"/>
      <c r="BK726" s="52"/>
      <c r="BL726" s="52"/>
      <c r="BM726" s="52"/>
      <c r="BN726" s="52"/>
      <c r="BO726" s="52"/>
      <c r="BP726" s="52"/>
      <c r="BQ726" s="52"/>
      <c r="BR726" s="52"/>
      <c r="BS726" s="52"/>
      <c r="BT726" s="52"/>
      <c r="BU726" s="52"/>
      <c r="BV726" s="52"/>
      <c r="BW726" s="52"/>
      <c r="BX726" s="52"/>
      <c r="BY726" s="52"/>
      <c r="BZ726" s="52"/>
      <c r="CA726" s="52"/>
      <c r="CB726" s="52"/>
      <c r="CC726" s="52"/>
      <c r="CD726" s="52"/>
      <c r="CE726" s="52"/>
      <c r="CF726" s="52"/>
      <c r="CG726" s="52"/>
      <c r="CH726" s="52"/>
      <c r="CI726" s="52"/>
      <c r="CJ726" s="52"/>
      <c r="CK726" s="52"/>
      <c r="CL726" s="52"/>
      <c r="CM726" s="52"/>
      <c r="CN726" s="52"/>
      <c r="CO726" s="52"/>
      <c r="CP726" s="52"/>
      <c r="CQ726" s="52"/>
      <c r="CR726" s="52"/>
      <c r="CS726" s="52"/>
      <c r="CT726" s="52"/>
      <c r="CU726" s="52"/>
      <c r="CV726" s="52"/>
      <c r="CW726" s="52"/>
      <c r="CX726" s="52"/>
      <c r="CY726" s="52"/>
      <c r="CZ726" s="52"/>
      <c r="DA726" s="52"/>
      <c r="DB726" s="52"/>
      <c r="DC726" s="52"/>
      <c r="DD726" s="52"/>
      <c r="DE726" s="52"/>
      <c r="DF726" s="52"/>
      <c r="DG726" s="52"/>
      <c r="DH726" s="52"/>
      <c r="DI726" s="52"/>
      <c r="DJ726" s="52"/>
      <c r="DK726" s="52"/>
      <c r="DL726" s="52"/>
      <c r="DM726" s="52"/>
      <c r="DN726" s="52"/>
      <c r="DO726" s="52"/>
      <c r="DP726" s="52"/>
      <c r="DQ726" s="52"/>
      <c r="DR726" s="52"/>
      <c r="DS726" s="52"/>
      <c r="DT726" s="52"/>
      <c r="DU726" s="52"/>
      <c r="DV726" s="95"/>
      <c r="DW726" s="52"/>
      <c r="DX726" s="52"/>
      <c r="DY726" s="52"/>
      <c r="DZ726" s="52"/>
      <c r="EA726" s="52"/>
      <c r="EB726" s="52"/>
      <c r="EC726" s="52"/>
      <c r="ED726" s="52"/>
      <c r="EE726" s="52"/>
      <c r="EF726" s="52"/>
      <c r="EG726" s="52"/>
      <c r="EH726" s="52"/>
      <c r="EI726" s="52"/>
      <c r="EJ726" s="52"/>
      <c r="EK726" s="52"/>
      <c r="EL726" s="52"/>
      <c r="EM726" s="52"/>
      <c r="EN726" s="52"/>
      <c r="EO726" s="52"/>
      <c r="EP726" s="52"/>
      <c r="EQ726" s="95"/>
      <c r="ER726" s="542"/>
    </row>
    <row r="727" spans="1:155" ht="15" customHeight="1" x14ac:dyDescent="0.25">
      <c r="A727" s="1469"/>
      <c r="B727" s="1129" t="str">
        <f t="shared" si="80"/>
        <v>Desk 97</v>
      </c>
      <c r="C727" s="1131" t="str">
        <f t="shared" si="82"/>
        <v/>
      </c>
      <c r="D727" s="1131" t="str">
        <f t="shared" si="82"/>
        <v/>
      </c>
      <c r="E727" s="1131" t="str">
        <f t="shared" si="82"/>
        <v/>
      </c>
      <c r="F727" s="1131" t="str">
        <f t="shared" si="82"/>
        <v/>
      </c>
      <c r="G727" s="52"/>
      <c r="H727" s="52"/>
      <c r="I727" s="52"/>
      <c r="J727" s="52"/>
      <c r="K727" s="52"/>
      <c r="L727" s="52"/>
      <c r="M727" s="52"/>
      <c r="N727" s="52"/>
      <c r="O727" s="52"/>
      <c r="P727" s="52"/>
      <c r="Q727" s="52"/>
      <c r="R727" s="52"/>
      <c r="S727" s="52"/>
      <c r="T727" s="52"/>
      <c r="U727" s="52"/>
      <c r="V727" s="52"/>
      <c r="W727" s="52"/>
      <c r="X727" s="52"/>
      <c r="Y727" s="52"/>
      <c r="Z727" s="52"/>
      <c r="AA727" s="52"/>
      <c r="AB727" s="52"/>
      <c r="AC727" s="52"/>
      <c r="AD727" s="52"/>
      <c r="AE727" s="52"/>
      <c r="AF727" s="52"/>
      <c r="AG727" s="52"/>
      <c r="AH727" s="52"/>
      <c r="AI727" s="52"/>
      <c r="AJ727" s="52"/>
      <c r="AK727" s="52"/>
      <c r="AL727" s="52"/>
      <c r="AM727" s="52"/>
      <c r="AN727" s="52"/>
      <c r="AO727" s="52"/>
      <c r="AP727" s="52"/>
      <c r="AQ727" s="52"/>
      <c r="AR727" s="52"/>
      <c r="AS727" s="52"/>
      <c r="AT727" s="52"/>
      <c r="AU727" s="52"/>
      <c r="AV727" s="52"/>
      <c r="AW727" s="52"/>
      <c r="AX727" s="52"/>
      <c r="AY727" s="52"/>
      <c r="AZ727" s="52"/>
      <c r="BA727" s="52"/>
      <c r="BB727" s="52"/>
      <c r="BC727" s="52"/>
      <c r="BD727" s="52"/>
      <c r="BE727" s="52"/>
      <c r="BF727" s="52"/>
      <c r="BG727" s="52"/>
      <c r="BH727" s="52"/>
      <c r="BI727" s="52"/>
      <c r="BJ727" s="52"/>
      <c r="BK727" s="52"/>
      <c r="BL727" s="52"/>
      <c r="BM727" s="52"/>
      <c r="BN727" s="52"/>
      <c r="BO727" s="52"/>
      <c r="BP727" s="52"/>
      <c r="BQ727" s="52"/>
      <c r="BR727" s="52"/>
      <c r="BS727" s="52"/>
      <c r="BT727" s="52"/>
      <c r="BU727" s="52"/>
      <c r="BV727" s="52"/>
      <c r="BW727" s="52"/>
      <c r="BX727" s="52"/>
      <c r="BY727" s="52"/>
      <c r="BZ727" s="52"/>
      <c r="CA727" s="52"/>
      <c r="CB727" s="52"/>
      <c r="CC727" s="52"/>
      <c r="CD727" s="52"/>
      <c r="CE727" s="52"/>
      <c r="CF727" s="52"/>
      <c r="CG727" s="52"/>
      <c r="CH727" s="52"/>
      <c r="CI727" s="52"/>
      <c r="CJ727" s="52"/>
      <c r="CK727" s="52"/>
      <c r="CL727" s="52"/>
      <c r="CM727" s="52"/>
      <c r="CN727" s="52"/>
      <c r="CO727" s="52"/>
      <c r="CP727" s="52"/>
      <c r="CQ727" s="52"/>
      <c r="CR727" s="52"/>
      <c r="CS727" s="52"/>
      <c r="CT727" s="52"/>
      <c r="CU727" s="52"/>
      <c r="CV727" s="52"/>
      <c r="CW727" s="52"/>
      <c r="CX727" s="52"/>
      <c r="CY727" s="52"/>
      <c r="CZ727" s="52"/>
      <c r="DA727" s="52"/>
      <c r="DB727" s="52"/>
      <c r="DC727" s="52"/>
      <c r="DD727" s="52"/>
      <c r="DE727" s="52"/>
      <c r="DF727" s="52"/>
      <c r="DG727" s="52"/>
      <c r="DH727" s="52"/>
      <c r="DI727" s="52"/>
      <c r="DJ727" s="52"/>
      <c r="DK727" s="52"/>
      <c r="DL727" s="52"/>
      <c r="DM727" s="52"/>
      <c r="DN727" s="52"/>
      <c r="DO727" s="52"/>
      <c r="DP727" s="52"/>
      <c r="DQ727" s="52"/>
      <c r="DR727" s="52"/>
      <c r="DS727" s="52"/>
      <c r="DT727" s="52"/>
      <c r="DU727" s="52"/>
      <c r="DV727" s="95"/>
      <c r="DW727" s="52"/>
      <c r="DX727" s="52"/>
      <c r="DY727" s="52"/>
      <c r="DZ727" s="52"/>
      <c r="EA727" s="52"/>
      <c r="EB727" s="52"/>
      <c r="EC727" s="52"/>
      <c r="ED727" s="52"/>
      <c r="EE727" s="52"/>
      <c r="EF727" s="52"/>
      <c r="EG727" s="52"/>
      <c r="EH727" s="52"/>
      <c r="EI727" s="52"/>
      <c r="EJ727" s="52"/>
      <c r="EK727" s="52"/>
      <c r="EL727" s="52"/>
      <c r="EM727" s="52"/>
      <c r="EN727" s="52"/>
      <c r="EO727" s="52"/>
      <c r="EP727" s="52"/>
      <c r="EQ727" s="95"/>
      <c r="ER727" s="542"/>
    </row>
    <row r="728" spans="1:155" ht="15" customHeight="1" x14ac:dyDescent="0.25">
      <c r="A728" s="1469"/>
      <c r="B728" s="1129" t="str">
        <f t="shared" si="80"/>
        <v>Desk 98</v>
      </c>
      <c r="C728" s="1131" t="str">
        <f t="shared" ref="C728:F730" si="83">IF(ISBLANK(C108), "", C108)</f>
        <v/>
      </c>
      <c r="D728" s="1131" t="str">
        <f t="shared" si="83"/>
        <v/>
      </c>
      <c r="E728" s="1131" t="str">
        <f t="shared" si="83"/>
        <v/>
      </c>
      <c r="F728" s="1131" t="str">
        <f t="shared" si="83"/>
        <v/>
      </c>
      <c r="G728" s="52"/>
      <c r="H728" s="52"/>
      <c r="I728" s="52"/>
      <c r="J728" s="52"/>
      <c r="K728" s="52"/>
      <c r="L728" s="52"/>
      <c r="M728" s="52"/>
      <c r="N728" s="52"/>
      <c r="O728" s="52"/>
      <c r="P728" s="52"/>
      <c r="Q728" s="52"/>
      <c r="R728" s="52"/>
      <c r="S728" s="52"/>
      <c r="T728" s="52"/>
      <c r="U728" s="52"/>
      <c r="V728" s="52"/>
      <c r="W728" s="52"/>
      <c r="X728" s="52"/>
      <c r="Y728" s="52"/>
      <c r="Z728" s="52"/>
      <c r="AA728" s="52"/>
      <c r="AB728" s="52"/>
      <c r="AC728" s="52"/>
      <c r="AD728" s="52"/>
      <c r="AE728" s="52"/>
      <c r="AF728" s="52"/>
      <c r="AG728" s="52"/>
      <c r="AH728" s="52"/>
      <c r="AI728" s="52"/>
      <c r="AJ728" s="52"/>
      <c r="AK728" s="52"/>
      <c r="AL728" s="52"/>
      <c r="AM728" s="52"/>
      <c r="AN728" s="52"/>
      <c r="AO728" s="52"/>
      <c r="AP728" s="52"/>
      <c r="AQ728" s="52"/>
      <c r="AR728" s="52"/>
      <c r="AS728" s="52"/>
      <c r="AT728" s="52"/>
      <c r="AU728" s="52"/>
      <c r="AV728" s="52"/>
      <c r="AW728" s="52"/>
      <c r="AX728" s="52"/>
      <c r="AY728" s="52"/>
      <c r="AZ728" s="52"/>
      <c r="BA728" s="52"/>
      <c r="BB728" s="52"/>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95"/>
      <c r="DW728" s="52"/>
      <c r="DX728" s="52"/>
      <c r="DY728" s="52"/>
      <c r="DZ728" s="52"/>
      <c r="EA728" s="52"/>
      <c r="EB728" s="52"/>
      <c r="EC728" s="52"/>
      <c r="ED728" s="52"/>
      <c r="EE728" s="52"/>
      <c r="EF728" s="52"/>
      <c r="EG728" s="52"/>
      <c r="EH728" s="52"/>
      <c r="EI728" s="52"/>
      <c r="EJ728" s="52"/>
      <c r="EK728" s="52"/>
      <c r="EL728" s="52"/>
      <c r="EM728" s="52"/>
      <c r="EN728" s="52"/>
      <c r="EO728" s="52"/>
      <c r="EP728" s="52"/>
      <c r="EQ728" s="95"/>
      <c r="ER728" s="542"/>
    </row>
    <row r="729" spans="1:155" ht="15" customHeight="1" x14ac:dyDescent="0.25">
      <c r="A729" s="1469"/>
      <c r="B729" s="1129" t="str">
        <f t="shared" si="80"/>
        <v>Desk 99</v>
      </c>
      <c r="C729" s="1131" t="str">
        <f t="shared" si="83"/>
        <v/>
      </c>
      <c r="D729" s="1131" t="str">
        <f t="shared" si="83"/>
        <v/>
      </c>
      <c r="E729" s="1131" t="str">
        <f t="shared" si="83"/>
        <v/>
      </c>
      <c r="F729" s="1131" t="str">
        <f t="shared" si="83"/>
        <v/>
      </c>
      <c r="G729" s="52"/>
      <c r="H729" s="52"/>
      <c r="I729" s="52"/>
      <c r="J729" s="52"/>
      <c r="K729" s="52"/>
      <c r="L729" s="52"/>
      <c r="M729" s="52"/>
      <c r="N729" s="52"/>
      <c r="O729" s="52"/>
      <c r="P729" s="52"/>
      <c r="Q729" s="52"/>
      <c r="R729" s="52"/>
      <c r="S729" s="52"/>
      <c r="T729" s="52"/>
      <c r="U729" s="52"/>
      <c r="V729" s="52"/>
      <c r="W729" s="52"/>
      <c r="X729" s="52"/>
      <c r="Y729" s="52"/>
      <c r="Z729" s="52"/>
      <c r="AA729" s="52"/>
      <c r="AB729" s="52"/>
      <c r="AC729" s="52"/>
      <c r="AD729" s="52"/>
      <c r="AE729" s="52"/>
      <c r="AF729" s="52"/>
      <c r="AG729" s="52"/>
      <c r="AH729" s="52"/>
      <c r="AI729" s="52"/>
      <c r="AJ729" s="52"/>
      <c r="AK729" s="52"/>
      <c r="AL729" s="52"/>
      <c r="AM729" s="52"/>
      <c r="AN729" s="52"/>
      <c r="AO729" s="52"/>
      <c r="AP729" s="52"/>
      <c r="AQ729" s="52"/>
      <c r="AR729" s="52"/>
      <c r="AS729" s="52"/>
      <c r="AT729" s="52"/>
      <c r="AU729" s="52"/>
      <c r="AV729" s="52"/>
      <c r="AW729" s="52"/>
      <c r="AX729" s="52"/>
      <c r="AY729" s="52"/>
      <c r="AZ729" s="52"/>
      <c r="BA729" s="52"/>
      <c r="BB729" s="52"/>
      <c r="BC729" s="52"/>
      <c r="BD729" s="52"/>
      <c r="BE729" s="52"/>
      <c r="BF729" s="52"/>
      <c r="BG729" s="52"/>
      <c r="BH729" s="52"/>
      <c r="BI729" s="52"/>
      <c r="BJ729" s="52"/>
      <c r="BK729" s="52"/>
      <c r="BL729" s="52"/>
      <c r="BM729" s="52"/>
      <c r="BN729" s="52"/>
      <c r="BO729" s="52"/>
      <c r="BP729" s="52"/>
      <c r="BQ729" s="52"/>
      <c r="BR729" s="52"/>
      <c r="BS729" s="52"/>
      <c r="BT729" s="52"/>
      <c r="BU729" s="52"/>
      <c r="BV729" s="52"/>
      <c r="BW729" s="52"/>
      <c r="BX729" s="52"/>
      <c r="BY729" s="52"/>
      <c r="BZ729" s="52"/>
      <c r="CA729" s="52"/>
      <c r="CB729" s="52"/>
      <c r="CC729" s="52"/>
      <c r="CD729" s="52"/>
      <c r="CE729" s="52"/>
      <c r="CF729" s="52"/>
      <c r="CG729" s="52"/>
      <c r="CH729" s="52"/>
      <c r="CI729" s="52"/>
      <c r="CJ729" s="52"/>
      <c r="CK729" s="52"/>
      <c r="CL729" s="52"/>
      <c r="CM729" s="52"/>
      <c r="CN729" s="52"/>
      <c r="CO729" s="52"/>
      <c r="CP729" s="52"/>
      <c r="CQ729" s="52"/>
      <c r="CR729" s="52"/>
      <c r="CS729" s="52"/>
      <c r="CT729" s="52"/>
      <c r="CU729" s="52"/>
      <c r="CV729" s="52"/>
      <c r="CW729" s="52"/>
      <c r="CX729" s="52"/>
      <c r="CY729" s="52"/>
      <c r="CZ729" s="52"/>
      <c r="DA729" s="52"/>
      <c r="DB729" s="52"/>
      <c r="DC729" s="52"/>
      <c r="DD729" s="52"/>
      <c r="DE729" s="52"/>
      <c r="DF729" s="52"/>
      <c r="DG729" s="52"/>
      <c r="DH729" s="52"/>
      <c r="DI729" s="52"/>
      <c r="DJ729" s="52"/>
      <c r="DK729" s="52"/>
      <c r="DL729" s="52"/>
      <c r="DM729" s="52"/>
      <c r="DN729" s="52"/>
      <c r="DO729" s="52"/>
      <c r="DP729" s="52"/>
      <c r="DQ729" s="52"/>
      <c r="DR729" s="52"/>
      <c r="DS729" s="52"/>
      <c r="DT729" s="52"/>
      <c r="DU729" s="52"/>
      <c r="DV729" s="95"/>
      <c r="DW729" s="52"/>
      <c r="DX729" s="52"/>
      <c r="DY729" s="52"/>
      <c r="DZ729" s="52"/>
      <c r="EA729" s="52"/>
      <c r="EB729" s="52"/>
      <c r="EC729" s="52"/>
      <c r="ED729" s="52"/>
      <c r="EE729" s="52"/>
      <c r="EF729" s="52"/>
      <c r="EG729" s="52"/>
      <c r="EH729" s="52"/>
      <c r="EI729" s="52"/>
      <c r="EJ729" s="52"/>
      <c r="EK729" s="52"/>
      <c r="EL729" s="52"/>
      <c r="EM729" s="52"/>
      <c r="EN729" s="52"/>
      <c r="EO729" s="52"/>
      <c r="EP729" s="52"/>
      <c r="EQ729" s="95"/>
      <c r="ER729" s="542"/>
    </row>
    <row r="730" spans="1:155" ht="15" customHeight="1" x14ac:dyDescent="0.25">
      <c r="A730" s="1469"/>
      <c r="B730" s="1132" t="str">
        <f t="shared" si="80"/>
        <v>Desk 100</v>
      </c>
      <c r="C730" s="1133" t="str">
        <f t="shared" si="83"/>
        <v/>
      </c>
      <c r="D730" s="1133" t="str">
        <f t="shared" si="83"/>
        <v/>
      </c>
      <c r="E730" s="1133" t="str">
        <f t="shared" si="83"/>
        <v/>
      </c>
      <c r="F730" s="1133" t="str">
        <f t="shared" si="83"/>
        <v/>
      </c>
      <c r="G730" s="62"/>
      <c r="H730" s="62"/>
      <c r="I730" s="62"/>
      <c r="J730" s="62"/>
      <c r="K730" s="62"/>
      <c r="L730" s="62"/>
      <c r="M730" s="62"/>
      <c r="N730" s="62"/>
      <c r="O730" s="62"/>
      <c r="P730" s="62"/>
      <c r="Q730" s="62"/>
      <c r="R730" s="62"/>
      <c r="S730" s="62"/>
      <c r="T730" s="62"/>
      <c r="U730" s="62"/>
      <c r="V730" s="62"/>
      <c r="W730" s="62"/>
      <c r="X730" s="62"/>
      <c r="Y730" s="62"/>
      <c r="Z730" s="62"/>
      <c r="AA730" s="62"/>
      <c r="AB730" s="62"/>
      <c r="AC730" s="62"/>
      <c r="AD730" s="62"/>
      <c r="AE730" s="62"/>
      <c r="AF730" s="62"/>
      <c r="AG730" s="62"/>
      <c r="AH730" s="62"/>
      <c r="AI730" s="62"/>
      <c r="AJ730" s="62"/>
      <c r="AK730" s="62"/>
      <c r="AL730" s="62"/>
      <c r="AM730" s="62"/>
      <c r="AN730" s="62"/>
      <c r="AO730" s="62"/>
      <c r="AP730" s="62"/>
      <c r="AQ730" s="62"/>
      <c r="AR730" s="62"/>
      <c r="AS730" s="62"/>
      <c r="AT730" s="62"/>
      <c r="AU730" s="62"/>
      <c r="AV730" s="62"/>
      <c r="AW730" s="62"/>
      <c r="AX730" s="62"/>
      <c r="AY730" s="62"/>
      <c r="AZ730" s="62"/>
      <c r="BA730" s="62"/>
      <c r="BB730" s="62"/>
      <c r="BC730" s="62"/>
      <c r="BD730" s="62"/>
      <c r="BE730" s="62"/>
      <c r="BF730" s="62"/>
      <c r="BG730" s="62"/>
      <c r="BH730" s="62"/>
      <c r="BI730" s="62"/>
      <c r="BJ730" s="62"/>
      <c r="BK730" s="62"/>
      <c r="BL730" s="62"/>
      <c r="BM730" s="62"/>
      <c r="BN730" s="62"/>
      <c r="BO730" s="62"/>
      <c r="BP730" s="62"/>
      <c r="BQ730" s="62"/>
      <c r="BR730" s="62"/>
      <c r="BS730" s="62"/>
      <c r="BT730" s="62"/>
      <c r="BU730" s="62"/>
      <c r="BV730" s="62"/>
      <c r="BW730" s="62"/>
      <c r="BX730" s="62"/>
      <c r="BY730" s="62"/>
      <c r="BZ730" s="62"/>
      <c r="CA730" s="62"/>
      <c r="CB730" s="62"/>
      <c r="CC730" s="62"/>
      <c r="CD730" s="62"/>
      <c r="CE730" s="62"/>
      <c r="CF730" s="62"/>
      <c r="CG730" s="62"/>
      <c r="CH730" s="62"/>
      <c r="CI730" s="62"/>
      <c r="CJ730" s="62"/>
      <c r="CK730" s="62"/>
      <c r="CL730" s="62"/>
      <c r="CM730" s="62"/>
      <c r="CN730" s="62"/>
      <c r="CO730" s="62"/>
      <c r="CP730" s="62"/>
      <c r="CQ730" s="62"/>
      <c r="CR730" s="62"/>
      <c r="CS730" s="62"/>
      <c r="CT730" s="62"/>
      <c r="CU730" s="62"/>
      <c r="CV730" s="62"/>
      <c r="CW730" s="62"/>
      <c r="CX730" s="62"/>
      <c r="CY730" s="62"/>
      <c r="CZ730" s="62"/>
      <c r="DA730" s="62"/>
      <c r="DB730" s="62"/>
      <c r="DC730" s="62"/>
      <c r="DD730" s="62"/>
      <c r="DE730" s="62"/>
      <c r="DF730" s="62"/>
      <c r="DG730" s="62"/>
      <c r="DH730" s="62"/>
      <c r="DI730" s="62"/>
      <c r="DJ730" s="62"/>
      <c r="DK730" s="62"/>
      <c r="DL730" s="62"/>
      <c r="DM730" s="62"/>
      <c r="DN730" s="62"/>
      <c r="DO730" s="62"/>
      <c r="DP730" s="62"/>
      <c r="DQ730" s="62"/>
      <c r="DR730" s="62"/>
      <c r="DS730" s="62"/>
      <c r="DT730" s="62"/>
      <c r="DU730" s="62"/>
      <c r="DV730" s="382"/>
      <c r="DW730" s="62"/>
      <c r="DX730" s="62"/>
      <c r="DY730" s="62"/>
      <c r="DZ730" s="62"/>
      <c r="EA730" s="62"/>
      <c r="EB730" s="62"/>
      <c r="EC730" s="62"/>
      <c r="ED730" s="62"/>
      <c r="EE730" s="62"/>
      <c r="EF730" s="62"/>
      <c r="EG730" s="62"/>
      <c r="EH730" s="62"/>
      <c r="EI730" s="62"/>
      <c r="EJ730" s="62"/>
      <c r="EK730" s="62"/>
      <c r="EL730" s="62"/>
      <c r="EM730" s="62"/>
      <c r="EN730" s="62"/>
      <c r="EO730" s="62"/>
      <c r="EP730" s="62"/>
      <c r="EQ730" s="382"/>
      <c r="ER730" s="542"/>
    </row>
    <row r="731" spans="1:155" ht="15" customHeight="1" x14ac:dyDescent="0.25">
      <c r="A731" s="1469"/>
      <c r="B731" s="1940" t="s">
        <v>1152</v>
      </c>
      <c r="C731" s="1751"/>
      <c r="D731" s="1751"/>
      <c r="E731" s="1751"/>
      <c r="F731" s="1751"/>
      <c r="G731" s="1938"/>
      <c r="H731" s="1938"/>
      <c r="I731" s="1938"/>
      <c r="J731" s="1938"/>
      <c r="K731" s="1938"/>
      <c r="L731" s="1938"/>
      <c r="M731" s="1938"/>
      <c r="N731" s="1938"/>
      <c r="O731" s="1938"/>
      <c r="P731" s="1938"/>
      <c r="Q731" s="1938"/>
      <c r="R731" s="1938"/>
      <c r="S731" s="1938"/>
      <c r="T731" s="1938"/>
      <c r="U731" s="1938"/>
      <c r="V731" s="1938"/>
      <c r="W731" s="1938"/>
      <c r="X731" s="1938"/>
      <c r="Y731" s="1938"/>
      <c r="Z731" s="1938"/>
      <c r="AA731" s="1938"/>
      <c r="AB731" s="1938"/>
      <c r="AC731" s="1938"/>
      <c r="AD731" s="1938"/>
      <c r="AE731" s="1938"/>
      <c r="AF731" s="1938"/>
      <c r="AG731" s="1938"/>
      <c r="AH731" s="1938"/>
      <c r="AI731" s="1938"/>
      <c r="AJ731" s="1938"/>
      <c r="AK731" s="1938"/>
      <c r="AL731" s="1938"/>
      <c r="AM731" s="1938"/>
      <c r="AN731" s="1938"/>
      <c r="AO731" s="1938"/>
      <c r="AP731" s="1938"/>
      <c r="AQ731" s="1938"/>
      <c r="AR731" s="1938"/>
      <c r="AS731" s="1938"/>
      <c r="AT731" s="1938"/>
      <c r="AU731" s="1938"/>
      <c r="AV731" s="1938"/>
      <c r="AW731" s="1938"/>
      <c r="AX731" s="1938"/>
      <c r="AY731" s="1938"/>
      <c r="AZ731" s="1938"/>
      <c r="BA731" s="1938"/>
      <c r="BB731" s="1938"/>
      <c r="BC731" s="1938"/>
      <c r="BD731" s="1938"/>
      <c r="BE731" s="1938"/>
      <c r="BF731" s="1938"/>
      <c r="BG731" s="1938"/>
      <c r="BH731" s="1938"/>
      <c r="BI731" s="1938"/>
      <c r="BJ731" s="1938"/>
      <c r="BK731" s="1938"/>
      <c r="BL731" s="1938"/>
      <c r="BM731" s="1938"/>
      <c r="BN731" s="1938"/>
      <c r="BO731" s="1938"/>
      <c r="BP731" s="1938"/>
      <c r="BQ731" s="1938"/>
      <c r="BR731" s="1938"/>
      <c r="BS731" s="1938"/>
      <c r="BT731" s="1938"/>
      <c r="BU731" s="1938"/>
      <c r="BV731" s="1938"/>
      <c r="BW731" s="1938"/>
      <c r="BX731" s="1938"/>
      <c r="BY731" s="1938"/>
      <c r="BZ731" s="1938"/>
      <c r="CA731" s="1938"/>
      <c r="CB731" s="1938"/>
      <c r="CC731" s="1938"/>
      <c r="CD731" s="1938"/>
      <c r="CE731" s="1938"/>
      <c r="CF731" s="1938"/>
      <c r="CG731" s="1938"/>
      <c r="CH731" s="1938"/>
      <c r="CI731" s="1938"/>
      <c r="CJ731" s="1938"/>
      <c r="CK731" s="1938"/>
      <c r="CL731" s="1938"/>
      <c r="CM731" s="1938"/>
      <c r="CN731" s="1938"/>
      <c r="CO731" s="1938"/>
      <c r="CP731" s="1938"/>
      <c r="CQ731" s="1938"/>
      <c r="CR731" s="1938"/>
      <c r="CS731" s="1938"/>
      <c r="CT731" s="1938"/>
      <c r="CU731" s="1938"/>
      <c r="CV731" s="1938"/>
      <c r="CW731" s="1938"/>
      <c r="CX731" s="1938"/>
      <c r="CY731" s="1938"/>
      <c r="CZ731" s="1938"/>
      <c r="DA731" s="1938"/>
      <c r="DB731" s="1938"/>
      <c r="DC731" s="1938"/>
      <c r="DD731" s="1938"/>
      <c r="DE731" s="1938"/>
      <c r="DF731" s="1938"/>
      <c r="DG731" s="1938"/>
      <c r="DH731" s="1938"/>
      <c r="DI731" s="1938"/>
      <c r="DJ731" s="1938"/>
      <c r="DK731" s="1938"/>
      <c r="DL731" s="1938"/>
      <c r="DM731" s="1938"/>
      <c r="DN731" s="1938"/>
      <c r="DO731" s="1938"/>
      <c r="DP731" s="1938"/>
      <c r="DQ731" s="1938"/>
      <c r="DR731" s="1938"/>
      <c r="DS731" s="1938"/>
      <c r="DT731" s="1938"/>
      <c r="DU731" s="1938"/>
      <c r="DV731" s="1939"/>
      <c r="DW731" s="1938"/>
      <c r="DX731" s="1938"/>
      <c r="DY731" s="1938"/>
      <c r="DZ731" s="1938"/>
      <c r="EA731" s="1938"/>
      <c r="EB731" s="1938"/>
      <c r="EC731" s="1938"/>
      <c r="ED731" s="1938"/>
      <c r="EE731" s="1938"/>
      <c r="EF731" s="1938"/>
      <c r="EG731" s="1938"/>
      <c r="EH731" s="1938"/>
      <c r="EI731" s="1938"/>
      <c r="EJ731" s="1938"/>
      <c r="EK731" s="1938"/>
      <c r="EL731" s="1938"/>
      <c r="EM731" s="1938"/>
      <c r="EN731" s="1938"/>
      <c r="EO731" s="1938"/>
      <c r="EP731" s="1938"/>
      <c r="EQ731" s="1939"/>
      <c r="ER731" s="542"/>
    </row>
    <row r="732" spans="1:155" s="1377" customFormat="1" ht="15" customHeight="1" x14ac:dyDescent="0.25">
      <c r="A732" s="1717"/>
      <c r="D732" s="1934"/>
      <c r="E732" s="1934"/>
      <c r="F732" s="1934"/>
      <c r="ER732" s="1583"/>
    </row>
    <row r="733" spans="1:155" s="550" customFormat="1" hidden="1" x14ac:dyDescent="0.25">
      <c r="D733" s="1121"/>
      <c r="E733" s="1121"/>
      <c r="F733" s="1121"/>
      <c r="G733" s="1028"/>
      <c r="H733" s="1030"/>
      <c r="I733" s="1030"/>
      <c r="J733" s="1030"/>
      <c r="K733" s="1030"/>
      <c r="L733" s="1030"/>
      <c r="M733" s="1030"/>
      <c r="N733" s="1030"/>
      <c r="O733" s="1030"/>
      <c r="P733" s="1030"/>
      <c r="Q733" s="1030"/>
      <c r="R733" s="1030"/>
      <c r="S733" s="1030"/>
      <c r="T733" s="1030"/>
      <c r="U733" s="1030"/>
      <c r="V733" s="1030"/>
      <c r="W733" s="1030"/>
      <c r="X733" s="1030"/>
      <c r="Y733" s="1030"/>
      <c r="Z733" s="1030"/>
      <c r="AA733" s="1030"/>
      <c r="AB733" s="1030"/>
      <c r="AC733" s="1030"/>
      <c r="AD733" s="1030"/>
      <c r="AE733" s="1030"/>
      <c r="AF733" s="1030"/>
      <c r="AG733" s="1030"/>
      <c r="AH733" s="1030"/>
      <c r="AI733" s="1030"/>
      <c r="AJ733" s="1030"/>
      <c r="AK733" s="1030"/>
      <c r="AL733" s="1030"/>
      <c r="AM733" s="1030"/>
      <c r="AN733" s="1030"/>
      <c r="AO733" s="1030"/>
      <c r="AP733" s="1030"/>
      <c r="AQ733" s="1030"/>
      <c r="AR733" s="1030"/>
      <c r="AS733" s="1030"/>
      <c r="AT733" s="1030"/>
      <c r="AU733" s="1030"/>
      <c r="AV733" s="1030"/>
      <c r="AW733" s="1030"/>
      <c r="AX733" s="1030"/>
      <c r="AY733" s="1030"/>
      <c r="AZ733" s="1030"/>
      <c r="BA733" s="1030"/>
      <c r="BB733" s="1030"/>
      <c r="BC733" s="1030"/>
      <c r="BD733" s="1030"/>
      <c r="BE733" s="1030"/>
      <c r="BF733" s="1030"/>
      <c r="BG733" s="1030"/>
      <c r="BH733" s="1030"/>
      <c r="BI733" s="1030"/>
      <c r="BJ733" s="1030"/>
      <c r="BK733" s="1030"/>
      <c r="BL733" s="1030"/>
      <c r="BM733" s="1030"/>
      <c r="BN733" s="1030"/>
      <c r="BO733" s="1030"/>
      <c r="BP733" s="1030"/>
      <c r="BQ733" s="1030"/>
      <c r="BR733" s="1030"/>
      <c r="BS733" s="1030"/>
      <c r="BT733" s="1030"/>
      <c r="BU733" s="1030"/>
      <c r="BV733" s="1030"/>
      <c r="BW733" s="1030"/>
      <c r="BX733" s="1030"/>
      <c r="BY733" s="1030"/>
      <c r="BZ733" s="1030"/>
      <c r="CA733" s="1030"/>
      <c r="CB733" s="1030"/>
      <c r="CC733" s="1030"/>
      <c r="CD733" s="1030"/>
      <c r="CE733" s="1030"/>
      <c r="CF733" s="1030"/>
      <c r="CG733" s="1030"/>
      <c r="CH733" s="1030"/>
      <c r="CI733" s="1030"/>
      <c r="CJ733" s="1030"/>
      <c r="CK733" s="1030"/>
      <c r="CL733" s="1030"/>
      <c r="CM733" s="1030"/>
      <c r="CN733" s="1030"/>
      <c r="CO733" s="1030"/>
      <c r="CP733" s="1030"/>
      <c r="CQ733" s="1030"/>
      <c r="CR733" s="1030"/>
      <c r="CS733" s="1030"/>
      <c r="CT733" s="1030"/>
      <c r="CU733" s="1030"/>
      <c r="CV733" s="1030"/>
      <c r="CW733" s="1030"/>
      <c r="CX733" s="1030"/>
      <c r="CY733" s="1030"/>
      <c r="CZ733" s="1030"/>
      <c r="DA733" s="1030"/>
      <c r="DB733" s="1030"/>
      <c r="DC733" s="1030"/>
      <c r="DD733" s="1030"/>
      <c r="DE733" s="1030"/>
      <c r="DF733" s="1030"/>
      <c r="DG733" s="1030"/>
      <c r="DH733" s="1030"/>
      <c r="DI733" s="1030"/>
      <c r="DJ733" s="1030"/>
      <c r="DK733" s="1030"/>
      <c r="DL733" s="1030"/>
      <c r="DM733" s="1030"/>
      <c r="DN733" s="1030"/>
      <c r="DO733" s="1030"/>
      <c r="DP733" s="1030"/>
      <c r="DQ733" s="1030"/>
      <c r="DR733" s="1030"/>
      <c r="DS733" s="1030"/>
      <c r="DT733" s="1030"/>
      <c r="DU733" s="1030"/>
      <c r="DV733" s="1030"/>
      <c r="DW733" s="1030"/>
      <c r="DX733" s="1030"/>
      <c r="DY733" s="1030"/>
      <c r="DZ733" s="1030"/>
      <c r="EA733" s="1030"/>
      <c r="EB733" s="1030"/>
      <c r="EC733" s="1030"/>
      <c r="ED733" s="1030"/>
      <c r="EE733" s="1030"/>
      <c r="EF733" s="1030"/>
      <c r="EG733" s="1030"/>
      <c r="EH733" s="1030"/>
      <c r="EI733" s="1030"/>
      <c r="EJ733" s="1030"/>
      <c r="EK733" s="1030"/>
      <c r="EL733" s="1030"/>
      <c r="EM733" s="1030"/>
      <c r="EN733" s="1030"/>
      <c r="EO733" s="1030"/>
      <c r="EP733" s="1030"/>
      <c r="EQ733" s="1030"/>
      <c r="ER733" s="1030"/>
      <c r="ES733" s="1030"/>
      <c r="ET733" s="1030"/>
      <c r="EU733" s="1030"/>
      <c r="EV733" s="1030"/>
      <c r="EW733" s="1030"/>
      <c r="EX733" s="1030"/>
      <c r="EY733" s="1030"/>
    </row>
    <row r="734" spans="1:155" s="550" customFormat="1" hidden="1" x14ac:dyDescent="0.25">
      <c r="D734" s="1121"/>
      <c r="E734" s="1121"/>
      <c r="F734" s="1121"/>
      <c r="G734" s="1028"/>
      <c r="H734" s="1030"/>
      <c r="I734" s="1030"/>
      <c r="J734" s="1030"/>
      <c r="K734" s="1030"/>
      <c r="L734" s="1030"/>
      <c r="M734" s="1030"/>
      <c r="N734" s="1030"/>
      <c r="O734" s="1030"/>
      <c r="P734" s="1030"/>
      <c r="Q734" s="1030"/>
      <c r="R734" s="1030"/>
      <c r="S734" s="1030"/>
      <c r="T734" s="1030"/>
      <c r="U734" s="1030"/>
      <c r="V734" s="1030"/>
      <c r="W734" s="1030"/>
      <c r="X734" s="1030"/>
      <c r="Y734" s="1030"/>
      <c r="Z734" s="1030"/>
      <c r="AA734" s="1030"/>
      <c r="AB734" s="1030"/>
      <c r="AC734" s="1030"/>
      <c r="AD734" s="1030"/>
      <c r="AE734" s="1030"/>
      <c r="AF734" s="1030"/>
      <c r="AG734" s="1030"/>
      <c r="AH734" s="1030"/>
      <c r="AI734" s="1030"/>
      <c r="AJ734" s="1030"/>
      <c r="AK734" s="1030"/>
      <c r="AL734" s="1030"/>
      <c r="AM734" s="1030"/>
      <c r="AN734" s="1030"/>
      <c r="AO734" s="1030"/>
      <c r="AP734" s="1030"/>
      <c r="AQ734" s="1030"/>
      <c r="AR734" s="1030"/>
      <c r="AS734" s="1030"/>
      <c r="AT734" s="1030"/>
      <c r="AU734" s="1030"/>
      <c r="AV734" s="1030"/>
      <c r="AW734" s="1030"/>
      <c r="AX734" s="1030"/>
      <c r="AY734" s="1030"/>
      <c r="AZ734" s="1030"/>
      <c r="BA734" s="1030"/>
      <c r="BB734" s="1030"/>
      <c r="BC734" s="1030"/>
      <c r="BD734" s="1030"/>
      <c r="BE734" s="1030"/>
      <c r="BF734" s="1030"/>
      <c r="BG734" s="1030"/>
      <c r="BH734" s="1030"/>
      <c r="BI734" s="1030"/>
      <c r="BJ734" s="1030"/>
      <c r="BK734" s="1030"/>
      <c r="BL734" s="1030"/>
      <c r="BM734" s="1030"/>
      <c r="BN734" s="1030"/>
      <c r="BO734" s="1030"/>
      <c r="BP734" s="1030"/>
      <c r="BQ734" s="1030"/>
      <c r="BR734" s="1030"/>
      <c r="BS734" s="1030"/>
      <c r="BT734" s="1030"/>
      <c r="BU734" s="1030"/>
      <c r="BV734" s="1030"/>
      <c r="BW734" s="1030"/>
      <c r="BX734" s="1030"/>
      <c r="BY734" s="1030"/>
      <c r="BZ734" s="1030"/>
      <c r="CA734" s="1030"/>
      <c r="CB734" s="1030"/>
      <c r="CC734" s="1030"/>
      <c r="CD734" s="1030"/>
      <c r="CE734" s="1030"/>
      <c r="CF734" s="1030"/>
      <c r="CG734" s="1030"/>
      <c r="CH734" s="1030"/>
      <c r="CI734" s="1030"/>
      <c r="CJ734" s="1030"/>
      <c r="CK734" s="1030"/>
      <c r="CL734" s="1030"/>
      <c r="CM734" s="1030"/>
      <c r="CN734" s="1030"/>
      <c r="CO734" s="1030"/>
      <c r="CP734" s="1030"/>
      <c r="CQ734" s="1030"/>
      <c r="CR734" s="1030"/>
      <c r="CS734" s="1030"/>
      <c r="CT734" s="1030"/>
      <c r="CU734" s="1030"/>
      <c r="CV734" s="1030"/>
      <c r="CW734" s="1030"/>
      <c r="CX734" s="1030"/>
      <c r="CY734" s="1030"/>
      <c r="CZ734" s="1030"/>
      <c r="DA734" s="1030"/>
      <c r="DB734" s="1030"/>
      <c r="DC734" s="1030"/>
      <c r="DD734" s="1030"/>
      <c r="DE734" s="1030"/>
      <c r="DF734" s="1030"/>
      <c r="DG734" s="1030"/>
      <c r="DH734" s="1030"/>
      <c r="DI734" s="1030"/>
      <c r="DJ734" s="1030"/>
      <c r="DK734" s="1030"/>
      <c r="DL734" s="1030"/>
      <c r="DM734" s="1030"/>
      <c r="DN734" s="1030"/>
      <c r="DO734" s="1030"/>
      <c r="DP734" s="1030"/>
      <c r="DQ734" s="1030"/>
      <c r="DR734" s="1030"/>
      <c r="DS734" s="1030"/>
      <c r="DT734" s="1030"/>
      <c r="DU734" s="1030"/>
      <c r="DV734" s="1030"/>
      <c r="DW734" s="1030"/>
      <c r="DX734" s="1030"/>
      <c r="DY734" s="1030"/>
      <c r="DZ734" s="1030"/>
      <c r="EA734" s="1030"/>
      <c r="EB734" s="1030"/>
      <c r="EC734" s="1030"/>
      <c r="ED734" s="1030"/>
      <c r="EE734" s="1030"/>
      <c r="EF734" s="1030"/>
      <c r="EG734" s="1030"/>
      <c r="EH734" s="1030"/>
      <c r="EI734" s="1030"/>
      <c r="EJ734" s="1030"/>
      <c r="EK734" s="1030"/>
      <c r="EL734" s="1030"/>
      <c r="EM734" s="1030"/>
      <c r="EN734" s="1030"/>
      <c r="EO734" s="1030"/>
      <c r="EP734" s="1030"/>
      <c r="EQ734" s="1030"/>
      <c r="ER734" s="1030"/>
      <c r="ES734" s="1030"/>
      <c r="ET734" s="1030"/>
      <c r="EU734" s="1030"/>
      <c r="EV734" s="1030"/>
      <c r="EW734" s="1030"/>
      <c r="EX734" s="1030"/>
      <c r="EY734" s="1030"/>
    </row>
    <row r="735" spans="1:155" s="550" customFormat="1" hidden="1" x14ac:dyDescent="0.25">
      <c r="D735" s="1121"/>
      <c r="E735" s="1121"/>
      <c r="F735" s="1121"/>
      <c r="G735" s="1028"/>
      <c r="H735" s="1030"/>
      <c r="I735" s="1030"/>
      <c r="J735" s="1030"/>
      <c r="K735" s="1030"/>
      <c r="L735" s="1030"/>
      <c r="M735" s="1030"/>
      <c r="N735" s="1030"/>
      <c r="O735" s="1030"/>
      <c r="P735" s="1030"/>
      <c r="Q735" s="1030"/>
      <c r="R735" s="1030"/>
      <c r="S735" s="1030"/>
      <c r="T735" s="1030"/>
      <c r="U735" s="1030"/>
      <c r="V735" s="1030"/>
      <c r="W735" s="1030"/>
      <c r="X735" s="1030"/>
      <c r="Y735" s="1030"/>
      <c r="Z735" s="1030"/>
      <c r="AA735" s="1030"/>
      <c r="AB735" s="1030"/>
      <c r="AC735" s="1030"/>
      <c r="AD735" s="1030"/>
      <c r="AE735" s="1030"/>
      <c r="AF735" s="1030"/>
      <c r="AG735" s="1030"/>
      <c r="AH735" s="1030"/>
      <c r="AI735" s="1030"/>
      <c r="AJ735" s="1030"/>
      <c r="AK735" s="1030"/>
      <c r="AL735" s="1030"/>
      <c r="AM735" s="1030"/>
      <c r="AN735" s="1030"/>
      <c r="AO735" s="1030"/>
      <c r="AP735" s="1030"/>
      <c r="AQ735" s="1030"/>
      <c r="AR735" s="1030"/>
      <c r="AS735" s="1030"/>
      <c r="AT735" s="1030"/>
      <c r="AU735" s="1030"/>
      <c r="AV735" s="1030"/>
      <c r="AW735" s="1030"/>
      <c r="AX735" s="1030"/>
      <c r="AY735" s="1030"/>
      <c r="AZ735" s="1030"/>
      <c r="BA735" s="1030"/>
      <c r="BB735" s="1030"/>
      <c r="BC735" s="1030"/>
      <c r="BD735" s="1030"/>
      <c r="BE735" s="1030"/>
      <c r="BF735" s="1030"/>
      <c r="BG735" s="1030"/>
      <c r="BH735" s="1030"/>
      <c r="BI735" s="1030"/>
      <c r="BJ735" s="1030"/>
      <c r="BK735" s="1030"/>
      <c r="BL735" s="1030"/>
      <c r="BM735" s="1030"/>
      <c r="BN735" s="1030"/>
      <c r="BO735" s="1030"/>
      <c r="BP735" s="1030"/>
      <c r="BQ735" s="1030"/>
      <c r="BR735" s="1030"/>
      <c r="BS735" s="1030"/>
      <c r="BT735" s="1030"/>
      <c r="BU735" s="1030"/>
      <c r="BV735" s="1030"/>
      <c r="BW735" s="1030"/>
      <c r="BX735" s="1030"/>
      <c r="BY735" s="1030"/>
      <c r="BZ735" s="1030"/>
      <c r="CA735" s="1030"/>
      <c r="CB735" s="1030"/>
      <c r="CC735" s="1030"/>
      <c r="CD735" s="1030"/>
      <c r="CE735" s="1030"/>
      <c r="CF735" s="1030"/>
      <c r="CG735" s="1030"/>
      <c r="CH735" s="1030"/>
      <c r="CI735" s="1030"/>
      <c r="CJ735" s="1030"/>
      <c r="CK735" s="1030"/>
      <c r="CL735" s="1030"/>
      <c r="CM735" s="1030"/>
      <c r="CN735" s="1030"/>
      <c r="CO735" s="1030"/>
      <c r="CP735" s="1030"/>
      <c r="CQ735" s="1030"/>
      <c r="CR735" s="1030"/>
      <c r="CS735" s="1030"/>
      <c r="CT735" s="1030"/>
      <c r="CU735" s="1030"/>
      <c r="CV735" s="1030"/>
      <c r="CW735" s="1030"/>
      <c r="CX735" s="1030"/>
      <c r="CY735" s="1030"/>
      <c r="CZ735" s="1030"/>
      <c r="DA735" s="1030"/>
      <c r="DB735" s="1030"/>
      <c r="DC735" s="1030"/>
      <c r="DD735" s="1030"/>
      <c r="DE735" s="1030"/>
      <c r="DF735" s="1030"/>
      <c r="DG735" s="1030"/>
      <c r="DH735" s="1030"/>
      <c r="DI735" s="1030"/>
      <c r="DJ735" s="1030"/>
      <c r="DK735" s="1030"/>
      <c r="DL735" s="1030"/>
      <c r="DM735" s="1030"/>
      <c r="DN735" s="1030"/>
      <c r="DO735" s="1030"/>
      <c r="DP735" s="1030"/>
      <c r="DQ735" s="1030"/>
      <c r="DR735" s="1030"/>
      <c r="DS735" s="1030"/>
      <c r="DT735" s="1030"/>
      <c r="DU735" s="1030"/>
      <c r="DV735" s="1030"/>
      <c r="DW735" s="1030"/>
      <c r="DX735" s="1030"/>
      <c r="DY735" s="1030"/>
      <c r="DZ735" s="1030"/>
      <c r="EA735" s="1030"/>
      <c r="EB735" s="1030"/>
      <c r="EC735" s="1030"/>
      <c r="ED735" s="1030"/>
      <c r="EE735" s="1030"/>
      <c r="EF735" s="1030"/>
      <c r="EG735" s="1030"/>
      <c r="EH735" s="1030"/>
      <c r="EI735" s="1030"/>
      <c r="EJ735" s="1030"/>
      <c r="EK735" s="1030"/>
      <c r="EL735" s="1030"/>
      <c r="EM735" s="1030"/>
      <c r="EN735" s="1030"/>
      <c r="EO735" s="1030"/>
      <c r="EP735" s="1030"/>
      <c r="EQ735" s="1030"/>
      <c r="ER735" s="1030"/>
      <c r="ES735" s="1030"/>
      <c r="ET735" s="1030"/>
      <c r="EU735" s="1030"/>
      <c r="EV735" s="1030"/>
      <c r="EW735" s="1030"/>
      <c r="EX735" s="1030"/>
      <c r="EY735" s="1030"/>
    </row>
    <row r="736" spans="1:155" s="550" customFormat="1" hidden="1" x14ac:dyDescent="0.25">
      <c r="D736" s="1121"/>
      <c r="E736" s="1121"/>
      <c r="F736" s="1121"/>
      <c r="G736" s="1028"/>
      <c r="H736" s="1030"/>
      <c r="I736" s="1030"/>
      <c r="J736" s="1030"/>
      <c r="K736" s="1030"/>
      <c r="L736" s="1030"/>
      <c r="M736" s="1030"/>
      <c r="N736" s="1030"/>
      <c r="O736" s="1030"/>
      <c r="P736" s="1030"/>
      <c r="Q736" s="1030"/>
      <c r="R736" s="1030"/>
      <c r="S736" s="1030"/>
      <c r="T736" s="1030"/>
      <c r="U736" s="1030"/>
      <c r="V736" s="1030"/>
      <c r="W736" s="1030"/>
      <c r="X736" s="1030"/>
      <c r="Y736" s="1030"/>
      <c r="Z736" s="1030"/>
      <c r="AA736" s="1030"/>
      <c r="AB736" s="1030"/>
      <c r="AC736" s="1030"/>
      <c r="AD736" s="1030"/>
      <c r="AE736" s="1030"/>
      <c r="AF736" s="1030"/>
      <c r="AG736" s="1030"/>
      <c r="AH736" s="1030"/>
      <c r="AI736" s="1030"/>
      <c r="AJ736" s="1030"/>
      <c r="AK736" s="1030"/>
      <c r="AL736" s="1030"/>
      <c r="AM736" s="1030"/>
      <c r="AN736" s="1030"/>
      <c r="AO736" s="1030"/>
      <c r="AP736" s="1030"/>
      <c r="AQ736" s="1030"/>
      <c r="AR736" s="1030"/>
      <c r="AS736" s="1030"/>
      <c r="AT736" s="1030"/>
      <c r="AU736" s="1030"/>
      <c r="AV736" s="1030"/>
      <c r="AW736" s="1030"/>
      <c r="AX736" s="1030"/>
      <c r="AY736" s="1030"/>
      <c r="AZ736" s="1030"/>
      <c r="BA736" s="1030"/>
      <c r="BB736" s="1030"/>
      <c r="BC736" s="1030"/>
      <c r="BD736" s="1030"/>
      <c r="BE736" s="1030"/>
      <c r="BF736" s="1030"/>
      <c r="BG736" s="1030"/>
      <c r="BH736" s="1030"/>
      <c r="BI736" s="1030"/>
      <c r="BJ736" s="1030"/>
      <c r="BK736" s="1030"/>
      <c r="BL736" s="1030"/>
      <c r="BM736" s="1030"/>
      <c r="BN736" s="1030"/>
      <c r="BO736" s="1030"/>
      <c r="BP736" s="1030"/>
      <c r="BQ736" s="1030"/>
      <c r="BR736" s="1030"/>
      <c r="BS736" s="1030"/>
      <c r="BT736" s="1030"/>
      <c r="BU736" s="1030"/>
      <c r="BV736" s="1030"/>
      <c r="BW736" s="1030"/>
      <c r="BX736" s="1030"/>
      <c r="BY736" s="1030"/>
      <c r="BZ736" s="1030"/>
      <c r="CA736" s="1030"/>
      <c r="CB736" s="1030"/>
      <c r="CC736" s="1030"/>
      <c r="CD736" s="1030"/>
      <c r="CE736" s="1030"/>
      <c r="CF736" s="1030"/>
      <c r="CG736" s="1030"/>
      <c r="CH736" s="1030"/>
      <c r="CI736" s="1030"/>
      <c r="CJ736" s="1030"/>
      <c r="CK736" s="1030"/>
      <c r="CL736" s="1030"/>
      <c r="CM736" s="1030"/>
      <c r="CN736" s="1030"/>
      <c r="CO736" s="1030"/>
      <c r="CP736" s="1030"/>
      <c r="CQ736" s="1030"/>
      <c r="CR736" s="1030"/>
      <c r="CS736" s="1030"/>
      <c r="CT736" s="1030"/>
      <c r="CU736" s="1030"/>
      <c r="CV736" s="1030"/>
      <c r="CW736" s="1030"/>
      <c r="CX736" s="1030"/>
      <c r="CY736" s="1030"/>
      <c r="CZ736" s="1030"/>
      <c r="DA736" s="1030"/>
      <c r="DB736" s="1030"/>
      <c r="DC736" s="1030"/>
      <c r="DD736" s="1030"/>
      <c r="DE736" s="1030"/>
      <c r="DF736" s="1030"/>
      <c r="DG736" s="1030"/>
      <c r="DH736" s="1030"/>
      <c r="DI736" s="1030"/>
      <c r="DJ736" s="1030"/>
      <c r="DK736" s="1030"/>
      <c r="DL736" s="1030"/>
      <c r="DM736" s="1030"/>
      <c r="DN736" s="1030"/>
      <c r="DO736" s="1030"/>
      <c r="DP736" s="1030"/>
      <c r="DQ736" s="1030"/>
      <c r="DR736" s="1030"/>
      <c r="DS736" s="1030"/>
      <c r="DT736" s="1030"/>
      <c r="DU736" s="1030"/>
      <c r="DV736" s="1030"/>
      <c r="DW736" s="1030"/>
      <c r="DX736" s="1030"/>
      <c r="DY736" s="1030"/>
      <c r="DZ736" s="1030"/>
      <c r="EA736" s="1030"/>
      <c r="EB736" s="1030"/>
      <c r="EC736" s="1030"/>
      <c r="ED736" s="1030"/>
      <c r="EE736" s="1030"/>
      <c r="EF736" s="1030"/>
      <c r="EG736" s="1030"/>
      <c r="EH736" s="1030"/>
      <c r="EI736" s="1030"/>
      <c r="EJ736" s="1030"/>
      <c r="EK736" s="1030"/>
      <c r="EL736" s="1030"/>
      <c r="EM736" s="1030"/>
      <c r="EN736" s="1030"/>
      <c r="EO736" s="1030"/>
      <c r="EP736" s="1030"/>
      <c r="EQ736" s="1030"/>
      <c r="ER736" s="1030"/>
      <c r="ES736" s="1030"/>
      <c r="ET736" s="1030"/>
      <c r="EU736" s="1030"/>
      <c r="EV736" s="1030"/>
      <c r="EW736" s="1030"/>
      <c r="EX736" s="1030"/>
      <c r="EY736" s="1030"/>
    </row>
    <row r="737" spans="4:155" s="550" customFormat="1" hidden="1" x14ac:dyDescent="0.25">
      <c r="D737" s="1121"/>
      <c r="E737" s="1121"/>
      <c r="F737" s="1121"/>
      <c r="G737" s="1028"/>
      <c r="H737" s="1030"/>
      <c r="I737" s="1030"/>
      <c r="J737" s="1030"/>
      <c r="K737" s="1030"/>
      <c r="L737" s="1030"/>
      <c r="M737" s="1030"/>
      <c r="N737" s="1030"/>
      <c r="O737" s="1030"/>
      <c r="P737" s="1030"/>
      <c r="Q737" s="1030"/>
      <c r="R737" s="1030"/>
      <c r="S737" s="1030"/>
      <c r="T737" s="1030"/>
      <c r="U737" s="1030"/>
      <c r="V737" s="1030"/>
      <c r="W737" s="1030"/>
      <c r="X737" s="1030"/>
      <c r="Y737" s="1030"/>
      <c r="Z737" s="1030"/>
      <c r="AA737" s="1030"/>
      <c r="AB737" s="1030"/>
      <c r="AC737" s="1030"/>
      <c r="AD737" s="1030"/>
      <c r="AE737" s="1030"/>
      <c r="AF737" s="1030"/>
      <c r="AG737" s="1030"/>
      <c r="AH737" s="1030"/>
      <c r="AI737" s="1030"/>
      <c r="AJ737" s="1030"/>
      <c r="AK737" s="1030"/>
      <c r="AL737" s="1030"/>
      <c r="AM737" s="1030"/>
      <c r="AN737" s="1030"/>
      <c r="AO737" s="1030"/>
      <c r="AP737" s="1030"/>
      <c r="AQ737" s="1030"/>
      <c r="AR737" s="1030"/>
      <c r="AS737" s="1030"/>
      <c r="AT737" s="1030"/>
      <c r="AU737" s="1030"/>
      <c r="AV737" s="1030"/>
      <c r="AW737" s="1030"/>
      <c r="AX737" s="1030"/>
      <c r="AY737" s="1030"/>
      <c r="AZ737" s="1030"/>
      <c r="BA737" s="1030"/>
      <c r="BB737" s="1030"/>
      <c r="BC737" s="1030"/>
      <c r="BD737" s="1030"/>
      <c r="BE737" s="1030"/>
      <c r="BF737" s="1030"/>
      <c r="BG737" s="1030"/>
      <c r="BH737" s="1030"/>
      <c r="BI737" s="1030"/>
      <c r="BJ737" s="1030"/>
      <c r="BK737" s="1030"/>
      <c r="BL737" s="1030"/>
      <c r="BM737" s="1030"/>
      <c r="BN737" s="1030"/>
      <c r="BO737" s="1030"/>
      <c r="BP737" s="1030"/>
      <c r="BQ737" s="1030"/>
      <c r="BR737" s="1030"/>
      <c r="BS737" s="1030"/>
      <c r="BT737" s="1030"/>
      <c r="BU737" s="1030"/>
      <c r="BV737" s="1030"/>
      <c r="BW737" s="1030"/>
      <c r="BX737" s="1030"/>
      <c r="BY737" s="1030"/>
      <c r="BZ737" s="1030"/>
      <c r="CA737" s="1030"/>
      <c r="CB737" s="1030"/>
      <c r="CC737" s="1030"/>
      <c r="CD737" s="1030"/>
      <c r="CE737" s="1030"/>
      <c r="CF737" s="1030"/>
      <c r="CG737" s="1030"/>
      <c r="CH737" s="1030"/>
      <c r="CI737" s="1030"/>
      <c r="CJ737" s="1030"/>
      <c r="CK737" s="1030"/>
      <c r="CL737" s="1030"/>
      <c r="CM737" s="1030"/>
      <c r="CN737" s="1030"/>
      <c r="CO737" s="1030"/>
      <c r="CP737" s="1030"/>
      <c r="CQ737" s="1030"/>
      <c r="CR737" s="1030"/>
      <c r="CS737" s="1030"/>
      <c r="CT737" s="1030"/>
      <c r="CU737" s="1030"/>
      <c r="CV737" s="1030"/>
      <c r="CW737" s="1030"/>
      <c r="CX737" s="1030"/>
      <c r="CY737" s="1030"/>
      <c r="CZ737" s="1030"/>
      <c r="DA737" s="1030"/>
      <c r="DB737" s="1030"/>
      <c r="DC737" s="1030"/>
      <c r="DD737" s="1030"/>
      <c r="DE737" s="1030"/>
      <c r="DF737" s="1030"/>
      <c r="DG737" s="1030"/>
      <c r="DH737" s="1030"/>
      <c r="DI737" s="1030"/>
      <c r="DJ737" s="1030"/>
      <c r="DK737" s="1030"/>
      <c r="DL737" s="1030"/>
      <c r="DM737" s="1030"/>
      <c r="DN737" s="1030"/>
      <c r="DO737" s="1030"/>
      <c r="DP737" s="1030"/>
      <c r="DQ737" s="1030"/>
      <c r="DR737" s="1030"/>
      <c r="DS737" s="1030"/>
      <c r="DT737" s="1030"/>
      <c r="DU737" s="1030"/>
      <c r="DV737" s="1030"/>
      <c r="DW737" s="1030"/>
      <c r="DX737" s="1030"/>
      <c r="DY737" s="1030"/>
      <c r="DZ737" s="1030"/>
      <c r="EA737" s="1030"/>
      <c r="EB737" s="1030"/>
      <c r="EC737" s="1030"/>
      <c r="ED737" s="1030"/>
      <c r="EE737" s="1030"/>
      <c r="EF737" s="1030"/>
      <c r="EG737" s="1030"/>
      <c r="EH737" s="1030"/>
      <c r="EI737" s="1030"/>
      <c r="EJ737" s="1030"/>
      <c r="EK737" s="1030"/>
      <c r="EL737" s="1030"/>
      <c r="EM737" s="1030"/>
      <c r="EN737" s="1030"/>
      <c r="EO737" s="1030"/>
      <c r="EP737" s="1030"/>
      <c r="EQ737" s="1030"/>
      <c r="ER737" s="1030"/>
      <c r="ES737" s="1030"/>
      <c r="ET737" s="1030"/>
      <c r="EU737" s="1030"/>
      <c r="EV737" s="1030"/>
      <c r="EW737" s="1030"/>
      <c r="EX737" s="1030"/>
      <c r="EY737" s="1030"/>
    </row>
    <row r="738" spans="4:155" s="550" customFormat="1" hidden="1" x14ac:dyDescent="0.25">
      <c r="D738" s="1121"/>
      <c r="E738" s="1121"/>
      <c r="F738" s="1121"/>
      <c r="G738" s="1028"/>
      <c r="H738" s="1030"/>
      <c r="I738" s="1030"/>
      <c r="J738" s="1030"/>
      <c r="K738" s="1030"/>
      <c r="L738" s="1030"/>
      <c r="M738" s="1030"/>
      <c r="N738" s="1030"/>
      <c r="O738" s="1030"/>
      <c r="P738" s="1030"/>
      <c r="Q738" s="1030"/>
      <c r="R738" s="1030"/>
      <c r="S738" s="1030"/>
      <c r="T738" s="1030"/>
      <c r="U738" s="1030"/>
      <c r="V738" s="1030"/>
      <c r="W738" s="1030"/>
      <c r="X738" s="1030"/>
      <c r="Y738" s="1030"/>
      <c r="Z738" s="1030"/>
      <c r="AA738" s="1030"/>
      <c r="AB738" s="1030"/>
      <c r="AC738" s="1030"/>
      <c r="AD738" s="1030"/>
      <c r="AE738" s="1030"/>
      <c r="AF738" s="1030"/>
      <c r="AG738" s="1030"/>
      <c r="AH738" s="1030"/>
      <c r="AI738" s="1030"/>
      <c r="AJ738" s="1030"/>
      <c r="AK738" s="1030"/>
      <c r="AL738" s="1030"/>
      <c r="AM738" s="1030"/>
      <c r="AN738" s="1030"/>
      <c r="AO738" s="1030"/>
      <c r="AP738" s="1030"/>
      <c r="AQ738" s="1030"/>
      <c r="AR738" s="1030"/>
      <c r="AS738" s="1030"/>
      <c r="AT738" s="1030"/>
      <c r="AU738" s="1030"/>
      <c r="AV738" s="1030"/>
      <c r="AW738" s="1030"/>
      <c r="AX738" s="1030"/>
      <c r="AY738" s="1030"/>
      <c r="AZ738" s="1030"/>
      <c r="BA738" s="1030"/>
      <c r="BB738" s="1030"/>
      <c r="BC738" s="1030"/>
      <c r="BD738" s="1030"/>
      <c r="BE738" s="1030"/>
      <c r="BF738" s="1030"/>
      <c r="BG738" s="1030"/>
      <c r="BH738" s="1030"/>
      <c r="BI738" s="1030"/>
      <c r="BJ738" s="1030"/>
      <c r="BK738" s="1030"/>
      <c r="BL738" s="1030"/>
      <c r="BM738" s="1030"/>
      <c r="BN738" s="1030"/>
      <c r="BO738" s="1030"/>
      <c r="BP738" s="1030"/>
      <c r="BQ738" s="1030"/>
      <c r="BR738" s="1030"/>
      <c r="BS738" s="1030"/>
      <c r="BT738" s="1030"/>
      <c r="BU738" s="1030"/>
      <c r="BV738" s="1030"/>
      <c r="BW738" s="1030"/>
      <c r="BX738" s="1030"/>
      <c r="BY738" s="1030"/>
      <c r="BZ738" s="1030"/>
      <c r="CA738" s="1030"/>
      <c r="CB738" s="1030"/>
      <c r="CC738" s="1030"/>
      <c r="CD738" s="1030"/>
      <c r="CE738" s="1030"/>
      <c r="CF738" s="1030"/>
      <c r="CG738" s="1030"/>
      <c r="CH738" s="1030"/>
      <c r="CI738" s="1030"/>
      <c r="CJ738" s="1030"/>
      <c r="CK738" s="1030"/>
      <c r="CL738" s="1030"/>
      <c r="CM738" s="1030"/>
      <c r="CN738" s="1030"/>
      <c r="CO738" s="1030"/>
      <c r="CP738" s="1030"/>
      <c r="CQ738" s="1030"/>
      <c r="CR738" s="1030"/>
      <c r="CS738" s="1030"/>
      <c r="CT738" s="1030"/>
      <c r="CU738" s="1030"/>
      <c r="CV738" s="1030"/>
      <c r="CW738" s="1030"/>
      <c r="CX738" s="1030"/>
      <c r="CY738" s="1030"/>
      <c r="CZ738" s="1030"/>
      <c r="DA738" s="1030"/>
      <c r="DB738" s="1030"/>
      <c r="DC738" s="1030"/>
      <c r="DD738" s="1030"/>
      <c r="DE738" s="1030"/>
      <c r="DF738" s="1030"/>
      <c r="DG738" s="1030"/>
      <c r="DH738" s="1030"/>
      <c r="DI738" s="1030"/>
      <c r="DJ738" s="1030"/>
      <c r="DK738" s="1030"/>
      <c r="DL738" s="1030"/>
      <c r="DM738" s="1030"/>
      <c r="DN738" s="1030"/>
      <c r="DO738" s="1030"/>
      <c r="DP738" s="1030"/>
      <c r="DQ738" s="1030"/>
      <c r="DR738" s="1030"/>
      <c r="DS738" s="1030"/>
      <c r="DT738" s="1030"/>
      <c r="DU738" s="1030"/>
      <c r="DV738" s="1030"/>
      <c r="DW738" s="1030"/>
      <c r="DX738" s="1030"/>
      <c r="DY738" s="1030"/>
      <c r="DZ738" s="1030"/>
      <c r="EA738" s="1030"/>
      <c r="EB738" s="1030"/>
      <c r="EC738" s="1030"/>
      <c r="ED738" s="1030"/>
      <c r="EE738" s="1030"/>
      <c r="EF738" s="1030"/>
      <c r="EG738" s="1030"/>
      <c r="EH738" s="1030"/>
      <c r="EI738" s="1030"/>
      <c r="EJ738" s="1030"/>
      <c r="EK738" s="1030"/>
      <c r="EL738" s="1030"/>
      <c r="EM738" s="1030"/>
      <c r="EN738" s="1030"/>
      <c r="EO738" s="1030"/>
      <c r="EP738" s="1030"/>
      <c r="EQ738" s="1030"/>
      <c r="ER738" s="1030"/>
      <c r="ES738" s="1030"/>
      <c r="ET738" s="1030"/>
      <c r="EU738" s="1030"/>
      <c r="EV738" s="1030"/>
      <c r="EW738" s="1030"/>
      <c r="EX738" s="1030"/>
      <c r="EY738" s="1030"/>
    </row>
    <row r="739" spans="4:155" s="550" customFormat="1" hidden="1" x14ac:dyDescent="0.25">
      <c r="D739" s="1121"/>
      <c r="E739" s="1121"/>
      <c r="F739" s="1121"/>
      <c r="G739" s="1028"/>
      <c r="H739" s="1030"/>
      <c r="I739" s="1030"/>
      <c r="J739" s="1030"/>
      <c r="K739" s="1030"/>
      <c r="L739" s="1030"/>
      <c r="M739" s="1030"/>
      <c r="N739" s="1030"/>
      <c r="O739" s="1030"/>
      <c r="P739" s="1030"/>
      <c r="Q739" s="1030"/>
      <c r="R739" s="1030"/>
      <c r="S739" s="1030"/>
      <c r="T739" s="1030"/>
      <c r="U739" s="1030"/>
      <c r="V739" s="1030"/>
      <c r="W739" s="1030"/>
      <c r="X739" s="1030"/>
      <c r="Y739" s="1030"/>
      <c r="Z739" s="1030"/>
      <c r="AA739" s="1030"/>
      <c r="AB739" s="1030"/>
      <c r="AC739" s="1030"/>
      <c r="AD739" s="1030"/>
      <c r="AE739" s="1030"/>
      <c r="AF739" s="1030"/>
      <c r="AG739" s="1030"/>
      <c r="AH739" s="1030"/>
      <c r="AI739" s="1030"/>
      <c r="AJ739" s="1030"/>
      <c r="AK739" s="1030"/>
      <c r="AL739" s="1030"/>
      <c r="AM739" s="1030"/>
      <c r="AN739" s="1030"/>
      <c r="AO739" s="1030"/>
      <c r="AP739" s="1030"/>
      <c r="AQ739" s="1030"/>
      <c r="AR739" s="1030"/>
      <c r="AS739" s="1030"/>
      <c r="AT739" s="1030"/>
      <c r="AU739" s="1030"/>
      <c r="AV739" s="1030"/>
      <c r="AW739" s="1030"/>
      <c r="AX739" s="1030"/>
      <c r="AY739" s="1030"/>
      <c r="AZ739" s="1030"/>
      <c r="BA739" s="1030"/>
      <c r="BB739" s="1030"/>
      <c r="BC739" s="1030"/>
      <c r="BD739" s="1030"/>
      <c r="BE739" s="1030"/>
      <c r="BF739" s="1030"/>
      <c r="BG739" s="1030"/>
      <c r="BH739" s="1030"/>
      <c r="BI739" s="1030"/>
      <c r="BJ739" s="1030"/>
      <c r="BK739" s="1030"/>
      <c r="BL739" s="1030"/>
      <c r="BM739" s="1030"/>
      <c r="BN739" s="1030"/>
      <c r="BO739" s="1030"/>
      <c r="BP739" s="1030"/>
      <c r="BQ739" s="1030"/>
      <c r="BR739" s="1030"/>
      <c r="BS739" s="1030"/>
      <c r="BT739" s="1030"/>
      <c r="BU739" s="1030"/>
      <c r="BV739" s="1030"/>
      <c r="BW739" s="1030"/>
      <c r="BX739" s="1030"/>
      <c r="BY739" s="1030"/>
      <c r="BZ739" s="1030"/>
      <c r="CA739" s="1030"/>
      <c r="CB739" s="1030"/>
      <c r="CC739" s="1030"/>
      <c r="CD739" s="1030"/>
      <c r="CE739" s="1030"/>
      <c r="CF739" s="1030"/>
      <c r="CG739" s="1030"/>
      <c r="CH739" s="1030"/>
      <c r="CI739" s="1030"/>
      <c r="CJ739" s="1030"/>
      <c r="CK739" s="1030"/>
      <c r="CL739" s="1030"/>
      <c r="CM739" s="1030"/>
      <c r="CN739" s="1030"/>
      <c r="CO739" s="1030"/>
      <c r="CP739" s="1030"/>
      <c r="CQ739" s="1030"/>
      <c r="CR739" s="1030"/>
      <c r="CS739" s="1030"/>
      <c r="CT739" s="1030"/>
      <c r="CU739" s="1030"/>
      <c r="CV739" s="1030"/>
      <c r="CW739" s="1030"/>
      <c r="CX739" s="1030"/>
      <c r="CY739" s="1030"/>
      <c r="CZ739" s="1030"/>
      <c r="DA739" s="1030"/>
      <c r="DB739" s="1030"/>
      <c r="DC739" s="1030"/>
      <c r="DD739" s="1030"/>
      <c r="DE739" s="1030"/>
      <c r="DF739" s="1030"/>
      <c r="DG739" s="1030"/>
      <c r="DH739" s="1030"/>
      <c r="DI739" s="1030"/>
      <c r="DJ739" s="1030"/>
      <c r="DK739" s="1030"/>
      <c r="DL739" s="1030"/>
      <c r="DM739" s="1030"/>
      <c r="DN739" s="1030"/>
      <c r="DO739" s="1030"/>
      <c r="DP739" s="1030"/>
      <c r="DQ739" s="1030"/>
      <c r="DR739" s="1030"/>
      <c r="DS739" s="1030"/>
      <c r="DT739" s="1030"/>
      <c r="DU739" s="1030"/>
      <c r="DV739" s="1030"/>
      <c r="DW739" s="1030"/>
      <c r="DX739" s="1030"/>
      <c r="DY739" s="1030"/>
      <c r="DZ739" s="1030"/>
      <c r="EA739" s="1030"/>
      <c r="EB739" s="1030"/>
      <c r="EC739" s="1030"/>
      <c r="ED739" s="1030"/>
      <c r="EE739" s="1030"/>
      <c r="EF739" s="1030"/>
      <c r="EG739" s="1030"/>
      <c r="EH739" s="1030"/>
      <c r="EI739" s="1030"/>
      <c r="EJ739" s="1030"/>
      <c r="EK739" s="1030"/>
      <c r="EL739" s="1030"/>
      <c r="EM739" s="1030"/>
      <c r="EN739" s="1030"/>
      <c r="EO739" s="1030"/>
      <c r="EP739" s="1030"/>
      <c r="EQ739" s="1030"/>
      <c r="ER739" s="1030"/>
      <c r="ES739" s="1030"/>
      <c r="ET739" s="1030"/>
      <c r="EU739" s="1030"/>
      <c r="EV739" s="1030"/>
      <c r="EW739" s="1030"/>
      <c r="EX739" s="1030"/>
      <c r="EY739" s="1030"/>
    </row>
    <row r="740" spans="4:155" s="550" customFormat="1" hidden="1" x14ac:dyDescent="0.25">
      <c r="D740" s="1121"/>
      <c r="E740" s="1121"/>
      <c r="F740" s="1121"/>
      <c r="G740" s="1028"/>
      <c r="H740" s="1030"/>
      <c r="I740" s="1030"/>
      <c r="J740" s="1030"/>
      <c r="K740" s="1030"/>
      <c r="L740" s="1030"/>
      <c r="M740" s="1030"/>
      <c r="N740" s="1030"/>
      <c r="O740" s="1030"/>
      <c r="P740" s="1030"/>
      <c r="Q740" s="1030"/>
      <c r="R740" s="1030"/>
      <c r="S740" s="1030"/>
      <c r="T740" s="1030"/>
      <c r="U740" s="1030"/>
      <c r="V740" s="1030"/>
      <c r="W740" s="1030"/>
      <c r="X740" s="1030"/>
      <c r="Y740" s="1030"/>
      <c r="Z740" s="1030"/>
      <c r="AA740" s="1030"/>
      <c r="AB740" s="1030"/>
      <c r="AC740" s="1030"/>
      <c r="AD740" s="1030"/>
      <c r="AE740" s="1030"/>
      <c r="AF740" s="1030"/>
      <c r="AG740" s="1030"/>
      <c r="AH740" s="1030"/>
      <c r="AI740" s="1030"/>
      <c r="AJ740" s="1030"/>
      <c r="AK740" s="1030"/>
      <c r="AL740" s="1030"/>
      <c r="AM740" s="1030"/>
      <c r="AN740" s="1030"/>
      <c r="AO740" s="1030"/>
      <c r="AP740" s="1030"/>
      <c r="AQ740" s="1030"/>
      <c r="AR740" s="1030"/>
      <c r="AS740" s="1030"/>
      <c r="AT740" s="1030"/>
      <c r="AU740" s="1030"/>
      <c r="AV740" s="1030"/>
      <c r="AW740" s="1030"/>
      <c r="AX740" s="1030"/>
      <c r="AY740" s="1030"/>
      <c r="AZ740" s="1030"/>
      <c r="BA740" s="1030"/>
      <c r="BB740" s="1030"/>
      <c r="BC740" s="1030"/>
      <c r="BD740" s="1030"/>
      <c r="BE740" s="1030"/>
      <c r="BF740" s="1030"/>
      <c r="BG740" s="1030"/>
      <c r="BH740" s="1030"/>
      <c r="BI740" s="1030"/>
      <c r="BJ740" s="1030"/>
      <c r="BK740" s="1030"/>
      <c r="BL740" s="1030"/>
      <c r="BM740" s="1030"/>
      <c r="BN740" s="1030"/>
      <c r="BO740" s="1030"/>
      <c r="BP740" s="1030"/>
      <c r="BQ740" s="1030"/>
      <c r="BR740" s="1030"/>
      <c r="BS740" s="1030"/>
      <c r="BT740" s="1030"/>
      <c r="BU740" s="1030"/>
      <c r="BV740" s="1030"/>
      <c r="BW740" s="1030"/>
      <c r="BX740" s="1030"/>
      <c r="BY740" s="1030"/>
      <c r="BZ740" s="1030"/>
      <c r="CA740" s="1030"/>
      <c r="CB740" s="1030"/>
      <c r="CC740" s="1030"/>
      <c r="CD740" s="1030"/>
      <c r="CE740" s="1030"/>
      <c r="CF740" s="1030"/>
      <c r="CG740" s="1030"/>
      <c r="CH740" s="1030"/>
      <c r="CI740" s="1030"/>
      <c r="CJ740" s="1030"/>
      <c r="CK740" s="1030"/>
      <c r="CL740" s="1030"/>
      <c r="CM740" s="1030"/>
      <c r="CN740" s="1030"/>
      <c r="CO740" s="1030"/>
      <c r="CP740" s="1030"/>
      <c r="CQ740" s="1030"/>
      <c r="CR740" s="1030"/>
      <c r="CS740" s="1030"/>
      <c r="CT740" s="1030"/>
      <c r="CU740" s="1030"/>
      <c r="CV740" s="1030"/>
      <c r="CW740" s="1030"/>
      <c r="CX740" s="1030"/>
      <c r="CY740" s="1030"/>
      <c r="CZ740" s="1030"/>
      <c r="DA740" s="1030"/>
      <c r="DB740" s="1030"/>
      <c r="DC740" s="1030"/>
      <c r="DD740" s="1030"/>
      <c r="DE740" s="1030"/>
      <c r="DF740" s="1030"/>
      <c r="DG740" s="1030"/>
      <c r="DH740" s="1030"/>
      <c r="DI740" s="1030"/>
      <c r="DJ740" s="1030"/>
      <c r="DK740" s="1030"/>
      <c r="DL740" s="1030"/>
      <c r="DM740" s="1030"/>
      <c r="DN740" s="1030"/>
      <c r="DO740" s="1030"/>
      <c r="DP740" s="1030"/>
      <c r="DQ740" s="1030"/>
      <c r="DR740" s="1030"/>
      <c r="DS740" s="1030"/>
      <c r="DT740" s="1030"/>
      <c r="DU740" s="1030"/>
      <c r="DV740" s="1030"/>
      <c r="DW740" s="1030"/>
      <c r="DX740" s="1030"/>
      <c r="DY740" s="1030"/>
      <c r="DZ740" s="1030"/>
      <c r="EA740" s="1030"/>
      <c r="EB740" s="1030"/>
      <c r="EC740" s="1030"/>
      <c r="ED740" s="1030"/>
      <c r="EE740" s="1030"/>
      <c r="EF740" s="1030"/>
      <c r="EG740" s="1030"/>
      <c r="EH740" s="1030"/>
      <c r="EI740" s="1030"/>
      <c r="EJ740" s="1030"/>
      <c r="EK740" s="1030"/>
      <c r="EL740" s="1030"/>
      <c r="EM740" s="1030"/>
      <c r="EN740" s="1030"/>
      <c r="EO740" s="1030"/>
      <c r="EP740" s="1030"/>
      <c r="EQ740" s="1030"/>
      <c r="ER740" s="1030"/>
      <c r="ES740" s="1030"/>
      <c r="ET740" s="1030"/>
      <c r="EU740" s="1030"/>
      <c r="EV740" s="1030"/>
      <c r="EW740" s="1030"/>
      <c r="EX740" s="1030"/>
      <c r="EY740" s="1030"/>
    </row>
    <row r="741" spans="4:155" s="550" customFormat="1" hidden="1" x14ac:dyDescent="0.25">
      <c r="D741" s="1121"/>
      <c r="E741" s="1121"/>
      <c r="F741" s="1121"/>
      <c r="G741" s="1028"/>
      <c r="H741" s="1030"/>
      <c r="I741" s="1030"/>
      <c r="J741" s="1030"/>
      <c r="K741" s="1030"/>
      <c r="L741" s="1030"/>
      <c r="M741" s="1030"/>
      <c r="N741" s="1030"/>
      <c r="O741" s="1030"/>
      <c r="P741" s="1030"/>
      <c r="Q741" s="1030"/>
      <c r="R741" s="1030"/>
      <c r="S741" s="1030"/>
      <c r="T741" s="1030"/>
      <c r="U741" s="1030"/>
      <c r="V741" s="1030"/>
      <c r="W741" s="1030"/>
      <c r="X741" s="1030"/>
      <c r="Y741" s="1030"/>
      <c r="Z741" s="1030"/>
      <c r="AA741" s="1030"/>
      <c r="AB741" s="1030"/>
      <c r="AC741" s="1030"/>
      <c r="AD741" s="1030"/>
      <c r="AE741" s="1030"/>
      <c r="AF741" s="1030"/>
      <c r="AG741" s="1030"/>
      <c r="AH741" s="1030"/>
      <c r="AI741" s="1030"/>
      <c r="AJ741" s="1030"/>
      <c r="AK741" s="1030"/>
      <c r="AL741" s="1030"/>
      <c r="AM741" s="1030"/>
      <c r="AN741" s="1030"/>
      <c r="AO741" s="1030"/>
      <c r="AP741" s="1030"/>
      <c r="AQ741" s="1030"/>
      <c r="AR741" s="1030"/>
      <c r="AS741" s="1030"/>
      <c r="AT741" s="1030"/>
      <c r="AU741" s="1030"/>
      <c r="AV741" s="1030"/>
      <c r="AW741" s="1030"/>
      <c r="AX741" s="1030"/>
      <c r="AY741" s="1030"/>
      <c r="AZ741" s="1030"/>
      <c r="BA741" s="1030"/>
      <c r="BB741" s="1030"/>
      <c r="BC741" s="1030"/>
      <c r="BD741" s="1030"/>
      <c r="BE741" s="1030"/>
      <c r="BF741" s="1030"/>
      <c r="BG741" s="1030"/>
      <c r="BH741" s="1030"/>
      <c r="BI741" s="1030"/>
      <c r="BJ741" s="1030"/>
      <c r="BK741" s="1030"/>
      <c r="BL741" s="1030"/>
      <c r="BM741" s="1030"/>
      <c r="BN741" s="1030"/>
      <c r="BO741" s="1030"/>
      <c r="BP741" s="1030"/>
      <c r="BQ741" s="1030"/>
      <c r="BR741" s="1030"/>
      <c r="BS741" s="1030"/>
      <c r="BT741" s="1030"/>
      <c r="BU741" s="1030"/>
      <c r="BV741" s="1030"/>
      <c r="BW741" s="1030"/>
      <c r="BX741" s="1030"/>
      <c r="BY741" s="1030"/>
      <c r="BZ741" s="1030"/>
      <c r="CA741" s="1030"/>
      <c r="CB741" s="1030"/>
      <c r="CC741" s="1030"/>
      <c r="CD741" s="1030"/>
      <c r="CE741" s="1030"/>
      <c r="CF741" s="1030"/>
      <c r="CG741" s="1030"/>
      <c r="CH741" s="1030"/>
      <c r="CI741" s="1030"/>
      <c r="CJ741" s="1030"/>
      <c r="CK741" s="1030"/>
      <c r="CL741" s="1030"/>
      <c r="CM741" s="1030"/>
      <c r="CN741" s="1030"/>
      <c r="CO741" s="1030"/>
      <c r="CP741" s="1030"/>
      <c r="CQ741" s="1030"/>
      <c r="CR741" s="1030"/>
      <c r="CS741" s="1030"/>
      <c r="CT741" s="1030"/>
      <c r="CU741" s="1030"/>
      <c r="CV741" s="1030"/>
      <c r="CW741" s="1030"/>
      <c r="CX741" s="1030"/>
      <c r="CY741" s="1030"/>
      <c r="CZ741" s="1030"/>
      <c r="DA741" s="1030"/>
      <c r="DB741" s="1030"/>
      <c r="DC741" s="1030"/>
      <c r="DD741" s="1030"/>
      <c r="DE741" s="1030"/>
      <c r="DF741" s="1030"/>
      <c r="DG741" s="1030"/>
      <c r="DH741" s="1030"/>
      <c r="DI741" s="1030"/>
      <c r="DJ741" s="1030"/>
      <c r="DK741" s="1030"/>
      <c r="DL741" s="1030"/>
      <c r="DM741" s="1030"/>
      <c r="DN741" s="1030"/>
      <c r="DO741" s="1030"/>
      <c r="DP741" s="1030"/>
      <c r="DQ741" s="1030"/>
      <c r="DR741" s="1030"/>
      <c r="DS741" s="1030"/>
      <c r="DT741" s="1030"/>
      <c r="DU741" s="1030"/>
      <c r="DV741" s="1030"/>
      <c r="DW741" s="1030"/>
      <c r="DX741" s="1030"/>
      <c r="DY741" s="1030"/>
      <c r="DZ741" s="1030"/>
      <c r="EA741" s="1030"/>
      <c r="EB741" s="1030"/>
      <c r="EC741" s="1030"/>
      <c r="ED741" s="1030"/>
      <c r="EE741" s="1030"/>
      <c r="EF741" s="1030"/>
      <c r="EG741" s="1030"/>
      <c r="EH741" s="1030"/>
      <c r="EI741" s="1030"/>
      <c r="EJ741" s="1030"/>
      <c r="EK741" s="1030"/>
      <c r="EL741" s="1030"/>
      <c r="EM741" s="1030"/>
      <c r="EN741" s="1030"/>
      <c r="EO741" s="1030"/>
      <c r="EP741" s="1030"/>
      <c r="EQ741" s="1030"/>
      <c r="ER741" s="1030"/>
      <c r="ES741" s="1030"/>
      <c r="ET741" s="1030"/>
      <c r="EU741" s="1030"/>
      <c r="EV741" s="1030"/>
      <c r="EW741" s="1030"/>
      <c r="EX741" s="1030"/>
      <c r="EY741" s="1030"/>
    </row>
    <row r="742" spans="4:155" s="550" customFormat="1" hidden="1" x14ac:dyDescent="0.25">
      <c r="D742" s="1121"/>
      <c r="E742" s="1121"/>
      <c r="F742" s="1121"/>
      <c r="G742" s="1028"/>
      <c r="H742" s="1030"/>
      <c r="I742" s="1030"/>
      <c r="J742" s="1030"/>
      <c r="K742" s="1030"/>
      <c r="L742" s="1030"/>
      <c r="M742" s="1030"/>
      <c r="N742" s="1030"/>
      <c r="O742" s="1030"/>
      <c r="P742" s="1030"/>
      <c r="Q742" s="1030"/>
      <c r="R742" s="1030"/>
      <c r="S742" s="1030"/>
      <c r="T742" s="1030"/>
      <c r="U742" s="1030"/>
      <c r="V742" s="1030"/>
      <c r="W742" s="1030"/>
      <c r="X742" s="1030"/>
      <c r="Y742" s="1030"/>
      <c r="Z742" s="1030"/>
      <c r="AA742" s="1030"/>
      <c r="AB742" s="1030"/>
      <c r="AC742" s="1030"/>
      <c r="AD742" s="1030"/>
      <c r="AE742" s="1030"/>
      <c r="AF742" s="1030"/>
      <c r="AG742" s="1030"/>
      <c r="AH742" s="1030"/>
      <c r="AI742" s="1030"/>
      <c r="AJ742" s="1030"/>
      <c r="AK742" s="1030"/>
      <c r="AL742" s="1030"/>
      <c r="AM742" s="1030"/>
      <c r="AN742" s="1030"/>
      <c r="AO742" s="1030"/>
      <c r="AP742" s="1030"/>
      <c r="AQ742" s="1030"/>
      <c r="AR742" s="1030"/>
      <c r="AS742" s="1030"/>
      <c r="AT742" s="1030"/>
      <c r="AU742" s="1030"/>
      <c r="AV742" s="1030"/>
      <c r="AW742" s="1030"/>
      <c r="AX742" s="1030"/>
      <c r="AY742" s="1030"/>
      <c r="AZ742" s="1030"/>
      <c r="BA742" s="1030"/>
      <c r="BB742" s="1030"/>
      <c r="BC742" s="1030"/>
      <c r="BD742" s="1030"/>
      <c r="BE742" s="1030"/>
      <c r="BF742" s="1030"/>
      <c r="BG742" s="1030"/>
      <c r="BH742" s="1030"/>
      <c r="BI742" s="1030"/>
      <c r="BJ742" s="1030"/>
      <c r="BK742" s="1030"/>
      <c r="BL742" s="1030"/>
      <c r="BM742" s="1030"/>
      <c r="BN742" s="1030"/>
      <c r="BO742" s="1030"/>
      <c r="BP742" s="1030"/>
      <c r="BQ742" s="1030"/>
      <c r="BR742" s="1030"/>
      <c r="BS742" s="1030"/>
      <c r="BT742" s="1030"/>
      <c r="BU742" s="1030"/>
      <c r="BV742" s="1030"/>
      <c r="BW742" s="1030"/>
      <c r="BX742" s="1030"/>
      <c r="BY742" s="1030"/>
      <c r="BZ742" s="1030"/>
      <c r="CA742" s="1030"/>
      <c r="CB742" s="1030"/>
      <c r="CC742" s="1030"/>
      <c r="CD742" s="1030"/>
      <c r="CE742" s="1030"/>
      <c r="CF742" s="1030"/>
      <c r="CG742" s="1030"/>
      <c r="CH742" s="1030"/>
      <c r="CI742" s="1030"/>
      <c r="CJ742" s="1030"/>
      <c r="CK742" s="1030"/>
      <c r="CL742" s="1030"/>
      <c r="CM742" s="1030"/>
      <c r="CN742" s="1030"/>
      <c r="CO742" s="1030"/>
      <c r="CP742" s="1030"/>
      <c r="CQ742" s="1030"/>
      <c r="CR742" s="1030"/>
      <c r="CS742" s="1030"/>
      <c r="CT742" s="1030"/>
      <c r="CU742" s="1030"/>
      <c r="CV742" s="1030"/>
      <c r="CW742" s="1030"/>
      <c r="CX742" s="1030"/>
      <c r="CY742" s="1030"/>
      <c r="CZ742" s="1030"/>
      <c r="DA742" s="1030"/>
      <c r="DB742" s="1030"/>
      <c r="DC742" s="1030"/>
      <c r="DD742" s="1030"/>
      <c r="DE742" s="1030"/>
      <c r="DF742" s="1030"/>
      <c r="DG742" s="1030"/>
      <c r="DH742" s="1030"/>
      <c r="DI742" s="1030"/>
      <c r="DJ742" s="1030"/>
      <c r="DK742" s="1030"/>
      <c r="DL742" s="1030"/>
      <c r="DM742" s="1030"/>
      <c r="DN742" s="1030"/>
      <c r="DO742" s="1030"/>
      <c r="DP742" s="1030"/>
      <c r="DQ742" s="1030"/>
      <c r="DR742" s="1030"/>
      <c r="DS742" s="1030"/>
      <c r="DT742" s="1030"/>
      <c r="DU742" s="1030"/>
      <c r="DV742" s="1030"/>
      <c r="DW742" s="1030"/>
      <c r="DX742" s="1030"/>
      <c r="DY742" s="1030"/>
      <c r="DZ742" s="1030"/>
      <c r="EA742" s="1030"/>
      <c r="EB742" s="1030"/>
      <c r="EC742" s="1030"/>
      <c r="ED742" s="1030"/>
      <c r="EE742" s="1030"/>
      <c r="EF742" s="1030"/>
      <c r="EG742" s="1030"/>
      <c r="EH742" s="1030"/>
      <c r="EI742" s="1030"/>
      <c r="EJ742" s="1030"/>
      <c r="EK742" s="1030"/>
      <c r="EL742" s="1030"/>
      <c r="EM742" s="1030"/>
      <c r="EN742" s="1030"/>
      <c r="EO742" s="1030"/>
      <c r="EP742" s="1030"/>
      <c r="EQ742" s="1030"/>
      <c r="ER742" s="1030"/>
      <c r="ES742" s="1030"/>
      <c r="ET742" s="1030"/>
      <c r="EU742" s="1030"/>
      <c r="EV742" s="1030"/>
      <c r="EW742" s="1030"/>
      <c r="EX742" s="1030"/>
      <c r="EY742" s="1030"/>
    </row>
    <row r="743" spans="4:155" s="550" customFormat="1" hidden="1" x14ac:dyDescent="0.25">
      <c r="D743" s="1121"/>
      <c r="E743" s="1121"/>
      <c r="F743" s="1121"/>
      <c r="G743" s="1028"/>
      <c r="H743" s="1030"/>
      <c r="I743" s="1030"/>
      <c r="J743" s="1030"/>
      <c r="K743" s="1030"/>
      <c r="L743" s="1030"/>
      <c r="M743" s="1030"/>
      <c r="N743" s="1030"/>
      <c r="O743" s="1030"/>
      <c r="P743" s="1030"/>
      <c r="Q743" s="1030"/>
      <c r="R743" s="1030"/>
      <c r="S743" s="1030"/>
      <c r="T743" s="1030"/>
      <c r="U743" s="1030"/>
      <c r="V743" s="1030"/>
      <c r="W743" s="1030"/>
      <c r="X743" s="1030"/>
      <c r="Y743" s="1030"/>
      <c r="Z743" s="1030"/>
      <c r="AA743" s="1030"/>
      <c r="AB743" s="1030"/>
      <c r="AC743" s="1030"/>
      <c r="AD743" s="1030"/>
      <c r="AE743" s="1030"/>
      <c r="AF743" s="1030"/>
      <c r="AG743" s="1030"/>
      <c r="AH743" s="1030"/>
      <c r="AI743" s="1030"/>
      <c r="AJ743" s="1030"/>
      <c r="AK743" s="1030"/>
      <c r="AL743" s="1030"/>
      <c r="AM743" s="1030"/>
      <c r="AN743" s="1030"/>
      <c r="AO743" s="1030"/>
      <c r="AP743" s="1030"/>
      <c r="AQ743" s="1030"/>
      <c r="AR743" s="1030"/>
      <c r="AS743" s="1030"/>
      <c r="AT743" s="1030"/>
      <c r="AU743" s="1030"/>
      <c r="AV743" s="1030"/>
      <c r="AW743" s="1030"/>
      <c r="AX743" s="1030"/>
      <c r="AY743" s="1030"/>
      <c r="AZ743" s="1030"/>
      <c r="BA743" s="1030"/>
      <c r="BB743" s="1030"/>
      <c r="BC743" s="1030"/>
      <c r="BD743" s="1030"/>
      <c r="BE743" s="1030"/>
      <c r="BF743" s="1030"/>
      <c r="BG743" s="1030"/>
      <c r="BH743" s="1030"/>
      <c r="BI743" s="1030"/>
      <c r="BJ743" s="1030"/>
      <c r="BK743" s="1030"/>
      <c r="BL743" s="1030"/>
      <c r="BM743" s="1030"/>
      <c r="BN743" s="1030"/>
      <c r="BO743" s="1030"/>
      <c r="BP743" s="1030"/>
      <c r="BQ743" s="1030"/>
      <c r="BR743" s="1030"/>
      <c r="BS743" s="1030"/>
      <c r="BT743" s="1030"/>
      <c r="BU743" s="1030"/>
      <c r="BV743" s="1030"/>
      <c r="BW743" s="1030"/>
      <c r="BX743" s="1030"/>
      <c r="BY743" s="1030"/>
      <c r="BZ743" s="1030"/>
      <c r="CA743" s="1030"/>
      <c r="CB743" s="1030"/>
      <c r="CC743" s="1030"/>
      <c r="CD743" s="1030"/>
      <c r="CE743" s="1030"/>
      <c r="CF743" s="1030"/>
      <c r="CG743" s="1030"/>
      <c r="CH743" s="1030"/>
      <c r="CI743" s="1030"/>
      <c r="CJ743" s="1030"/>
      <c r="CK743" s="1030"/>
      <c r="CL743" s="1030"/>
      <c r="CM743" s="1030"/>
      <c r="CN743" s="1030"/>
      <c r="CO743" s="1030"/>
      <c r="CP743" s="1030"/>
      <c r="CQ743" s="1030"/>
      <c r="CR743" s="1030"/>
      <c r="CS743" s="1030"/>
      <c r="CT743" s="1030"/>
      <c r="CU743" s="1030"/>
      <c r="CV743" s="1030"/>
      <c r="CW743" s="1030"/>
      <c r="CX743" s="1030"/>
      <c r="CY743" s="1030"/>
      <c r="CZ743" s="1030"/>
      <c r="DA743" s="1030"/>
      <c r="DB743" s="1030"/>
      <c r="DC743" s="1030"/>
      <c r="DD743" s="1030"/>
      <c r="DE743" s="1030"/>
      <c r="DF743" s="1030"/>
      <c r="DG743" s="1030"/>
      <c r="DH743" s="1030"/>
      <c r="DI743" s="1030"/>
      <c r="DJ743" s="1030"/>
      <c r="DK743" s="1030"/>
      <c r="DL743" s="1030"/>
      <c r="DM743" s="1030"/>
      <c r="DN743" s="1030"/>
      <c r="DO743" s="1030"/>
      <c r="DP743" s="1030"/>
      <c r="DQ743" s="1030"/>
      <c r="DR743" s="1030"/>
      <c r="DS743" s="1030"/>
      <c r="DT743" s="1030"/>
      <c r="DU743" s="1030"/>
      <c r="DV743" s="1030"/>
      <c r="DW743" s="1030"/>
      <c r="DX743" s="1030"/>
      <c r="DY743" s="1030"/>
      <c r="DZ743" s="1030"/>
      <c r="EA743" s="1030"/>
      <c r="EB743" s="1030"/>
      <c r="EC743" s="1030"/>
      <c r="ED743" s="1030"/>
      <c r="EE743" s="1030"/>
      <c r="EF743" s="1030"/>
      <c r="EG743" s="1030"/>
      <c r="EH743" s="1030"/>
      <c r="EI743" s="1030"/>
      <c r="EJ743" s="1030"/>
      <c r="EK743" s="1030"/>
      <c r="EL743" s="1030"/>
      <c r="EM743" s="1030"/>
      <c r="EN743" s="1030"/>
      <c r="EO743" s="1030"/>
      <c r="EP743" s="1030"/>
      <c r="EQ743" s="1030"/>
      <c r="ER743" s="1030"/>
      <c r="ES743" s="1030"/>
      <c r="ET743" s="1030"/>
      <c r="EU743" s="1030"/>
      <c r="EV743" s="1030"/>
      <c r="EW743" s="1030"/>
      <c r="EX743" s="1030"/>
      <c r="EY743" s="1030"/>
    </row>
    <row r="744" spans="4:155" s="550" customFormat="1" hidden="1" x14ac:dyDescent="0.25">
      <c r="D744" s="1121"/>
      <c r="E744" s="1121"/>
      <c r="F744" s="1121"/>
      <c r="G744" s="1028"/>
      <c r="H744" s="1030"/>
      <c r="I744" s="1030"/>
      <c r="J744" s="1030"/>
      <c r="K744" s="1030"/>
      <c r="L744" s="1030"/>
      <c r="M744" s="1030"/>
      <c r="N744" s="1030"/>
      <c r="O744" s="1030"/>
      <c r="P744" s="1030"/>
      <c r="Q744" s="1030"/>
      <c r="R744" s="1030"/>
      <c r="S744" s="1030"/>
      <c r="T744" s="1030"/>
      <c r="U744" s="1030"/>
      <c r="V744" s="1030"/>
      <c r="W744" s="1030"/>
      <c r="X744" s="1030"/>
      <c r="Y744" s="1030"/>
      <c r="Z744" s="1030"/>
      <c r="AA744" s="1030"/>
      <c r="AB744" s="1030"/>
      <c r="AC744" s="1030"/>
      <c r="AD744" s="1030"/>
      <c r="AE744" s="1030"/>
      <c r="AF744" s="1030"/>
      <c r="AG744" s="1030"/>
      <c r="AH744" s="1030"/>
      <c r="AI744" s="1030"/>
      <c r="AJ744" s="1030"/>
      <c r="AK744" s="1030"/>
      <c r="AL744" s="1030"/>
      <c r="AM744" s="1030"/>
      <c r="AN744" s="1030"/>
      <c r="AO744" s="1030"/>
      <c r="AP744" s="1030"/>
      <c r="AQ744" s="1030"/>
      <c r="AR744" s="1030"/>
      <c r="AS744" s="1030"/>
      <c r="AT744" s="1030"/>
      <c r="AU744" s="1030"/>
      <c r="AV744" s="1030"/>
      <c r="AW744" s="1030"/>
      <c r="AX744" s="1030"/>
      <c r="AY744" s="1030"/>
      <c r="AZ744" s="1030"/>
      <c r="BA744" s="1030"/>
      <c r="BB744" s="1030"/>
      <c r="BC744" s="1030"/>
      <c r="BD744" s="1030"/>
      <c r="BE744" s="1030"/>
      <c r="BF744" s="1030"/>
      <c r="BG744" s="1030"/>
      <c r="BH744" s="1030"/>
      <c r="BI744" s="1030"/>
      <c r="BJ744" s="1030"/>
      <c r="BK744" s="1030"/>
      <c r="BL744" s="1030"/>
      <c r="BM744" s="1030"/>
      <c r="BN744" s="1030"/>
      <c r="BO744" s="1030"/>
      <c r="BP744" s="1030"/>
      <c r="BQ744" s="1030"/>
      <c r="BR744" s="1030"/>
      <c r="BS744" s="1030"/>
      <c r="BT744" s="1030"/>
      <c r="BU744" s="1030"/>
      <c r="BV744" s="1030"/>
      <c r="BW744" s="1030"/>
      <c r="BX744" s="1030"/>
      <c r="BY744" s="1030"/>
      <c r="BZ744" s="1030"/>
      <c r="CA744" s="1030"/>
      <c r="CB744" s="1030"/>
      <c r="CC744" s="1030"/>
      <c r="CD744" s="1030"/>
      <c r="CE744" s="1030"/>
      <c r="CF744" s="1030"/>
      <c r="CG744" s="1030"/>
      <c r="CH744" s="1030"/>
      <c r="CI744" s="1030"/>
      <c r="CJ744" s="1030"/>
      <c r="CK744" s="1030"/>
      <c r="CL744" s="1030"/>
      <c r="CM744" s="1030"/>
      <c r="CN744" s="1030"/>
      <c r="CO744" s="1030"/>
      <c r="CP744" s="1030"/>
      <c r="CQ744" s="1030"/>
      <c r="CR744" s="1030"/>
      <c r="CS744" s="1030"/>
      <c r="CT744" s="1030"/>
      <c r="CU744" s="1030"/>
      <c r="CV744" s="1030"/>
      <c r="CW744" s="1030"/>
      <c r="CX744" s="1030"/>
      <c r="CY744" s="1030"/>
      <c r="CZ744" s="1030"/>
      <c r="DA744" s="1030"/>
      <c r="DB744" s="1030"/>
      <c r="DC744" s="1030"/>
      <c r="DD744" s="1030"/>
      <c r="DE744" s="1030"/>
      <c r="DF744" s="1030"/>
      <c r="DG744" s="1030"/>
      <c r="DH744" s="1030"/>
      <c r="DI744" s="1030"/>
      <c r="DJ744" s="1030"/>
      <c r="DK744" s="1030"/>
      <c r="DL744" s="1030"/>
      <c r="DM744" s="1030"/>
      <c r="DN744" s="1030"/>
      <c r="DO744" s="1030"/>
      <c r="DP744" s="1030"/>
      <c r="DQ744" s="1030"/>
      <c r="DR744" s="1030"/>
      <c r="DS744" s="1030"/>
      <c r="DT744" s="1030"/>
      <c r="DU744" s="1030"/>
      <c r="DV744" s="1030"/>
      <c r="DW744" s="1030"/>
      <c r="DX744" s="1030"/>
      <c r="DY744" s="1030"/>
      <c r="DZ744" s="1030"/>
      <c r="EA744" s="1030"/>
      <c r="EB744" s="1030"/>
      <c r="EC744" s="1030"/>
      <c r="ED744" s="1030"/>
      <c r="EE744" s="1030"/>
      <c r="EF744" s="1030"/>
      <c r="EG744" s="1030"/>
      <c r="EH744" s="1030"/>
      <c r="EI744" s="1030"/>
      <c r="EJ744" s="1030"/>
      <c r="EK744" s="1030"/>
      <c r="EL744" s="1030"/>
      <c r="EM744" s="1030"/>
      <c r="EN744" s="1030"/>
      <c r="EO744" s="1030"/>
      <c r="EP744" s="1030"/>
      <c r="EQ744" s="1030"/>
      <c r="ER744" s="1030"/>
      <c r="ES744" s="1030"/>
      <c r="ET744" s="1030"/>
      <c r="EU744" s="1030"/>
      <c r="EV744" s="1030"/>
      <c r="EW744" s="1030"/>
      <c r="EX744" s="1030"/>
      <c r="EY744" s="1030"/>
    </row>
    <row r="745" spans="4:155" s="550" customFormat="1" hidden="1" x14ac:dyDescent="0.25">
      <c r="D745" s="1121"/>
      <c r="E745" s="1121"/>
      <c r="F745" s="1121"/>
      <c r="G745" s="1028"/>
      <c r="H745" s="1030"/>
      <c r="I745" s="1030"/>
      <c r="J745" s="1030"/>
      <c r="K745" s="1030"/>
      <c r="L745" s="1030"/>
      <c r="M745" s="1030"/>
      <c r="N745" s="1030"/>
      <c r="O745" s="1030"/>
      <c r="P745" s="1030"/>
      <c r="Q745" s="1030"/>
      <c r="R745" s="1030"/>
      <c r="S745" s="1030"/>
      <c r="T745" s="1030"/>
      <c r="U745" s="1030"/>
      <c r="V745" s="1030"/>
      <c r="W745" s="1030"/>
      <c r="X745" s="1030"/>
      <c r="Y745" s="1030"/>
      <c r="Z745" s="1030"/>
      <c r="AA745" s="1030"/>
      <c r="AB745" s="1030"/>
      <c r="AC745" s="1030"/>
      <c r="AD745" s="1030"/>
      <c r="AE745" s="1030"/>
      <c r="AF745" s="1030"/>
      <c r="AG745" s="1030"/>
      <c r="AH745" s="1030"/>
      <c r="AI745" s="1030"/>
      <c r="AJ745" s="1030"/>
      <c r="AK745" s="1030"/>
      <c r="AL745" s="1030"/>
      <c r="AM745" s="1030"/>
      <c r="AN745" s="1030"/>
      <c r="AO745" s="1030"/>
      <c r="AP745" s="1030"/>
      <c r="AQ745" s="1030"/>
      <c r="AR745" s="1030"/>
      <c r="AS745" s="1030"/>
      <c r="AT745" s="1030"/>
      <c r="AU745" s="1030"/>
      <c r="AV745" s="1030"/>
      <c r="AW745" s="1030"/>
      <c r="AX745" s="1030"/>
      <c r="AY745" s="1030"/>
      <c r="AZ745" s="1030"/>
      <c r="BA745" s="1030"/>
      <c r="BB745" s="1030"/>
      <c r="BC745" s="1030"/>
      <c r="BD745" s="1030"/>
      <c r="BE745" s="1030"/>
      <c r="BF745" s="1030"/>
      <c r="BG745" s="1030"/>
      <c r="BH745" s="1030"/>
      <c r="BI745" s="1030"/>
      <c r="BJ745" s="1030"/>
      <c r="BK745" s="1030"/>
      <c r="BL745" s="1030"/>
      <c r="BM745" s="1030"/>
      <c r="BN745" s="1030"/>
      <c r="BO745" s="1030"/>
      <c r="BP745" s="1030"/>
      <c r="BQ745" s="1030"/>
      <c r="BR745" s="1030"/>
      <c r="BS745" s="1030"/>
      <c r="BT745" s="1030"/>
      <c r="BU745" s="1030"/>
      <c r="BV745" s="1030"/>
      <c r="BW745" s="1030"/>
      <c r="BX745" s="1030"/>
      <c r="BY745" s="1030"/>
      <c r="BZ745" s="1030"/>
      <c r="CA745" s="1030"/>
      <c r="CB745" s="1030"/>
      <c r="CC745" s="1030"/>
      <c r="CD745" s="1030"/>
      <c r="CE745" s="1030"/>
      <c r="CF745" s="1030"/>
      <c r="CG745" s="1030"/>
      <c r="CH745" s="1030"/>
      <c r="CI745" s="1030"/>
      <c r="CJ745" s="1030"/>
      <c r="CK745" s="1030"/>
      <c r="CL745" s="1030"/>
      <c r="CM745" s="1030"/>
      <c r="CN745" s="1030"/>
      <c r="CO745" s="1030"/>
      <c r="CP745" s="1030"/>
      <c r="CQ745" s="1030"/>
      <c r="CR745" s="1030"/>
      <c r="CS745" s="1030"/>
      <c r="CT745" s="1030"/>
      <c r="CU745" s="1030"/>
      <c r="CV745" s="1030"/>
      <c r="CW745" s="1030"/>
      <c r="CX745" s="1030"/>
      <c r="CY745" s="1030"/>
      <c r="CZ745" s="1030"/>
      <c r="DA745" s="1030"/>
      <c r="DB745" s="1030"/>
      <c r="DC745" s="1030"/>
      <c r="DD745" s="1030"/>
      <c r="DE745" s="1030"/>
      <c r="DF745" s="1030"/>
      <c r="DG745" s="1030"/>
      <c r="DH745" s="1030"/>
      <c r="DI745" s="1030"/>
      <c r="DJ745" s="1030"/>
      <c r="DK745" s="1030"/>
      <c r="DL745" s="1030"/>
      <c r="DM745" s="1030"/>
      <c r="DN745" s="1030"/>
      <c r="DO745" s="1030"/>
      <c r="DP745" s="1030"/>
      <c r="DQ745" s="1030"/>
      <c r="DR745" s="1030"/>
      <c r="DS745" s="1030"/>
      <c r="DT745" s="1030"/>
      <c r="DU745" s="1030"/>
      <c r="DV745" s="1030"/>
      <c r="DW745" s="1030"/>
      <c r="DX745" s="1030"/>
      <c r="DY745" s="1030"/>
      <c r="DZ745" s="1030"/>
      <c r="EA745" s="1030"/>
      <c r="EB745" s="1030"/>
      <c r="EC745" s="1030"/>
      <c r="ED745" s="1030"/>
      <c r="EE745" s="1030"/>
      <c r="EF745" s="1030"/>
      <c r="EG745" s="1030"/>
      <c r="EH745" s="1030"/>
      <c r="EI745" s="1030"/>
      <c r="EJ745" s="1030"/>
      <c r="EK745" s="1030"/>
      <c r="EL745" s="1030"/>
      <c r="EM745" s="1030"/>
      <c r="EN745" s="1030"/>
      <c r="EO745" s="1030"/>
      <c r="EP745" s="1030"/>
      <c r="EQ745" s="1030"/>
      <c r="ER745" s="1030"/>
      <c r="ES745" s="1030"/>
      <c r="ET745" s="1030"/>
      <c r="EU745" s="1030"/>
      <c r="EV745" s="1030"/>
      <c r="EW745" s="1030"/>
      <c r="EX745" s="1030"/>
      <c r="EY745" s="1030"/>
    </row>
    <row r="746" spans="4:155" s="550" customFormat="1" hidden="1" x14ac:dyDescent="0.25">
      <c r="D746" s="1121"/>
      <c r="E746" s="1121"/>
      <c r="F746" s="1121"/>
      <c r="G746" s="1028"/>
      <c r="H746" s="1030"/>
      <c r="I746" s="1030"/>
      <c r="J746" s="1030"/>
      <c r="K746" s="1030"/>
      <c r="L746" s="1030"/>
      <c r="M746" s="1030"/>
      <c r="N746" s="1030"/>
      <c r="O746" s="1030"/>
      <c r="P746" s="1030"/>
      <c r="Q746" s="1030"/>
      <c r="R746" s="1030"/>
      <c r="S746" s="1030"/>
      <c r="T746" s="1030"/>
      <c r="U746" s="1030"/>
      <c r="V746" s="1030"/>
      <c r="W746" s="1030"/>
      <c r="X746" s="1030"/>
      <c r="Y746" s="1030"/>
      <c r="Z746" s="1030"/>
      <c r="AA746" s="1030"/>
      <c r="AB746" s="1030"/>
      <c r="AC746" s="1030"/>
      <c r="AD746" s="1030"/>
      <c r="AE746" s="1030"/>
      <c r="AF746" s="1030"/>
      <c r="AG746" s="1030"/>
      <c r="AH746" s="1030"/>
      <c r="AI746" s="1030"/>
      <c r="AJ746" s="1030"/>
      <c r="AK746" s="1030"/>
      <c r="AL746" s="1030"/>
      <c r="AM746" s="1030"/>
      <c r="AN746" s="1030"/>
      <c r="AO746" s="1030"/>
      <c r="AP746" s="1030"/>
      <c r="AQ746" s="1030"/>
      <c r="AR746" s="1030"/>
      <c r="AS746" s="1030"/>
      <c r="AT746" s="1030"/>
      <c r="AU746" s="1030"/>
      <c r="AV746" s="1030"/>
      <c r="AW746" s="1030"/>
      <c r="AX746" s="1030"/>
      <c r="AY746" s="1030"/>
      <c r="AZ746" s="1030"/>
      <c r="BA746" s="1030"/>
      <c r="BB746" s="1030"/>
      <c r="BC746" s="1030"/>
      <c r="BD746" s="1030"/>
      <c r="BE746" s="1030"/>
      <c r="BF746" s="1030"/>
      <c r="BG746" s="1030"/>
      <c r="BH746" s="1030"/>
      <c r="BI746" s="1030"/>
      <c r="BJ746" s="1030"/>
      <c r="BK746" s="1030"/>
      <c r="BL746" s="1030"/>
      <c r="BM746" s="1030"/>
      <c r="BN746" s="1030"/>
      <c r="BO746" s="1030"/>
      <c r="BP746" s="1030"/>
      <c r="BQ746" s="1030"/>
      <c r="BR746" s="1030"/>
      <c r="BS746" s="1030"/>
      <c r="BT746" s="1030"/>
      <c r="BU746" s="1030"/>
      <c r="BV746" s="1030"/>
      <c r="BW746" s="1030"/>
      <c r="BX746" s="1030"/>
      <c r="BY746" s="1030"/>
      <c r="BZ746" s="1030"/>
      <c r="CA746" s="1030"/>
      <c r="CB746" s="1030"/>
      <c r="CC746" s="1030"/>
      <c r="CD746" s="1030"/>
      <c r="CE746" s="1030"/>
      <c r="CF746" s="1030"/>
      <c r="CG746" s="1030"/>
      <c r="CH746" s="1030"/>
      <c r="CI746" s="1030"/>
      <c r="CJ746" s="1030"/>
      <c r="CK746" s="1030"/>
      <c r="CL746" s="1030"/>
      <c r="CM746" s="1030"/>
      <c r="CN746" s="1030"/>
      <c r="CO746" s="1030"/>
      <c r="CP746" s="1030"/>
      <c r="CQ746" s="1030"/>
      <c r="CR746" s="1030"/>
      <c r="CS746" s="1030"/>
      <c r="CT746" s="1030"/>
      <c r="CU746" s="1030"/>
      <c r="CV746" s="1030"/>
      <c r="CW746" s="1030"/>
      <c r="CX746" s="1030"/>
      <c r="CY746" s="1030"/>
      <c r="CZ746" s="1030"/>
      <c r="DA746" s="1030"/>
      <c r="DB746" s="1030"/>
      <c r="DC746" s="1030"/>
      <c r="DD746" s="1030"/>
      <c r="DE746" s="1030"/>
      <c r="DF746" s="1030"/>
      <c r="DG746" s="1030"/>
      <c r="DH746" s="1030"/>
      <c r="DI746" s="1030"/>
      <c r="DJ746" s="1030"/>
      <c r="DK746" s="1030"/>
      <c r="DL746" s="1030"/>
      <c r="DM746" s="1030"/>
      <c r="DN746" s="1030"/>
      <c r="DO746" s="1030"/>
      <c r="DP746" s="1030"/>
      <c r="DQ746" s="1030"/>
      <c r="DR746" s="1030"/>
      <c r="DS746" s="1030"/>
      <c r="DT746" s="1030"/>
      <c r="DU746" s="1030"/>
      <c r="DV746" s="1030"/>
      <c r="DW746" s="1030"/>
      <c r="DX746" s="1030"/>
      <c r="DY746" s="1030"/>
      <c r="DZ746" s="1030"/>
      <c r="EA746" s="1030"/>
      <c r="EB746" s="1030"/>
      <c r="EC746" s="1030"/>
      <c r="ED746" s="1030"/>
      <c r="EE746" s="1030"/>
      <c r="EF746" s="1030"/>
      <c r="EG746" s="1030"/>
      <c r="EH746" s="1030"/>
      <c r="EI746" s="1030"/>
      <c r="EJ746" s="1030"/>
      <c r="EK746" s="1030"/>
      <c r="EL746" s="1030"/>
      <c r="EM746" s="1030"/>
      <c r="EN746" s="1030"/>
      <c r="EO746" s="1030"/>
      <c r="EP746" s="1030"/>
      <c r="EQ746" s="1030"/>
      <c r="ER746" s="1030"/>
      <c r="ES746" s="1030"/>
      <c r="ET746" s="1030"/>
      <c r="EU746" s="1030"/>
      <c r="EV746" s="1030"/>
      <c r="EW746" s="1030"/>
      <c r="EX746" s="1030"/>
      <c r="EY746" s="1030"/>
    </row>
    <row r="747" spans="4:155" s="550" customFormat="1" hidden="1" x14ac:dyDescent="0.25">
      <c r="D747" s="1121"/>
      <c r="E747" s="1121"/>
      <c r="F747" s="1121"/>
      <c r="G747" s="1028"/>
      <c r="H747" s="1030"/>
      <c r="I747" s="1030"/>
      <c r="J747" s="1030"/>
      <c r="K747" s="1030"/>
      <c r="L747" s="1030"/>
      <c r="M747" s="1030"/>
      <c r="N747" s="1030"/>
      <c r="O747" s="1030"/>
      <c r="P747" s="1030"/>
      <c r="Q747" s="1030"/>
      <c r="R747" s="1030"/>
      <c r="S747" s="1030"/>
      <c r="T747" s="1030"/>
      <c r="U747" s="1030"/>
      <c r="V747" s="1030"/>
      <c r="W747" s="1030"/>
      <c r="X747" s="1030"/>
      <c r="Y747" s="1030"/>
      <c r="Z747" s="1030"/>
      <c r="AA747" s="1030"/>
      <c r="AB747" s="1030"/>
      <c r="AC747" s="1030"/>
      <c r="AD747" s="1030"/>
      <c r="AE747" s="1030"/>
      <c r="AF747" s="1030"/>
      <c r="AG747" s="1030"/>
      <c r="AH747" s="1030"/>
      <c r="AI747" s="1030"/>
      <c r="AJ747" s="1030"/>
      <c r="AK747" s="1030"/>
      <c r="AL747" s="1030"/>
      <c r="AM747" s="1030"/>
      <c r="AN747" s="1030"/>
      <c r="AO747" s="1030"/>
      <c r="AP747" s="1030"/>
      <c r="AQ747" s="1030"/>
      <c r="AR747" s="1030"/>
      <c r="AS747" s="1030"/>
      <c r="AT747" s="1030"/>
      <c r="AU747" s="1030"/>
      <c r="AV747" s="1030"/>
      <c r="AW747" s="1030"/>
      <c r="AX747" s="1030"/>
      <c r="AY747" s="1030"/>
      <c r="AZ747" s="1030"/>
      <c r="BA747" s="1030"/>
      <c r="BB747" s="1030"/>
      <c r="BC747" s="1030"/>
      <c r="BD747" s="1030"/>
      <c r="BE747" s="1030"/>
      <c r="BF747" s="1030"/>
      <c r="BG747" s="1030"/>
      <c r="BH747" s="1030"/>
      <c r="BI747" s="1030"/>
      <c r="BJ747" s="1030"/>
      <c r="BK747" s="1030"/>
      <c r="BL747" s="1030"/>
      <c r="BM747" s="1030"/>
      <c r="BN747" s="1030"/>
      <c r="BO747" s="1030"/>
      <c r="BP747" s="1030"/>
      <c r="BQ747" s="1030"/>
      <c r="BR747" s="1030"/>
      <c r="BS747" s="1030"/>
      <c r="BT747" s="1030"/>
      <c r="BU747" s="1030"/>
      <c r="BV747" s="1030"/>
      <c r="BW747" s="1030"/>
      <c r="BX747" s="1030"/>
      <c r="BY747" s="1030"/>
      <c r="BZ747" s="1030"/>
      <c r="CA747" s="1030"/>
      <c r="CB747" s="1030"/>
      <c r="CC747" s="1030"/>
      <c r="CD747" s="1030"/>
      <c r="CE747" s="1030"/>
      <c r="CF747" s="1030"/>
      <c r="CG747" s="1030"/>
      <c r="CH747" s="1030"/>
      <c r="CI747" s="1030"/>
      <c r="CJ747" s="1030"/>
      <c r="CK747" s="1030"/>
      <c r="CL747" s="1030"/>
      <c r="CM747" s="1030"/>
      <c r="CN747" s="1030"/>
      <c r="CO747" s="1030"/>
      <c r="CP747" s="1030"/>
      <c r="CQ747" s="1030"/>
      <c r="CR747" s="1030"/>
      <c r="CS747" s="1030"/>
      <c r="CT747" s="1030"/>
      <c r="CU747" s="1030"/>
      <c r="CV747" s="1030"/>
      <c r="CW747" s="1030"/>
      <c r="CX747" s="1030"/>
      <c r="CY747" s="1030"/>
      <c r="CZ747" s="1030"/>
      <c r="DA747" s="1030"/>
      <c r="DB747" s="1030"/>
      <c r="DC747" s="1030"/>
      <c r="DD747" s="1030"/>
      <c r="DE747" s="1030"/>
      <c r="DF747" s="1030"/>
      <c r="DG747" s="1030"/>
      <c r="DH747" s="1030"/>
      <c r="DI747" s="1030"/>
      <c r="DJ747" s="1030"/>
      <c r="DK747" s="1030"/>
      <c r="DL747" s="1030"/>
      <c r="DM747" s="1030"/>
      <c r="DN747" s="1030"/>
      <c r="DO747" s="1030"/>
      <c r="DP747" s="1030"/>
      <c r="DQ747" s="1030"/>
      <c r="DR747" s="1030"/>
      <c r="DS747" s="1030"/>
      <c r="DT747" s="1030"/>
      <c r="DU747" s="1030"/>
      <c r="DV747" s="1030"/>
      <c r="DW747" s="1030"/>
      <c r="DX747" s="1030"/>
      <c r="DY747" s="1030"/>
      <c r="DZ747" s="1030"/>
      <c r="EA747" s="1030"/>
      <c r="EB747" s="1030"/>
      <c r="EC747" s="1030"/>
      <c r="ED747" s="1030"/>
      <c r="EE747" s="1030"/>
      <c r="EF747" s="1030"/>
      <c r="EG747" s="1030"/>
      <c r="EH747" s="1030"/>
      <c r="EI747" s="1030"/>
      <c r="EJ747" s="1030"/>
      <c r="EK747" s="1030"/>
      <c r="EL747" s="1030"/>
      <c r="EM747" s="1030"/>
      <c r="EN747" s="1030"/>
      <c r="EO747" s="1030"/>
      <c r="EP747" s="1030"/>
      <c r="EQ747" s="1030"/>
      <c r="ER747" s="1030"/>
      <c r="ES747" s="1030"/>
      <c r="ET747" s="1030"/>
      <c r="EU747" s="1030"/>
      <c r="EV747" s="1030"/>
      <c r="EW747" s="1030"/>
      <c r="EX747" s="1030"/>
      <c r="EY747" s="1030"/>
    </row>
    <row r="748" spans="4:155" s="550" customFormat="1" hidden="1" x14ac:dyDescent="0.25">
      <c r="D748" s="1121"/>
      <c r="E748" s="1121"/>
      <c r="F748" s="1121"/>
      <c r="G748" s="1028"/>
      <c r="H748" s="1030"/>
      <c r="I748" s="1030"/>
      <c r="J748" s="1030"/>
      <c r="K748" s="1030"/>
      <c r="L748" s="1030"/>
      <c r="M748" s="1030"/>
      <c r="N748" s="1030"/>
      <c r="O748" s="1030"/>
      <c r="P748" s="1030"/>
      <c r="Q748" s="1030"/>
      <c r="R748" s="1030"/>
      <c r="S748" s="1030"/>
      <c r="T748" s="1030"/>
      <c r="U748" s="1030"/>
      <c r="V748" s="1030"/>
      <c r="W748" s="1030"/>
      <c r="X748" s="1030"/>
      <c r="Y748" s="1030"/>
      <c r="Z748" s="1030"/>
      <c r="AA748" s="1030"/>
      <c r="AB748" s="1030"/>
      <c r="AC748" s="1030"/>
      <c r="AD748" s="1030"/>
      <c r="AE748" s="1030"/>
      <c r="AF748" s="1030"/>
      <c r="AG748" s="1030"/>
      <c r="AH748" s="1030"/>
      <c r="AI748" s="1030"/>
      <c r="AJ748" s="1030"/>
      <c r="AK748" s="1030"/>
      <c r="AL748" s="1030"/>
      <c r="AM748" s="1030"/>
      <c r="AN748" s="1030"/>
      <c r="AO748" s="1030"/>
      <c r="AP748" s="1030"/>
      <c r="AQ748" s="1030"/>
      <c r="AR748" s="1030"/>
      <c r="AS748" s="1030"/>
      <c r="AT748" s="1030"/>
      <c r="AU748" s="1030"/>
      <c r="AV748" s="1030"/>
      <c r="AW748" s="1030"/>
      <c r="AX748" s="1030"/>
      <c r="AY748" s="1030"/>
      <c r="AZ748" s="1030"/>
      <c r="BA748" s="1030"/>
      <c r="BB748" s="1030"/>
      <c r="BC748" s="1030"/>
      <c r="BD748" s="1030"/>
      <c r="BE748" s="1030"/>
      <c r="BF748" s="1030"/>
      <c r="BG748" s="1030"/>
      <c r="BH748" s="1030"/>
      <c r="BI748" s="1030"/>
      <c r="BJ748" s="1030"/>
      <c r="BK748" s="1030"/>
      <c r="BL748" s="1030"/>
      <c r="BM748" s="1030"/>
      <c r="BN748" s="1030"/>
      <c r="BO748" s="1030"/>
      <c r="BP748" s="1030"/>
      <c r="BQ748" s="1030"/>
      <c r="BR748" s="1030"/>
      <c r="BS748" s="1030"/>
      <c r="BT748" s="1030"/>
      <c r="BU748" s="1030"/>
      <c r="BV748" s="1030"/>
      <c r="BW748" s="1030"/>
      <c r="BX748" s="1030"/>
      <c r="BY748" s="1030"/>
      <c r="BZ748" s="1030"/>
      <c r="CA748" s="1030"/>
      <c r="CB748" s="1030"/>
      <c r="CC748" s="1030"/>
      <c r="CD748" s="1030"/>
      <c r="CE748" s="1030"/>
      <c r="CF748" s="1030"/>
      <c r="CG748" s="1030"/>
      <c r="CH748" s="1030"/>
      <c r="CI748" s="1030"/>
      <c r="CJ748" s="1030"/>
      <c r="CK748" s="1030"/>
      <c r="CL748" s="1030"/>
      <c r="CM748" s="1030"/>
      <c r="CN748" s="1030"/>
      <c r="CO748" s="1030"/>
      <c r="CP748" s="1030"/>
      <c r="CQ748" s="1030"/>
      <c r="CR748" s="1030"/>
      <c r="CS748" s="1030"/>
      <c r="CT748" s="1030"/>
      <c r="CU748" s="1030"/>
      <c r="CV748" s="1030"/>
      <c r="CW748" s="1030"/>
      <c r="CX748" s="1030"/>
      <c r="CY748" s="1030"/>
      <c r="CZ748" s="1030"/>
      <c r="DA748" s="1030"/>
      <c r="DB748" s="1030"/>
      <c r="DC748" s="1030"/>
      <c r="DD748" s="1030"/>
      <c r="DE748" s="1030"/>
      <c r="DF748" s="1030"/>
      <c r="DG748" s="1030"/>
      <c r="DH748" s="1030"/>
      <c r="DI748" s="1030"/>
      <c r="DJ748" s="1030"/>
      <c r="DK748" s="1030"/>
      <c r="DL748" s="1030"/>
      <c r="DM748" s="1030"/>
      <c r="DN748" s="1030"/>
      <c r="DO748" s="1030"/>
      <c r="DP748" s="1030"/>
      <c r="DQ748" s="1030"/>
      <c r="DR748" s="1030"/>
      <c r="DS748" s="1030"/>
      <c r="DT748" s="1030"/>
      <c r="DU748" s="1030"/>
      <c r="DV748" s="1030"/>
      <c r="DW748" s="1030"/>
      <c r="DX748" s="1030"/>
      <c r="DY748" s="1030"/>
      <c r="DZ748" s="1030"/>
      <c r="EA748" s="1030"/>
      <c r="EB748" s="1030"/>
      <c r="EC748" s="1030"/>
      <c r="ED748" s="1030"/>
      <c r="EE748" s="1030"/>
      <c r="EF748" s="1030"/>
      <c r="EG748" s="1030"/>
      <c r="EH748" s="1030"/>
      <c r="EI748" s="1030"/>
      <c r="EJ748" s="1030"/>
      <c r="EK748" s="1030"/>
      <c r="EL748" s="1030"/>
      <c r="EM748" s="1030"/>
      <c r="EN748" s="1030"/>
      <c r="EO748" s="1030"/>
      <c r="EP748" s="1030"/>
      <c r="EQ748" s="1030"/>
      <c r="ER748" s="1030"/>
      <c r="ES748" s="1030"/>
      <c r="ET748" s="1030"/>
      <c r="EU748" s="1030"/>
      <c r="EV748" s="1030"/>
      <c r="EW748" s="1030"/>
      <c r="EX748" s="1030"/>
      <c r="EY748" s="1030"/>
    </row>
    <row r="749" spans="4:155" s="550" customFormat="1" hidden="1" x14ac:dyDescent="0.25">
      <c r="D749" s="1121"/>
      <c r="E749" s="1121"/>
      <c r="F749" s="1121"/>
      <c r="G749" s="1028"/>
      <c r="H749" s="1030"/>
      <c r="I749" s="1030"/>
      <c r="J749" s="1030"/>
      <c r="K749" s="1030"/>
      <c r="L749" s="1030"/>
      <c r="M749" s="1030"/>
      <c r="N749" s="1030"/>
      <c r="O749" s="1030"/>
      <c r="P749" s="1030"/>
      <c r="Q749" s="1030"/>
      <c r="R749" s="1030"/>
      <c r="S749" s="1030"/>
      <c r="T749" s="1030"/>
      <c r="U749" s="1030"/>
      <c r="V749" s="1030"/>
      <c r="W749" s="1030"/>
      <c r="X749" s="1030"/>
      <c r="Y749" s="1030"/>
      <c r="Z749" s="1030"/>
      <c r="AA749" s="1030"/>
      <c r="AB749" s="1030"/>
      <c r="AC749" s="1030"/>
      <c r="AD749" s="1030"/>
      <c r="AE749" s="1030"/>
      <c r="AF749" s="1030"/>
      <c r="AG749" s="1030"/>
      <c r="AH749" s="1030"/>
      <c r="AI749" s="1030"/>
      <c r="AJ749" s="1030"/>
      <c r="AK749" s="1030"/>
      <c r="AL749" s="1030"/>
      <c r="AM749" s="1030"/>
      <c r="AN749" s="1030"/>
      <c r="AO749" s="1030"/>
      <c r="AP749" s="1030"/>
      <c r="AQ749" s="1030"/>
      <c r="AR749" s="1030"/>
      <c r="AS749" s="1030"/>
      <c r="AT749" s="1030"/>
      <c r="AU749" s="1030"/>
      <c r="AV749" s="1030"/>
      <c r="AW749" s="1030"/>
      <c r="AX749" s="1030"/>
      <c r="AY749" s="1030"/>
      <c r="AZ749" s="1030"/>
      <c r="BA749" s="1030"/>
      <c r="BB749" s="1030"/>
      <c r="BC749" s="1030"/>
      <c r="BD749" s="1030"/>
      <c r="BE749" s="1030"/>
      <c r="BF749" s="1030"/>
      <c r="BG749" s="1030"/>
      <c r="BH749" s="1030"/>
      <c r="BI749" s="1030"/>
      <c r="BJ749" s="1030"/>
      <c r="BK749" s="1030"/>
      <c r="BL749" s="1030"/>
      <c r="BM749" s="1030"/>
      <c r="BN749" s="1030"/>
      <c r="BO749" s="1030"/>
      <c r="BP749" s="1030"/>
      <c r="BQ749" s="1030"/>
      <c r="BR749" s="1030"/>
      <c r="BS749" s="1030"/>
      <c r="BT749" s="1030"/>
      <c r="BU749" s="1030"/>
      <c r="BV749" s="1030"/>
      <c r="BW749" s="1030"/>
      <c r="BX749" s="1030"/>
      <c r="BY749" s="1030"/>
      <c r="BZ749" s="1030"/>
      <c r="CA749" s="1030"/>
      <c r="CB749" s="1030"/>
      <c r="CC749" s="1030"/>
      <c r="CD749" s="1030"/>
      <c r="CE749" s="1030"/>
      <c r="CF749" s="1030"/>
      <c r="CG749" s="1030"/>
      <c r="CH749" s="1030"/>
      <c r="CI749" s="1030"/>
      <c r="CJ749" s="1030"/>
      <c r="CK749" s="1030"/>
      <c r="CL749" s="1030"/>
      <c r="CM749" s="1030"/>
      <c r="CN749" s="1030"/>
      <c r="CO749" s="1030"/>
      <c r="CP749" s="1030"/>
      <c r="CQ749" s="1030"/>
      <c r="CR749" s="1030"/>
      <c r="CS749" s="1030"/>
      <c r="CT749" s="1030"/>
      <c r="CU749" s="1030"/>
      <c r="CV749" s="1030"/>
      <c r="CW749" s="1030"/>
      <c r="CX749" s="1030"/>
      <c r="CY749" s="1030"/>
      <c r="CZ749" s="1030"/>
      <c r="DA749" s="1030"/>
      <c r="DB749" s="1030"/>
      <c r="DC749" s="1030"/>
      <c r="DD749" s="1030"/>
      <c r="DE749" s="1030"/>
      <c r="DF749" s="1030"/>
      <c r="DG749" s="1030"/>
      <c r="DH749" s="1030"/>
      <c r="DI749" s="1030"/>
      <c r="DJ749" s="1030"/>
      <c r="DK749" s="1030"/>
      <c r="DL749" s="1030"/>
      <c r="DM749" s="1030"/>
      <c r="DN749" s="1030"/>
      <c r="DO749" s="1030"/>
      <c r="DP749" s="1030"/>
      <c r="DQ749" s="1030"/>
      <c r="DR749" s="1030"/>
      <c r="DS749" s="1030"/>
      <c r="DT749" s="1030"/>
      <c r="DU749" s="1030"/>
      <c r="DV749" s="1030"/>
      <c r="DW749" s="1030"/>
      <c r="DX749" s="1030"/>
      <c r="DY749" s="1030"/>
      <c r="DZ749" s="1030"/>
      <c r="EA749" s="1030"/>
      <c r="EB749" s="1030"/>
      <c r="EC749" s="1030"/>
      <c r="ED749" s="1030"/>
      <c r="EE749" s="1030"/>
      <c r="EF749" s="1030"/>
      <c r="EG749" s="1030"/>
      <c r="EH749" s="1030"/>
      <c r="EI749" s="1030"/>
      <c r="EJ749" s="1030"/>
      <c r="EK749" s="1030"/>
      <c r="EL749" s="1030"/>
      <c r="EM749" s="1030"/>
      <c r="EN749" s="1030"/>
      <c r="EO749" s="1030"/>
      <c r="EP749" s="1030"/>
      <c r="EQ749" s="1030"/>
      <c r="ER749" s="1030"/>
      <c r="ES749" s="1030"/>
      <c r="ET749" s="1030"/>
      <c r="EU749" s="1030"/>
      <c r="EV749" s="1030"/>
      <c r="EW749" s="1030"/>
      <c r="EX749" s="1030"/>
      <c r="EY749" s="1030"/>
    </row>
    <row r="750" spans="4:155" s="550" customFormat="1" hidden="1" x14ac:dyDescent="0.25">
      <c r="D750" s="1121"/>
      <c r="E750" s="1121"/>
      <c r="F750" s="1121"/>
      <c r="G750" s="1028"/>
      <c r="H750" s="1030"/>
      <c r="I750" s="1030"/>
      <c r="J750" s="1030"/>
      <c r="K750" s="1030"/>
      <c r="L750" s="1030"/>
      <c r="M750" s="1030"/>
      <c r="N750" s="1030"/>
      <c r="O750" s="1030"/>
      <c r="P750" s="1030"/>
      <c r="Q750" s="1030"/>
      <c r="R750" s="1030"/>
      <c r="S750" s="1030"/>
      <c r="T750" s="1030"/>
      <c r="U750" s="1030"/>
      <c r="V750" s="1030"/>
      <c r="W750" s="1030"/>
      <c r="X750" s="1030"/>
      <c r="Y750" s="1030"/>
      <c r="Z750" s="1030"/>
      <c r="AA750" s="1030"/>
      <c r="AB750" s="1030"/>
      <c r="AC750" s="1030"/>
      <c r="AD750" s="1030"/>
      <c r="AE750" s="1030"/>
      <c r="AF750" s="1030"/>
      <c r="AG750" s="1030"/>
      <c r="AH750" s="1030"/>
      <c r="AI750" s="1030"/>
      <c r="AJ750" s="1030"/>
      <c r="AK750" s="1030"/>
      <c r="AL750" s="1030"/>
      <c r="AM750" s="1030"/>
      <c r="AN750" s="1030"/>
      <c r="AO750" s="1030"/>
      <c r="AP750" s="1030"/>
      <c r="AQ750" s="1030"/>
      <c r="AR750" s="1030"/>
      <c r="AS750" s="1030"/>
      <c r="AT750" s="1030"/>
      <c r="AU750" s="1030"/>
      <c r="AV750" s="1030"/>
      <c r="AW750" s="1030"/>
      <c r="AX750" s="1030"/>
      <c r="AY750" s="1030"/>
      <c r="AZ750" s="1030"/>
      <c r="BA750" s="1030"/>
      <c r="BB750" s="1030"/>
      <c r="BC750" s="1030"/>
      <c r="BD750" s="1030"/>
      <c r="BE750" s="1030"/>
      <c r="BF750" s="1030"/>
      <c r="BG750" s="1030"/>
      <c r="BH750" s="1030"/>
      <c r="BI750" s="1030"/>
      <c r="BJ750" s="1030"/>
      <c r="BK750" s="1030"/>
      <c r="BL750" s="1030"/>
      <c r="BM750" s="1030"/>
      <c r="BN750" s="1030"/>
      <c r="BO750" s="1030"/>
      <c r="BP750" s="1030"/>
      <c r="BQ750" s="1030"/>
      <c r="BR750" s="1030"/>
      <c r="BS750" s="1030"/>
      <c r="BT750" s="1030"/>
      <c r="BU750" s="1030"/>
      <c r="BV750" s="1030"/>
      <c r="BW750" s="1030"/>
      <c r="BX750" s="1030"/>
      <c r="BY750" s="1030"/>
      <c r="BZ750" s="1030"/>
      <c r="CA750" s="1030"/>
      <c r="CB750" s="1030"/>
      <c r="CC750" s="1030"/>
      <c r="CD750" s="1030"/>
      <c r="CE750" s="1030"/>
      <c r="CF750" s="1030"/>
      <c r="CG750" s="1030"/>
      <c r="CH750" s="1030"/>
      <c r="CI750" s="1030"/>
      <c r="CJ750" s="1030"/>
      <c r="CK750" s="1030"/>
      <c r="CL750" s="1030"/>
      <c r="CM750" s="1030"/>
      <c r="CN750" s="1030"/>
      <c r="CO750" s="1030"/>
      <c r="CP750" s="1030"/>
      <c r="CQ750" s="1030"/>
      <c r="CR750" s="1030"/>
      <c r="CS750" s="1030"/>
      <c r="CT750" s="1030"/>
      <c r="CU750" s="1030"/>
      <c r="CV750" s="1030"/>
      <c r="CW750" s="1030"/>
      <c r="CX750" s="1030"/>
      <c r="CY750" s="1030"/>
      <c r="CZ750" s="1030"/>
      <c r="DA750" s="1030"/>
      <c r="DB750" s="1030"/>
      <c r="DC750" s="1030"/>
      <c r="DD750" s="1030"/>
      <c r="DE750" s="1030"/>
      <c r="DF750" s="1030"/>
      <c r="DG750" s="1030"/>
      <c r="DH750" s="1030"/>
      <c r="DI750" s="1030"/>
      <c r="DJ750" s="1030"/>
      <c r="DK750" s="1030"/>
      <c r="DL750" s="1030"/>
      <c r="DM750" s="1030"/>
      <c r="DN750" s="1030"/>
      <c r="DO750" s="1030"/>
      <c r="DP750" s="1030"/>
      <c r="DQ750" s="1030"/>
      <c r="DR750" s="1030"/>
      <c r="DS750" s="1030"/>
      <c r="DT750" s="1030"/>
      <c r="DU750" s="1030"/>
      <c r="DV750" s="1030"/>
      <c r="DW750" s="1030"/>
      <c r="DX750" s="1030"/>
      <c r="DY750" s="1030"/>
      <c r="DZ750" s="1030"/>
      <c r="EA750" s="1030"/>
      <c r="EB750" s="1030"/>
      <c r="EC750" s="1030"/>
      <c r="ED750" s="1030"/>
      <c r="EE750" s="1030"/>
      <c r="EF750" s="1030"/>
      <c r="EG750" s="1030"/>
      <c r="EH750" s="1030"/>
      <c r="EI750" s="1030"/>
      <c r="EJ750" s="1030"/>
      <c r="EK750" s="1030"/>
      <c r="EL750" s="1030"/>
      <c r="EM750" s="1030"/>
      <c r="EN750" s="1030"/>
      <c r="EO750" s="1030"/>
      <c r="EP750" s="1030"/>
      <c r="EQ750" s="1030"/>
      <c r="ER750" s="1030"/>
      <c r="ES750" s="1030"/>
      <c r="ET750" s="1030"/>
      <c r="EU750" s="1030"/>
      <c r="EV750" s="1030"/>
      <c r="EW750" s="1030"/>
      <c r="EX750" s="1030"/>
      <c r="EY750" s="1030"/>
    </row>
    <row r="751" spans="4:155" s="550" customFormat="1" hidden="1" x14ac:dyDescent="0.25">
      <c r="D751" s="1121"/>
      <c r="E751" s="1121"/>
      <c r="F751" s="1121"/>
      <c r="G751" s="1028"/>
      <c r="H751" s="1030"/>
      <c r="I751" s="1030"/>
      <c r="J751" s="1030"/>
      <c r="K751" s="1030"/>
      <c r="L751" s="1030"/>
      <c r="M751" s="1030"/>
      <c r="N751" s="1030"/>
      <c r="O751" s="1030"/>
      <c r="P751" s="1030"/>
      <c r="Q751" s="1030"/>
      <c r="R751" s="1030"/>
      <c r="S751" s="1030"/>
      <c r="T751" s="1030"/>
      <c r="U751" s="1030"/>
      <c r="V751" s="1030"/>
      <c r="W751" s="1030"/>
      <c r="X751" s="1030"/>
      <c r="Y751" s="1030"/>
      <c r="Z751" s="1030"/>
      <c r="AA751" s="1030"/>
      <c r="AB751" s="1030"/>
      <c r="AC751" s="1030"/>
      <c r="AD751" s="1030"/>
      <c r="AE751" s="1030"/>
      <c r="AF751" s="1030"/>
      <c r="AG751" s="1030"/>
      <c r="AH751" s="1030"/>
      <c r="AI751" s="1030"/>
      <c r="AJ751" s="1030"/>
      <c r="AK751" s="1030"/>
      <c r="AL751" s="1030"/>
      <c r="AM751" s="1030"/>
      <c r="AN751" s="1030"/>
      <c r="AO751" s="1030"/>
      <c r="AP751" s="1030"/>
      <c r="AQ751" s="1030"/>
      <c r="AR751" s="1030"/>
      <c r="AS751" s="1030"/>
      <c r="AT751" s="1030"/>
      <c r="AU751" s="1030"/>
      <c r="AV751" s="1030"/>
      <c r="AW751" s="1030"/>
      <c r="AX751" s="1030"/>
      <c r="AY751" s="1030"/>
      <c r="AZ751" s="1030"/>
      <c r="BA751" s="1030"/>
      <c r="BB751" s="1030"/>
      <c r="BC751" s="1030"/>
      <c r="BD751" s="1030"/>
      <c r="BE751" s="1030"/>
      <c r="BF751" s="1030"/>
      <c r="BG751" s="1030"/>
      <c r="BH751" s="1030"/>
      <c r="BI751" s="1030"/>
      <c r="BJ751" s="1030"/>
      <c r="BK751" s="1030"/>
      <c r="BL751" s="1030"/>
      <c r="BM751" s="1030"/>
      <c r="BN751" s="1030"/>
      <c r="BO751" s="1030"/>
      <c r="BP751" s="1030"/>
      <c r="BQ751" s="1030"/>
      <c r="BR751" s="1030"/>
      <c r="BS751" s="1030"/>
      <c r="BT751" s="1030"/>
      <c r="BU751" s="1030"/>
      <c r="BV751" s="1030"/>
      <c r="BW751" s="1030"/>
      <c r="BX751" s="1030"/>
      <c r="BY751" s="1030"/>
      <c r="BZ751" s="1030"/>
      <c r="CA751" s="1030"/>
      <c r="CB751" s="1030"/>
      <c r="CC751" s="1030"/>
      <c r="CD751" s="1030"/>
      <c r="CE751" s="1030"/>
      <c r="CF751" s="1030"/>
      <c r="CG751" s="1030"/>
      <c r="CH751" s="1030"/>
      <c r="CI751" s="1030"/>
      <c r="CJ751" s="1030"/>
      <c r="CK751" s="1030"/>
      <c r="CL751" s="1030"/>
      <c r="CM751" s="1030"/>
      <c r="CN751" s="1030"/>
      <c r="CO751" s="1030"/>
      <c r="CP751" s="1030"/>
      <c r="CQ751" s="1030"/>
      <c r="CR751" s="1030"/>
      <c r="CS751" s="1030"/>
      <c r="CT751" s="1030"/>
      <c r="CU751" s="1030"/>
      <c r="CV751" s="1030"/>
      <c r="CW751" s="1030"/>
      <c r="CX751" s="1030"/>
      <c r="CY751" s="1030"/>
      <c r="CZ751" s="1030"/>
      <c r="DA751" s="1030"/>
      <c r="DB751" s="1030"/>
      <c r="DC751" s="1030"/>
      <c r="DD751" s="1030"/>
      <c r="DE751" s="1030"/>
      <c r="DF751" s="1030"/>
      <c r="DG751" s="1030"/>
      <c r="DH751" s="1030"/>
      <c r="DI751" s="1030"/>
      <c r="DJ751" s="1030"/>
      <c r="DK751" s="1030"/>
      <c r="DL751" s="1030"/>
      <c r="DM751" s="1030"/>
      <c r="DN751" s="1030"/>
      <c r="DO751" s="1030"/>
      <c r="DP751" s="1030"/>
      <c r="DQ751" s="1030"/>
      <c r="DR751" s="1030"/>
      <c r="DS751" s="1030"/>
      <c r="DT751" s="1030"/>
      <c r="DU751" s="1030"/>
      <c r="DV751" s="1030"/>
      <c r="DW751" s="1030"/>
      <c r="DX751" s="1030"/>
      <c r="DY751" s="1030"/>
      <c r="DZ751" s="1030"/>
      <c r="EA751" s="1030"/>
      <c r="EB751" s="1030"/>
      <c r="EC751" s="1030"/>
      <c r="ED751" s="1030"/>
      <c r="EE751" s="1030"/>
      <c r="EF751" s="1030"/>
      <c r="EG751" s="1030"/>
      <c r="EH751" s="1030"/>
      <c r="EI751" s="1030"/>
      <c r="EJ751" s="1030"/>
      <c r="EK751" s="1030"/>
      <c r="EL751" s="1030"/>
      <c r="EM751" s="1030"/>
      <c r="EN751" s="1030"/>
      <c r="EO751" s="1030"/>
      <c r="EP751" s="1030"/>
      <c r="EQ751" s="1030"/>
      <c r="ER751" s="1030"/>
      <c r="ES751" s="1030"/>
      <c r="ET751" s="1030"/>
      <c r="EU751" s="1030"/>
      <c r="EV751" s="1030"/>
      <c r="EW751" s="1030"/>
      <c r="EX751" s="1030"/>
      <c r="EY751" s="1030"/>
    </row>
    <row r="752" spans="4:155" s="550" customFormat="1" hidden="1" x14ac:dyDescent="0.25">
      <c r="D752" s="1121"/>
      <c r="E752" s="1121"/>
      <c r="F752" s="1121"/>
      <c r="G752" s="1028"/>
      <c r="H752" s="1030"/>
      <c r="I752" s="1030"/>
      <c r="J752" s="1030"/>
      <c r="K752" s="1030"/>
      <c r="L752" s="1030"/>
      <c r="M752" s="1030"/>
      <c r="N752" s="1030"/>
      <c r="O752" s="1030"/>
      <c r="P752" s="1030"/>
      <c r="Q752" s="1030"/>
      <c r="R752" s="1030"/>
      <c r="S752" s="1030"/>
      <c r="T752" s="1030"/>
      <c r="U752" s="1030"/>
      <c r="V752" s="1030"/>
      <c r="W752" s="1030"/>
      <c r="X752" s="1030"/>
      <c r="Y752" s="1030"/>
      <c r="Z752" s="1030"/>
      <c r="AA752" s="1030"/>
      <c r="AB752" s="1030"/>
      <c r="AC752" s="1030"/>
      <c r="AD752" s="1030"/>
      <c r="AE752" s="1030"/>
      <c r="AF752" s="1030"/>
      <c r="AG752" s="1030"/>
      <c r="AH752" s="1030"/>
      <c r="AI752" s="1030"/>
      <c r="AJ752" s="1030"/>
      <c r="AK752" s="1030"/>
      <c r="AL752" s="1030"/>
      <c r="AM752" s="1030"/>
      <c r="AN752" s="1030"/>
      <c r="AO752" s="1030"/>
      <c r="AP752" s="1030"/>
      <c r="AQ752" s="1030"/>
      <c r="AR752" s="1030"/>
      <c r="AS752" s="1030"/>
      <c r="AT752" s="1030"/>
      <c r="AU752" s="1030"/>
      <c r="AV752" s="1030"/>
      <c r="AW752" s="1030"/>
      <c r="AX752" s="1030"/>
      <c r="AY752" s="1030"/>
      <c r="AZ752" s="1030"/>
      <c r="BA752" s="1030"/>
      <c r="BB752" s="1030"/>
      <c r="BC752" s="1030"/>
      <c r="BD752" s="1030"/>
      <c r="BE752" s="1030"/>
      <c r="BF752" s="1030"/>
      <c r="BG752" s="1030"/>
      <c r="BH752" s="1030"/>
      <c r="BI752" s="1030"/>
      <c r="BJ752" s="1030"/>
      <c r="BK752" s="1030"/>
      <c r="BL752" s="1030"/>
      <c r="BM752" s="1030"/>
      <c r="BN752" s="1030"/>
      <c r="BO752" s="1030"/>
      <c r="BP752" s="1030"/>
      <c r="BQ752" s="1030"/>
      <c r="BR752" s="1030"/>
      <c r="BS752" s="1030"/>
      <c r="BT752" s="1030"/>
      <c r="BU752" s="1030"/>
      <c r="BV752" s="1030"/>
      <c r="BW752" s="1030"/>
      <c r="BX752" s="1030"/>
      <c r="BY752" s="1030"/>
      <c r="BZ752" s="1030"/>
      <c r="CA752" s="1030"/>
      <c r="CB752" s="1030"/>
      <c r="CC752" s="1030"/>
      <c r="CD752" s="1030"/>
      <c r="CE752" s="1030"/>
      <c r="CF752" s="1030"/>
      <c r="CG752" s="1030"/>
      <c r="CH752" s="1030"/>
      <c r="CI752" s="1030"/>
      <c r="CJ752" s="1030"/>
      <c r="CK752" s="1030"/>
      <c r="CL752" s="1030"/>
      <c r="CM752" s="1030"/>
      <c r="CN752" s="1030"/>
      <c r="CO752" s="1030"/>
      <c r="CP752" s="1030"/>
      <c r="CQ752" s="1030"/>
      <c r="CR752" s="1030"/>
      <c r="CS752" s="1030"/>
      <c r="CT752" s="1030"/>
      <c r="CU752" s="1030"/>
      <c r="CV752" s="1030"/>
      <c r="CW752" s="1030"/>
      <c r="CX752" s="1030"/>
      <c r="CY752" s="1030"/>
      <c r="CZ752" s="1030"/>
      <c r="DA752" s="1030"/>
      <c r="DB752" s="1030"/>
      <c r="DC752" s="1030"/>
      <c r="DD752" s="1030"/>
      <c r="DE752" s="1030"/>
      <c r="DF752" s="1030"/>
      <c r="DG752" s="1030"/>
      <c r="DH752" s="1030"/>
      <c r="DI752" s="1030"/>
      <c r="DJ752" s="1030"/>
      <c r="DK752" s="1030"/>
      <c r="DL752" s="1030"/>
      <c r="DM752" s="1030"/>
      <c r="DN752" s="1030"/>
      <c r="DO752" s="1030"/>
      <c r="DP752" s="1030"/>
      <c r="DQ752" s="1030"/>
      <c r="DR752" s="1030"/>
      <c r="DS752" s="1030"/>
      <c r="DT752" s="1030"/>
      <c r="DU752" s="1030"/>
      <c r="DV752" s="1030"/>
      <c r="DW752" s="1030"/>
      <c r="DX752" s="1030"/>
      <c r="DY752" s="1030"/>
      <c r="DZ752" s="1030"/>
      <c r="EA752" s="1030"/>
      <c r="EB752" s="1030"/>
      <c r="EC752" s="1030"/>
      <c r="ED752" s="1030"/>
      <c r="EE752" s="1030"/>
      <c r="EF752" s="1030"/>
      <c r="EG752" s="1030"/>
      <c r="EH752" s="1030"/>
      <c r="EI752" s="1030"/>
      <c r="EJ752" s="1030"/>
      <c r="EK752" s="1030"/>
      <c r="EL752" s="1030"/>
      <c r="EM752" s="1030"/>
      <c r="EN752" s="1030"/>
      <c r="EO752" s="1030"/>
      <c r="EP752" s="1030"/>
      <c r="EQ752" s="1030"/>
      <c r="ER752" s="1030"/>
      <c r="ES752" s="1030"/>
      <c r="ET752" s="1030"/>
      <c r="EU752" s="1030"/>
      <c r="EV752" s="1030"/>
      <c r="EW752" s="1030"/>
      <c r="EX752" s="1030"/>
      <c r="EY752" s="1030"/>
    </row>
    <row r="753" spans="4:155" s="550" customFormat="1" hidden="1" x14ac:dyDescent="0.25">
      <c r="D753" s="1121"/>
      <c r="E753" s="1121"/>
      <c r="F753" s="1121"/>
      <c r="G753" s="1028"/>
      <c r="H753" s="1030"/>
      <c r="I753" s="1030"/>
      <c r="J753" s="1030"/>
      <c r="K753" s="1030"/>
      <c r="L753" s="1030"/>
      <c r="M753" s="1030"/>
      <c r="N753" s="1030"/>
      <c r="O753" s="1030"/>
      <c r="P753" s="1030"/>
      <c r="Q753" s="1030"/>
      <c r="R753" s="1030"/>
      <c r="S753" s="1030"/>
      <c r="T753" s="1030"/>
      <c r="U753" s="1030"/>
      <c r="V753" s="1030"/>
      <c r="W753" s="1030"/>
      <c r="X753" s="1030"/>
      <c r="Y753" s="1030"/>
      <c r="Z753" s="1030"/>
      <c r="AA753" s="1030"/>
      <c r="AB753" s="1030"/>
      <c r="AC753" s="1030"/>
      <c r="AD753" s="1030"/>
      <c r="AE753" s="1030"/>
      <c r="AF753" s="1030"/>
      <c r="AG753" s="1030"/>
      <c r="AH753" s="1030"/>
      <c r="AI753" s="1030"/>
      <c r="AJ753" s="1030"/>
      <c r="AK753" s="1030"/>
      <c r="AL753" s="1030"/>
      <c r="AM753" s="1030"/>
      <c r="AN753" s="1030"/>
      <c r="AO753" s="1030"/>
      <c r="AP753" s="1030"/>
      <c r="AQ753" s="1030"/>
      <c r="AR753" s="1030"/>
      <c r="AS753" s="1030"/>
      <c r="AT753" s="1030"/>
      <c r="AU753" s="1030"/>
      <c r="AV753" s="1030"/>
      <c r="AW753" s="1030"/>
      <c r="AX753" s="1030"/>
      <c r="AY753" s="1030"/>
      <c r="AZ753" s="1030"/>
      <c r="BA753" s="1030"/>
      <c r="BB753" s="1030"/>
      <c r="BC753" s="1030"/>
      <c r="BD753" s="1030"/>
      <c r="BE753" s="1030"/>
      <c r="BF753" s="1030"/>
      <c r="BG753" s="1030"/>
      <c r="BH753" s="1030"/>
      <c r="BI753" s="1030"/>
      <c r="BJ753" s="1030"/>
      <c r="BK753" s="1030"/>
      <c r="BL753" s="1030"/>
      <c r="BM753" s="1030"/>
      <c r="BN753" s="1030"/>
      <c r="BO753" s="1030"/>
      <c r="BP753" s="1030"/>
      <c r="BQ753" s="1030"/>
      <c r="BR753" s="1030"/>
      <c r="BS753" s="1030"/>
      <c r="BT753" s="1030"/>
      <c r="BU753" s="1030"/>
      <c r="BV753" s="1030"/>
      <c r="BW753" s="1030"/>
      <c r="BX753" s="1030"/>
      <c r="BY753" s="1030"/>
      <c r="BZ753" s="1030"/>
      <c r="CA753" s="1030"/>
      <c r="CB753" s="1030"/>
      <c r="CC753" s="1030"/>
      <c r="CD753" s="1030"/>
      <c r="CE753" s="1030"/>
      <c r="CF753" s="1030"/>
      <c r="CG753" s="1030"/>
      <c r="CH753" s="1030"/>
      <c r="CI753" s="1030"/>
      <c r="CJ753" s="1030"/>
      <c r="CK753" s="1030"/>
      <c r="CL753" s="1030"/>
      <c r="CM753" s="1030"/>
      <c r="CN753" s="1030"/>
      <c r="CO753" s="1030"/>
      <c r="CP753" s="1030"/>
      <c r="CQ753" s="1030"/>
      <c r="CR753" s="1030"/>
      <c r="CS753" s="1030"/>
      <c r="CT753" s="1030"/>
      <c r="CU753" s="1030"/>
      <c r="CV753" s="1030"/>
      <c r="CW753" s="1030"/>
      <c r="CX753" s="1030"/>
      <c r="CY753" s="1030"/>
      <c r="CZ753" s="1030"/>
      <c r="DA753" s="1030"/>
      <c r="DB753" s="1030"/>
      <c r="DC753" s="1030"/>
      <c r="DD753" s="1030"/>
      <c r="DE753" s="1030"/>
      <c r="DF753" s="1030"/>
      <c r="DG753" s="1030"/>
      <c r="DH753" s="1030"/>
      <c r="DI753" s="1030"/>
      <c r="DJ753" s="1030"/>
      <c r="DK753" s="1030"/>
      <c r="DL753" s="1030"/>
      <c r="DM753" s="1030"/>
      <c r="DN753" s="1030"/>
      <c r="DO753" s="1030"/>
      <c r="DP753" s="1030"/>
      <c r="DQ753" s="1030"/>
      <c r="DR753" s="1030"/>
      <c r="DS753" s="1030"/>
      <c r="DT753" s="1030"/>
      <c r="DU753" s="1030"/>
      <c r="DV753" s="1030"/>
      <c r="DW753" s="1030"/>
      <c r="DX753" s="1030"/>
      <c r="DY753" s="1030"/>
      <c r="DZ753" s="1030"/>
      <c r="EA753" s="1030"/>
      <c r="EB753" s="1030"/>
      <c r="EC753" s="1030"/>
      <c r="ED753" s="1030"/>
      <c r="EE753" s="1030"/>
      <c r="EF753" s="1030"/>
      <c r="EG753" s="1030"/>
      <c r="EH753" s="1030"/>
      <c r="EI753" s="1030"/>
      <c r="EJ753" s="1030"/>
      <c r="EK753" s="1030"/>
      <c r="EL753" s="1030"/>
      <c r="EM753" s="1030"/>
      <c r="EN753" s="1030"/>
      <c r="EO753" s="1030"/>
      <c r="EP753" s="1030"/>
      <c r="EQ753" s="1030"/>
      <c r="ER753" s="1030"/>
      <c r="ES753" s="1030"/>
      <c r="ET753" s="1030"/>
      <c r="EU753" s="1030"/>
      <c r="EV753" s="1030"/>
      <c r="EW753" s="1030"/>
      <c r="EX753" s="1030"/>
      <c r="EY753" s="1030"/>
    </row>
    <row r="754" spans="4:155" s="550" customFormat="1" hidden="1" x14ac:dyDescent="0.25">
      <c r="D754" s="1121"/>
      <c r="E754" s="1121"/>
      <c r="F754" s="1121"/>
      <c r="G754" s="1028"/>
      <c r="H754" s="1030"/>
      <c r="I754" s="1030"/>
      <c r="J754" s="1030"/>
      <c r="K754" s="1030"/>
      <c r="L754" s="1030"/>
      <c r="M754" s="1030"/>
      <c r="N754" s="1030"/>
      <c r="O754" s="1030"/>
      <c r="P754" s="1030"/>
      <c r="Q754" s="1030"/>
      <c r="R754" s="1030"/>
      <c r="S754" s="1030"/>
      <c r="T754" s="1030"/>
      <c r="U754" s="1030"/>
      <c r="V754" s="1030"/>
      <c r="W754" s="1030"/>
      <c r="X754" s="1030"/>
      <c r="Y754" s="1030"/>
      <c r="Z754" s="1030"/>
      <c r="AA754" s="1030"/>
      <c r="AB754" s="1030"/>
      <c r="AC754" s="1030"/>
      <c r="AD754" s="1030"/>
      <c r="AE754" s="1030"/>
      <c r="AF754" s="1030"/>
      <c r="AG754" s="1030"/>
      <c r="AH754" s="1030"/>
      <c r="AI754" s="1030"/>
      <c r="AJ754" s="1030"/>
      <c r="AK754" s="1030"/>
      <c r="AL754" s="1030"/>
      <c r="AM754" s="1030"/>
      <c r="AN754" s="1030"/>
      <c r="AO754" s="1030"/>
      <c r="AP754" s="1030"/>
      <c r="AQ754" s="1030"/>
      <c r="AR754" s="1030"/>
      <c r="AS754" s="1030"/>
      <c r="AT754" s="1030"/>
      <c r="AU754" s="1030"/>
      <c r="AV754" s="1030"/>
      <c r="AW754" s="1030"/>
      <c r="AX754" s="1030"/>
      <c r="AY754" s="1030"/>
      <c r="AZ754" s="1030"/>
      <c r="BA754" s="1030"/>
      <c r="BB754" s="1030"/>
      <c r="BC754" s="1030"/>
      <c r="BD754" s="1030"/>
      <c r="BE754" s="1030"/>
      <c r="BF754" s="1030"/>
      <c r="BG754" s="1030"/>
      <c r="BH754" s="1030"/>
      <c r="BI754" s="1030"/>
      <c r="BJ754" s="1030"/>
      <c r="BK754" s="1030"/>
      <c r="BL754" s="1030"/>
      <c r="BM754" s="1030"/>
      <c r="BN754" s="1030"/>
      <c r="BO754" s="1030"/>
      <c r="BP754" s="1030"/>
      <c r="BQ754" s="1030"/>
      <c r="BR754" s="1030"/>
      <c r="BS754" s="1030"/>
      <c r="BT754" s="1030"/>
      <c r="BU754" s="1030"/>
      <c r="BV754" s="1030"/>
      <c r="BW754" s="1030"/>
      <c r="BX754" s="1030"/>
      <c r="BY754" s="1030"/>
      <c r="BZ754" s="1030"/>
      <c r="CA754" s="1030"/>
      <c r="CB754" s="1030"/>
      <c r="CC754" s="1030"/>
      <c r="CD754" s="1030"/>
      <c r="CE754" s="1030"/>
      <c r="CF754" s="1030"/>
      <c r="CG754" s="1030"/>
      <c r="CH754" s="1030"/>
      <c r="CI754" s="1030"/>
      <c r="CJ754" s="1030"/>
      <c r="CK754" s="1030"/>
      <c r="CL754" s="1030"/>
      <c r="CM754" s="1030"/>
      <c r="CN754" s="1030"/>
      <c r="CO754" s="1030"/>
      <c r="CP754" s="1030"/>
      <c r="CQ754" s="1030"/>
      <c r="CR754" s="1030"/>
      <c r="CS754" s="1030"/>
      <c r="CT754" s="1030"/>
      <c r="CU754" s="1030"/>
      <c r="CV754" s="1030"/>
      <c r="CW754" s="1030"/>
      <c r="CX754" s="1030"/>
      <c r="CY754" s="1030"/>
      <c r="CZ754" s="1030"/>
      <c r="DA754" s="1030"/>
      <c r="DB754" s="1030"/>
      <c r="DC754" s="1030"/>
      <c r="DD754" s="1030"/>
      <c r="DE754" s="1030"/>
      <c r="DF754" s="1030"/>
      <c r="DG754" s="1030"/>
      <c r="DH754" s="1030"/>
      <c r="DI754" s="1030"/>
      <c r="DJ754" s="1030"/>
      <c r="DK754" s="1030"/>
      <c r="DL754" s="1030"/>
      <c r="DM754" s="1030"/>
      <c r="DN754" s="1030"/>
      <c r="DO754" s="1030"/>
      <c r="DP754" s="1030"/>
      <c r="DQ754" s="1030"/>
      <c r="DR754" s="1030"/>
      <c r="DS754" s="1030"/>
      <c r="DT754" s="1030"/>
      <c r="DU754" s="1030"/>
      <c r="DV754" s="1030"/>
      <c r="DW754" s="1030"/>
      <c r="DX754" s="1030"/>
      <c r="DY754" s="1030"/>
      <c r="DZ754" s="1030"/>
      <c r="EA754" s="1030"/>
      <c r="EB754" s="1030"/>
      <c r="EC754" s="1030"/>
      <c r="ED754" s="1030"/>
      <c r="EE754" s="1030"/>
      <c r="EF754" s="1030"/>
      <c r="EG754" s="1030"/>
      <c r="EH754" s="1030"/>
      <c r="EI754" s="1030"/>
      <c r="EJ754" s="1030"/>
      <c r="EK754" s="1030"/>
      <c r="EL754" s="1030"/>
      <c r="EM754" s="1030"/>
      <c r="EN754" s="1030"/>
      <c r="EO754" s="1030"/>
      <c r="EP754" s="1030"/>
      <c r="EQ754" s="1030"/>
      <c r="ER754" s="1030"/>
      <c r="ES754" s="1030"/>
      <c r="ET754" s="1030"/>
      <c r="EU754" s="1030"/>
      <c r="EV754" s="1030"/>
      <c r="EW754" s="1030"/>
      <c r="EX754" s="1030"/>
      <c r="EY754" s="1030"/>
    </row>
    <row r="755" spans="4:155" s="550" customFormat="1" hidden="1" x14ac:dyDescent="0.25">
      <c r="D755" s="1121"/>
      <c r="E755" s="1121"/>
      <c r="F755" s="1121"/>
      <c r="G755" s="1028"/>
      <c r="H755" s="1030"/>
      <c r="I755" s="1030"/>
      <c r="J755" s="1030"/>
      <c r="K755" s="1030"/>
      <c r="L755" s="1030"/>
      <c r="M755" s="1030"/>
      <c r="N755" s="1030"/>
      <c r="O755" s="1030"/>
      <c r="P755" s="1030"/>
      <c r="Q755" s="1030"/>
      <c r="R755" s="1030"/>
      <c r="S755" s="1030"/>
      <c r="T755" s="1030"/>
      <c r="U755" s="1030"/>
      <c r="V755" s="1030"/>
      <c r="W755" s="1030"/>
      <c r="X755" s="1030"/>
      <c r="Y755" s="1030"/>
      <c r="Z755" s="1030"/>
      <c r="AA755" s="1030"/>
      <c r="AB755" s="1030"/>
      <c r="AC755" s="1030"/>
      <c r="AD755" s="1030"/>
      <c r="AE755" s="1030"/>
      <c r="AF755" s="1030"/>
      <c r="AG755" s="1030"/>
      <c r="AH755" s="1030"/>
      <c r="AI755" s="1030"/>
      <c r="AJ755" s="1030"/>
      <c r="AK755" s="1030"/>
      <c r="AL755" s="1030"/>
      <c r="AM755" s="1030"/>
      <c r="AN755" s="1030"/>
      <c r="AO755" s="1030"/>
      <c r="AP755" s="1030"/>
      <c r="AQ755" s="1030"/>
      <c r="AR755" s="1030"/>
      <c r="AS755" s="1030"/>
      <c r="AT755" s="1030"/>
      <c r="AU755" s="1030"/>
      <c r="AV755" s="1030"/>
      <c r="AW755" s="1030"/>
      <c r="AX755" s="1030"/>
      <c r="AY755" s="1030"/>
      <c r="AZ755" s="1030"/>
      <c r="BA755" s="1030"/>
      <c r="BB755" s="1030"/>
      <c r="BC755" s="1030"/>
      <c r="BD755" s="1030"/>
      <c r="BE755" s="1030"/>
      <c r="BF755" s="1030"/>
      <c r="BG755" s="1030"/>
      <c r="BH755" s="1030"/>
      <c r="BI755" s="1030"/>
      <c r="BJ755" s="1030"/>
      <c r="BK755" s="1030"/>
      <c r="BL755" s="1030"/>
      <c r="BM755" s="1030"/>
      <c r="BN755" s="1030"/>
      <c r="BO755" s="1030"/>
      <c r="BP755" s="1030"/>
      <c r="BQ755" s="1030"/>
      <c r="BR755" s="1030"/>
      <c r="BS755" s="1030"/>
      <c r="BT755" s="1030"/>
      <c r="BU755" s="1030"/>
      <c r="BV755" s="1030"/>
      <c r="BW755" s="1030"/>
      <c r="BX755" s="1030"/>
      <c r="BY755" s="1030"/>
      <c r="BZ755" s="1030"/>
      <c r="CA755" s="1030"/>
      <c r="CB755" s="1030"/>
      <c r="CC755" s="1030"/>
      <c r="CD755" s="1030"/>
      <c r="CE755" s="1030"/>
      <c r="CF755" s="1030"/>
      <c r="CG755" s="1030"/>
      <c r="CH755" s="1030"/>
      <c r="CI755" s="1030"/>
      <c r="CJ755" s="1030"/>
      <c r="CK755" s="1030"/>
      <c r="CL755" s="1030"/>
      <c r="CM755" s="1030"/>
      <c r="CN755" s="1030"/>
      <c r="CO755" s="1030"/>
      <c r="CP755" s="1030"/>
      <c r="CQ755" s="1030"/>
      <c r="CR755" s="1030"/>
      <c r="CS755" s="1030"/>
      <c r="CT755" s="1030"/>
      <c r="CU755" s="1030"/>
      <c r="CV755" s="1030"/>
      <c r="CW755" s="1030"/>
      <c r="CX755" s="1030"/>
      <c r="CY755" s="1030"/>
      <c r="CZ755" s="1030"/>
      <c r="DA755" s="1030"/>
      <c r="DB755" s="1030"/>
      <c r="DC755" s="1030"/>
      <c r="DD755" s="1030"/>
      <c r="DE755" s="1030"/>
      <c r="DF755" s="1030"/>
      <c r="DG755" s="1030"/>
      <c r="DH755" s="1030"/>
      <c r="DI755" s="1030"/>
      <c r="DJ755" s="1030"/>
      <c r="DK755" s="1030"/>
      <c r="DL755" s="1030"/>
      <c r="DM755" s="1030"/>
      <c r="DN755" s="1030"/>
      <c r="DO755" s="1030"/>
      <c r="DP755" s="1030"/>
      <c r="DQ755" s="1030"/>
      <c r="DR755" s="1030"/>
      <c r="DS755" s="1030"/>
      <c r="DT755" s="1030"/>
      <c r="DU755" s="1030"/>
      <c r="DV755" s="1030"/>
      <c r="DW755" s="1030"/>
      <c r="DX755" s="1030"/>
      <c r="DY755" s="1030"/>
      <c r="DZ755" s="1030"/>
      <c r="EA755" s="1030"/>
      <c r="EB755" s="1030"/>
      <c r="EC755" s="1030"/>
      <c r="ED755" s="1030"/>
      <c r="EE755" s="1030"/>
      <c r="EF755" s="1030"/>
      <c r="EG755" s="1030"/>
      <c r="EH755" s="1030"/>
      <c r="EI755" s="1030"/>
      <c r="EJ755" s="1030"/>
      <c r="EK755" s="1030"/>
      <c r="EL755" s="1030"/>
      <c r="EM755" s="1030"/>
      <c r="EN755" s="1030"/>
      <c r="EO755" s="1030"/>
      <c r="EP755" s="1030"/>
      <c r="EQ755" s="1030"/>
      <c r="ER755" s="1030"/>
      <c r="ES755" s="1030"/>
      <c r="ET755" s="1030"/>
      <c r="EU755" s="1030"/>
      <c r="EV755" s="1030"/>
      <c r="EW755" s="1030"/>
      <c r="EX755" s="1030"/>
      <c r="EY755" s="1030"/>
    </row>
    <row r="756" spans="4:155" s="550" customFormat="1" hidden="1" x14ac:dyDescent="0.25">
      <c r="D756" s="1121"/>
      <c r="E756" s="1121"/>
      <c r="F756" s="1121"/>
      <c r="G756" s="1028"/>
      <c r="H756" s="1030"/>
      <c r="I756" s="1030"/>
      <c r="J756" s="1030"/>
      <c r="K756" s="1030"/>
      <c r="L756" s="1030"/>
      <c r="M756" s="1030"/>
      <c r="N756" s="1030"/>
      <c r="O756" s="1030"/>
      <c r="P756" s="1030"/>
      <c r="Q756" s="1030"/>
      <c r="R756" s="1030"/>
      <c r="S756" s="1030"/>
      <c r="T756" s="1030"/>
      <c r="U756" s="1030"/>
      <c r="V756" s="1030"/>
      <c r="W756" s="1030"/>
      <c r="X756" s="1030"/>
      <c r="Y756" s="1030"/>
      <c r="Z756" s="1030"/>
      <c r="AA756" s="1030"/>
      <c r="AB756" s="1030"/>
      <c r="AC756" s="1030"/>
      <c r="AD756" s="1030"/>
      <c r="AE756" s="1030"/>
      <c r="AF756" s="1030"/>
      <c r="AG756" s="1030"/>
      <c r="AH756" s="1030"/>
      <c r="AI756" s="1030"/>
      <c r="AJ756" s="1030"/>
      <c r="AK756" s="1030"/>
      <c r="AL756" s="1030"/>
      <c r="AM756" s="1030"/>
      <c r="AN756" s="1030"/>
      <c r="AO756" s="1030"/>
      <c r="AP756" s="1030"/>
      <c r="AQ756" s="1030"/>
      <c r="AR756" s="1030"/>
      <c r="AS756" s="1030"/>
      <c r="AT756" s="1030"/>
      <c r="AU756" s="1030"/>
      <c r="AV756" s="1030"/>
      <c r="AW756" s="1030"/>
      <c r="AX756" s="1030"/>
      <c r="AY756" s="1030"/>
      <c r="AZ756" s="1030"/>
      <c r="BA756" s="1030"/>
      <c r="BB756" s="1030"/>
      <c r="BC756" s="1030"/>
      <c r="BD756" s="1030"/>
      <c r="BE756" s="1030"/>
      <c r="BF756" s="1030"/>
      <c r="BG756" s="1030"/>
      <c r="BH756" s="1030"/>
      <c r="BI756" s="1030"/>
      <c r="BJ756" s="1030"/>
      <c r="BK756" s="1030"/>
      <c r="BL756" s="1030"/>
      <c r="BM756" s="1030"/>
      <c r="BN756" s="1030"/>
      <c r="BO756" s="1030"/>
      <c r="BP756" s="1030"/>
      <c r="BQ756" s="1030"/>
      <c r="BR756" s="1030"/>
      <c r="BS756" s="1030"/>
      <c r="BT756" s="1030"/>
      <c r="BU756" s="1030"/>
      <c r="BV756" s="1030"/>
      <c r="BW756" s="1030"/>
      <c r="BX756" s="1030"/>
      <c r="BY756" s="1030"/>
      <c r="BZ756" s="1030"/>
      <c r="CA756" s="1030"/>
      <c r="CB756" s="1030"/>
      <c r="CC756" s="1030"/>
      <c r="CD756" s="1030"/>
      <c r="CE756" s="1030"/>
      <c r="CF756" s="1030"/>
      <c r="CG756" s="1030"/>
      <c r="CH756" s="1030"/>
      <c r="CI756" s="1030"/>
      <c r="CJ756" s="1030"/>
      <c r="CK756" s="1030"/>
      <c r="CL756" s="1030"/>
      <c r="CM756" s="1030"/>
      <c r="CN756" s="1030"/>
      <c r="CO756" s="1030"/>
      <c r="CP756" s="1030"/>
      <c r="CQ756" s="1030"/>
      <c r="CR756" s="1030"/>
      <c r="CS756" s="1030"/>
      <c r="CT756" s="1030"/>
      <c r="CU756" s="1030"/>
      <c r="CV756" s="1030"/>
      <c r="CW756" s="1030"/>
      <c r="CX756" s="1030"/>
      <c r="CY756" s="1030"/>
      <c r="CZ756" s="1030"/>
      <c r="DA756" s="1030"/>
      <c r="DB756" s="1030"/>
      <c r="DC756" s="1030"/>
      <c r="DD756" s="1030"/>
      <c r="DE756" s="1030"/>
      <c r="DF756" s="1030"/>
      <c r="DG756" s="1030"/>
      <c r="DH756" s="1030"/>
      <c r="DI756" s="1030"/>
      <c r="DJ756" s="1030"/>
      <c r="DK756" s="1030"/>
      <c r="DL756" s="1030"/>
      <c r="DM756" s="1030"/>
      <c r="DN756" s="1030"/>
      <c r="DO756" s="1030"/>
      <c r="DP756" s="1030"/>
      <c r="DQ756" s="1030"/>
      <c r="DR756" s="1030"/>
      <c r="DS756" s="1030"/>
      <c r="DT756" s="1030"/>
      <c r="DU756" s="1030"/>
      <c r="DV756" s="1030"/>
      <c r="DW756" s="1030"/>
      <c r="DX756" s="1030"/>
      <c r="DY756" s="1030"/>
      <c r="DZ756" s="1030"/>
      <c r="EA756" s="1030"/>
      <c r="EB756" s="1030"/>
      <c r="EC756" s="1030"/>
      <c r="ED756" s="1030"/>
      <c r="EE756" s="1030"/>
      <c r="EF756" s="1030"/>
      <c r="EG756" s="1030"/>
      <c r="EH756" s="1030"/>
      <c r="EI756" s="1030"/>
      <c r="EJ756" s="1030"/>
      <c r="EK756" s="1030"/>
      <c r="EL756" s="1030"/>
      <c r="EM756" s="1030"/>
      <c r="EN756" s="1030"/>
      <c r="EO756" s="1030"/>
      <c r="EP756" s="1030"/>
      <c r="EQ756" s="1030"/>
      <c r="ER756" s="1030"/>
      <c r="ES756" s="1030"/>
      <c r="ET756" s="1030"/>
      <c r="EU756" s="1030"/>
      <c r="EV756" s="1030"/>
      <c r="EW756" s="1030"/>
      <c r="EX756" s="1030"/>
      <c r="EY756" s="1030"/>
    </row>
    <row r="757" spans="4:155" s="550" customFormat="1" hidden="1" x14ac:dyDescent="0.25">
      <c r="D757" s="1121"/>
      <c r="E757" s="1121"/>
      <c r="F757" s="1121"/>
      <c r="G757" s="1028"/>
      <c r="H757" s="1030"/>
      <c r="I757" s="1030"/>
      <c r="J757" s="1030"/>
      <c r="K757" s="1030"/>
      <c r="L757" s="1030"/>
      <c r="M757" s="1030"/>
      <c r="N757" s="1030"/>
      <c r="O757" s="1030"/>
      <c r="P757" s="1030"/>
      <c r="Q757" s="1030"/>
      <c r="R757" s="1030"/>
      <c r="S757" s="1030"/>
      <c r="T757" s="1030"/>
      <c r="U757" s="1030"/>
      <c r="V757" s="1030"/>
      <c r="W757" s="1030"/>
      <c r="X757" s="1030"/>
      <c r="Y757" s="1030"/>
      <c r="Z757" s="1030"/>
      <c r="AA757" s="1030"/>
      <c r="AB757" s="1030"/>
      <c r="AC757" s="1030"/>
      <c r="AD757" s="1030"/>
      <c r="AE757" s="1030"/>
      <c r="AF757" s="1030"/>
      <c r="AG757" s="1030"/>
      <c r="AH757" s="1030"/>
      <c r="AI757" s="1030"/>
      <c r="AJ757" s="1030"/>
      <c r="AK757" s="1030"/>
      <c r="AL757" s="1030"/>
      <c r="AM757" s="1030"/>
      <c r="AN757" s="1030"/>
      <c r="AO757" s="1030"/>
      <c r="AP757" s="1030"/>
      <c r="AQ757" s="1030"/>
      <c r="AR757" s="1030"/>
      <c r="AS757" s="1030"/>
      <c r="AT757" s="1030"/>
      <c r="AU757" s="1030"/>
      <c r="AV757" s="1030"/>
      <c r="AW757" s="1030"/>
      <c r="AX757" s="1030"/>
      <c r="AY757" s="1030"/>
      <c r="AZ757" s="1030"/>
      <c r="BA757" s="1030"/>
      <c r="BB757" s="1030"/>
      <c r="BC757" s="1030"/>
      <c r="BD757" s="1030"/>
      <c r="BE757" s="1030"/>
      <c r="BF757" s="1030"/>
      <c r="BG757" s="1030"/>
      <c r="BH757" s="1030"/>
      <c r="BI757" s="1030"/>
      <c r="BJ757" s="1030"/>
      <c r="BK757" s="1030"/>
      <c r="BL757" s="1030"/>
      <c r="BM757" s="1030"/>
      <c r="BN757" s="1030"/>
      <c r="BO757" s="1030"/>
      <c r="BP757" s="1030"/>
      <c r="BQ757" s="1030"/>
      <c r="BR757" s="1030"/>
      <c r="BS757" s="1030"/>
      <c r="BT757" s="1030"/>
      <c r="BU757" s="1030"/>
      <c r="BV757" s="1030"/>
      <c r="BW757" s="1030"/>
      <c r="BX757" s="1030"/>
      <c r="BY757" s="1030"/>
      <c r="BZ757" s="1030"/>
      <c r="CA757" s="1030"/>
      <c r="CB757" s="1030"/>
      <c r="CC757" s="1030"/>
      <c r="CD757" s="1030"/>
      <c r="CE757" s="1030"/>
      <c r="CF757" s="1030"/>
      <c r="CG757" s="1030"/>
      <c r="CH757" s="1030"/>
      <c r="CI757" s="1030"/>
      <c r="CJ757" s="1030"/>
      <c r="CK757" s="1030"/>
      <c r="CL757" s="1030"/>
      <c r="CM757" s="1030"/>
      <c r="CN757" s="1030"/>
      <c r="CO757" s="1030"/>
      <c r="CP757" s="1030"/>
      <c r="CQ757" s="1030"/>
      <c r="CR757" s="1030"/>
      <c r="CS757" s="1030"/>
      <c r="CT757" s="1030"/>
      <c r="CU757" s="1030"/>
      <c r="CV757" s="1030"/>
      <c r="CW757" s="1030"/>
      <c r="CX757" s="1030"/>
      <c r="CY757" s="1030"/>
      <c r="CZ757" s="1030"/>
      <c r="DA757" s="1030"/>
      <c r="DB757" s="1030"/>
      <c r="DC757" s="1030"/>
      <c r="DD757" s="1030"/>
      <c r="DE757" s="1030"/>
      <c r="DF757" s="1030"/>
      <c r="DG757" s="1030"/>
      <c r="DH757" s="1030"/>
      <c r="DI757" s="1030"/>
      <c r="DJ757" s="1030"/>
      <c r="DK757" s="1030"/>
      <c r="DL757" s="1030"/>
      <c r="DM757" s="1030"/>
      <c r="DN757" s="1030"/>
      <c r="DO757" s="1030"/>
      <c r="DP757" s="1030"/>
      <c r="DQ757" s="1030"/>
      <c r="DR757" s="1030"/>
      <c r="DS757" s="1030"/>
      <c r="DT757" s="1030"/>
      <c r="DU757" s="1030"/>
      <c r="DV757" s="1030"/>
      <c r="DW757" s="1030"/>
      <c r="DX757" s="1030"/>
      <c r="DY757" s="1030"/>
      <c r="DZ757" s="1030"/>
      <c r="EA757" s="1030"/>
      <c r="EB757" s="1030"/>
      <c r="EC757" s="1030"/>
      <c r="ED757" s="1030"/>
      <c r="EE757" s="1030"/>
      <c r="EF757" s="1030"/>
      <c r="EG757" s="1030"/>
      <c r="EH757" s="1030"/>
      <c r="EI757" s="1030"/>
      <c r="EJ757" s="1030"/>
      <c r="EK757" s="1030"/>
      <c r="EL757" s="1030"/>
      <c r="EM757" s="1030"/>
      <c r="EN757" s="1030"/>
      <c r="EO757" s="1030"/>
      <c r="EP757" s="1030"/>
      <c r="EQ757" s="1030"/>
      <c r="ER757" s="1030"/>
      <c r="ES757" s="1030"/>
      <c r="ET757" s="1030"/>
      <c r="EU757" s="1030"/>
      <c r="EV757" s="1030"/>
      <c r="EW757" s="1030"/>
      <c r="EX757" s="1030"/>
      <c r="EY757" s="1030"/>
    </row>
    <row r="758" spans="4:155" s="550" customFormat="1" hidden="1" x14ac:dyDescent="0.25">
      <c r="D758" s="1121"/>
      <c r="E758" s="1121"/>
      <c r="F758" s="1121"/>
      <c r="G758" s="1028"/>
      <c r="H758" s="1030"/>
      <c r="I758" s="1030"/>
      <c r="J758" s="1030"/>
      <c r="K758" s="1030"/>
      <c r="L758" s="1030"/>
      <c r="M758" s="1030"/>
      <c r="N758" s="1030"/>
      <c r="O758" s="1030"/>
      <c r="P758" s="1030"/>
      <c r="Q758" s="1030"/>
      <c r="R758" s="1030"/>
      <c r="S758" s="1030"/>
      <c r="T758" s="1030"/>
      <c r="U758" s="1030"/>
      <c r="V758" s="1030"/>
      <c r="W758" s="1030"/>
      <c r="X758" s="1030"/>
      <c r="Y758" s="1030"/>
      <c r="Z758" s="1030"/>
      <c r="AA758" s="1030"/>
      <c r="AB758" s="1030"/>
      <c r="AC758" s="1030"/>
      <c r="AD758" s="1030"/>
      <c r="AE758" s="1030"/>
      <c r="AF758" s="1030"/>
      <c r="AG758" s="1030"/>
      <c r="AH758" s="1030"/>
      <c r="AI758" s="1030"/>
      <c r="AJ758" s="1030"/>
      <c r="AK758" s="1030"/>
      <c r="AL758" s="1030"/>
      <c r="AM758" s="1030"/>
      <c r="AN758" s="1030"/>
      <c r="AO758" s="1030"/>
      <c r="AP758" s="1030"/>
      <c r="AQ758" s="1030"/>
      <c r="AR758" s="1030"/>
      <c r="AS758" s="1030"/>
      <c r="AT758" s="1030"/>
      <c r="AU758" s="1030"/>
      <c r="AV758" s="1030"/>
      <c r="AW758" s="1030"/>
      <c r="AX758" s="1030"/>
      <c r="AY758" s="1030"/>
      <c r="AZ758" s="1030"/>
      <c r="BA758" s="1030"/>
      <c r="BB758" s="1030"/>
      <c r="BC758" s="1030"/>
      <c r="BD758" s="1030"/>
      <c r="BE758" s="1030"/>
      <c r="BF758" s="1030"/>
      <c r="BG758" s="1030"/>
      <c r="BH758" s="1030"/>
      <c r="BI758" s="1030"/>
      <c r="BJ758" s="1030"/>
      <c r="BK758" s="1030"/>
      <c r="BL758" s="1030"/>
      <c r="BM758" s="1030"/>
      <c r="BN758" s="1030"/>
      <c r="BO758" s="1030"/>
      <c r="BP758" s="1030"/>
      <c r="BQ758" s="1030"/>
      <c r="BR758" s="1030"/>
      <c r="BS758" s="1030"/>
      <c r="BT758" s="1030"/>
      <c r="BU758" s="1030"/>
      <c r="BV758" s="1030"/>
      <c r="BW758" s="1030"/>
      <c r="BX758" s="1030"/>
      <c r="BY758" s="1030"/>
      <c r="BZ758" s="1030"/>
      <c r="CA758" s="1030"/>
      <c r="CB758" s="1030"/>
      <c r="CC758" s="1030"/>
      <c r="CD758" s="1030"/>
      <c r="CE758" s="1030"/>
      <c r="CF758" s="1030"/>
      <c r="CG758" s="1030"/>
      <c r="CH758" s="1030"/>
      <c r="CI758" s="1030"/>
      <c r="CJ758" s="1030"/>
      <c r="CK758" s="1030"/>
      <c r="CL758" s="1030"/>
      <c r="CM758" s="1030"/>
      <c r="CN758" s="1030"/>
      <c r="CO758" s="1030"/>
      <c r="CP758" s="1030"/>
      <c r="CQ758" s="1030"/>
      <c r="CR758" s="1030"/>
      <c r="CS758" s="1030"/>
      <c r="CT758" s="1030"/>
      <c r="CU758" s="1030"/>
      <c r="CV758" s="1030"/>
      <c r="CW758" s="1030"/>
      <c r="CX758" s="1030"/>
      <c r="CY758" s="1030"/>
      <c r="CZ758" s="1030"/>
      <c r="DA758" s="1030"/>
      <c r="DB758" s="1030"/>
      <c r="DC758" s="1030"/>
      <c r="DD758" s="1030"/>
      <c r="DE758" s="1030"/>
      <c r="DF758" s="1030"/>
      <c r="DG758" s="1030"/>
      <c r="DH758" s="1030"/>
      <c r="DI758" s="1030"/>
      <c r="DJ758" s="1030"/>
      <c r="DK758" s="1030"/>
      <c r="DL758" s="1030"/>
      <c r="DM758" s="1030"/>
      <c r="DN758" s="1030"/>
      <c r="DO758" s="1030"/>
      <c r="DP758" s="1030"/>
      <c r="DQ758" s="1030"/>
      <c r="DR758" s="1030"/>
      <c r="DS758" s="1030"/>
      <c r="DT758" s="1030"/>
      <c r="DU758" s="1030"/>
      <c r="DV758" s="1030"/>
      <c r="DW758" s="1030"/>
      <c r="DX758" s="1030"/>
      <c r="DY758" s="1030"/>
      <c r="DZ758" s="1030"/>
      <c r="EA758" s="1030"/>
      <c r="EB758" s="1030"/>
      <c r="EC758" s="1030"/>
      <c r="ED758" s="1030"/>
      <c r="EE758" s="1030"/>
      <c r="EF758" s="1030"/>
      <c r="EG758" s="1030"/>
      <c r="EH758" s="1030"/>
      <c r="EI758" s="1030"/>
      <c r="EJ758" s="1030"/>
      <c r="EK758" s="1030"/>
      <c r="EL758" s="1030"/>
      <c r="EM758" s="1030"/>
      <c r="EN758" s="1030"/>
      <c r="EO758" s="1030"/>
      <c r="EP758" s="1030"/>
      <c r="EQ758" s="1030"/>
      <c r="ER758" s="1030"/>
      <c r="ES758" s="1030"/>
      <c r="ET758" s="1030"/>
      <c r="EU758" s="1030"/>
      <c r="EV758" s="1030"/>
      <c r="EW758" s="1030"/>
      <c r="EX758" s="1030"/>
      <c r="EY758" s="1030"/>
    </row>
    <row r="759" spans="4:155" s="550" customFormat="1" hidden="1" x14ac:dyDescent="0.25">
      <c r="D759" s="1121"/>
      <c r="E759" s="1121"/>
      <c r="F759" s="1121"/>
      <c r="G759" s="1028"/>
      <c r="H759" s="1030"/>
      <c r="I759" s="1030"/>
      <c r="J759" s="1030"/>
      <c r="K759" s="1030"/>
      <c r="L759" s="1030"/>
      <c r="M759" s="1030"/>
      <c r="N759" s="1030"/>
      <c r="O759" s="1030"/>
      <c r="P759" s="1030"/>
      <c r="Q759" s="1030"/>
      <c r="R759" s="1030"/>
      <c r="S759" s="1030"/>
      <c r="T759" s="1030"/>
      <c r="U759" s="1030"/>
      <c r="V759" s="1030"/>
      <c r="W759" s="1030"/>
      <c r="X759" s="1030"/>
      <c r="Y759" s="1030"/>
      <c r="Z759" s="1030"/>
      <c r="AA759" s="1030"/>
      <c r="AB759" s="1030"/>
      <c r="AC759" s="1030"/>
      <c r="AD759" s="1030"/>
      <c r="AE759" s="1030"/>
      <c r="AF759" s="1030"/>
      <c r="AG759" s="1030"/>
      <c r="AH759" s="1030"/>
      <c r="AI759" s="1030"/>
      <c r="AJ759" s="1030"/>
      <c r="AK759" s="1030"/>
      <c r="AL759" s="1030"/>
      <c r="AM759" s="1030"/>
      <c r="AN759" s="1030"/>
      <c r="AO759" s="1030"/>
      <c r="AP759" s="1030"/>
      <c r="AQ759" s="1030"/>
      <c r="AR759" s="1030"/>
      <c r="AS759" s="1030"/>
      <c r="AT759" s="1030"/>
      <c r="AU759" s="1030"/>
      <c r="AV759" s="1030"/>
      <c r="AW759" s="1030"/>
      <c r="AX759" s="1030"/>
      <c r="AY759" s="1030"/>
      <c r="AZ759" s="1030"/>
      <c r="BA759" s="1030"/>
      <c r="BB759" s="1030"/>
      <c r="BC759" s="1030"/>
      <c r="BD759" s="1030"/>
      <c r="BE759" s="1030"/>
      <c r="BF759" s="1030"/>
      <c r="BG759" s="1030"/>
      <c r="BH759" s="1030"/>
      <c r="BI759" s="1030"/>
      <c r="BJ759" s="1030"/>
      <c r="BK759" s="1030"/>
      <c r="BL759" s="1030"/>
      <c r="BM759" s="1030"/>
      <c r="BN759" s="1030"/>
      <c r="BO759" s="1030"/>
      <c r="BP759" s="1030"/>
      <c r="BQ759" s="1030"/>
      <c r="BR759" s="1030"/>
      <c r="BS759" s="1030"/>
      <c r="BT759" s="1030"/>
      <c r="BU759" s="1030"/>
      <c r="BV759" s="1030"/>
      <c r="BW759" s="1030"/>
      <c r="BX759" s="1030"/>
      <c r="BY759" s="1030"/>
      <c r="BZ759" s="1030"/>
      <c r="CA759" s="1030"/>
      <c r="CB759" s="1030"/>
      <c r="CC759" s="1030"/>
      <c r="CD759" s="1030"/>
      <c r="CE759" s="1030"/>
      <c r="CF759" s="1030"/>
      <c r="CG759" s="1030"/>
      <c r="CH759" s="1030"/>
      <c r="CI759" s="1030"/>
      <c r="CJ759" s="1030"/>
      <c r="CK759" s="1030"/>
      <c r="CL759" s="1030"/>
      <c r="CM759" s="1030"/>
      <c r="CN759" s="1030"/>
      <c r="CO759" s="1030"/>
      <c r="CP759" s="1030"/>
      <c r="CQ759" s="1030"/>
      <c r="CR759" s="1030"/>
      <c r="CS759" s="1030"/>
      <c r="CT759" s="1030"/>
      <c r="CU759" s="1030"/>
      <c r="CV759" s="1030"/>
      <c r="CW759" s="1030"/>
      <c r="CX759" s="1030"/>
      <c r="CY759" s="1030"/>
      <c r="CZ759" s="1030"/>
      <c r="DA759" s="1030"/>
      <c r="DB759" s="1030"/>
      <c r="DC759" s="1030"/>
      <c r="DD759" s="1030"/>
      <c r="DE759" s="1030"/>
      <c r="DF759" s="1030"/>
      <c r="DG759" s="1030"/>
      <c r="DH759" s="1030"/>
      <c r="DI759" s="1030"/>
      <c r="DJ759" s="1030"/>
      <c r="DK759" s="1030"/>
      <c r="DL759" s="1030"/>
      <c r="DM759" s="1030"/>
      <c r="DN759" s="1030"/>
      <c r="DO759" s="1030"/>
      <c r="DP759" s="1030"/>
      <c r="DQ759" s="1030"/>
      <c r="DR759" s="1030"/>
      <c r="DS759" s="1030"/>
      <c r="DT759" s="1030"/>
      <c r="DU759" s="1030"/>
      <c r="DV759" s="1030"/>
      <c r="DW759" s="1030"/>
      <c r="DX759" s="1030"/>
      <c r="DY759" s="1030"/>
      <c r="DZ759" s="1030"/>
      <c r="EA759" s="1030"/>
      <c r="EB759" s="1030"/>
      <c r="EC759" s="1030"/>
      <c r="ED759" s="1030"/>
      <c r="EE759" s="1030"/>
      <c r="EF759" s="1030"/>
      <c r="EG759" s="1030"/>
      <c r="EH759" s="1030"/>
      <c r="EI759" s="1030"/>
      <c r="EJ759" s="1030"/>
      <c r="EK759" s="1030"/>
      <c r="EL759" s="1030"/>
      <c r="EM759" s="1030"/>
      <c r="EN759" s="1030"/>
      <c r="EO759" s="1030"/>
      <c r="EP759" s="1030"/>
      <c r="EQ759" s="1030"/>
      <c r="ER759" s="1030"/>
      <c r="ES759" s="1030"/>
      <c r="ET759" s="1030"/>
      <c r="EU759" s="1030"/>
      <c r="EV759" s="1030"/>
      <c r="EW759" s="1030"/>
      <c r="EX759" s="1030"/>
      <c r="EY759" s="1030"/>
    </row>
    <row r="760" spans="4:155" s="550" customFormat="1" hidden="1" x14ac:dyDescent="0.25">
      <c r="D760" s="1121"/>
      <c r="E760" s="1121"/>
      <c r="F760" s="1121"/>
      <c r="G760" s="1028"/>
      <c r="H760" s="1030"/>
      <c r="I760" s="1030"/>
      <c r="J760" s="1030"/>
      <c r="K760" s="1030"/>
      <c r="L760" s="1030"/>
      <c r="M760" s="1030"/>
      <c r="N760" s="1030"/>
      <c r="O760" s="1030"/>
      <c r="P760" s="1030"/>
      <c r="Q760" s="1030"/>
      <c r="R760" s="1030"/>
      <c r="S760" s="1030"/>
      <c r="T760" s="1030"/>
      <c r="U760" s="1030"/>
      <c r="V760" s="1030"/>
      <c r="W760" s="1030"/>
      <c r="X760" s="1030"/>
      <c r="Y760" s="1030"/>
      <c r="Z760" s="1030"/>
      <c r="AA760" s="1030"/>
      <c r="AB760" s="1030"/>
      <c r="AC760" s="1030"/>
      <c r="AD760" s="1030"/>
      <c r="AE760" s="1030"/>
      <c r="AF760" s="1030"/>
      <c r="AG760" s="1030"/>
      <c r="AH760" s="1030"/>
      <c r="AI760" s="1030"/>
      <c r="AJ760" s="1030"/>
      <c r="AK760" s="1030"/>
      <c r="AL760" s="1030"/>
      <c r="AM760" s="1030"/>
      <c r="AN760" s="1030"/>
      <c r="AO760" s="1030"/>
      <c r="AP760" s="1030"/>
      <c r="AQ760" s="1030"/>
      <c r="AR760" s="1030"/>
      <c r="AS760" s="1030"/>
      <c r="AT760" s="1030"/>
      <c r="AU760" s="1030"/>
      <c r="AV760" s="1030"/>
      <c r="AW760" s="1030"/>
      <c r="AX760" s="1030"/>
      <c r="AY760" s="1030"/>
      <c r="AZ760" s="1030"/>
      <c r="BA760" s="1030"/>
      <c r="BB760" s="1030"/>
      <c r="BC760" s="1030"/>
      <c r="BD760" s="1030"/>
      <c r="BE760" s="1030"/>
      <c r="BF760" s="1030"/>
      <c r="BG760" s="1030"/>
      <c r="BH760" s="1030"/>
      <c r="BI760" s="1030"/>
      <c r="BJ760" s="1030"/>
      <c r="BK760" s="1030"/>
      <c r="BL760" s="1030"/>
      <c r="BM760" s="1030"/>
      <c r="BN760" s="1030"/>
      <c r="BO760" s="1030"/>
      <c r="BP760" s="1030"/>
      <c r="BQ760" s="1030"/>
      <c r="BR760" s="1030"/>
      <c r="BS760" s="1030"/>
      <c r="BT760" s="1030"/>
      <c r="BU760" s="1030"/>
      <c r="BV760" s="1030"/>
      <c r="BW760" s="1030"/>
      <c r="BX760" s="1030"/>
      <c r="BY760" s="1030"/>
      <c r="BZ760" s="1030"/>
      <c r="CA760" s="1030"/>
      <c r="CB760" s="1030"/>
      <c r="CC760" s="1030"/>
      <c r="CD760" s="1030"/>
      <c r="CE760" s="1030"/>
      <c r="CF760" s="1030"/>
      <c r="CG760" s="1030"/>
      <c r="CH760" s="1030"/>
      <c r="CI760" s="1030"/>
      <c r="CJ760" s="1030"/>
      <c r="CK760" s="1030"/>
      <c r="CL760" s="1030"/>
      <c r="CM760" s="1030"/>
      <c r="CN760" s="1030"/>
      <c r="CO760" s="1030"/>
      <c r="CP760" s="1030"/>
      <c r="CQ760" s="1030"/>
      <c r="CR760" s="1030"/>
      <c r="CS760" s="1030"/>
      <c r="CT760" s="1030"/>
      <c r="CU760" s="1030"/>
      <c r="CV760" s="1030"/>
      <c r="CW760" s="1030"/>
      <c r="CX760" s="1030"/>
      <c r="CY760" s="1030"/>
      <c r="CZ760" s="1030"/>
      <c r="DA760" s="1030"/>
      <c r="DB760" s="1030"/>
      <c r="DC760" s="1030"/>
      <c r="DD760" s="1030"/>
      <c r="DE760" s="1030"/>
      <c r="DF760" s="1030"/>
      <c r="DG760" s="1030"/>
      <c r="DH760" s="1030"/>
      <c r="DI760" s="1030"/>
      <c r="DJ760" s="1030"/>
      <c r="DK760" s="1030"/>
      <c r="DL760" s="1030"/>
      <c r="DM760" s="1030"/>
      <c r="DN760" s="1030"/>
      <c r="DO760" s="1030"/>
      <c r="DP760" s="1030"/>
      <c r="DQ760" s="1030"/>
      <c r="DR760" s="1030"/>
      <c r="DS760" s="1030"/>
      <c r="DT760" s="1030"/>
      <c r="DU760" s="1030"/>
      <c r="DV760" s="1030"/>
      <c r="DW760" s="1030"/>
      <c r="DX760" s="1030"/>
      <c r="DY760" s="1030"/>
      <c r="DZ760" s="1030"/>
      <c r="EA760" s="1030"/>
      <c r="EB760" s="1030"/>
      <c r="EC760" s="1030"/>
      <c r="ED760" s="1030"/>
      <c r="EE760" s="1030"/>
      <c r="EF760" s="1030"/>
      <c r="EG760" s="1030"/>
      <c r="EH760" s="1030"/>
      <c r="EI760" s="1030"/>
      <c r="EJ760" s="1030"/>
      <c r="EK760" s="1030"/>
      <c r="EL760" s="1030"/>
      <c r="EM760" s="1030"/>
      <c r="EN760" s="1030"/>
      <c r="EO760" s="1030"/>
      <c r="EP760" s="1030"/>
      <c r="EQ760" s="1030"/>
      <c r="ER760" s="1030"/>
      <c r="ES760" s="1030"/>
      <c r="ET760" s="1030"/>
      <c r="EU760" s="1030"/>
      <c r="EV760" s="1030"/>
      <c r="EW760" s="1030"/>
      <c r="EX760" s="1030"/>
      <c r="EY760" s="1030"/>
    </row>
    <row r="761" spans="4:155" s="550" customFormat="1" hidden="1" x14ac:dyDescent="0.25">
      <c r="D761" s="1121"/>
      <c r="E761" s="1121"/>
      <c r="F761" s="1121"/>
      <c r="G761" s="1028"/>
      <c r="H761" s="1030"/>
      <c r="I761" s="1030"/>
      <c r="J761" s="1030"/>
      <c r="K761" s="1030"/>
      <c r="L761" s="1030"/>
      <c r="M761" s="1030"/>
      <c r="N761" s="1030"/>
      <c r="O761" s="1030"/>
      <c r="P761" s="1030"/>
      <c r="Q761" s="1030"/>
      <c r="R761" s="1030"/>
      <c r="S761" s="1030"/>
      <c r="T761" s="1030"/>
      <c r="U761" s="1030"/>
      <c r="V761" s="1030"/>
      <c r="W761" s="1030"/>
      <c r="X761" s="1030"/>
      <c r="Y761" s="1030"/>
      <c r="Z761" s="1030"/>
      <c r="AA761" s="1030"/>
      <c r="AB761" s="1030"/>
      <c r="AC761" s="1030"/>
      <c r="AD761" s="1030"/>
      <c r="AE761" s="1030"/>
      <c r="AF761" s="1030"/>
      <c r="AG761" s="1030"/>
      <c r="AH761" s="1030"/>
      <c r="AI761" s="1030"/>
      <c r="AJ761" s="1030"/>
      <c r="AK761" s="1030"/>
      <c r="AL761" s="1030"/>
      <c r="AM761" s="1030"/>
      <c r="AN761" s="1030"/>
      <c r="AO761" s="1030"/>
      <c r="AP761" s="1030"/>
      <c r="AQ761" s="1030"/>
      <c r="AR761" s="1030"/>
      <c r="AS761" s="1030"/>
      <c r="AT761" s="1030"/>
      <c r="AU761" s="1030"/>
      <c r="AV761" s="1030"/>
      <c r="AW761" s="1030"/>
      <c r="AX761" s="1030"/>
      <c r="AY761" s="1030"/>
      <c r="AZ761" s="1030"/>
      <c r="BA761" s="1030"/>
      <c r="BB761" s="1030"/>
      <c r="BC761" s="1030"/>
      <c r="BD761" s="1030"/>
      <c r="BE761" s="1030"/>
      <c r="BF761" s="1030"/>
      <c r="BG761" s="1030"/>
      <c r="BH761" s="1030"/>
      <c r="BI761" s="1030"/>
      <c r="BJ761" s="1030"/>
      <c r="BK761" s="1030"/>
      <c r="BL761" s="1030"/>
      <c r="BM761" s="1030"/>
      <c r="BN761" s="1030"/>
      <c r="BO761" s="1030"/>
      <c r="BP761" s="1030"/>
      <c r="BQ761" s="1030"/>
      <c r="BR761" s="1030"/>
      <c r="BS761" s="1030"/>
      <c r="BT761" s="1030"/>
      <c r="BU761" s="1030"/>
      <c r="BV761" s="1030"/>
      <c r="BW761" s="1030"/>
      <c r="BX761" s="1030"/>
      <c r="BY761" s="1030"/>
      <c r="BZ761" s="1030"/>
      <c r="CA761" s="1030"/>
      <c r="CB761" s="1030"/>
      <c r="CC761" s="1030"/>
      <c r="CD761" s="1030"/>
      <c r="CE761" s="1030"/>
      <c r="CF761" s="1030"/>
      <c r="CG761" s="1030"/>
      <c r="CH761" s="1030"/>
      <c r="CI761" s="1030"/>
      <c r="CJ761" s="1030"/>
      <c r="CK761" s="1030"/>
      <c r="CL761" s="1030"/>
      <c r="CM761" s="1030"/>
      <c r="CN761" s="1030"/>
      <c r="CO761" s="1030"/>
      <c r="CP761" s="1030"/>
      <c r="CQ761" s="1030"/>
      <c r="CR761" s="1030"/>
      <c r="CS761" s="1030"/>
      <c r="CT761" s="1030"/>
      <c r="CU761" s="1030"/>
      <c r="CV761" s="1030"/>
      <c r="CW761" s="1030"/>
      <c r="CX761" s="1030"/>
      <c r="CY761" s="1030"/>
      <c r="CZ761" s="1030"/>
      <c r="DA761" s="1030"/>
      <c r="DB761" s="1030"/>
      <c r="DC761" s="1030"/>
      <c r="DD761" s="1030"/>
      <c r="DE761" s="1030"/>
      <c r="DF761" s="1030"/>
      <c r="DG761" s="1030"/>
      <c r="DH761" s="1030"/>
      <c r="DI761" s="1030"/>
      <c r="DJ761" s="1030"/>
      <c r="DK761" s="1030"/>
      <c r="DL761" s="1030"/>
      <c r="DM761" s="1030"/>
      <c r="DN761" s="1030"/>
      <c r="DO761" s="1030"/>
      <c r="DP761" s="1030"/>
      <c r="DQ761" s="1030"/>
      <c r="DR761" s="1030"/>
      <c r="DS761" s="1030"/>
      <c r="DT761" s="1030"/>
      <c r="DU761" s="1030"/>
      <c r="DV761" s="1030"/>
      <c r="DW761" s="1030"/>
      <c r="DX761" s="1030"/>
      <c r="DY761" s="1030"/>
      <c r="DZ761" s="1030"/>
      <c r="EA761" s="1030"/>
      <c r="EB761" s="1030"/>
      <c r="EC761" s="1030"/>
      <c r="ED761" s="1030"/>
      <c r="EE761" s="1030"/>
      <c r="EF761" s="1030"/>
      <c r="EG761" s="1030"/>
      <c r="EH761" s="1030"/>
      <c r="EI761" s="1030"/>
      <c r="EJ761" s="1030"/>
      <c r="EK761" s="1030"/>
      <c r="EL761" s="1030"/>
      <c r="EM761" s="1030"/>
      <c r="EN761" s="1030"/>
      <c r="EO761" s="1030"/>
      <c r="EP761" s="1030"/>
      <c r="EQ761" s="1030"/>
      <c r="ER761" s="1030"/>
      <c r="ES761" s="1030"/>
      <c r="ET761" s="1030"/>
      <c r="EU761" s="1030"/>
      <c r="EV761" s="1030"/>
      <c r="EW761" s="1030"/>
      <c r="EX761" s="1030"/>
      <c r="EY761" s="1030"/>
    </row>
    <row r="762" spans="4:155" s="550" customFormat="1" hidden="1" x14ac:dyDescent="0.25">
      <c r="D762" s="1121"/>
      <c r="E762" s="1121"/>
      <c r="F762" s="1121"/>
      <c r="G762" s="1028"/>
      <c r="H762" s="1030"/>
      <c r="I762" s="1030"/>
      <c r="J762" s="1030"/>
      <c r="K762" s="1030"/>
      <c r="L762" s="1030"/>
      <c r="M762" s="1030"/>
      <c r="N762" s="1030"/>
      <c r="O762" s="1030"/>
      <c r="P762" s="1030"/>
      <c r="Q762" s="1030"/>
      <c r="R762" s="1030"/>
      <c r="S762" s="1030"/>
      <c r="T762" s="1030"/>
      <c r="U762" s="1030"/>
      <c r="V762" s="1030"/>
      <c r="W762" s="1030"/>
      <c r="X762" s="1030"/>
      <c r="Y762" s="1030"/>
      <c r="Z762" s="1030"/>
      <c r="AA762" s="1030"/>
      <c r="AB762" s="1030"/>
      <c r="AC762" s="1030"/>
      <c r="AD762" s="1030"/>
      <c r="AE762" s="1030"/>
      <c r="AF762" s="1030"/>
      <c r="AG762" s="1030"/>
      <c r="AH762" s="1030"/>
      <c r="AI762" s="1030"/>
      <c r="AJ762" s="1030"/>
      <c r="AK762" s="1030"/>
      <c r="AL762" s="1030"/>
      <c r="AM762" s="1030"/>
      <c r="AN762" s="1030"/>
      <c r="AO762" s="1030"/>
      <c r="AP762" s="1030"/>
      <c r="AQ762" s="1030"/>
      <c r="AR762" s="1030"/>
      <c r="AS762" s="1030"/>
      <c r="AT762" s="1030"/>
      <c r="AU762" s="1030"/>
      <c r="AV762" s="1030"/>
      <c r="AW762" s="1030"/>
      <c r="AX762" s="1030"/>
      <c r="AY762" s="1030"/>
      <c r="AZ762" s="1030"/>
      <c r="BA762" s="1030"/>
      <c r="BB762" s="1030"/>
      <c r="BC762" s="1030"/>
      <c r="BD762" s="1030"/>
      <c r="BE762" s="1030"/>
      <c r="BF762" s="1030"/>
      <c r="BG762" s="1030"/>
      <c r="BH762" s="1030"/>
      <c r="BI762" s="1030"/>
      <c r="BJ762" s="1030"/>
      <c r="BK762" s="1030"/>
      <c r="BL762" s="1030"/>
      <c r="BM762" s="1030"/>
      <c r="BN762" s="1030"/>
      <c r="BO762" s="1030"/>
      <c r="BP762" s="1030"/>
      <c r="BQ762" s="1030"/>
      <c r="BR762" s="1030"/>
      <c r="BS762" s="1030"/>
      <c r="BT762" s="1030"/>
      <c r="BU762" s="1030"/>
      <c r="BV762" s="1030"/>
      <c r="BW762" s="1030"/>
      <c r="BX762" s="1030"/>
      <c r="BY762" s="1030"/>
      <c r="BZ762" s="1030"/>
      <c r="CA762" s="1030"/>
      <c r="CB762" s="1030"/>
      <c r="CC762" s="1030"/>
      <c r="CD762" s="1030"/>
      <c r="CE762" s="1030"/>
      <c r="CF762" s="1030"/>
      <c r="CG762" s="1030"/>
      <c r="CH762" s="1030"/>
      <c r="CI762" s="1030"/>
      <c r="CJ762" s="1030"/>
      <c r="CK762" s="1030"/>
      <c r="CL762" s="1030"/>
      <c r="CM762" s="1030"/>
      <c r="CN762" s="1030"/>
      <c r="CO762" s="1030"/>
      <c r="CP762" s="1030"/>
      <c r="CQ762" s="1030"/>
      <c r="CR762" s="1030"/>
      <c r="CS762" s="1030"/>
      <c r="CT762" s="1030"/>
      <c r="CU762" s="1030"/>
      <c r="CV762" s="1030"/>
      <c r="CW762" s="1030"/>
      <c r="CX762" s="1030"/>
      <c r="CY762" s="1030"/>
      <c r="CZ762" s="1030"/>
      <c r="DA762" s="1030"/>
      <c r="DB762" s="1030"/>
      <c r="DC762" s="1030"/>
      <c r="DD762" s="1030"/>
      <c r="DE762" s="1030"/>
      <c r="DF762" s="1030"/>
      <c r="DG762" s="1030"/>
      <c r="DH762" s="1030"/>
      <c r="DI762" s="1030"/>
      <c r="DJ762" s="1030"/>
      <c r="DK762" s="1030"/>
      <c r="DL762" s="1030"/>
      <c r="DM762" s="1030"/>
      <c r="DN762" s="1030"/>
      <c r="DO762" s="1030"/>
      <c r="DP762" s="1030"/>
      <c r="DQ762" s="1030"/>
      <c r="DR762" s="1030"/>
      <c r="DS762" s="1030"/>
      <c r="DT762" s="1030"/>
      <c r="DU762" s="1030"/>
      <c r="DV762" s="1030"/>
      <c r="DW762" s="1030"/>
      <c r="DX762" s="1030"/>
      <c r="DY762" s="1030"/>
      <c r="DZ762" s="1030"/>
      <c r="EA762" s="1030"/>
      <c r="EB762" s="1030"/>
      <c r="EC762" s="1030"/>
      <c r="ED762" s="1030"/>
      <c r="EE762" s="1030"/>
      <c r="EF762" s="1030"/>
      <c r="EG762" s="1030"/>
      <c r="EH762" s="1030"/>
      <c r="EI762" s="1030"/>
      <c r="EJ762" s="1030"/>
      <c r="EK762" s="1030"/>
      <c r="EL762" s="1030"/>
      <c r="EM762" s="1030"/>
      <c r="EN762" s="1030"/>
      <c r="EO762" s="1030"/>
      <c r="EP762" s="1030"/>
      <c r="EQ762" s="1030"/>
      <c r="ER762" s="1030"/>
      <c r="ES762" s="1030"/>
      <c r="ET762" s="1030"/>
      <c r="EU762" s="1030"/>
      <c r="EV762" s="1030"/>
      <c r="EW762" s="1030"/>
      <c r="EX762" s="1030"/>
      <c r="EY762" s="1030"/>
    </row>
    <row r="763" spans="4:155" s="550" customFormat="1" hidden="1" x14ac:dyDescent="0.25">
      <c r="D763" s="1121"/>
      <c r="E763" s="1121"/>
      <c r="F763" s="1121"/>
      <c r="G763" s="1028"/>
      <c r="H763" s="1030"/>
      <c r="I763" s="1030"/>
      <c r="J763" s="1030"/>
      <c r="K763" s="1030"/>
      <c r="L763" s="1030"/>
      <c r="M763" s="1030"/>
      <c r="N763" s="1030"/>
      <c r="O763" s="1030"/>
      <c r="P763" s="1030"/>
      <c r="Q763" s="1030"/>
      <c r="R763" s="1030"/>
      <c r="S763" s="1030"/>
      <c r="T763" s="1030"/>
      <c r="U763" s="1030"/>
      <c r="V763" s="1030"/>
      <c r="W763" s="1030"/>
      <c r="X763" s="1030"/>
      <c r="Y763" s="1030"/>
      <c r="Z763" s="1030"/>
      <c r="AA763" s="1030"/>
      <c r="AB763" s="1030"/>
      <c r="AC763" s="1030"/>
      <c r="AD763" s="1030"/>
      <c r="AE763" s="1030"/>
      <c r="AF763" s="1030"/>
      <c r="AG763" s="1030"/>
      <c r="AH763" s="1030"/>
      <c r="AI763" s="1030"/>
      <c r="AJ763" s="1030"/>
      <c r="AK763" s="1030"/>
      <c r="AL763" s="1030"/>
      <c r="AM763" s="1030"/>
      <c r="AN763" s="1030"/>
      <c r="AO763" s="1030"/>
      <c r="AP763" s="1030"/>
      <c r="AQ763" s="1030"/>
      <c r="AR763" s="1030"/>
      <c r="AS763" s="1030"/>
      <c r="AT763" s="1030"/>
      <c r="AU763" s="1030"/>
      <c r="AV763" s="1030"/>
      <c r="AW763" s="1030"/>
      <c r="AX763" s="1030"/>
      <c r="AY763" s="1030"/>
      <c r="AZ763" s="1030"/>
      <c r="BA763" s="1030"/>
      <c r="BB763" s="1030"/>
      <c r="BC763" s="1030"/>
      <c r="BD763" s="1030"/>
      <c r="BE763" s="1030"/>
      <c r="BF763" s="1030"/>
      <c r="BG763" s="1030"/>
      <c r="BH763" s="1030"/>
      <c r="BI763" s="1030"/>
      <c r="BJ763" s="1030"/>
      <c r="BK763" s="1030"/>
      <c r="BL763" s="1030"/>
      <c r="BM763" s="1030"/>
      <c r="BN763" s="1030"/>
      <c r="BO763" s="1030"/>
      <c r="BP763" s="1030"/>
      <c r="BQ763" s="1030"/>
      <c r="BR763" s="1030"/>
      <c r="BS763" s="1030"/>
      <c r="BT763" s="1030"/>
      <c r="BU763" s="1030"/>
      <c r="BV763" s="1030"/>
      <c r="BW763" s="1030"/>
      <c r="BX763" s="1030"/>
      <c r="BY763" s="1030"/>
      <c r="BZ763" s="1030"/>
      <c r="CA763" s="1030"/>
      <c r="CB763" s="1030"/>
      <c r="CC763" s="1030"/>
      <c r="CD763" s="1030"/>
      <c r="CE763" s="1030"/>
      <c r="CF763" s="1030"/>
      <c r="CG763" s="1030"/>
      <c r="CH763" s="1030"/>
      <c r="CI763" s="1030"/>
      <c r="CJ763" s="1030"/>
      <c r="CK763" s="1030"/>
      <c r="CL763" s="1030"/>
      <c r="CM763" s="1030"/>
      <c r="CN763" s="1030"/>
      <c r="CO763" s="1030"/>
      <c r="CP763" s="1030"/>
      <c r="CQ763" s="1030"/>
      <c r="CR763" s="1030"/>
      <c r="CS763" s="1030"/>
      <c r="CT763" s="1030"/>
      <c r="CU763" s="1030"/>
      <c r="CV763" s="1030"/>
      <c r="CW763" s="1030"/>
      <c r="CX763" s="1030"/>
      <c r="CY763" s="1030"/>
      <c r="CZ763" s="1030"/>
      <c r="DA763" s="1030"/>
      <c r="DB763" s="1030"/>
      <c r="DC763" s="1030"/>
      <c r="DD763" s="1030"/>
      <c r="DE763" s="1030"/>
      <c r="DF763" s="1030"/>
      <c r="DG763" s="1030"/>
      <c r="DH763" s="1030"/>
      <c r="DI763" s="1030"/>
      <c r="DJ763" s="1030"/>
      <c r="DK763" s="1030"/>
      <c r="DL763" s="1030"/>
      <c r="DM763" s="1030"/>
      <c r="DN763" s="1030"/>
      <c r="DO763" s="1030"/>
      <c r="DP763" s="1030"/>
      <c r="DQ763" s="1030"/>
      <c r="DR763" s="1030"/>
      <c r="DS763" s="1030"/>
      <c r="DT763" s="1030"/>
      <c r="DU763" s="1030"/>
      <c r="DV763" s="1030"/>
      <c r="DW763" s="1030"/>
      <c r="DX763" s="1030"/>
      <c r="DY763" s="1030"/>
      <c r="DZ763" s="1030"/>
      <c r="EA763" s="1030"/>
      <c r="EB763" s="1030"/>
      <c r="EC763" s="1030"/>
      <c r="ED763" s="1030"/>
      <c r="EE763" s="1030"/>
      <c r="EF763" s="1030"/>
      <c r="EG763" s="1030"/>
      <c r="EH763" s="1030"/>
      <c r="EI763" s="1030"/>
      <c r="EJ763" s="1030"/>
      <c r="EK763" s="1030"/>
      <c r="EL763" s="1030"/>
      <c r="EM763" s="1030"/>
      <c r="EN763" s="1030"/>
      <c r="EO763" s="1030"/>
      <c r="EP763" s="1030"/>
      <c r="EQ763" s="1030"/>
      <c r="ER763" s="1030"/>
      <c r="ES763" s="1030"/>
      <c r="ET763" s="1030"/>
      <c r="EU763" s="1030"/>
      <c r="EV763" s="1030"/>
      <c r="EW763" s="1030"/>
      <c r="EX763" s="1030"/>
      <c r="EY763" s="1030"/>
    </row>
    <row r="764" spans="4:155" s="550" customFormat="1" hidden="1" x14ac:dyDescent="0.25">
      <c r="D764" s="1121"/>
      <c r="E764" s="1121"/>
      <c r="F764" s="1121"/>
      <c r="G764" s="1028"/>
      <c r="H764" s="1030"/>
      <c r="I764" s="1030"/>
      <c r="J764" s="1030"/>
      <c r="K764" s="1030"/>
      <c r="L764" s="1030"/>
      <c r="M764" s="1030"/>
      <c r="N764" s="1030"/>
      <c r="O764" s="1030"/>
      <c r="P764" s="1030"/>
      <c r="Q764" s="1030"/>
      <c r="R764" s="1030"/>
      <c r="S764" s="1030"/>
      <c r="T764" s="1030"/>
      <c r="U764" s="1030"/>
      <c r="V764" s="1030"/>
      <c r="W764" s="1030"/>
      <c r="X764" s="1030"/>
      <c r="Y764" s="1030"/>
      <c r="Z764" s="1030"/>
      <c r="AA764" s="1030"/>
      <c r="AB764" s="1030"/>
      <c r="AC764" s="1030"/>
      <c r="AD764" s="1030"/>
      <c r="AE764" s="1030"/>
      <c r="AF764" s="1030"/>
      <c r="AG764" s="1030"/>
      <c r="AH764" s="1030"/>
      <c r="AI764" s="1030"/>
      <c r="AJ764" s="1030"/>
      <c r="AK764" s="1030"/>
      <c r="AL764" s="1030"/>
      <c r="AM764" s="1030"/>
      <c r="AN764" s="1030"/>
      <c r="AO764" s="1030"/>
      <c r="AP764" s="1030"/>
      <c r="AQ764" s="1030"/>
      <c r="AR764" s="1030"/>
      <c r="AS764" s="1030"/>
      <c r="AT764" s="1030"/>
      <c r="AU764" s="1030"/>
      <c r="AV764" s="1030"/>
      <c r="AW764" s="1030"/>
      <c r="AX764" s="1030"/>
      <c r="AY764" s="1030"/>
      <c r="AZ764" s="1030"/>
      <c r="BA764" s="1030"/>
      <c r="BB764" s="1030"/>
      <c r="BC764" s="1030"/>
      <c r="BD764" s="1030"/>
      <c r="BE764" s="1030"/>
      <c r="BF764" s="1030"/>
      <c r="BG764" s="1030"/>
      <c r="BH764" s="1030"/>
      <c r="BI764" s="1030"/>
      <c r="BJ764" s="1030"/>
      <c r="BK764" s="1030"/>
      <c r="BL764" s="1030"/>
      <c r="BM764" s="1030"/>
      <c r="BN764" s="1030"/>
      <c r="BO764" s="1030"/>
      <c r="BP764" s="1030"/>
      <c r="BQ764" s="1030"/>
      <c r="BR764" s="1030"/>
      <c r="BS764" s="1030"/>
      <c r="BT764" s="1030"/>
      <c r="BU764" s="1030"/>
      <c r="BV764" s="1030"/>
      <c r="BW764" s="1030"/>
      <c r="BX764" s="1030"/>
      <c r="BY764" s="1030"/>
      <c r="BZ764" s="1030"/>
      <c r="CA764" s="1030"/>
      <c r="CB764" s="1030"/>
      <c r="CC764" s="1030"/>
      <c r="CD764" s="1030"/>
      <c r="CE764" s="1030"/>
      <c r="CF764" s="1030"/>
      <c r="CG764" s="1030"/>
      <c r="CH764" s="1030"/>
      <c r="CI764" s="1030"/>
      <c r="CJ764" s="1030"/>
      <c r="CK764" s="1030"/>
      <c r="CL764" s="1030"/>
      <c r="CM764" s="1030"/>
      <c r="CN764" s="1030"/>
      <c r="CO764" s="1030"/>
      <c r="CP764" s="1030"/>
      <c r="CQ764" s="1030"/>
      <c r="CR764" s="1030"/>
      <c r="CS764" s="1030"/>
      <c r="CT764" s="1030"/>
      <c r="CU764" s="1030"/>
      <c r="CV764" s="1030"/>
      <c r="CW764" s="1030"/>
      <c r="CX764" s="1030"/>
      <c r="CY764" s="1030"/>
      <c r="CZ764" s="1030"/>
      <c r="DA764" s="1030"/>
      <c r="DB764" s="1030"/>
      <c r="DC764" s="1030"/>
      <c r="DD764" s="1030"/>
      <c r="DE764" s="1030"/>
      <c r="DF764" s="1030"/>
      <c r="DG764" s="1030"/>
      <c r="DH764" s="1030"/>
      <c r="DI764" s="1030"/>
      <c r="DJ764" s="1030"/>
      <c r="DK764" s="1030"/>
      <c r="DL764" s="1030"/>
      <c r="DM764" s="1030"/>
      <c r="DN764" s="1030"/>
      <c r="DO764" s="1030"/>
      <c r="DP764" s="1030"/>
      <c r="DQ764" s="1030"/>
      <c r="DR764" s="1030"/>
      <c r="DS764" s="1030"/>
      <c r="DT764" s="1030"/>
      <c r="DU764" s="1030"/>
      <c r="DV764" s="1030"/>
      <c r="DW764" s="1030"/>
      <c r="DX764" s="1030"/>
      <c r="DY764" s="1030"/>
      <c r="DZ764" s="1030"/>
      <c r="EA764" s="1030"/>
      <c r="EB764" s="1030"/>
      <c r="EC764" s="1030"/>
      <c r="ED764" s="1030"/>
      <c r="EE764" s="1030"/>
      <c r="EF764" s="1030"/>
      <c r="EG764" s="1030"/>
      <c r="EH764" s="1030"/>
      <c r="EI764" s="1030"/>
      <c r="EJ764" s="1030"/>
      <c r="EK764" s="1030"/>
      <c r="EL764" s="1030"/>
      <c r="EM764" s="1030"/>
      <c r="EN764" s="1030"/>
      <c r="EO764" s="1030"/>
      <c r="EP764" s="1030"/>
      <c r="EQ764" s="1030"/>
      <c r="ER764" s="1030"/>
      <c r="ES764" s="1030"/>
      <c r="ET764" s="1030"/>
      <c r="EU764" s="1030"/>
      <c r="EV764" s="1030"/>
      <c r="EW764" s="1030"/>
      <c r="EX764" s="1030"/>
      <c r="EY764" s="1030"/>
    </row>
    <row r="765" spans="4:155" s="550" customFormat="1" hidden="1" x14ac:dyDescent="0.25">
      <c r="D765" s="1121"/>
      <c r="E765" s="1121"/>
      <c r="F765" s="1121"/>
      <c r="G765" s="1028"/>
      <c r="H765" s="1030"/>
      <c r="I765" s="1030"/>
      <c r="J765" s="1030"/>
      <c r="K765" s="1030"/>
      <c r="L765" s="1030"/>
      <c r="M765" s="1030"/>
      <c r="N765" s="1030"/>
      <c r="O765" s="1030"/>
      <c r="P765" s="1030"/>
      <c r="Q765" s="1030"/>
      <c r="R765" s="1030"/>
      <c r="S765" s="1030"/>
      <c r="T765" s="1030"/>
      <c r="U765" s="1030"/>
      <c r="V765" s="1030"/>
      <c r="W765" s="1030"/>
      <c r="X765" s="1030"/>
      <c r="Y765" s="1030"/>
      <c r="Z765" s="1030"/>
      <c r="AA765" s="1030"/>
      <c r="AB765" s="1030"/>
      <c r="AC765" s="1030"/>
      <c r="AD765" s="1030"/>
      <c r="AE765" s="1030"/>
      <c r="AF765" s="1030"/>
      <c r="AG765" s="1030"/>
      <c r="AH765" s="1030"/>
      <c r="AI765" s="1030"/>
      <c r="AJ765" s="1030"/>
      <c r="AK765" s="1030"/>
      <c r="AL765" s="1030"/>
      <c r="AM765" s="1030"/>
      <c r="AN765" s="1030"/>
      <c r="AO765" s="1030"/>
      <c r="AP765" s="1030"/>
      <c r="AQ765" s="1030"/>
      <c r="AR765" s="1030"/>
      <c r="AS765" s="1030"/>
      <c r="AT765" s="1030"/>
      <c r="AU765" s="1030"/>
      <c r="AV765" s="1030"/>
      <c r="AW765" s="1030"/>
      <c r="AX765" s="1030"/>
      <c r="AY765" s="1030"/>
      <c r="AZ765" s="1030"/>
      <c r="BA765" s="1030"/>
      <c r="BB765" s="1030"/>
      <c r="BC765" s="1030"/>
      <c r="BD765" s="1030"/>
      <c r="BE765" s="1030"/>
      <c r="BF765" s="1030"/>
      <c r="BG765" s="1030"/>
      <c r="BH765" s="1030"/>
      <c r="BI765" s="1030"/>
      <c r="BJ765" s="1030"/>
      <c r="BK765" s="1030"/>
      <c r="BL765" s="1030"/>
      <c r="BM765" s="1030"/>
      <c r="BN765" s="1030"/>
      <c r="BO765" s="1030"/>
      <c r="BP765" s="1030"/>
      <c r="BQ765" s="1030"/>
      <c r="BR765" s="1030"/>
      <c r="BS765" s="1030"/>
      <c r="BT765" s="1030"/>
      <c r="BU765" s="1030"/>
      <c r="BV765" s="1030"/>
      <c r="BW765" s="1030"/>
      <c r="BX765" s="1030"/>
      <c r="BY765" s="1030"/>
      <c r="BZ765" s="1030"/>
      <c r="CA765" s="1030"/>
      <c r="CB765" s="1030"/>
      <c r="CC765" s="1030"/>
      <c r="CD765" s="1030"/>
      <c r="CE765" s="1030"/>
      <c r="CF765" s="1030"/>
      <c r="CG765" s="1030"/>
      <c r="CH765" s="1030"/>
      <c r="CI765" s="1030"/>
      <c r="CJ765" s="1030"/>
      <c r="CK765" s="1030"/>
      <c r="CL765" s="1030"/>
      <c r="CM765" s="1030"/>
      <c r="CN765" s="1030"/>
      <c r="CO765" s="1030"/>
      <c r="CP765" s="1030"/>
      <c r="CQ765" s="1030"/>
      <c r="CR765" s="1030"/>
      <c r="CS765" s="1030"/>
      <c r="CT765" s="1030"/>
      <c r="CU765" s="1030"/>
      <c r="CV765" s="1030"/>
      <c r="CW765" s="1030"/>
      <c r="CX765" s="1030"/>
      <c r="CY765" s="1030"/>
      <c r="CZ765" s="1030"/>
      <c r="DA765" s="1030"/>
      <c r="DB765" s="1030"/>
      <c r="DC765" s="1030"/>
      <c r="DD765" s="1030"/>
      <c r="DE765" s="1030"/>
      <c r="DF765" s="1030"/>
      <c r="DG765" s="1030"/>
      <c r="DH765" s="1030"/>
      <c r="DI765" s="1030"/>
      <c r="DJ765" s="1030"/>
      <c r="DK765" s="1030"/>
      <c r="DL765" s="1030"/>
      <c r="DM765" s="1030"/>
      <c r="DN765" s="1030"/>
      <c r="DO765" s="1030"/>
      <c r="DP765" s="1030"/>
      <c r="DQ765" s="1030"/>
      <c r="DR765" s="1030"/>
      <c r="DS765" s="1030"/>
      <c r="DT765" s="1030"/>
      <c r="DU765" s="1030"/>
      <c r="DV765" s="1030"/>
      <c r="DW765" s="1030"/>
      <c r="DX765" s="1030"/>
      <c r="DY765" s="1030"/>
      <c r="DZ765" s="1030"/>
      <c r="EA765" s="1030"/>
      <c r="EB765" s="1030"/>
      <c r="EC765" s="1030"/>
      <c r="ED765" s="1030"/>
      <c r="EE765" s="1030"/>
      <c r="EF765" s="1030"/>
      <c r="EG765" s="1030"/>
      <c r="EH765" s="1030"/>
      <c r="EI765" s="1030"/>
      <c r="EJ765" s="1030"/>
      <c r="EK765" s="1030"/>
      <c r="EL765" s="1030"/>
      <c r="EM765" s="1030"/>
      <c r="EN765" s="1030"/>
      <c r="EO765" s="1030"/>
      <c r="EP765" s="1030"/>
      <c r="EQ765" s="1030"/>
      <c r="ER765" s="1030"/>
      <c r="ES765" s="1030"/>
      <c r="ET765" s="1030"/>
      <c r="EU765" s="1030"/>
      <c r="EV765" s="1030"/>
      <c r="EW765" s="1030"/>
      <c r="EX765" s="1030"/>
      <c r="EY765" s="1030"/>
    </row>
    <row r="766" spans="4:155" s="550" customFormat="1" hidden="1" x14ac:dyDescent="0.25">
      <c r="D766" s="1121"/>
      <c r="E766" s="1121"/>
      <c r="F766" s="1121"/>
      <c r="G766" s="1028"/>
      <c r="H766" s="1030"/>
      <c r="I766" s="1030"/>
      <c r="J766" s="1030"/>
      <c r="K766" s="1030"/>
      <c r="L766" s="1030"/>
      <c r="M766" s="1030"/>
      <c r="N766" s="1030"/>
      <c r="O766" s="1030"/>
      <c r="P766" s="1030"/>
      <c r="Q766" s="1030"/>
      <c r="R766" s="1030"/>
      <c r="S766" s="1030"/>
      <c r="T766" s="1030"/>
      <c r="U766" s="1030"/>
      <c r="V766" s="1030"/>
      <c r="W766" s="1030"/>
      <c r="X766" s="1030"/>
      <c r="Y766" s="1030"/>
      <c r="Z766" s="1030"/>
      <c r="AA766" s="1030"/>
      <c r="AB766" s="1030"/>
      <c r="AC766" s="1030"/>
      <c r="AD766" s="1030"/>
      <c r="AE766" s="1030"/>
      <c r="AF766" s="1030"/>
      <c r="AG766" s="1030"/>
      <c r="AH766" s="1030"/>
      <c r="AI766" s="1030"/>
      <c r="AJ766" s="1030"/>
      <c r="AK766" s="1030"/>
      <c r="AL766" s="1030"/>
      <c r="AM766" s="1030"/>
      <c r="AN766" s="1030"/>
      <c r="AO766" s="1030"/>
      <c r="AP766" s="1030"/>
      <c r="AQ766" s="1030"/>
      <c r="AR766" s="1030"/>
      <c r="AS766" s="1030"/>
      <c r="AT766" s="1030"/>
      <c r="AU766" s="1030"/>
      <c r="AV766" s="1030"/>
      <c r="AW766" s="1030"/>
      <c r="AX766" s="1030"/>
      <c r="AY766" s="1030"/>
      <c r="AZ766" s="1030"/>
      <c r="BA766" s="1030"/>
      <c r="BB766" s="1030"/>
      <c r="BC766" s="1030"/>
      <c r="BD766" s="1030"/>
      <c r="BE766" s="1030"/>
      <c r="BF766" s="1030"/>
      <c r="BG766" s="1030"/>
      <c r="BH766" s="1030"/>
      <c r="BI766" s="1030"/>
      <c r="BJ766" s="1030"/>
      <c r="BK766" s="1030"/>
      <c r="BL766" s="1030"/>
      <c r="BM766" s="1030"/>
      <c r="BN766" s="1030"/>
      <c r="BO766" s="1030"/>
      <c r="BP766" s="1030"/>
      <c r="BQ766" s="1030"/>
      <c r="BR766" s="1030"/>
      <c r="BS766" s="1030"/>
      <c r="BT766" s="1030"/>
      <c r="BU766" s="1030"/>
      <c r="BV766" s="1030"/>
      <c r="BW766" s="1030"/>
      <c r="BX766" s="1030"/>
      <c r="BY766" s="1030"/>
      <c r="BZ766" s="1030"/>
      <c r="CA766" s="1030"/>
      <c r="CB766" s="1030"/>
      <c r="CC766" s="1030"/>
      <c r="CD766" s="1030"/>
      <c r="CE766" s="1030"/>
      <c r="CF766" s="1030"/>
      <c r="CG766" s="1030"/>
      <c r="CH766" s="1030"/>
      <c r="CI766" s="1030"/>
      <c r="CJ766" s="1030"/>
      <c r="CK766" s="1030"/>
      <c r="CL766" s="1030"/>
      <c r="CM766" s="1030"/>
      <c r="CN766" s="1030"/>
      <c r="CO766" s="1030"/>
      <c r="CP766" s="1030"/>
      <c r="CQ766" s="1030"/>
      <c r="CR766" s="1030"/>
      <c r="CS766" s="1030"/>
      <c r="CT766" s="1030"/>
      <c r="CU766" s="1030"/>
      <c r="CV766" s="1030"/>
      <c r="CW766" s="1030"/>
      <c r="CX766" s="1030"/>
      <c r="CY766" s="1030"/>
      <c r="CZ766" s="1030"/>
      <c r="DA766" s="1030"/>
      <c r="DB766" s="1030"/>
      <c r="DC766" s="1030"/>
      <c r="DD766" s="1030"/>
      <c r="DE766" s="1030"/>
      <c r="DF766" s="1030"/>
      <c r="DG766" s="1030"/>
      <c r="DH766" s="1030"/>
      <c r="DI766" s="1030"/>
      <c r="DJ766" s="1030"/>
      <c r="DK766" s="1030"/>
      <c r="DL766" s="1030"/>
      <c r="DM766" s="1030"/>
      <c r="DN766" s="1030"/>
      <c r="DO766" s="1030"/>
      <c r="DP766" s="1030"/>
      <c r="DQ766" s="1030"/>
      <c r="DR766" s="1030"/>
      <c r="DS766" s="1030"/>
      <c r="DT766" s="1030"/>
      <c r="DU766" s="1030"/>
      <c r="DV766" s="1030"/>
      <c r="DW766" s="1030"/>
      <c r="DX766" s="1030"/>
      <c r="DY766" s="1030"/>
      <c r="DZ766" s="1030"/>
      <c r="EA766" s="1030"/>
      <c r="EB766" s="1030"/>
      <c r="EC766" s="1030"/>
      <c r="ED766" s="1030"/>
      <c r="EE766" s="1030"/>
      <c r="EF766" s="1030"/>
      <c r="EG766" s="1030"/>
      <c r="EH766" s="1030"/>
      <c r="EI766" s="1030"/>
      <c r="EJ766" s="1030"/>
      <c r="EK766" s="1030"/>
      <c r="EL766" s="1030"/>
      <c r="EM766" s="1030"/>
      <c r="EN766" s="1030"/>
      <c r="EO766" s="1030"/>
      <c r="EP766" s="1030"/>
      <c r="EQ766" s="1030"/>
      <c r="ER766" s="1030"/>
      <c r="ES766" s="1030"/>
      <c r="ET766" s="1030"/>
      <c r="EU766" s="1030"/>
      <c r="EV766" s="1030"/>
      <c r="EW766" s="1030"/>
      <c r="EX766" s="1030"/>
      <c r="EY766" s="1030"/>
    </row>
    <row r="767" spans="4:155" s="550" customFormat="1" hidden="1" x14ac:dyDescent="0.25">
      <c r="D767" s="1121"/>
      <c r="E767" s="1121"/>
      <c r="F767" s="1121"/>
      <c r="G767" s="1028"/>
      <c r="H767" s="1030"/>
      <c r="I767" s="1030"/>
      <c r="J767" s="1030"/>
      <c r="K767" s="1030"/>
      <c r="L767" s="1030"/>
      <c r="M767" s="1030"/>
      <c r="N767" s="1030"/>
      <c r="O767" s="1030"/>
      <c r="P767" s="1030"/>
      <c r="Q767" s="1030"/>
      <c r="R767" s="1030"/>
      <c r="S767" s="1030"/>
      <c r="T767" s="1030"/>
      <c r="U767" s="1030"/>
      <c r="V767" s="1030"/>
      <c r="W767" s="1030"/>
      <c r="X767" s="1030"/>
      <c r="Y767" s="1030"/>
      <c r="Z767" s="1030"/>
      <c r="AA767" s="1030"/>
      <c r="AB767" s="1030"/>
      <c r="AC767" s="1030"/>
      <c r="AD767" s="1030"/>
      <c r="AE767" s="1030"/>
      <c r="AF767" s="1030"/>
      <c r="AG767" s="1030"/>
      <c r="AH767" s="1030"/>
      <c r="AI767" s="1030"/>
      <c r="AJ767" s="1030"/>
      <c r="AK767" s="1030"/>
      <c r="AL767" s="1030"/>
      <c r="AM767" s="1030"/>
      <c r="AN767" s="1030"/>
      <c r="AO767" s="1030"/>
      <c r="AP767" s="1030"/>
      <c r="AQ767" s="1030"/>
      <c r="AR767" s="1030"/>
      <c r="AS767" s="1030"/>
      <c r="AT767" s="1030"/>
      <c r="AU767" s="1030"/>
      <c r="AV767" s="1030"/>
      <c r="AW767" s="1030"/>
      <c r="AX767" s="1030"/>
      <c r="AY767" s="1030"/>
      <c r="AZ767" s="1030"/>
      <c r="BA767" s="1030"/>
      <c r="BB767" s="1030"/>
      <c r="BC767" s="1030"/>
      <c r="BD767" s="1030"/>
      <c r="BE767" s="1030"/>
      <c r="BF767" s="1030"/>
      <c r="BG767" s="1030"/>
      <c r="BH767" s="1030"/>
      <c r="BI767" s="1030"/>
      <c r="BJ767" s="1030"/>
      <c r="BK767" s="1030"/>
      <c r="BL767" s="1030"/>
      <c r="BM767" s="1030"/>
      <c r="BN767" s="1030"/>
      <c r="BO767" s="1030"/>
      <c r="BP767" s="1030"/>
      <c r="BQ767" s="1030"/>
      <c r="BR767" s="1030"/>
      <c r="BS767" s="1030"/>
      <c r="BT767" s="1030"/>
      <c r="BU767" s="1030"/>
      <c r="BV767" s="1030"/>
      <c r="BW767" s="1030"/>
      <c r="BX767" s="1030"/>
      <c r="BY767" s="1030"/>
      <c r="BZ767" s="1030"/>
      <c r="CA767" s="1030"/>
      <c r="CB767" s="1030"/>
      <c r="CC767" s="1030"/>
      <c r="CD767" s="1030"/>
      <c r="CE767" s="1030"/>
      <c r="CF767" s="1030"/>
      <c r="CG767" s="1030"/>
      <c r="CH767" s="1030"/>
      <c r="CI767" s="1030"/>
      <c r="CJ767" s="1030"/>
      <c r="CK767" s="1030"/>
      <c r="CL767" s="1030"/>
      <c r="CM767" s="1030"/>
      <c r="CN767" s="1030"/>
      <c r="CO767" s="1030"/>
      <c r="CP767" s="1030"/>
      <c r="CQ767" s="1030"/>
      <c r="CR767" s="1030"/>
      <c r="CS767" s="1030"/>
      <c r="CT767" s="1030"/>
      <c r="CU767" s="1030"/>
      <c r="CV767" s="1030"/>
      <c r="CW767" s="1030"/>
      <c r="CX767" s="1030"/>
      <c r="CY767" s="1030"/>
      <c r="CZ767" s="1030"/>
      <c r="DA767" s="1030"/>
      <c r="DB767" s="1030"/>
      <c r="DC767" s="1030"/>
      <c r="DD767" s="1030"/>
      <c r="DE767" s="1030"/>
      <c r="DF767" s="1030"/>
      <c r="DG767" s="1030"/>
      <c r="DH767" s="1030"/>
      <c r="DI767" s="1030"/>
      <c r="DJ767" s="1030"/>
      <c r="DK767" s="1030"/>
      <c r="DL767" s="1030"/>
      <c r="DM767" s="1030"/>
      <c r="DN767" s="1030"/>
      <c r="DO767" s="1030"/>
      <c r="DP767" s="1030"/>
      <c r="DQ767" s="1030"/>
      <c r="DR767" s="1030"/>
      <c r="DS767" s="1030"/>
      <c r="DT767" s="1030"/>
      <c r="DU767" s="1030"/>
      <c r="DV767" s="1030"/>
      <c r="DW767" s="1030"/>
      <c r="DX767" s="1030"/>
      <c r="DY767" s="1030"/>
      <c r="DZ767" s="1030"/>
      <c r="EA767" s="1030"/>
      <c r="EB767" s="1030"/>
      <c r="EC767" s="1030"/>
      <c r="ED767" s="1030"/>
      <c r="EE767" s="1030"/>
      <c r="EF767" s="1030"/>
      <c r="EG767" s="1030"/>
      <c r="EH767" s="1030"/>
      <c r="EI767" s="1030"/>
      <c r="EJ767" s="1030"/>
      <c r="EK767" s="1030"/>
      <c r="EL767" s="1030"/>
      <c r="EM767" s="1030"/>
      <c r="EN767" s="1030"/>
      <c r="EO767" s="1030"/>
      <c r="EP767" s="1030"/>
      <c r="EQ767" s="1030"/>
      <c r="ER767" s="1030"/>
      <c r="ES767" s="1030"/>
      <c r="ET767" s="1030"/>
      <c r="EU767" s="1030"/>
      <c r="EV767" s="1030"/>
      <c r="EW767" s="1030"/>
      <c r="EX767" s="1030"/>
      <c r="EY767" s="1030"/>
    </row>
    <row r="768" spans="4:155" s="550" customFormat="1" hidden="1" x14ac:dyDescent="0.25">
      <c r="D768" s="1121"/>
      <c r="E768" s="1121"/>
      <c r="F768" s="1121"/>
      <c r="G768" s="1028"/>
      <c r="H768" s="1030"/>
      <c r="I768" s="1030"/>
      <c r="J768" s="1030"/>
      <c r="K768" s="1030"/>
      <c r="L768" s="1030"/>
      <c r="M768" s="1030"/>
      <c r="N768" s="1030"/>
      <c r="O768" s="1030"/>
      <c r="P768" s="1030"/>
      <c r="Q768" s="1030"/>
      <c r="R768" s="1030"/>
      <c r="S768" s="1030"/>
      <c r="T768" s="1030"/>
      <c r="U768" s="1030"/>
      <c r="V768" s="1030"/>
      <c r="W768" s="1030"/>
      <c r="X768" s="1030"/>
      <c r="Y768" s="1030"/>
      <c r="Z768" s="1030"/>
      <c r="AA768" s="1030"/>
      <c r="AB768" s="1030"/>
      <c r="AC768" s="1030"/>
      <c r="AD768" s="1030"/>
      <c r="AE768" s="1030"/>
      <c r="AF768" s="1030"/>
      <c r="AG768" s="1030"/>
      <c r="AH768" s="1030"/>
      <c r="AI768" s="1030"/>
      <c r="AJ768" s="1030"/>
      <c r="AK768" s="1030"/>
      <c r="AL768" s="1030"/>
      <c r="AM768" s="1030"/>
      <c r="AN768" s="1030"/>
      <c r="AO768" s="1030"/>
      <c r="AP768" s="1030"/>
      <c r="AQ768" s="1030"/>
      <c r="AR768" s="1030"/>
      <c r="AS768" s="1030"/>
      <c r="AT768" s="1030"/>
      <c r="AU768" s="1030"/>
      <c r="AV768" s="1030"/>
      <c r="AW768" s="1030"/>
      <c r="AX768" s="1030"/>
      <c r="AY768" s="1030"/>
      <c r="AZ768" s="1030"/>
      <c r="BA768" s="1030"/>
      <c r="BB768" s="1030"/>
      <c r="BC768" s="1030"/>
      <c r="BD768" s="1030"/>
      <c r="BE768" s="1030"/>
      <c r="BF768" s="1030"/>
      <c r="BG768" s="1030"/>
      <c r="BH768" s="1030"/>
      <c r="BI768" s="1030"/>
      <c r="BJ768" s="1030"/>
      <c r="BK768" s="1030"/>
      <c r="BL768" s="1030"/>
      <c r="BM768" s="1030"/>
      <c r="BN768" s="1030"/>
      <c r="BO768" s="1030"/>
      <c r="BP768" s="1030"/>
      <c r="BQ768" s="1030"/>
      <c r="BR768" s="1030"/>
      <c r="BS768" s="1030"/>
      <c r="BT768" s="1030"/>
      <c r="BU768" s="1030"/>
      <c r="BV768" s="1030"/>
      <c r="BW768" s="1030"/>
      <c r="BX768" s="1030"/>
      <c r="BY768" s="1030"/>
      <c r="BZ768" s="1030"/>
      <c r="CA768" s="1030"/>
      <c r="CB768" s="1030"/>
      <c r="CC768" s="1030"/>
      <c r="CD768" s="1030"/>
      <c r="CE768" s="1030"/>
      <c r="CF768" s="1030"/>
      <c r="CG768" s="1030"/>
      <c r="CH768" s="1030"/>
      <c r="CI768" s="1030"/>
      <c r="CJ768" s="1030"/>
      <c r="CK768" s="1030"/>
      <c r="CL768" s="1030"/>
      <c r="CM768" s="1030"/>
      <c r="CN768" s="1030"/>
      <c r="CO768" s="1030"/>
      <c r="CP768" s="1030"/>
      <c r="CQ768" s="1030"/>
      <c r="CR768" s="1030"/>
      <c r="CS768" s="1030"/>
      <c r="CT768" s="1030"/>
      <c r="CU768" s="1030"/>
      <c r="CV768" s="1030"/>
      <c r="CW768" s="1030"/>
      <c r="CX768" s="1030"/>
      <c r="CY768" s="1030"/>
      <c r="CZ768" s="1030"/>
      <c r="DA768" s="1030"/>
      <c r="DB768" s="1030"/>
      <c r="DC768" s="1030"/>
      <c r="DD768" s="1030"/>
      <c r="DE768" s="1030"/>
      <c r="DF768" s="1030"/>
      <c r="DG768" s="1030"/>
      <c r="DH768" s="1030"/>
      <c r="DI768" s="1030"/>
      <c r="DJ768" s="1030"/>
      <c r="DK768" s="1030"/>
      <c r="DL768" s="1030"/>
      <c r="DM768" s="1030"/>
      <c r="DN768" s="1030"/>
      <c r="DO768" s="1030"/>
      <c r="DP768" s="1030"/>
      <c r="DQ768" s="1030"/>
      <c r="DR768" s="1030"/>
      <c r="DS768" s="1030"/>
      <c r="DT768" s="1030"/>
      <c r="DU768" s="1030"/>
      <c r="DV768" s="1030"/>
      <c r="DW768" s="1030"/>
      <c r="DX768" s="1030"/>
      <c r="DY768" s="1030"/>
      <c r="DZ768" s="1030"/>
      <c r="EA768" s="1030"/>
      <c r="EB768" s="1030"/>
      <c r="EC768" s="1030"/>
      <c r="ED768" s="1030"/>
      <c r="EE768" s="1030"/>
      <c r="EF768" s="1030"/>
      <c r="EG768" s="1030"/>
      <c r="EH768" s="1030"/>
      <c r="EI768" s="1030"/>
      <c r="EJ768" s="1030"/>
      <c r="EK768" s="1030"/>
      <c r="EL768" s="1030"/>
      <c r="EM768" s="1030"/>
      <c r="EN768" s="1030"/>
      <c r="EO768" s="1030"/>
      <c r="EP768" s="1030"/>
      <c r="EQ768" s="1030"/>
      <c r="ER768" s="1030"/>
      <c r="ES768" s="1030"/>
      <c r="ET768" s="1030"/>
      <c r="EU768" s="1030"/>
      <c r="EV768" s="1030"/>
      <c r="EW768" s="1030"/>
      <c r="EX768" s="1030"/>
      <c r="EY768" s="1030"/>
    </row>
    <row r="769" spans="4:155" s="550" customFormat="1" hidden="1" x14ac:dyDescent="0.25">
      <c r="D769" s="1121"/>
      <c r="E769" s="1121"/>
      <c r="F769" s="1121"/>
      <c r="G769" s="1028"/>
      <c r="H769" s="1030"/>
      <c r="I769" s="1030"/>
      <c r="J769" s="1030"/>
      <c r="K769" s="1030"/>
      <c r="L769" s="1030"/>
      <c r="M769" s="1030"/>
      <c r="N769" s="1030"/>
      <c r="O769" s="1030"/>
      <c r="P769" s="1030"/>
      <c r="Q769" s="1030"/>
      <c r="R769" s="1030"/>
      <c r="S769" s="1030"/>
      <c r="T769" s="1030"/>
      <c r="U769" s="1030"/>
      <c r="V769" s="1030"/>
      <c r="W769" s="1030"/>
      <c r="X769" s="1030"/>
      <c r="Y769" s="1030"/>
      <c r="Z769" s="1030"/>
      <c r="AA769" s="1030"/>
      <c r="AB769" s="1030"/>
      <c r="AC769" s="1030"/>
      <c r="AD769" s="1030"/>
      <c r="AE769" s="1030"/>
      <c r="AF769" s="1030"/>
      <c r="AG769" s="1030"/>
      <c r="AH769" s="1030"/>
      <c r="AI769" s="1030"/>
      <c r="AJ769" s="1030"/>
      <c r="AK769" s="1030"/>
      <c r="AL769" s="1030"/>
      <c r="AM769" s="1030"/>
      <c r="AN769" s="1030"/>
      <c r="AO769" s="1030"/>
      <c r="AP769" s="1030"/>
      <c r="AQ769" s="1030"/>
      <c r="AR769" s="1030"/>
      <c r="AS769" s="1030"/>
      <c r="AT769" s="1030"/>
      <c r="AU769" s="1030"/>
      <c r="AV769" s="1030"/>
      <c r="AW769" s="1030"/>
      <c r="AX769" s="1030"/>
      <c r="AY769" s="1030"/>
      <c r="AZ769" s="1030"/>
      <c r="BA769" s="1030"/>
      <c r="BB769" s="1030"/>
      <c r="BC769" s="1030"/>
      <c r="BD769" s="1030"/>
      <c r="BE769" s="1030"/>
      <c r="BF769" s="1030"/>
      <c r="BG769" s="1030"/>
      <c r="BH769" s="1030"/>
      <c r="BI769" s="1030"/>
      <c r="BJ769" s="1030"/>
      <c r="BK769" s="1030"/>
      <c r="BL769" s="1030"/>
      <c r="BM769" s="1030"/>
      <c r="BN769" s="1030"/>
      <c r="BO769" s="1030"/>
      <c r="BP769" s="1030"/>
      <c r="BQ769" s="1030"/>
      <c r="BR769" s="1030"/>
      <c r="BS769" s="1030"/>
      <c r="BT769" s="1030"/>
      <c r="BU769" s="1030"/>
      <c r="BV769" s="1030"/>
      <c r="BW769" s="1030"/>
      <c r="BX769" s="1030"/>
      <c r="BY769" s="1030"/>
      <c r="BZ769" s="1030"/>
      <c r="CA769" s="1030"/>
      <c r="CB769" s="1030"/>
      <c r="CC769" s="1030"/>
      <c r="CD769" s="1030"/>
      <c r="CE769" s="1030"/>
      <c r="CF769" s="1030"/>
      <c r="CG769" s="1030"/>
      <c r="CH769" s="1030"/>
      <c r="CI769" s="1030"/>
      <c r="CJ769" s="1030"/>
      <c r="CK769" s="1030"/>
      <c r="CL769" s="1030"/>
      <c r="CM769" s="1030"/>
      <c r="CN769" s="1030"/>
      <c r="CO769" s="1030"/>
      <c r="CP769" s="1030"/>
      <c r="CQ769" s="1030"/>
      <c r="CR769" s="1030"/>
      <c r="CS769" s="1030"/>
      <c r="CT769" s="1030"/>
      <c r="CU769" s="1030"/>
      <c r="CV769" s="1030"/>
      <c r="CW769" s="1030"/>
      <c r="CX769" s="1030"/>
      <c r="CY769" s="1030"/>
      <c r="CZ769" s="1030"/>
      <c r="DA769" s="1030"/>
      <c r="DB769" s="1030"/>
      <c r="DC769" s="1030"/>
      <c r="DD769" s="1030"/>
      <c r="DE769" s="1030"/>
      <c r="DF769" s="1030"/>
      <c r="DG769" s="1030"/>
      <c r="DH769" s="1030"/>
      <c r="DI769" s="1030"/>
      <c r="DJ769" s="1030"/>
      <c r="DK769" s="1030"/>
      <c r="DL769" s="1030"/>
      <c r="DM769" s="1030"/>
      <c r="DN769" s="1030"/>
      <c r="DO769" s="1030"/>
      <c r="DP769" s="1030"/>
      <c r="DQ769" s="1030"/>
      <c r="DR769" s="1030"/>
      <c r="DS769" s="1030"/>
      <c r="DT769" s="1030"/>
      <c r="DU769" s="1030"/>
      <c r="DV769" s="1030"/>
      <c r="DW769" s="1030"/>
      <c r="DX769" s="1030"/>
      <c r="DY769" s="1030"/>
      <c r="DZ769" s="1030"/>
      <c r="EA769" s="1030"/>
      <c r="EB769" s="1030"/>
      <c r="EC769" s="1030"/>
      <c r="ED769" s="1030"/>
      <c r="EE769" s="1030"/>
      <c r="EF769" s="1030"/>
      <c r="EG769" s="1030"/>
      <c r="EH769" s="1030"/>
      <c r="EI769" s="1030"/>
      <c r="EJ769" s="1030"/>
      <c r="EK769" s="1030"/>
      <c r="EL769" s="1030"/>
      <c r="EM769" s="1030"/>
      <c r="EN769" s="1030"/>
      <c r="EO769" s="1030"/>
      <c r="EP769" s="1030"/>
      <c r="EQ769" s="1030"/>
      <c r="ER769" s="1030"/>
      <c r="ES769" s="1030"/>
      <c r="ET769" s="1030"/>
      <c r="EU769" s="1030"/>
      <c r="EV769" s="1030"/>
      <c r="EW769" s="1030"/>
      <c r="EX769" s="1030"/>
      <c r="EY769" s="1030"/>
    </row>
    <row r="770" spans="4:155" s="550" customFormat="1" hidden="1" x14ac:dyDescent="0.25">
      <c r="D770" s="1121"/>
      <c r="E770" s="1121"/>
      <c r="F770" s="1121"/>
      <c r="G770" s="1028"/>
      <c r="H770" s="1030"/>
      <c r="I770" s="1030"/>
      <c r="J770" s="1030"/>
      <c r="K770" s="1030"/>
      <c r="L770" s="1030"/>
      <c r="M770" s="1030"/>
      <c r="N770" s="1030"/>
      <c r="O770" s="1030"/>
      <c r="P770" s="1030"/>
      <c r="Q770" s="1030"/>
      <c r="R770" s="1030"/>
      <c r="S770" s="1030"/>
      <c r="T770" s="1030"/>
      <c r="U770" s="1030"/>
      <c r="V770" s="1030"/>
      <c r="W770" s="1030"/>
      <c r="X770" s="1030"/>
      <c r="Y770" s="1030"/>
      <c r="Z770" s="1030"/>
      <c r="AA770" s="1030"/>
      <c r="AB770" s="1030"/>
      <c r="AC770" s="1030"/>
      <c r="AD770" s="1030"/>
      <c r="AE770" s="1030"/>
      <c r="AF770" s="1030"/>
      <c r="AG770" s="1030"/>
      <c r="AH770" s="1030"/>
      <c r="AI770" s="1030"/>
      <c r="AJ770" s="1030"/>
      <c r="AK770" s="1030"/>
      <c r="AL770" s="1030"/>
      <c r="AM770" s="1030"/>
      <c r="AN770" s="1030"/>
      <c r="AO770" s="1030"/>
      <c r="AP770" s="1030"/>
      <c r="AQ770" s="1030"/>
      <c r="AR770" s="1030"/>
      <c r="AS770" s="1030"/>
      <c r="AT770" s="1030"/>
      <c r="AU770" s="1030"/>
      <c r="AV770" s="1030"/>
      <c r="AW770" s="1030"/>
      <c r="AX770" s="1030"/>
      <c r="AY770" s="1030"/>
      <c r="AZ770" s="1030"/>
      <c r="BA770" s="1030"/>
      <c r="BB770" s="1030"/>
      <c r="BC770" s="1030"/>
      <c r="BD770" s="1030"/>
      <c r="BE770" s="1030"/>
      <c r="BF770" s="1030"/>
      <c r="BG770" s="1030"/>
      <c r="BH770" s="1030"/>
      <c r="BI770" s="1030"/>
      <c r="BJ770" s="1030"/>
      <c r="BK770" s="1030"/>
      <c r="BL770" s="1030"/>
      <c r="BM770" s="1030"/>
      <c r="BN770" s="1030"/>
      <c r="BO770" s="1030"/>
      <c r="BP770" s="1030"/>
      <c r="BQ770" s="1030"/>
      <c r="BR770" s="1030"/>
      <c r="BS770" s="1030"/>
      <c r="BT770" s="1030"/>
      <c r="BU770" s="1030"/>
      <c r="BV770" s="1030"/>
      <c r="BW770" s="1030"/>
      <c r="BX770" s="1030"/>
      <c r="BY770" s="1030"/>
      <c r="BZ770" s="1030"/>
      <c r="CA770" s="1030"/>
      <c r="CB770" s="1030"/>
      <c r="CC770" s="1030"/>
      <c r="CD770" s="1030"/>
      <c r="CE770" s="1030"/>
      <c r="CF770" s="1030"/>
      <c r="CG770" s="1030"/>
      <c r="CH770" s="1030"/>
      <c r="CI770" s="1030"/>
      <c r="CJ770" s="1030"/>
      <c r="CK770" s="1030"/>
      <c r="CL770" s="1030"/>
      <c r="CM770" s="1030"/>
      <c r="CN770" s="1030"/>
      <c r="CO770" s="1030"/>
      <c r="CP770" s="1030"/>
      <c r="CQ770" s="1030"/>
      <c r="CR770" s="1030"/>
      <c r="CS770" s="1030"/>
      <c r="CT770" s="1030"/>
      <c r="CU770" s="1030"/>
      <c r="CV770" s="1030"/>
      <c r="CW770" s="1030"/>
      <c r="CX770" s="1030"/>
      <c r="CY770" s="1030"/>
      <c r="CZ770" s="1030"/>
      <c r="DA770" s="1030"/>
      <c r="DB770" s="1030"/>
      <c r="DC770" s="1030"/>
      <c r="DD770" s="1030"/>
      <c r="DE770" s="1030"/>
      <c r="DF770" s="1030"/>
      <c r="DG770" s="1030"/>
      <c r="DH770" s="1030"/>
      <c r="DI770" s="1030"/>
      <c r="DJ770" s="1030"/>
      <c r="DK770" s="1030"/>
      <c r="DL770" s="1030"/>
      <c r="DM770" s="1030"/>
      <c r="DN770" s="1030"/>
      <c r="DO770" s="1030"/>
      <c r="DP770" s="1030"/>
      <c r="DQ770" s="1030"/>
      <c r="DR770" s="1030"/>
      <c r="DS770" s="1030"/>
      <c r="DT770" s="1030"/>
      <c r="DU770" s="1030"/>
      <c r="DV770" s="1030"/>
      <c r="DW770" s="1030"/>
      <c r="DX770" s="1030"/>
      <c r="DY770" s="1030"/>
      <c r="DZ770" s="1030"/>
      <c r="EA770" s="1030"/>
      <c r="EB770" s="1030"/>
      <c r="EC770" s="1030"/>
      <c r="ED770" s="1030"/>
      <c r="EE770" s="1030"/>
      <c r="EF770" s="1030"/>
      <c r="EG770" s="1030"/>
      <c r="EH770" s="1030"/>
      <c r="EI770" s="1030"/>
      <c r="EJ770" s="1030"/>
      <c r="EK770" s="1030"/>
      <c r="EL770" s="1030"/>
      <c r="EM770" s="1030"/>
      <c r="EN770" s="1030"/>
      <c r="EO770" s="1030"/>
      <c r="EP770" s="1030"/>
      <c r="EQ770" s="1030"/>
      <c r="ER770" s="1030"/>
      <c r="ES770" s="1030"/>
      <c r="ET770" s="1030"/>
      <c r="EU770" s="1030"/>
      <c r="EV770" s="1030"/>
      <c r="EW770" s="1030"/>
      <c r="EX770" s="1030"/>
      <c r="EY770" s="1030"/>
    </row>
    <row r="771" spans="4:155" s="550" customFormat="1" hidden="1" x14ac:dyDescent="0.25">
      <c r="D771" s="1121"/>
      <c r="E771" s="1121"/>
      <c r="F771" s="1121"/>
      <c r="G771" s="1028"/>
      <c r="H771" s="1030"/>
      <c r="I771" s="1030"/>
      <c r="J771" s="1030"/>
      <c r="K771" s="1030"/>
      <c r="L771" s="1030"/>
      <c r="M771" s="1030"/>
      <c r="N771" s="1030"/>
      <c r="O771" s="1030"/>
      <c r="P771" s="1030"/>
      <c r="Q771" s="1030"/>
      <c r="R771" s="1030"/>
      <c r="S771" s="1030"/>
      <c r="T771" s="1030"/>
      <c r="U771" s="1030"/>
      <c r="V771" s="1030"/>
      <c r="W771" s="1030"/>
      <c r="X771" s="1030"/>
      <c r="Y771" s="1030"/>
      <c r="Z771" s="1030"/>
      <c r="AA771" s="1030"/>
      <c r="AB771" s="1030"/>
      <c r="AC771" s="1030"/>
      <c r="AD771" s="1030"/>
      <c r="AE771" s="1030"/>
      <c r="AF771" s="1030"/>
      <c r="AG771" s="1030"/>
      <c r="AH771" s="1030"/>
      <c r="AI771" s="1030"/>
      <c r="AJ771" s="1030"/>
      <c r="AK771" s="1030"/>
      <c r="AL771" s="1030"/>
      <c r="AM771" s="1030"/>
      <c r="AN771" s="1030"/>
      <c r="AO771" s="1030"/>
      <c r="AP771" s="1030"/>
      <c r="AQ771" s="1030"/>
      <c r="AR771" s="1030"/>
      <c r="AS771" s="1030"/>
      <c r="AT771" s="1030"/>
      <c r="AU771" s="1030"/>
      <c r="AV771" s="1030"/>
      <c r="AW771" s="1030"/>
      <c r="AX771" s="1030"/>
      <c r="AY771" s="1030"/>
      <c r="AZ771" s="1030"/>
      <c r="BA771" s="1030"/>
      <c r="BB771" s="1030"/>
      <c r="BC771" s="1030"/>
      <c r="BD771" s="1030"/>
      <c r="BE771" s="1030"/>
      <c r="BF771" s="1030"/>
      <c r="BG771" s="1030"/>
      <c r="BH771" s="1030"/>
      <c r="BI771" s="1030"/>
      <c r="BJ771" s="1030"/>
      <c r="BK771" s="1030"/>
      <c r="BL771" s="1030"/>
      <c r="BM771" s="1030"/>
      <c r="BN771" s="1030"/>
      <c r="BO771" s="1030"/>
      <c r="BP771" s="1030"/>
      <c r="BQ771" s="1030"/>
      <c r="BR771" s="1030"/>
      <c r="BS771" s="1030"/>
      <c r="BT771" s="1030"/>
      <c r="BU771" s="1030"/>
      <c r="BV771" s="1030"/>
      <c r="BW771" s="1030"/>
      <c r="BX771" s="1030"/>
      <c r="BY771" s="1030"/>
      <c r="BZ771" s="1030"/>
      <c r="CA771" s="1030"/>
      <c r="CB771" s="1030"/>
      <c r="CC771" s="1030"/>
      <c r="CD771" s="1030"/>
      <c r="CE771" s="1030"/>
      <c r="CF771" s="1030"/>
      <c r="CG771" s="1030"/>
      <c r="CH771" s="1030"/>
      <c r="CI771" s="1030"/>
      <c r="CJ771" s="1030"/>
      <c r="CK771" s="1030"/>
      <c r="CL771" s="1030"/>
      <c r="CM771" s="1030"/>
      <c r="CN771" s="1030"/>
      <c r="CO771" s="1030"/>
      <c r="CP771" s="1030"/>
      <c r="CQ771" s="1030"/>
      <c r="CR771" s="1030"/>
      <c r="CS771" s="1030"/>
      <c r="CT771" s="1030"/>
      <c r="CU771" s="1030"/>
      <c r="CV771" s="1030"/>
      <c r="CW771" s="1030"/>
      <c r="CX771" s="1030"/>
      <c r="CY771" s="1030"/>
      <c r="CZ771" s="1030"/>
      <c r="DA771" s="1030"/>
      <c r="DB771" s="1030"/>
      <c r="DC771" s="1030"/>
      <c r="DD771" s="1030"/>
      <c r="DE771" s="1030"/>
      <c r="DF771" s="1030"/>
      <c r="DG771" s="1030"/>
      <c r="DH771" s="1030"/>
      <c r="DI771" s="1030"/>
      <c r="DJ771" s="1030"/>
      <c r="DK771" s="1030"/>
      <c r="DL771" s="1030"/>
      <c r="DM771" s="1030"/>
      <c r="DN771" s="1030"/>
      <c r="DO771" s="1030"/>
      <c r="DP771" s="1030"/>
      <c r="DQ771" s="1030"/>
      <c r="DR771" s="1030"/>
      <c r="DS771" s="1030"/>
      <c r="DT771" s="1030"/>
      <c r="DU771" s="1030"/>
      <c r="DV771" s="1030"/>
      <c r="DW771" s="1030"/>
      <c r="DX771" s="1030"/>
      <c r="DY771" s="1030"/>
      <c r="DZ771" s="1030"/>
      <c r="EA771" s="1030"/>
      <c r="EB771" s="1030"/>
      <c r="EC771" s="1030"/>
      <c r="ED771" s="1030"/>
      <c r="EE771" s="1030"/>
      <c r="EF771" s="1030"/>
      <c r="EG771" s="1030"/>
      <c r="EH771" s="1030"/>
      <c r="EI771" s="1030"/>
      <c r="EJ771" s="1030"/>
      <c r="EK771" s="1030"/>
      <c r="EL771" s="1030"/>
      <c r="EM771" s="1030"/>
      <c r="EN771" s="1030"/>
      <c r="EO771" s="1030"/>
      <c r="EP771" s="1030"/>
      <c r="EQ771" s="1030"/>
      <c r="ER771" s="1030"/>
      <c r="ES771" s="1030"/>
      <c r="ET771" s="1030"/>
      <c r="EU771" s="1030"/>
      <c r="EV771" s="1030"/>
      <c r="EW771" s="1030"/>
      <c r="EX771" s="1030"/>
      <c r="EY771" s="1030"/>
    </row>
    <row r="772" spans="4:155" s="550" customFormat="1" hidden="1" x14ac:dyDescent="0.25">
      <c r="D772" s="1121"/>
      <c r="E772" s="1121"/>
      <c r="F772" s="1121"/>
      <c r="G772" s="1028"/>
      <c r="H772" s="1030"/>
      <c r="I772" s="1030"/>
      <c r="J772" s="1030"/>
      <c r="K772" s="1030"/>
      <c r="L772" s="1030"/>
      <c r="M772" s="1030"/>
      <c r="N772" s="1030"/>
      <c r="O772" s="1030"/>
      <c r="P772" s="1030"/>
      <c r="Q772" s="1030"/>
      <c r="R772" s="1030"/>
      <c r="S772" s="1030"/>
      <c r="T772" s="1030"/>
      <c r="U772" s="1030"/>
      <c r="V772" s="1030"/>
      <c r="W772" s="1030"/>
      <c r="X772" s="1030"/>
      <c r="Y772" s="1030"/>
      <c r="Z772" s="1030"/>
      <c r="AA772" s="1030"/>
      <c r="AB772" s="1030"/>
      <c r="AC772" s="1030"/>
      <c r="AD772" s="1030"/>
      <c r="AE772" s="1030"/>
      <c r="AF772" s="1030"/>
      <c r="AG772" s="1030"/>
      <c r="AH772" s="1030"/>
      <c r="AI772" s="1030"/>
      <c r="AJ772" s="1030"/>
      <c r="AK772" s="1030"/>
      <c r="AL772" s="1030"/>
      <c r="AM772" s="1030"/>
      <c r="AN772" s="1030"/>
      <c r="AO772" s="1030"/>
      <c r="AP772" s="1030"/>
      <c r="AQ772" s="1030"/>
      <c r="AR772" s="1030"/>
      <c r="AS772" s="1030"/>
      <c r="AT772" s="1030"/>
      <c r="AU772" s="1030"/>
      <c r="AV772" s="1030"/>
      <c r="AW772" s="1030"/>
      <c r="AX772" s="1030"/>
      <c r="AY772" s="1030"/>
      <c r="AZ772" s="1030"/>
      <c r="BA772" s="1030"/>
      <c r="BB772" s="1030"/>
      <c r="BC772" s="1030"/>
      <c r="BD772" s="1030"/>
      <c r="BE772" s="1030"/>
      <c r="BF772" s="1030"/>
      <c r="BG772" s="1030"/>
      <c r="BH772" s="1030"/>
      <c r="BI772" s="1030"/>
      <c r="BJ772" s="1030"/>
      <c r="BK772" s="1030"/>
      <c r="BL772" s="1030"/>
      <c r="BM772" s="1030"/>
      <c r="BN772" s="1030"/>
      <c r="BO772" s="1030"/>
      <c r="BP772" s="1030"/>
      <c r="BQ772" s="1030"/>
      <c r="BR772" s="1030"/>
      <c r="BS772" s="1030"/>
      <c r="BT772" s="1030"/>
      <c r="BU772" s="1030"/>
      <c r="BV772" s="1030"/>
      <c r="BW772" s="1030"/>
      <c r="BX772" s="1030"/>
      <c r="BY772" s="1030"/>
      <c r="BZ772" s="1030"/>
      <c r="CA772" s="1030"/>
      <c r="CB772" s="1030"/>
      <c r="CC772" s="1030"/>
      <c r="CD772" s="1030"/>
      <c r="CE772" s="1030"/>
      <c r="CF772" s="1030"/>
      <c r="CG772" s="1030"/>
      <c r="CH772" s="1030"/>
      <c r="CI772" s="1030"/>
      <c r="CJ772" s="1030"/>
      <c r="CK772" s="1030"/>
      <c r="CL772" s="1030"/>
      <c r="CM772" s="1030"/>
      <c r="CN772" s="1030"/>
      <c r="CO772" s="1030"/>
      <c r="CP772" s="1030"/>
      <c r="CQ772" s="1030"/>
      <c r="CR772" s="1030"/>
      <c r="CS772" s="1030"/>
      <c r="CT772" s="1030"/>
      <c r="CU772" s="1030"/>
      <c r="CV772" s="1030"/>
      <c r="CW772" s="1030"/>
      <c r="CX772" s="1030"/>
      <c r="CY772" s="1030"/>
      <c r="CZ772" s="1030"/>
      <c r="DA772" s="1030"/>
      <c r="DB772" s="1030"/>
      <c r="DC772" s="1030"/>
      <c r="DD772" s="1030"/>
      <c r="DE772" s="1030"/>
      <c r="DF772" s="1030"/>
      <c r="DG772" s="1030"/>
      <c r="DH772" s="1030"/>
      <c r="DI772" s="1030"/>
      <c r="DJ772" s="1030"/>
      <c r="DK772" s="1030"/>
      <c r="DL772" s="1030"/>
      <c r="DM772" s="1030"/>
      <c r="DN772" s="1030"/>
      <c r="DO772" s="1030"/>
      <c r="DP772" s="1030"/>
      <c r="DQ772" s="1030"/>
      <c r="DR772" s="1030"/>
      <c r="DS772" s="1030"/>
      <c r="DT772" s="1030"/>
      <c r="DU772" s="1030"/>
      <c r="DV772" s="1030"/>
      <c r="DW772" s="1030"/>
      <c r="DX772" s="1030"/>
      <c r="DY772" s="1030"/>
      <c r="DZ772" s="1030"/>
      <c r="EA772" s="1030"/>
      <c r="EB772" s="1030"/>
      <c r="EC772" s="1030"/>
      <c r="ED772" s="1030"/>
      <c r="EE772" s="1030"/>
      <c r="EF772" s="1030"/>
      <c r="EG772" s="1030"/>
      <c r="EH772" s="1030"/>
      <c r="EI772" s="1030"/>
      <c r="EJ772" s="1030"/>
      <c r="EK772" s="1030"/>
      <c r="EL772" s="1030"/>
      <c r="EM772" s="1030"/>
      <c r="EN772" s="1030"/>
      <c r="EO772" s="1030"/>
      <c r="EP772" s="1030"/>
      <c r="EQ772" s="1030"/>
      <c r="ER772" s="1030"/>
      <c r="ES772" s="1030"/>
      <c r="ET772" s="1030"/>
      <c r="EU772" s="1030"/>
      <c r="EV772" s="1030"/>
      <c r="EW772" s="1030"/>
      <c r="EX772" s="1030"/>
      <c r="EY772" s="1030"/>
    </row>
    <row r="773" spans="4:155" s="550" customFormat="1" hidden="1" x14ac:dyDescent="0.25">
      <c r="D773" s="1121"/>
      <c r="E773" s="1121"/>
      <c r="F773" s="1121"/>
      <c r="G773" s="1028"/>
      <c r="H773" s="1030"/>
      <c r="I773" s="1030"/>
      <c r="J773" s="1030"/>
      <c r="K773" s="1030"/>
      <c r="L773" s="1030"/>
      <c r="M773" s="1030"/>
      <c r="N773" s="1030"/>
      <c r="O773" s="1030"/>
      <c r="P773" s="1030"/>
      <c r="Q773" s="1030"/>
      <c r="R773" s="1030"/>
      <c r="S773" s="1030"/>
      <c r="T773" s="1030"/>
      <c r="U773" s="1030"/>
      <c r="V773" s="1030"/>
      <c r="W773" s="1030"/>
      <c r="X773" s="1030"/>
      <c r="Y773" s="1030"/>
      <c r="Z773" s="1030"/>
      <c r="AA773" s="1030"/>
      <c r="AB773" s="1030"/>
      <c r="AC773" s="1030"/>
      <c r="AD773" s="1030"/>
      <c r="AE773" s="1030"/>
      <c r="AF773" s="1030"/>
      <c r="AG773" s="1030"/>
      <c r="AH773" s="1030"/>
      <c r="AI773" s="1030"/>
      <c r="AJ773" s="1030"/>
      <c r="AK773" s="1030"/>
      <c r="AL773" s="1030"/>
      <c r="AM773" s="1030"/>
      <c r="AN773" s="1030"/>
      <c r="AO773" s="1030"/>
      <c r="AP773" s="1030"/>
      <c r="AQ773" s="1030"/>
      <c r="AR773" s="1030"/>
      <c r="AS773" s="1030"/>
      <c r="AT773" s="1030"/>
      <c r="AU773" s="1030"/>
      <c r="AV773" s="1030"/>
      <c r="AW773" s="1030"/>
      <c r="AX773" s="1030"/>
      <c r="AY773" s="1030"/>
      <c r="AZ773" s="1030"/>
      <c r="BA773" s="1030"/>
      <c r="BB773" s="1030"/>
      <c r="BC773" s="1030"/>
      <c r="BD773" s="1030"/>
      <c r="BE773" s="1030"/>
      <c r="BF773" s="1030"/>
      <c r="BG773" s="1030"/>
      <c r="BH773" s="1030"/>
      <c r="BI773" s="1030"/>
      <c r="BJ773" s="1030"/>
      <c r="BK773" s="1030"/>
      <c r="BL773" s="1030"/>
      <c r="BM773" s="1030"/>
      <c r="BN773" s="1030"/>
      <c r="BO773" s="1030"/>
      <c r="BP773" s="1030"/>
      <c r="BQ773" s="1030"/>
      <c r="BR773" s="1030"/>
      <c r="BS773" s="1030"/>
      <c r="BT773" s="1030"/>
      <c r="BU773" s="1030"/>
      <c r="BV773" s="1030"/>
      <c r="BW773" s="1030"/>
      <c r="BX773" s="1030"/>
      <c r="BY773" s="1030"/>
      <c r="BZ773" s="1030"/>
      <c r="CA773" s="1030"/>
      <c r="CB773" s="1030"/>
      <c r="CC773" s="1030"/>
      <c r="CD773" s="1030"/>
      <c r="CE773" s="1030"/>
      <c r="CF773" s="1030"/>
      <c r="CG773" s="1030"/>
      <c r="CH773" s="1030"/>
      <c r="CI773" s="1030"/>
      <c r="CJ773" s="1030"/>
      <c r="CK773" s="1030"/>
      <c r="CL773" s="1030"/>
      <c r="CM773" s="1030"/>
      <c r="CN773" s="1030"/>
      <c r="CO773" s="1030"/>
      <c r="CP773" s="1030"/>
      <c r="CQ773" s="1030"/>
      <c r="CR773" s="1030"/>
      <c r="CS773" s="1030"/>
      <c r="CT773" s="1030"/>
      <c r="CU773" s="1030"/>
      <c r="CV773" s="1030"/>
      <c r="CW773" s="1030"/>
      <c r="CX773" s="1030"/>
      <c r="CY773" s="1030"/>
      <c r="CZ773" s="1030"/>
      <c r="DA773" s="1030"/>
      <c r="DB773" s="1030"/>
      <c r="DC773" s="1030"/>
      <c r="DD773" s="1030"/>
      <c r="DE773" s="1030"/>
      <c r="DF773" s="1030"/>
      <c r="DG773" s="1030"/>
      <c r="DH773" s="1030"/>
      <c r="DI773" s="1030"/>
      <c r="DJ773" s="1030"/>
      <c r="DK773" s="1030"/>
      <c r="DL773" s="1030"/>
      <c r="DM773" s="1030"/>
      <c r="DN773" s="1030"/>
      <c r="DO773" s="1030"/>
      <c r="DP773" s="1030"/>
      <c r="DQ773" s="1030"/>
      <c r="DR773" s="1030"/>
      <c r="DS773" s="1030"/>
      <c r="DT773" s="1030"/>
      <c r="DU773" s="1030"/>
      <c r="DV773" s="1030"/>
      <c r="DW773" s="1030"/>
      <c r="DX773" s="1030"/>
      <c r="DY773" s="1030"/>
      <c r="DZ773" s="1030"/>
      <c r="EA773" s="1030"/>
      <c r="EB773" s="1030"/>
      <c r="EC773" s="1030"/>
      <c r="ED773" s="1030"/>
      <c r="EE773" s="1030"/>
      <c r="EF773" s="1030"/>
      <c r="EG773" s="1030"/>
      <c r="EH773" s="1030"/>
      <c r="EI773" s="1030"/>
      <c r="EJ773" s="1030"/>
      <c r="EK773" s="1030"/>
      <c r="EL773" s="1030"/>
      <c r="EM773" s="1030"/>
      <c r="EN773" s="1030"/>
      <c r="EO773" s="1030"/>
      <c r="EP773" s="1030"/>
      <c r="EQ773" s="1030"/>
      <c r="ER773" s="1030"/>
      <c r="ES773" s="1030"/>
      <c r="ET773" s="1030"/>
      <c r="EU773" s="1030"/>
      <c r="EV773" s="1030"/>
      <c r="EW773" s="1030"/>
      <c r="EX773" s="1030"/>
      <c r="EY773" s="1030"/>
    </row>
    <row r="774" spans="4:155" s="550" customFormat="1" hidden="1" x14ac:dyDescent="0.25">
      <c r="D774" s="1121"/>
      <c r="E774" s="1121"/>
      <c r="F774" s="1121"/>
      <c r="G774" s="1028"/>
      <c r="H774" s="1030"/>
      <c r="I774" s="1030"/>
      <c r="J774" s="1030"/>
      <c r="K774" s="1030"/>
      <c r="L774" s="1030"/>
      <c r="M774" s="1030"/>
      <c r="N774" s="1030"/>
      <c r="O774" s="1030"/>
      <c r="P774" s="1030"/>
      <c r="Q774" s="1030"/>
      <c r="R774" s="1030"/>
      <c r="S774" s="1030"/>
      <c r="T774" s="1030"/>
      <c r="U774" s="1030"/>
      <c r="V774" s="1030"/>
      <c r="W774" s="1030"/>
      <c r="X774" s="1030"/>
      <c r="Y774" s="1030"/>
      <c r="Z774" s="1030"/>
      <c r="AA774" s="1030"/>
      <c r="AB774" s="1030"/>
      <c r="AC774" s="1030"/>
      <c r="AD774" s="1030"/>
      <c r="AE774" s="1030"/>
      <c r="AF774" s="1030"/>
      <c r="AG774" s="1030"/>
      <c r="AH774" s="1030"/>
      <c r="AI774" s="1030"/>
      <c r="AJ774" s="1030"/>
      <c r="AK774" s="1030"/>
      <c r="AL774" s="1030"/>
      <c r="AM774" s="1030"/>
      <c r="AN774" s="1030"/>
      <c r="AO774" s="1030"/>
      <c r="AP774" s="1030"/>
      <c r="AQ774" s="1030"/>
      <c r="AR774" s="1030"/>
      <c r="AS774" s="1030"/>
      <c r="AT774" s="1030"/>
      <c r="AU774" s="1030"/>
      <c r="AV774" s="1030"/>
      <c r="AW774" s="1030"/>
      <c r="AX774" s="1030"/>
      <c r="AY774" s="1030"/>
      <c r="AZ774" s="1030"/>
      <c r="BA774" s="1030"/>
      <c r="BB774" s="1030"/>
      <c r="BC774" s="1030"/>
      <c r="BD774" s="1030"/>
      <c r="BE774" s="1030"/>
      <c r="BF774" s="1030"/>
      <c r="BG774" s="1030"/>
      <c r="BH774" s="1030"/>
      <c r="BI774" s="1030"/>
      <c r="BJ774" s="1030"/>
      <c r="BK774" s="1030"/>
      <c r="BL774" s="1030"/>
      <c r="BM774" s="1030"/>
      <c r="BN774" s="1030"/>
      <c r="BO774" s="1030"/>
      <c r="BP774" s="1030"/>
      <c r="BQ774" s="1030"/>
      <c r="BR774" s="1030"/>
      <c r="BS774" s="1030"/>
      <c r="BT774" s="1030"/>
      <c r="BU774" s="1030"/>
      <c r="BV774" s="1030"/>
      <c r="BW774" s="1030"/>
      <c r="BX774" s="1030"/>
      <c r="BY774" s="1030"/>
      <c r="BZ774" s="1030"/>
      <c r="CA774" s="1030"/>
      <c r="CB774" s="1030"/>
      <c r="CC774" s="1030"/>
      <c r="CD774" s="1030"/>
      <c r="CE774" s="1030"/>
      <c r="CF774" s="1030"/>
      <c r="CG774" s="1030"/>
      <c r="CH774" s="1030"/>
      <c r="CI774" s="1030"/>
      <c r="CJ774" s="1030"/>
      <c r="CK774" s="1030"/>
      <c r="CL774" s="1030"/>
      <c r="CM774" s="1030"/>
      <c r="CN774" s="1030"/>
      <c r="CO774" s="1030"/>
      <c r="CP774" s="1030"/>
      <c r="CQ774" s="1030"/>
      <c r="CR774" s="1030"/>
      <c r="CS774" s="1030"/>
      <c r="CT774" s="1030"/>
      <c r="CU774" s="1030"/>
      <c r="CV774" s="1030"/>
      <c r="CW774" s="1030"/>
      <c r="CX774" s="1030"/>
      <c r="CY774" s="1030"/>
      <c r="CZ774" s="1030"/>
      <c r="DA774" s="1030"/>
      <c r="DB774" s="1030"/>
      <c r="DC774" s="1030"/>
      <c r="DD774" s="1030"/>
      <c r="DE774" s="1030"/>
      <c r="DF774" s="1030"/>
      <c r="DG774" s="1030"/>
      <c r="DH774" s="1030"/>
      <c r="DI774" s="1030"/>
      <c r="DJ774" s="1030"/>
      <c r="DK774" s="1030"/>
      <c r="DL774" s="1030"/>
      <c r="DM774" s="1030"/>
      <c r="DN774" s="1030"/>
      <c r="DO774" s="1030"/>
      <c r="DP774" s="1030"/>
      <c r="DQ774" s="1030"/>
      <c r="DR774" s="1030"/>
      <c r="DS774" s="1030"/>
      <c r="DT774" s="1030"/>
      <c r="DU774" s="1030"/>
      <c r="DV774" s="1030"/>
      <c r="DW774" s="1030"/>
      <c r="DX774" s="1030"/>
      <c r="DY774" s="1030"/>
      <c r="DZ774" s="1030"/>
      <c r="EA774" s="1030"/>
      <c r="EB774" s="1030"/>
      <c r="EC774" s="1030"/>
      <c r="ED774" s="1030"/>
      <c r="EE774" s="1030"/>
      <c r="EF774" s="1030"/>
      <c r="EG774" s="1030"/>
      <c r="EH774" s="1030"/>
      <c r="EI774" s="1030"/>
      <c r="EJ774" s="1030"/>
      <c r="EK774" s="1030"/>
      <c r="EL774" s="1030"/>
      <c r="EM774" s="1030"/>
      <c r="EN774" s="1030"/>
      <c r="EO774" s="1030"/>
      <c r="EP774" s="1030"/>
      <c r="EQ774" s="1030"/>
      <c r="ER774" s="1030"/>
      <c r="ES774" s="1030"/>
      <c r="ET774" s="1030"/>
      <c r="EU774" s="1030"/>
      <c r="EV774" s="1030"/>
      <c r="EW774" s="1030"/>
      <c r="EX774" s="1030"/>
      <c r="EY774" s="1030"/>
    </row>
    <row r="775" spans="4:155" s="550" customFormat="1" hidden="1" x14ac:dyDescent="0.25">
      <c r="D775" s="1121"/>
      <c r="E775" s="1121"/>
      <c r="F775" s="1121"/>
      <c r="G775" s="1028"/>
      <c r="H775" s="1030"/>
      <c r="I775" s="1030"/>
      <c r="J775" s="1030"/>
      <c r="K775" s="1030"/>
      <c r="L775" s="1030"/>
      <c r="M775" s="1030"/>
      <c r="N775" s="1030"/>
      <c r="O775" s="1030"/>
      <c r="P775" s="1030"/>
      <c r="Q775" s="1030"/>
      <c r="R775" s="1030"/>
      <c r="S775" s="1030"/>
      <c r="T775" s="1030"/>
      <c r="U775" s="1030"/>
      <c r="V775" s="1030"/>
      <c r="W775" s="1030"/>
      <c r="X775" s="1030"/>
      <c r="Y775" s="1030"/>
      <c r="Z775" s="1030"/>
      <c r="AA775" s="1030"/>
      <c r="AB775" s="1030"/>
      <c r="AC775" s="1030"/>
      <c r="AD775" s="1030"/>
      <c r="AE775" s="1030"/>
      <c r="AF775" s="1030"/>
      <c r="AG775" s="1030"/>
      <c r="AH775" s="1030"/>
      <c r="AI775" s="1030"/>
      <c r="AJ775" s="1030"/>
      <c r="AK775" s="1030"/>
      <c r="AL775" s="1030"/>
      <c r="AM775" s="1030"/>
      <c r="AN775" s="1030"/>
      <c r="AO775" s="1030"/>
      <c r="AP775" s="1030"/>
      <c r="AQ775" s="1030"/>
      <c r="AR775" s="1030"/>
      <c r="AS775" s="1030"/>
      <c r="AT775" s="1030"/>
      <c r="AU775" s="1030"/>
      <c r="AV775" s="1030"/>
      <c r="AW775" s="1030"/>
      <c r="AX775" s="1030"/>
      <c r="AY775" s="1030"/>
      <c r="AZ775" s="1030"/>
      <c r="BA775" s="1030"/>
      <c r="BB775" s="1030"/>
      <c r="BC775" s="1030"/>
      <c r="BD775" s="1030"/>
      <c r="BE775" s="1030"/>
      <c r="BF775" s="1030"/>
      <c r="BG775" s="1030"/>
      <c r="BH775" s="1030"/>
      <c r="BI775" s="1030"/>
      <c r="BJ775" s="1030"/>
      <c r="BK775" s="1030"/>
      <c r="BL775" s="1030"/>
      <c r="BM775" s="1030"/>
      <c r="BN775" s="1030"/>
      <c r="BO775" s="1030"/>
      <c r="BP775" s="1030"/>
      <c r="BQ775" s="1030"/>
      <c r="BR775" s="1030"/>
      <c r="BS775" s="1030"/>
      <c r="BT775" s="1030"/>
      <c r="BU775" s="1030"/>
      <c r="BV775" s="1030"/>
      <c r="BW775" s="1030"/>
      <c r="BX775" s="1030"/>
      <c r="BY775" s="1030"/>
      <c r="BZ775" s="1030"/>
      <c r="CA775" s="1030"/>
      <c r="CB775" s="1030"/>
      <c r="CC775" s="1030"/>
      <c r="CD775" s="1030"/>
      <c r="CE775" s="1030"/>
      <c r="CF775" s="1030"/>
      <c r="CG775" s="1030"/>
      <c r="CH775" s="1030"/>
      <c r="CI775" s="1030"/>
      <c r="CJ775" s="1030"/>
      <c r="CK775" s="1030"/>
      <c r="CL775" s="1030"/>
      <c r="CM775" s="1030"/>
      <c r="CN775" s="1030"/>
      <c r="CO775" s="1030"/>
      <c r="CP775" s="1030"/>
      <c r="CQ775" s="1030"/>
      <c r="CR775" s="1030"/>
      <c r="CS775" s="1030"/>
      <c r="CT775" s="1030"/>
      <c r="CU775" s="1030"/>
      <c r="CV775" s="1030"/>
      <c r="CW775" s="1030"/>
      <c r="CX775" s="1030"/>
      <c r="CY775" s="1030"/>
      <c r="CZ775" s="1030"/>
      <c r="DA775" s="1030"/>
      <c r="DB775" s="1030"/>
      <c r="DC775" s="1030"/>
      <c r="DD775" s="1030"/>
      <c r="DE775" s="1030"/>
      <c r="DF775" s="1030"/>
      <c r="DG775" s="1030"/>
      <c r="DH775" s="1030"/>
      <c r="DI775" s="1030"/>
      <c r="DJ775" s="1030"/>
      <c r="DK775" s="1030"/>
      <c r="DL775" s="1030"/>
      <c r="DM775" s="1030"/>
      <c r="DN775" s="1030"/>
      <c r="DO775" s="1030"/>
      <c r="DP775" s="1030"/>
      <c r="DQ775" s="1030"/>
      <c r="DR775" s="1030"/>
      <c r="DS775" s="1030"/>
      <c r="DT775" s="1030"/>
      <c r="DU775" s="1030"/>
      <c r="DV775" s="1030"/>
      <c r="DW775" s="1030"/>
      <c r="DX775" s="1030"/>
      <c r="DY775" s="1030"/>
      <c r="DZ775" s="1030"/>
      <c r="EA775" s="1030"/>
      <c r="EB775" s="1030"/>
      <c r="EC775" s="1030"/>
      <c r="ED775" s="1030"/>
      <c r="EE775" s="1030"/>
      <c r="EF775" s="1030"/>
      <c r="EG775" s="1030"/>
      <c r="EH775" s="1030"/>
      <c r="EI775" s="1030"/>
      <c r="EJ775" s="1030"/>
      <c r="EK775" s="1030"/>
      <c r="EL775" s="1030"/>
      <c r="EM775" s="1030"/>
      <c r="EN775" s="1030"/>
      <c r="EO775" s="1030"/>
      <c r="EP775" s="1030"/>
      <c r="EQ775" s="1030"/>
      <c r="ER775" s="1030"/>
      <c r="ES775" s="1030"/>
      <c r="ET775" s="1030"/>
      <c r="EU775" s="1030"/>
      <c r="EV775" s="1030"/>
      <c r="EW775" s="1030"/>
      <c r="EX775" s="1030"/>
      <c r="EY775" s="1030"/>
    </row>
    <row r="776" spans="4:155" s="550" customFormat="1" hidden="1" x14ac:dyDescent="0.25">
      <c r="D776" s="1121"/>
      <c r="E776" s="1121"/>
      <c r="F776" s="1121"/>
      <c r="G776" s="1028"/>
      <c r="H776" s="1030"/>
      <c r="I776" s="1030"/>
      <c r="J776" s="1030"/>
      <c r="K776" s="1030"/>
      <c r="L776" s="1030"/>
      <c r="M776" s="1030"/>
      <c r="N776" s="1030"/>
      <c r="O776" s="1030"/>
      <c r="P776" s="1030"/>
      <c r="Q776" s="1030"/>
      <c r="R776" s="1030"/>
      <c r="S776" s="1030"/>
      <c r="T776" s="1030"/>
      <c r="U776" s="1030"/>
      <c r="V776" s="1030"/>
      <c r="W776" s="1030"/>
      <c r="X776" s="1030"/>
      <c r="Y776" s="1030"/>
      <c r="Z776" s="1030"/>
      <c r="AA776" s="1030"/>
      <c r="AB776" s="1030"/>
      <c r="AC776" s="1030"/>
      <c r="AD776" s="1030"/>
      <c r="AE776" s="1030"/>
      <c r="AF776" s="1030"/>
      <c r="AG776" s="1030"/>
      <c r="AH776" s="1030"/>
      <c r="AI776" s="1030"/>
      <c r="AJ776" s="1030"/>
      <c r="AK776" s="1030"/>
      <c r="AL776" s="1030"/>
      <c r="AM776" s="1030"/>
      <c r="AN776" s="1030"/>
      <c r="AO776" s="1030"/>
      <c r="AP776" s="1030"/>
      <c r="AQ776" s="1030"/>
      <c r="AR776" s="1030"/>
      <c r="AS776" s="1030"/>
      <c r="AT776" s="1030"/>
      <c r="AU776" s="1030"/>
      <c r="AV776" s="1030"/>
      <c r="AW776" s="1030"/>
      <c r="AX776" s="1030"/>
      <c r="AY776" s="1030"/>
      <c r="AZ776" s="1030"/>
      <c r="BA776" s="1030"/>
      <c r="BB776" s="1030"/>
      <c r="BC776" s="1030"/>
      <c r="BD776" s="1030"/>
      <c r="BE776" s="1030"/>
      <c r="BF776" s="1030"/>
      <c r="BG776" s="1030"/>
      <c r="BH776" s="1030"/>
      <c r="BI776" s="1030"/>
      <c r="BJ776" s="1030"/>
      <c r="BK776" s="1030"/>
      <c r="BL776" s="1030"/>
      <c r="BM776" s="1030"/>
      <c r="BN776" s="1030"/>
      <c r="BO776" s="1030"/>
      <c r="BP776" s="1030"/>
      <c r="BQ776" s="1030"/>
      <c r="BR776" s="1030"/>
      <c r="BS776" s="1030"/>
      <c r="BT776" s="1030"/>
      <c r="BU776" s="1030"/>
      <c r="BV776" s="1030"/>
      <c r="BW776" s="1030"/>
      <c r="BX776" s="1030"/>
      <c r="BY776" s="1030"/>
      <c r="BZ776" s="1030"/>
      <c r="CA776" s="1030"/>
      <c r="CB776" s="1030"/>
      <c r="CC776" s="1030"/>
      <c r="CD776" s="1030"/>
      <c r="CE776" s="1030"/>
      <c r="CF776" s="1030"/>
      <c r="CG776" s="1030"/>
      <c r="CH776" s="1030"/>
      <c r="CI776" s="1030"/>
      <c r="CJ776" s="1030"/>
      <c r="CK776" s="1030"/>
      <c r="CL776" s="1030"/>
      <c r="CM776" s="1030"/>
      <c r="CN776" s="1030"/>
      <c r="CO776" s="1030"/>
      <c r="CP776" s="1030"/>
      <c r="CQ776" s="1030"/>
      <c r="CR776" s="1030"/>
      <c r="CS776" s="1030"/>
      <c r="CT776" s="1030"/>
      <c r="CU776" s="1030"/>
      <c r="CV776" s="1030"/>
      <c r="CW776" s="1030"/>
      <c r="CX776" s="1030"/>
      <c r="CY776" s="1030"/>
      <c r="CZ776" s="1030"/>
      <c r="DA776" s="1030"/>
      <c r="DB776" s="1030"/>
      <c r="DC776" s="1030"/>
      <c r="DD776" s="1030"/>
      <c r="DE776" s="1030"/>
      <c r="DF776" s="1030"/>
      <c r="DG776" s="1030"/>
      <c r="DH776" s="1030"/>
      <c r="DI776" s="1030"/>
      <c r="DJ776" s="1030"/>
      <c r="DK776" s="1030"/>
      <c r="DL776" s="1030"/>
      <c r="DM776" s="1030"/>
      <c r="DN776" s="1030"/>
      <c r="DO776" s="1030"/>
      <c r="DP776" s="1030"/>
      <c r="DQ776" s="1030"/>
      <c r="DR776" s="1030"/>
      <c r="DS776" s="1030"/>
      <c r="DT776" s="1030"/>
      <c r="DU776" s="1030"/>
      <c r="DV776" s="1030"/>
      <c r="DW776" s="1030"/>
      <c r="DX776" s="1030"/>
      <c r="DY776" s="1030"/>
      <c r="DZ776" s="1030"/>
      <c r="EA776" s="1030"/>
      <c r="EB776" s="1030"/>
      <c r="EC776" s="1030"/>
      <c r="ED776" s="1030"/>
      <c r="EE776" s="1030"/>
      <c r="EF776" s="1030"/>
      <c r="EG776" s="1030"/>
      <c r="EH776" s="1030"/>
      <c r="EI776" s="1030"/>
      <c r="EJ776" s="1030"/>
      <c r="EK776" s="1030"/>
      <c r="EL776" s="1030"/>
      <c r="EM776" s="1030"/>
      <c r="EN776" s="1030"/>
      <c r="EO776" s="1030"/>
      <c r="EP776" s="1030"/>
      <c r="EQ776" s="1030"/>
      <c r="ER776" s="1030"/>
      <c r="ES776" s="1030"/>
      <c r="ET776" s="1030"/>
      <c r="EU776" s="1030"/>
      <c r="EV776" s="1030"/>
      <c r="EW776" s="1030"/>
      <c r="EX776" s="1030"/>
      <c r="EY776" s="1030"/>
    </row>
    <row r="777" spans="4:155" s="550" customFormat="1" hidden="1" x14ac:dyDescent="0.25">
      <c r="D777" s="1121"/>
      <c r="E777" s="1121"/>
      <c r="F777" s="1121"/>
      <c r="G777" s="1028"/>
      <c r="H777" s="1030"/>
      <c r="I777" s="1030"/>
      <c r="J777" s="1030"/>
      <c r="K777" s="1030"/>
      <c r="L777" s="1030"/>
      <c r="M777" s="1030"/>
      <c r="N777" s="1030"/>
      <c r="O777" s="1030"/>
      <c r="P777" s="1030"/>
      <c r="Q777" s="1030"/>
      <c r="R777" s="1030"/>
      <c r="S777" s="1030"/>
      <c r="T777" s="1030"/>
      <c r="U777" s="1030"/>
      <c r="V777" s="1030"/>
      <c r="W777" s="1030"/>
      <c r="X777" s="1030"/>
      <c r="Y777" s="1030"/>
      <c r="Z777" s="1030"/>
      <c r="AA777" s="1030"/>
      <c r="AB777" s="1030"/>
      <c r="AC777" s="1030"/>
      <c r="AD777" s="1030"/>
      <c r="AE777" s="1030"/>
      <c r="AF777" s="1030"/>
      <c r="AG777" s="1030"/>
      <c r="AH777" s="1030"/>
      <c r="AI777" s="1030"/>
      <c r="AJ777" s="1030"/>
      <c r="AK777" s="1030"/>
      <c r="AL777" s="1030"/>
      <c r="AM777" s="1030"/>
      <c r="AN777" s="1030"/>
      <c r="AO777" s="1030"/>
      <c r="AP777" s="1030"/>
      <c r="AQ777" s="1030"/>
      <c r="AR777" s="1030"/>
      <c r="AS777" s="1030"/>
      <c r="AT777" s="1030"/>
      <c r="AU777" s="1030"/>
      <c r="AV777" s="1030"/>
      <c r="AW777" s="1030"/>
      <c r="AX777" s="1030"/>
      <c r="AY777" s="1030"/>
      <c r="AZ777" s="1030"/>
      <c r="BA777" s="1030"/>
      <c r="BB777" s="1030"/>
      <c r="BC777" s="1030"/>
      <c r="BD777" s="1030"/>
      <c r="BE777" s="1030"/>
      <c r="BF777" s="1030"/>
      <c r="BG777" s="1030"/>
      <c r="BH777" s="1030"/>
      <c r="BI777" s="1030"/>
      <c r="BJ777" s="1030"/>
      <c r="BK777" s="1030"/>
      <c r="BL777" s="1030"/>
      <c r="BM777" s="1030"/>
      <c r="BN777" s="1030"/>
      <c r="BO777" s="1030"/>
      <c r="BP777" s="1030"/>
      <c r="BQ777" s="1030"/>
      <c r="BR777" s="1030"/>
      <c r="BS777" s="1030"/>
      <c r="BT777" s="1030"/>
      <c r="BU777" s="1030"/>
      <c r="BV777" s="1030"/>
      <c r="BW777" s="1030"/>
      <c r="BX777" s="1030"/>
      <c r="BY777" s="1030"/>
      <c r="BZ777" s="1030"/>
      <c r="CA777" s="1030"/>
      <c r="CB777" s="1030"/>
      <c r="CC777" s="1030"/>
      <c r="CD777" s="1030"/>
      <c r="CE777" s="1030"/>
      <c r="CF777" s="1030"/>
      <c r="CG777" s="1030"/>
      <c r="CH777" s="1030"/>
      <c r="CI777" s="1030"/>
      <c r="CJ777" s="1030"/>
      <c r="CK777" s="1030"/>
      <c r="CL777" s="1030"/>
      <c r="CM777" s="1030"/>
      <c r="CN777" s="1030"/>
      <c r="CO777" s="1030"/>
      <c r="CP777" s="1030"/>
      <c r="CQ777" s="1030"/>
      <c r="CR777" s="1030"/>
      <c r="CS777" s="1030"/>
      <c r="CT777" s="1030"/>
      <c r="CU777" s="1030"/>
      <c r="CV777" s="1030"/>
      <c r="CW777" s="1030"/>
      <c r="CX777" s="1030"/>
      <c r="CY777" s="1030"/>
      <c r="CZ777" s="1030"/>
      <c r="DA777" s="1030"/>
      <c r="DB777" s="1030"/>
      <c r="DC777" s="1030"/>
      <c r="DD777" s="1030"/>
      <c r="DE777" s="1030"/>
      <c r="DF777" s="1030"/>
      <c r="DG777" s="1030"/>
      <c r="DH777" s="1030"/>
      <c r="DI777" s="1030"/>
      <c r="DJ777" s="1030"/>
      <c r="DK777" s="1030"/>
      <c r="DL777" s="1030"/>
      <c r="DM777" s="1030"/>
      <c r="DN777" s="1030"/>
      <c r="DO777" s="1030"/>
      <c r="DP777" s="1030"/>
      <c r="DQ777" s="1030"/>
      <c r="DR777" s="1030"/>
      <c r="DS777" s="1030"/>
      <c r="DT777" s="1030"/>
      <c r="DU777" s="1030"/>
      <c r="DV777" s="1030"/>
      <c r="DW777" s="1030"/>
      <c r="DX777" s="1030"/>
      <c r="DY777" s="1030"/>
      <c r="DZ777" s="1030"/>
      <c r="EA777" s="1030"/>
      <c r="EB777" s="1030"/>
      <c r="EC777" s="1030"/>
      <c r="ED777" s="1030"/>
      <c r="EE777" s="1030"/>
      <c r="EF777" s="1030"/>
      <c r="EG777" s="1030"/>
      <c r="EH777" s="1030"/>
      <c r="EI777" s="1030"/>
      <c r="EJ777" s="1030"/>
      <c r="EK777" s="1030"/>
      <c r="EL777" s="1030"/>
      <c r="EM777" s="1030"/>
      <c r="EN777" s="1030"/>
      <c r="EO777" s="1030"/>
      <c r="EP777" s="1030"/>
      <c r="EQ777" s="1030"/>
      <c r="ER777" s="1030"/>
      <c r="ES777" s="1030"/>
      <c r="ET777" s="1030"/>
      <c r="EU777" s="1030"/>
      <c r="EV777" s="1030"/>
      <c r="EW777" s="1030"/>
      <c r="EX777" s="1030"/>
      <c r="EY777" s="1030"/>
    </row>
    <row r="778" spans="4:155" s="550" customFormat="1" hidden="1" x14ac:dyDescent="0.25">
      <c r="D778" s="1121"/>
      <c r="E778" s="1121"/>
      <c r="F778" s="1121"/>
      <c r="G778" s="1028"/>
      <c r="H778" s="1030"/>
      <c r="I778" s="1030"/>
      <c r="J778" s="1030"/>
      <c r="K778" s="1030"/>
      <c r="L778" s="1030"/>
      <c r="M778" s="1030"/>
      <c r="N778" s="1030"/>
      <c r="O778" s="1030"/>
      <c r="P778" s="1030"/>
      <c r="Q778" s="1030"/>
      <c r="R778" s="1030"/>
      <c r="S778" s="1030"/>
      <c r="T778" s="1030"/>
      <c r="U778" s="1030"/>
      <c r="V778" s="1030"/>
      <c r="W778" s="1030"/>
      <c r="X778" s="1030"/>
      <c r="Y778" s="1030"/>
      <c r="Z778" s="1030"/>
      <c r="AA778" s="1030"/>
      <c r="AB778" s="1030"/>
      <c r="AC778" s="1030"/>
      <c r="AD778" s="1030"/>
      <c r="AE778" s="1030"/>
      <c r="AF778" s="1030"/>
      <c r="AG778" s="1030"/>
      <c r="AH778" s="1030"/>
      <c r="AI778" s="1030"/>
      <c r="AJ778" s="1030"/>
      <c r="AK778" s="1030"/>
      <c r="AL778" s="1030"/>
      <c r="AM778" s="1030"/>
      <c r="AN778" s="1030"/>
      <c r="AO778" s="1030"/>
      <c r="AP778" s="1030"/>
      <c r="AQ778" s="1030"/>
      <c r="AR778" s="1030"/>
      <c r="AS778" s="1030"/>
      <c r="AT778" s="1030"/>
      <c r="AU778" s="1030"/>
      <c r="AV778" s="1030"/>
      <c r="AW778" s="1030"/>
      <c r="AX778" s="1030"/>
      <c r="AY778" s="1030"/>
      <c r="AZ778" s="1030"/>
      <c r="BA778" s="1030"/>
      <c r="BB778" s="1030"/>
      <c r="BC778" s="1030"/>
      <c r="BD778" s="1030"/>
      <c r="BE778" s="1030"/>
      <c r="BF778" s="1030"/>
      <c r="BG778" s="1030"/>
      <c r="BH778" s="1030"/>
      <c r="BI778" s="1030"/>
      <c r="BJ778" s="1030"/>
      <c r="BK778" s="1030"/>
      <c r="BL778" s="1030"/>
      <c r="BM778" s="1030"/>
      <c r="BN778" s="1030"/>
      <c r="BO778" s="1030"/>
      <c r="BP778" s="1030"/>
      <c r="BQ778" s="1030"/>
      <c r="BR778" s="1030"/>
      <c r="BS778" s="1030"/>
      <c r="BT778" s="1030"/>
      <c r="BU778" s="1030"/>
      <c r="BV778" s="1030"/>
      <c r="BW778" s="1030"/>
      <c r="BX778" s="1030"/>
      <c r="BY778" s="1030"/>
      <c r="BZ778" s="1030"/>
      <c r="CA778" s="1030"/>
      <c r="CB778" s="1030"/>
      <c r="CC778" s="1030"/>
      <c r="CD778" s="1030"/>
      <c r="CE778" s="1030"/>
      <c r="CF778" s="1030"/>
      <c r="CG778" s="1030"/>
      <c r="CH778" s="1030"/>
      <c r="CI778" s="1030"/>
      <c r="CJ778" s="1030"/>
      <c r="CK778" s="1030"/>
      <c r="CL778" s="1030"/>
      <c r="CM778" s="1030"/>
      <c r="CN778" s="1030"/>
      <c r="CO778" s="1030"/>
      <c r="CP778" s="1030"/>
      <c r="CQ778" s="1030"/>
      <c r="CR778" s="1030"/>
      <c r="CS778" s="1030"/>
      <c r="CT778" s="1030"/>
      <c r="CU778" s="1030"/>
      <c r="CV778" s="1030"/>
      <c r="CW778" s="1030"/>
      <c r="CX778" s="1030"/>
      <c r="CY778" s="1030"/>
      <c r="CZ778" s="1030"/>
      <c r="DA778" s="1030"/>
      <c r="DB778" s="1030"/>
      <c r="DC778" s="1030"/>
      <c r="DD778" s="1030"/>
      <c r="DE778" s="1030"/>
      <c r="DF778" s="1030"/>
      <c r="DG778" s="1030"/>
      <c r="DH778" s="1030"/>
      <c r="DI778" s="1030"/>
      <c r="DJ778" s="1030"/>
      <c r="DK778" s="1030"/>
      <c r="DL778" s="1030"/>
      <c r="DM778" s="1030"/>
      <c r="DN778" s="1030"/>
      <c r="DO778" s="1030"/>
      <c r="DP778" s="1030"/>
      <c r="DQ778" s="1030"/>
      <c r="DR778" s="1030"/>
      <c r="DS778" s="1030"/>
      <c r="DT778" s="1030"/>
      <c r="DU778" s="1030"/>
      <c r="DV778" s="1030"/>
      <c r="DW778" s="1030"/>
      <c r="DX778" s="1030"/>
      <c r="DY778" s="1030"/>
      <c r="DZ778" s="1030"/>
      <c r="EA778" s="1030"/>
      <c r="EB778" s="1030"/>
      <c r="EC778" s="1030"/>
      <c r="ED778" s="1030"/>
      <c r="EE778" s="1030"/>
      <c r="EF778" s="1030"/>
      <c r="EG778" s="1030"/>
      <c r="EH778" s="1030"/>
      <c r="EI778" s="1030"/>
      <c r="EJ778" s="1030"/>
      <c r="EK778" s="1030"/>
      <c r="EL778" s="1030"/>
      <c r="EM778" s="1030"/>
      <c r="EN778" s="1030"/>
      <c r="EO778" s="1030"/>
      <c r="EP778" s="1030"/>
      <c r="EQ778" s="1030"/>
      <c r="ER778" s="1030"/>
      <c r="ES778" s="1030"/>
      <c r="ET778" s="1030"/>
      <c r="EU778" s="1030"/>
      <c r="EV778" s="1030"/>
      <c r="EW778" s="1030"/>
      <c r="EX778" s="1030"/>
      <c r="EY778" s="1030"/>
    </row>
    <row r="779" spans="4:155" s="550" customFormat="1" hidden="1" x14ac:dyDescent="0.25">
      <c r="D779" s="1121"/>
      <c r="E779" s="1121"/>
      <c r="F779" s="1121"/>
      <c r="G779" s="1028"/>
      <c r="H779" s="1030"/>
      <c r="I779" s="1030"/>
      <c r="J779" s="1030"/>
      <c r="K779" s="1030"/>
      <c r="L779" s="1030"/>
      <c r="M779" s="1030"/>
      <c r="N779" s="1030"/>
      <c r="O779" s="1030"/>
      <c r="P779" s="1030"/>
      <c r="Q779" s="1030"/>
      <c r="R779" s="1030"/>
      <c r="S779" s="1030"/>
      <c r="T779" s="1030"/>
      <c r="U779" s="1030"/>
      <c r="V779" s="1030"/>
      <c r="W779" s="1030"/>
      <c r="X779" s="1030"/>
      <c r="Y779" s="1030"/>
      <c r="Z779" s="1030"/>
      <c r="AA779" s="1030"/>
      <c r="AB779" s="1030"/>
      <c r="AC779" s="1030"/>
      <c r="AD779" s="1030"/>
      <c r="AE779" s="1030"/>
      <c r="AF779" s="1030"/>
      <c r="AG779" s="1030"/>
      <c r="AH779" s="1030"/>
      <c r="AI779" s="1030"/>
      <c r="AJ779" s="1030"/>
      <c r="AK779" s="1030"/>
      <c r="AL779" s="1030"/>
      <c r="AM779" s="1030"/>
      <c r="AN779" s="1030"/>
      <c r="AO779" s="1030"/>
      <c r="AP779" s="1030"/>
      <c r="AQ779" s="1030"/>
      <c r="AR779" s="1030"/>
      <c r="AS779" s="1030"/>
      <c r="AT779" s="1030"/>
      <c r="AU779" s="1030"/>
      <c r="AV779" s="1030"/>
      <c r="AW779" s="1030"/>
      <c r="AX779" s="1030"/>
      <c r="AY779" s="1030"/>
      <c r="AZ779" s="1030"/>
      <c r="BA779" s="1030"/>
      <c r="BB779" s="1030"/>
      <c r="BC779" s="1030"/>
      <c r="BD779" s="1030"/>
      <c r="BE779" s="1030"/>
      <c r="BF779" s="1030"/>
      <c r="BG779" s="1030"/>
      <c r="BH779" s="1030"/>
      <c r="BI779" s="1030"/>
      <c r="BJ779" s="1030"/>
      <c r="BK779" s="1030"/>
      <c r="BL779" s="1030"/>
      <c r="BM779" s="1030"/>
      <c r="BN779" s="1030"/>
      <c r="BO779" s="1030"/>
      <c r="BP779" s="1030"/>
      <c r="BQ779" s="1030"/>
      <c r="BR779" s="1030"/>
      <c r="BS779" s="1030"/>
      <c r="BT779" s="1030"/>
      <c r="BU779" s="1030"/>
      <c r="BV779" s="1030"/>
      <c r="BW779" s="1030"/>
      <c r="BX779" s="1030"/>
      <c r="BY779" s="1030"/>
      <c r="BZ779" s="1030"/>
      <c r="CA779" s="1030"/>
      <c r="CB779" s="1030"/>
      <c r="CC779" s="1030"/>
      <c r="CD779" s="1030"/>
      <c r="CE779" s="1030"/>
      <c r="CF779" s="1030"/>
      <c r="CG779" s="1030"/>
      <c r="CH779" s="1030"/>
      <c r="CI779" s="1030"/>
      <c r="CJ779" s="1030"/>
      <c r="CK779" s="1030"/>
      <c r="CL779" s="1030"/>
      <c r="CM779" s="1030"/>
      <c r="CN779" s="1030"/>
      <c r="CO779" s="1030"/>
      <c r="CP779" s="1030"/>
      <c r="CQ779" s="1030"/>
      <c r="CR779" s="1030"/>
      <c r="CS779" s="1030"/>
      <c r="CT779" s="1030"/>
      <c r="CU779" s="1030"/>
      <c r="CV779" s="1030"/>
      <c r="CW779" s="1030"/>
      <c r="CX779" s="1030"/>
      <c r="CY779" s="1030"/>
      <c r="CZ779" s="1030"/>
      <c r="DA779" s="1030"/>
      <c r="DB779" s="1030"/>
      <c r="DC779" s="1030"/>
      <c r="DD779" s="1030"/>
      <c r="DE779" s="1030"/>
      <c r="DF779" s="1030"/>
      <c r="DG779" s="1030"/>
      <c r="DH779" s="1030"/>
      <c r="DI779" s="1030"/>
      <c r="DJ779" s="1030"/>
      <c r="DK779" s="1030"/>
      <c r="DL779" s="1030"/>
      <c r="DM779" s="1030"/>
      <c r="DN779" s="1030"/>
      <c r="DO779" s="1030"/>
      <c r="DP779" s="1030"/>
      <c r="DQ779" s="1030"/>
      <c r="DR779" s="1030"/>
      <c r="DS779" s="1030"/>
      <c r="DT779" s="1030"/>
      <c r="DU779" s="1030"/>
      <c r="DV779" s="1030"/>
      <c r="DW779" s="1030"/>
      <c r="DX779" s="1030"/>
      <c r="DY779" s="1030"/>
      <c r="DZ779" s="1030"/>
      <c r="EA779" s="1030"/>
      <c r="EB779" s="1030"/>
      <c r="EC779" s="1030"/>
      <c r="ED779" s="1030"/>
      <c r="EE779" s="1030"/>
      <c r="EF779" s="1030"/>
      <c r="EG779" s="1030"/>
      <c r="EH779" s="1030"/>
      <c r="EI779" s="1030"/>
      <c r="EJ779" s="1030"/>
      <c r="EK779" s="1030"/>
      <c r="EL779" s="1030"/>
      <c r="EM779" s="1030"/>
      <c r="EN779" s="1030"/>
      <c r="EO779" s="1030"/>
      <c r="EP779" s="1030"/>
      <c r="EQ779" s="1030"/>
      <c r="ER779" s="1030"/>
      <c r="ES779" s="1030"/>
      <c r="ET779" s="1030"/>
      <c r="EU779" s="1030"/>
      <c r="EV779" s="1030"/>
      <c r="EW779" s="1030"/>
      <c r="EX779" s="1030"/>
      <c r="EY779" s="1030"/>
    </row>
    <row r="780" spans="4:155" s="550" customFormat="1" hidden="1" x14ac:dyDescent="0.25">
      <c r="D780" s="1121"/>
      <c r="E780" s="1121"/>
      <c r="F780" s="1121"/>
      <c r="G780" s="1028"/>
      <c r="H780" s="1030"/>
      <c r="I780" s="1030"/>
      <c r="J780" s="1030"/>
      <c r="K780" s="1030"/>
      <c r="L780" s="1030"/>
      <c r="M780" s="1030"/>
      <c r="N780" s="1030"/>
      <c r="O780" s="1030"/>
      <c r="P780" s="1030"/>
      <c r="Q780" s="1030"/>
      <c r="R780" s="1030"/>
      <c r="S780" s="1030"/>
      <c r="T780" s="1030"/>
      <c r="U780" s="1030"/>
      <c r="V780" s="1030"/>
      <c r="W780" s="1030"/>
      <c r="X780" s="1030"/>
      <c r="Y780" s="1030"/>
      <c r="Z780" s="1030"/>
      <c r="AA780" s="1030"/>
      <c r="AB780" s="1030"/>
      <c r="AC780" s="1030"/>
      <c r="AD780" s="1030"/>
      <c r="AE780" s="1030"/>
      <c r="AF780" s="1030"/>
      <c r="AG780" s="1030"/>
      <c r="AH780" s="1030"/>
      <c r="AI780" s="1030"/>
      <c r="AJ780" s="1030"/>
      <c r="AK780" s="1030"/>
      <c r="AL780" s="1030"/>
      <c r="AM780" s="1030"/>
      <c r="AN780" s="1030"/>
      <c r="AO780" s="1030"/>
      <c r="AP780" s="1030"/>
      <c r="AQ780" s="1030"/>
      <c r="AR780" s="1030"/>
      <c r="AS780" s="1030"/>
      <c r="AT780" s="1030"/>
      <c r="AU780" s="1030"/>
      <c r="AV780" s="1030"/>
      <c r="AW780" s="1030"/>
      <c r="AX780" s="1030"/>
      <c r="AY780" s="1030"/>
      <c r="AZ780" s="1030"/>
      <c r="BA780" s="1030"/>
      <c r="BB780" s="1030"/>
      <c r="BC780" s="1030"/>
      <c r="BD780" s="1030"/>
      <c r="BE780" s="1030"/>
      <c r="BF780" s="1030"/>
      <c r="BG780" s="1030"/>
      <c r="BH780" s="1030"/>
      <c r="BI780" s="1030"/>
      <c r="BJ780" s="1030"/>
      <c r="BK780" s="1030"/>
      <c r="BL780" s="1030"/>
      <c r="BM780" s="1030"/>
      <c r="BN780" s="1030"/>
      <c r="BO780" s="1030"/>
      <c r="BP780" s="1030"/>
      <c r="BQ780" s="1030"/>
      <c r="BR780" s="1030"/>
      <c r="BS780" s="1030"/>
      <c r="BT780" s="1030"/>
      <c r="BU780" s="1030"/>
      <c r="BV780" s="1030"/>
      <c r="BW780" s="1030"/>
      <c r="BX780" s="1030"/>
      <c r="BY780" s="1030"/>
      <c r="BZ780" s="1030"/>
      <c r="CA780" s="1030"/>
      <c r="CB780" s="1030"/>
      <c r="CC780" s="1030"/>
      <c r="CD780" s="1030"/>
      <c r="CE780" s="1030"/>
      <c r="CF780" s="1030"/>
      <c r="CG780" s="1030"/>
      <c r="CH780" s="1030"/>
      <c r="CI780" s="1030"/>
      <c r="CJ780" s="1030"/>
      <c r="CK780" s="1030"/>
      <c r="CL780" s="1030"/>
      <c r="CM780" s="1030"/>
      <c r="CN780" s="1030"/>
      <c r="CO780" s="1030"/>
      <c r="CP780" s="1030"/>
      <c r="CQ780" s="1030"/>
      <c r="CR780" s="1030"/>
      <c r="CS780" s="1030"/>
      <c r="CT780" s="1030"/>
      <c r="CU780" s="1030"/>
      <c r="CV780" s="1030"/>
      <c r="CW780" s="1030"/>
      <c r="CX780" s="1030"/>
      <c r="CY780" s="1030"/>
      <c r="CZ780" s="1030"/>
      <c r="DA780" s="1030"/>
      <c r="DB780" s="1030"/>
      <c r="DC780" s="1030"/>
      <c r="DD780" s="1030"/>
      <c r="DE780" s="1030"/>
      <c r="DF780" s="1030"/>
      <c r="DG780" s="1030"/>
      <c r="DH780" s="1030"/>
      <c r="DI780" s="1030"/>
      <c r="DJ780" s="1030"/>
      <c r="DK780" s="1030"/>
      <c r="DL780" s="1030"/>
      <c r="DM780" s="1030"/>
      <c r="DN780" s="1030"/>
      <c r="DO780" s="1030"/>
      <c r="DP780" s="1030"/>
      <c r="DQ780" s="1030"/>
      <c r="DR780" s="1030"/>
      <c r="DS780" s="1030"/>
      <c r="DT780" s="1030"/>
      <c r="DU780" s="1030"/>
      <c r="DV780" s="1030"/>
      <c r="DW780" s="1030"/>
      <c r="DX780" s="1030"/>
      <c r="DY780" s="1030"/>
      <c r="DZ780" s="1030"/>
      <c r="EA780" s="1030"/>
      <c r="EB780" s="1030"/>
      <c r="EC780" s="1030"/>
      <c r="ED780" s="1030"/>
      <c r="EE780" s="1030"/>
      <c r="EF780" s="1030"/>
      <c r="EG780" s="1030"/>
      <c r="EH780" s="1030"/>
      <c r="EI780" s="1030"/>
      <c r="EJ780" s="1030"/>
      <c r="EK780" s="1030"/>
      <c r="EL780" s="1030"/>
      <c r="EM780" s="1030"/>
      <c r="EN780" s="1030"/>
      <c r="EO780" s="1030"/>
      <c r="EP780" s="1030"/>
      <c r="EQ780" s="1030"/>
      <c r="ER780" s="1030"/>
      <c r="ES780" s="1030"/>
      <c r="ET780" s="1030"/>
      <c r="EU780" s="1030"/>
      <c r="EV780" s="1030"/>
      <c r="EW780" s="1030"/>
      <c r="EX780" s="1030"/>
      <c r="EY780" s="1030"/>
    </row>
    <row r="781" spans="4:155" s="550" customFormat="1" hidden="1" x14ac:dyDescent="0.25">
      <c r="D781" s="1121"/>
      <c r="E781" s="1121"/>
      <c r="F781" s="1121"/>
      <c r="G781" s="1028"/>
      <c r="H781" s="1030"/>
      <c r="I781" s="1030"/>
      <c r="J781" s="1030"/>
      <c r="K781" s="1030"/>
      <c r="L781" s="1030"/>
      <c r="M781" s="1030"/>
      <c r="N781" s="1030"/>
      <c r="O781" s="1030"/>
      <c r="P781" s="1030"/>
      <c r="Q781" s="1030"/>
      <c r="R781" s="1030"/>
      <c r="S781" s="1030"/>
      <c r="T781" s="1030"/>
      <c r="U781" s="1030"/>
      <c r="V781" s="1030"/>
      <c r="W781" s="1030"/>
      <c r="X781" s="1030"/>
      <c r="Y781" s="1030"/>
      <c r="Z781" s="1030"/>
      <c r="AA781" s="1030"/>
      <c r="AB781" s="1030"/>
      <c r="AC781" s="1030"/>
      <c r="AD781" s="1030"/>
      <c r="AE781" s="1030"/>
      <c r="AF781" s="1030"/>
      <c r="AG781" s="1030"/>
      <c r="AH781" s="1030"/>
      <c r="AI781" s="1030"/>
      <c r="AJ781" s="1030"/>
      <c r="AK781" s="1030"/>
      <c r="AL781" s="1030"/>
      <c r="AM781" s="1030"/>
      <c r="AN781" s="1030"/>
      <c r="AO781" s="1030"/>
      <c r="AP781" s="1030"/>
      <c r="AQ781" s="1030"/>
      <c r="AR781" s="1030"/>
      <c r="AS781" s="1030"/>
      <c r="AT781" s="1030"/>
      <c r="AU781" s="1030"/>
      <c r="AV781" s="1030"/>
      <c r="AW781" s="1030"/>
      <c r="AX781" s="1030"/>
      <c r="AY781" s="1030"/>
      <c r="AZ781" s="1030"/>
      <c r="BA781" s="1030"/>
      <c r="BB781" s="1030"/>
      <c r="BC781" s="1030"/>
      <c r="BD781" s="1030"/>
      <c r="BE781" s="1030"/>
      <c r="BF781" s="1030"/>
      <c r="BG781" s="1030"/>
      <c r="BH781" s="1030"/>
      <c r="BI781" s="1030"/>
      <c r="BJ781" s="1030"/>
      <c r="BK781" s="1030"/>
      <c r="BL781" s="1030"/>
      <c r="BM781" s="1030"/>
      <c r="BN781" s="1030"/>
      <c r="BO781" s="1030"/>
      <c r="BP781" s="1030"/>
      <c r="BQ781" s="1030"/>
      <c r="BR781" s="1030"/>
      <c r="BS781" s="1030"/>
      <c r="BT781" s="1030"/>
      <c r="BU781" s="1030"/>
      <c r="BV781" s="1030"/>
      <c r="BW781" s="1030"/>
      <c r="BX781" s="1030"/>
      <c r="BY781" s="1030"/>
      <c r="BZ781" s="1030"/>
      <c r="CA781" s="1030"/>
      <c r="CB781" s="1030"/>
      <c r="CC781" s="1030"/>
      <c r="CD781" s="1030"/>
      <c r="CE781" s="1030"/>
      <c r="CF781" s="1030"/>
      <c r="CG781" s="1030"/>
      <c r="CH781" s="1030"/>
      <c r="CI781" s="1030"/>
      <c r="CJ781" s="1030"/>
      <c r="CK781" s="1030"/>
      <c r="CL781" s="1030"/>
      <c r="CM781" s="1030"/>
      <c r="CN781" s="1030"/>
      <c r="CO781" s="1030"/>
      <c r="CP781" s="1030"/>
      <c r="CQ781" s="1030"/>
      <c r="CR781" s="1030"/>
      <c r="CS781" s="1030"/>
      <c r="CT781" s="1030"/>
      <c r="CU781" s="1030"/>
      <c r="CV781" s="1030"/>
      <c r="CW781" s="1030"/>
      <c r="CX781" s="1030"/>
      <c r="CY781" s="1030"/>
      <c r="CZ781" s="1030"/>
      <c r="DA781" s="1030"/>
      <c r="DB781" s="1030"/>
      <c r="DC781" s="1030"/>
      <c r="DD781" s="1030"/>
      <c r="DE781" s="1030"/>
      <c r="DF781" s="1030"/>
      <c r="DG781" s="1030"/>
      <c r="DH781" s="1030"/>
      <c r="DI781" s="1030"/>
      <c r="DJ781" s="1030"/>
      <c r="DK781" s="1030"/>
      <c r="DL781" s="1030"/>
      <c r="DM781" s="1030"/>
      <c r="DN781" s="1030"/>
      <c r="DO781" s="1030"/>
      <c r="DP781" s="1030"/>
      <c r="DQ781" s="1030"/>
      <c r="DR781" s="1030"/>
      <c r="DS781" s="1030"/>
      <c r="DT781" s="1030"/>
      <c r="DU781" s="1030"/>
      <c r="DV781" s="1030"/>
      <c r="DW781" s="1030"/>
      <c r="DX781" s="1030"/>
      <c r="DY781" s="1030"/>
      <c r="DZ781" s="1030"/>
      <c r="EA781" s="1030"/>
      <c r="EB781" s="1030"/>
      <c r="EC781" s="1030"/>
      <c r="ED781" s="1030"/>
      <c r="EE781" s="1030"/>
      <c r="EF781" s="1030"/>
      <c r="EG781" s="1030"/>
      <c r="EH781" s="1030"/>
      <c r="EI781" s="1030"/>
      <c r="EJ781" s="1030"/>
      <c r="EK781" s="1030"/>
      <c r="EL781" s="1030"/>
      <c r="EM781" s="1030"/>
      <c r="EN781" s="1030"/>
      <c r="EO781" s="1030"/>
      <c r="EP781" s="1030"/>
      <c r="EQ781" s="1030"/>
      <c r="ER781" s="1030"/>
      <c r="ES781" s="1030"/>
      <c r="ET781" s="1030"/>
      <c r="EU781" s="1030"/>
      <c r="EV781" s="1030"/>
      <c r="EW781" s="1030"/>
      <c r="EX781" s="1030"/>
      <c r="EY781" s="1030"/>
    </row>
    <row r="782" spans="4:155" s="550" customFormat="1" hidden="1" x14ac:dyDescent="0.25">
      <c r="D782" s="1121"/>
      <c r="E782" s="1121"/>
      <c r="F782" s="1121"/>
      <c r="G782" s="1028"/>
      <c r="H782" s="1030"/>
      <c r="I782" s="1030"/>
      <c r="J782" s="1030"/>
      <c r="K782" s="1030"/>
      <c r="L782" s="1030"/>
      <c r="M782" s="1030"/>
      <c r="N782" s="1030"/>
      <c r="O782" s="1030"/>
      <c r="P782" s="1030"/>
      <c r="Q782" s="1030"/>
      <c r="R782" s="1030"/>
      <c r="S782" s="1030"/>
      <c r="T782" s="1030"/>
      <c r="U782" s="1030"/>
      <c r="V782" s="1030"/>
      <c r="W782" s="1030"/>
      <c r="X782" s="1030"/>
      <c r="Y782" s="1030"/>
      <c r="Z782" s="1030"/>
      <c r="AA782" s="1030"/>
      <c r="AB782" s="1030"/>
      <c r="AC782" s="1030"/>
      <c r="AD782" s="1030"/>
      <c r="AE782" s="1030"/>
      <c r="AF782" s="1030"/>
      <c r="AG782" s="1030"/>
      <c r="AH782" s="1030"/>
      <c r="AI782" s="1030"/>
      <c r="AJ782" s="1030"/>
      <c r="AK782" s="1030"/>
      <c r="AL782" s="1030"/>
      <c r="AM782" s="1030"/>
      <c r="AN782" s="1030"/>
      <c r="AO782" s="1030"/>
      <c r="AP782" s="1030"/>
      <c r="AQ782" s="1030"/>
      <c r="AR782" s="1030"/>
      <c r="AS782" s="1030"/>
      <c r="AT782" s="1030"/>
      <c r="AU782" s="1030"/>
      <c r="AV782" s="1030"/>
      <c r="AW782" s="1030"/>
      <c r="AX782" s="1030"/>
      <c r="AY782" s="1030"/>
      <c r="AZ782" s="1030"/>
      <c r="BA782" s="1030"/>
      <c r="BB782" s="1030"/>
      <c r="BC782" s="1030"/>
      <c r="BD782" s="1030"/>
      <c r="BE782" s="1030"/>
      <c r="BF782" s="1030"/>
      <c r="BG782" s="1030"/>
      <c r="BH782" s="1030"/>
      <c r="BI782" s="1030"/>
      <c r="BJ782" s="1030"/>
      <c r="BK782" s="1030"/>
      <c r="BL782" s="1030"/>
      <c r="BM782" s="1030"/>
      <c r="BN782" s="1030"/>
      <c r="BO782" s="1030"/>
      <c r="BP782" s="1030"/>
      <c r="BQ782" s="1030"/>
      <c r="BR782" s="1030"/>
      <c r="BS782" s="1030"/>
      <c r="BT782" s="1030"/>
      <c r="BU782" s="1030"/>
      <c r="BV782" s="1030"/>
      <c r="BW782" s="1030"/>
      <c r="BX782" s="1030"/>
      <c r="BY782" s="1030"/>
      <c r="BZ782" s="1030"/>
      <c r="CA782" s="1030"/>
      <c r="CB782" s="1030"/>
      <c r="CC782" s="1030"/>
      <c r="CD782" s="1030"/>
      <c r="CE782" s="1030"/>
      <c r="CF782" s="1030"/>
      <c r="CG782" s="1030"/>
      <c r="CH782" s="1030"/>
      <c r="CI782" s="1030"/>
      <c r="CJ782" s="1030"/>
      <c r="CK782" s="1030"/>
      <c r="CL782" s="1030"/>
      <c r="CM782" s="1030"/>
      <c r="CN782" s="1030"/>
      <c r="CO782" s="1030"/>
      <c r="CP782" s="1030"/>
      <c r="CQ782" s="1030"/>
      <c r="CR782" s="1030"/>
      <c r="CS782" s="1030"/>
      <c r="CT782" s="1030"/>
      <c r="CU782" s="1030"/>
      <c r="CV782" s="1030"/>
      <c r="CW782" s="1030"/>
      <c r="CX782" s="1030"/>
      <c r="CY782" s="1030"/>
      <c r="CZ782" s="1030"/>
      <c r="DA782" s="1030"/>
      <c r="DB782" s="1030"/>
      <c r="DC782" s="1030"/>
      <c r="DD782" s="1030"/>
      <c r="DE782" s="1030"/>
      <c r="DF782" s="1030"/>
      <c r="DG782" s="1030"/>
      <c r="DH782" s="1030"/>
      <c r="DI782" s="1030"/>
      <c r="DJ782" s="1030"/>
      <c r="DK782" s="1030"/>
      <c r="DL782" s="1030"/>
      <c r="DM782" s="1030"/>
      <c r="DN782" s="1030"/>
      <c r="DO782" s="1030"/>
      <c r="DP782" s="1030"/>
      <c r="DQ782" s="1030"/>
      <c r="DR782" s="1030"/>
      <c r="DS782" s="1030"/>
      <c r="DT782" s="1030"/>
      <c r="DU782" s="1030"/>
      <c r="DV782" s="1030"/>
      <c r="DW782" s="1030"/>
      <c r="DX782" s="1030"/>
      <c r="DY782" s="1030"/>
      <c r="DZ782" s="1030"/>
      <c r="EA782" s="1030"/>
      <c r="EB782" s="1030"/>
      <c r="EC782" s="1030"/>
      <c r="ED782" s="1030"/>
      <c r="EE782" s="1030"/>
      <c r="EF782" s="1030"/>
      <c r="EG782" s="1030"/>
      <c r="EH782" s="1030"/>
      <c r="EI782" s="1030"/>
      <c r="EJ782" s="1030"/>
      <c r="EK782" s="1030"/>
      <c r="EL782" s="1030"/>
      <c r="EM782" s="1030"/>
      <c r="EN782" s="1030"/>
      <c r="EO782" s="1030"/>
      <c r="EP782" s="1030"/>
      <c r="EQ782" s="1030"/>
      <c r="ER782" s="1030"/>
      <c r="ES782" s="1030"/>
      <c r="ET782" s="1030"/>
      <c r="EU782" s="1030"/>
      <c r="EV782" s="1030"/>
      <c r="EW782" s="1030"/>
      <c r="EX782" s="1030"/>
      <c r="EY782" s="1030"/>
    </row>
    <row r="783" spans="4:155" s="550" customFormat="1" hidden="1" x14ac:dyDescent="0.25">
      <c r="D783" s="1121"/>
      <c r="E783" s="1121"/>
      <c r="F783" s="1121"/>
      <c r="G783" s="1028"/>
      <c r="H783" s="1030"/>
      <c r="I783" s="1030"/>
      <c r="J783" s="1030"/>
      <c r="K783" s="1030"/>
      <c r="L783" s="1030"/>
      <c r="M783" s="1030"/>
      <c r="N783" s="1030"/>
      <c r="O783" s="1030"/>
      <c r="P783" s="1030"/>
      <c r="Q783" s="1030"/>
      <c r="R783" s="1030"/>
      <c r="S783" s="1030"/>
      <c r="T783" s="1030"/>
      <c r="U783" s="1030"/>
      <c r="V783" s="1030"/>
      <c r="W783" s="1030"/>
      <c r="X783" s="1030"/>
      <c r="Y783" s="1030"/>
      <c r="Z783" s="1030"/>
      <c r="AA783" s="1030"/>
      <c r="AB783" s="1030"/>
      <c r="AC783" s="1030"/>
      <c r="AD783" s="1030"/>
      <c r="AE783" s="1030"/>
      <c r="AF783" s="1030"/>
      <c r="AG783" s="1030"/>
      <c r="AH783" s="1030"/>
      <c r="AI783" s="1030"/>
      <c r="AJ783" s="1030"/>
      <c r="AK783" s="1030"/>
      <c r="AL783" s="1030"/>
      <c r="AM783" s="1030"/>
      <c r="AN783" s="1030"/>
      <c r="AO783" s="1030"/>
      <c r="AP783" s="1030"/>
      <c r="AQ783" s="1030"/>
      <c r="AR783" s="1030"/>
      <c r="AS783" s="1030"/>
      <c r="AT783" s="1030"/>
      <c r="AU783" s="1030"/>
      <c r="AV783" s="1030"/>
      <c r="AW783" s="1030"/>
      <c r="AX783" s="1030"/>
      <c r="AY783" s="1030"/>
      <c r="AZ783" s="1030"/>
      <c r="BA783" s="1030"/>
      <c r="BB783" s="1030"/>
      <c r="BC783" s="1030"/>
      <c r="BD783" s="1030"/>
      <c r="BE783" s="1030"/>
      <c r="BF783" s="1030"/>
      <c r="BG783" s="1030"/>
      <c r="BH783" s="1030"/>
      <c r="BI783" s="1030"/>
      <c r="BJ783" s="1030"/>
      <c r="BK783" s="1030"/>
      <c r="BL783" s="1030"/>
      <c r="BM783" s="1030"/>
      <c r="BN783" s="1030"/>
      <c r="BO783" s="1030"/>
      <c r="BP783" s="1030"/>
      <c r="BQ783" s="1030"/>
      <c r="BR783" s="1030"/>
      <c r="BS783" s="1030"/>
      <c r="BT783" s="1030"/>
      <c r="BU783" s="1030"/>
      <c r="BV783" s="1030"/>
      <c r="BW783" s="1030"/>
      <c r="BX783" s="1030"/>
      <c r="BY783" s="1030"/>
      <c r="BZ783" s="1030"/>
      <c r="CA783" s="1030"/>
      <c r="CB783" s="1030"/>
      <c r="CC783" s="1030"/>
      <c r="CD783" s="1030"/>
      <c r="CE783" s="1030"/>
      <c r="CF783" s="1030"/>
      <c r="CG783" s="1030"/>
      <c r="CH783" s="1030"/>
      <c r="CI783" s="1030"/>
      <c r="CJ783" s="1030"/>
      <c r="CK783" s="1030"/>
      <c r="CL783" s="1030"/>
      <c r="CM783" s="1030"/>
      <c r="CN783" s="1030"/>
      <c r="CO783" s="1030"/>
      <c r="CP783" s="1030"/>
      <c r="CQ783" s="1030"/>
      <c r="CR783" s="1030"/>
      <c r="CS783" s="1030"/>
      <c r="CT783" s="1030"/>
      <c r="CU783" s="1030"/>
      <c r="CV783" s="1030"/>
      <c r="CW783" s="1030"/>
      <c r="CX783" s="1030"/>
      <c r="CY783" s="1030"/>
      <c r="CZ783" s="1030"/>
      <c r="DA783" s="1030"/>
      <c r="DB783" s="1030"/>
      <c r="DC783" s="1030"/>
      <c r="DD783" s="1030"/>
      <c r="DE783" s="1030"/>
      <c r="DF783" s="1030"/>
      <c r="DG783" s="1030"/>
      <c r="DH783" s="1030"/>
      <c r="DI783" s="1030"/>
      <c r="DJ783" s="1030"/>
      <c r="DK783" s="1030"/>
      <c r="DL783" s="1030"/>
      <c r="DM783" s="1030"/>
      <c r="DN783" s="1030"/>
      <c r="DO783" s="1030"/>
      <c r="DP783" s="1030"/>
      <c r="DQ783" s="1030"/>
      <c r="DR783" s="1030"/>
      <c r="DS783" s="1030"/>
      <c r="DT783" s="1030"/>
      <c r="DU783" s="1030"/>
      <c r="DV783" s="1030"/>
      <c r="DW783" s="1030"/>
      <c r="DX783" s="1030"/>
      <c r="DY783" s="1030"/>
      <c r="DZ783" s="1030"/>
      <c r="EA783" s="1030"/>
      <c r="EB783" s="1030"/>
      <c r="EC783" s="1030"/>
      <c r="ED783" s="1030"/>
      <c r="EE783" s="1030"/>
      <c r="EF783" s="1030"/>
      <c r="EG783" s="1030"/>
      <c r="EH783" s="1030"/>
      <c r="EI783" s="1030"/>
      <c r="EJ783" s="1030"/>
      <c r="EK783" s="1030"/>
      <c r="EL783" s="1030"/>
      <c r="EM783" s="1030"/>
      <c r="EN783" s="1030"/>
      <c r="EO783" s="1030"/>
      <c r="EP783" s="1030"/>
      <c r="EQ783" s="1030"/>
      <c r="ER783" s="1030"/>
      <c r="ES783" s="1030"/>
      <c r="ET783" s="1030"/>
      <c r="EU783" s="1030"/>
      <c r="EV783" s="1030"/>
      <c r="EW783" s="1030"/>
      <c r="EX783" s="1030"/>
      <c r="EY783" s="1030"/>
    </row>
    <row r="784" spans="4:155" s="550" customFormat="1" hidden="1" x14ac:dyDescent="0.25">
      <c r="D784" s="1121"/>
      <c r="E784" s="1121"/>
      <c r="F784" s="1121"/>
      <c r="G784" s="1028"/>
      <c r="H784" s="1030"/>
      <c r="I784" s="1030"/>
      <c r="J784" s="1030"/>
      <c r="K784" s="1030"/>
      <c r="L784" s="1030"/>
      <c r="M784" s="1030"/>
      <c r="N784" s="1030"/>
      <c r="O784" s="1030"/>
      <c r="P784" s="1030"/>
      <c r="Q784" s="1030"/>
      <c r="R784" s="1030"/>
      <c r="S784" s="1030"/>
      <c r="T784" s="1030"/>
      <c r="U784" s="1030"/>
      <c r="V784" s="1030"/>
      <c r="W784" s="1030"/>
      <c r="X784" s="1030"/>
      <c r="Y784" s="1030"/>
      <c r="Z784" s="1030"/>
      <c r="AA784" s="1030"/>
      <c r="AB784" s="1030"/>
      <c r="AC784" s="1030"/>
      <c r="AD784" s="1030"/>
      <c r="AE784" s="1030"/>
      <c r="AF784" s="1030"/>
      <c r="AG784" s="1030"/>
      <c r="AH784" s="1030"/>
      <c r="AI784" s="1030"/>
      <c r="AJ784" s="1030"/>
      <c r="AK784" s="1030"/>
      <c r="AL784" s="1030"/>
      <c r="AM784" s="1030"/>
      <c r="AN784" s="1030"/>
      <c r="AO784" s="1030"/>
      <c r="AP784" s="1030"/>
      <c r="AQ784" s="1030"/>
      <c r="AR784" s="1030"/>
      <c r="AS784" s="1030"/>
      <c r="AT784" s="1030"/>
      <c r="AU784" s="1030"/>
      <c r="AV784" s="1030"/>
      <c r="AW784" s="1030"/>
      <c r="AX784" s="1030"/>
      <c r="AY784" s="1030"/>
      <c r="AZ784" s="1030"/>
      <c r="BA784" s="1030"/>
      <c r="BB784" s="1030"/>
      <c r="BC784" s="1030"/>
      <c r="BD784" s="1030"/>
      <c r="BE784" s="1030"/>
      <c r="BF784" s="1030"/>
      <c r="BG784" s="1030"/>
      <c r="BH784" s="1030"/>
      <c r="BI784" s="1030"/>
      <c r="BJ784" s="1030"/>
      <c r="BK784" s="1030"/>
      <c r="BL784" s="1030"/>
      <c r="BM784" s="1030"/>
      <c r="BN784" s="1030"/>
      <c r="BO784" s="1030"/>
      <c r="BP784" s="1030"/>
      <c r="BQ784" s="1030"/>
      <c r="BR784" s="1030"/>
      <c r="BS784" s="1030"/>
      <c r="BT784" s="1030"/>
      <c r="BU784" s="1030"/>
      <c r="BV784" s="1030"/>
      <c r="BW784" s="1030"/>
      <c r="BX784" s="1030"/>
      <c r="BY784" s="1030"/>
      <c r="BZ784" s="1030"/>
      <c r="CA784" s="1030"/>
      <c r="CB784" s="1030"/>
      <c r="CC784" s="1030"/>
      <c r="CD784" s="1030"/>
      <c r="CE784" s="1030"/>
      <c r="CF784" s="1030"/>
      <c r="CG784" s="1030"/>
      <c r="CH784" s="1030"/>
      <c r="CI784" s="1030"/>
      <c r="CJ784" s="1030"/>
      <c r="CK784" s="1030"/>
      <c r="CL784" s="1030"/>
      <c r="CM784" s="1030"/>
      <c r="CN784" s="1030"/>
      <c r="CO784" s="1030"/>
      <c r="CP784" s="1030"/>
      <c r="CQ784" s="1030"/>
      <c r="CR784" s="1030"/>
      <c r="CS784" s="1030"/>
      <c r="CT784" s="1030"/>
      <c r="CU784" s="1030"/>
      <c r="CV784" s="1030"/>
      <c r="CW784" s="1030"/>
      <c r="CX784" s="1030"/>
      <c r="CY784" s="1030"/>
      <c r="CZ784" s="1030"/>
      <c r="DA784" s="1030"/>
      <c r="DB784" s="1030"/>
      <c r="DC784" s="1030"/>
      <c r="DD784" s="1030"/>
      <c r="DE784" s="1030"/>
      <c r="DF784" s="1030"/>
      <c r="DG784" s="1030"/>
      <c r="DH784" s="1030"/>
      <c r="DI784" s="1030"/>
      <c r="DJ784" s="1030"/>
      <c r="DK784" s="1030"/>
      <c r="DL784" s="1030"/>
      <c r="DM784" s="1030"/>
      <c r="DN784" s="1030"/>
      <c r="DO784" s="1030"/>
      <c r="DP784" s="1030"/>
      <c r="DQ784" s="1030"/>
      <c r="DR784" s="1030"/>
      <c r="DS784" s="1030"/>
      <c r="DT784" s="1030"/>
      <c r="DU784" s="1030"/>
      <c r="DV784" s="1030"/>
      <c r="DW784" s="1030"/>
      <c r="DX784" s="1030"/>
      <c r="DY784" s="1030"/>
      <c r="DZ784" s="1030"/>
      <c r="EA784" s="1030"/>
      <c r="EB784" s="1030"/>
      <c r="EC784" s="1030"/>
      <c r="ED784" s="1030"/>
      <c r="EE784" s="1030"/>
      <c r="EF784" s="1030"/>
      <c r="EG784" s="1030"/>
      <c r="EH784" s="1030"/>
      <c r="EI784" s="1030"/>
      <c r="EJ784" s="1030"/>
      <c r="EK784" s="1030"/>
      <c r="EL784" s="1030"/>
      <c r="EM784" s="1030"/>
      <c r="EN784" s="1030"/>
      <c r="EO784" s="1030"/>
      <c r="EP784" s="1030"/>
      <c r="EQ784" s="1030"/>
      <c r="ER784" s="1030"/>
      <c r="ES784" s="1030"/>
      <c r="ET784" s="1030"/>
      <c r="EU784" s="1030"/>
      <c r="EV784" s="1030"/>
      <c r="EW784" s="1030"/>
      <c r="EX784" s="1030"/>
      <c r="EY784" s="1030"/>
    </row>
    <row r="785" spans="4:155" s="550" customFormat="1" hidden="1" x14ac:dyDescent="0.25">
      <c r="D785" s="1121"/>
      <c r="E785" s="1121"/>
      <c r="F785" s="1121"/>
      <c r="G785" s="1028"/>
      <c r="H785" s="1030"/>
      <c r="I785" s="1030"/>
      <c r="J785" s="1030"/>
      <c r="K785" s="1030"/>
      <c r="L785" s="1030"/>
      <c r="M785" s="1030"/>
      <c r="N785" s="1030"/>
      <c r="O785" s="1030"/>
      <c r="P785" s="1030"/>
      <c r="Q785" s="1030"/>
      <c r="R785" s="1030"/>
      <c r="S785" s="1030"/>
      <c r="T785" s="1030"/>
      <c r="U785" s="1030"/>
      <c r="V785" s="1030"/>
      <c r="W785" s="1030"/>
      <c r="X785" s="1030"/>
      <c r="Y785" s="1030"/>
      <c r="Z785" s="1030"/>
      <c r="AA785" s="1030"/>
      <c r="AB785" s="1030"/>
      <c r="AC785" s="1030"/>
      <c r="AD785" s="1030"/>
      <c r="AE785" s="1030"/>
      <c r="AF785" s="1030"/>
      <c r="AG785" s="1030"/>
      <c r="AH785" s="1030"/>
      <c r="AI785" s="1030"/>
      <c r="AJ785" s="1030"/>
      <c r="AK785" s="1030"/>
      <c r="AL785" s="1030"/>
      <c r="AM785" s="1030"/>
      <c r="AN785" s="1030"/>
      <c r="AO785" s="1030"/>
      <c r="AP785" s="1030"/>
      <c r="AQ785" s="1030"/>
      <c r="AR785" s="1030"/>
      <c r="AS785" s="1030"/>
      <c r="AT785" s="1030"/>
      <c r="AU785" s="1030"/>
      <c r="AV785" s="1030"/>
      <c r="AW785" s="1030"/>
      <c r="AX785" s="1030"/>
      <c r="AY785" s="1030"/>
      <c r="AZ785" s="1030"/>
      <c r="BA785" s="1030"/>
      <c r="BB785" s="1030"/>
      <c r="BC785" s="1030"/>
      <c r="BD785" s="1030"/>
      <c r="BE785" s="1030"/>
      <c r="BF785" s="1030"/>
      <c r="BG785" s="1030"/>
      <c r="BH785" s="1030"/>
      <c r="BI785" s="1030"/>
      <c r="BJ785" s="1030"/>
      <c r="BK785" s="1030"/>
      <c r="BL785" s="1030"/>
      <c r="BM785" s="1030"/>
      <c r="BN785" s="1030"/>
      <c r="BO785" s="1030"/>
      <c r="BP785" s="1030"/>
      <c r="BQ785" s="1030"/>
      <c r="BR785" s="1030"/>
      <c r="BS785" s="1030"/>
      <c r="BT785" s="1030"/>
      <c r="BU785" s="1030"/>
      <c r="BV785" s="1030"/>
      <c r="BW785" s="1030"/>
      <c r="BX785" s="1030"/>
      <c r="BY785" s="1030"/>
      <c r="BZ785" s="1030"/>
      <c r="CA785" s="1030"/>
      <c r="CB785" s="1030"/>
      <c r="CC785" s="1030"/>
      <c r="CD785" s="1030"/>
      <c r="CE785" s="1030"/>
      <c r="CF785" s="1030"/>
      <c r="CG785" s="1030"/>
      <c r="CH785" s="1030"/>
      <c r="CI785" s="1030"/>
      <c r="CJ785" s="1030"/>
      <c r="CK785" s="1030"/>
      <c r="CL785" s="1030"/>
      <c r="CM785" s="1030"/>
      <c r="CN785" s="1030"/>
      <c r="CO785" s="1030"/>
      <c r="CP785" s="1030"/>
      <c r="CQ785" s="1030"/>
      <c r="CR785" s="1030"/>
      <c r="CS785" s="1030"/>
      <c r="CT785" s="1030"/>
      <c r="CU785" s="1030"/>
      <c r="CV785" s="1030"/>
      <c r="CW785" s="1030"/>
      <c r="CX785" s="1030"/>
      <c r="CY785" s="1030"/>
      <c r="CZ785" s="1030"/>
      <c r="DA785" s="1030"/>
      <c r="DB785" s="1030"/>
      <c r="DC785" s="1030"/>
      <c r="DD785" s="1030"/>
      <c r="DE785" s="1030"/>
      <c r="DF785" s="1030"/>
      <c r="DG785" s="1030"/>
      <c r="DH785" s="1030"/>
      <c r="DI785" s="1030"/>
      <c r="DJ785" s="1030"/>
      <c r="DK785" s="1030"/>
      <c r="DL785" s="1030"/>
      <c r="DM785" s="1030"/>
      <c r="DN785" s="1030"/>
      <c r="DO785" s="1030"/>
      <c r="DP785" s="1030"/>
      <c r="DQ785" s="1030"/>
      <c r="DR785" s="1030"/>
      <c r="DS785" s="1030"/>
      <c r="DT785" s="1030"/>
      <c r="DU785" s="1030"/>
      <c r="DV785" s="1030"/>
      <c r="DW785" s="1030"/>
      <c r="DX785" s="1030"/>
      <c r="DY785" s="1030"/>
      <c r="DZ785" s="1030"/>
      <c r="EA785" s="1030"/>
      <c r="EB785" s="1030"/>
      <c r="EC785" s="1030"/>
      <c r="ED785" s="1030"/>
      <c r="EE785" s="1030"/>
      <c r="EF785" s="1030"/>
      <c r="EG785" s="1030"/>
      <c r="EH785" s="1030"/>
      <c r="EI785" s="1030"/>
      <c r="EJ785" s="1030"/>
      <c r="EK785" s="1030"/>
      <c r="EL785" s="1030"/>
      <c r="EM785" s="1030"/>
      <c r="EN785" s="1030"/>
      <c r="EO785" s="1030"/>
      <c r="EP785" s="1030"/>
      <c r="EQ785" s="1030"/>
      <c r="ER785" s="1030"/>
      <c r="ES785" s="1030"/>
      <c r="ET785" s="1030"/>
      <c r="EU785" s="1030"/>
      <c r="EV785" s="1030"/>
      <c r="EW785" s="1030"/>
      <c r="EX785" s="1030"/>
      <c r="EY785" s="1030"/>
    </row>
    <row r="786" spans="4:155" s="550" customFormat="1" hidden="1" x14ac:dyDescent="0.25">
      <c r="D786" s="1121"/>
      <c r="E786" s="1121"/>
      <c r="F786" s="1121"/>
      <c r="G786" s="1028"/>
      <c r="H786" s="1030"/>
      <c r="I786" s="1030"/>
      <c r="J786" s="1030"/>
      <c r="K786" s="1030"/>
      <c r="L786" s="1030"/>
      <c r="M786" s="1030"/>
      <c r="N786" s="1030"/>
      <c r="O786" s="1030"/>
      <c r="P786" s="1030"/>
      <c r="Q786" s="1030"/>
      <c r="R786" s="1030"/>
      <c r="S786" s="1030"/>
      <c r="T786" s="1030"/>
      <c r="U786" s="1030"/>
      <c r="V786" s="1030"/>
      <c r="W786" s="1030"/>
      <c r="X786" s="1030"/>
      <c r="Y786" s="1030"/>
      <c r="Z786" s="1030"/>
      <c r="AA786" s="1030"/>
      <c r="AB786" s="1030"/>
      <c r="AC786" s="1030"/>
      <c r="AD786" s="1030"/>
      <c r="AE786" s="1030"/>
      <c r="AF786" s="1030"/>
      <c r="AG786" s="1030"/>
      <c r="AH786" s="1030"/>
      <c r="AI786" s="1030"/>
      <c r="AJ786" s="1030"/>
      <c r="AK786" s="1030"/>
      <c r="AL786" s="1030"/>
      <c r="AM786" s="1030"/>
      <c r="AN786" s="1030"/>
      <c r="AO786" s="1030"/>
      <c r="AP786" s="1030"/>
      <c r="AQ786" s="1030"/>
      <c r="AR786" s="1030"/>
      <c r="AS786" s="1030"/>
      <c r="AT786" s="1030"/>
      <c r="AU786" s="1030"/>
      <c r="AV786" s="1030"/>
      <c r="AW786" s="1030"/>
      <c r="AX786" s="1030"/>
      <c r="AY786" s="1030"/>
      <c r="AZ786" s="1030"/>
      <c r="BA786" s="1030"/>
      <c r="BB786" s="1030"/>
      <c r="BC786" s="1030"/>
      <c r="BD786" s="1030"/>
      <c r="BE786" s="1030"/>
      <c r="BF786" s="1030"/>
      <c r="BG786" s="1030"/>
      <c r="BH786" s="1030"/>
      <c r="BI786" s="1030"/>
      <c r="BJ786" s="1030"/>
      <c r="BK786" s="1030"/>
      <c r="BL786" s="1030"/>
      <c r="BM786" s="1030"/>
      <c r="BN786" s="1030"/>
      <c r="BO786" s="1030"/>
      <c r="BP786" s="1030"/>
      <c r="BQ786" s="1030"/>
      <c r="BR786" s="1030"/>
      <c r="BS786" s="1030"/>
      <c r="BT786" s="1030"/>
      <c r="BU786" s="1030"/>
      <c r="BV786" s="1030"/>
      <c r="BW786" s="1030"/>
      <c r="BX786" s="1030"/>
      <c r="BY786" s="1030"/>
      <c r="BZ786" s="1030"/>
      <c r="CA786" s="1030"/>
      <c r="CB786" s="1030"/>
      <c r="CC786" s="1030"/>
      <c r="CD786" s="1030"/>
      <c r="CE786" s="1030"/>
      <c r="CF786" s="1030"/>
      <c r="CG786" s="1030"/>
      <c r="CH786" s="1030"/>
      <c r="CI786" s="1030"/>
      <c r="CJ786" s="1030"/>
      <c r="CK786" s="1030"/>
      <c r="CL786" s="1030"/>
      <c r="CM786" s="1030"/>
      <c r="CN786" s="1030"/>
      <c r="CO786" s="1030"/>
      <c r="CP786" s="1030"/>
      <c r="CQ786" s="1030"/>
      <c r="CR786" s="1030"/>
      <c r="CS786" s="1030"/>
      <c r="CT786" s="1030"/>
      <c r="CU786" s="1030"/>
      <c r="CV786" s="1030"/>
      <c r="CW786" s="1030"/>
      <c r="CX786" s="1030"/>
      <c r="CY786" s="1030"/>
      <c r="CZ786" s="1030"/>
      <c r="DA786" s="1030"/>
      <c r="DB786" s="1030"/>
      <c r="DC786" s="1030"/>
      <c r="DD786" s="1030"/>
      <c r="DE786" s="1030"/>
      <c r="DF786" s="1030"/>
      <c r="DG786" s="1030"/>
      <c r="DH786" s="1030"/>
      <c r="DI786" s="1030"/>
      <c r="DJ786" s="1030"/>
      <c r="DK786" s="1030"/>
      <c r="DL786" s="1030"/>
      <c r="DM786" s="1030"/>
      <c r="DN786" s="1030"/>
      <c r="DO786" s="1030"/>
      <c r="DP786" s="1030"/>
      <c r="DQ786" s="1030"/>
      <c r="DR786" s="1030"/>
      <c r="DS786" s="1030"/>
      <c r="DT786" s="1030"/>
      <c r="DU786" s="1030"/>
      <c r="DV786" s="1030"/>
      <c r="DW786" s="1030"/>
      <c r="DX786" s="1030"/>
      <c r="DY786" s="1030"/>
      <c r="DZ786" s="1030"/>
      <c r="EA786" s="1030"/>
      <c r="EB786" s="1030"/>
      <c r="EC786" s="1030"/>
      <c r="ED786" s="1030"/>
      <c r="EE786" s="1030"/>
      <c r="EF786" s="1030"/>
      <c r="EG786" s="1030"/>
      <c r="EH786" s="1030"/>
      <c r="EI786" s="1030"/>
      <c r="EJ786" s="1030"/>
      <c r="EK786" s="1030"/>
      <c r="EL786" s="1030"/>
      <c r="EM786" s="1030"/>
      <c r="EN786" s="1030"/>
      <c r="EO786" s="1030"/>
      <c r="EP786" s="1030"/>
      <c r="EQ786" s="1030"/>
      <c r="ER786" s="1030"/>
      <c r="ES786" s="1030"/>
      <c r="ET786" s="1030"/>
      <c r="EU786" s="1030"/>
      <c r="EV786" s="1030"/>
      <c r="EW786" s="1030"/>
      <c r="EX786" s="1030"/>
      <c r="EY786" s="1030"/>
    </row>
    <row r="787" spans="4:155" s="550" customFormat="1" hidden="1" x14ac:dyDescent="0.25">
      <c r="D787" s="1121"/>
      <c r="E787" s="1121"/>
      <c r="F787" s="1121"/>
      <c r="G787" s="1028"/>
      <c r="H787" s="1030"/>
      <c r="I787" s="1030"/>
      <c r="J787" s="1030"/>
      <c r="K787" s="1030"/>
      <c r="L787" s="1030"/>
      <c r="M787" s="1030"/>
      <c r="N787" s="1030"/>
      <c r="O787" s="1030"/>
      <c r="P787" s="1030"/>
      <c r="Q787" s="1030"/>
      <c r="R787" s="1030"/>
      <c r="S787" s="1030"/>
      <c r="T787" s="1030"/>
      <c r="U787" s="1030"/>
      <c r="V787" s="1030"/>
      <c r="W787" s="1030"/>
      <c r="X787" s="1030"/>
      <c r="Y787" s="1030"/>
      <c r="Z787" s="1030"/>
      <c r="AA787" s="1030"/>
      <c r="AB787" s="1030"/>
      <c r="AC787" s="1030"/>
      <c r="AD787" s="1030"/>
      <c r="AE787" s="1030"/>
      <c r="AF787" s="1030"/>
      <c r="AG787" s="1030"/>
      <c r="AH787" s="1030"/>
      <c r="AI787" s="1030"/>
      <c r="AJ787" s="1030"/>
      <c r="AK787" s="1030"/>
      <c r="AL787" s="1030"/>
      <c r="AM787" s="1030"/>
      <c r="AN787" s="1030"/>
      <c r="AO787" s="1030"/>
      <c r="AP787" s="1030"/>
      <c r="AQ787" s="1030"/>
      <c r="AR787" s="1030"/>
      <c r="AS787" s="1030"/>
      <c r="AT787" s="1030"/>
      <c r="AU787" s="1030"/>
      <c r="AV787" s="1030"/>
      <c r="AW787" s="1030"/>
      <c r="AX787" s="1030"/>
      <c r="AY787" s="1030"/>
      <c r="AZ787" s="1030"/>
      <c r="BA787" s="1030"/>
      <c r="BB787" s="1030"/>
      <c r="BC787" s="1030"/>
      <c r="BD787" s="1030"/>
      <c r="BE787" s="1030"/>
      <c r="BF787" s="1030"/>
      <c r="BG787" s="1030"/>
      <c r="BH787" s="1030"/>
      <c r="BI787" s="1030"/>
      <c r="BJ787" s="1030"/>
      <c r="BK787" s="1030"/>
      <c r="BL787" s="1030"/>
      <c r="BM787" s="1030"/>
      <c r="BN787" s="1030"/>
      <c r="BO787" s="1030"/>
      <c r="BP787" s="1030"/>
      <c r="BQ787" s="1030"/>
      <c r="BR787" s="1030"/>
      <c r="BS787" s="1030"/>
      <c r="BT787" s="1030"/>
      <c r="BU787" s="1030"/>
      <c r="BV787" s="1030"/>
      <c r="BW787" s="1030"/>
      <c r="BX787" s="1030"/>
      <c r="BY787" s="1030"/>
      <c r="BZ787" s="1030"/>
      <c r="CA787" s="1030"/>
      <c r="CB787" s="1030"/>
      <c r="CC787" s="1030"/>
      <c r="CD787" s="1030"/>
      <c r="CE787" s="1030"/>
      <c r="CF787" s="1030"/>
      <c r="CG787" s="1030"/>
      <c r="CH787" s="1030"/>
      <c r="CI787" s="1030"/>
      <c r="CJ787" s="1030"/>
      <c r="CK787" s="1030"/>
      <c r="CL787" s="1030"/>
      <c r="CM787" s="1030"/>
      <c r="CN787" s="1030"/>
      <c r="CO787" s="1030"/>
      <c r="CP787" s="1030"/>
      <c r="CQ787" s="1030"/>
      <c r="CR787" s="1030"/>
      <c r="CS787" s="1030"/>
      <c r="CT787" s="1030"/>
      <c r="CU787" s="1030"/>
      <c r="CV787" s="1030"/>
      <c r="CW787" s="1030"/>
      <c r="CX787" s="1030"/>
      <c r="CY787" s="1030"/>
      <c r="CZ787" s="1030"/>
      <c r="DA787" s="1030"/>
      <c r="DB787" s="1030"/>
      <c r="DC787" s="1030"/>
      <c r="DD787" s="1030"/>
      <c r="DE787" s="1030"/>
      <c r="DF787" s="1030"/>
      <c r="DG787" s="1030"/>
      <c r="DH787" s="1030"/>
      <c r="DI787" s="1030"/>
      <c r="DJ787" s="1030"/>
      <c r="DK787" s="1030"/>
      <c r="DL787" s="1030"/>
      <c r="DM787" s="1030"/>
      <c r="DN787" s="1030"/>
      <c r="DO787" s="1030"/>
      <c r="DP787" s="1030"/>
      <c r="DQ787" s="1030"/>
      <c r="DR787" s="1030"/>
      <c r="DS787" s="1030"/>
      <c r="DT787" s="1030"/>
      <c r="DU787" s="1030"/>
      <c r="DV787" s="1030"/>
      <c r="DW787" s="1030"/>
      <c r="DX787" s="1030"/>
      <c r="DY787" s="1030"/>
      <c r="DZ787" s="1030"/>
      <c r="EA787" s="1030"/>
      <c r="EB787" s="1030"/>
      <c r="EC787" s="1030"/>
      <c r="ED787" s="1030"/>
      <c r="EE787" s="1030"/>
      <c r="EF787" s="1030"/>
      <c r="EG787" s="1030"/>
      <c r="EH787" s="1030"/>
      <c r="EI787" s="1030"/>
      <c r="EJ787" s="1030"/>
      <c r="EK787" s="1030"/>
      <c r="EL787" s="1030"/>
      <c r="EM787" s="1030"/>
      <c r="EN787" s="1030"/>
      <c r="EO787" s="1030"/>
      <c r="EP787" s="1030"/>
      <c r="EQ787" s="1030"/>
      <c r="ER787" s="1030"/>
      <c r="ES787" s="1030"/>
      <c r="ET787" s="1030"/>
      <c r="EU787" s="1030"/>
      <c r="EV787" s="1030"/>
      <c r="EW787" s="1030"/>
      <c r="EX787" s="1030"/>
      <c r="EY787" s="1030"/>
    </row>
    <row r="788" spans="4:155" s="550" customFormat="1" hidden="1" x14ac:dyDescent="0.25">
      <c r="D788" s="1121"/>
      <c r="E788" s="1121"/>
      <c r="F788" s="1121"/>
      <c r="G788" s="1028"/>
      <c r="H788" s="1030"/>
      <c r="I788" s="1030"/>
      <c r="J788" s="1030"/>
      <c r="K788" s="1030"/>
      <c r="L788" s="1030"/>
      <c r="M788" s="1030"/>
      <c r="N788" s="1030"/>
      <c r="O788" s="1030"/>
      <c r="P788" s="1030"/>
      <c r="Q788" s="1030"/>
      <c r="R788" s="1030"/>
      <c r="S788" s="1030"/>
      <c r="T788" s="1030"/>
      <c r="U788" s="1030"/>
      <c r="V788" s="1030"/>
      <c r="W788" s="1030"/>
      <c r="X788" s="1030"/>
      <c r="Y788" s="1030"/>
      <c r="Z788" s="1030"/>
      <c r="AA788" s="1030"/>
      <c r="AB788" s="1030"/>
      <c r="AC788" s="1030"/>
      <c r="AD788" s="1030"/>
      <c r="AE788" s="1030"/>
      <c r="AF788" s="1030"/>
      <c r="AG788" s="1030"/>
      <c r="AH788" s="1030"/>
      <c r="AI788" s="1030"/>
      <c r="AJ788" s="1030"/>
      <c r="AK788" s="1030"/>
      <c r="AL788" s="1030"/>
      <c r="AM788" s="1030"/>
      <c r="AN788" s="1030"/>
      <c r="AO788" s="1030"/>
      <c r="AP788" s="1030"/>
      <c r="AQ788" s="1030"/>
      <c r="AR788" s="1030"/>
      <c r="AS788" s="1030"/>
      <c r="AT788" s="1030"/>
      <c r="AU788" s="1030"/>
      <c r="AV788" s="1030"/>
      <c r="AW788" s="1030"/>
      <c r="AX788" s="1030"/>
      <c r="AY788" s="1030"/>
      <c r="AZ788" s="1030"/>
      <c r="BA788" s="1030"/>
      <c r="BB788" s="1030"/>
      <c r="BC788" s="1030"/>
      <c r="BD788" s="1030"/>
      <c r="BE788" s="1030"/>
      <c r="BF788" s="1030"/>
      <c r="BG788" s="1030"/>
      <c r="BH788" s="1030"/>
      <c r="BI788" s="1030"/>
      <c r="BJ788" s="1030"/>
      <c r="BK788" s="1030"/>
      <c r="BL788" s="1030"/>
      <c r="BM788" s="1030"/>
      <c r="BN788" s="1030"/>
      <c r="BO788" s="1030"/>
      <c r="BP788" s="1030"/>
      <c r="BQ788" s="1030"/>
      <c r="BR788" s="1030"/>
      <c r="BS788" s="1030"/>
      <c r="BT788" s="1030"/>
      <c r="BU788" s="1030"/>
      <c r="BV788" s="1030"/>
      <c r="BW788" s="1030"/>
      <c r="BX788" s="1030"/>
      <c r="BY788" s="1030"/>
      <c r="BZ788" s="1030"/>
      <c r="CA788" s="1030"/>
      <c r="CB788" s="1030"/>
      <c r="CC788" s="1030"/>
      <c r="CD788" s="1030"/>
      <c r="CE788" s="1030"/>
      <c r="CF788" s="1030"/>
      <c r="CG788" s="1030"/>
      <c r="CH788" s="1030"/>
      <c r="CI788" s="1030"/>
      <c r="CJ788" s="1030"/>
      <c r="CK788" s="1030"/>
      <c r="CL788" s="1030"/>
      <c r="CM788" s="1030"/>
      <c r="CN788" s="1030"/>
      <c r="CO788" s="1030"/>
      <c r="CP788" s="1030"/>
      <c r="CQ788" s="1030"/>
      <c r="CR788" s="1030"/>
      <c r="CS788" s="1030"/>
      <c r="CT788" s="1030"/>
      <c r="CU788" s="1030"/>
      <c r="CV788" s="1030"/>
      <c r="CW788" s="1030"/>
      <c r="CX788" s="1030"/>
      <c r="CY788" s="1030"/>
      <c r="CZ788" s="1030"/>
      <c r="DA788" s="1030"/>
      <c r="DB788" s="1030"/>
      <c r="DC788" s="1030"/>
      <c r="DD788" s="1030"/>
      <c r="DE788" s="1030"/>
      <c r="DF788" s="1030"/>
      <c r="DG788" s="1030"/>
      <c r="DH788" s="1030"/>
      <c r="DI788" s="1030"/>
      <c r="DJ788" s="1030"/>
      <c r="DK788" s="1030"/>
      <c r="DL788" s="1030"/>
      <c r="DM788" s="1030"/>
      <c r="DN788" s="1030"/>
      <c r="DO788" s="1030"/>
      <c r="DP788" s="1030"/>
      <c r="DQ788" s="1030"/>
      <c r="DR788" s="1030"/>
      <c r="DS788" s="1030"/>
      <c r="DT788" s="1030"/>
      <c r="DU788" s="1030"/>
      <c r="DV788" s="1030"/>
      <c r="DW788" s="1030"/>
      <c r="DX788" s="1030"/>
      <c r="DY788" s="1030"/>
      <c r="DZ788" s="1030"/>
      <c r="EA788" s="1030"/>
      <c r="EB788" s="1030"/>
      <c r="EC788" s="1030"/>
      <c r="ED788" s="1030"/>
      <c r="EE788" s="1030"/>
      <c r="EF788" s="1030"/>
      <c r="EG788" s="1030"/>
      <c r="EH788" s="1030"/>
      <c r="EI788" s="1030"/>
      <c r="EJ788" s="1030"/>
      <c r="EK788" s="1030"/>
      <c r="EL788" s="1030"/>
      <c r="EM788" s="1030"/>
      <c r="EN788" s="1030"/>
      <c r="EO788" s="1030"/>
      <c r="EP788" s="1030"/>
      <c r="EQ788" s="1030"/>
      <c r="ER788" s="1030"/>
      <c r="ES788" s="1030"/>
      <c r="ET788" s="1030"/>
      <c r="EU788" s="1030"/>
      <c r="EV788" s="1030"/>
      <c r="EW788" s="1030"/>
      <c r="EX788" s="1030"/>
      <c r="EY788" s="1030"/>
    </row>
    <row r="789" spans="4:155" s="550" customFormat="1" hidden="1" x14ac:dyDescent="0.25">
      <c r="D789" s="1121"/>
      <c r="E789" s="1121"/>
      <c r="F789" s="1121"/>
      <c r="G789" s="1028"/>
      <c r="H789" s="1030"/>
      <c r="I789" s="1030"/>
      <c r="J789" s="1030"/>
      <c r="K789" s="1030"/>
      <c r="L789" s="1030"/>
      <c r="M789" s="1030"/>
      <c r="N789" s="1030"/>
      <c r="O789" s="1030"/>
      <c r="P789" s="1030"/>
      <c r="Q789" s="1030"/>
      <c r="R789" s="1030"/>
      <c r="S789" s="1030"/>
      <c r="T789" s="1030"/>
      <c r="U789" s="1030"/>
      <c r="V789" s="1030"/>
      <c r="W789" s="1030"/>
      <c r="X789" s="1030"/>
      <c r="Y789" s="1030"/>
      <c r="Z789" s="1030"/>
      <c r="AA789" s="1030"/>
      <c r="AB789" s="1030"/>
      <c r="AC789" s="1030"/>
      <c r="AD789" s="1030"/>
      <c r="AE789" s="1030"/>
      <c r="AF789" s="1030"/>
      <c r="AG789" s="1030"/>
      <c r="AH789" s="1030"/>
      <c r="AI789" s="1030"/>
      <c r="AJ789" s="1030"/>
      <c r="AK789" s="1030"/>
      <c r="AL789" s="1030"/>
      <c r="AM789" s="1030"/>
      <c r="AN789" s="1030"/>
      <c r="AO789" s="1030"/>
      <c r="AP789" s="1030"/>
      <c r="AQ789" s="1030"/>
      <c r="AR789" s="1030"/>
      <c r="AS789" s="1030"/>
      <c r="AT789" s="1030"/>
      <c r="AU789" s="1030"/>
      <c r="AV789" s="1030"/>
      <c r="AW789" s="1030"/>
      <c r="AX789" s="1030"/>
      <c r="AY789" s="1030"/>
      <c r="AZ789" s="1030"/>
      <c r="BA789" s="1030"/>
      <c r="BB789" s="1030"/>
      <c r="BC789" s="1030"/>
      <c r="BD789" s="1030"/>
      <c r="BE789" s="1030"/>
      <c r="BF789" s="1030"/>
      <c r="BG789" s="1030"/>
      <c r="BH789" s="1030"/>
      <c r="BI789" s="1030"/>
      <c r="BJ789" s="1030"/>
      <c r="BK789" s="1030"/>
      <c r="BL789" s="1030"/>
      <c r="BM789" s="1030"/>
      <c r="BN789" s="1030"/>
      <c r="BO789" s="1030"/>
      <c r="BP789" s="1030"/>
      <c r="BQ789" s="1030"/>
      <c r="BR789" s="1030"/>
      <c r="BS789" s="1030"/>
      <c r="BT789" s="1030"/>
      <c r="BU789" s="1030"/>
      <c r="BV789" s="1030"/>
      <c r="BW789" s="1030"/>
      <c r="BX789" s="1030"/>
      <c r="BY789" s="1030"/>
      <c r="BZ789" s="1030"/>
      <c r="CA789" s="1030"/>
      <c r="CB789" s="1030"/>
      <c r="CC789" s="1030"/>
      <c r="CD789" s="1030"/>
      <c r="CE789" s="1030"/>
      <c r="CF789" s="1030"/>
      <c r="CG789" s="1030"/>
      <c r="CH789" s="1030"/>
      <c r="CI789" s="1030"/>
      <c r="CJ789" s="1030"/>
      <c r="CK789" s="1030"/>
      <c r="CL789" s="1030"/>
      <c r="CM789" s="1030"/>
      <c r="CN789" s="1030"/>
      <c r="CO789" s="1030"/>
      <c r="CP789" s="1030"/>
      <c r="CQ789" s="1030"/>
      <c r="CR789" s="1030"/>
      <c r="CS789" s="1030"/>
      <c r="CT789" s="1030"/>
      <c r="CU789" s="1030"/>
      <c r="CV789" s="1030"/>
      <c r="CW789" s="1030"/>
      <c r="CX789" s="1030"/>
      <c r="CY789" s="1030"/>
      <c r="CZ789" s="1030"/>
      <c r="DA789" s="1030"/>
      <c r="DB789" s="1030"/>
      <c r="DC789" s="1030"/>
      <c r="DD789" s="1030"/>
      <c r="DE789" s="1030"/>
      <c r="DF789" s="1030"/>
      <c r="DG789" s="1030"/>
      <c r="DH789" s="1030"/>
      <c r="DI789" s="1030"/>
      <c r="DJ789" s="1030"/>
      <c r="DK789" s="1030"/>
      <c r="DL789" s="1030"/>
      <c r="DM789" s="1030"/>
      <c r="DN789" s="1030"/>
      <c r="DO789" s="1030"/>
      <c r="DP789" s="1030"/>
      <c r="DQ789" s="1030"/>
      <c r="DR789" s="1030"/>
      <c r="DS789" s="1030"/>
      <c r="DT789" s="1030"/>
      <c r="DU789" s="1030"/>
      <c r="DV789" s="1030"/>
      <c r="DW789" s="1030"/>
      <c r="DX789" s="1030"/>
      <c r="DY789" s="1030"/>
      <c r="DZ789" s="1030"/>
      <c r="EA789" s="1030"/>
      <c r="EB789" s="1030"/>
      <c r="EC789" s="1030"/>
      <c r="ED789" s="1030"/>
      <c r="EE789" s="1030"/>
      <c r="EF789" s="1030"/>
      <c r="EG789" s="1030"/>
      <c r="EH789" s="1030"/>
      <c r="EI789" s="1030"/>
      <c r="EJ789" s="1030"/>
      <c r="EK789" s="1030"/>
      <c r="EL789" s="1030"/>
      <c r="EM789" s="1030"/>
      <c r="EN789" s="1030"/>
      <c r="EO789" s="1030"/>
      <c r="EP789" s="1030"/>
      <c r="EQ789" s="1030"/>
      <c r="ER789" s="1030"/>
      <c r="ES789" s="1030"/>
      <c r="ET789" s="1030"/>
      <c r="EU789" s="1030"/>
      <c r="EV789" s="1030"/>
      <c r="EW789" s="1030"/>
      <c r="EX789" s="1030"/>
      <c r="EY789" s="1030"/>
    </row>
    <row r="790" spans="4:155" s="550" customFormat="1" hidden="1" x14ac:dyDescent="0.25">
      <c r="D790" s="1121"/>
      <c r="E790" s="1121"/>
      <c r="F790" s="1121"/>
      <c r="G790" s="1028"/>
      <c r="H790" s="1030"/>
      <c r="I790" s="1030"/>
      <c r="J790" s="1030"/>
      <c r="K790" s="1030"/>
      <c r="L790" s="1030"/>
      <c r="M790" s="1030"/>
      <c r="N790" s="1030"/>
      <c r="O790" s="1030"/>
      <c r="P790" s="1030"/>
      <c r="Q790" s="1030"/>
      <c r="R790" s="1030"/>
      <c r="S790" s="1030"/>
      <c r="T790" s="1030"/>
      <c r="U790" s="1030"/>
      <c r="V790" s="1030"/>
      <c r="W790" s="1030"/>
      <c r="X790" s="1030"/>
      <c r="Y790" s="1030"/>
      <c r="Z790" s="1030"/>
      <c r="AA790" s="1030"/>
      <c r="AB790" s="1030"/>
      <c r="AC790" s="1030"/>
      <c r="AD790" s="1030"/>
      <c r="AE790" s="1030"/>
      <c r="AF790" s="1030"/>
      <c r="AG790" s="1030"/>
      <c r="AH790" s="1030"/>
      <c r="AI790" s="1030"/>
      <c r="AJ790" s="1030"/>
      <c r="AK790" s="1030"/>
      <c r="AL790" s="1030"/>
      <c r="AM790" s="1030"/>
      <c r="AN790" s="1030"/>
      <c r="AO790" s="1030"/>
      <c r="AP790" s="1030"/>
      <c r="AQ790" s="1030"/>
      <c r="AR790" s="1030"/>
      <c r="AS790" s="1030"/>
      <c r="AT790" s="1030"/>
      <c r="AU790" s="1030"/>
      <c r="AV790" s="1030"/>
      <c r="AW790" s="1030"/>
      <c r="AX790" s="1030"/>
      <c r="AY790" s="1030"/>
      <c r="AZ790" s="1030"/>
      <c r="BA790" s="1030"/>
      <c r="BB790" s="1030"/>
      <c r="BC790" s="1030"/>
      <c r="BD790" s="1030"/>
      <c r="BE790" s="1030"/>
      <c r="BF790" s="1030"/>
      <c r="BG790" s="1030"/>
      <c r="BH790" s="1030"/>
      <c r="BI790" s="1030"/>
      <c r="BJ790" s="1030"/>
      <c r="BK790" s="1030"/>
      <c r="BL790" s="1030"/>
      <c r="BM790" s="1030"/>
      <c r="BN790" s="1030"/>
      <c r="BO790" s="1030"/>
      <c r="BP790" s="1030"/>
      <c r="BQ790" s="1030"/>
      <c r="BR790" s="1030"/>
      <c r="BS790" s="1030"/>
      <c r="BT790" s="1030"/>
      <c r="BU790" s="1030"/>
      <c r="BV790" s="1030"/>
      <c r="BW790" s="1030"/>
      <c r="BX790" s="1030"/>
      <c r="BY790" s="1030"/>
      <c r="BZ790" s="1030"/>
      <c r="CA790" s="1030"/>
      <c r="CB790" s="1030"/>
      <c r="CC790" s="1030"/>
      <c r="CD790" s="1030"/>
      <c r="CE790" s="1030"/>
      <c r="CF790" s="1030"/>
      <c r="CG790" s="1030"/>
      <c r="CH790" s="1030"/>
      <c r="CI790" s="1030"/>
      <c r="CJ790" s="1030"/>
      <c r="CK790" s="1030"/>
      <c r="CL790" s="1030"/>
      <c r="CM790" s="1030"/>
      <c r="CN790" s="1030"/>
      <c r="CO790" s="1030"/>
      <c r="CP790" s="1030"/>
      <c r="CQ790" s="1030"/>
      <c r="CR790" s="1030"/>
      <c r="CS790" s="1030"/>
      <c r="CT790" s="1030"/>
      <c r="CU790" s="1030"/>
      <c r="CV790" s="1030"/>
      <c r="CW790" s="1030"/>
      <c r="CX790" s="1030"/>
      <c r="CY790" s="1030"/>
      <c r="CZ790" s="1030"/>
      <c r="DA790" s="1030"/>
      <c r="DB790" s="1030"/>
      <c r="DC790" s="1030"/>
      <c r="DD790" s="1030"/>
      <c r="DE790" s="1030"/>
      <c r="DF790" s="1030"/>
      <c r="DG790" s="1030"/>
      <c r="DH790" s="1030"/>
      <c r="DI790" s="1030"/>
      <c r="DJ790" s="1030"/>
      <c r="DK790" s="1030"/>
      <c r="DL790" s="1030"/>
      <c r="DM790" s="1030"/>
      <c r="DN790" s="1030"/>
      <c r="DO790" s="1030"/>
      <c r="DP790" s="1030"/>
      <c r="DQ790" s="1030"/>
      <c r="DR790" s="1030"/>
      <c r="DS790" s="1030"/>
      <c r="DT790" s="1030"/>
      <c r="DU790" s="1030"/>
      <c r="DV790" s="1030"/>
      <c r="DW790" s="1030"/>
      <c r="DX790" s="1030"/>
      <c r="DY790" s="1030"/>
      <c r="DZ790" s="1030"/>
      <c r="EA790" s="1030"/>
      <c r="EB790" s="1030"/>
      <c r="EC790" s="1030"/>
      <c r="ED790" s="1030"/>
      <c r="EE790" s="1030"/>
      <c r="EF790" s="1030"/>
      <c r="EG790" s="1030"/>
      <c r="EH790" s="1030"/>
      <c r="EI790" s="1030"/>
      <c r="EJ790" s="1030"/>
      <c r="EK790" s="1030"/>
      <c r="EL790" s="1030"/>
      <c r="EM790" s="1030"/>
      <c r="EN790" s="1030"/>
      <c r="EO790" s="1030"/>
      <c r="EP790" s="1030"/>
      <c r="EQ790" s="1030"/>
      <c r="ER790" s="1030"/>
      <c r="ES790" s="1030"/>
      <c r="ET790" s="1030"/>
      <c r="EU790" s="1030"/>
      <c r="EV790" s="1030"/>
      <c r="EW790" s="1030"/>
      <c r="EX790" s="1030"/>
      <c r="EY790" s="1030"/>
    </row>
    <row r="791" spans="4:155" s="550" customFormat="1" hidden="1" x14ac:dyDescent="0.25">
      <c r="D791" s="1121"/>
      <c r="E791" s="1121"/>
      <c r="F791" s="1121"/>
      <c r="G791" s="1028"/>
      <c r="H791" s="1030"/>
      <c r="I791" s="1030"/>
      <c r="J791" s="1030"/>
      <c r="K791" s="1030"/>
      <c r="L791" s="1030"/>
      <c r="M791" s="1030"/>
      <c r="N791" s="1030"/>
      <c r="O791" s="1030"/>
      <c r="P791" s="1030"/>
      <c r="Q791" s="1030"/>
      <c r="R791" s="1030"/>
      <c r="S791" s="1030"/>
      <c r="T791" s="1030"/>
      <c r="U791" s="1030"/>
      <c r="V791" s="1030"/>
      <c r="W791" s="1030"/>
      <c r="X791" s="1030"/>
      <c r="Y791" s="1030"/>
      <c r="Z791" s="1030"/>
      <c r="AA791" s="1030"/>
      <c r="AB791" s="1030"/>
      <c r="AC791" s="1030"/>
      <c r="AD791" s="1030"/>
      <c r="AE791" s="1030"/>
      <c r="AF791" s="1030"/>
      <c r="AG791" s="1030"/>
      <c r="AH791" s="1030"/>
      <c r="AI791" s="1030"/>
      <c r="AJ791" s="1030"/>
      <c r="AK791" s="1030"/>
      <c r="AL791" s="1030"/>
      <c r="AM791" s="1030"/>
      <c r="AN791" s="1030"/>
      <c r="AO791" s="1030"/>
      <c r="AP791" s="1030"/>
      <c r="AQ791" s="1030"/>
      <c r="AR791" s="1030"/>
      <c r="AS791" s="1030"/>
      <c r="AT791" s="1030"/>
      <c r="AU791" s="1030"/>
      <c r="AV791" s="1030"/>
      <c r="AW791" s="1030"/>
      <c r="AX791" s="1030"/>
      <c r="AY791" s="1030"/>
      <c r="AZ791" s="1030"/>
      <c r="BA791" s="1030"/>
      <c r="BB791" s="1030"/>
      <c r="BC791" s="1030"/>
      <c r="BD791" s="1030"/>
      <c r="BE791" s="1030"/>
      <c r="BF791" s="1030"/>
      <c r="BG791" s="1030"/>
      <c r="BH791" s="1030"/>
      <c r="BI791" s="1030"/>
      <c r="BJ791" s="1030"/>
      <c r="BK791" s="1030"/>
      <c r="BL791" s="1030"/>
      <c r="BM791" s="1030"/>
      <c r="BN791" s="1030"/>
      <c r="BO791" s="1030"/>
      <c r="BP791" s="1030"/>
      <c r="BQ791" s="1030"/>
      <c r="BR791" s="1030"/>
      <c r="BS791" s="1030"/>
      <c r="BT791" s="1030"/>
      <c r="BU791" s="1030"/>
      <c r="BV791" s="1030"/>
      <c r="BW791" s="1030"/>
      <c r="BX791" s="1030"/>
      <c r="BY791" s="1030"/>
      <c r="BZ791" s="1030"/>
      <c r="CA791" s="1030"/>
      <c r="CB791" s="1030"/>
      <c r="CC791" s="1030"/>
      <c r="CD791" s="1030"/>
      <c r="CE791" s="1030"/>
      <c r="CF791" s="1030"/>
      <c r="CG791" s="1030"/>
      <c r="CH791" s="1030"/>
      <c r="CI791" s="1030"/>
      <c r="CJ791" s="1030"/>
      <c r="CK791" s="1030"/>
      <c r="CL791" s="1030"/>
      <c r="CM791" s="1030"/>
      <c r="CN791" s="1030"/>
      <c r="CO791" s="1030"/>
      <c r="CP791" s="1030"/>
      <c r="CQ791" s="1030"/>
      <c r="CR791" s="1030"/>
      <c r="CS791" s="1030"/>
      <c r="CT791" s="1030"/>
      <c r="CU791" s="1030"/>
      <c r="CV791" s="1030"/>
      <c r="CW791" s="1030"/>
      <c r="CX791" s="1030"/>
      <c r="CY791" s="1030"/>
      <c r="CZ791" s="1030"/>
      <c r="DA791" s="1030"/>
      <c r="DB791" s="1030"/>
      <c r="DC791" s="1030"/>
      <c r="DD791" s="1030"/>
      <c r="DE791" s="1030"/>
      <c r="DF791" s="1030"/>
      <c r="DG791" s="1030"/>
      <c r="DH791" s="1030"/>
      <c r="DI791" s="1030"/>
      <c r="DJ791" s="1030"/>
      <c r="DK791" s="1030"/>
      <c r="DL791" s="1030"/>
      <c r="DM791" s="1030"/>
      <c r="DN791" s="1030"/>
      <c r="DO791" s="1030"/>
      <c r="DP791" s="1030"/>
      <c r="DQ791" s="1030"/>
      <c r="DR791" s="1030"/>
      <c r="DS791" s="1030"/>
      <c r="DT791" s="1030"/>
      <c r="DU791" s="1030"/>
      <c r="DV791" s="1030"/>
      <c r="DW791" s="1030"/>
      <c r="DX791" s="1030"/>
      <c r="DY791" s="1030"/>
      <c r="DZ791" s="1030"/>
      <c r="EA791" s="1030"/>
      <c r="EB791" s="1030"/>
      <c r="EC791" s="1030"/>
      <c r="ED791" s="1030"/>
      <c r="EE791" s="1030"/>
      <c r="EF791" s="1030"/>
      <c r="EG791" s="1030"/>
      <c r="EH791" s="1030"/>
      <c r="EI791" s="1030"/>
      <c r="EJ791" s="1030"/>
      <c r="EK791" s="1030"/>
      <c r="EL791" s="1030"/>
      <c r="EM791" s="1030"/>
      <c r="EN791" s="1030"/>
      <c r="EO791" s="1030"/>
      <c r="EP791" s="1030"/>
      <c r="EQ791" s="1030"/>
      <c r="ER791" s="1030"/>
      <c r="ES791" s="1030"/>
      <c r="ET791" s="1030"/>
      <c r="EU791" s="1030"/>
      <c r="EV791" s="1030"/>
      <c r="EW791" s="1030"/>
      <c r="EX791" s="1030"/>
      <c r="EY791" s="1030"/>
    </row>
    <row r="792" spans="4:155" s="550" customFormat="1" hidden="1" x14ac:dyDescent="0.25">
      <c r="D792" s="1121"/>
      <c r="E792" s="1121"/>
      <c r="F792" s="1121"/>
      <c r="G792" s="1028"/>
      <c r="H792" s="1030"/>
      <c r="I792" s="1030"/>
      <c r="J792" s="1030"/>
      <c r="K792" s="1030"/>
      <c r="L792" s="1030"/>
      <c r="M792" s="1030"/>
      <c r="N792" s="1030"/>
      <c r="O792" s="1030"/>
      <c r="P792" s="1030"/>
      <c r="Q792" s="1030"/>
      <c r="R792" s="1030"/>
      <c r="S792" s="1030"/>
      <c r="T792" s="1030"/>
      <c r="U792" s="1030"/>
      <c r="V792" s="1030"/>
      <c r="W792" s="1030"/>
      <c r="X792" s="1030"/>
      <c r="Y792" s="1030"/>
      <c r="Z792" s="1030"/>
      <c r="AA792" s="1030"/>
      <c r="AB792" s="1030"/>
      <c r="AC792" s="1030"/>
      <c r="AD792" s="1030"/>
      <c r="AE792" s="1030"/>
      <c r="AF792" s="1030"/>
      <c r="AG792" s="1030"/>
      <c r="AH792" s="1030"/>
      <c r="AI792" s="1030"/>
      <c r="AJ792" s="1030"/>
      <c r="AK792" s="1030"/>
      <c r="AL792" s="1030"/>
      <c r="AM792" s="1030"/>
      <c r="AN792" s="1030"/>
      <c r="AO792" s="1030"/>
      <c r="AP792" s="1030"/>
      <c r="AQ792" s="1030"/>
      <c r="AR792" s="1030"/>
      <c r="AS792" s="1030"/>
      <c r="AT792" s="1030"/>
      <c r="AU792" s="1030"/>
      <c r="AV792" s="1030"/>
      <c r="AW792" s="1030"/>
      <c r="AX792" s="1030"/>
      <c r="AY792" s="1030"/>
      <c r="AZ792" s="1030"/>
      <c r="BA792" s="1030"/>
      <c r="BB792" s="1030"/>
      <c r="BC792" s="1030"/>
      <c r="BD792" s="1030"/>
      <c r="BE792" s="1030"/>
      <c r="BF792" s="1030"/>
      <c r="BG792" s="1030"/>
      <c r="BH792" s="1030"/>
      <c r="BI792" s="1030"/>
      <c r="BJ792" s="1030"/>
      <c r="BK792" s="1030"/>
      <c r="BL792" s="1030"/>
      <c r="BM792" s="1030"/>
      <c r="BN792" s="1030"/>
      <c r="BO792" s="1030"/>
      <c r="BP792" s="1030"/>
      <c r="BQ792" s="1030"/>
      <c r="BR792" s="1030"/>
      <c r="BS792" s="1030"/>
      <c r="BT792" s="1030"/>
      <c r="BU792" s="1030"/>
      <c r="BV792" s="1030"/>
      <c r="BW792" s="1030"/>
      <c r="BX792" s="1030"/>
      <c r="BY792" s="1030"/>
      <c r="BZ792" s="1030"/>
      <c r="CA792" s="1030"/>
      <c r="CB792" s="1030"/>
      <c r="CC792" s="1030"/>
      <c r="CD792" s="1030"/>
      <c r="CE792" s="1030"/>
      <c r="CF792" s="1030"/>
      <c r="CG792" s="1030"/>
      <c r="CH792" s="1030"/>
      <c r="CI792" s="1030"/>
      <c r="CJ792" s="1030"/>
      <c r="CK792" s="1030"/>
      <c r="CL792" s="1030"/>
      <c r="CM792" s="1030"/>
      <c r="CN792" s="1030"/>
      <c r="CO792" s="1030"/>
      <c r="CP792" s="1030"/>
      <c r="CQ792" s="1030"/>
      <c r="CR792" s="1030"/>
      <c r="CS792" s="1030"/>
      <c r="CT792" s="1030"/>
      <c r="CU792" s="1030"/>
      <c r="CV792" s="1030"/>
      <c r="CW792" s="1030"/>
      <c r="CX792" s="1030"/>
      <c r="CY792" s="1030"/>
      <c r="CZ792" s="1030"/>
      <c r="DA792" s="1030"/>
      <c r="DB792" s="1030"/>
      <c r="DC792" s="1030"/>
      <c r="DD792" s="1030"/>
      <c r="DE792" s="1030"/>
      <c r="DF792" s="1030"/>
      <c r="DG792" s="1030"/>
      <c r="DH792" s="1030"/>
      <c r="DI792" s="1030"/>
      <c r="DJ792" s="1030"/>
      <c r="DK792" s="1030"/>
      <c r="DL792" s="1030"/>
      <c r="DM792" s="1030"/>
      <c r="DN792" s="1030"/>
      <c r="DO792" s="1030"/>
      <c r="DP792" s="1030"/>
      <c r="DQ792" s="1030"/>
      <c r="DR792" s="1030"/>
      <c r="DS792" s="1030"/>
      <c r="DT792" s="1030"/>
      <c r="DU792" s="1030"/>
      <c r="DV792" s="1030"/>
      <c r="DW792" s="1030"/>
      <c r="DX792" s="1030"/>
      <c r="DY792" s="1030"/>
      <c r="DZ792" s="1030"/>
      <c r="EA792" s="1030"/>
      <c r="EB792" s="1030"/>
      <c r="EC792" s="1030"/>
      <c r="ED792" s="1030"/>
      <c r="EE792" s="1030"/>
      <c r="EF792" s="1030"/>
      <c r="EG792" s="1030"/>
      <c r="EH792" s="1030"/>
      <c r="EI792" s="1030"/>
      <c r="EJ792" s="1030"/>
      <c r="EK792" s="1030"/>
      <c r="EL792" s="1030"/>
      <c r="EM792" s="1030"/>
      <c r="EN792" s="1030"/>
      <c r="EO792" s="1030"/>
      <c r="EP792" s="1030"/>
      <c r="EQ792" s="1030"/>
      <c r="ER792" s="1030"/>
      <c r="ES792" s="1030"/>
      <c r="ET792" s="1030"/>
      <c r="EU792" s="1030"/>
      <c r="EV792" s="1030"/>
      <c r="EW792" s="1030"/>
      <c r="EX792" s="1030"/>
      <c r="EY792" s="1030"/>
    </row>
    <row r="793" spans="4:155" s="550" customFormat="1" hidden="1" x14ac:dyDescent="0.25">
      <c r="D793" s="1121"/>
      <c r="E793" s="1121"/>
      <c r="F793" s="1121"/>
      <c r="G793" s="1028"/>
      <c r="H793" s="1030"/>
      <c r="I793" s="1030"/>
      <c r="J793" s="1030"/>
      <c r="K793" s="1030"/>
      <c r="L793" s="1030"/>
      <c r="M793" s="1030"/>
      <c r="N793" s="1030"/>
      <c r="O793" s="1030"/>
      <c r="P793" s="1030"/>
      <c r="Q793" s="1030"/>
      <c r="R793" s="1030"/>
      <c r="S793" s="1030"/>
      <c r="T793" s="1030"/>
      <c r="U793" s="1030"/>
      <c r="V793" s="1030"/>
      <c r="W793" s="1030"/>
      <c r="X793" s="1030"/>
      <c r="Y793" s="1030"/>
      <c r="Z793" s="1030"/>
      <c r="AA793" s="1030"/>
      <c r="AB793" s="1030"/>
      <c r="AC793" s="1030"/>
      <c r="AD793" s="1030"/>
      <c r="AE793" s="1030"/>
      <c r="AF793" s="1030"/>
      <c r="AG793" s="1030"/>
      <c r="AH793" s="1030"/>
      <c r="AI793" s="1030"/>
      <c r="AJ793" s="1030"/>
      <c r="AK793" s="1030"/>
      <c r="AL793" s="1030"/>
      <c r="AM793" s="1030"/>
      <c r="AN793" s="1030"/>
      <c r="AO793" s="1030"/>
      <c r="AP793" s="1030"/>
      <c r="AQ793" s="1030"/>
      <c r="AR793" s="1030"/>
      <c r="AS793" s="1030"/>
      <c r="AT793" s="1030"/>
      <c r="AU793" s="1030"/>
      <c r="AV793" s="1030"/>
      <c r="AW793" s="1030"/>
      <c r="AX793" s="1030"/>
      <c r="AY793" s="1030"/>
      <c r="AZ793" s="1030"/>
      <c r="BA793" s="1030"/>
      <c r="BB793" s="1030"/>
      <c r="BC793" s="1030"/>
      <c r="BD793" s="1030"/>
      <c r="BE793" s="1030"/>
      <c r="BF793" s="1030"/>
      <c r="BG793" s="1030"/>
      <c r="BH793" s="1030"/>
      <c r="BI793" s="1030"/>
      <c r="BJ793" s="1030"/>
      <c r="BK793" s="1030"/>
      <c r="BL793" s="1030"/>
      <c r="BM793" s="1030"/>
      <c r="BN793" s="1030"/>
      <c r="BO793" s="1030"/>
      <c r="BP793" s="1030"/>
      <c r="BQ793" s="1030"/>
      <c r="BR793" s="1030"/>
      <c r="BS793" s="1030"/>
      <c r="BT793" s="1030"/>
      <c r="BU793" s="1030"/>
      <c r="BV793" s="1030"/>
      <c r="BW793" s="1030"/>
      <c r="BX793" s="1030"/>
      <c r="BY793" s="1030"/>
      <c r="BZ793" s="1030"/>
      <c r="CA793" s="1030"/>
      <c r="CB793" s="1030"/>
      <c r="CC793" s="1030"/>
      <c r="CD793" s="1030"/>
      <c r="CE793" s="1030"/>
      <c r="CF793" s="1030"/>
      <c r="CG793" s="1030"/>
      <c r="CH793" s="1030"/>
      <c r="CI793" s="1030"/>
      <c r="CJ793" s="1030"/>
      <c r="CK793" s="1030"/>
      <c r="CL793" s="1030"/>
      <c r="CM793" s="1030"/>
      <c r="CN793" s="1030"/>
      <c r="CO793" s="1030"/>
      <c r="CP793" s="1030"/>
      <c r="CQ793" s="1030"/>
      <c r="CR793" s="1030"/>
      <c r="CS793" s="1030"/>
      <c r="CT793" s="1030"/>
      <c r="CU793" s="1030"/>
      <c r="CV793" s="1030"/>
      <c r="CW793" s="1030"/>
      <c r="CX793" s="1030"/>
      <c r="CY793" s="1030"/>
      <c r="CZ793" s="1030"/>
      <c r="DA793" s="1030"/>
      <c r="DB793" s="1030"/>
      <c r="DC793" s="1030"/>
      <c r="DD793" s="1030"/>
      <c r="DE793" s="1030"/>
      <c r="DF793" s="1030"/>
      <c r="DG793" s="1030"/>
      <c r="DH793" s="1030"/>
      <c r="DI793" s="1030"/>
      <c r="DJ793" s="1030"/>
      <c r="DK793" s="1030"/>
      <c r="DL793" s="1030"/>
      <c r="DM793" s="1030"/>
      <c r="DN793" s="1030"/>
      <c r="DO793" s="1030"/>
      <c r="DP793" s="1030"/>
      <c r="DQ793" s="1030"/>
      <c r="DR793" s="1030"/>
      <c r="DS793" s="1030"/>
      <c r="DT793" s="1030"/>
      <c r="DU793" s="1030"/>
      <c r="DV793" s="1030"/>
      <c r="DW793" s="1030"/>
      <c r="DX793" s="1030"/>
      <c r="DY793" s="1030"/>
      <c r="DZ793" s="1030"/>
      <c r="EA793" s="1030"/>
      <c r="EB793" s="1030"/>
      <c r="EC793" s="1030"/>
      <c r="ED793" s="1030"/>
      <c r="EE793" s="1030"/>
      <c r="EF793" s="1030"/>
      <c r="EG793" s="1030"/>
      <c r="EH793" s="1030"/>
      <c r="EI793" s="1030"/>
      <c r="EJ793" s="1030"/>
      <c r="EK793" s="1030"/>
      <c r="EL793" s="1030"/>
      <c r="EM793" s="1030"/>
      <c r="EN793" s="1030"/>
      <c r="EO793" s="1030"/>
      <c r="EP793" s="1030"/>
      <c r="EQ793" s="1030"/>
      <c r="ER793" s="1030"/>
      <c r="ES793" s="1030"/>
      <c r="ET793" s="1030"/>
      <c r="EU793" s="1030"/>
      <c r="EV793" s="1030"/>
      <c r="EW793" s="1030"/>
      <c r="EX793" s="1030"/>
      <c r="EY793" s="1030"/>
    </row>
    <row r="794" spans="4:155" s="550" customFormat="1" hidden="1" x14ac:dyDescent="0.25">
      <c r="D794" s="1121"/>
      <c r="E794" s="1121"/>
      <c r="F794" s="1121"/>
      <c r="G794" s="1028"/>
      <c r="H794" s="1030"/>
      <c r="I794" s="1030"/>
      <c r="J794" s="1030"/>
      <c r="K794" s="1030"/>
      <c r="L794" s="1030"/>
      <c r="M794" s="1030"/>
      <c r="N794" s="1030"/>
      <c r="O794" s="1030"/>
      <c r="P794" s="1030"/>
      <c r="Q794" s="1030"/>
      <c r="R794" s="1030"/>
      <c r="S794" s="1030"/>
      <c r="T794" s="1030"/>
      <c r="U794" s="1030"/>
      <c r="V794" s="1030"/>
      <c r="W794" s="1030"/>
      <c r="X794" s="1030"/>
      <c r="Y794" s="1030"/>
      <c r="Z794" s="1030"/>
      <c r="AA794" s="1030"/>
      <c r="AB794" s="1030"/>
      <c r="AC794" s="1030"/>
      <c r="AD794" s="1030"/>
      <c r="AE794" s="1030"/>
      <c r="AF794" s="1030"/>
      <c r="AG794" s="1030"/>
      <c r="AH794" s="1030"/>
      <c r="AI794" s="1030"/>
      <c r="AJ794" s="1030"/>
      <c r="AK794" s="1030"/>
      <c r="AL794" s="1030"/>
      <c r="AM794" s="1030"/>
      <c r="AN794" s="1030"/>
      <c r="AO794" s="1030"/>
      <c r="AP794" s="1030"/>
      <c r="AQ794" s="1030"/>
      <c r="AR794" s="1030"/>
      <c r="AS794" s="1030"/>
      <c r="AT794" s="1030"/>
      <c r="AU794" s="1030"/>
      <c r="AV794" s="1030"/>
      <c r="AW794" s="1030"/>
      <c r="AX794" s="1030"/>
      <c r="AY794" s="1030"/>
      <c r="AZ794" s="1030"/>
      <c r="BA794" s="1030"/>
      <c r="BB794" s="1030"/>
      <c r="BC794" s="1030"/>
      <c r="BD794" s="1030"/>
      <c r="BE794" s="1030"/>
      <c r="BF794" s="1030"/>
      <c r="BG794" s="1030"/>
      <c r="BH794" s="1030"/>
      <c r="BI794" s="1030"/>
      <c r="BJ794" s="1030"/>
      <c r="BK794" s="1030"/>
      <c r="BL794" s="1030"/>
      <c r="BM794" s="1030"/>
      <c r="BN794" s="1030"/>
      <c r="BO794" s="1030"/>
      <c r="BP794" s="1030"/>
      <c r="BQ794" s="1030"/>
      <c r="BR794" s="1030"/>
      <c r="BS794" s="1030"/>
      <c r="BT794" s="1030"/>
      <c r="BU794" s="1030"/>
      <c r="BV794" s="1030"/>
      <c r="BW794" s="1030"/>
      <c r="BX794" s="1030"/>
      <c r="BY794" s="1030"/>
      <c r="BZ794" s="1030"/>
      <c r="CA794" s="1030"/>
      <c r="CB794" s="1030"/>
      <c r="CC794" s="1030"/>
      <c r="CD794" s="1030"/>
      <c r="CE794" s="1030"/>
      <c r="CF794" s="1030"/>
      <c r="CG794" s="1030"/>
      <c r="CH794" s="1030"/>
      <c r="CI794" s="1030"/>
      <c r="CJ794" s="1030"/>
      <c r="CK794" s="1030"/>
      <c r="CL794" s="1030"/>
      <c r="CM794" s="1030"/>
      <c r="CN794" s="1030"/>
      <c r="CO794" s="1030"/>
      <c r="CP794" s="1030"/>
      <c r="CQ794" s="1030"/>
      <c r="CR794" s="1030"/>
      <c r="CS794" s="1030"/>
      <c r="CT794" s="1030"/>
      <c r="CU794" s="1030"/>
      <c r="CV794" s="1030"/>
      <c r="CW794" s="1030"/>
      <c r="CX794" s="1030"/>
      <c r="CY794" s="1030"/>
      <c r="CZ794" s="1030"/>
      <c r="DA794" s="1030"/>
      <c r="DB794" s="1030"/>
      <c r="DC794" s="1030"/>
      <c r="DD794" s="1030"/>
      <c r="DE794" s="1030"/>
      <c r="DF794" s="1030"/>
      <c r="DG794" s="1030"/>
      <c r="DH794" s="1030"/>
      <c r="DI794" s="1030"/>
      <c r="DJ794" s="1030"/>
      <c r="DK794" s="1030"/>
      <c r="DL794" s="1030"/>
      <c r="DM794" s="1030"/>
      <c r="DN794" s="1030"/>
      <c r="DO794" s="1030"/>
      <c r="DP794" s="1030"/>
      <c r="DQ794" s="1030"/>
      <c r="DR794" s="1030"/>
      <c r="DS794" s="1030"/>
      <c r="DT794" s="1030"/>
      <c r="DU794" s="1030"/>
      <c r="DV794" s="1030"/>
      <c r="DW794" s="1030"/>
      <c r="DX794" s="1030"/>
      <c r="DY794" s="1030"/>
      <c r="DZ794" s="1030"/>
      <c r="EA794" s="1030"/>
      <c r="EB794" s="1030"/>
      <c r="EC794" s="1030"/>
      <c r="ED794" s="1030"/>
      <c r="EE794" s="1030"/>
      <c r="EF794" s="1030"/>
      <c r="EG794" s="1030"/>
      <c r="EH794" s="1030"/>
      <c r="EI794" s="1030"/>
      <c r="EJ794" s="1030"/>
      <c r="EK794" s="1030"/>
      <c r="EL794" s="1030"/>
      <c r="EM794" s="1030"/>
      <c r="EN794" s="1030"/>
      <c r="EO794" s="1030"/>
      <c r="EP794" s="1030"/>
      <c r="EQ794" s="1030"/>
      <c r="ER794" s="1030"/>
      <c r="ES794" s="1030"/>
      <c r="ET794" s="1030"/>
      <c r="EU794" s="1030"/>
      <c r="EV794" s="1030"/>
      <c r="EW794" s="1030"/>
      <c r="EX794" s="1030"/>
      <c r="EY794" s="1030"/>
    </row>
    <row r="795" spans="4:155" s="550" customFormat="1" hidden="1" x14ac:dyDescent="0.25">
      <c r="D795" s="1121"/>
      <c r="E795" s="1121"/>
      <c r="F795" s="1121"/>
      <c r="G795" s="1028"/>
      <c r="H795" s="1030"/>
      <c r="I795" s="1030"/>
      <c r="J795" s="1030"/>
      <c r="K795" s="1030"/>
      <c r="L795" s="1030"/>
      <c r="M795" s="1030"/>
      <c r="N795" s="1030"/>
      <c r="O795" s="1030"/>
      <c r="P795" s="1030"/>
      <c r="Q795" s="1030"/>
      <c r="R795" s="1030"/>
      <c r="S795" s="1030"/>
      <c r="T795" s="1030"/>
      <c r="U795" s="1030"/>
      <c r="V795" s="1030"/>
      <c r="W795" s="1030"/>
      <c r="X795" s="1030"/>
      <c r="Y795" s="1030"/>
      <c r="Z795" s="1030"/>
      <c r="AA795" s="1030"/>
      <c r="AB795" s="1030"/>
      <c r="AC795" s="1030"/>
      <c r="AD795" s="1030"/>
      <c r="AE795" s="1030"/>
      <c r="AF795" s="1030"/>
      <c r="AG795" s="1030"/>
      <c r="AH795" s="1030"/>
      <c r="AI795" s="1030"/>
      <c r="AJ795" s="1030"/>
      <c r="AK795" s="1030"/>
      <c r="AL795" s="1030"/>
      <c r="AM795" s="1030"/>
      <c r="AN795" s="1030"/>
      <c r="AO795" s="1030"/>
      <c r="AP795" s="1030"/>
      <c r="AQ795" s="1030"/>
      <c r="AR795" s="1030"/>
      <c r="AS795" s="1030"/>
      <c r="AT795" s="1030"/>
      <c r="AU795" s="1030"/>
      <c r="AV795" s="1030"/>
      <c r="AW795" s="1030"/>
      <c r="AX795" s="1030"/>
      <c r="AY795" s="1030"/>
      <c r="AZ795" s="1030"/>
      <c r="BA795" s="1030"/>
      <c r="BB795" s="1030"/>
      <c r="BC795" s="1030"/>
      <c r="BD795" s="1030"/>
      <c r="BE795" s="1030"/>
      <c r="BF795" s="1030"/>
      <c r="BG795" s="1030"/>
      <c r="BH795" s="1030"/>
      <c r="BI795" s="1030"/>
      <c r="BJ795" s="1030"/>
      <c r="BK795" s="1030"/>
      <c r="BL795" s="1030"/>
      <c r="BM795" s="1030"/>
      <c r="BN795" s="1030"/>
      <c r="BO795" s="1030"/>
      <c r="BP795" s="1030"/>
      <c r="BQ795" s="1030"/>
      <c r="BR795" s="1030"/>
      <c r="BS795" s="1030"/>
      <c r="BT795" s="1030"/>
      <c r="BU795" s="1030"/>
      <c r="BV795" s="1030"/>
      <c r="BW795" s="1030"/>
      <c r="BX795" s="1030"/>
      <c r="BY795" s="1030"/>
      <c r="BZ795" s="1030"/>
      <c r="CA795" s="1030"/>
      <c r="CB795" s="1030"/>
      <c r="CC795" s="1030"/>
      <c r="CD795" s="1030"/>
      <c r="CE795" s="1030"/>
      <c r="CF795" s="1030"/>
      <c r="CG795" s="1030"/>
      <c r="CH795" s="1030"/>
      <c r="CI795" s="1030"/>
      <c r="CJ795" s="1030"/>
      <c r="CK795" s="1030"/>
      <c r="CL795" s="1030"/>
      <c r="CM795" s="1030"/>
      <c r="CN795" s="1030"/>
      <c r="CO795" s="1030"/>
      <c r="CP795" s="1030"/>
      <c r="CQ795" s="1030"/>
      <c r="CR795" s="1030"/>
      <c r="CS795" s="1030"/>
      <c r="CT795" s="1030"/>
      <c r="CU795" s="1030"/>
      <c r="CV795" s="1030"/>
      <c r="CW795" s="1030"/>
      <c r="CX795" s="1030"/>
      <c r="CY795" s="1030"/>
      <c r="CZ795" s="1030"/>
      <c r="DA795" s="1030"/>
      <c r="DB795" s="1030"/>
      <c r="DC795" s="1030"/>
      <c r="DD795" s="1030"/>
      <c r="DE795" s="1030"/>
      <c r="DF795" s="1030"/>
      <c r="DG795" s="1030"/>
      <c r="DH795" s="1030"/>
      <c r="DI795" s="1030"/>
      <c r="DJ795" s="1030"/>
      <c r="DK795" s="1030"/>
      <c r="DL795" s="1030"/>
      <c r="DM795" s="1030"/>
      <c r="DN795" s="1030"/>
      <c r="DO795" s="1030"/>
      <c r="DP795" s="1030"/>
      <c r="DQ795" s="1030"/>
      <c r="DR795" s="1030"/>
      <c r="DS795" s="1030"/>
      <c r="DT795" s="1030"/>
      <c r="DU795" s="1030"/>
      <c r="DV795" s="1030"/>
      <c r="DW795" s="1030"/>
      <c r="DX795" s="1030"/>
      <c r="DY795" s="1030"/>
      <c r="DZ795" s="1030"/>
      <c r="EA795" s="1030"/>
      <c r="EB795" s="1030"/>
      <c r="EC795" s="1030"/>
      <c r="ED795" s="1030"/>
      <c r="EE795" s="1030"/>
      <c r="EF795" s="1030"/>
      <c r="EG795" s="1030"/>
      <c r="EH795" s="1030"/>
      <c r="EI795" s="1030"/>
      <c r="EJ795" s="1030"/>
      <c r="EK795" s="1030"/>
      <c r="EL795" s="1030"/>
      <c r="EM795" s="1030"/>
      <c r="EN795" s="1030"/>
      <c r="EO795" s="1030"/>
      <c r="EP795" s="1030"/>
      <c r="EQ795" s="1030"/>
      <c r="ER795" s="1030"/>
      <c r="ES795" s="1030"/>
      <c r="ET795" s="1030"/>
      <c r="EU795" s="1030"/>
      <c r="EV795" s="1030"/>
      <c r="EW795" s="1030"/>
      <c r="EX795" s="1030"/>
      <c r="EY795" s="1030"/>
    </row>
    <row r="796" spans="4:155" s="550" customFormat="1" hidden="1" x14ac:dyDescent="0.25">
      <c r="D796" s="1121"/>
      <c r="E796" s="1121"/>
      <c r="F796" s="1121"/>
      <c r="G796" s="1028"/>
      <c r="H796" s="1030"/>
      <c r="I796" s="1030"/>
      <c r="J796" s="1030"/>
      <c r="K796" s="1030"/>
      <c r="L796" s="1030"/>
      <c r="M796" s="1030"/>
      <c r="N796" s="1030"/>
      <c r="O796" s="1030"/>
      <c r="P796" s="1030"/>
      <c r="Q796" s="1030"/>
      <c r="R796" s="1030"/>
      <c r="S796" s="1030"/>
      <c r="T796" s="1030"/>
      <c r="U796" s="1030"/>
      <c r="V796" s="1030"/>
      <c r="W796" s="1030"/>
      <c r="X796" s="1030"/>
      <c r="Y796" s="1030"/>
      <c r="Z796" s="1030"/>
      <c r="AA796" s="1030"/>
      <c r="AB796" s="1030"/>
      <c r="AC796" s="1030"/>
      <c r="AD796" s="1030"/>
      <c r="AE796" s="1030"/>
      <c r="AF796" s="1030"/>
      <c r="AG796" s="1030"/>
      <c r="AH796" s="1030"/>
      <c r="AI796" s="1030"/>
      <c r="AJ796" s="1030"/>
      <c r="AK796" s="1030"/>
      <c r="AL796" s="1030"/>
      <c r="AM796" s="1030"/>
      <c r="AN796" s="1030"/>
      <c r="AO796" s="1030"/>
      <c r="AP796" s="1030"/>
      <c r="AQ796" s="1030"/>
      <c r="AR796" s="1030"/>
      <c r="AS796" s="1030"/>
      <c r="AT796" s="1030"/>
      <c r="AU796" s="1030"/>
      <c r="AV796" s="1030"/>
      <c r="AW796" s="1030"/>
      <c r="AX796" s="1030"/>
      <c r="AY796" s="1030"/>
      <c r="AZ796" s="1030"/>
      <c r="BA796" s="1030"/>
      <c r="BB796" s="1030"/>
      <c r="BC796" s="1030"/>
      <c r="BD796" s="1030"/>
      <c r="BE796" s="1030"/>
      <c r="BF796" s="1030"/>
      <c r="BG796" s="1030"/>
      <c r="BH796" s="1030"/>
      <c r="BI796" s="1030"/>
      <c r="BJ796" s="1030"/>
      <c r="BK796" s="1030"/>
      <c r="BL796" s="1030"/>
      <c r="BM796" s="1030"/>
      <c r="BN796" s="1030"/>
      <c r="BO796" s="1030"/>
      <c r="BP796" s="1030"/>
      <c r="BQ796" s="1030"/>
      <c r="BR796" s="1030"/>
      <c r="BS796" s="1030"/>
      <c r="BT796" s="1030"/>
      <c r="BU796" s="1030"/>
      <c r="BV796" s="1030"/>
      <c r="BW796" s="1030"/>
      <c r="BX796" s="1030"/>
      <c r="BY796" s="1030"/>
      <c r="BZ796" s="1030"/>
      <c r="CA796" s="1030"/>
      <c r="CB796" s="1030"/>
      <c r="CC796" s="1030"/>
      <c r="CD796" s="1030"/>
      <c r="CE796" s="1030"/>
      <c r="CF796" s="1030"/>
      <c r="CG796" s="1030"/>
      <c r="CH796" s="1030"/>
      <c r="CI796" s="1030"/>
      <c r="CJ796" s="1030"/>
      <c r="CK796" s="1030"/>
      <c r="CL796" s="1030"/>
      <c r="CM796" s="1030"/>
      <c r="CN796" s="1030"/>
      <c r="CO796" s="1030"/>
      <c r="CP796" s="1030"/>
      <c r="CQ796" s="1030"/>
      <c r="CR796" s="1030"/>
      <c r="CS796" s="1030"/>
      <c r="CT796" s="1030"/>
      <c r="CU796" s="1030"/>
      <c r="CV796" s="1030"/>
      <c r="CW796" s="1030"/>
      <c r="CX796" s="1030"/>
      <c r="CY796" s="1030"/>
      <c r="CZ796" s="1030"/>
      <c r="DA796" s="1030"/>
      <c r="DB796" s="1030"/>
      <c r="DC796" s="1030"/>
      <c r="DD796" s="1030"/>
      <c r="DE796" s="1030"/>
      <c r="DF796" s="1030"/>
      <c r="DG796" s="1030"/>
      <c r="DH796" s="1030"/>
      <c r="DI796" s="1030"/>
      <c r="DJ796" s="1030"/>
      <c r="DK796" s="1030"/>
      <c r="DL796" s="1030"/>
      <c r="DM796" s="1030"/>
      <c r="DN796" s="1030"/>
      <c r="DO796" s="1030"/>
      <c r="DP796" s="1030"/>
      <c r="DQ796" s="1030"/>
      <c r="DR796" s="1030"/>
      <c r="DS796" s="1030"/>
      <c r="DT796" s="1030"/>
      <c r="DU796" s="1030"/>
      <c r="DV796" s="1030"/>
      <c r="DW796" s="1030"/>
      <c r="DX796" s="1030"/>
      <c r="DY796" s="1030"/>
      <c r="DZ796" s="1030"/>
      <c r="EA796" s="1030"/>
      <c r="EB796" s="1030"/>
      <c r="EC796" s="1030"/>
      <c r="ED796" s="1030"/>
      <c r="EE796" s="1030"/>
      <c r="EF796" s="1030"/>
      <c r="EG796" s="1030"/>
      <c r="EH796" s="1030"/>
      <c r="EI796" s="1030"/>
      <c r="EJ796" s="1030"/>
      <c r="EK796" s="1030"/>
      <c r="EL796" s="1030"/>
      <c r="EM796" s="1030"/>
      <c r="EN796" s="1030"/>
      <c r="EO796" s="1030"/>
      <c r="EP796" s="1030"/>
      <c r="EQ796" s="1030"/>
      <c r="ER796" s="1030"/>
      <c r="ES796" s="1030"/>
      <c r="ET796" s="1030"/>
      <c r="EU796" s="1030"/>
      <c r="EV796" s="1030"/>
      <c r="EW796" s="1030"/>
      <c r="EX796" s="1030"/>
      <c r="EY796" s="1030"/>
    </row>
    <row r="797" spans="4:155" s="550" customFormat="1" hidden="1" x14ac:dyDescent="0.25">
      <c r="D797" s="1121"/>
      <c r="E797" s="1121"/>
      <c r="F797" s="1121"/>
      <c r="G797" s="1028"/>
      <c r="H797" s="1030"/>
      <c r="I797" s="1030"/>
      <c r="J797" s="1030"/>
      <c r="K797" s="1030"/>
      <c r="L797" s="1030"/>
      <c r="M797" s="1030"/>
      <c r="N797" s="1030"/>
      <c r="O797" s="1030"/>
      <c r="P797" s="1030"/>
      <c r="Q797" s="1030"/>
      <c r="R797" s="1030"/>
      <c r="S797" s="1030"/>
      <c r="T797" s="1030"/>
      <c r="U797" s="1030"/>
      <c r="V797" s="1030"/>
      <c r="W797" s="1030"/>
      <c r="X797" s="1030"/>
      <c r="Y797" s="1030"/>
      <c r="Z797" s="1030"/>
      <c r="AA797" s="1030"/>
      <c r="AB797" s="1030"/>
      <c r="AC797" s="1030"/>
      <c r="AD797" s="1030"/>
      <c r="AE797" s="1030"/>
      <c r="AF797" s="1030"/>
      <c r="AG797" s="1030"/>
      <c r="AH797" s="1030"/>
      <c r="AI797" s="1030"/>
      <c r="AJ797" s="1030"/>
      <c r="AK797" s="1030"/>
      <c r="AL797" s="1030"/>
      <c r="AM797" s="1030"/>
      <c r="AN797" s="1030"/>
      <c r="AO797" s="1030"/>
      <c r="AP797" s="1030"/>
      <c r="AQ797" s="1030"/>
      <c r="AR797" s="1030"/>
      <c r="AS797" s="1030"/>
      <c r="AT797" s="1030"/>
      <c r="AU797" s="1030"/>
      <c r="AV797" s="1030"/>
      <c r="AW797" s="1030"/>
      <c r="AX797" s="1030"/>
      <c r="AY797" s="1030"/>
      <c r="AZ797" s="1030"/>
      <c r="BA797" s="1030"/>
      <c r="BB797" s="1030"/>
      <c r="BC797" s="1030"/>
      <c r="BD797" s="1030"/>
      <c r="BE797" s="1030"/>
      <c r="BF797" s="1030"/>
      <c r="BG797" s="1030"/>
      <c r="BH797" s="1030"/>
      <c r="BI797" s="1030"/>
      <c r="BJ797" s="1030"/>
      <c r="BK797" s="1030"/>
      <c r="BL797" s="1030"/>
      <c r="BM797" s="1030"/>
      <c r="BN797" s="1030"/>
      <c r="BO797" s="1030"/>
      <c r="BP797" s="1030"/>
      <c r="BQ797" s="1030"/>
      <c r="BR797" s="1030"/>
      <c r="BS797" s="1030"/>
      <c r="BT797" s="1030"/>
      <c r="BU797" s="1030"/>
      <c r="BV797" s="1030"/>
      <c r="BW797" s="1030"/>
      <c r="BX797" s="1030"/>
      <c r="BY797" s="1030"/>
      <c r="BZ797" s="1030"/>
      <c r="CA797" s="1030"/>
      <c r="CB797" s="1030"/>
      <c r="CC797" s="1030"/>
      <c r="CD797" s="1030"/>
      <c r="CE797" s="1030"/>
      <c r="CF797" s="1030"/>
      <c r="CG797" s="1030"/>
      <c r="CH797" s="1030"/>
      <c r="CI797" s="1030"/>
      <c r="CJ797" s="1030"/>
      <c r="CK797" s="1030"/>
      <c r="CL797" s="1030"/>
      <c r="CM797" s="1030"/>
      <c r="CN797" s="1030"/>
      <c r="CO797" s="1030"/>
      <c r="CP797" s="1030"/>
      <c r="CQ797" s="1030"/>
      <c r="CR797" s="1030"/>
      <c r="CS797" s="1030"/>
      <c r="CT797" s="1030"/>
      <c r="CU797" s="1030"/>
      <c r="CV797" s="1030"/>
      <c r="CW797" s="1030"/>
      <c r="CX797" s="1030"/>
      <c r="CY797" s="1030"/>
      <c r="CZ797" s="1030"/>
      <c r="DA797" s="1030"/>
      <c r="DB797" s="1030"/>
      <c r="DC797" s="1030"/>
      <c r="DD797" s="1030"/>
      <c r="DE797" s="1030"/>
      <c r="DF797" s="1030"/>
      <c r="DG797" s="1030"/>
      <c r="DH797" s="1030"/>
      <c r="DI797" s="1030"/>
      <c r="DJ797" s="1030"/>
      <c r="DK797" s="1030"/>
      <c r="DL797" s="1030"/>
      <c r="DM797" s="1030"/>
      <c r="DN797" s="1030"/>
      <c r="DO797" s="1030"/>
      <c r="DP797" s="1030"/>
      <c r="DQ797" s="1030"/>
      <c r="DR797" s="1030"/>
      <c r="DS797" s="1030"/>
      <c r="DT797" s="1030"/>
      <c r="DU797" s="1030"/>
      <c r="DV797" s="1030"/>
      <c r="DW797" s="1030"/>
      <c r="DX797" s="1030"/>
      <c r="DY797" s="1030"/>
      <c r="DZ797" s="1030"/>
      <c r="EA797" s="1030"/>
      <c r="EB797" s="1030"/>
      <c r="EC797" s="1030"/>
      <c r="ED797" s="1030"/>
      <c r="EE797" s="1030"/>
      <c r="EF797" s="1030"/>
      <c r="EG797" s="1030"/>
      <c r="EH797" s="1030"/>
      <c r="EI797" s="1030"/>
      <c r="EJ797" s="1030"/>
      <c r="EK797" s="1030"/>
      <c r="EL797" s="1030"/>
      <c r="EM797" s="1030"/>
      <c r="EN797" s="1030"/>
      <c r="EO797" s="1030"/>
      <c r="EP797" s="1030"/>
      <c r="EQ797" s="1030"/>
      <c r="ER797" s="1030"/>
      <c r="ES797" s="1030"/>
      <c r="ET797" s="1030"/>
      <c r="EU797" s="1030"/>
      <c r="EV797" s="1030"/>
      <c r="EW797" s="1030"/>
      <c r="EX797" s="1030"/>
      <c r="EY797" s="1030"/>
    </row>
    <row r="798" spans="4:155" s="550" customFormat="1" hidden="1" x14ac:dyDescent="0.25">
      <c r="D798" s="1121"/>
      <c r="E798" s="1121"/>
      <c r="F798" s="1121"/>
      <c r="G798" s="1028"/>
      <c r="H798" s="1030"/>
      <c r="I798" s="1030"/>
      <c r="J798" s="1030"/>
      <c r="K798" s="1030"/>
      <c r="L798" s="1030"/>
      <c r="M798" s="1030"/>
      <c r="N798" s="1030"/>
      <c r="O798" s="1030"/>
      <c r="P798" s="1030"/>
      <c r="Q798" s="1030"/>
      <c r="R798" s="1030"/>
      <c r="S798" s="1030"/>
      <c r="T798" s="1030"/>
      <c r="U798" s="1030"/>
      <c r="V798" s="1030"/>
      <c r="W798" s="1030"/>
      <c r="X798" s="1030"/>
      <c r="Y798" s="1030"/>
      <c r="Z798" s="1030"/>
      <c r="AA798" s="1030"/>
      <c r="AB798" s="1030"/>
      <c r="AC798" s="1030"/>
      <c r="AD798" s="1030"/>
      <c r="AE798" s="1030"/>
      <c r="AF798" s="1030"/>
      <c r="AG798" s="1030"/>
      <c r="AH798" s="1030"/>
      <c r="AI798" s="1030"/>
      <c r="AJ798" s="1030"/>
      <c r="AK798" s="1030"/>
      <c r="AL798" s="1030"/>
      <c r="AM798" s="1030"/>
      <c r="AN798" s="1030"/>
      <c r="AO798" s="1030"/>
      <c r="AP798" s="1030"/>
      <c r="AQ798" s="1030"/>
      <c r="AR798" s="1030"/>
      <c r="AS798" s="1030"/>
      <c r="AT798" s="1030"/>
      <c r="AU798" s="1030"/>
      <c r="AV798" s="1030"/>
      <c r="AW798" s="1030"/>
      <c r="AX798" s="1030"/>
      <c r="AY798" s="1030"/>
      <c r="AZ798" s="1030"/>
      <c r="BA798" s="1030"/>
      <c r="BB798" s="1030"/>
      <c r="BC798" s="1030"/>
      <c r="BD798" s="1030"/>
      <c r="BE798" s="1030"/>
      <c r="BF798" s="1030"/>
      <c r="BG798" s="1030"/>
      <c r="BH798" s="1030"/>
      <c r="BI798" s="1030"/>
      <c r="BJ798" s="1030"/>
      <c r="BK798" s="1030"/>
      <c r="BL798" s="1030"/>
      <c r="BM798" s="1030"/>
      <c r="BN798" s="1030"/>
      <c r="BO798" s="1030"/>
      <c r="BP798" s="1030"/>
      <c r="BQ798" s="1030"/>
      <c r="BR798" s="1030"/>
      <c r="BS798" s="1030"/>
      <c r="BT798" s="1030"/>
      <c r="BU798" s="1030"/>
      <c r="BV798" s="1030"/>
      <c r="BW798" s="1030"/>
      <c r="BX798" s="1030"/>
      <c r="BY798" s="1030"/>
      <c r="BZ798" s="1030"/>
      <c r="CA798" s="1030"/>
      <c r="CB798" s="1030"/>
      <c r="CC798" s="1030"/>
      <c r="CD798" s="1030"/>
      <c r="CE798" s="1030"/>
      <c r="CF798" s="1030"/>
      <c r="CG798" s="1030"/>
      <c r="CH798" s="1030"/>
      <c r="CI798" s="1030"/>
      <c r="CJ798" s="1030"/>
      <c r="CK798" s="1030"/>
      <c r="CL798" s="1030"/>
      <c r="CM798" s="1030"/>
      <c r="CN798" s="1030"/>
      <c r="CO798" s="1030"/>
      <c r="CP798" s="1030"/>
      <c r="CQ798" s="1030"/>
      <c r="CR798" s="1030"/>
      <c r="CS798" s="1030"/>
      <c r="CT798" s="1030"/>
      <c r="CU798" s="1030"/>
      <c r="CV798" s="1030"/>
      <c r="CW798" s="1030"/>
      <c r="CX798" s="1030"/>
      <c r="CY798" s="1030"/>
      <c r="CZ798" s="1030"/>
      <c r="DA798" s="1030"/>
      <c r="DB798" s="1030"/>
      <c r="DC798" s="1030"/>
      <c r="DD798" s="1030"/>
      <c r="DE798" s="1030"/>
      <c r="DF798" s="1030"/>
      <c r="DG798" s="1030"/>
      <c r="DH798" s="1030"/>
      <c r="DI798" s="1030"/>
      <c r="DJ798" s="1030"/>
      <c r="DK798" s="1030"/>
      <c r="DL798" s="1030"/>
      <c r="DM798" s="1030"/>
      <c r="DN798" s="1030"/>
      <c r="DO798" s="1030"/>
      <c r="DP798" s="1030"/>
      <c r="DQ798" s="1030"/>
      <c r="DR798" s="1030"/>
      <c r="DS798" s="1030"/>
      <c r="DT798" s="1030"/>
      <c r="DU798" s="1030"/>
      <c r="DV798" s="1030"/>
      <c r="DW798" s="1030"/>
      <c r="DX798" s="1030"/>
      <c r="DY798" s="1030"/>
      <c r="DZ798" s="1030"/>
      <c r="EA798" s="1030"/>
      <c r="EB798" s="1030"/>
      <c r="EC798" s="1030"/>
      <c r="ED798" s="1030"/>
      <c r="EE798" s="1030"/>
      <c r="EF798" s="1030"/>
      <c r="EG798" s="1030"/>
      <c r="EH798" s="1030"/>
      <c r="EI798" s="1030"/>
      <c r="EJ798" s="1030"/>
      <c r="EK798" s="1030"/>
      <c r="EL798" s="1030"/>
      <c r="EM798" s="1030"/>
      <c r="EN798" s="1030"/>
      <c r="EO798" s="1030"/>
      <c r="EP798" s="1030"/>
      <c r="EQ798" s="1030"/>
      <c r="ER798" s="1030"/>
      <c r="ES798" s="1030"/>
      <c r="ET798" s="1030"/>
      <c r="EU798" s="1030"/>
      <c r="EV798" s="1030"/>
      <c r="EW798" s="1030"/>
      <c r="EX798" s="1030"/>
      <c r="EY798" s="1030"/>
    </row>
    <row r="799" spans="4:155" s="550" customFormat="1" hidden="1" x14ac:dyDescent="0.25">
      <c r="D799" s="1121"/>
      <c r="E799" s="1121"/>
      <c r="F799" s="1121"/>
      <c r="G799" s="1028"/>
      <c r="H799" s="1030"/>
      <c r="I799" s="1030"/>
      <c r="J799" s="1030"/>
      <c r="K799" s="1030"/>
      <c r="L799" s="1030"/>
      <c r="M799" s="1030"/>
      <c r="N799" s="1030"/>
      <c r="O799" s="1030"/>
      <c r="P799" s="1030"/>
      <c r="Q799" s="1030"/>
      <c r="R799" s="1030"/>
      <c r="S799" s="1030"/>
      <c r="T799" s="1030"/>
      <c r="U799" s="1030"/>
      <c r="V799" s="1030"/>
      <c r="W799" s="1030"/>
      <c r="X799" s="1030"/>
      <c r="Y799" s="1030"/>
      <c r="Z799" s="1030"/>
      <c r="AA799" s="1030"/>
      <c r="AB799" s="1030"/>
      <c r="AC799" s="1030"/>
      <c r="AD799" s="1030"/>
      <c r="AE799" s="1030"/>
      <c r="AF799" s="1030"/>
      <c r="AG799" s="1030"/>
      <c r="AH799" s="1030"/>
      <c r="AI799" s="1030"/>
      <c r="AJ799" s="1030"/>
      <c r="AK799" s="1030"/>
      <c r="AL799" s="1030"/>
      <c r="AM799" s="1030"/>
      <c r="AN799" s="1030"/>
      <c r="AO799" s="1030"/>
      <c r="AP799" s="1030"/>
      <c r="AQ799" s="1030"/>
      <c r="AR799" s="1030"/>
      <c r="AS799" s="1030"/>
      <c r="AT799" s="1030"/>
      <c r="AU799" s="1030"/>
      <c r="AV799" s="1030"/>
      <c r="AW799" s="1030"/>
      <c r="AX799" s="1030"/>
      <c r="AY799" s="1030"/>
      <c r="AZ799" s="1030"/>
      <c r="BA799" s="1030"/>
      <c r="BB799" s="1030"/>
      <c r="BC799" s="1030"/>
      <c r="BD799" s="1030"/>
      <c r="BE799" s="1030"/>
      <c r="BF799" s="1030"/>
      <c r="BG799" s="1030"/>
      <c r="BH799" s="1030"/>
      <c r="BI799" s="1030"/>
      <c r="BJ799" s="1030"/>
      <c r="BK799" s="1030"/>
      <c r="BL799" s="1030"/>
      <c r="BM799" s="1030"/>
      <c r="BN799" s="1030"/>
      <c r="BO799" s="1030"/>
      <c r="BP799" s="1030"/>
      <c r="BQ799" s="1030"/>
      <c r="BR799" s="1030"/>
      <c r="BS799" s="1030"/>
      <c r="BT799" s="1030"/>
      <c r="BU799" s="1030"/>
      <c r="BV799" s="1030"/>
      <c r="BW799" s="1030"/>
      <c r="BX799" s="1030"/>
      <c r="BY799" s="1030"/>
      <c r="BZ799" s="1030"/>
      <c r="CA799" s="1030"/>
      <c r="CB799" s="1030"/>
      <c r="CC799" s="1030"/>
      <c r="CD799" s="1030"/>
      <c r="CE799" s="1030"/>
      <c r="CF799" s="1030"/>
      <c r="CG799" s="1030"/>
      <c r="CH799" s="1030"/>
      <c r="CI799" s="1030"/>
      <c r="CJ799" s="1030"/>
      <c r="CK799" s="1030"/>
      <c r="CL799" s="1030"/>
      <c r="CM799" s="1030"/>
      <c r="CN799" s="1030"/>
      <c r="CO799" s="1030"/>
      <c r="CP799" s="1030"/>
      <c r="CQ799" s="1030"/>
      <c r="CR799" s="1030"/>
      <c r="CS799" s="1030"/>
      <c r="CT799" s="1030"/>
      <c r="CU799" s="1030"/>
      <c r="CV799" s="1030"/>
      <c r="CW799" s="1030"/>
      <c r="CX799" s="1030"/>
      <c r="CY799" s="1030"/>
      <c r="CZ799" s="1030"/>
      <c r="DA799" s="1030"/>
      <c r="DB799" s="1030"/>
      <c r="DC799" s="1030"/>
      <c r="DD799" s="1030"/>
      <c r="DE799" s="1030"/>
      <c r="DF799" s="1030"/>
      <c r="DG799" s="1030"/>
      <c r="DH799" s="1030"/>
      <c r="DI799" s="1030"/>
      <c r="DJ799" s="1030"/>
      <c r="DK799" s="1030"/>
      <c r="DL799" s="1030"/>
      <c r="DM799" s="1030"/>
      <c r="DN799" s="1030"/>
      <c r="DO799" s="1030"/>
      <c r="DP799" s="1030"/>
      <c r="DQ799" s="1030"/>
      <c r="DR799" s="1030"/>
      <c r="DS799" s="1030"/>
      <c r="DT799" s="1030"/>
      <c r="DU799" s="1030"/>
      <c r="DV799" s="1030"/>
      <c r="DW799" s="1030"/>
      <c r="DX799" s="1030"/>
      <c r="DY799" s="1030"/>
      <c r="DZ799" s="1030"/>
      <c r="EA799" s="1030"/>
      <c r="EB799" s="1030"/>
      <c r="EC799" s="1030"/>
      <c r="ED799" s="1030"/>
      <c r="EE799" s="1030"/>
      <c r="EF799" s="1030"/>
      <c r="EG799" s="1030"/>
      <c r="EH799" s="1030"/>
      <c r="EI799" s="1030"/>
      <c r="EJ799" s="1030"/>
      <c r="EK799" s="1030"/>
      <c r="EL799" s="1030"/>
      <c r="EM799" s="1030"/>
      <c r="EN799" s="1030"/>
      <c r="EO799" s="1030"/>
      <c r="EP799" s="1030"/>
      <c r="EQ799" s="1030"/>
      <c r="ER799" s="1030"/>
      <c r="ES799" s="1030"/>
      <c r="ET799" s="1030"/>
      <c r="EU799" s="1030"/>
      <c r="EV799" s="1030"/>
      <c r="EW799" s="1030"/>
      <c r="EX799" s="1030"/>
      <c r="EY799" s="1030"/>
    </row>
  </sheetData>
  <mergeCells count="1">
    <mergeCell ref="B3:L3"/>
  </mergeCells>
  <conditionalFormatting sqref="G214:EQ217">
    <cfRule type="cellIs" dxfId="84" priority="3" stopIfTrue="1" operator="lessThan">
      <formula>0</formula>
    </cfRule>
  </conditionalFormatting>
  <conditionalFormatting sqref="G114:EQ214">
    <cfRule type="cellIs" dxfId="83" priority="2" stopIfTrue="1" operator="lessThan">
      <formula>0</formula>
    </cfRule>
  </conditionalFormatting>
  <conditionalFormatting sqref="G11:EQ111">
    <cfRule type="cellIs" dxfId="82"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B19A"/>
  </sheetPr>
  <dimension ref="A1:N732"/>
  <sheetViews>
    <sheetView zoomScale="75" zoomScaleNormal="75" zoomScaleSheetLayoutView="75" workbookViewId="0">
      <pane ySplit="1" topLeftCell="A2" activePane="bottomLeft" state="frozen"/>
      <selection pane="bottomLeft"/>
    </sheetView>
  </sheetViews>
  <sheetFormatPr defaultColWidth="0" defaultRowHeight="0" customHeight="1" zeroHeight="1" x14ac:dyDescent="0.25"/>
  <cols>
    <col min="1" max="1" width="1.7109375" customWidth="1"/>
    <col min="2" max="2" width="120.7109375" customWidth="1"/>
    <col min="3" max="3" width="16.7109375" customWidth="1"/>
    <col min="4" max="4" width="8.7109375" customWidth="1"/>
    <col min="5" max="6" width="24.7109375" style="1171" customWidth="1"/>
    <col min="7" max="7" width="1.7109375" customWidth="1"/>
    <col min="8" max="16384" width="16.7109375" hidden="1"/>
  </cols>
  <sheetData>
    <row r="1" spans="1:14" s="2316" customFormat="1" ht="30" customHeight="1" x14ac:dyDescent="0.55000000000000004">
      <c r="A1" s="2314" t="s">
        <v>1250</v>
      </c>
      <c r="B1" s="1477"/>
      <c r="C1" s="2315"/>
      <c r="D1" s="1476"/>
      <c r="E1" s="1478"/>
      <c r="F1" s="1480" t="str">
        <f>CONCATENATE("Reporting unit: ", 'General Info'!$C$57, " ", 'General Info'!$C$56)</f>
        <v xml:space="preserve">Reporting unit: 1 </v>
      </c>
      <c r="G1" s="1479"/>
      <c r="H1" s="1553"/>
      <c r="I1" s="1553"/>
      <c r="J1" s="1553"/>
      <c r="K1" s="1553"/>
      <c r="L1" s="2203"/>
      <c r="M1" s="2203"/>
      <c r="N1" s="2203"/>
    </row>
    <row r="2" spans="1:14" s="1110" customFormat="1" ht="60" customHeight="1" x14ac:dyDescent="0.55000000000000004">
      <c r="A2" s="2317"/>
      <c r="B2" s="2624" t="s">
        <v>1251</v>
      </c>
      <c r="C2" s="2624"/>
      <c r="D2" s="2624"/>
      <c r="E2" s="2624"/>
      <c r="F2" s="2624"/>
      <c r="G2" s="1161"/>
      <c r="H2" s="1307"/>
      <c r="I2" s="1307"/>
      <c r="J2" s="1307"/>
      <c r="K2" s="1307"/>
    </row>
    <row r="3" spans="1:14" s="1112" customFormat="1" ht="45" customHeight="1" x14ac:dyDescent="0.35">
      <c r="A3" s="2313" t="s">
        <v>1252</v>
      </c>
      <c r="B3" s="1142"/>
      <c r="C3" s="1143"/>
      <c r="E3" s="1163"/>
      <c r="F3" s="1163"/>
      <c r="G3" s="1162"/>
    </row>
    <row r="4" spans="1:14" s="1113" customFormat="1" ht="15" customHeight="1" x14ac:dyDescent="0.25">
      <c r="A4" s="2318"/>
      <c r="B4" s="2319"/>
      <c r="C4" s="2320" t="s">
        <v>1246</v>
      </c>
      <c r="D4" s="1112"/>
      <c r="E4" s="1163"/>
      <c r="F4" s="1163"/>
      <c r="G4" s="1162"/>
      <c r="H4" s="1110"/>
      <c r="I4" s="1110"/>
    </row>
    <row r="5" spans="1:14" ht="15" customHeight="1" x14ac:dyDescent="0.25">
      <c r="A5" s="2321"/>
      <c r="B5" s="2322" t="s">
        <v>1253</v>
      </c>
      <c r="C5" s="1486" t="str">
        <f>IF(ISNUMBER(C21), C21, "")</f>
        <v/>
      </c>
      <c r="D5" s="1006"/>
      <c r="E5" s="1034"/>
      <c r="F5" s="1034"/>
      <c r="G5" s="1008"/>
    </row>
    <row r="6" spans="1:14" ht="15" customHeight="1" x14ac:dyDescent="0.25">
      <c r="A6" s="2321"/>
      <c r="B6" s="1015" t="s">
        <v>1254</v>
      </c>
      <c r="C6" s="1115" t="str">
        <f>IF(ISNUMBER(C24), C24, "")</f>
        <v/>
      </c>
      <c r="D6" s="1006"/>
      <c r="E6" s="1034"/>
      <c r="F6" s="1034"/>
      <c r="G6" s="1008"/>
    </row>
    <row r="7" spans="1:14" ht="15" customHeight="1" x14ac:dyDescent="0.25">
      <c r="A7" s="2321"/>
      <c r="B7" s="1015" t="s">
        <v>1255</v>
      </c>
      <c r="C7" s="1115" t="str">
        <f>IF(ISNUMBER(C28), C28, "")</f>
        <v/>
      </c>
      <c r="D7" s="1006"/>
      <c r="E7" s="1034"/>
      <c r="F7" s="1034"/>
      <c r="G7" s="1008"/>
    </row>
    <row r="8" spans="1:14" ht="15" customHeight="1" x14ac:dyDescent="0.25">
      <c r="A8" s="2321"/>
      <c r="B8" s="1015" t="s">
        <v>1256</v>
      </c>
      <c r="C8" s="1115" t="str">
        <f>IF(ISNUMBER(C29), C29, "")</f>
        <v/>
      </c>
      <c r="D8" s="1006"/>
      <c r="E8" s="1034"/>
      <c r="F8" s="1034"/>
      <c r="G8" s="1008"/>
    </row>
    <row r="9" spans="1:14" ht="15" customHeight="1" x14ac:dyDescent="0.25">
      <c r="A9" s="2321"/>
      <c r="B9" s="1015" t="s">
        <v>1257</v>
      </c>
      <c r="C9" s="1115" t="str">
        <f>IF(ISNUMBER(C36), C36, "")</f>
        <v/>
      </c>
      <c r="D9" s="1006"/>
      <c r="E9" s="1034"/>
      <c r="F9" s="1034"/>
      <c r="G9" s="1008"/>
    </row>
    <row r="10" spans="1:14" ht="15" customHeight="1" x14ac:dyDescent="0.25">
      <c r="A10" s="2321"/>
      <c r="B10" s="1015" t="s">
        <v>1258</v>
      </c>
      <c r="C10" s="1115" t="str">
        <f>IF(ISNUMBER(C39), C39, "")</f>
        <v/>
      </c>
      <c r="D10" s="1006"/>
      <c r="E10" s="1034"/>
      <c r="F10" s="1034"/>
      <c r="G10" s="1008"/>
    </row>
    <row r="11" spans="1:14" ht="15" customHeight="1" x14ac:dyDescent="0.25">
      <c r="A11" s="2321"/>
      <c r="B11" s="1015" t="s">
        <v>1259</v>
      </c>
      <c r="C11" s="1115" t="str">
        <f>IF(ISNUMBER(C40), C40, "")</f>
        <v/>
      </c>
      <c r="D11" s="1006"/>
      <c r="E11" s="1034"/>
      <c r="F11" s="1034"/>
      <c r="G11" s="1008"/>
    </row>
    <row r="12" spans="1:14" ht="15" customHeight="1" x14ac:dyDescent="0.25">
      <c r="A12" s="2321"/>
      <c r="B12" s="1015" t="s">
        <v>1260</v>
      </c>
      <c r="C12" s="1115" t="str">
        <f>IF(ISNUMBER(C47), C47, "")</f>
        <v/>
      </c>
      <c r="D12" s="1006"/>
      <c r="E12" s="1034"/>
      <c r="F12" s="1034"/>
      <c r="G12" s="1008"/>
    </row>
    <row r="13" spans="1:14" ht="15" customHeight="1" x14ac:dyDescent="0.25">
      <c r="A13" s="2321"/>
      <c r="B13" s="1015" t="s">
        <v>1261</v>
      </c>
      <c r="C13" s="1115" t="str">
        <f>IF(ISNUMBER(C51), C51, "")</f>
        <v/>
      </c>
      <c r="D13" s="1006"/>
      <c r="E13" s="1034"/>
      <c r="F13" s="1034"/>
      <c r="G13" s="1008"/>
    </row>
    <row r="14" spans="1:14" ht="15" customHeight="1" x14ac:dyDescent="0.25">
      <c r="A14" s="2321"/>
      <c r="B14" s="1015" t="s">
        <v>1262</v>
      </c>
      <c r="C14" s="1115" t="str">
        <f>IF(ISNUMBER(C58), C58, "")</f>
        <v/>
      </c>
      <c r="D14" s="1006"/>
      <c r="E14" s="1034"/>
      <c r="F14" s="1034"/>
      <c r="G14" s="1008"/>
    </row>
    <row r="15" spans="1:14" ht="15" customHeight="1" x14ac:dyDescent="0.25">
      <c r="A15" s="2321"/>
      <c r="B15" s="1164" t="s">
        <v>1263</v>
      </c>
      <c r="C15" s="1115" t="str">
        <f>IF(ISNUMBER(C59), C59, "")</f>
        <v/>
      </c>
      <c r="D15" s="1006"/>
      <c r="E15" s="1034"/>
      <c r="F15" s="1034"/>
      <c r="G15" s="1008"/>
    </row>
    <row r="16" spans="1:14" s="1113" customFormat="1" ht="15" customHeight="1" x14ac:dyDescent="0.25">
      <c r="A16" s="2318"/>
      <c r="B16" s="2323" t="s">
        <v>1264</v>
      </c>
      <c r="C16" s="1487" t="str">
        <f>IF(AND(ISNUMBER(C5), ISNUMBER(C6), ISNUMBER(C7), ISNUMBER(C8), ISNUMBER(C9), ISNUMBER(C10), ISNUMBER(C11), ISNUMBER(C12), ISNUMBER(C13), ISNUMBER(C14), ISNUMBER(C15)), SUM(C5:C15), "")</f>
        <v/>
      </c>
      <c r="D16" s="1112"/>
      <c r="E16" s="1163"/>
      <c r="F16" s="1163"/>
      <c r="G16" s="1162"/>
      <c r="H16" s="1110"/>
      <c r="I16" s="1110"/>
    </row>
    <row r="17" spans="1:9" ht="15" customHeight="1" x14ac:dyDescent="0.25">
      <c r="A17" s="2324"/>
      <c r="B17" s="1886"/>
      <c r="C17" s="1886"/>
      <c r="D17" s="1886"/>
      <c r="E17" s="2325"/>
      <c r="F17" s="2325"/>
      <c r="G17" s="2164"/>
    </row>
    <row r="18" spans="1:9" s="1112" customFormat="1" ht="45" customHeight="1" x14ac:dyDescent="0.35">
      <c r="A18" s="2313" t="s">
        <v>1265</v>
      </c>
      <c r="B18" s="1142"/>
      <c r="C18" s="1143"/>
      <c r="E18" s="1163"/>
      <c r="F18" s="1163"/>
      <c r="G18" s="1162"/>
    </row>
    <row r="19" spans="1:9" s="1112" customFormat="1" ht="45" customHeight="1" x14ac:dyDescent="0.35">
      <c r="A19" s="2313" t="s">
        <v>1266</v>
      </c>
      <c r="B19" s="1142"/>
      <c r="C19" s="1143"/>
      <c r="E19" s="2326" t="s">
        <v>1267</v>
      </c>
      <c r="F19" s="2326"/>
      <c r="G19" s="1162"/>
    </row>
    <row r="20" spans="1:9" s="1113" customFormat="1" ht="30" customHeight="1" x14ac:dyDescent="0.25">
      <c r="A20" s="2318"/>
      <c r="B20" s="2319"/>
      <c r="C20" s="2320" t="s">
        <v>1246</v>
      </c>
      <c r="D20" s="1112"/>
      <c r="E20" s="2327" t="s">
        <v>1268</v>
      </c>
      <c r="F20" s="2327" t="s">
        <v>1269</v>
      </c>
      <c r="G20" s="1162"/>
      <c r="H20" s="1110"/>
      <c r="I20" s="1110"/>
    </row>
    <row r="21" spans="1:9" ht="15" customHeight="1" x14ac:dyDescent="0.25">
      <c r="A21" s="2321"/>
      <c r="B21" s="2322" t="s">
        <v>1253</v>
      </c>
      <c r="C21" s="1355" t="str">
        <f>IF(AND(ISNUMBER(C22), ISNUMBER(C23)), SUM(C22:C23), "")</f>
        <v/>
      </c>
      <c r="D21" s="1006"/>
      <c r="E21" s="2328">
        <v>59269</v>
      </c>
      <c r="F21" s="2328" t="s">
        <v>1270</v>
      </c>
      <c r="G21" s="1008"/>
    </row>
    <row r="22" spans="1:9" ht="15" customHeight="1" x14ac:dyDescent="0.25">
      <c r="A22" s="2321"/>
      <c r="B22" s="1165" t="s">
        <v>1271</v>
      </c>
      <c r="C22" s="1101"/>
      <c r="D22" s="1006"/>
      <c r="E22" s="1166">
        <v>59981</v>
      </c>
      <c r="F22" s="1167" t="s">
        <v>1272</v>
      </c>
      <c r="G22" s="1008"/>
    </row>
    <row r="23" spans="1:9" ht="15" customHeight="1" x14ac:dyDescent="0.25">
      <c r="A23" s="2321"/>
      <c r="B23" s="1165" t="s">
        <v>1273</v>
      </c>
      <c r="C23" s="1101"/>
      <c r="D23" s="1006"/>
      <c r="E23" s="1166">
        <v>59424</v>
      </c>
      <c r="F23" s="1167" t="s">
        <v>1272</v>
      </c>
      <c r="G23" s="1008"/>
    </row>
    <row r="24" spans="1:9" ht="15" customHeight="1" x14ac:dyDescent="0.25">
      <c r="A24" s="2321"/>
      <c r="B24" s="1015" t="s">
        <v>1254</v>
      </c>
      <c r="C24" s="1103" t="str">
        <f>IF(AND(ISNUMBER(C25), ISNUMBER(C26), ISNUMBER(C27)), SUM(C25:C27), "")</f>
        <v/>
      </c>
      <c r="D24" s="1006"/>
      <c r="E24" s="1166">
        <v>62697</v>
      </c>
      <c r="F24" s="1167" t="s">
        <v>1272</v>
      </c>
      <c r="G24" s="1008"/>
    </row>
    <row r="25" spans="1:9" ht="15" customHeight="1" x14ac:dyDescent="0.25">
      <c r="A25" s="2321"/>
      <c r="B25" s="1165" t="s">
        <v>1274</v>
      </c>
      <c r="C25" s="1101"/>
      <c r="D25" s="1006"/>
      <c r="E25" s="1166">
        <v>58261</v>
      </c>
      <c r="F25" s="1167" t="s">
        <v>1275</v>
      </c>
      <c r="G25" s="1008"/>
    </row>
    <row r="26" spans="1:9" ht="15" customHeight="1" x14ac:dyDescent="0.25">
      <c r="A26" s="2321"/>
      <c r="B26" s="1165" t="s">
        <v>1276</v>
      </c>
      <c r="C26" s="1101"/>
      <c r="D26" s="1006"/>
      <c r="E26" s="1166">
        <v>14507</v>
      </c>
      <c r="F26" s="1167" t="s">
        <v>1277</v>
      </c>
      <c r="G26" s="1008"/>
    </row>
    <row r="27" spans="1:9" ht="15" customHeight="1" x14ac:dyDescent="0.25">
      <c r="A27" s="2321"/>
      <c r="B27" s="1165" t="s">
        <v>1278</v>
      </c>
      <c r="C27" s="1101"/>
      <c r="D27" s="1006"/>
      <c r="E27" s="1166">
        <v>12655</v>
      </c>
      <c r="F27" s="1167" t="s">
        <v>1279</v>
      </c>
      <c r="G27" s="1008"/>
    </row>
    <row r="28" spans="1:9" ht="15" customHeight="1" x14ac:dyDescent="0.25">
      <c r="A28" s="2321"/>
      <c r="B28" s="1015" t="s">
        <v>1280</v>
      </c>
      <c r="C28" s="1101"/>
      <c r="D28" s="1006"/>
      <c r="E28" s="1166">
        <v>61133</v>
      </c>
      <c r="F28" s="1167" t="s">
        <v>1281</v>
      </c>
      <c r="G28" s="1008"/>
    </row>
    <row r="29" spans="1:9" ht="15" customHeight="1" x14ac:dyDescent="0.25">
      <c r="A29" s="2321"/>
      <c r="B29" s="1015" t="s">
        <v>1282</v>
      </c>
      <c r="C29" s="1103" t="str">
        <f>IF(AND(ISNUMBER(C30), ISNUMBER(C31), ISNUMBER(C32), ISNUMBER(C33)), SUM(C30:C33), "")</f>
        <v/>
      </c>
      <c r="D29" s="1006"/>
      <c r="E29" s="1166">
        <v>59389</v>
      </c>
      <c r="F29" s="1166" t="s">
        <v>1283</v>
      </c>
      <c r="G29" s="1008"/>
    </row>
    <row r="30" spans="1:9" ht="15" customHeight="1" x14ac:dyDescent="0.25">
      <c r="A30" s="2321"/>
      <c r="B30" s="1165" t="s">
        <v>1284</v>
      </c>
      <c r="C30" s="1101"/>
      <c r="D30" s="1006"/>
      <c r="E30" s="1166">
        <v>62601</v>
      </c>
      <c r="F30" s="1167" t="s">
        <v>1272</v>
      </c>
      <c r="G30" s="1008"/>
    </row>
    <row r="31" spans="1:9" ht="15" customHeight="1" x14ac:dyDescent="0.25">
      <c r="A31" s="2321"/>
      <c r="B31" s="1165" t="s">
        <v>1285</v>
      </c>
      <c r="C31" s="1101"/>
      <c r="D31" s="1006"/>
      <c r="E31" s="1166">
        <v>62625</v>
      </c>
      <c r="F31" s="1167" t="s">
        <v>1272</v>
      </c>
      <c r="G31" s="1008"/>
    </row>
    <row r="32" spans="1:9" ht="15" customHeight="1" x14ac:dyDescent="0.25">
      <c r="A32" s="2321"/>
      <c r="B32" s="1165" t="s">
        <v>1286</v>
      </c>
      <c r="C32" s="1101"/>
      <c r="D32" s="1006"/>
      <c r="E32" s="1166">
        <v>62649</v>
      </c>
      <c r="F32" s="1167" t="s">
        <v>1272</v>
      </c>
      <c r="G32" s="1008"/>
    </row>
    <row r="33" spans="1:9" ht="15" customHeight="1" x14ac:dyDescent="0.25">
      <c r="A33" s="2321"/>
      <c r="B33" s="1168" t="s">
        <v>1287</v>
      </c>
      <c r="C33" s="1102"/>
      <c r="D33" s="1006"/>
      <c r="E33" s="1169">
        <v>62673</v>
      </c>
      <c r="F33" s="1170" t="s">
        <v>1272</v>
      </c>
      <c r="G33" s="1008"/>
    </row>
    <row r="34" spans="1:9" s="1112" customFormat="1" ht="75" customHeight="1" x14ac:dyDescent="0.35">
      <c r="A34" s="2313" t="s">
        <v>1288</v>
      </c>
      <c r="B34" s="1142"/>
      <c r="C34" s="1143"/>
      <c r="E34" s="2329" t="s">
        <v>1289</v>
      </c>
      <c r="F34" s="2329"/>
      <c r="G34" s="1162"/>
    </row>
    <row r="35" spans="1:9" s="1113" customFormat="1" ht="30" customHeight="1" x14ac:dyDescent="0.25">
      <c r="A35" s="2318"/>
      <c r="B35" s="2319"/>
      <c r="C35" s="2320" t="s">
        <v>1246</v>
      </c>
      <c r="D35" s="1112"/>
      <c r="E35" s="2327" t="s">
        <v>1268</v>
      </c>
      <c r="F35" s="2327" t="s">
        <v>1269</v>
      </c>
      <c r="G35" s="1162"/>
      <c r="H35" s="1110"/>
      <c r="I35" s="1110"/>
    </row>
    <row r="36" spans="1:9" ht="15" customHeight="1" x14ac:dyDescent="0.25">
      <c r="A36" s="2321"/>
      <c r="B36" s="2322" t="s">
        <v>1257</v>
      </c>
      <c r="C36" s="1355" t="str">
        <f>IF(AND(ISNUMBER(C37), ISNUMBER(C38)), SUM(C37:C38), "")</f>
        <v/>
      </c>
      <c r="D36" s="1006"/>
      <c r="E36" s="2328">
        <v>78922</v>
      </c>
      <c r="F36" s="1167" t="s">
        <v>1272</v>
      </c>
      <c r="G36" s="1008"/>
    </row>
    <row r="37" spans="1:9" ht="15" customHeight="1" x14ac:dyDescent="0.25">
      <c r="A37" s="2321"/>
      <c r="B37" s="1165" t="s">
        <v>1290</v>
      </c>
      <c r="C37" s="1101"/>
      <c r="D37" s="1006"/>
      <c r="E37" s="1166">
        <v>67920</v>
      </c>
      <c r="F37" s="1166" t="s">
        <v>1291</v>
      </c>
      <c r="G37" s="1008"/>
    </row>
    <row r="38" spans="1:9" ht="15" customHeight="1" x14ac:dyDescent="0.25">
      <c r="A38" s="2321"/>
      <c r="B38" s="1165" t="s">
        <v>1292</v>
      </c>
      <c r="C38" s="1101"/>
      <c r="D38" s="1006"/>
      <c r="E38" s="1166">
        <v>67961</v>
      </c>
      <c r="F38" s="1166" t="s">
        <v>1293</v>
      </c>
      <c r="G38" s="1008"/>
    </row>
    <row r="39" spans="1:9" ht="15" customHeight="1" x14ac:dyDescent="0.25">
      <c r="A39" s="2321"/>
      <c r="B39" s="1015" t="s">
        <v>1294</v>
      </c>
      <c r="C39" s="1101"/>
      <c r="D39" s="1006"/>
      <c r="E39" s="1166">
        <v>70152</v>
      </c>
      <c r="F39" s="1166" t="s">
        <v>1295</v>
      </c>
      <c r="G39" s="1008"/>
    </row>
    <row r="40" spans="1:9" ht="15" customHeight="1" x14ac:dyDescent="0.25">
      <c r="A40" s="2321"/>
      <c r="B40" s="1015" t="s">
        <v>1282</v>
      </c>
      <c r="C40" s="1103" t="str">
        <f>IF(AND(ISNUMBER(C41), ISNUMBER(C42), ISNUMBER(C43), ISNUMBER(C44)), SUM(C41:C44), "")</f>
        <v/>
      </c>
      <c r="D40" s="1006"/>
      <c r="E40" s="1166">
        <v>68183</v>
      </c>
      <c r="F40" s="1166" t="s">
        <v>1296</v>
      </c>
      <c r="G40" s="1008"/>
    </row>
    <row r="41" spans="1:9" ht="15" customHeight="1" x14ac:dyDescent="0.25">
      <c r="A41" s="2321"/>
      <c r="B41" s="1165" t="s">
        <v>1284</v>
      </c>
      <c r="C41" s="1101"/>
      <c r="D41" s="1006"/>
      <c r="E41" s="1166">
        <v>78938</v>
      </c>
      <c r="F41" s="1167" t="s">
        <v>1272</v>
      </c>
      <c r="G41" s="1008"/>
    </row>
    <row r="42" spans="1:9" ht="15" customHeight="1" x14ac:dyDescent="0.25">
      <c r="A42" s="2321"/>
      <c r="B42" s="1165" t="s">
        <v>1285</v>
      </c>
      <c r="C42" s="1101"/>
      <c r="D42" s="1006"/>
      <c r="E42" s="1166">
        <v>78939</v>
      </c>
      <c r="F42" s="1167" t="s">
        <v>1272</v>
      </c>
      <c r="G42" s="1008"/>
    </row>
    <row r="43" spans="1:9" ht="15" customHeight="1" x14ac:dyDescent="0.25">
      <c r="A43" s="2321"/>
      <c r="B43" s="1165" t="s">
        <v>1286</v>
      </c>
      <c r="C43" s="1101"/>
      <c r="D43" s="1006"/>
      <c r="E43" s="1166">
        <v>78940</v>
      </c>
      <c r="F43" s="1167" t="s">
        <v>1272</v>
      </c>
      <c r="G43" s="1008"/>
    </row>
    <row r="44" spans="1:9" ht="15" customHeight="1" x14ac:dyDescent="0.25">
      <c r="A44" s="2321"/>
      <c r="B44" s="1168" t="s">
        <v>1287</v>
      </c>
      <c r="C44" s="1102"/>
      <c r="D44" s="1006"/>
      <c r="E44" s="1169">
        <v>78941</v>
      </c>
      <c r="F44" s="1170" t="s">
        <v>1272</v>
      </c>
      <c r="G44" s="1008"/>
    </row>
    <row r="45" spans="1:9" s="1112" customFormat="1" ht="75" customHeight="1" x14ac:dyDescent="0.35">
      <c r="A45" s="2313" t="s">
        <v>1297</v>
      </c>
      <c r="B45" s="1142"/>
      <c r="C45" s="1143"/>
      <c r="E45" s="2329" t="s">
        <v>1298</v>
      </c>
      <c r="F45" s="2329"/>
      <c r="G45" s="1162"/>
    </row>
    <row r="46" spans="1:9" s="1113" customFormat="1" ht="30" customHeight="1" x14ac:dyDescent="0.25">
      <c r="A46" s="2318"/>
      <c r="B46" s="2319"/>
      <c r="C46" s="2320" t="s">
        <v>1246</v>
      </c>
      <c r="D46" s="1112"/>
      <c r="E46" s="2327" t="s">
        <v>1268</v>
      </c>
      <c r="F46" s="2327" t="s">
        <v>1269</v>
      </c>
      <c r="G46" s="1162"/>
      <c r="H46" s="1110"/>
      <c r="I46" s="1110"/>
    </row>
    <row r="47" spans="1:9" ht="15" customHeight="1" x14ac:dyDescent="0.25">
      <c r="A47" s="2321"/>
      <c r="B47" s="2322" t="s">
        <v>1299</v>
      </c>
      <c r="C47" s="1355" t="str">
        <f>IF(AND(ISNUMBER(C48), ISNUMBER(C49), ISNUMBER(C50)), SUM(C48:C50), "")</f>
        <v/>
      </c>
      <c r="D47" s="1006"/>
      <c r="E47" s="2328">
        <v>78924</v>
      </c>
      <c r="F47" s="1167" t="s">
        <v>1300</v>
      </c>
      <c r="G47" s="1008"/>
    </row>
    <row r="48" spans="1:9" ht="15" customHeight="1" x14ac:dyDescent="0.25">
      <c r="A48" s="2321"/>
      <c r="B48" s="1165" t="s">
        <v>1301</v>
      </c>
      <c r="C48" s="1101"/>
      <c r="D48" s="1006"/>
      <c r="E48" s="1166">
        <v>24537</v>
      </c>
      <c r="F48" s="1167" t="s">
        <v>1272</v>
      </c>
      <c r="G48" s="1008"/>
    </row>
    <row r="49" spans="1:9" ht="15" customHeight="1" x14ac:dyDescent="0.25">
      <c r="A49" s="2321"/>
      <c r="B49" s="1165" t="s">
        <v>1302</v>
      </c>
      <c r="C49" s="1101"/>
      <c r="D49" s="1006"/>
      <c r="E49" s="1166">
        <v>24538</v>
      </c>
      <c r="F49" s="1167" t="s">
        <v>1272</v>
      </c>
      <c r="G49" s="1008"/>
    </row>
    <row r="50" spans="1:9" ht="15" customHeight="1" x14ac:dyDescent="0.25">
      <c r="A50" s="2321"/>
      <c r="B50" s="1165" t="s">
        <v>1303</v>
      </c>
      <c r="C50" s="1101"/>
      <c r="D50" s="1006"/>
      <c r="E50" s="1166">
        <v>24539</v>
      </c>
      <c r="F50" s="1167" t="s">
        <v>1272</v>
      </c>
      <c r="G50" s="1008"/>
    </row>
    <row r="51" spans="1:9" ht="15" customHeight="1" x14ac:dyDescent="0.25">
      <c r="A51" s="2321"/>
      <c r="B51" s="1015" t="s">
        <v>1282</v>
      </c>
      <c r="C51" s="1103" t="str">
        <f>IF(AND(ISNUMBER(C52), ISNUMBER(C53), ISNUMBER(C54), ISNUMBER(C55)), SUM(C52:C55), "")</f>
        <v/>
      </c>
      <c r="D51" s="1006"/>
      <c r="E51" s="1166">
        <v>15207</v>
      </c>
      <c r="F51" s="1166" t="s">
        <v>1304</v>
      </c>
      <c r="G51" s="1008"/>
    </row>
    <row r="52" spans="1:9" ht="15" customHeight="1" x14ac:dyDescent="0.25">
      <c r="A52" s="2321"/>
      <c r="B52" s="1165" t="s">
        <v>1284</v>
      </c>
      <c r="C52" s="1101"/>
      <c r="D52" s="1006"/>
      <c r="E52" s="1166">
        <v>43187</v>
      </c>
      <c r="F52" s="1167" t="s">
        <v>1272</v>
      </c>
      <c r="G52" s="1008"/>
    </row>
    <row r="53" spans="1:9" ht="15" customHeight="1" x14ac:dyDescent="0.25">
      <c r="A53" s="2321"/>
      <c r="B53" s="1165" t="s">
        <v>1285</v>
      </c>
      <c r="C53" s="1101"/>
      <c r="D53" s="1006"/>
      <c r="E53" s="1166">
        <v>43188</v>
      </c>
      <c r="F53" s="1167" t="s">
        <v>1272</v>
      </c>
      <c r="G53" s="1008"/>
    </row>
    <row r="54" spans="1:9" ht="15" customHeight="1" x14ac:dyDescent="0.25">
      <c r="A54" s="2321"/>
      <c r="B54" s="1165" t="s">
        <v>1286</v>
      </c>
      <c r="C54" s="1101"/>
      <c r="D54" s="1006"/>
      <c r="E54" s="1166">
        <v>43189</v>
      </c>
      <c r="F54" s="1167" t="s">
        <v>1272</v>
      </c>
      <c r="G54" s="1008"/>
    </row>
    <row r="55" spans="1:9" ht="15" customHeight="1" x14ac:dyDescent="0.25">
      <c r="A55" s="2321"/>
      <c r="B55" s="1168" t="s">
        <v>1287</v>
      </c>
      <c r="C55" s="1102"/>
      <c r="D55" s="1006"/>
      <c r="E55" s="1169">
        <v>43190</v>
      </c>
      <c r="F55" s="1170" t="s">
        <v>1272</v>
      </c>
      <c r="G55" s="1008"/>
    </row>
    <row r="56" spans="1:9" s="1112" customFormat="1" ht="75" customHeight="1" x14ac:dyDescent="0.35">
      <c r="A56" s="2313" t="s">
        <v>1305</v>
      </c>
      <c r="B56" s="1142"/>
      <c r="C56" s="1143"/>
      <c r="E56" s="2329" t="s">
        <v>1306</v>
      </c>
      <c r="F56" s="2329"/>
      <c r="G56" s="1162"/>
    </row>
    <row r="57" spans="1:9" s="1113" customFormat="1" ht="30" customHeight="1" x14ac:dyDescent="0.25">
      <c r="A57" s="2318"/>
      <c r="B57" s="2319"/>
      <c r="C57" s="2320" t="s">
        <v>1246</v>
      </c>
      <c r="D57" s="1112"/>
      <c r="E57" s="2327" t="s">
        <v>1268</v>
      </c>
      <c r="F57" s="2327" t="s">
        <v>1269</v>
      </c>
      <c r="G57" s="1162"/>
      <c r="H57" s="1110"/>
      <c r="I57" s="1110"/>
    </row>
    <row r="58" spans="1:9" ht="15" customHeight="1" x14ac:dyDescent="0.25">
      <c r="A58" s="2321"/>
      <c r="B58" s="2322" t="s">
        <v>1262</v>
      </c>
      <c r="C58" s="1101"/>
      <c r="D58" s="1006"/>
      <c r="E58" s="2328">
        <v>24585</v>
      </c>
      <c r="F58" s="1167" t="s">
        <v>1307</v>
      </c>
      <c r="G58" s="1008"/>
    </row>
    <row r="59" spans="1:9" ht="15" customHeight="1" x14ac:dyDescent="0.25">
      <c r="A59" s="2321"/>
      <c r="B59" s="1015" t="s">
        <v>1282</v>
      </c>
      <c r="C59" s="1103" t="str">
        <f>IF(AND(ISNUMBER(C60), ISNUMBER(C61), ISNUMBER(C62), ISNUMBER(C63)), SUM(C60:C63), "")</f>
        <v/>
      </c>
      <c r="D59" s="1006"/>
      <c r="E59" s="1166">
        <v>15206</v>
      </c>
      <c r="F59" s="1166" t="s">
        <v>1308</v>
      </c>
      <c r="G59" s="1008"/>
    </row>
    <row r="60" spans="1:9" ht="15" customHeight="1" x14ac:dyDescent="0.25">
      <c r="A60" s="2321"/>
      <c r="B60" s="1165" t="s">
        <v>1284</v>
      </c>
      <c r="C60" s="1101"/>
      <c r="D60" s="1006"/>
      <c r="E60" s="1166">
        <v>24735</v>
      </c>
      <c r="F60" s="1167" t="s">
        <v>1272</v>
      </c>
      <c r="G60" s="1008"/>
    </row>
    <row r="61" spans="1:9" ht="15" customHeight="1" x14ac:dyDescent="0.25">
      <c r="A61" s="2321"/>
      <c r="B61" s="1165" t="s">
        <v>1285</v>
      </c>
      <c r="C61" s="1101"/>
      <c r="D61" s="1006"/>
      <c r="E61" s="1166">
        <v>25164</v>
      </c>
      <c r="F61" s="1167" t="s">
        <v>1272</v>
      </c>
      <c r="G61" s="1008"/>
    </row>
    <row r="62" spans="1:9" ht="15" customHeight="1" x14ac:dyDescent="0.25">
      <c r="A62" s="2321"/>
      <c r="B62" s="1165" t="s">
        <v>1286</v>
      </c>
      <c r="C62" s="1101"/>
      <c r="D62" s="1006"/>
      <c r="E62" s="1166">
        <v>25593</v>
      </c>
      <c r="F62" s="1167" t="s">
        <v>1272</v>
      </c>
      <c r="G62" s="1008"/>
    </row>
    <row r="63" spans="1:9" ht="15" customHeight="1" x14ac:dyDescent="0.25">
      <c r="A63" s="2321"/>
      <c r="B63" s="1168" t="s">
        <v>1287</v>
      </c>
      <c r="C63" s="1102"/>
      <c r="D63" s="1006"/>
      <c r="E63" s="1169">
        <v>26022</v>
      </c>
      <c r="F63" s="1170" t="s">
        <v>1272</v>
      </c>
      <c r="G63" s="1008"/>
    </row>
    <row r="64" spans="1:9" ht="15" customHeight="1" x14ac:dyDescent="0.25">
      <c r="A64" s="2324"/>
      <c r="B64" s="1886"/>
      <c r="C64" s="1886"/>
      <c r="D64" s="1886"/>
      <c r="E64" s="2325"/>
      <c r="F64" s="2325"/>
      <c r="G64" s="2164"/>
    </row>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4.25" hidden="1" x14ac:dyDescent="0.25"/>
    <row r="147" ht="14.25" hidden="1" x14ac:dyDescent="0.25"/>
    <row r="148" ht="14.25" hidden="1" x14ac:dyDescent="0.25"/>
    <row r="149" ht="14.25" hidden="1" x14ac:dyDescent="0.25"/>
    <row r="150" ht="14.25" hidden="1" x14ac:dyDescent="0.25"/>
    <row r="151" ht="14.25" hidden="1" x14ac:dyDescent="0.25"/>
    <row r="152" ht="0" hidden="1" customHeight="1" x14ac:dyDescent="0.25"/>
    <row r="153" ht="0" hidden="1" customHeight="1" x14ac:dyDescent="0.25"/>
    <row r="154" ht="0" hidden="1" customHeight="1" x14ac:dyDescent="0.25"/>
    <row r="155" ht="0" hidden="1" customHeight="1" x14ac:dyDescent="0.25"/>
    <row r="156" ht="0" hidden="1" customHeight="1" x14ac:dyDescent="0.25"/>
    <row r="157" ht="0" hidden="1" customHeight="1" x14ac:dyDescent="0.25"/>
    <row r="158" ht="0" hidden="1" customHeight="1" x14ac:dyDescent="0.25"/>
    <row r="159" ht="0" hidden="1" customHeight="1" x14ac:dyDescent="0.25"/>
    <row r="160" ht="0" hidden="1" customHeight="1" x14ac:dyDescent="0.25"/>
    <row r="161" ht="0" hidden="1" customHeight="1" x14ac:dyDescent="0.25"/>
    <row r="162" ht="0" hidden="1" customHeight="1" x14ac:dyDescent="0.25"/>
    <row r="163" ht="0" hidden="1" customHeight="1" x14ac:dyDescent="0.25"/>
    <row r="164" ht="0" hidden="1" customHeight="1" x14ac:dyDescent="0.25"/>
    <row r="165" ht="0" hidden="1" customHeight="1" x14ac:dyDescent="0.25"/>
    <row r="166" ht="0" hidden="1" customHeight="1" x14ac:dyDescent="0.25"/>
    <row r="167" ht="0" hidden="1" customHeight="1" x14ac:dyDescent="0.25"/>
    <row r="168" ht="0" hidden="1" customHeight="1" x14ac:dyDescent="0.25"/>
    <row r="169" ht="0" hidden="1" customHeight="1" x14ac:dyDescent="0.25"/>
    <row r="170" ht="0" hidden="1" customHeight="1" x14ac:dyDescent="0.25"/>
    <row r="171" ht="0" hidden="1" customHeight="1" x14ac:dyDescent="0.25"/>
    <row r="172" ht="0" hidden="1" customHeight="1" x14ac:dyDescent="0.25"/>
    <row r="173" ht="0" hidden="1" customHeight="1" x14ac:dyDescent="0.25"/>
    <row r="174" ht="0" hidden="1" customHeight="1" x14ac:dyDescent="0.25"/>
    <row r="175" ht="0" hidden="1" customHeight="1" x14ac:dyDescent="0.25"/>
    <row r="176" ht="0" hidden="1" customHeight="1" x14ac:dyDescent="0.25"/>
    <row r="177" ht="0" hidden="1" customHeight="1" x14ac:dyDescent="0.25"/>
    <row r="178" ht="0" hidden="1" customHeight="1" x14ac:dyDescent="0.25"/>
    <row r="179" ht="0" hidden="1" customHeight="1" x14ac:dyDescent="0.25"/>
    <row r="180" ht="0" hidden="1" customHeight="1" x14ac:dyDescent="0.25"/>
    <row r="181" ht="0" hidden="1" customHeight="1" x14ac:dyDescent="0.25"/>
    <row r="182" ht="0" hidden="1" customHeight="1" x14ac:dyDescent="0.25"/>
    <row r="183" ht="0" hidden="1" customHeight="1" x14ac:dyDescent="0.25"/>
    <row r="184" ht="0" hidden="1" customHeight="1" x14ac:dyDescent="0.25"/>
    <row r="185" ht="0" hidden="1" customHeight="1" x14ac:dyDescent="0.25"/>
    <row r="186" ht="0" hidden="1" customHeight="1" x14ac:dyDescent="0.25"/>
    <row r="187" ht="0" hidden="1" customHeight="1" x14ac:dyDescent="0.25"/>
    <row r="188" ht="0" hidden="1" customHeight="1" x14ac:dyDescent="0.25"/>
    <row r="189" ht="0" hidden="1" customHeight="1" x14ac:dyDescent="0.25"/>
    <row r="190" ht="0" hidden="1" customHeight="1" x14ac:dyDescent="0.25"/>
    <row r="191" ht="0" hidden="1" customHeight="1" x14ac:dyDescent="0.25"/>
    <row r="192" ht="0" hidden="1" customHeight="1" x14ac:dyDescent="0.25"/>
    <row r="193" ht="0" hidden="1" customHeight="1" x14ac:dyDescent="0.25"/>
    <row r="194" ht="0" hidden="1" customHeight="1" x14ac:dyDescent="0.25"/>
    <row r="195" ht="0" hidden="1" customHeight="1" x14ac:dyDescent="0.25"/>
    <row r="196" ht="0" hidden="1" customHeight="1" x14ac:dyDescent="0.25"/>
    <row r="197" ht="0" hidden="1" customHeight="1" x14ac:dyDescent="0.25"/>
    <row r="198" ht="0" hidden="1" customHeight="1" x14ac:dyDescent="0.25"/>
    <row r="199" ht="0" hidden="1" customHeight="1" x14ac:dyDescent="0.25"/>
    <row r="200" ht="0" hidden="1" customHeight="1" x14ac:dyDescent="0.25"/>
    <row r="201" ht="0" hidden="1" customHeight="1" x14ac:dyDescent="0.25"/>
    <row r="202" ht="0" hidden="1" customHeight="1" x14ac:dyDescent="0.25"/>
    <row r="203" ht="0" hidden="1" customHeight="1" x14ac:dyDescent="0.25"/>
    <row r="204" ht="0" hidden="1" customHeight="1" x14ac:dyDescent="0.25"/>
    <row r="205" ht="0" hidden="1" customHeight="1" x14ac:dyDescent="0.25"/>
    <row r="206" ht="0" hidden="1" customHeight="1" x14ac:dyDescent="0.25"/>
    <row r="207" ht="0" hidden="1" customHeight="1" x14ac:dyDescent="0.25"/>
    <row r="208" ht="0" hidden="1" customHeight="1" x14ac:dyDescent="0.25"/>
    <row r="209" ht="0" hidden="1" customHeight="1" x14ac:dyDescent="0.25"/>
    <row r="210" ht="0" hidden="1" customHeight="1" x14ac:dyDescent="0.25"/>
    <row r="211" ht="0" hidden="1" customHeight="1" x14ac:dyDescent="0.25"/>
    <row r="212" ht="0" hidden="1" customHeight="1" x14ac:dyDescent="0.25"/>
    <row r="213" ht="0" hidden="1" customHeight="1" x14ac:dyDescent="0.25"/>
    <row r="214" ht="0" hidden="1" customHeight="1" x14ac:dyDescent="0.25"/>
    <row r="215" ht="0" hidden="1" customHeight="1" x14ac:dyDescent="0.25"/>
    <row r="216" ht="0" hidden="1" customHeight="1" x14ac:dyDescent="0.25"/>
    <row r="217" ht="0" hidden="1" customHeight="1" x14ac:dyDescent="0.25"/>
    <row r="218" ht="0" hidden="1" customHeight="1" x14ac:dyDescent="0.25"/>
    <row r="219" ht="0" hidden="1" customHeight="1" x14ac:dyDescent="0.25"/>
    <row r="220" ht="0" hidden="1" customHeight="1" x14ac:dyDescent="0.25"/>
    <row r="221" ht="0" hidden="1" customHeight="1" x14ac:dyDescent="0.25"/>
    <row r="222" ht="0" hidden="1" customHeight="1" x14ac:dyDescent="0.25"/>
    <row r="223" ht="0" hidden="1" customHeight="1" x14ac:dyDescent="0.25"/>
    <row r="224" ht="0" hidden="1" customHeight="1" x14ac:dyDescent="0.25"/>
    <row r="225" ht="0" hidden="1" customHeight="1" x14ac:dyDescent="0.25"/>
    <row r="226" ht="0" hidden="1" customHeight="1" x14ac:dyDescent="0.25"/>
    <row r="227" ht="0" hidden="1" customHeight="1" x14ac:dyDescent="0.25"/>
    <row r="228" ht="0" hidden="1" customHeight="1" x14ac:dyDescent="0.25"/>
    <row r="229" ht="0" hidden="1" customHeight="1" x14ac:dyDescent="0.25"/>
    <row r="230" ht="0" hidden="1" customHeight="1" x14ac:dyDescent="0.25"/>
    <row r="231" ht="0" hidden="1" customHeight="1" x14ac:dyDescent="0.25"/>
    <row r="232" ht="0" hidden="1" customHeight="1" x14ac:dyDescent="0.25"/>
    <row r="233" ht="0" hidden="1" customHeight="1" x14ac:dyDescent="0.25"/>
    <row r="234" ht="0" hidden="1" customHeight="1" x14ac:dyDescent="0.25"/>
    <row r="235" ht="0" hidden="1" customHeight="1" x14ac:dyDescent="0.25"/>
    <row r="236" ht="0" hidden="1" customHeight="1" x14ac:dyDescent="0.25"/>
    <row r="237" ht="0" hidden="1" customHeight="1" x14ac:dyDescent="0.25"/>
    <row r="238" ht="0" hidden="1" customHeight="1" x14ac:dyDescent="0.25"/>
    <row r="239" ht="0" hidden="1" customHeight="1" x14ac:dyDescent="0.25"/>
    <row r="240" ht="0" hidden="1" customHeight="1" x14ac:dyDescent="0.25"/>
    <row r="241" ht="0" hidden="1" customHeight="1" x14ac:dyDescent="0.25"/>
    <row r="242" ht="0" hidden="1" customHeight="1" x14ac:dyDescent="0.25"/>
    <row r="243" ht="0" hidden="1" customHeight="1" x14ac:dyDescent="0.25"/>
    <row r="244" ht="0" hidden="1" customHeight="1" x14ac:dyDescent="0.25"/>
    <row r="245" ht="0" hidden="1" customHeight="1" x14ac:dyDescent="0.25"/>
    <row r="246" ht="0" hidden="1" customHeight="1" x14ac:dyDescent="0.25"/>
    <row r="247" ht="0" hidden="1" customHeight="1" x14ac:dyDescent="0.25"/>
    <row r="248" ht="0" hidden="1" customHeight="1" x14ac:dyDescent="0.25"/>
    <row r="249" ht="0" hidden="1" customHeight="1" x14ac:dyDescent="0.25"/>
    <row r="250" ht="0" hidden="1" customHeight="1" x14ac:dyDescent="0.25"/>
    <row r="251" ht="0" hidden="1" customHeight="1" x14ac:dyDescent="0.25"/>
    <row r="252" ht="0" hidden="1" customHeight="1" x14ac:dyDescent="0.25"/>
    <row r="253" ht="0" hidden="1" customHeight="1" x14ac:dyDescent="0.25"/>
    <row r="254" ht="0" hidden="1" customHeight="1" x14ac:dyDescent="0.25"/>
    <row r="255" ht="0" hidden="1" customHeight="1" x14ac:dyDescent="0.25"/>
    <row r="256" ht="0" hidden="1" customHeight="1" x14ac:dyDescent="0.25"/>
    <row r="257" ht="0" hidden="1" customHeight="1" x14ac:dyDescent="0.25"/>
    <row r="258" ht="0" hidden="1" customHeight="1" x14ac:dyDescent="0.25"/>
    <row r="259" ht="0" hidden="1" customHeight="1" x14ac:dyDescent="0.25"/>
    <row r="260" ht="0" hidden="1" customHeight="1" x14ac:dyDescent="0.25"/>
    <row r="261" ht="0" hidden="1" customHeight="1" x14ac:dyDescent="0.25"/>
    <row r="262" ht="0" hidden="1" customHeight="1" x14ac:dyDescent="0.25"/>
    <row r="263" ht="0" hidden="1" customHeight="1" x14ac:dyDescent="0.25"/>
    <row r="264" ht="0" hidden="1" customHeight="1" x14ac:dyDescent="0.25"/>
    <row r="265" ht="0" hidden="1" customHeight="1" x14ac:dyDescent="0.25"/>
    <row r="266" ht="0" hidden="1" customHeight="1" x14ac:dyDescent="0.25"/>
    <row r="267" ht="0" hidden="1" customHeight="1" x14ac:dyDescent="0.25"/>
    <row r="268" ht="0" hidden="1" customHeight="1" x14ac:dyDescent="0.25"/>
    <row r="269" ht="0" hidden="1" customHeight="1" x14ac:dyDescent="0.25"/>
    <row r="270" ht="0" hidden="1" customHeight="1" x14ac:dyDescent="0.25"/>
    <row r="271" ht="0" hidden="1" customHeight="1" x14ac:dyDescent="0.25"/>
    <row r="272" ht="0" hidden="1" customHeight="1" x14ac:dyDescent="0.25"/>
    <row r="273" ht="0" hidden="1" customHeight="1" x14ac:dyDescent="0.25"/>
    <row r="274" ht="0" hidden="1" customHeight="1" x14ac:dyDescent="0.25"/>
    <row r="275" ht="0" hidden="1" customHeight="1" x14ac:dyDescent="0.25"/>
    <row r="276" ht="0" hidden="1" customHeight="1" x14ac:dyDescent="0.25"/>
    <row r="277" ht="0" hidden="1" customHeight="1" x14ac:dyDescent="0.25"/>
    <row r="278" ht="0" hidden="1" customHeight="1" x14ac:dyDescent="0.25"/>
    <row r="279" ht="0" hidden="1" customHeight="1" x14ac:dyDescent="0.25"/>
    <row r="280" ht="0" hidden="1" customHeight="1" x14ac:dyDescent="0.25"/>
    <row r="281" ht="0" hidden="1" customHeight="1" x14ac:dyDescent="0.25"/>
    <row r="282" ht="0" hidden="1" customHeight="1" x14ac:dyDescent="0.25"/>
    <row r="283" ht="0" hidden="1" customHeight="1" x14ac:dyDescent="0.25"/>
    <row r="284" ht="0" hidden="1" customHeight="1" x14ac:dyDescent="0.25"/>
    <row r="285" ht="0" hidden="1" customHeight="1" x14ac:dyDescent="0.25"/>
    <row r="286" ht="0" hidden="1" customHeight="1" x14ac:dyDescent="0.25"/>
    <row r="287" ht="0" hidden="1" customHeight="1" x14ac:dyDescent="0.25"/>
    <row r="288" ht="0" hidden="1" customHeight="1" x14ac:dyDescent="0.25"/>
    <row r="289" ht="0" hidden="1" customHeight="1" x14ac:dyDescent="0.25"/>
    <row r="290" ht="0" hidden="1" customHeight="1" x14ac:dyDescent="0.25"/>
    <row r="291" ht="0" hidden="1" customHeight="1" x14ac:dyDescent="0.25"/>
    <row r="292" ht="0" hidden="1" customHeight="1" x14ac:dyDescent="0.25"/>
    <row r="293" ht="0" hidden="1" customHeight="1" x14ac:dyDescent="0.25"/>
    <row r="294" ht="0" hidden="1" customHeight="1" x14ac:dyDescent="0.25"/>
    <row r="295" ht="0" hidden="1" customHeight="1" x14ac:dyDescent="0.25"/>
    <row r="296" ht="0" hidden="1" customHeight="1" x14ac:dyDescent="0.25"/>
    <row r="297" ht="0" hidden="1" customHeight="1" x14ac:dyDescent="0.25"/>
    <row r="298" ht="0" hidden="1" customHeight="1" x14ac:dyDescent="0.25"/>
    <row r="299" ht="0" hidden="1" customHeight="1" x14ac:dyDescent="0.25"/>
    <row r="300" ht="0" hidden="1" customHeight="1" x14ac:dyDescent="0.25"/>
    <row r="301" ht="0" hidden="1" customHeight="1" x14ac:dyDescent="0.25"/>
    <row r="302" ht="0" hidden="1" customHeight="1" x14ac:dyDescent="0.25"/>
    <row r="303" ht="0" hidden="1" customHeight="1" x14ac:dyDescent="0.25"/>
    <row r="304" ht="0" hidden="1" customHeight="1" x14ac:dyDescent="0.25"/>
    <row r="305" ht="0" hidden="1" customHeight="1" x14ac:dyDescent="0.25"/>
    <row r="306" ht="0" hidden="1" customHeight="1" x14ac:dyDescent="0.25"/>
    <row r="307" ht="0" hidden="1" customHeight="1" x14ac:dyDescent="0.25"/>
    <row r="308" ht="0" hidden="1" customHeight="1" x14ac:dyDescent="0.25"/>
    <row r="309" ht="0" hidden="1" customHeight="1" x14ac:dyDescent="0.25"/>
    <row r="310" ht="0" hidden="1" customHeight="1" x14ac:dyDescent="0.25"/>
    <row r="311" ht="0" hidden="1" customHeight="1" x14ac:dyDescent="0.25"/>
    <row r="312" ht="0" hidden="1" customHeight="1" x14ac:dyDescent="0.25"/>
    <row r="313" ht="0" hidden="1" customHeight="1" x14ac:dyDescent="0.25"/>
    <row r="314" ht="0" hidden="1" customHeight="1" x14ac:dyDescent="0.25"/>
    <row r="315" ht="0" hidden="1" customHeight="1" x14ac:dyDescent="0.25"/>
    <row r="316" ht="0" hidden="1" customHeight="1" x14ac:dyDescent="0.25"/>
    <row r="317" ht="0" hidden="1" customHeight="1" x14ac:dyDescent="0.25"/>
    <row r="318" ht="0" hidden="1" customHeight="1" x14ac:dyDescent="0.25"/>
    <row r="319" ht="0" hidden="1" customHeight="1" x14ac:dyDescent="0.25"/>
    <row r="320" ht="0" hidden="1" customHeight="1" x14ac:dyDescent="0.25"/>
    <row r="321" ht="0" hidden="1" customHeight="1" x14ac:dyDescent="0.25"/>
    <row r="322" ht="0" hidden="1" customHeight="1" x14ac:dyDescent="0.25"/>
    <row r="323" ht="0" hidden="1" customHeight="1" x14ac:dyDescent="0.25"/>
    <row r="324" ht="0" hidden="1" customHeight="1" x14ac:dyDescent="0.25"/>
    <row r="325" ht="0" hidden="1" customHeight="1" x14ac:dyDescent="0.25"/>
    <row r="326" ht="0" hidden="1" customHeight="1" x14ac:dyDescent="0.25"/>
    <row r="327" ht="0" hidden="1" customHeight="1" x14ac:dyDescent="0.25"/>
    <row r="328" ht="0" hidden="1" customHeight="1" x14ac:dyDescent="0.25"/>
    <row r="329" ht="0" hidden="1" customHeight="1" x14ac:dyDescent="0.25"/>
    <row r="330" ht="0" hidden="1" customHeight="1" x14ac:dyDescent="0.25"/>
    <row r="331" ht="0" hidden="1" customHeight="1" x14ac:dyDescent="0.25"/>
    <row r="332" ht="0" hidden="1" customHeight="1" x14ac:dyDescent="0.25"/>
    <row r="333" ht="0" hidden="1" customHeight="1" x14ac:dyDescent="0.25"/>
    <row r="334" ht="0" hidden="1" customHeight="1" x14ac:dyDescent="0.25"/>
    <row r="335" ht="0" hidden="1" customHeight="1" x14ac:dyDescent="0.25"/>
    <row r="336" ht="0" hidden="1" customHeight="1" x14ac:dyDescent="0.25"/>
    <row r="337" ht="0" hidden="1" customHeight="1" x14ac:dyDescent="0.25"/>
    <row r="338" ht="0" hidden="1" customHeight="1" x14ac:dyDescent="0.25"/>
    <row r="339" ht="0" hidden="1" customHeight="1" x14ac:dyDescent="0.25"/>
    <row r="340" ht="0" hidden="1" customHeight="1" x14ac:dyDescent="0.25"/>
    <row r="341" ht="0" hidden="1" customHeight="1" x14ac:dyDescent="0.25"/>
    <row r="342" ht="0" hidden="1" customHeight="1" x14ac:dyDescent="0.25"/>
    <row r="343" ht="0" hidden="1" customHeight="1" x14ac:dyDescent="0.25"/>
    <row r="344" ht="0" hidden="1" customHeight="1" x14ac:dyDescent="0.25"/>
    <row r="345" ht="0" hidden="1" customHeight="1" x14ac:dyDescent="0.25"/>
    <row r="346" ht="0" hidden="1" customHeight="1" x14ac:dyDescent="0.25"/>
    <row r="347" ht="0" hidden="1" customHeight="1" x14ac:dyDescent="0.25"/>
    <row r="348" ht="0" hidden="1" customHeight="1" x14ac:dyDescent="0.25"/>
    <row r="349" ht="0" hidden="1" customHeight="1" x14ac:dyDescent="0.25"/>
    <row r="350" ht="0" hidden="1" customHeight="1" x14ac:dyDescent="0.25"/>
    <row r="351" ht="0" hidden="1" customHeight="1" x14ac:dyDescent="0.25"/>
    <row r="352" ht="0" hidden="1" customHeight="1" x14ac:dyDescent="0.25"/>
    <row r="353" ht="0" hidden="1" customHeight="1" x14ac:dyDescent="0.25"/>
    <row r="354" ht="0" hidden="1" customHeight="1" x14ac:dyDescent="0.25"/>
    <row r="355" ht="0" hidden="1" customHeight="1" x14ac:dyDescent="0.25"/>
    <row r="356" ht="0" hidden="1" customHeight="1" x14ac:dyDescent="0.25"/>
    <row r="357" ht="0" hidden="1" customHeight="1" x14ac:dyDescent="0.25"/>
    <row r="358" ht="0" hidden="1" customHeight="1" x14ac:dyDescent="0.25"/>
    <row r="359" ht="0" hidden="1" customHeight="1" x14ac:dyDescent="0.25"/>
    <row r="360" ht="0" hidden="1" customHeight="1" x14ac:dyDescent="0.25"/>
    <row r="361" ht="0" hidden="1" customHeight="1" x14ac:dyDescent="0.25"/>
    <row r="362" ht="0" hidden="1" customHeight="1" x14ac:dyDescent="0.25"/>
    <row r="363" ht="0" hidden="1" customHeight="1" x14ac:dyDescent="0.25"/>
    <row r="364" ht="0" hidden="1" customHeight="1" x14ac:dyDescent="0.25"/>
    <row r="365" ht="0" hidden="1" customHeight="1" x14ac:dyDescent="0.25"/>
    <row r="366" ht="0" hidden="1" customHeight="1" x14ac:dyDescent="0.25"/>
    <row r="367" ht="0" hidden="1" customHeight="1" x14ac:dyDescent="0.25"/>
    <row r="368" ht="0" hidden="1" customHeight="1" x14ac:dyDescent="0.25"/>
    <row r="369" ht="0" hidden="1" customHeight="1" x14ac:dyDescent="0.25"/>
    <row r="370" ht="0" hidden="1" customHeight="1" x14ac:dyDescent="0.25"/>
    <row r="371" ht="0" hidden="1" customHeight="1" x14ac:dyDescent="0.25"/>
    <row r="372" ht="0" hidden="1" customHeight="1" x14ac:dyDescent="0.25"/>
    <row r="373" ht="0" hidden="1" customHeight="1" x14ac:dyDescent="0.25"/>
    <row r="374" ht="0" hidden="1" customHeight="1" x14ac:dyDescent="0.25"/>
    <row r="375" ht="0" hidden="1" customHeight="1" x14ac:dyDescent="0.25"/>
    <row r="376" ht="0" hidden="1" customHeight="1" x14ac:dyDescent="0.25"/>
    <row r="377" ht="0" hidden="1" customHeight="1" x14ac:dyDescent="0.25"/>
    <row r="378" ht="0" hidden="1" customHeight="1" x14ac:dyDescent="0.25"/>
    <row r="379" ht="0" hidden="1" customHeight="1" x14ac:dyDescent="0.25"/>
    <row r="380" ht="0" hidden="1" customHeight="1" x14ac:dyDescent="0.25"/>
    <row r="381" ht="0" hidden="1" customHeight="1" x14ac:dyDescent="0.25"/>
    <row r="382" ht="0" hidden="1" customHeight="1" x14ac:dyDescent="0.25"/>
    <row r="383" ht="0" hidden="1" customHeight="1" x14ac:dyDescent="0.25"/>
    <row r="384" ht="0" hidden="1" customHeight="1" x14ac:dyDescent="0.25"/>
    <row r="385" ht="0" hidden="1" customHeight="1" x14ac:dyDescent="0.25"/>
    <row r="386" ht="0" hidden="1" customHeight="1" x14ac:dyDescent="0.25"/>
    <row r="387" ht="0" hidden="1" customHeight="1" x14ac:dyDescent="0.25"/>
    <row r="388" ht="0" hidden="1" customHeight="1" x14ac:dyDescent="0.25"/>
    <row r="389" ht="0" hidden="1" customHeight="1" x14ac:dyDescent="0.25"/>
    <row r="390" ht="0" hidden="1" customHeight="1" x14ac:dyDescent="0.25"/>
    <row r="391" ht="0" hidden="1" customHeight="1" x14ac:dyDescent="0.25"/>
    <row r="392" ht="0" hidden="1" customHeight="1" x14ac:dyDescent="0.25"/>
    <row r="393" ht="0" hidden="1" customHeight="1" x14ac:dyDescent="0.25"/>
    <row r="394" ht="0" hidden="1" customHeight="1" x14ac:dyDescent="0.25"/>
    <row r="395" ht="0" hidden="1" customHeight="1" x14ac:dyDescent="0.25"/>
    <row r="396" ht="0" hidden="1" customHeight="1" x14ac:dyDescent="0.25"/>
    <row r="397" ht="0" hidden="1" customHeight="1" x14ac:dyDescent="0.25"/>
    <row r="398" ht="0" hidden="1" customHeight="1" x14ac:dyDescent="0.25"/>
    <row r="399" ht="0" hidden="1" customHeight="1" x14ac:dyDescent="0.25"/>
    <row r="400" ht="0" hidden="1" customHeight="1" x14ac:dyDescent="0.25"/>
    <row r="401" ht="0" hidden="1" customHeight="1" x14ac:dyDescent="0.25"/>
    <row r="402" ht="0" hidden="1" customHeight="1" x14ac:dyDescent="0.25"/>
    <row r="403" ht="0" hidden="1" customHeight="1" x14ac:dyDescent="0.25"/>
    <row r="404" ht="0" hidden="1" customHeight="1" x14ac:dyDescent="0.25"/>
    <row r="405" ht="0" hidden="1" customHeight="1" x14ac:dyDescent="0.25"/>
    <row r="406" ht="0" hidden="1" customHeight="1" x14ac:dyDescent="0.25"/>
    <row r="407" ht="0" hidden="1" customHeight="1" x14ac:dyDescent="0.25"/>
    <row r="408" ht="0" hidden="1" customHeight="1" x14ac:dyDescent="0.25"/>
    <row r="409" ht="0" hidden="1" customHeight="1" x14ac:dyDescent="0.25"/>
    <row r="410" ht="0" hidden="1" customHeight="1" x14ac:dyDescent="0.25"/>
    <row r="411" ht="0" hidden="1" customHeight="1" x14ac:dyDescent="0.25"/>
    <row r="412" ht="0" hidden="1" customHeight="1" x14ac:dyDescent="0.25"/>
    <row r="413" ht="0" hidden="1" customHeight="1" x14ac:dyDescent="0.25"/>
    <row r="414" ht="0" hidden="1" customHeight="1" x14ac:dyDescent="0.25"/>
    <row r="415" ht="0" hidden="1" customHeight="1" x14ac:dyDescent="0.25"/>
    <row r="416" ht="0" hidden="1" customHeight="1" x14ac:dyDescent="0.25"/>
    <row r="417" ht="0" hidden="1" customHeight="1" x14ac:dyDescent="0.25"/>
    <row r="418" ht="0" hidden="1" customHeight="1" x14ac:dyDescent="0.25"/>
    <row r="419" ht="0" hidden="1" customHeight="1" x14ac:dyDescent="0.25"/>
    <row r="420" ht="0" hidden="1" customHeight="1" x14ac:dyDescent="0.25"/>
    <row r="421" ht="0" hidden="1" customHeight="1" x14ac:dyDescent="0.25"/>
    <row r="422" ht="0" hidden="1" customHeight="1" x14ac:dyDescent="0.25"/>
    <row r="423" ht="0" hidden="1" customHeight="1" x14ac:dyDescent="0.25"/>
    <row r="424" ht="0" hidden="1" customHeight="1" x14ac:dyDescent="0.25"/>
    <row r="425" ht="0" hidden="1" customHeight="1" x14ac:dyDescent="0.25"/>
    <row r="426" ht="0" hidden="1" customHeight="1" x14ac:dyDescent="0.25"/>
    <row r="427" ht="0" hidden="1" customHeight="1" x14ac:dyDescent="0.25"/>
    <row r="428" ht="0" hidden="1" customHeight="1" x14ac:dyDescent="0.25"/>
    <row r="429" ht="0" hidden="1" customHeight="1" x14ac:dyDescent="0.25"/>
    <row r="430" ht="0" hidden="1" customHeight="1" x14ac:dyDescent="0.25"/>
    <row r="431" ht="0" hidden="1" customHeight="1" x14ac:dyDescent="0.25"/>
    <row r="432" ht="0" hidden="1" customHeight="1" x14ac:dyDescent="0.25"/>
    <row r="433" ht="0" hidden="1" customHeight="1" x14ac:dyDescent="0.25"/>
    <row r="434" ht="0" hidden="1" customHeight="1" x14ac:dyDescent="0.25"/>
    <row r="435" ht="0" hidden="1" customHeight="1" x14ac:dyDescent="0.25"/>
    <row r="436" ht="0" hidden="1" customHeight="1" x14ac:dyDescent="0.25"/>
    <row r="437" ht="0" hidden="1" customHeight="1" x14ac:dyDescent="0.25"/>
    <row r="438" ht="0" hidden="1" customHeight="1" x14ac:dyDescent="0.25"/>
    <row r="439" ht="0" hidden="1" customHeight="1" x14ac:dyDescent="0.25"/>
    <row r="440" ht="0" hidden="1" customHeight="1" x14ac:dyDescent="0.25"/>
    <row r="441" ht="0" hidden="1" customHeight="1" x14ac:dyDescent="0.25"/>
    <row r="442" ht="0" hidden="1" customHeight="1" x14ac:dyDescent="0.25"/>
    <row r="443" ht="0" hidden="1" customHeight="1" x14ac:dyDescent="0.25"/>
    <row r="444" ht="0" hidden="1" customHeight="1" x14ac:dyDescent="0.25"/>
    <row r="445" ht="0" hidden="1" customHeight="1" x14ac:dyDescent="0.25"/>
    <row r="446" ht="0" hidden="1" customHeight="1" x14ac:dyDescent="0.25"/>
    <row r="447" ht="0" hidden="1" customHeight="1" x14ac:dyDescent="0.25"/>
    <row r="448" ht="0" hidden="1" customHeight="1" x14ac:dyDescent="0.25"/>
    <row r="449" ht="0" hidden="1" customHeight="1" x14ac:dyDescent="0.25"/>
    <row r="450" ht="0" hidden="1" customHeight="1" x14ac:dyDescent="0.25"/>
    <row r="451" ht="0" hidden="1" customHeight="1" x14ac:dyDescent="0.25"/>
    <row r="452" ht="0" hidden="1" customHeight="1" x14ac:dyDescent="0.25"/>
    <row r="453" ht="0" hidden="1" customHeight="1" x14ac:dyDescent="0.25"/>
    <row r="454" ht="0" hidden="1" customHeight="1" x14ac:dyDescent="0.25"/>
    <row r="455" ht="0" hidden="1" customHeight="1" x14ac:dyDescent="0.25"/>
    <row r="456" ht="0" hidden="1" customHeight="1" x14ac:dyDescent="0.25"/>
    <row r="457" ht="0" hidden="1" customHeight="1" x14ac:dyDescent="0.25"/>
    <row r="458" ht="0" hidden="1" customHeight="1" x14ac:dyDescent="0.25"/>
    <row r="459" ht="0" hidden="1" customHeight="1" x14ac:dyDescent="0.25"/>
    <row r="460" ht="0" hidden="1" customHeight="1" x14ac:dyDescent="0.25"/>
    <row r="461" ht="0" hidden="1" customHeight="1" x14ac:dyDescent="0.25"/>
    <row r="462" ht="0" hidden="1" customHeight="1" x14ac:dyDescent="0.25"/>
    <row r="463" ht="0" hidden="1" customHeight="1" x14ac:dyDescent="0.25"/>
    <row r="464" ht="0" hidden="1" customHeight="1" x14ac:dyDescent="0.25"/>
    <row r="465" ht="0" hidden="1" customHeight="1" x14ac:dyDescent="0.25"/>
    <row r="466" ht="0" hidden="1" customHeight="1" x14ac:dyDescent="0.25"/>
    <row r="467" ht="0" hidden="1" customHeight="1" x14ac:dyDescent="0.25"/>
    <row r="468" ht="0" hidden="1" customHeight="1" x14ac:dyDescent="0.25"/>
    <row r="469" ht="0" hidden="1" customHeight="1" x14ac:dyDescent="0.25"/>
    <row r="470" ht="0" hidden="1" customHeight="1" x14ac:dyDescent="0.25"/>
    <row r="471" ht="0" hidden="1" customHeight="1" x14ac:dyDescent="0.25"/>
    <row r="472" ht="0" hidden="1" customHeight="1" x14ac:dyDescent="0.25"/>
    <row r="473" ht="0" hidden="1" customHeight="1" x14ac:dyDescent="0.25"/>
    <row r="474" ht="0" hidden="1" customHeight="1" x14ac:dyDescent="0.25"/>
    <row r="475" ht="0" hidden="1" customHeight="1" x14ac:dyDescent="0.25"/>
    <row r="476" ht="0" hidden="1" customHeight="1" x14ac:dyDescent="0.25"/>
    <row r="477" ht="0" hidden="1" customHeight="1" x14ac:dyDescent="0.25"/>
    <row r="478" ht="0" hidden="1" customHeight="1" x14ac:dyDescent="0.25"/>
    <row r="479" ht="0" hidden="1" customHeight="1" x14ac:dyDescent="0.25"/>
    <row r="480" ht="0" hidden="1" customHeight="1" x14ac:dyDescent="0.25"/>
    <row r="481" ht="0" hidden="1" customHeight="1" x14ac:dyDescent="0.25"/>
    <row r="482" ht="0" hidden="1" customHeight="1" x14ac:dyDescent="0.25"/>
    <row r="483" ht="0" hidden="1" customHeight="1" x14ac:dyDescent="0.25"/>
    <row r="484" ht="0" hidden="1" customHeight="1" x14ac:dyDescent="0.25"/>
    <row r="485" ht="0" hidden="1" customHeight="1" x14ac:dyDescent="0.25"/>
    <row r="486" ht="0" hidden="1" customHeight="1" x14ac:dyDescent="0.25"/>
    <row r="487" ht="0" hidden="1" customHeight="1" x14ac:dyDescent="0.25"/>
    <row r="488" ht="0" hidden="1" customHeight="1" x14ac:dyDescent="0.25"/>
    <row r="489" ht="0" hidden="1" customHeight="1" x14ac:dyDescent="0.25"/>
    <row r="490" ht="0" hidden="1" customHeight="1" x14ac:dyDescent="0.25"/>
    <row r="491" ht="0" hidden="1" customHeight="1" x14ac:dyDescent="0.25"/>
    <row r="492" ht="0" hidden="1" customHeight="1" x14ac:dyDescent="0.25"/>
    <row r="493" ht="0" hidden="1" customHeight="1" x14ac:dyDescent="0.25"/>
    <row r="494" ht="0" hidden="1" customHeight="1" x14ac:dyDescent="0.25"/>
    <row r="495" ht="0" hidden="1" customHeight="1" x14ac:dyDescent="0.25"/>
    <row r="496" ht="0" hidden="1" customHeight="1" x14ac:dyDescent="0.25"/>
    <row r="497" ht="0" hidden="1" customHeight="1" x14ac:dyDescent="0.25"/>
    <row r="498" ht="0" hidden="1" customHeight="1" x14ac:dyDescent="0.25"/>
    <row r="499" ht="0" hidden="1" customHeight="1" x14ac:dyDescent="0.25"/>
    <row r="500" ht="0" hidden="1" customHeight="1" x14ac:dyDescent="0.25"/>
    <row r="501" ht="0" hidden="1" customHeight="1" x14ac:dyDescent="0.25"/>
    <row r="502" ht="0" hidden="1" customHeight="1" x14ac:dyDescent="0.25"/>
    <row r="503" ht="0" hidden="1" customHeight="1" x14ac:dyDescent="0.25"/>
    <row r="504" ht="0" hidden="1" customHeight="1" x14ac:dyDescent="0.25"/>
    <row r="505" ht="0" hidden="1" customHeight="1" x14ac:dyDescent="0.25"/>
    <row r="506" ht="0" hidden="1" customHeight="1" x14ac:dyDescent="0.25"/>
    <row r="507" ht="0" hidden="1" customHeight="1" x14ac:dyDescent="0.25"/>
    <row r="508" ht="0" hidden="1" customHeight="1" x14ac:dyDescent="0.25"/>
    <row r="509" ht="0" hidden="1" customHeight="1" x14ac:dyDescent="0.25"/>
    <row r="510" ht="0" hidden="1" customHeight="1" x14ac:dyDescent="0.25"/>
    <row r="511" ht="0" hidden="1" customHeight="1" x14ac:dyDescent="0.25"/>
    <row r="512" ht="0" hidden="1" customHeight="1" x14ac:dyDescent="0.25"/>
    <row r="513" ht="0" hidden="1" customHeight="1" x14ac:dyDescent="0.25"/>
    <row r="514" ht="0" hidden="1" customHeight="1" x14ac:dyDescent="0.25"/>
    <row r="515" ht="0" hidden="1" customHeight="1" x14ac:dyDescent="0.25"/>
    <row r="516" ht="0" hidden="1" customHeight="1" x14ac:dyDescent="0.25"/>
    <row r="517" ht="0" hidden="1" customHeight="1" x14ac:dyDescent="0.25"/>
    <row r="518" ht="0" hidden="1" customHeight="1" x14ac:dyDescent="0.25"/>
    <row r="519" ht="0" hidden="1" customHeight="1" x14ac:dyDescent="0.25"/>
    <row r="520" ht="0" hidden="1" customHeight="1" x14ac:dyDescent="0.25"/>
    <row r="521" ht="0" hidden="1" customHeight="1" x14ac:dyDescent="0.25"/>
    <row r="522" ht="0" hidden="1" customHeight="1" x14ac:dyDescent="0.25"/>
    <row r="523" ht="0" hidden="1" customHeight="1" x14ac:dyDescent="0.25"/>
    <row r="524" ht="0" hidden="1" customHeight="1" x14ac:dyDescent="0.25"/>
    <row r="525" ht="0" hidden="1" customHeight="1" x14ac:dyDescent="0.25"/>
    <row r="526" ht="0" hidden="1" customHeight="1" x14ac:dyDescent="0.25"/>
    <row r="527" ht="0" hidden="1" customHeight="1" x14ac:dyDescent="0.25"/>
    <row r="528" ht="0" hidden="1" customHeight="1" x14ac:dyDescent="0.25"/>
    <row r="529" ht="0" hidden="1" customHeight="1" x14ac:dyDescent="0.25"/>
    <row r="530" ht="0" hidden="1" customHeight="1" x14ac:dyDescent="0.25"/>
    <row r="531" ht="0" hidden="1" customHeight="1" x14ac:dyDescent="0.25"/>
    <row r="532" ht="0" hidden="1" customHeight="1" x14ac:dyDescent="0.25"/>
    <row r="533" ht="0" hidden="1" customHeight="1" x14ac:dyDescent="0.25"/>
    <row r="534" ht="0" hidden="1" customHeight="1" x14ac:dyDescent="0.25"/>
    <row r="535" ht="0" hidden="1" customHeight="1" x14ac:dyDescent="0.25"/>
    <row r="536" ht="0" hidden="1" customHeight="1" x14ac:dyDescent="0.25"/>
    <row r="537" ht="0" hidden="1" customHeight="1" x14ac:dyDescent="0.25"/>
    <row r="538" ht="0" hidden="1" customHeight="1" x14ac:dyDescent="0.25"/>
    <row r="539" ht="0" hidden="1" customHeight="1" x14ac:dyDescent="0.25"/>
    <row r="540" ht="0" hidden="1" customHeight="1" x14ac:dyDescent="0.25"/>
    <row r="541" ht="0" hidden="1" customHeight="1" x14ac:dyDescent="0.25"/>
    <row r="542" ht="0" hidden="1" customHeight="1" x14ac:dyDescent="0.25"/>
    <row r="543" ht="0" hidden="1" customHeight="1" x14ac:dyDescent="0.25"/>
    <row r="544" ht="0" hidden="1" customHeight="1" x14ac:dyDescent="0.25"/>
    <row r="545" ht="0" hidden="1" customHeight="1" x14ac:dyDescent="0.25"/>
    <row r="546" ht="0" hidden="1" customHeight="1" x14ac:dyDescent="0.25"/>
    <row r="547" ht="0" hidden="1" customHeight="1" x14ac:dyDescent="0.25"/>
    <row r="548" ht="0" hidden="1" customHeight="1" x14ac:dyDescent="0.25"/>
    <row r="549" ht="0" hidden="1" customHeight="1" x14ac:dyDescent="0.25"/>
    <row r="550" ht="0" hidden="1" customHeight="1" x14ac:dyDescent="0.25"/>
    <row r="551" ht="0" hidden="1" customHeight="1" x14ac:dyDescent="0.25"/>
    <row r="552" ht="0" hidden="1" customHeight="1" x14ac:dyDescent="0.25"/>
    <row r="553" ht="0" hidden="1" customHeight="1" x14ac:dyDescent="0.25"/>
    <row r="554" ht="0" hidden="1" customHeight="1" x14ac:dyDescent="0.25"/>
    <row r="555" ht="0" hidden="1" customHeight="1" x14ac:dyDescent="0.25"/>
    <row r="556" ht="0" hidden="1" customHeight="1" x14ac:dyDescent="0.25"/>
    <row r="557" ht="0" hidden="1" customHeight="1" x14ac:dyDescent="0.25"/>
    <row r="558" ht="0" hidden="1" customHeight="1" x14ac:dyDescent="0.25"/>
    <row r="559" ht="0" hidden="1" customHeight="1" x14ac:dyDescent="0.25"/>
    <row r="560" ht="0" hidden="1" customHeight="1" x14ac:dyDescent="0.25"/>
    <row r="561" ht="0" hidden="1" customHeight="1" x14ac:dyDescent="0.25"/>
    <row r="562" ht="0" hidden="1" customHeight="1" x14ac:dyDescent="0.25"/>
    <row r="563" ht="0" hidden="1" customHeight="1" x14ac:dyDescent="0.25"/>
    <row r="564" ht="0" hidden="1" customHeight="1" x14ac:dyDescent="0.25"/>
    <row r="565" ht="0" hidden="1" customHeight="1" x14ac:dyDescent="0.25"/>
    <row r="566" ht="0" hidden="1" customHeight="1" x14ac:dyDescent="0.25"/>
    <row r="567" ht="0" hidden="1" customHeight="1" x14ac:dyDescent="0.25"/>
    <row r="568" ht="0" hidden="1" customHeight="1" x14ac:dyDescent="0.25"/>
    <row r="569" ht="0" hidden="1" customHeight="1" x14ac:dyDescent="0.25"/>
    <row r="570" ht="0" hidden="1" customHeight="1" x14ac:dyDescent="0.25"/>
    <row r="571" ht="0" hidden="1" customHeight="1" x14ac:dyDescent="0.25"/>
    <row r="572" ht="0" hidden="1" customHeight="1" x14ac:dyDescent="0.25"/>
    <row r="573" ht="0" hidden="1" customHeight="1" x14ac:dyDescent="0.25"/>
    <row r="574" ht="0" hidden="1" customHeight="1" x14ac:dyDescent="0.25"/>
    <row r="575" ht="0" hidden="1" customHeight="1" x14ac:dyDescent="0.25"/>
    <row r="576" ht="0" hidden="1" customHeight="1" x14ac:dyDescent="0.25"/>
    <row r="577" ht="0" hidden="1" customHeight="1" x14ac:dyDescent="0.25"/>
    <row r="578" ht="0" hidden="1" customHeight="1" x14ac:dyDescent="0.25"/>
    <row r="579" ht="0" hidden="1" customHeight="1" x14ac:dyDescent="0.25"/>
    <row r="580" ht="0" hidden="1" customHeight="1" x14ac:dyDescent="0.25"/>
    <row r="581" ht="0" hidden="1" customHeight="1" x14ac:dyDescent="0.25"/>
    <row r="582" ht="0" hidden="1" customHeight="1" x14ac:dyDescent="0.25"/>
    <row r="583" ht="0" hidden="1" customHeight="1" x14ac:dyDescent="0.25"/>
    <row r="584" ht="0" hidden="1" customHeight="1" x14ac:dyDescent="0.25"/>
    <row r="585" ht="0" hidden="1" customHeight="1" x14ac:dyDescent="0.25"/>
    <row r="586" ht="0" hidden="1" customHeight="1" x14ac:dyDescent="0.25"/>
    <row r="587" ht="0" hidden="1" customHeight="1" x14ac:dyDescent="0.25"/>
    <row r="588" ht="0" hidden="1" customHeight="1" x14ac:dyDescent="0.25"/>
    <row r="589" ht="0" hidden="1" customHeight="1" x14ac:dyDescent="0.25"/>
    <row r="590" ht="0" hidden="1" customHeight="1" x14ac:dyDescent="0.25"/>
    <row r="591" ht="0" hidden="1" customHeight="1" x14ac:dyDescent="0.25"/>
    <row r="592" ht="0" hidden="1" customHeight="1" x14ac:dyDescent="0.25"/>
    <row r="593" ht="0" hidden="1" customHeight="1" x14ac:dyDescent="0.25"/>
    <row r="594" ht="0" hidden="1" customHeight="1" x14ac:dyDescent="0.25"/>
    <row r="595" ht="0" hidden="1" customHeight="1" x14ac:dyDescent="0.25"/>
    <row r="596" ht="0" hidden="1" customHeight="1" x14ac:dyDescent="0.25"/>
    <row r="597" ht="0" hidden="1" customHeight="1" x14ac:dyDescent="0.25"/>
    <row r="598" ht="0" hidden="1" customHeight="1" x14ac:dyDescent="0.25"/>
    <row r="599" ht="0" hidden="1" customHeight="1" x14ac:dyDescent="0.25"/>
    <row r="600" ht="0" hidden="1" customHeight="1" x14ac:dyDescent="0.25"/>
    <row r="601" ht="0" hidden="1" customHeight="1" x14ac:dyDescent="0.25"/>
    <row r="602" ht="0" hidden="1" customHeight="1" x14ac:dyDescent="0.25"/>
    <row r="603" ht="0" hidden="1" customHeight="1" x14ac:dyDescent="0.25"/>
    <row r="604" ht="0" hidden="1" customHeight="1" x14ac:dyDescent="0.25"/>
    <row r="605" ht="0" hidden="1" customHeight="1" x14ac:dyDescent="0.25"/>
    <row r="606" ht="0" hidden="1" customHeight="1" x14ac:dyDescent="0.25"/>
    <row r="607" ht="0" hidden="1" customHeight="1" x14ac:dyDescent="0.25"/>
    <row r="608" ht="0" hidden="1" customHeight="1" x14ac:dyDescent="0.25"/>
    <row r="609" ht="0" hidden="1" customHeight="1" x14ac:dyDescent="0.25"/>
    <row r="610" ht="0" hidden="1" customHeight="1" x14ac:dyDescent="0.25"/>
    <row r="611" ht="0" hidden="1" customHeight="1" x14ac:dyDescent="0.25"/>
    <row r="612" ht="0" hidden="1" customHeight="1" x14ac:dyDescent="0.25"/>
    <row r="613" ht="0" hidden="1" customHeight="1" x14ac:dyDescent="0.25"/>
    <row r="614" ht="0" hidden="1" customHeight="1" x14ac:dyDescent="0.25"/>
    <row r="615" ht="0" hidden="1" customHeight="1" x14ac:dyDescent="0.25"/>
    <row r="616" ht="0" hidden="1" customHeight="1" x14ac:dyDescent="0.25"/>
    <row r="617" ht="0" hidden="1" customHeight="1" x14ac:dyDescent="0.25"/>
    <row r="618" ht="0" hidden="1" customHeight="1" x14ac:dyDescent="0.25"/>
    <row r="619" ht="0" hidden="1" customHeight="1" x14ac:dyDescent="0.25"/>
    <row r="620" ht="0" hidden="1" customHeight="1" x14ac:dyDescent="0.25"/>
    <row r="621" ht="0" hidden="1" customHeight="1" x14ac:dyDescent="0.25"/>
    <row r="622" ht="0" hidden="1" customHeight="1" x14ac:dyDescent="0.25"/>
    <row r="623" ht="0" hidden="1" customHeight="1" x14ac:dyDescent="0.25"/>
    <row r="624" ht="0" hidden="1" customHeight="1" x14ac:dyDescent="0.25"/>
    <row r="625" ht="0" hidden="1" customHeight="1" x14ac:dyDescent="0.25"/>
    <row r="626" ht="0" hidden="1" customHeight="1" x14ac:dyDescent="0.25"/>
    <row r="627" ht="0" hidden="1" customHeight="1" x14ac:dyDescent="0.25"/>
    <row r="628" ht="0" hidden="1" customHeight="1" x14ac:dyDescent="0.25"/>
    <row r="629" ht="0" hidden="1" customHeight="1" x14ac:dyDescent="0.25"/>
    <row r="630" ht="0" hidden="1" customHeight="1" x14ac:dyDescent="0.25"/>
    <row r="631" ht="0" hidden="1" customHeight="1" x14ac:dyDescent="0.25"/>
    <row r="632" ht="0" hidden="1" customHeight="1" x14ac:dyDescent="0.25"/>
    <row r="633" ht="0" hidden="1" customHeight="1" x14ac:dyDescent="0.25"/>
    <row r="634" ht="0" hidden="1" customHeight="1" x14ac:dyDescent="0.25"/>
    <row r="635" ht="0" hidden="1" customHeight="1" x14ac:dyDescent="0.25"/>
    <row r="636" ht="0" hidden="1" customHeight="1" x14ac:dyDescent="0.25"/>
    <row r="637" ht="0" hidden="1" customHeight="1" x14ac:dyDescent="0.25"/>
    <row r="638" ht="0" hidden="1" customHeight="1" x14ac:dyDescent="0.25"/>
    <row r="639" ht="0" hidden="1" customHeight="1" x14ac:dyDescent="0.25"/>
    <row r="640" ht="0" hidden="1" customHeight="1" x14ac:dyDescent="0.25"/>
    <row r="641" ht="0" hidden="1" customHeight="1" x14ac:dyDescent="0.25"/>
    <row r="642" ht="0" hidden="1" customHeight="1" x14ac:dyDescent="0.25"/>
    <row r="643" ht="0" hidden="1" customHeight="1" x14ac:dyDescent="0.25"/>
    <row r="644" ht="0" hidden="1" customHeight="1" x14ac:dyDescent="0.25"/>
    <row r="645" ht="0" hidden="1" customHeight="1" x14ac:dyDescent="0.25"/>
    <row r="646" ht="0" hidden="1" customHeight="1" x14ac:dyDescent="0.25"/>
    <row r="647" ht="0" hidden="1" customHeight="1" x14ac:dyDescent="0.25"/>
    <row r="648" ht="0" hidden="1" customHeight="1" x14ac:dyDescent="0.25"/>
    <row r="649" ht="0" hidden="1" customHeight="1" x14ac:dyDescent="0.25"/>
    <row r="650" ht="0" hidden="1" customHeight="1" x14ac:dyDescent="0.25"/>
    <row r="651" ht="0" hidden="1" customHeight="1" x14ac:dyDescent="0.25"/>
    <row r="652" ht="0" hidden="1" customHeight="1" x14ac:dyDescent="0.25"/>
    <row r="653" ht="0" hidden="1" customHeight="1" x14ac:dyDescent="0.25"/>
    <row r="654" ht="0" hidden="1" customHeight="1" x14ac:dyDescent="0.25"/>
    <row r="655" ht="0" hidden="1" customHeight="1" x14ac:dyDescent="0.25"/>
    <row r="656" ht="0" hidden="1" customHeight="1" x14ac:dyDescent="0.25"/>
    <row r="657" ht="0" hidden="1" customHeight="1" x14ac:dyDescent="0.25"/>
    <row r="658" ht="0" hidden="1" customHeight="1" x14ac:dyDescent="0.25"/>
    <row r="659" ht="0" hidden="1" customHeight="1" x14ac:dyDescent="0.25"/>
    <row r="660" ht="0" hidden="1" customHeight="1" x14ac:dyDescent="0.25"/>
    <row r="661" ht="0" hidden="1" customHeight="1" x14ac:dyDescent="0.25"/>
    <row r="662" ht="0" hidden="1" customHeight="1" x14ac:dyDescent="0.25"/>
    <row r="663" ht="0" hidden="1" customHeight="1" x14ac:dyDescent="0.25"/>
    <row r="664" ht="0" hidden="1" customHeight="1" x14ac:dyDescent="0.25"/>
    <row r="665" ht="0" hidden="1" customHeight="1" x14ac:dyDescent="0.25"/>
    <row r="666" ht="0" hidden="1" customHeight="1" x14ac:dyDescent="0.25"/>
    <row r="667" ht="0" hidden="1" customHeight="1" x14ac:dyDescent="0.25"/>
    <row r="668" ht="0" hidden="1" customHeight="1" x14ac:dyDescent="0.25"/>
    <row r="669" ht="0" hidden="1" customHeight="1" x14ac:dyDescent="0.25"/>
    <row r="670" ht="0" hidden="1" customHeight="1" x14ac:dyDescent="0.25"/>
    <row r="671" ht="0" hidden="1" customHeight="1" x14ac:dyDescent="0.25"/>
    <row r="672" ht="0" hidden="1" customHeight="1" x14ac:dyDescent="0.25"/>
    <row r="673" ht="0" hidden="1" customHeight="1" x14ac:dyDescent="0.25"/>
    <row r="674" ht="0" hidden="1" customHeight="1" x14ac:dyDescent="0.25"/>
    <row r="675" ht="0" hidden="1" customHeight="1" x14ac:dyDescent="0.25"/>
    <row r="676" ht="0" hidden="1" customHeight="1" x14ac:dyDescent="0.25"/>
    <row r="677" ht="0" hidden="1" customHeight="1" x14ac:dyDescent="0.25"/>
    <row r="678" ht="0" hidden="1" customHeight="1" x14ac:dyDescent="0.25"/>
    <row r="679" ht="0" hidden="1" customHeight="1" x14ac:dyDescent="0.25"/>
    <row r="680" ht="0" hidden="1" customHeight="1" x14ac:dyDescent="0.25"/>
    <row r="681" ht="0" hidden="1" customHeight="1" x14ac:dyDescent="0.25"/>
    <row r="682" ht="0" hidden="1" customHeight="1" x14ac:dyDescent="0.25"/>
    <row r="683" ht="0" hidden="1" customHeight="1" x14ac:dyDescent="0.25"/>
    <row r="684" ht="0" hidden="1" customHeight="1" x14ac:dyDescent="0.25"/>
    <row r="685" ht="0" hidden="1" customHeight="1" x14ac:dyDescent="0.25"/>
    <row r="686" ht="0" hidden="1" customHeight="1" x14ac:dyDescent="0.25"/>
    <row r="687" ht="0" hidden="1" customHeight="1" x14ac:dyDescent="0.25"/>
    <row r="688" ht="0" hidden="1" customHeight="1" x14ac:dyDescent="0.25"/>
    <row r="689" ht="0" hidden="1" customHeight="1" x14ac:dyDescent="0.25"/>
    <row r="690" ht="0" hidden="1" customHeight="1" x14ac:dyDescent="0.25"/>
    <row r="691" ht="0" hidden="1" customHeight="1" x14ac:dyDescent="0.25"/>
    <row r="692" ht="0" hidden="1" customHeight="1" x14ac:dyDescent="0.25"/>
    <row r="693" ht="0" hidden="1" customHeight="1" x14ac:dyDescent="0.25"/>
    <row r="694" ht="0" hidden="1" customHeight="1" x14ac:dyDescent="0.25"/>
    <row r="695" ht="0" hidden="1" customHeight="1" x14ac:dyDescent="0.25"/>
    <row r="696" ht="0" hidden="1" customHeight="1" x14ac:dyDescent="0.25"/>
    <row r="697" ht="0" hidden="1" customHeight="1" x14ac:dyDescent="0.25"/>
    <row r="698" ht="0" hidden="1" customHeight="1" x14ac:dyDescent="0.25"/>
    <row r="699" ht="0" hidden="1" customHeight="1" x14ac:dyDescent="0.25"/>
    <row r="700" ht="0" hidden="1" customHeight="1" x14ac:dyDescent="0.25"/>
    <row r="701" ht="0" hidden="1" customHeight="1" x14ac:dyDescent="0.25"/>
    <row r="702" ht="0" hidden="1" customHeight="1" x14ac:dyDescent="0.25"/>
    <row r="703" ht="0" hidden="1" customHeight="1" x14ac:dyDescent="0.25"/>
    <row r="704" ht="0" hidden="1" customHeight="1" x14ac:dyDescent="0.25"/>
    <row r="705" ht="0" hidden="1" customHeight="1" x14ac:dyDescent="0.25"/>
    <row r="706" ht="0" hidden="1" customHeight="1" x14ac:dyDescent="0.25"/>
    <row r="707" ht="0" hidden="1" customHeight="1" x14ac:dyDescent="0.25"/>
    <row r="708" ht="0" hidden="1" customHeight="1" x14ac:dyDescent="0.25"/>
    <row r="709" ht="0" hidden="1" customHeight="1" x14ac:dyDescent="0.25"/>
    <row r="710" ht="0" hidden="1" customHeight="1" x14ac:dyDescent="0.25"/>
    <row r="711" ht="0" hidden="1" customHeight="1" x14ac:dyDescent="0.25"/>
    <row r="712" ht="0" hidden="1" customHeight="1" x14ac:dyDescent="0.25"/>
    <row r="713" ht="0" hidden="1" customHeight="1" x14ac:dyDescent="0.25"/>
    <row r="714" ht="0" hidden="1" customHeight="1" x14ac:dyDescent="0.25"/>
    <row r="715" ht="0" hidden="1" customHeight="1" x14ac:dyDescent="0.25"/>
    <row r="716" ht="0" hidden="1" customHeight="1" x14ac:dyDescent="0.25"/>
    <row r="717" ht="0" hidden="1" customHeight="1" x14ac:dyDescent="0.25"/>
    <row r="718" ht="0" hidden="1" customHeight="1" x14ac:dyDescent="0.25"/>
    <row r="719" ht="0" hidden="1" customHeight="1" x14ac:dyDescent="0.25"/>
    <row r="720" ht="0" hidden="1" customHeight="1" x14ac:dyDescent="0.25"/>
    <row r="721" ht="0" hidden="1" customHeight="1" x14ac:dyDescent="0.25"/>
    <row r="722" ht="0" hidden="1" customHeight="1" x14ac:dyDescent="0.25"/>
    <row r="723" ht="0" hidden="1" customHeight="1" x14ac:dyDescent="0.25"/>
    <row r="724" ht="0" hidden="1" customHeight="1" x14ac:dyDescent="0.25"/>
    <row r="725" ht="0" hidden="1" customHeight="1" x14ac:dyDescent="0.25"/>
    <row r="726" ht="0" hidden="1" customHeight="1" x14ac:dyDescent="0.25"/>
    <row r="727" ht="0" hidden="1" customHeight="1" x14ac:dyDescent="0.25"/>
    <row r="728" ht="0" hidden="1" customHeight="1" x14ac:dyDescent="0.25"/>
    <row r="729" ht="0" hidden="1" customHeight="1" x14ac:dyDescent="0.25"/>
    <row r="730" ht="0" hidden="1" customHeight="1" x14ac:dyDescent="0.25"/>
    <row r="731" ht="0" hidden="1" customHeight="1" x14ac:dyDescent="0.25"/>
    <row r="732" ht="0" hidden="1" customHeight="1" x14ac:dyDescent="0.25"/>
  </sheetData>
  <mergeCells count="1">
    <mergeCell ref="B2:F2"/>
  </mergeCells>
  <conditionalFormatting sqref="D4:G4 D16:G16 B3:N3 G20 B18:N19">
    <cfRule type="cellIs" dxfId="81" priority="35" stopIfTrue="1" operator="lessThan">
      <formula>0</formula>
    </cfRule>
  </conditionalFormatting>
  <conditionalFormatting sqref="C16">
    <cfRule type="cellIs" dxfId="80" priority="34" stopIfTrue="1" operator="lessThan">
      <formula>0</formula>
    </cfRule>
  </conditionalFormatting>
  <conditionalFormatting sqref="C5:C15">
    <cfRule type="cellIs" dxfId="79" priority="33" stopIfTrue="1" operator="lessThan">
      <formula>0</formula>
    </cfRule>
  </conditionalFormatting>
  <conditionalFormatting sqref="D20">
    <cfRule type="cellIs" dxfId="78" priority="32" stopIfTrue="1" operator="lessThan">
      <formula>0</formula>
    </cfRule>
  </conditionalFormatting>
  <conditionalFormatting sqref="B34:N34">
    <cfRule type="cellIs" dxfId="77" priority="31" stopIfTrue="1" operator="lessThan">
      <formula>0</formula>
    </cfRule>
  </conditionalFormatting>
  <conditionalFormatting sqref="G35">
    <cfRule type="cellIs" dxfId="76" priority="30" stopIfTrue="1" operator="lessThan">
      <formula>0</formula>
    </cfRule>
  </conditionalFormatting>
  <conditionalFormatting sqref="D35">
    <cfRule type="cellIs" dxfId="75" priority="29" stopIfTrue="1" operator="lessThan">
      <formula>0</formula>
    </cfRule>
  </conditionalFormatting>
  <conditionalFormatting sqref="B45:N45">
    <cfRule type="cellIs" dxfId="74" priority="28" stopIfTrue="1" operator="lessThan">
      <formula>0</formula>
    </cfRule>
  </conditionalFormatting>
  <conditionalFormatting sqref="G46">
    <cfRule type="cellIs" dxfId="73" priority="27" stopIfTrue="1" operator="lessThan">
      <formula>0</formula>
    </cfRule>
  </conditionalFormatting>
  <conditionalFormatting sqref="D46">
    <cfRule type="cellIs" dxfId="72" priority="26" stopIfTrue="1" operator="lessThan">
      <formula>0</formula>
    </cfRule>
  </conditionalFormatting>
  <conditionalFormatting sqref="B56:N56">
    <cfRule type="cellIs" dxfId="71" priority="25" stopIfTrue="1" operator="lessThan">
      <formula>0</formula>
    </cfRule>
  </conditionalFormatting>
  <conditionalFormatting sqref="G57">
    <cfRule type="cellIs" dxfId="70" priority="24" stopIfTrue="1" operator="lessThan">
      <formula>0</formula>
    </cfRule>
  </conditionalFormatting>
  <conditionalFormatting sqref="D57">
    <cfRule type="cellIs" dxfId="69" priority="23" stopIfTrue="1" operator="lessThan">
      <formula>0</formula>
    </cfRule>
  </conditionalFormatting>
  <conditionalFormatting sqref="C21">
    <cfRule type="cellIs" dxfId="68" priority="22" operator="lessThan">
      <formula>0</formula>
    </cfRule>
  </conditionalFormatting>
  <conditionalFormatting sqref="C24">
    <cfRule type="cellIs" dxfId="67" priority="21" operator="lessThan">
      <formula>0</formula>
    </cfRule>
  </conditionalFormatting>
  <conditionalFormatting sqref="C29">
    <cfRule type="cellIs" dxfId="66" priority="20" operator="lessThan">
      <formula>0</formula>
    </cfRule>
  </conditionalFormatting>
  <conditionalFormatting sqref="C36">
    <cfRule type="cellIs" dxfId="65" priority="19" operator="lessThan">
      <formula>0</formula>
    </cfRule>
  </conditionalFormatting>
  <conditionalFormatting sqref="C40">
    <cfRule type="cellIs" dxfId="64" priority="18" operator="lessThan">
      <formula>0</formula>
    </cfRule>
  </conditionalFormatting>
  <conditionalFormatting sqref="C47">
    <cfRule type="cellIs" dxfId="63" priority="17" operator="lessThan">
      <formula>0</formula>
    </cfRule>
  </conditionalFormatting>
  <conditionalFormatting sqref="C51">
    <cfRule type="cellIs" dxfId="62" priority="16" operator="lessThan">
      <formula>0</formula>
    </cfRule>
  </conditionalFormatting>
  <conditionalFormatting sqref="C59">
    <cfRule type="cellIs" dxfId="61" priority="15" operator="lessThan">
      <formula>0</formula>
    </cfRule>
  </conditionalFormatting>
  <conditionalFormatting sqref="C22">
    <cfRule type="cellIs" dxfId="60" priority="14" operator="lessThan">
      <formula>0</formula>
    </cfRule>
  </conditionalFormatting>
  <conditionalFormatting sqref="C23">
    <cfRule type="cellIs" dxfId="59" priority="13" operator="lessThan">
      <formula>0</formula>
    </cfRule>
  </conditionalFormatting>
  <conditionalFormatting sqref="C25:C28">
    <cfRule type="cellIs" dxfId="58" priority="12" operator="lessThan">
      <formula>0</formula>
    </cfRule>
  </conditionalFormatting>
  <conditionalFormatting sqref="C30:C32">
    <cfRule type="cellIs" dxfId="57" priority="11" operator="lessThan">
      <formula>0</formula>
    </cfRule>
  </conditionalFormatting>
  <conditionalFormatting sqref="C33">
    <cfRule type="cellIs" dxfId="56" priority="10" operator="lessThan">
      <formula>0</formula>
    </cfRule>
  </conditionalFormatting>
  <conditionalFormatting sqref="C37:C39">
    <cfRule type="cellIs" dxfId="55" priority="9" operator="lessThan">
      <formula>0</formula>
    </cfRule>
  </conditionalFormatting>
  <conditionalFormatting sqref="C41:C43">
    <cfRule type="cellIs" dxfId="54" priority="8" operator="lessThan">
      <formula>0</formula>
    </cfRule>
  </conditionalFormatting>
  <conditionalFormatting sqref="C44">
    <cfRule type="cellIs" dxfId="53" priority="7" operator="lessThan">
      <formula>0</formula>
    </cfRule>
  </conditionalFormatting>
  <conditionalFormatting sqref="C48:C50">
    <cfRule type="cellIs" dxfId="52" priority="6" operator="lessThan">
      <formula>0</formula>
    </cfRule>
  </conditionalFormatting>
  <conditionalFormatting sqref="C52:C54">
    <cfRule type="cellIs" dxfId="51" priority="5" operator="lessThan">
      <formula>0</formula>
    </cfRule>
  </conditionalFormatting>
  <conditionalFormatting sqref="C55">
    <cfRule type="cellIs" dxfId="50" priority="4" operator="lessThan">
      <formula>0</formula>
    </cfRule>
  </conditionalFormatting>
  <conditionalFormatting sqref="C60:C62">
    <cfRule type="cellIs" dxfId="49" priority="3" operator="lessThan">
      <formula>0</formula>
    </cfRule>
  </conditionalFormatting>
  <conditionalFormatting sqref="C63">
    <cfRule type="cellIs" dxfId="48" priority="2" operator="lessThan">
      <formula>0</formula>
    </cfRule>
  </conditionalFormatting>
  <conditionalFormatting sqref="C58">
    <cfRule type="cellIs" dxfId="47"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33"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B19A"/>
  </sheetPr>
  <dimension ref="A1:JP732"/>
  <sheetViews>
    <sheetView zoomScale="75" zoomScaleNormal="75" workbookViewId="0">
      <pane ySplit="1" topLeftCell="A2" activePane="bottomLeft" state="frozen"/>
      <selection pane="bottomLeft"/>
    </sheetView>
  </sheetViews>
  <sheetFormatPr defaultColWidth="0" defaultRowHeight="14.25" zeroHeight="1" x14ac:dyDescent="0.25"/>
  <cols>
    <col min="1" max="1" width="1.7109375" style="1192" customWidth="1"/>
    <col min="2" max="2" width="24.7109375" style="1192" customWidth="1"/>
    <col min="3" max="5" width="12.7109375" style="1192" customWidth="1"/>
    <col min="6" max="12" width="16.7109375" style="1192" customWidth="1"/>
    <col min="13" max="13" width="16.7109375" style="1196" customWidth="1"/>
    <col min="14" max="14" width="1.7109375" style="1196" customWidth="1"/>
    <col min="15" max="88" width="16.7109375" style="1192" hidden="1" customWidth="1"/>
    <col min="89" max="142" width="16.7109375" style="1191" hidden="1" customWidth="1"/>
    <col min="143" max="276" width="0" style="1191" hidden="1" customWidth="1"/>
    <col min="277" max="16384" width="16.7109375" style="1191" hidden="1"/>
  </cols>
  <sheetData>
    <row r="1" spans="1:142" s="2316" customFormat="1" ht="30" customHeight="1" x14ac:dyDescent="0.55000000000000004">
      <c r="A1" s="2314" t="s">
        <v>1309</v>
      </c>
      <c r="B1" s="1477"/>
      <c r="C1" s="1476"/>
      <c r="D1" s="1476"/>
      <c r="E1" s="1478"/>
      <c r="F1" s="1478"/>
      <c r="G1" s="1479"/>
      <c r="H1" s="1476"/>
      <c r="I1" s="1476"/>
      <c r="J1" s="1476"/>
      <c r="K1" s="1476"/>
      <c r="L1" s="1480" t="str">
        <f>CONCATENATE("Reporting unit: ", 'General Info'!$C$57, " ", 'General Info'!$C$56)</f>
        <v xml:space="preserve">Reporting unit: 1 </v>
      </c>
      <c r="M1" s="1476"/>
      <c r="N1" s="1479"/>
    </row>
    <row r="2" spans="1:142" s="1307" customFormat="1" ht="60" customHeight="1" x14ac:dyDescent="0.55000000000000004">
      <c r="A2" s="1481"/>
      <c r="B2" s="2624" t="s">
        <v>1310</v>
      </c>
      <c r="C2" s="2624"/>
      <c r="D2" s="2624"/>
      <c r="E2" s="2624"/>
      <c r="F2" s="2624"/>
      <c r="G2" s="2624"/>
      <c r="H2" s="2624"/>
      <c r="I2" s="2624"/>
      <c r="J2" s="2624"/>
      <c r="K2" s="2624"/>
      <c r="N2" s="1161"/>
    </row>
    <row r="3" spans="1:142" s="586" customFormat="1" ht="45" customHeight="1" x14ac:dyDescent="0.35">
      <c r="A3" s="1590" t="s">
        <v>1311</v>
      </c>
      <c r="B3" s="1172"/>
      <c r="C3" s="609"/>
      <c r="D3" s="609"/>
      <c r="E3" s="609"/>
      <c r="F3" s="609"/>
      <c r="G3" s="609"/>
      <c r="H3" s="609"/>
      <c r="N3" s="603"/>
      <c r="BW3" s="1173"/>
      <c r="BX3" s="1173"/>
      <c r="BY3" s="1173"/>
      <c r="BZ3" s="1173"/>
      <c r="CL3" s="1173"/>
      <c r="CM3" s="1173"/>
      <c r="CX3" s="1173"/>
      <c r="CY3" s="1173"/>
      <c r="DH3" s="1173"/>
      <c r="DI3" s="1173"/>
      <c r="DP3" s="1173"/>
      <c r="DQ3" s="1173"/>
      <c r="DV3" s="1173"/>
      <c r="DW3" s="1173"/>
      <c r="DY3" s="1173"/>
      <c r="DZ3" s="1173"/>
      <c r="EA3" s="1173"/>
      <c r="EB3" s="1173"/>
      <c r="EL3" s="603"/>
    </row>
    <row r="4" spans="1:142" s="1175" customFormat="1" ht="15" customHeight="1" x14ac:dyDescent="0.25">
      <c r="A4" s="1482"/>
      <c r="B4" s="1483" t="s">
        <v>1312</v>
      </c>
      <c r="C4" s="1484"/>
      <c r="D4" s="1484"/>
      <c r="E4" s="1484"/>
      <c r="F4" s="1485" t="s">
        <v>1246</v>
      </c>
      <c r="G4" s="1066"/>
      <c r="H4" s="1066"/>
      <c r="I4" s="1066"/>
      <c r="J4" s="1066"/>
      <c r="K4" s="1066"/>
      <c r="L4" s="1066"/>
      <c r="M4" s="1066"/>
      <c r="N4" s="1174"/>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1066"/>
      <c r="AM4" s="1066"/>
      <c r="AN4" s="1066"/>
      <c r="AO4" s="1066"/>
      <c r="AP4" s="1066"/>
      <c r="AQ4" s="1066"/>
      <c r="AR4" s="1066"/>
      <c r="AS4" s="1066"/>
      <c r="AT4" s="1066"/>
      <c r="AU4" s="1066"/>
      <c r="AV4" s="1066"/>
      <c r="AW4" s="1066"/>
      <c r="AX4" s="1066"/>
      <c r="AY4" s="1066"/>
      <c r="AZ4" s="1066"/>
      <c r="BA4" s="1066"/>
      <c r="BB4" s="1066"/>
      <c r="BC4" s="1066"/>
      <c r="BD4" s="1066"/>
      <c r="BE4" s="1066"/>
      <c r="BF4" s="1066"/>
      <c r="BG4" s="1066"/>
    </row>
    <row r="5" spans="1:142" s="1175" customFormat="1" ht="15" customHeight="1" x14ac:dyDescent="0.25">
      <c r="A5" s="1482"/>
      <c r="B5" s="1176" t="str">
        <f>A18</f>
        <v>A) General interest rate risk (GIRR)</v>
      </c>
      <c r="C5" s="1095"/>
      <c r="D5" s="1095"/>
      <c r="E5" s="1095"/>
      <c r="F5" s="1486">
        <f>F20</f>
        <v>0</v>
      </c>
      <c r="G5" s="1066"/>
      <c r="H5" s="1066"/>
      <c r="I5" s="1066"/>
      <c r="J5" s="1066"/>
      <c r="K5" s="1066"/>
      <c r="L5" s="1066"/>
      <c r="M5" s="1066"/>
      <c r="N5" s="1174"/>
      <c r="O5" s="1066"/>
      <c r="P5" s="1066"/>
      <c r="Q5" s="1066"/>
      <c r="R5" s="1066"/>
      <c r="S5" s="1066"/>
      <c r="T5" s="1066"/>
      <c r="U5" s="1066"/>
      <c r="V5" s="1066"/>
      <c r="W5" s="1066"/>
      <c r="X5" s="1066"/>
      <c r="Y5" s="1066"/>
      <c r="Z5" s="1066"/>
      <c r="AA5" s="1066"/>
      <c r="AB5" s="1066"/>
      <c r="AC5" s="1066"/>
      <c r="AD5" s="1066"/>
      <c r="AE5" s="1066"/>
      <c r="AF5" s="1066"/>
      <c r="AG5" s="1066"/>
      <c r="AH5" s="1066"/>
      <c r="AI5" s="1066"/>
      <c r="AJ5" s="1066"/>
      <c r="AK5" s="1066"/>
      <c r="AL5" s="1066"/>
      <c r="AM5" s="1066"/>
      <c r="AN5" s="1066"/>
      <c r="AO5" s="1066"/>
      <c r="AP5" s="1066"/>
      <c r="AQ5" s="1066"/>
      <c r="AR5" s="1066"/>
      <c r="AS5" s="1066"/>
      <c r="AT5" s="1066"/>
      <c r="AU5" s="1066"/>
      <c r="AV5" s="1066"/>
      <c r="AW5" s="1066"/>
      <c r="AX5" s="1066"/>
      <c r="AY5" s="1066"/>
      <c r="AZ5" s="1066"/>
      <c r="BA5" s="1066"/>
      <c r="BB5" s="1066"/>
      <c r="BC5" s="1066"/>
      <c r="BD5" s="1066"/>
      <c r="BE5" s="1066"/>
      <c r="BF5" s="1066"/>
      <c r="BG5" s="1066"/>
    </row>
    <row r="6" spans="1:142" s="1175" customFormat="1" ht="15" customHeight="1" x14ac:dyDescent="0.25">
      <c r="A6" s="1482"/>
      <c r="B6" s="1177" t="str">
        <f>A34</f>
        <v>B) Credit spread risk (CSR): non-securitisations</v>
      </c>
      <c r="C6" s="1140"/>
      <c r="D6" s="1140"/>
      <c r="E6" s="1140"/>
      <c r="F6" s="1115">
        <f>F36</f>
        <v>0</v>
      </c>
      <c r="G6" s="1066"/>
      <c r="H6" s="1066"/>
      <c r="I6" s="1066"/>
      <c r="J6" s="1066"/>
      <c r="K6" s="1066"/>
      <c r="L6" s="1066"/>
      <c r="M6" s="1066"/>
      <c r="N6" s="1174"/>
      <c r="O6" s="1066"/>
      <c r="P6" s="1066"/>
      <c r="Q6" s="1066"/>
      <c r="R6" s="1066"/>
      <c r="S6" s="1066"/>
      <c r="T6" s="1066"/>
      <c r="U6" s="1066"/>
      <c r="V6" s="1066"/>
      <c r="W6" s="1066"/>
      <c r="X6" s="1066"/>
      <c r="Y6" s="1066"/>
      <c r="Z6" s="1066"/>
      <c r="AA6" s="1066"/>
      <c r="AB6" s="1066"/>
      <c r="AC6" s="1066"/>
      <c r="AD6" s="1066"/>
      <c r="AE6" s="1066"/>
      <c r="AF6" s="1066"/>
      <c r="AG6" s="1066"/>
      <c r="AH6" s="1066"/>
      <c r="AI6" s="1066"/>
      <c r="AJ6" s="1066"/>
      <c r="AK6" s="1066"/>
      <c r="AL6" s="1066"/>
      <c r="AM6" s="1066"/>
      <c r="AN6" s="1066"/>
      <c r="AO6" s="1066"/>
      <c r="AP6" s="1066"/>
      <c r="AQ6" s="1066"/>
      <c r="AR6" s="1066"/>
      <c r="AS6" s="1066"/>
      <c r="AT6" s="1066"/>
      <c r="AU6" s="1066"/>
      <c r="AV6" s="1066"/>
      <c r="AW6" s="1066"/>
      <c r="AX6" s="1066"/>
      <c r="AY6" s="1066"/>
      <c r="AZ6" s="1066"/>
      <c r="BA6" s="1066"/>
      <c r="BB6" s="1066"/>
      <c r="BC6" s="1066"/>
      <c r="BD6" s="1066"/>
      <c r="BE6" s="1066"/>
      <c r="BF6" s="1066"/>
      <c r="BG6" s="1066"/>
    </row>
    <row r="7" spans="1:142" s="1175" customFormat="1" ht="15" customHeight="1" x14ac:dyDescent="0.25">
      <c r="A7" s="1482"/>
      <c r="B7" s="1177" t="str">
        <f>A50</f>
        <v>C) Credit spread risk (CSR): Correlation trading portfolio</v>
      </c>
      <c r="C7" s="1140"/>
      <c r="D7" s="1140"/>
      <c r="E7" s="1140"/>
      <c r="F7" s="1115">
        <f>F52</f>
        <v>0</v>
      </c>
      <c r="G7" s="1066"/>
      <c r="H7" s="1066"/>
      <c r="I7" s="1066"/>
      <c r="J7" s="1066"/>
      <c r="K7" s="1066"/>
      <c r="L7" s="1066"/>
      <c r="M7" s="1066"/>
      <c r="N7" s="1174"/>
      <c r="O7" s="1066"/>
      <c r="P7" s="1066"/>
      <c r="Q7" s="1066"/>
      <c r="R7" s="1066"/>
      <c r="S7" s="1066"/>
      <c r="T7" s="1066"/>
      <c r="U7" s="1066"/>
      <c r="V7" s="1066"/>
      <c r="W7" s="1066"/>
      <c r="X7" s="1066"/>
      <c r="Y7" s="1066"/>
      <c r="Z7" s="1066"/>
      <c r="AA7" s="1066"/>
      <c r="AB7" s="1066"/>
      <c r="AC7" s="1066"/>
      <c r="AD7" s="1066"/>
      <c r="AE7" s="1066"/>
      <c r="AF7" s="1066"/>
      <c r="AG7" s="1066"/>
      <c r="AH7" s="1066"/>
      <c r="AI7" s="1066"/>
      <c r="AJ7" s="1066"/>
      <c r="AK7" s="1066"/>
      <c r="AL7" s="1066"/>
      <c r="AM7" s="1066"/>
      <c r="AN7" s="1066"/>
      <c r="AO7" s="1066"/>
      <c r="AP7" s="1066"/>
      <c r="AQ7" s="1066"/>
      <c r="AR7" s="1066"/>
      <c r="AS7" s="1066"/>
      <c r="AT7" s="1066"/>
      <c r="AU7" s="1066"/>
      <c r="AV7" s="1066"/>
      <c r="AW7" s="1066"/>
      <c r="AX7" s="1066"/>
      <c r="AY7" s="1066"/>
      <c r="AZ7" s="1066"/>
      <c r="BA7" s="1066"/>
      <c r="BB7" s="1066"/>
      <c r="BC7" s="1066"/>
      <c r="BD7" s="1066"/>
      <c r="BE7" s="1066"/>
      <c r="BF7" s="1066"/>
      <c r="BG7" s="1066"/>
    </row>
    <row r="8" spans="1:142" s="1175" customFormat="1" ht="15" customHeight="1" x14ac:dyDescent="0.25">
      <c r="A8" s="1482"/>
      <c r="B8" s="1177" t="str">
        <f>A66</f>
        <v>D) Credit spread risk (CSR): Securitisations (non CTP)</v>
      </c>
      <c r="C8" s="1140"/>
      <c r="D8" s="1140"/>
      <c r="E8" s="1140"/>
      <c r="F8" s="1115">
        <f>F68</f>
        <v>0</v>
      </c>
      <c r="G8" s="1066"/>
      <c r="H8" s="1066"/>
      <c r="I8" s="1066"/>
      <c r="J8" s="1066"/>
      <c r="K8" s="1066"/>
      <c r="L8" s="1066"/>
      <c r="M8" s="1066"/>
      <c r="N8" s="1174"/>
      <c r="O8" s="1066"/>
      <c r="P8" s="1066"/>
      <c r="Q8" s="1066"/>
      <c r="R8" s="1066"/>
      <c r="S8" s="1066"/>
      <c r="T8" s="1066"/>
      <c r="U8" s="1066"/>
      <c r="V8" s="1066"/>
      <c r="W8" s="1066"/>
      <c r="X8" s="1066"/>
      <c r="Y8" s="1066"/>
      <c r="Z8" s="1066"/>
      <c r="AA8" s="1066"/>
      <c r="AB8" s="1066"/>
      <c r="AC8" s="1066"/>
      <c r="AD8" s="1066"/>
      <c r="AE8" s="1066"/>
      <c r="AF8" s="1066"/>
      <c r="AG8" s="1066"/>
      <c r="AH8" s="1066"/>
      <c r="AI8" s="1066"/>
      <c r="AJ8" s="1066"/>
      <c r="AK8" s="1066"/>
      <c r="AL8" s="1066"/>
      <c r="AM8" s="1066"/>
      <c r="AN8" s="1066"/>
      <c r="AO8" s="1066"/>
      <c r="AP8" s="1066"/>
      <c r="AQ8" s="1066"/>
      <c r="AR8" s="1066"/>
      <c r="AS8" s="1066"/>
      <c r="AT8" s="1066"/>
      <c r="AU8" s="1066"/>
      <c r="AV8" s="1066"/>
      <c r="AW8" s="1066"/>
      <c r="AX8" s="1066"/>
      <c r="AY8" s="1066"/>
      <c r="AZ8" s="1066"/>
      <c r="BA8" s="1066"/>
      <c r="BB8" s="1066"/>
      <c r="BC8" s="1066"/>
      <c r="BD8" s="1066"/>
      <c r="BE8" s="1066"/>
      <c r="BF8" s="1066"/>
      <c r="BG8" s="1066"/>
    </row>
    <row r="9" spans="1:142" s="1175" customFormat="1" ht="15" customHeight="1" x14ac:dyDescent="0.25">
      <c r="A9" s="1482"/>
      <c r="B9" s="1177" t="str">
        <f>A82</f>
        <v>E) Equity risk</v>
      </c>
      <c r="C9" s="1140"/>
      <c r="D9" s="1140"/>
      <c r="E9" s="1140"/>
      <c r="F9" s="1115">
        <f>F84</f>
        <v>0</v>
      </c>
      <c r="G9" s="1066"/>
      <c r="H9" s="1066"/>
      <c r="I9" s="1066"/>
      <c r="J9" s="1066"/>
      <c r="K9" s="1066"/>
      <c r="L9" s="1066"/>
      <c r="M9" s="1066"/>
      <c r="N9" s="1174"/>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row>
    <row r="10" spans="1:142" s="1175" customFormat="1" ht="15" customHeight="1" x14ac:dyDescent="0.25">
      <c r="A10" s="1482"/>
      <c r="B10" s="1177" t="str">
        <f>A98</f>
        <v>F) Commodity risk</v>
      </c>
      <c r="C10" s="1140"/>
      <c r="D10" s="1140"/>
      <c r="E10" s="1140"/>
      <c r="F10" s="1115">
        <f>F100</f>
        <v>0</v>
      </c>
      <c r="G10" s="1066"/>
      <c r="H10" s="1066"/>
      <c r="I10" s="1066"/>
      <c r="J10" s="1066"/>
      <c r="K10" s="1066"/>
      <c r="L10" s="1066"/>
      <c r="M10" s="1066"/>
      <c r="N10" s="1174"/>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6"/>
      <c r="AQ10" s="1066"/>
      <c r="AR10" s="1066"/>
      <c r="AS10" s="1066"/>
      <c r="AT10" s="1066"/>
      <c r="AU10" s="1066"/>
      <c r="AV10" s="1066"/>
      <c r="AW10" s="1066"/>
      <c r="AX10" s="1066"/>
      <c r="AY10" s="1066"/>
      <c r="AZ10" s="1066"/>
      <c r="BA10" s="1066"/>
      <c r="BB10" s="1066"/>
      <c r="BC10" s="1066"/>
      <c r="BD10" s="1066"/>
      <c r="BE10" s="1066"/>
      <c r="BF10" s="1066"/>
      <c r="BG10" s="1066"/>
    </row>
    <row r="11" spans="1:142" s="1175" customFormat="1" ht="15" customHeight="1" x14ac:dyDescent="0.25">
      <c r="A11" s="1482"/>
      <c r="B11" s="1177" t="str">
        <f>A114</f>
        <v>G) Foreign exchange risk</v>
      </c>
      <c r="C11" s="1140"/>
      <c r="D11" s="1140"/>
      <c r="E11" s="1140"/>
      <c r="F11" s="1115">
        <f>F116</f>
        <v>0</v>
      </c>
      <c r="G11" s="1066"/>
      <c r="H11" s="1066"/>
      <c r="I11" s="1066"/>
      <c r="J11" s="1066"/>
      <c r="K11" s="1066"/>
      <c r="L11" s="1066"/>
      <c r="M11" s="1066"/>
      <c r="N11" s="1174"/>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c r="AU11" s="1066"/>
      <c r="AV11" s="1066"/>
      <c r="AW11" s="1066"/>
      <c r="AX11" s="1066"/>
      <c r="AY11" s="1066"/>
      <c r="AZ11" s="1066"/>
      <c r="BA11" s="1066"/>
      <c r="BB11" s="1066"/>
      <c r="BC11" s="1066"/>
      <c r="BD11" s="1066"/>
      <c r="BE11" s="1066"/>
      <c r="BF11" s="1066"/>
      <c r="BG11" s="1066"/>
    </row>
    <row r="12" spans="1:142" s="1175" customFormat="1" ht="15" customHeight="1" x14ac:dyDescent="0.25">
      <c r="A12" s="1482"/>
      <c r="B12" s="1177" t="str">
        <f>A130</f>
        <v>H) Default risk non-securitisations</v>
      </c>
      <c r="C12" s="1140"/>
      <c r="D12" s="1140"/>
      <c r="E12" s="1140"/>
      <c r="F12" s="1115">
        <f>F133</f>
        <v>0</v>
      </c>
      <c r="G12" s="1066"/>
      <c r="H12" s="1066"/>
      <c r="I12" s="1066"/>
      <c r="J12" s="1066"/>
      <c r="K12" s="1066"/>
      <c r="L12" s="1066"/>
      <c r="M12" s="1066"/>
      <c r="N12" s="1174"/>
      <c r="O12" s="1066"/>
      <c r="P12" s="1066"/>
      <c r="Q12" s="1066"/>
      <c r="R12" s="1066"/>
      <c r="S12" s="1066"/>
      <c r="T12" s="1066"/>
      <c r="U12" s="1066"/>
      <c r="V12" s="1066"/>
      <c r="W12" s="1066"/>
      <c r="X12" s="1066"/>
      <c r="Y12" s="1066"/>
      <c r="Z12" s="1066"/>
      <c r="AA12" s="1066"/>
      <c r="AB12" s="1066"/>
      <c r="AC12" s="1066"/>
      <c r="AD12" s="1066"/>
      <c r="AE12" s="1066"/>
      <c r="AF12" s="1066"/>
      <c r="AG12" s="1066"/>
      <c r="AH12" s="1066"/>
      <c r="AI12" s="1066"/>
      <c r="AJ12" s="1066"/>
      <c r="AK12" s="1066"/>
      <c r="AL12" s="1066"/>
      <c r="AM12" s="1066"/>
      <c r="AN12" s="1066"/>
      <c r="AO12" s="1066"/>
      <c r="AP12" s="1066"/>
      <c r="AQ12" s="1066"/>
      <c r="AR12" s="1066"/>
      <c r="AS12" s="1066"/>
      <c r="AT12" s="1066"/>
      <c r="AU12" s="1066"/>
      <c r="AV12" s="1066"/>
      <c r="AW12" s="1066"/>
      <c r="AX12" s="1066"/>
      <c r="AY12" s="1066"/>
      <c r="AZ12" s="1066"/>
      <c r="BA12" s="1066"/>
      <c r="BB12" s="1066"/>
      <c r="BC12" s="1066"/>
      <c r="BD12" s="1066"/>
      <c r="BE12" s="1066"/>
      <c r="BF12" s="1066"/>
      <c r="BG12" s="1066"/>
    </row>
    <row r="13" spans="1:142" s="1175" customFormat="1" ht="15" customHeight="1" x14ac:dyDescent="0.25">
      <c r="A13" s="1482"/>
      <c r="B13" s="1177" t="str">
        <f>A135</f>
        <v>I) Non-correlation trading portfolio</v>
      </c>
      <c r="C13" s="1140"/>
      <c r="D13" s="1140"/>
      <c r="E13" s="1140"/>
      <c r="F13" s="1115">
        <f>F138</f>
        <v>0</v>
      </c>
      <c r="G13" s="1066"/>
      <c r="H13" s="1066"/>
      <c r="I13" s="1066"/>
      <c r="J13" s="1066"/>
      <c r="K13" s="1066"/>
      <c r="L13" s="1066"/>
      <c r="M13" s="1066"/>
      <c r="N13" s="1174"/>
      <c r="O13" s="1066"/>
      <c r="P13" s="1066"/>
      <c r="Q13" s="1066"/>
      <c r="R13" s="1066"/>
      <c r="S13" s="1066"/>
      <c r="T13" s="1066"/>
      <c r="U13" s="1066"/>
      <c r="V13" s="1066"/>
      <c r="W13" s="1066"/>
      <c r="X13" s="1066"/>
      <c r="Y13" s="1066"/>
      <c r="Z13" s="1066"/>
      <c r="AA13" s="1066"/>
      <c r="AB13" s="1066"/>
      <c r="AC13" s="1066"/>
      <c r="AD13" s="1066"/>
      <c r="AE13" s="1066"/>
      <c r="AF13" s="1066"/>
      <c r="AG13" s="1066"/>
      <c r="AH13" s="1066"/>
      <c r="AI13" s="1066"/>
      <c r="AJ13" s="1066"/>
      <c r="AK13" s="1066"/>
      <c r="AL13" s="1066"/>
      <c r="AM13" s="1066"/>
      <c r="AN13" s="1066"/>
      <c r="AO13" s="1066"/>
      <c r="AP13" s="1066"/>
      <c r="AQ13" s="1066"/>
      <c r="AR13" s="1066"/>
      <c r="AS13" s="1066"/>
      <c r="AT13" s="1066"/>
      <c r="AU13" s="1066"/>
      <c r="AV13" s="1066"/>
      <c r="AW13" s="1066"/>
      <c r="AX13" s="1066"/>
      <c r="AY13" s="1066"/>
      <c r="AZ13" s="1066"/>
      <c r="BA13" s="1066"/>
      <c r="BB13" s="1066"/>
      <c r="BC13" s="1066"/>
      <c r="BD13" s="1066"/>
      <c r="BE13" s="1066"/>
      <c r="BF13" s="1066"/>
      <c r="BG13" s="1066"/>
    </row>
    <row r="14" spans="1:142" s="1175" customFormat="1" ht="15" customHeight="1" x14ac:dyDescent="0.25">
      <c r="A14" s="1482"/>
      <c r="B14" s="1140" t="str">
        <f>A140</f>
        <v>J) Correlation trading portfolio</v>
      </c>
      <c r="C14" s="1140"/>
      <c r="D14" s="1140"/>
      <c r="E14" s="1140"/>
      <c r="F14" s="1115">
        <f>F143</f>
        <v>0</v>
      </c>
      <c r="G14" s="1066"/>
      <c r="H14" s="1066"/>
      <c r="I14" s="1066"/>
      <c r="J14" s="1066"/>
      <c r="K14" s="1066"/>
      <c r="L14" s="1066"/>
      <c r="M14" s="1066"/>
      <c r="N14" s="1174"/>
      <c r="O14" s="1066"/>
      <c r="P14" s="1066"/>
      <c r="Q14" s="1066"/>
      <c r="R14" s="1066"/>
      <c r="S14" s="1066"/>
      <c r="T14" s="1066"/>
      <c r="U14" s="1066"/>
      <c r="V14" s="1066"/>
      <c r="W14" s="1066"/>
      <c r="X14" s="1066"/>
      <c r="Y14" s="1066"/>
      <c r="Z14" s="1066"/>
      <c r="AA14" s="1066"/>
      <c r="AB14" s="1066"/>
      <c r="AC14" s="1066"/>
      <c r="AD14" s="1066"/>
      <c r="AE14" s="1066"/>
      <c r="AF14" s="1066"/>
      <c r="AG14" s="1066"/>
      <c r="AH14" s="1066"/>
      <c r="AI14" s="1066"/>
      <c r="AJ14" s="1066"/>
      <c r="AK14" s="1066"/>
      <c r="AL14" s="1066"/>
      <c r="AM14" s="1066"/>
      <c r="AN14" s="1066"/>
      <c r="AO14" s="1066"/>
      <c r="AP14" s="1066"/>
      <c r="AQ14" s="1066"/>
      <c r="AR14" s="1066"/>
      <c r="AS14" s="1066"/>
      <c r="AT14" s="1066"/>
      <c r="AU14" s="1066"/>
      <c r="AV14" s="1066"/>
      <c r="AW14" s="1066"/>
      <c r="AX14" s="1066"/>
      <c r="AY14" s="1066"/>
      <c r="AZ14" s="1066"/>
      <c r="BA14" s="1066"/>
      <c r="BB14" s="1066"/>
      <c r="BC14" s="1066"/>
      <c r="BD14" s="1066"/>
      <c r="BE14" s="1066"/>
      <c r="BF14" s="1066"/>
      <c r="BG14" s="1066"/>
    </row>
    <row r="15" spans="1:142" s="1175" customFormat="1" ht="15" customHeight="1" x14ac:dyDescent="0.25">
      <c r="A15" s="1482"/>
      <c r="B15" s="1096" t="str">
        <f>A145</f>
        <v>K) Residual risks add-on</v>
      </c>
      <c r="C15" s="1096"/>
      <c r="D15" s="1096"/>
      <c r="E15" s="1096"/>
      <c r="F15" s="1115">
        <f>F154</f>
        <v>0</v>
      </c>
      <c r="G15" s="1066"/>
      <c r="H15" s="1066"/>
      <c r="I15" s="1066"/>
      <c r="J15" s="1066"/>
      <c r="K15" s="1066"/>
      <c r="L15" s="1066"/>
      <c r="M15" s="1066"/>
      <c r="N15" s="1174"/>
      <c r="O15" s="1066"/>
      <c r="P15" s="1066"/>
      <c r="Q15" s="1066"/>
      <c r="R15" s="1066"/>
      <c r="S15" s="1066"/>
      <c r="T15" s="1066"/>
      <c r="U15" s="1066"/>
      <c r="V15" s="1066"/>
      <c r="W15" s="1066"/>
      <c r="X15" s="1066"/>
      <c r="Y15" s="1066"/>
      <c r="Z15" s="1066"/>
      <c r="AA15" s="1066"/>
      <c r="AB15" s="1066"/>
      <c r="AC15" s="1066"/>
      <c r="AD15" s="1066"/>
      <c r="AE15" s="1066"/>
      <c r="AF15" s="1066"/>
      <c r="AG15" s="1066"/>
      <c r="AH15" s="1066"/>
      <c r="AI15" s="1066"/>
      <c r="AJ15" s="1066"/>
      <c r="AK15" s="1066"/>
      <c r="AL15" s="1066"/>
      <c r="AM15" s="1066"/>
      <c r="AN15" s="1066"/>
      <c r="AO15" s="1066"/>
      <c r="AP15" s="1066"/>
      <c r="AQ15" s="1066"/>
      <c r="AR15" s="1066"/>
      <c r="AS15" s="1066"/>
      <c r="AT15" s="1066"/>
      <c r="AU15" s="1066"/>
      <c r="AV15" s="1066"/>
      <c r="AW15" s="1066"/>
      <c r="AX15" s="1066"/>
      <c r="AY15" s="1066"/>
      <c r="AZ15" s="1066"/>
      <c r="BA15" s="1066"/>
      <c r="BB15" s="1066"/>
      <c r="BC15" s="1066"/>
      <c r="BD15" s="1066"/>
      <c r="BE15" s="1066"/>
      <c r="BF15" s="1066"/>
      <c r="BG15" s="1066"/>
    </row>
    <row r="16" spans="1:142" s="1175" customFormat="1" ht="15" customHeight="1" x14ac:dyDescent="0.25">
      <c r="A16" s="1482"/>
      <c r="B16" s="1483" t="s">
        <v>1249</v>
      </c>
      <c r="C16" s="1483"/>
      <c r="D16" s="1483"/>
      <c r="E16" s="1483"/>
      <c r="F16" s="1487">
        <f>+SUM(MAX(F22+F26+F30+F38+F42+F46+F54+F58+F62+F70+F74+F78+F86+F90+F94+F102+F106+F110+F118+F122+F126,F23+F27+F31+F39+F43+F47+F55+F59+F63+F71+F75+F79+F87+F91+F95+F103+F107+F111+F119+F123+F127,F24+F28+F32+F40+F44+F48+F56+F60+F64+F72+F76+F80+F88+F92+F96+F104+F108+F112+F120+F124+F128),F12:F15)</f>
        <v>0</v>
      </c>
      <c r="G16" s="1066"/>
      <c r="H16" s="1066"/>
      <c r="I16" s="1066"/>
      <c r="J16" s="1066"/>
      <c r="K16" s="1066"/>
      <c r="L16" s="1066"/>
      <c r="M16" s="1066"/>
      <c r="N16" s="1174"/>
      <c r="O16" s="1066"/>
      <c r="P16" s="1066"/>
      <c r="Q16" s="1066"/>
      <c r="R16" s="1066"/>
      <c r="S16" s="1066"/>
      <c r="T16" s="1066"/>
      <c r="U16" s="1066"/>
      <c r="V16" s="1066"/>
      <c r="W16" s="1066"/>
      <c r="X16" s="1066"/>
      <c r="Y16" s="1066"/>
      <c r="Z16" s="1066"/>
      <c r="AA16" s="1066"/>
      <c r="AB16" s="1066"/>
      <c r="AC16" s="1066"/>
      <c r="AD16" s="1066"/>
      <c r="AE16" s="1066"/>
      <c r="AF16" s="1066"/>
      <c r="AG16" s="1066"/>
      <c r="AH16" s="1066"/>
      <c r="AI16" s="1066"/>
      <c r="AJ16" s="1066"/>
      <c r="AK16" s="1066"/>
      <c r="AL16" s="1066"/>
      <c r="AM16" s="1066"/>
      <c r="AN16" s="1066"/>
      <c r="AO16" s="1066"/>
      <c r="AP16" s="1066"/>
      <c r="AQ16" s="1066"/>
      <c r="AR16" s="1066"/>
      <c r="AS16" s="1066"/>
      <c r="AT16" s="1066"/>
      <c r="AU16" s="1066"/>
      <c r="AV16" s="1066"/>
      <c r="AW16" s="1066"/>
      <c r="AX16" s="1066"/>
      <c r="AY16" s="1066"/>
      <c r="AZ16" s="1066"/>
      <c r="BA16" s="1066"/>
      <c r="BB16" s="1066"/>
      <c r="BC16" s="1066"/>
      <c r="BD16" s="1066"/>
      <c r="BE16" s="1066"/>
      <c r="BF16" s="1066"/>
      <c r="BG16" s="1066"/>
    </row>
    <row r="17" spans="1:142" s="1066" customFormat="1" ht="15" customHeight="1" x14ac:dyDescent="0.25">
      <c r="A17" s="1482"/>
      <c r="N17" s="1174"/>
    </row>
    <row r="18" spans="1:142" s="2332" customFormat="1" ht="45" customHeight="1" x14ac:dyDescent="0.35">
      <c r="A18" s="1488" t="s">
        <v>1313</v>
      </c>
      <c r="B18" s="2330"/>
      <c r="C18" s="2331"/>
      <c r="D18" s="2331"/>
      <c r="E18" s="2331"/>
      <c r="F18" s="2331"/>
      <c r="G18" s="2331"/>
      <c r="H18" s="2331"/>
      <c r="N18" s="1489"/>
      <c r="BW18" s="2333"/>
      <c r="BX18" s="2333"/>
      <c r="BY18" s="2333"/>
      <c r="BZ18" s="2333"/>
      <c r="CL18" s="2333"/>
      <c r="CM18" s="2333"/>
      <c r="CX18" s="2333"/>
      <c r="CY18" s="2333"/>
      <c r="DH18" s="2333"/>
      <c r="DI18" s="2333"/>
      <c r="DP18" s="2333"/>
      <c r="DQ18" s="2333"/>
      <c r="DV18" s="2333"/>
      <c r="DW18" s="2333"/>
      <c r="DY18" s="2333"/>
      <c r="DZ18" s="2333"/>
      <c r="EA18" s="2333"/>
      <c r="EB18" s="2333"/>
      <c r="EL18" s="1489"/>
    </row>
    <row r="19" spans="1:142" s="1178" customFormat="1" ht="15" customHeight="1" x14ac:dyDescent="0.25">
      <c r="A19" s="1490"/>
      <c r="B19" s="1463"/>
      <c r="C19" s="1463"/>
      <c r="D19" s="1463"/>
      <c r="E19" s="1429"/>
      <c r="F19" s="1491" t="s">
        <v>1246</v>
      </c>
      <c r="G19" s="1066"/>
      <c r="H19" s="1066"/>
      <c r="I19" s="1066"/>
      <c r="J19" s="1066"/>
      <c r="K19" s="1066"/>
      <c r="L19" s="1066"/>
      <c r="M19" s="1066"/>
      <c r="N19" s="1174"/>
      <c r="O19" s="1066"/>
      <c r="P19" s="1066"/>
      <c r="Q19" s="1066"/>
      <c r="R19" s="1066"/>
      <c r="S19" s="1066"/>
      <c r="T19" s="1066"/>
      <c r="U19" s="1066"/>
      <c r="V19" s="1066"/>
      <c r="W19" s="1066"/>
      <c r="X19" s="1066"/>
      <c r="Y19" s="1066"/>
      <c r="Z19" s="1066"/>
      <c r="AA19" s="1066"/>
      <c r="AB19" s="1066"/>
      <c r="AC19" s="1066"/>
      <c r="AD19" s="1066"/>
      <c r="AE19" s="1066"/>
      <c r="AF19" s="1066"/>
      <c r="AG19" s="1066"/>
      <c r="AH19" s="1066"/>
      <c r="AI19" s="1066"/>
      <c r="AJ19" s="1066"/>
      <c r="AK19" s="1066"/>
      <c r="AL19" s="1066"/>
      <c r="AM19" s="1066"/>
      <c r="AN19" s="1066"/>
      <c r="AO19" s="1066"/>
      <c r="AP19" s="1066"/>
      <c r="AQ19" s="1066"/>
      <c r="AR19" s="1066"/>
      <c r="AS19" s="1066"/>
      <c r="AT19" s="1066"/>
      <c r="AU19" s="1066"/>
      <c r="AV19" s="1066"/>
      <c r="AW19" s="1066"/>
      <c r="AX19" s="1066"/>
      <c r="AY19" s="1066"/>
      <c r="AZ19" s="1066"/>
      <c r="BA19" s="1066"/>
      <c r="BB19" s="1066"/>
      <c r="BC19" s="1066"/>
      <c r="BD19" s="1066"/>
      <c r="BE19" s="1066"/>
      <c r="BF19" s="1066"/>
      <c r="BG19" s="1066"/>
      <c r="BH19" s="1066"/>
      <c r="BI19" s="1066"/>
      <c r="BJ19" s="1066"/>
      <c r="BK19" s="1066"/>
      <c r="BL19" s="1066"/>
      <c r="BM19" s="1066"/>
      <c r="BN19" s="1066"/>
      <c r="BO19" s="1066"/>
      <c r="BP19" s="1066"/>
      <c r="BQ19" s="1066"/>
      <c r="BR19" s="1066"/>
      <c r="BS19" s="1066"/>
      <c r="BT19" s="1066"/>
      <c r="BU19" s="1066"/>
      <c r="BV19" s="1066"/>
      <c r="BW19" s="1066"/>
      <c r="BX19" s="1066"/>
      <c r="BY19" s="1066"/>
      <c r="BZ19" s="1066"/>
      <c r="CA19" s="1066"/>
      <c r="CB19" s="1066"/>
      <c r="CC19" s="1066"/>
      <c r="CD19" s="1066"/>
      <c r="CE19" s="1066"/>
      <c r="CF19" s="1066"/>
      <c r="CG19" s="1066"/>
      <c r="CH19" s="1066"/>
      <c r="CI19" s="1066"/>
      <c r="CJ19" s="1066"/>
      <c r="CK19" s="1066"/>
      <c r="CL19" s="1066"/>
      <c r="CM19" s="1066"/>
      <c r="CN19" s="1066"/>
      <c r="CO19" s="1066"/>
      <c r="CX19" s="1066"/>
      <c r="CY19" s="1066"/>
      <c r="DH19" s="1066"/>
      <c r="DI19" s="1066"/>
      <c r="DP19" s="1066"/>
      <c r="DQ19" s="1066"/>
      <c r="DV19" s="1066"/>
      <c r="DW19" s="1066"/>
      <c r="DY19" s="1066"/>
      <c r="DZ19" s="1066"/>
      <c r="EA19" s="1066"/>
      <c r="EB19" s="1066"/>
    </row>
    <row r="20" spans="1:142" s="1178" customFormat="1" ht="15" customHeight="1" x14ac:dyDescent="0.25">
      <c r="A20" s="1490"/>
      <c r="B20" s="1492" t="s">
        <v>1314</v>
      </c>
      <c r="C20" s="1492"/>
      <c r="D20" s="1492"/>
      <c r="E20" s="1492"/>
      <c r="F20" s="1493">
        <f>IF($F$16=($F$22+$F$26+$F$30+$F$38+$F$42+$F$46+$F$54+$F$58+$F$62+$F$70+$F$74+$F$78+$F$86+$F$90+$F$94+$F$102+$F$106+$F$110+$F$118+$F$122+$F$126+$F$12+$F$13+$F$14+$F$15),F22+F26+F30,IF($F$16=($F$119+$F$123+$F$127+$F$103+$F$107+$F$111+$F$87+$F$91+$F$95+$F$71+$F$75+$F$79+$F$55+$F$59+$F$63+$F$39+$F$43+$F$47+$F$23+$F$27+$F$31+$F$12+$F$13+$F$14+$F$15),F23+F27+F31,F24+F28+F32))</f>
        <v>0</v>
      </c>
      <c r="G20" s="1066"/>
      <c r="H20" s="1066"/>
      <c r="I20" s="1066"/>
      <c r="J20" s="1066"/>
      <c r="K20" s="1066"/>
      <c r="L20" s="1066"/>
      <c r="M20" s="1066"/>
      <c r="N20" s="1174"/>
      <c r="O20" s="1066"/>
      <c r="P20" s="1066"/>
      <c r="Q20" s="1066"/>
      <c r="R20" s="1066"/>
      <c r="S20" s="1066"/>
      <c r="T20" s="1066"/>
      <c r="U20" s="1066"/>
      <c r="V20" s="1066"/>
      <c r="W20" s="1066"/>
      <c r="X20" s="1066"/>
      <c r="Y20" s="1066"/>
      <c r="Z20" s="1066"/>
      <c r="AA20" s="1066"/>
      <c r="AB20" s="1066"/>
      <c r="AC20" s="1066"/>
      <c r="AD20" s="1066"/>
      <c r="AE20" s="1066"/>
      <c r="AF20" s="1066"/>
      <c r="AG20" s="1066"/>
      <c r="AH20" s="1066"/>
      <c r="AI20" s="1066"/>
      <c r="AJ20" s="1066"/>
      <c r="AK20" s="1066"/>
      <c r="AL20" s="1066"/>
      <c r="AM20" s="1066"/>
      <c r="AN20" s="1066"/>
      <c r="AO20" s="1066"/>
      <c r="AP20" s="1066"/>
      <c r="AQ20" s="1066"/>
      <c r="AR20" s="1066"/>
      <c r="AS20" s="1066"/>
      <c r="AT20" s="1066"/>
      <c r="AU20" s="1066"/>
      <c r="AV20" s="1066"/>
      <c r="AW20" s="1066"/>
      <c r="AX20" s="1066"/>
      <c r="AY20" s="1066"/>
      <c r="AZ20" s="1066"/>
      <c r="BA20" s="1066"/>
      <c r="BB20" s="1066"/>
      <c r="BC20" s="1066"/>
      <c r="BD20" s="1066"/>
      <c r="BE20" s="1066"/>
      <c r="BF20" s="1066"/>
      <c r="BG20" s="1066"/>
      <c r="BH20" s="1066"/>
      <c r="BI20" s="1066"/>
      <c r="BJ20" s="1066"/>
      <c r="BK20" s="1066"/>
      <c r="BL20" s="1066"/>
      <c r="BM20" s="1066"/>
      <c r="BN20" s="1066"/>
      <c r="BO20" s="1066"/>
      <c r="BP20" s="1066"/>
      <c r="BQ20" s="1066"/>
      <c r="BR20" s="1066"/>
      <c r="BS20" s="1066"/>
      <c r="BT20" s="1066"/>
      <c r="BU20" s="1066"/>
      <c r="BV20" s="1066"/>
      <c r="BW20" s="1066"/>
      <c r="BX20" s="1066"/>
      <c r="BY20" s="1066"/>
      <c r="BZ20" s="1066"/>
      <c r="CA20" s="1066"/>
      <c r="CB20" s="1066"/>
      <c r="CC20" s="1066"/>
      <c r="CD20" s="1066"/>
      <c r="CE20" s="1066"/>
      <c r="CF20" s="1066"/>
      <c r="CG20" s="1066"/>
      <c r="CH20" s="1066"/>
      <c r="CI20" s="1066"/>
      <c r="CJ20" s="1066"/>
      <c r="CK20" s="1066"/>
      <c r="CL20" s="1066"/>
      <c r="CM20" s="1066"/>
      <c r="CN20" s="1066"/>
      <c r="CO20" s="1066"/>
      <c r="CX20" s="1066"/>
      <c r="CY20" s="1066"/>
      <c r="DH20" s="1066"/>
      <c r="DI20" s="1066"/>
      <c r="DP20" s="1066"/>
      <c r="DQ20" s="1066"/>
      <c r="DV20" s="1066"/>
      <c r="DW20" s="1066"/>
      <c r="DY20" s="1066"/>
      <c r="DZ20" s="1066"/>
      <c r="EA20" s="1066"/>
      <c r="EB20" s="1066"/>
    </row>
    <row r="21" spans="1:142" s="1178" customFormat="1" ht="15" customHeight="1" x14ac:dyDescent="0.25">
      <c r="A21" s="1490"/>
      <c r="B21" s="1179" t="s">
        <v>1315</v>
      </c>
      <c r="C21" s="1180"/>
      <c r="D21" s="1180"/>
      <c r="E21" s="1181"/>
      <c r="F21" s="1111"/>
      <c r="G21" s="1066"/>
      <c r="H21" s="1066"/>
      <c r="I21" s="1066"/>
      <c r="J21" s="1066"/>
      <c r="K21" s="1066"/>
      <c r="L21" s="1066"/>
      <c r="M21" s="1066"/>
      <c r="N21" s="1174"/>
      <c r="O21" s="1066"/>
      <c r="P21" s="1066"/>
      <c r="Q21" s="1066"/>
      <c r="R21" s="1066"/>
      <c r="S21" s="1066"/>
      <c r="T21" s="1066"/>
      <c r="U21" s="1066"/>
      <c r="V21" s="1066"/>
      <c r="W21" s="1066"/>
      <c r="X21" s="1066"/>
      <c r="Y21" s="1066"/>
      <c r="Z21" s="1066"/>
      <c r="AA21" s="1066"/>
      <c r="AB21" s="1066"/>
      <c r="AC21" s="1066"/>
      <c r="AD21" s="1066"/>
      <c r="AE21" s="1066"/>
      <c r="AF21" s="1066"/>
      <c r="AG21" s="1066"/>
      <c r="AH21" s="1066"/>
      <c r="AI21" s="1066"/>
      <c r="AJ21" s="1066"/>
      <c r="AK21" s="1066"/>
      <c r="AL21" s="1066"/>
      <c r="AM21" s="1066"/>
      <c r="AN21" s="1066"/>
      <c r="AO21" s="1066"/>
      <c r="AP21" s="1066"/>
      <c r="AQ21" s="1066"/>
      <c r="AR21" s="1066"/>
      <c r="AS21" s="1066"/>
      <c r="AT21" s="1066"/>
      <c r="AU21" s="1066"/>
      <c r="AV21" s="1066"/>
      <c r="AW21" s="1066"/>
      <c r="AX21" s="1066"/>
      <c r="AY21" s="1066"/>
      <c r="AZ21" s="1066"/>
      <c r="BA21" s="1066"/>
      <c r="BB21" s="1066"/>
      <c r="BC21" s="1066"/>
      <c r="BD21" s="1066"/>
      <c r="BE21" s="1066"/>
      <c r="BF21" s="1066"/>
      <c r="BG21" s="1066"/>
      <c r="BH21" s="1066"/>
      <c r="BI21" s="1066"/>
      <c r="BJ21" s="1066"/>
      <c r="BK21" s="1066"/>
      <c r="BL21" s="1066"/>
      <c r="BM21" s="1066"/>
      <c r="BN21" s="1066"/>
      <c r="BO21" s="1066"/>
      <c r="BP21" s="1066"/>
      <c r="BQ21" s="1066"/>
      <c r="BR21" s="1066"/>
      <c r="BS21" s="1066"/>
      <c r="BT21" s="1066"/>
      <c r="BU21" s="1066"/>
      <c r="BV21" s="1066"/>
      <c r="BW21" s="1066"/>
      <c r="BX21" s="1066"/>
      <c r="BY21" s="1066"/>
      <c r="BZ21" s="1066"/>
      <c r="CA21" s="1066"/>
      <c r="CB21" s="1066"/>
      <c r="CC21" s="1066"/>
      <c r="CD21" s="1066"/>
      <c r="CE21" s="1066"/>
      <c r="CF21" s="1066"/>
      <c r="CG21" s="1066"/>
      <c r="CH21" s="1066"/>
      <c r="CI21" s="1066"/>
      <c r="CJ21" s="1066"/>
      <c r="CK21" s="1066"/>
      <c r="CL21" s="1066"/>
      <c r="CM21" s="1066"/>
      <c r="CN21" s="1066"/>
      <c r="CO21" s="1066"/>
      <c r="CX21" s="1066"/>
      <c r="CY21" s="1066"/>
      <c r="DH21" s="1066"/>
      <c r="DI21" s="1066"/>
      <c r="DP21" s="1066"/>
      <c r="DQ21" s="1066"/>
      <c r="DV21" s="1066"/>
      <c r="DW21" s="1066"/>
      <c r="DY21" s="1066"/>
      <c r="DZ21" s="1066"/>
      <c r="EA21" s="1066"/>
      <c r="EB21" s="1066"/>
    </row>
    <row r="22" spans="1:142" s="1178" customFormat="1" ht="15" customHeight="1" x14ac:dyDescent="0.25">
      <c r="A22" s="1490"/>
      <c r="B22" s="1182" t="s">
        <v>1316</v>
      </c>
      <c r="C22" s="1183"/>
      <c r="D22" s="1183"/>
      <c r="E22" s="1184"/>
      <c r="F22" s="1185"/>
      <c r="G22" s="1066"/>
      <c r="H22" s="1066"/>
      <c r="I22" s="1066"/>
      <c r="J22" s="1066"/>
      <c r="K22" s="1066"/>
      <c r="L22" s="1066"/>
      <c r="M22" s="1066"/>
      <c r="N22" s="1174"/>
      <c r="O22" s="1066"/>
      <c r="P22" s="1066"/>
      <c r="Q22" s="1066"/>
      <c r="R22" s="1066"/>
      <c r="S22" s="1066"/>
      <c r="T22" s="1066"/>
      <c r="U22" s="1066"/>
      <c r="V22" s="1066"/>
      <c r="W22" s="1066"/>
      <c r="X22" s="1066"/>
      <c r="Y22" s="1066"/>
      <c r="Z22" s="1066"/>
      <c r="AA22" s="1066"/>
      <c r="AB22" s="1066"/>
      <c r="AC22" s="1066"/>
      <c r="AD22" s="1066"/>
      <c r="AE22" s="1066"/>
      <c r="AF22" s="1066"/>
      <c r="AG22" s="1066"/>
      <c r="AH22" s="1066"/>
      <c r="AI22" s="1066"/>
      <c r="AJ22" s="1066"/>
      <c r="AK22" s="1066"/>
      <c r="AL22" s="1066"/>
      <c r="AM22" s="1066"/>
      <c r="AN22" s="1066"/>
      <c r="AO22" s="1066"/>
      <c r="AP22" s="1066"/>
      <c r="AQ22" s="1066"/>
      <c r="AR22" s="1066"/>
      <c r="AS22" s="1066"/>
      <c r="AT22" s="1066"/>
      <c r="AU22" s="1066"/>
      <c r="AV22" s="1066"/>
      <c r="AW22" s="1066"/>
      <c r="AX22" s="1066"/>
      <c r="AY22" s="1066"/>
      <c r="AZ22" s="1066"/>
      <c r="BA22" s="1066"/>
      <c r="BB22" s="1066"/>
      <c r="BC22" s="1066"/>
      <c r="BD22" s="1066"/>
      <c r="BE22" s="1066"/>
      <c r="BF22" s="1066"/>
      <c r="BG22" s="1066"/>
      <c r="BH22" s="1066"/>
      <c r="BI22" s="1066"/>
      <c r="BJ22" s="1066"/>
      <c r="BK22" s="1066"/>
      <c r="BL22" s="1066"/>
      <c r="BM22" s="1066"/>
      <c r="BN22" s="1066"/>
      <c r="BO22" s="1066"/>
      <c r="BP22" s="1066"/>
      <c r="BQ22" s="1066"/>
      <c r="BR22" s="1066"/>
      <c r="BS22" s="1066"/>
      <c r="BT22" s="1066"/>
      <c r="BU22" s="1066"/>
      <c r="BV22" s="1066"/>
      <c r="BW22" s="1066"/>
      <c r="BX22" s="1066"/>
      <c r="BY22" s="1066"/>
      <c r="BZ22" s="1066"/>
      <c r="CA22" s="1066"/>
      <c r="CB22" s="1066"/>
      <c r="CC22" s="1066"/>
      <c r="CD22" s="1066"/>
      <c r="CE22" s="1066"/>
      <c r="CF22" s="1066"/>
      <c r="CG22" s="1066"/>
      <c r="CH22" s="1066"/>
      <c r="CI22" s="1066"/>
      <c r="CJ22" s="1066"/>
      <c r="CK22" s="1066"/>
      <c r="CL22" s="1066"/>
      <c r="CM22" s="1066"/>
      <c r="CN22" s="1066"/>
      <c r="CO22" s="1066"/>
      <c r="CX22" s="1066"/>
      <c r="CY22" s="1066"/>
      <c r="DH22" s="1066"/>
      <c r="DI22" s="1066"/>
      <c r="DP22" s="1066"/>
      <c r="DQ22" s="1066"/>
      <c r="DV22" s="1066"/>
      <c r="DW22" s="1066"/>
      <c r="DY22" s="1066"/>
      <c r="DZ22" s="1066"/>
      <c r="EA22" s="1066"/>
      <c r="EB22" s="1066"/>
    </row>
    <row r="23" spans="1:142" s="1178" customFormat="1" ht="15" customHeight="1" x14ac:dyDescent="0.25">
      <c r="A23" s="1490"/>
      <c r="B23" s="1182" t="s">
        <v>1317</v>
      </c>
      <c r="C23" s="1183"/>
      <c r="D23" s="1183"/>
      <c r="E23" s="1184"/>
      <c r="F23" s="1185"/>
      <c r="G23" s="1066"/>
      <c r="H23" s="1066"/>
      <c r="I23" s="1066"/>
      <c r="J23" s="1066"/>
      <c r="K23" s="1066"/>
      <c r="L23" s="1066"/>
      <c r="M23" s="1066"/>
      <c r="N23" s="117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X23" s="1066"/>
      <c r="CY23" s="1066"/>
      <c r="DH23" s="1066"/>
      <c r="DI23" s="1066"/>
      <c r="DP23" s="1066"/>
      <c r="DQ23" s="1066"/>
      <c r="DV23" s="1066"/>
      <c r="DW23" s="1066"/>
      <c r="DY23" s="1066"/>
      <c r="DZ23" s="1066"/>
      <c r="EA23" s="1066"/>
      <c r="EB23" s="1066"/>
    </row>
    <row r="24" spans="1:142" s="1178" customFormat="1" ht="15" customHeight="1" x14ac:dyDescent="0.25">
      <c r="A24" s="1490"/>
      <c r="B24" s="1182" t="s">
        <v>1318</v>
      </c>
      <c r="C24" s="1183"/>
      <c r="D24" s="1183"/>
      <c r="E24" s="1184"/>
      <c r="F24" s="1185"/>
      <c r="G24" s="1066"/>
      <c r="H24" s="1066"/>
      <c r="I24" s="1066"/>
      <c r="J24" s="1066"/>
      <c r="K24" s="1066"/>
      <c r="L24" s="1066"/>
      <c r="M24" s="1066"/>
      <c r="N24" s="1174"/>
      <c r="O24" s="1066"/>
      <c r="P24" s="1066"/>
      <c r="Q24" s="1066"/>
      <c r="R24" s="1066"/>
      <c r="S24" s="1066"/>
      <c r="T24" s="1066"/>
      <c r="U24" s="1066"/>
      <c r="V24" s="1066"/>
      <c r="W24" s="1066"/>
      <c r="X24" s="1066"/>
      <c r="Y24" s="1066"/>
      <c r="Z24" s="1066"/>
      <c r="AA24" s="1066"/>
      <c r="AB24" s="1066"/>
      <c r="AC24" s="1066"/>
      <c r="AD24" s="1066"/>
      <c r="AE24" s="1066"/>
      <c r="AF24" s="1066"/>
      <c r="AG24" s="1066"/>
      <c r="AH24" s="1066"/>
      <c r="AI24" s="1066"/>
      <c r="AJ24" s="1066"/>
      <c r="AK24" s="1066"/>
      <c r="AL24" s="1066"/>
      <c r="AM24" s="1066"/>
      <c r="AN24" s="1066"/>
      <c r="AO24" s="1066"/>
      <c r="AP24" s="1066"/>
      <c r="AQ24" s="1066"/>
      <c r="AR24" s="1066"/>
      <c r="AS24" s="1066"/>
      <c r="AT24" s="1066"/>
      <c r="AU24" s="1066"/>
      <c r="AV24" s="1066"/>
      <c r="AW24" s="1066"/>
      <c r="AX24" s="1066"/>
      <c r="AY24" s="1066"/>
      <c r="AZ24" s="1066"/>
      <c r="BA24" s="1066"/>
      <c r="BB24" s="1066"/>
      <c r="BC24" s="1066"/>
      <c r="BD24" s="1066"/>
      <c r="BE24" s="1066"/>
      <c r="BF24" s="1066"/>
      <c r="BG24" s="1066"/>
      <c r="BH24" s="1066"/>
      <c r="BI24" s="1066"/>
      <c r="BJ24" s="1066"/>
      <c r="BK24" s="1066"/>
      <c r="BL24" s="1066"/>
      <c r="BM24" s="1066"/>
      <c r="BN24" s="1066"/>
      <c r="BO24" s="1066"/>
      <c r="BP24" s="1066"/>
      <c r="BQ24" s="1066"/>
      <c r="BR24" s="1066"/>
      <c r="BS24" s="1066"/>
      <c r="BT24" s="1066"/>
      <c r="BU24" s="1066"/>
      <c r="BV24" s="1066"/>
      <c r="BW24" s="1066"/>
      <c r="BX24" s="1066"/>
      <c r="BY24" s="1066"/>
      <c r="BZ24" s="1066"/>
      <c r="CA24" s="1066"/>
      <c r="CB24" s="1066"/>
      <c r="CC24" s="1066"/>
      <c r="CD24" s="1066"/>
      <c r="CE24" s="1066"/>
      <c r="CF24" s="1066"/>
      <c r="CG24" s="1066"/>
      <c r="CH24" s="1066"/>
      <c r="CI24" s="1066"/>
      <c r="CJ24" s="1066"/>
      <c r="CK24" s="1066"/>
      <c r="CL24" s="1066"/>
      <c r="CM24" s="1066"/>
      <c r="CN24" s="1066"/>
      <c r="CO24" s="1066"/>
      <c r="CX24" s="1066"/>
      <c r="CY24" s="1066"/>
      <c r="DH24" s="1066"/>
      <c r="DI24" s="1066"/>
      <c r="DP24" s="1066"/>
      <c r="DQ24" s="1066"/>
      <c r="DV24" s="1066"/>
      <c r="DW24" s="1066"/>
      <c r="DY24" s="1066"/>
      <c r="DZ24" s="1066"/>
      <c r="EA24" s="1066"/>
      <c r="EB24" s="1066"/>
    </row>
    <row r="25" spans="1:142" s="1178" customFormat="1" ht="15" customHeight="1" x14ac:dyDescent="0.25">
      <c r="A25" s="1490"/>
      <c r="B25" s="1179" t="s">
        <v>1319</v>
      </c>
      <c r="C25" s="1180"/>
      <c r="D25" s="1180"/>
      <c r="E25" s="1181"/>
      <c r="F25" s="1111"/>
      <c r="G25" s="1066"/>
      <c r="H25" s="1066"/>
      <c r="I25" s="1066"/>
      <c r="J25" s="1066"/>
      <c r="K25" s="1066"/>
      <c r="L25" s="1066"/>
      <c r="M25" s="1066"/>
      <c r="N25" s="1174"/>
      <c r="O25" s="1066"/>
      <c r="P25" s="1066"/>
      <c r="Q25" s="1066"/>
      <c r="R25" s="1066"/>
      <c r="S25" s="1066"/>
      <c r="T25" s="1066"/>
      <c r="U25" s="1066"/>
      <c r="V25" s="1066"/>
      <c r="W25" s="1066"/>
      <c r="X25" s="1066"/>
      <c r="Y25" s="1066"/>
      <c r="Z25" s="1066"/>
      <c r="AA25" s="1066"/>
      <c r="AB25" s="1066"/>
      <c r="AC25" s="1066"/>
      <c r="AD25" s="1066"/>
      <c r="AE25" s="1066"/>
      <c r="AF25" s="1066"/>
      <c r="AG25" s="1066"/>
      <c r="AH25" s="1066"/>
      <c r="AI25" s="1066"/>
      <c r="AJ25" s="1066"/>
      <c r="AK25" s="1066"/>
      <c r="AL25" s="1066"/>
      <c r="AM25" s="1066"/>
      <c r="AN25" s="1066"/>
      <c r="AO25" s="1066"/>
      <c r="AP25" s="1066"/>
      <c r="AQ25" s="1066"/>
      <c r="AR25" s="1066"/>
      <c r="AS25" s="1066"/>
      <c r="AT25" s="1066"/>
      <c r="AU25" s="1066"/>
      <c r="AV25" s="1066"/>
      <c r="AW25" s="1066"/>
      <c r="AX25" s="1066"/>
      <c r="AY25" s="1066"/>
      <c r="AZ25" s="1066"/>
      <c r="BA25" s="1066"/>
      <c r="BB25" s="1066"/>
      <c r="BC25" s="1066"/>
      <c r="BD25" s="1066"/>
      <c r="BE25" s="1066"/>
      <c r="BF25" s="1066"/>
      <c r="BG25" s="1066"/>
      <c r="BH25" s="1066"/>
      <c r="BI25" s="1066"/>
      <c r="BJ25" s="1066"/>
      <c r="BK25" s="1066"/>
      <c r="BL25" s="1066"/>
      <c r="BM25" s="1066"/>
      <c r="BN25" s="1066"/>
      <c r="BO25" s="1066"/>
      <c r="BP25" s="1066"/>
      <c r="BQ25" s="1066"/>
      <c r="BR25" s="1066"/>
      <c r="BS25" s="1066"/>
      <c r="BT25" s="1066"/>
      <c r="BU25" s="1066"/>
      <c r="BV25" s="1066"/>
      <c r="BW25" s="1066"/>
      <c r="BX25" s="1066"/>
      <c r="BY25" s="1066"/>
      <c r="BZ25" s="1066"/>
      <c r="CA25" s="1066"/>
      <c r="CB25" s="1066"/>
      <c r="CC25" s="1066"/>
      <c r="CD25" s="1066"/>
      <c r="CE25" s="1066"/>
      <c r="CF25" s="1066"/>
      <c r="CG25" s="1066"/>
      <c r="CH25" s="1066"/>
      <c r="CI25" s="1066"/>
      <c r="CJ25" s="1066"/>
      <c r="CK25" s="1066"/>
      <c r="CL25" s="1066"/>
      <c r="CM25" s="1066"/>
      <c r="CN25" s="1066"/>
      <c r="CO25" s="1066"/>
      <c r="CX25" s="1066"/>
      <c r="CY25" s="1066"/>
      <c r="DH25" s="1066"/>
      <c r="DI25" s="1066"/>
      <c r="DP25" s="1066"/>
      <c r="DQ25" s="1066"/>
      <c r="DV25" s="1066"/>
      <c r="DW25" s="1066"/>
      <c r="DY25" s="1066"/>
      <c r="DZ25" s="1066"/>
      <c r="EA25" s="1066"/>
      <c r="EB25" s="1066"/>
    </row>
    <row r="26" spans="1:142" s="1178" customFormat="1" ht="15" customHeight="1" x14ac:dyDescent="0.25">
      <c r="A26" s="1490"/>
      <c r="B26" s="1182" t="s">
        <v>1316</v>
      </c>
      <c r="C26" s="1183"/>
      <c r="D26" s="1183"/>
      <c r="E26" s="1184"/>
      <c r="F26" s="1185"/>
      <c r="G26" s="1066"/>
      <c r="H26" s="1066"/>
      <c r="I26" s="1066"/>
      <c r="J26" s="1066"/>
      <c r="K26" s="1066"/>
      <c r="L26" s="1066"/>
      <c r="M26" s="1066"/>
      <c r="N26" s="1174"/>
      <c r="O26" s="1066"/>
      <c r="P26" s="1066"/>
      <c r="Q26" s="1066"/>
      <c r="R26" s="1066"/>
      <c r="S26" s="1066"/>
      <c r="T26" s="1066"/>
      <c r="U26" s="1066"/>
      <c r="V26" s="1066"/>
      <c r="W26" s="1066"/>
      <c r="X26" s="1066"/>
      <c r="Y26" s="1066"/>
      <c r="Z26" s="1066"/>
      <c r="AA26" s="1066"/>
      <c r="AB26" s="1066"/>
      <c r="AC26" s="1066"/>
      <c r="AD26" s="1066"/>
      <c r="AE26" s="1066"/>
      <c r="AF26" s="1066"/>
      <c r="AG26" s="1066"/>
      <c r="AH26" s="1066"/>
      <c r="AI26" s="1066"/>
      <c r="AJ26" s="1066"/>
      <c r="AK26" s="1066"/>
      <c r="AL26" s="1066"/>
      <c r="AM26" s="1066"/>
      <c r="AN26" s="1066"/>
      <c r="AO26" s="1066"/>
      <c r="AP26" s="1066"/>
      <c r="AQ26" s="1066"/>
      <c r="AR26" s="1066"/>
      <c r="AS26" s="1066"/>
      <c r="AT26" s="1066"/>
      <c r="AU26" s="1066"/>
      <c r="AV26" s="1066"/>
      <c r="AW26" s="1066"/>
      <c r="AX26" s="1066"/>
      <c r="AY26" s="1066"/>
      <c r="AZ26" s="1066"/>
      <c r="BA26" s="1066"/>
      <c r="BB26" s="1066"/>
      <c r="BC26" s="1066"/>
      <c r="BD26" s="1066"/>
      <c r="BE26" s="1066"/>
      <c r="BF26" s="1066"/>
      <c r="BG26" s="1066"/>
      <c r="BH26" s="1066"/>
      <c r="BI26" s="1066"/>
      <c r="BJ26" s="1066"/>
      <c r="BK26" s="1066"/>
      <c r="BL26" s="1066"/>
      <c r="BM26" s="1066"/>
      <c r="BN26" s="1066"/>
      <c r="BO26" s="1066"/>
      <c r="BP26" s="1066"/>
      <c r="BQ26" s="1066"/>
      <c r="BR26" s="1066"/>
      <c r="BS26" s="1066"/>
      <c r="BT26" s="1066"/>
      <c r="BU26" s="1066"/>
      <c r="BV26" s="1066"/>
      <c r="BW26" s="1066"/>
      <c r="BX26" s="1066"/>
      <c r="BY26" s="1066"/>
      <c r="BZ26" s="1066"/>
      <c r="CA26" s="1066"/>
      <c r="CB26" s="1066"/>
      <c r="CC26" s="1066"/>
      <c r="CD26" s="1066"/>
      <c r="CE26" s="1066"/>
      <c r="CF26" s="1066"/>
      <c r="CG26" s="1066"/>
      <c r="CH26" s="1066"/>
      <c r="CI26" s="1066"/>
      <c r="CJ26" s="1066"/>
      <c r="CK26" s="1066"/>
      <c r="CL26" s="1066"/>
      <c r="CM26" s="1066"/>
      <c r="CN26" s="1066"/>
      <c r="CO26" s="1066"/>
      <c r="CX26" s="1066"/>
      <c r="CY26" s="1066"/>
      <c r="DH26" s="1066"/>
      <c r="DI26" s="1066"/>
      <c r="DP26" s="1066"/>
      <c r="DQ26" s="1066"/>
      <c r="DV26" s="1066"/>
      <c r="DW26" s="1066"/>
      <c r="DY26" s="1066"/>
      <c r="DZ26" s="1066"/>
      <c r="EA26" s="1066"/>
      <c r="EB26" s="1066"/>
    </row>
    <row r="27" spans="1:142" s="1178" customFormat="1" ht="15" customHeight="1" x14ac:dyDescent="0.25">
      <c r="A27" s="1490"/>
      <c r="B27" s="1182" t="s">
        <v>1317</v>
      </c>
      <c r="C27" s="1183"/>
      <c r="D27" s="1183"/>
      <c r="E27" s="1184"/>
      <c r="F27" s="1185"/>
      <c r="G27" s="1066"/>
      <c r="H27" s="1066"/>
      <c r="I27" s="1066"/>
      <c r="J27" s="1066"/>
      <c r="K27" s="1066"/>
      <c r="L27" s="1066"/>
      <c r="M27" s="1066"/>
      <c r="N27" s="1174"/>
      <c r="O27" s="1066"/>
      <c r="P27" s="1066"/>
      <c r="Q27" s="1066"/>
      <c r="R27" s="1066"/>
      <c r="S27" s="1066"/>
      <c r="T27" s="1066"/>
      <c r="U27" s="1066"/>
      <c r="V27" s="1066"/>
      <c r="W27" s="1066"/>
      <c r="X27" s="1066"/>
      <c r="Y27" s="1066"/>
      <c r="Z27" s="1066"/>
      <c r="AA27" s="1066"/>
      <c r="AB27" s="1066"/>
      <c r="AC27" s="1066"/>
      <c r="AD27" s="1066"/>
      <c r="AE27" s="1066"/>
      <c r="AF27" s="1066"/>
      <c r="AG27" s="1066"/>
      <c r="AH27" s="1066"/>
      <c r="AI27" s="1066"/>
      <c r="AJ27" s="1066"/>
      <c r="AK27" s="1066"/>
      <c r="AL27" s="1066"/>
      <c r="AM27" s="1066"/>
      <c r="AN27" s="1066"/>
      <c r="AO27" s="1066"/>
      <c r="AP27" s="1066"/>
      <c r="AQ27" s="1066"/>
      <c r="AR27" s="1066"/>
      <c r="AS27" s="1066"/>
      <c r="AT27" s="1066"/>
      <c r="AU27" s="1066"/>
      <c r="AV27" s="1066"/>
      <c r="AW27" s="1066"/>
      <c r="AX27" s="1066"/>
      <c r="AY27" s="1066"/>
      <c r="AZ27" s="1066"/>
      <c r="BA27" s="1066"/>
      <c r="BB27" s="1066"/>
      <c r="BC27" s="1066"/>
      <c r="BD27" s="1066"/>
      <c r="BE27" s="1066"/>
      <c r="BF27" s="1066"/>
      <c r="BG27" s="1066"/>
      <c r="BH27" s="1066"/>
      <c r="BI27" s="1066"/>
      <c r="BJ27" s="1066"/>
      <c r="BK27" s="1066"/>
      <c r="BL27" s="1066"/>
      <c r="BM27" s="1066"/>
      <c r="BN27" s="1066"/>
      <c r="BO27" s="1066"/>
      <c r="BP27" s="1066"/>
      <c r="BQ27" s="1066"/>
      <c r="BR27" s="1066"/>
      <c r="BS27" s="1066"/>
      <c r="BT27" s="1066"/>
      <c r="BU27" s="1066"/>
      <c r="BV27" s="1066"/>
      <c r="BW27" s="1066"/>
      <c r="BX27" s="1066"/>
      <c r="BY27" s="1066"/>
      <c r="BZ27" s="1066"/>
      <c r="CA27" s="1066"/>
      <c r="CB27" s="1066"/>
      <c r="CC27" s="1066"/>
      <c r="CD27" s="1066"/>
      <c r="CE27" s="1066"/>
      <c r="CF27" s="1066"/>
      <c r="CG27" s="1066"/>
      <c r="CH27" s="1066"/>
      <c r="CI27" s="1066"/>
      <c r="CJ27" s="1066"/>
      <c r="CK27" s="1066"/>
      <c r="CL27" s="1066"/>
      <c r="CM27" s="1066"/>
      <c r="CN27" s="1066"/>
      <c r="CO27" s="1066"/>
      <c r="CX27" s="1066"/>
      <c r="CY27" s="1066"/>
      <c r="DH27" s="1066"/>
      <c r="DI27" s="1066"/>
      <c r="DP27" s="1066"/>
      <c r="DQ27" s="1066"/>
      <c r="DV27" s="1066"/>
      <c r="DW27" s="1066"/>
      <c r="DY27" s="1066"/>
      <c r="DZ27" s="1066"/>
      <c r="EA27" s="1066"/>
      <c r="EB27" s="1066"/>
    </row>
    <row r="28" spans="1:142" s="1178" customFormat="1" ht="15" customHeight="1" x14ac:dyDescent="0.25">
      <c r="A28" s="1490"/>
      <c r="B28" s="1182" t="s">
        <v>1318</v>
      </c>
      <c r="C28" s="1183"/>
      <c r="D28" s="1183"/>
      <c r="E28" s="1184"/>
      <c r="F28" s="1185"/>
      <c r="G28" s="1066"/>
      <c r="H28" s="1066"/>
      <c r="I28" s="1066"/>
      <c r="J28" s="1066"/>
      <c r="K28" s="1066"/>
      <c r="L28" s="1066"/>
      <c r="M28" s="1066"/>
      <c r="N28" s="1174"/>
      <c r="O28" s="1066"/>
      <c r="P28" s="1066"/>
      <c r="Q28" s="1066"/>
      <c r="R28" s="1066"/>
      <c r="S28" s="1066"/>
      <c r="T28" s="1066"/>
      <c r="U28" s="1066"/>
      <c r="V28" s="1066"/>
      <c r="W28" s="1066"/>
      <c r="X28" s="1066"/>
      <c r="Y28" s="1066"/>
      <c r="Z28" s="1066"/>
      <c r="AA28" s="1066"/>
      <c r="AB28" s="1066"/>
      <c r="AC28" s="1066"/>
      <c r="AD28" s="1066"/>
      <c r="AE28" s="1066"/>
      <c r="AF28" s="1066"/>
      <c r="AG28" s="1066"/>
      <c r="AH28" s="1066"/>
      <c r="AI28" s="1066"/>
      <c r="AJ28" s="1066"/>
      <c r="AK28" s="1066"/>
      <c r="AL28" s="1066"/>
      <c r="AM28" s="1066"/>
      <c r="AN28" s="1066"/>
      <c r="AO28" s="1066"/>
      <c r="AP28" s="1066"/>
      <c r="AQ28" s="1066"/>
      <c r="AR28" s="1066"/>
      <c r="AS28" s="1066"/>
      <c r="AT28" s="1066"/>
      <c r="AU28" s="1066"/>
      <c r="AV28" s="1066"/>
      <c r="AW28" s="1066"/>
      <c r="AX28" s="1066"/>
      <c r="AY28" s="1066"/>
      <c r="AZ28" s="1066"/>
      <c r="BA28" s="1066"/>
      <c r="BB28" s="1066"/>
      <c r="BC28" s="1066"/>
      <c r="BD28" s="1066"/>
      <c r="BE28" s="1066"/>
      <c r="BF28" s="1066"/>
      <c r="BG28" s="1066"/>
      <c r="BH28" s="1066"/>
      <c r="BI28" s="1066"/>
      <c r="BJ28" s="1066"/>
      <c r="BK28" s="1066"/>
      <c r="BL28" s="1066"/>
      <c r="BM28" s="1066"/>
      <c r="BN28" s="1066"/>
      <c r="BO28" s="1066"/>
      <c r="BP28" s="1066"/>
      <c r="BQ28" s="1066"/>
      <c r="BR28" s="1066"/>
      <c r="BS28" s="1066"/>
      <c r="BT28" s="1066"/>
      <c r="BU28" s="1066"/>
      <c r="BV28" s="1066"/>
      <c r="BW28" s="1066"/>
      <c r="BX28" s="1066"/>
      <c r="BY28" s="1066"/>
      <c r="BZ28" s="1066"/>
      <c r="CA28" s="1066"/>
      <c r="CB28" s="1066"/>
      <c r="CC28" s="1066"/>
      <c r="CD28" s="1066"/>
      <c r="CE28" s="1066"/>
      <c r="CF28" s="1066"/>
      <c r="CG28" s="1066"/>
      <c r="CH28" s="1066"/>
      <c r="CI28" s="1066"/>
      <c r="CJ28" s="1066"/>
      <c r="CK28" s="1066"/>
      <c r="CL28" s="1066"/>
      <c r="CM28" s="1066"/>
      <c r="CN28" s="1066"/>
      <c r="CO28" s="1066"/>
      <c r="CX28" s="1066"/>
      <c r="CY28" s="1066"/>
      <c r="DH28" s="1066"/>
      <c r="DI28" s="1066"/>
      <c r="DP28" s="1066"/>
      <c r="DQ28" s="1066"/>
      <c r="DV28" s="1066"/>
      <c r="DW28" s="1066"/>
      <c r="DY28" s="1066"/>
      <c r="DZ28" s="1066"/>
      <c r="EA28" s="1066"/>
      <c r="EB28" s="1066"/>
    </row>
    <row r="29" spans="1:142" s="1178" customFormat="1" ht="15" customHeight="1" x14ac:dyDescent="0.25">
      <c r="A29" s="1490"/>
      <c r="B29" s="1179" t="s">
        <v>1320</v>
      </c>
      <c r="C29" s="1180"/>
      <c r="D29" s="1180"/>
      <c r="E29" s="1181"/>
      <c r="F29" s="1111"/>
      <c r="G29" s="1066"/>
      <c r="H29" s="1066"/>
      <c r="I29" s="1066"/>
      <c r="J29" s="1066"/>
      <c r="K29" s="1066"/>
      <c r="L29" s="1066"/>
      <c r="M29" s="1066"/>
      <c r="N29" s="1174"/>
      <c r="O29" s="1066"/>
      <c r="P29" s="1066"/>
      <c r="Q29" s="1066"/>
      <c r="R29" s="1066"/>
      <c r="S29" s="1066"/>
      <c r="T29" s="1066"/>
      <c r="U29" s="1066"/>
      <c r="V29" s="1066"/>
      <c r="W29" s="1066"/>
      <c r="X29" s="1066"/>
      <c r="Y29" s="1066"/>
      <c r="Z29" s="1066"/>
      <c r="AA29" s="1066"/>
      <c r="AB29" s="1066"/>
      <c r="AC29" s="1066"/>
      <c r="AD29" s="1066"/>
      <c r="AE29" s="1066"/>
      <c r="AF29" s="1066"/>
      <c r="AG29" s="1066"/>
      <c r="AH29" s="1066"/>
      <c r="AI29" s="1066"/>
      <c r="AJ29" s="1066"/>
      <c r="AK29" s="1066"/>
      <c r="AL29" s="1066"/>
      <c r="AM29" s="1066"/>
      <c r="AN29" s="1066"/>
      <c r="AO29" s="1066"/>
      <c r="AP29" s="1066"/>
      <c r="AQ29" s="1066"/>
      <c r="AR29" s="1066"/>
      <c r="AS29" s="1066"/>
      <c r="AT29" s="1066"/>
      <c r="AU29" s="1066"/>
      <c r="AV29" s="1066"/>
      <c r="AW29" s="1066"/>
      <c r="AX29" s="1066"/>
      <c r="AY29" s="1066"/>
      <c r="AZ29" s="1066"/>
      <c r="BA29" s="1066"/>
      <c r="BB29" s="1066"/>
      <c r="BC29" s="1066"/>
      <c r="BD29" s="1066"/>
      <c r="BE29" s="1066"/>
      <c r="BF29" s="1066"/>
      <c r="BG29" s="1066"/>
      <c r="BH29" s="1066"/>
      <c r="BI29" s="1066"/>
      <c r="BJ29" s="1066"/>
      <c r="BK29" s="1066"/>
      <c r="BL29" s="1066"/>
      <c r="BM29" s="1066"/>
      <c r="BN29" s="1066"/>
      <c r="BO29" s="1066"/>
      <c r="BP29" s="1066"/>
      <c r="BQ29" s="1066"/>
      <c r="BR29" s="1066"/>
      <c r="BS29" s="1066"/>
      <c r="BT29" s="1066"/>
      <c r="BU29" s="1066"/>
      <c r="BV29" s="1066"/>
      <c r="BW29" s="1066"/>
      <c r="BX29" s="1066"/>
      <c r="BY29" s="1066"/>
      <c r="BZ29" s="1066"/>
      <c r="CA29" s="1066"/>
      <c r="CB29" s="1066"/>
      <c r="CC29" s="1066"/>
      <c r="CD29" s="1066"/>
      <c r="CE29" s="1066"/>
      <c r="CF29" s="1066"/>
      <c r="CG29" s="1066"/>
      <c r="CH29" s="1066"/>
      <c r="CI29" s="1066"/>
      <c r="CJ29" s="1066"/>
      <c r="CK29" s="1066"/>
      <c r="CL29" s="1066"/>
      <c r="CM29" s="1066"/>
      <c r="CN29" s="1066"/>
      <c r="CO29" s="1066"/>
      <c r="CX29" s="1066"/>
      <c r="CY29" s="1066"/>
      <c r="DH29" s="1066"/>
      <c r="DI29" s="1066"/>
      <c r="DP29" s="1066"/>
      <c r="DQ29" s="1066"/>
      <c r="DV29" s="1066"/>
      <c r="DW29" s="1066"/>
      <c r="DY29" s="1066"/>
      <c r="DZ29" s="1066"/>
      <c r="EA29" s="1066"/>
      <c r="EB29" s="1066"/>
    </row>
    <row r="30" spans="1:142" s="1178" customFormat="1" ht="15" customHeight="1" x14ac:dyDescent="0.25">
      <c r="A30" s="1490"/>
      <c r="B30" s="1182" t="s">
        <v>1316</v>
      </c>
      <c r="C30" s="1183"/>
      <c r="D30" s="1183"/>
      <c r="E30" s="1184"/>
      <c r="F30" s="1185"/>
      <c r="G30" s="1066"/>
      <c r="H30" s="1066"/>
      <c r="I30" s="1066"/>
      <c r="J30" s="1066"/>
      <c r="K30" s="1066"/>
      <c r="L30" s="1066"/>
      <c r="M30" s="1066"/>
      <c r="N30" s="1174"/>
      <c r="O30" s="1066"/>
      <c r="P30" s="1066"/>
      <c r="Q30" s="1066"/>
      <c r="R30" s="1066"/>
      <c r="S30" s="1066"/>
      <c r="T30" s="1066"/>
      <c r="U30" s="1066"/>
      <c r="V30" s="1066"/>
      <c r="W30" s="1066"/>
      <c r="X30" s="1066"/>
      <c r="Y30" s="1066"/>
      <c r="Z30" s="1066"/>
      <c r="AA30" s="1066"/>
      <c r="AB30" s="1066"/>
      <c r="AC30" s="1066"/>
      <c r="AD30" s="1066"/>
      <c r="AE30" s="1066"/>
      <c r="AF30" s="1066"/>
      <c r="AG30" s="1066"/>
      <c r="AH30" s="1066"/>
      <c r="AI30" s="1066"/>
      <c r="AJ30" s="1066"/>
      <c r="AK30" s="1066"/>
      <c r="AL30" s="1066"/>
      <c r="AM30" s="1066"/>
      <c r="AN30" s="1066"/>
      <c r="AO30" s="1066"/>
      <c r="AP30" s="1066"/>
      <c r="AQ30" s="1066"/>
      <c r="AR30" s="1066"/>
      <c r="AS30" s="1066"/>
      <c r="AT30" s="1066"/>
      <c r="AU30" s="1066"/>
      <c r="AV30" s="1066"/>
      <c r="AW30" s="1066"/>
      <c r="AX30" s="1066"/>
      <c r="AY30" s="1066"/>
      <c r="AZ30" s="1066"/>
      <c r="BA30" s="1066"/>
      <c r="BB30" s="1066"/>
      <c r="BC30" s="1066"/>
      <c r="BD30" s="1066"/>
      <c r="BE30" s="1066"/>
      <c r="BF30" s="1066"/>
      <c r="BG30" s="1066"/>
      <c r="BH30" s="1066"/>
      <c r="BI30" s="1066"/>
      <c r="BJ30" s="1066"/>
      <c r="BK30" s="1066"/>
      <c r="BL30" s="1066"/>
      <c r="BM30" s="1066"/>
      <c r="BN30" s="1066"/>
      <c r="BO30" s="1066"/>
      <c r="BP30" s="1066"/>
      <c r="BQ30" s="1066"/>
      <c r="BR30" s="1066"/>
      <c r="BS30" s="1066"/>
      <c r="BT30" s="1066"/>
      <c r="BU30" s="1066"/>
      <c r="BV30" s="1066"/>
      <c r="BW30" s="1066"/>
      <c r="BX30" s="1066"/>
      <c r="BY30" s="1066"/>
      <c r="BZ30" s="1066"/>
      <c r="CA30" s="1066"/>
      <c r="CB30" s="1066"/>
      <c r="CC30" s="1066"/>
      <c r="CD30" s="1066"/>
      <c r="CE30" s="1066"/>
      <c r="CF30" s="1066"/>
      <c r="CG30" s="1066"/>
      <c r="CH30" s="1066"/>
      <c r="CI30" s="1066"/>
      <c r="CJ30" s="1066"/>
      <c r="CK30" s="1066"/>
      <c r="CL30" s="1066"/>
      <c r="CM30" s="1066"/>
      <c r="CN30" s="1066"/>
      <c r="CO30" s="1066"/>
      <c r="CX30" s="1066"/>
      <c r="CY30" s="1066"/>
      <c r="DH30" s="1066"/>
      <c r="DI30" s="1066"/>
      <c r="DP30" s="1066"/>
      <c r="DQ30" s="1066"/>
      <c r="DV30" s="1066"/>
      <c r="DW30" s="1066"/>
      <c r="DY30" s="1066"/>
      <c r="DZ30" s="1066"/>
      <c r="EA30" s="1066"/>
      <c r="EB30" s="1066"/>
    </row>
    <row r="31" spans="1:142" s="1178" customFormat="1" ht="15" customHeight="1" x14ac:dyDescent="0.25">
      <c r="A31" s="1490"/>
      <c r="B31" s="1182" t="s">
        <v>1317</v>
      </c>
      <c r="C31" s="1183"/>
      <c r="D31" s="1183"/>
      <c r="E31" s="1184"/>
      <c r="F31" s="1185"/>
      <c r="G31" s="1066"/>
      <c r="H31" s="1066"/>
      <c r="I31" s="1066"/>
      <c r="J31" s="1066"/>
      <c r="K31" s="1066"/>
      <c r="L31" s="1066"/>
      <c r="M31" s="1066"/>
      <c r="N31" s="1174"/>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066"/>
      <c r="AM31" s="1066"/>
      <c r="AN31" s="1066"/>
      <c r="AO31" s="1066"/>
      <c r="AP31" s="1066"/>
      <c r="AQ31" s="1066"/>
      <c r="AR31" s="1066"/>
      <c r="AS31" s="1066"/>
      <c r="AT31" s="1066"/>
      <c r="AU31" s="1066"/>
      <c r="AV31" s="1066"/>
      <c r="AW31" s="1066"/>
      <c r="AX31" s="1066"/>
      <c r="AY31" s="1066"/>
      <c r="AZ31" s="1066"/>
      <c r="BA31" s="1066"/>
      <c r="BB31" s="1066"/>
      <c r="BC31" s="1066"/>
      <c r="BD31" s="1066"/>
      <c r="BE31" s="1066"/>
      <c r="BF31" s="1066"/>
      <c r="BG31" s="1066"/>
      <c r="BH31" s="1066"/>
      <c r="BI31" s="1066"/>
      <c r="BJ31" s="1066"/>
      <c r="BK31" s="1066"/>
      <c r="BL31" s="1066"/>
      <c r="BM31" s="1066"/>
      <c r="BN31" s="1066"/>
      <c r="BO31" s="1066"/>
      <c r="BP31" s="1066"/>
      <c r="BQ31" s="1066"/>
      <c r="BR31" s="1066"/>
      <c r="BS31" s="1066"/>
      <c r="BT31" s="1066"/>
      <c r="BU31" s="1066"/>
      <c r="BV31" s="1066"/>
      <c r="BW31" s="1066"/>
      <c r="BX31" s="1066"/>
      <c r="BY31" s="1066"/>
      <c r="BZ31" s="1066"/>
      <c r="CA31" s="1066"/>
      <c r="CB31" s="1066"/>
      <c r="CC31" s="1066"/>
      <c r="CD31" s="1066"/>
      <c r="CE31" s="1066"/>
      <c r="CF31" s="1066"/>
      <c r="CG31" s="1066"/>
      <c r="CH31" s="1066"/>
      <c r="CI31" s="1066"/>
      <c r="CJ31" s="1066"/>
      <c r="CK31" s="1066"/>
      <c r="CL31" s="1066"/>
      <c r="CM31" s="1066"/>
      <c r="CN31" s="1066"/>
      <c r="CO31" s="1066"/>
      <c r="CX31" s="1066"/>
      <c r="CY31" s="1066"/>
      <c r="DH31" s="1066"/>
      <c r="DI31" s="1066"/>
      <c r="DP31" s="1066"/>
      <c r="DQ31" s="1066"/>
      <c r="DV31" s="1066"/>
      <c r="DW31" s="1066"/>
      <c r="DY31" s="1066"/>
      <c r="DZ31" s="1066"/>
      <c r="EA31" s="1066"/>
      <c r="EB31" s="1066"/>
    </row>
    <row r="32" spans="1:142" s="1178" customFormat="1" ht="15" customHeight="1" x14ac:dyDescent="0.25">
      <c r="A32" s="1490"/>
      <c r="B32" s="1186" t="s">
        <v>1318</v>
      </c>
      <c r="C32" s="1187"/>
      <c r="D32" s="1187"/>
      <c r="E32" s="1188"/>
      <c r="F32" s="1189"/>
      <c r="G32" s="1066"/>
      <c r="H32" s="1066"/>
      <c r="I32" s="1066"/>
      <c r="J32" s="1066"/>
      <c r="K32" s="1066"/>
      <c r="L32" s="1066"/>
      <c r="M32" s="1066"/>
      <c r="N32" s="1174"/>
      <c r="O32" s="1066"/>
      <c r="P32" s="1066"/>
      <c r="Q32" s="1066"/>
      <c r="R32" s="1066"/>
      <c r="S32" s="1066"/>
      <c r="T32" s="1066"/>
      <c r="U32" s="1066"/>
      <c r="V32" s="1066"/>
      <c r="W32" s="1066"/>
      <c r="X32" s="1066"/>
      <c r="Y32" s="1066"/>
      <c r="Z32" s="1066"/>
      <c r="AA32" s="1066"/>
      <c r="AB32" s="1066"/>
      <c r="AC32" s="1066"/>
      <c r="AD32" s="1066"/>
      <c r="AE32" s="1066"/>
      <c r="AF32" s="1066"/>
      <c r="AG32" s="1066"/>
      <c r="AH32" s="1066"/>
      <c r="AI32" s="1066"/>
      <c r="AJ32" s="1066"/>
      <c r="AK32" s="1066"/>
      <c r="AL32" s="1066"/>
      <c r="AM32" s="1066"/>
      <c r="AN32" s="1066"/>
      <c r="AO32" s="1066"/>
      <c r="AP32" s="1066"/>
      <c r="AQ32" s="1066"/>
      <c r="AR32" s="1066"/>
      <c r="AS32" s="1066"/>
      <c r="AT32" s="1066"/>
      <c r="AU32" s="1066"/>
      <c r="AV32" s="1066"/>
      <c r="AW32" s="1066"/>
      <c r="AX32" s="1066"/>
      <c r="AY32" s="1066"/>
      <c r="AZ32" s="1066"/>
      <c r="BA32" s="1066"/>
      <c r="BB32" s="1066"/>
      <c r="BC32" s="1066"/>
      <c r="BD32" s="1066"/>
      <c r="BE32" s="1066"/>
      <c r="BF32" s="1066"/>
      <c r="BG32" s="1066"/>
      <c r="BH32" s="1066"/>
      <c r="BI32" s="1066"/>
      <c r="BJ32" s="1066"/>
      <c r="BK32" s="1066"/>
      <c r="BL32" s="1066"/>
      <c r="BM32" s="1066"/>
      <c r="BN32" s="1066"/>
      <c r="BO32" s="1066"/>
      <c r="BP32" s="1066"/>
      <c r="BQ32" s="1066"/>
      <c r="BR32" s="1066"/>
      <c r="BS32" s="1066"/>
      <c r="BT32" s="1066"/>
      <c r="BU32" s="1066"/>
      <c r="BV32" s="1066"/>
      <c r="BW32" s="1066"/>
      <c r="BX32" s="1066"/>
      <c r="BY32" s="1066"/>
      <c r="BZ32" s="1066"/>
      <c r="CA32" s="1066"/>
      <c r="CB32" s="1066"/>
      <c r="CC32" s="1066"/>
      <c r="CD32" s="1066"/>
      <c r="CE32" s="1066"/>
      <c r="CF32" s="1066"/>
      <c r="CG32" s="1066"/>
      <c r="CH32" s="1066"/>
      <c r="CI32" s="1066"/>
      <c r="CJ32" s="1066"/>
      <c r="CK32" s="1066"/>
      <c r="CL32" s="1066"/>
      <c r="CM32" s="1066"/>
      <c r="CN32" s="1066"/>
      <c r="CO32" s="1066"/>
      <c r="CX32" s="1066"/>
      <c r="CY32" s="1066"/>
      <c r="DH32" s="1066"/>
      <c r="DI32" s="1066"/>
      <c r="DP32" s="1066"/>
      <c r="DQ32" s="1066"/>
      <c r="DV32" s="1066"/>
      <c r="DW32" s="1066"/>
      <c r="DY32" s="1066"/>
      <c r="DZ32" s="1066"/>
      <c r="EA32" s="1066"/>
      <c r="EB32" s="1066"/>
    </row>
    <row r="33" spans="1:142" s="1066" customFormat="1" ht="15" customHeight="1" x14ac:dyDescent="0.25">
      <c r="A33" s="1482"/>
      <c r="N33" s="1174"/>
      <c r="EL33" s="1174"/>
    </row>
    <row r="34" spans="1:142" s="1066" customFormat="1" ht="45" customHeight="1" x14ac:dyDescent="0.25">
      <c r="A34" s="1435" t="s">
        <v>1321</v>
      </c>
      <c r="B34" s="2334"/>
      <c r="C34" s="2335"/>
      <c r="D34" s="2335"/>
      <c r="E34" s="2335"/>
      <c r="F34" s="2335"/>
      <c r="G34" s="2335"/>
      <c r="H34" s="2335"/>
      <c r="I34" s="2213"/>
      <c r="J34" s="2213"/>
      <c r="K34" s="2213"/>
      <c r="L34" s="2213"/>
      <c r="M34" s="2213"/>
      <c r="N34" s="1494"/>
      <c r="O34" s="2213"/>
      <c r="P34" s="2213"/>
      <c r="Q34" s="2213"/>
      <c r="R34" s="2213"/>
      <c r="S34" s="2213"/>
      <c r="T34" s="2213"/>
      <c r="U34" s="2213"/>
      <c r="V34" s="2213"/>
      <c r="W34" s="2213"/>
      <c r="X34" s="2213"/>
      <c r="Y34" s="2213"/>
      <c r="Z34" s="2213"/>
      <c r="AA34" s="2213"/>
      <c r="AB34" s="2213"/>
      <c r="AC34" s="2213"/>
      <c r="AD34" s="2213"/>
      <c r="AE34" s="2213"/>
      <c r="AF34" s="2213"/>
      <c r="AG34" s="2213"/>
      <c r="AH34" s="2213"/>
      <c r="AI34" s="2213"/>
      <c r="AJ34" s="2213"/>
      <c r="AK34" s="2213"/>
      <c r="AL34" s="2213"/>
      <c r="AM34" s="2213"/>
      <c r="AN34" s="2213"/>
      <c r="AO34" s="2213"/>
      <c r="AP34" s="2213"/>
      <c r="AQ34" s="2213"/>
      <c r="AR34" s="2213"/>
      <c r="AS34" s="2213"/>
      <c r="AT34" s="2213"/>
      <c r="AU34" s="2213"/>
      <c r="AV34" s="2213"/>
      <c r="AW34" s="2213"/>
      <c r="AX34" s="2213"/>
      <c r="AY34" s="2213"/>
      <c r="AZ34" s="2213"/>
      <c r="BA34" s="2213"/>
      <c r="BB34" s="2213"/>
      <c r="BC34" s="2213"/>
      <c r="BD34" s="2213"/>
      <c r="BE34" s="2213"/>
      <c r="BF34" s="2213"/>
      <c r="BG34" s="2213"/>
      <c r="BH34" s="2213"/>
      <c r="BI34" s="2213"/>
      <c r="BJ34" s="2213"/>
      <c r="BK34" s="2213"/>
      <c r="BL34" s="2213"/>
      <c r="BM34" s="2213"/>
      <c r="BN34" s="2213"/>
      <c r="BO34" s="2213"/>
      <c r="BP34" s="2213"/>
      <c r="BQ34" s="2213"/>
      <c r="BR34" s="2213"/>
      <c r="BS34" s="2213"/>
      <c r="BT34" s="2213"/>
      <c r="BU34" s="2213"/>
      <c r="BV34" s="2213"/>
      <c r="BW34" s="2213"/>
      <c r="BX34" s="2213"/>
      <c r="BY34" s="2213"/>
      <c r="BZ34" s="2213"/>
      <c r="CA34" s="2213"/>
      <c r="CB34" s="2213"/>
      <c r="CC34" s="2213"/>
      <c r="CD34" s="2213"/>
      <c r="CE34" s="2213"/>
      <c r="CF34" s="2213"/>
      <c r="CG34" s="2213"/>
      <c r="CH34" s="2213"/>
      <c r="CI34" s="2213"/>
      <c r="CJ34" s="2213"/>
      <c r="CK34" s="2213"/>
      <c r="CL34" s="2213"/>
      <c r="CM34" s="2213"/>
      <c r="CN34" s="2213"/>
      <c r="CO34" s="2213"/>
      <c r="CP34" s="2213"/>
      <c r="CQ34" s="2213"/>
      <c r="CR34" s="2213"/>
      <c r="CS34" s="2213"/>
      <c r="CT34" s="2213"/>
      <c r="CU34" s="2213"/>
      <c r="CV34" s="2213"/>
      <c r="CW34" s="2213"/>
      <c r="CX34" s="2213"/>
      <c r="CY34" s="2213"/>
      <c r="CZ34" s="2213"/>
      <c r="DA34" s="2213"/>
      <c r="DB34" s="2213"/>
      <c r="DC34" s="2213"/>
      <c r="DD34" s="2213"/>
      <c r="DE34" s="2213"/>
      <c r="DF34" s="2213"/>
      <c r="DG34" s="2213"/>
      <c r="DH34" s="2213"/>
      <c r="DI34" s="2213"/>
      <c r="DJ34" s="2213"/>
      <c r="DK34" s="2213"/>
      <c r="DL34" s="2213"/>
      <c r="DM34" s="2213"/>
      <c r="DN34" s="2213"/>
      <c r="DO34" s="2213"/>
      <c r="DP34" s="2213"/>
      <c r="DQ34" s="2213"/>
      <c r="DR34" s="2213"/>
      <c r="DS34" s="2213"/>
      <c r="DT34" s="2213"/>
      <c r="DU34" s="2213"/>
      <c r="DV34" s="2213"/>
      <c r="DW34" s="2213"/>
      <c r="DX34" s="2213"/>
      <c r="DY34" s="2213"/>
      <c r="DZ34" s="2213"/>
      <c r="EA34" s="2213"/>
      <c r="EB34" s="2213"/>
      <c r="EC34" s="2213"/>
      <c r="ED34" s="2213"/>
      <c r="EE34" s="2213"/>
      <c r="EF34" s="2213"/>
      <c r="EG34" s="2213"/>
      <c r="EH34" s="2213"/>
      <c r="EI34" s="2213"/>
      <c r="EJ34" s="2213"/>
      <c r="EK34" s="2213"/>
      <c r="EL34" s="1494"/>
    </row>
    <row r="35" spans="1:142" s="1178" customFormat="1" ht="15" customHeight="1" x14ac:dyDescent="0.25">
      <c r="A35" s="1490"/>
      <c r="B35" s="1463"/>
      <c r="C35" s="1463"/>
      <c r="D35" s="1463"/>
      <c r="E35" s="1429"/>
      <c r="F35" s="1491" t="s">
        <v>1246</v>
      </c>
      <c r="G35" s="1066"/>
      <c r="H35" s="1066"/>
      <c r="I35" s="1066"/>
      <c r="J35" s="1066"/>
      <c r="K35" s="1066"/>
      <c r="L35" s="1066"/>
      <c r="M35" s="1066"/>
      <c r="N35" s="1174"/>
      <c r="O35" s="1066"/>
      <c r="P35" s="1066"/>
      <c r="Q35" s="1066"/>
      <c r="R35" s="1066"/>
      <c r="S35" s="1066"/>
      <c r="T35" s="1066"/>
      <c r="U35" s="1066"/>
      <c r="V35" s="1066"/>
      <c r="W35" s="1066"/>
      <c r="X35" s="1066"/>
      <c r="Y35" s="1066"/>
      <c r="Z35" s="1066"/>
      <c r="AA35" s="1066"/>
      <c r="AB35" s="1066"/>
      <c r="AC35" s="1066"/>
      <c r="AD35" s="1066"/>
      <c r="AE35" s="1066"/>
      <c r="AF35" s="1066"/>
      <c r="AG35" s="1066"/>
      <c r="AH35" s="1066"/>
      <c r="AI35" s="1066"/>
      <c r="AJ35" s="1066"/>
      <c r="AK35" s="1066"/>
      <c r="AL35" s="1066"/>
      <c r="AM35" s="1066"/>
      <c r="AN35" s="1066"/>
      <c r="AO35" s="1066"/>
      <c r="AP35" s="1066"/>
      <c r="AQ35" s="1066"/>
      <c r="AR35" s="1066"/>
      <c r="AS35" s="1066"/>
      <c r="AT35" s="1066"/>
      <c r="AU35" s="1066"/>
      <c r="AV35" s="1066"/>
      <c r="AW35" s="1066"/>
      <c r="AX35" s="1066"/>
      <c r="AY35" s="1066"/>
      <c r="AZ35" s="1066"/>
      <c r="BA35" s="1066"/>
      <c r="BB35" s="1066"/>
      <c r="BC35" s="1066"/>
      <c r="BD35" s="1066"/>
      <c r="BE35" s="1066"/>
      <c r="BF35" s="1066"/>
      <c r="BG35" s="1066"/>
      <c r="BH35" s="1066"/>
      <c r="BI35" s="1066"/>
      <c r="BJ35" s="1066"/>
      <c r="BK35" s="1066"/>
      <c r="BL35" s="1066"/>
      <c r="BM35" s="1066"/>
      <c r="BN35" s="1066"/>
      <c r="BO35" s="1066"/>
      <c r="BP35" s="1066"/>
      <c r="BQ35" s="1066"/>
      <c r="BR35" s="1066"/>
      <c r="BS35" s="1066"/>
      <c r="BT35" s="1066"/>
      <c r="BU35" s="1066"/>
      <c r="BV35" s="1066"/>
      <c r="BW35" s="1066"/>
      <c r="BX35" s="1066"/>
      <c r="BY35" s="1066"/>
      <c r="BZ35" s="1066"/>
      <c r="CA35" s="1066"/>
      <c r="CB35" s="1066"/>
      <c r="CC35" s="1066"/>
      <c r="CD35" s="1066"/>
      <c r="CE35" s="1066"/>
      <c r="CF35" s="1066"/>
      <c r="CG35" s="1066"/>
      <c r="CH35" s="1066"/>
      <c r="CI35" s="1066"/>
      <c r="CJ35" s="1066"/>
      <c r="CK35" s="1066"/>
      <c r="CL35" s="1066"/>
      <c r="CM35" s="1066"/>
      <c r="CN35" s="1066"/>
      <c r="CO35" s="1066"/>
      <c r="CX35" s="1066"/>
      <c r="CY35" s="1066"/>
      <c r="DH35" s="1066"/>
      <c r="DI35" s="1066"/>
      <c r="DP35" s="1066"/>
      <c r="DQ35" s="1066"/>
      <c r="DV35" s="1066"/>
      <c r="DW35" s="1066"/>
      <c r="DY35" s="1066"/>
      <c r="DZ35" s="1066"/>
      <c r="EA35" s="1066"/>
      <c r="EB35" s="1066"/>
    </row>
    <row r="36" spans="1:142" s="1178" customFormat="1" ht="15" customHeight="1" x14ac:dyDescent="0.25">
      <c r="A36" s="1490"/>
      <c r="B36" s="1492" t="s">
        <v>1322</v>
      </c>
      <c r="C36" s="1492"/>
      <c r="D36" s="1492"/>
      <c r="E36" s="1492"/>
      <c r="F36" s="1493">
        <f>IF($F$16=($F$22+$F$26+$F$30+$F$38+$F$42+$F$46+$F$54+$F$58+$F$62+$F$70+$F$74+$F$78+$F$86+$F$90+$F$94+$F$102+$F$106+$F$110+$F$118+$F$122+$F$126+$F$12+$F$13+$F$14+$F$15),F38+F42+F46,IF($F$16=($F$119+$F$123+$F$127+$F$103+$F$107+$F$111+$F$87+$F$91+$F$95+$F$71+$F$75+$F$79+$F$55+$F$59+$F$63+$F$39+$F$43+$F$47+$F$23+$F$27+$F$31+$F$12+$F$13+$F$14+$F$15),F39+F43+F47,F40+F44+F48))</f>
        <v>0</v>
      </c>
      <c r="G36" s="1066"/>
      <c r="H36" s="1066"/>
      <c r="I36" s="1066"/>
      <c r="J36" s="1066"/>
      <c r="K36" s="1066"/>
      <c r="L36" s="1066"/>
      <c r="M36" s="1066"/>
      <c r="N36" s="1174"/>
      <c r="O36" s="1066"/>
      <c r="P36" s="1066"/>
      <c r="Q36" s="1066"/>
      <c r="R36" s="1066"/>
      <c r="S36" s="1066"/>
      <c r="T36" s="1066"/>
      <c r="U36" s="1066"/>
      <c r="V36" s="1066"/>
      <c r="W36" s="1066"/>
      <c r="X36" s="1066"/>
      <c r="Y36" s="1066"/>
      <c r="Z36" s="1066"/>
      <c r="AA36" s="1066"/>
      <c r="AB36" s="1066"/>
      <c r="AC36" s="1066"/>
      <c r="AD36" s="1066"/>
      <c r="AE36" s="1066"/>
      <c r="AF36" s="1066"/>
      <c r="AG36" s="1066"/>
      <c r="AH36" s="1066"/>
      <c r="AI36" s="1066"/>
      <c r="AJ36" s="1066"/>
      <c r="AK36" s="1066"/>
      <c r="AL36" s="1066"/>
      <c r="AM36" s="1066"/>
      <c r="AN36" s="1066"/>
      <c r="AO36" s="1066"/>
      <c r="AP36" s="1066"/>
      <c r="AQ36" s="1066"/>
      <c r="AR36" s="1066"/>
      <c r="AS36" s="1066"/>
      <c r="AT36" s="1066"/>
      <c r="AU36" s="1066"/>
      <c r="AV36" s="1066"/>
      <c r="AW36" s="1066"/>
      <c r="AX36" s="1066"/>
      <c r="AY36" s="1066"/>
      <c r="AZ36" s="1066"/>
      <c r="BA36" s="1066"/>
      <c r="BB36" s="1066"/>
      <c r="BC36" s="1066"/>
      <c r="BD36" s="1066"/>
      <c r="BE36" s="1066"/>
      <c r="BF36" s="1066"/>
      <c r="BG36" s="1066"/>
      <c r="BH36" s="1066"/>
      <c r="BI36" s="1066"/>
      <c r="BJ36" s="1066"/>
      <c r="BK36" s="1066"/>
      <c r="BL36" s="1066"/>
      <c r="BM36" s="1066"/>
      <c r="BN36" s="1066"/>
      <c r="BO36" s="1066"/>
      <c r="BP36" s="1066"/>
      <c r="BQ36" s="1066"/>
      <c r="BR36" s="1066"/>
      <c r="BS36" s="1066"/>
      <c r="BT36" s="1066"/>
      <c r="BU36" s="1066"/>
      <c r="BV36" s="1066"/>
      <c r="BW36" s="1066"/>
      <c r="BX36" s="1066"/>
      <c r="BY36" s="1066"/>
      <c r="BZ36" s="1066"/>
      <c r="CA36" s="1066"/>
      <c r="CB36" s="1066"/>
      <c r="CC36" s="1066"/>
      <c r="CD36" s="1066"/>
      <c r="CE36" s="1066"/>
      <c r="CF36" s="1066"/>
      <c r="CG36" s="1066"/>
      <c r="CH36" s="1066"/>
      <c r="CI36" s="1066"/>
      <c r="CJ36" s="1066"/>
      <c r="CK36" s="1066"/>
      <c r="CL36" s="1066"/>
      <c r="CM36" s="1066"/>
      <c r="CN36" s="1066"/>
      <c r="CO36" s="1066"/>
      <c r="CP36" s="1066"/>
      <c r="CQ36" s="1066"/>
      <c r="CX36" s="1066"/>
      <c r="CY36" s="1066"/>
      <c r="DH36" s="1066"/>
      <c r="DI36" s="1066"/>
      <c r="DP36" s="1066"/>
      <c r="DQ36" s="1066"/>
      <c r="DV36" s="1066"/>
      <c r="DW36" s="1066"/>
      <c r="DY36" s="1066"/>
      <c r="DZ36" s="1066"/>
      <c r="EA36" s="1066"/>
      <c r="EB36" s="1066"/>
      <c r="EL36" s="1190"/>
    </row>
    <row r="37" spans="1:142" s="1178" customFormat="1" ht="15" customHeight="1" x14ac:dyDescent="0.25">
      <c r="A37" s="1490"/>
      <c r="B37" s="1179" t="s">
        <v>1315</v>
      </c>
      <c r="C37" s="1180"/>
      <c r="D37" s="1180"/>
      <c r="E37" s="1181"/>
      <c r="F37" s="1111"/>
      <c r="G37" s="1066"/>
      <c r="H37" s="1066"/>
      <c r="I37" s="1066"/>
      <c r="J37" s="1066"/>
      <c r="K37" s="1066"/>
      <c r="L37" s="1066"/>
      <c r="M37" s="1066"/>
      <c r="N37" s="1174"/>
      <c r="O37" s="1066"/>
      <c r="P37" s="1066"/>
      <c r="Q37" s="1066"/>
      <c r="R37" s="1066"/>
      <c r="S37" s="1066"/>
      <c r="T37" s="1066"/>
      <c r="U37" s="1066"/>
      <c r="V37" s="1066"/>
      <c r="W37" s="1066"/>
      <c r="X37" s="1066"/>
      <c r="Y37" s="1066"/>
      <c r="Z37" s="1066"/>
      <c r="AA37" s="1066"/>
      <c r="AB37" s="1066"/>
      <c r="AC37" s="1066"/>
      <c r="AD37" s="1066"/>
      <c r="AE37" s="1066"/>
      <c r="AF37" s="1066"/>
      <c r="AG37" s="1066"/>
      <c r="AH37" s="1066"/>
      <c r="AI37" s="1066"/>
      <c r="AJ37" s="1066"/>
      <c r="AK37" s="1066"/>
      <c r="AL37" s="1066"/>
      <c r="AM37" s="1066"/>
      <c r="AN37" s="1066"/>
      <c r="AO37" s="1066"/>
      <c r="AP37" s="1066"/>
      <c r="AQ37" s="1066"/>
      <c r="AR37" s="1066"/>
      <c r="AS37" s="1066"/>
      <c r="AT37" s="1066"/>
      <c r="AU37" s="1066"/>
      <c r="AV37" s="1066"/>
      <c r="AW37" s="1066"/>
      <c r="AX37" s="1066"/>
      <c r="AY37" s="1066"/>
      <c r="AZ37" s="1066"/>
      <c r="BA37" s="1066"/>
      <c r="BB37" s="1066"/>
      <c r="BC37" s="1066"/>
      <c r="BD37" s="1066"/>
      <c r="BE37" s="1066"/>
      <c r="BF37" s="1066"/>
      <c r="BG37" s="1066"/>
      <c r="BH37" s="1066"/>
      <c r="BI37" s="1066"/>
      <c r="BJ37" s="1066"/>
      <c r="BK37" s="1066"/>
      <c r="BL37" s="1066"/>
      <c r="BM37" s="1066"/>
      <c r="BN37" s="1066"/>
      <c r="BO37" s="1066"/>
      <c r="BP37" s="1066"/>
      <c r="BQ37" s="1066"/>
      <c r="BR37" s="1066"/>
      <c r="BS37" s="1066"/>
      <c r="BT37" s="1066"/>
      <c r="BU37" s="1066"/>
      <c r="BV37" s="1066"/>
      <c r="BW37" s="1066"/>
      <c r="BX37" s="1066"/>
      <c r="BY37" s="1066"/>
      <c r="BZ37" s="1066"/>
      <c r="CA37" s="1066"/>
      <c r="CB37" s="1066"/>
      <c r="CC37" s="1066"/>
      <c r="CD37" s="1066"/>
      <c r="CE37" s="1066"/>
      <c r="CF37" s="1066"/>
      <c r="CG37" s="1066"/>
      <c r="CH37" s="1066"/>
      <c r="CI37" s="1066"/>
      <c r="CJ37" s="1066"/>
      <c r="CK37" s="1066"/>
      <c r="CL37" s="1066"/>
      <c r="CM37" s="1066"/>
      <c r="CN37" s="1066"/>
      <c r="CO37" s="1066"/>
      <c r="CP37" s="1066"/>
      <c r="CQ37" s="1066"/>
      <c r="CX37" s="1066"/>
      <c r="CY37" s="1066"/>
      <c r="DH37" s="1066"/>
      <c r="DI37" s="1066"/>
      <c r="DP37" s="1066"/>
      <c r="DQ37" s="1066"/>
      <c r="DV37" s="1066"/>
      <c r="DW37" s="1066"/>
      <c r="DY37" s="1066"/>
      <c r="DZ37" s="1066"/>
      <c r="EA37" s="1066"/>
      <c r="EB37" s="1066"/>
      <c r="EL37" s="1190"/>
    </row>
    <row r="38" spans="1:142" s="1178" customFormat="1" ht="15" customHeight="1" x14ac:dyDescent="0.25">
      <c r="A38" s="1490"/>
      <c r="B38" s="1182" t="s">
        <v>1316</v>
      </c>
      <c r="C38" s="1183"/>
      <c r="D38" s="1183"/>
      <c r="E38" s="1184"/>
      <c r="F38" s="1185"/>
      <c r="G38" s="1066"/>
      <c r="H38" s="1066"/>
      <c r="I38" s="1066"/>
      <c r="J38" s="1066"/>
      <c r="K38" s="1066"/>
      <c r="L38" s="1066"/>
      <c r="M38" s="1066"/>
      <c r="N38" s="1174"/>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1066"/>
      <c r="AM38" s="1066"/>
      <c r="AN38" s="1066"/>
      <c r="AO38" s="1066"/>
      <c r="AP38" s="1066"/>
      <c r="AQ38" s="1066"/>
      <c r="AR38" s="1066"/>
      <c r="AS38" s="1066"/>
      <c r="AT38" s="1066"/>
      <c r="AU38" s="1066"/>
      <c r="AV38" s="1066"/>
      <c r="AW38" s="1066"/>
      <c r="AX38" s="1066"/>
      <c r="AY38" s="1066"/>
      <c r="AZ38" s="1066"/>
      <c r="BA38" s="1066"/>
      <c r="BB38" s="1066"/>
      <c r="BC38" s="1066"/>
      <c r="BD38" s="1066"/>
      <c r="BE38" s="1066"/>
      <c r="BF38" s="1066"/>
      <c r="BG38" s="1066"/>
      <c r="BH38" s="1066"/>
      <c r="BI38" s="1066"/>
      <c r="BJ38" s="1066"/>
      <c r="BK38" s="1066"/>
      <c r="BL38" s="1066"/>
      <c r="BM38" s="1066"/>
      <c r="BN38" s="1066"/>
      <c r="BO38" s="1066"/>
      <c r="BP38" s="1066"/>
      <c r="BQ38" s="1066"/>
      <c r="BR38" s="1066"/>
      <c r="BS38" s="1066"/>
      <c r="BT38" s="1066"/>
      <c r="BU38" s="1066"/>
      <c r="BV38" s="1066"/>
      <c r="BW38" s="1066"/>
      <c r="BX38" s="1066"/>
      <c r="BY38" s="1066"/>
      <c r="BZ38" s="1066"/>
      <c r="CA38" s="1066"/>
      <c r="CB38" s="1066"/>
      <c r="CC38" s="1066"/>
      <c r="CD38" s="1066"/>
      <c r="CE38" s="1066"/>
      <c r="CF38" s="1066"/>
      <c r="CG38" s="1066"/>
      <c r="CH38" s="1066"/>
      <c r="CI38" s="1066"/>
      <c r="CJ38" s="1066"/>
      <c r="CK38" s="1066"/>
      <c r="CL38" s="1066"/>
      <c r="CM38" s="1066"/>
      <c r="CN38" s="1066"/>
      <c r="CO38" s="1066"/>
      <c r="CP38" s="1066"/>
      <c r="CQ38" s="1066"/>
      <c r="CX38" s="1066"/>
      <c r="CY38" s="1066"/>
      <c r="DH38" s="1066"/>
      <c r="DI38" s="1066"/>
      <c r="DP38" s="1066"/>
      <c r="DQ38" s="1066"/>
      <c r="DV38" s="1066"/>
      <c r="DW38" s="1066"/>
      <c r="DY38" s="1066"/>
      <c r="DZ38" s="1066"/>
      <c r="EA38" s="1066"/>
      <c r="EB38" s="1066"/>
      <c r="EL38" s="1190"/>
    </row>
    <row r="39" spans="1:142" s="1178" customFormat="1" ht="15" customHeight="1" x14ac:dyDescent="0.25">
      <c r="A39" s="1490"/>
      <c r="B39" s="1182" t="s">
        <v>1317</v>
      </c>
      <c r="C39" s="1183"/>
      <c r="D39" s="1183"/>
      <c r="E39" s="1184"/>
      <c r="F39" s="1185"/>
      <c r="G39" s="1066"/>
      <c r="H39" s="1066"/>
      <c r="I39" s="1066"/>
      <c r="J39" s="1066"/>
      <c r="K39" s="1066"/>
      <c r="L39" s="1066"/>
      <c r="M39" s="1066"/>
      <c r="N39" s="1174"/>
      <c r="O39" s="1066"/>
      <c r="P39" s="1066"/>
      <c r="Q39" s="1066"/>
      <c r="R39" s="1066"/>
      <c r="S39" s="1066"/>
      <c r="T39" s="1066"/>
      <c r="U39" s="1066"/>
      <c r="V39" s="1066"/>
      <c r="W39" s="1066"/>
      <c r="X39" s="1066"/>
      <c r="Y39" s="1066"/>
      <c r="Z39" s="1066"/>
      <c r="AA39" s="1066"/>
      <c r="AB39" s="1066"/>
      <c r="AC39" s="1066"/>
      <c r="AD39" s="1066"/>
      <c r="AE39" s="1066"/>
      <c r="AF39" s="1066"/>
      <c r="AG39" s="1066"/>
      <c r="AH39" s="1066"/>
      <c r="AI39" s="1066"/>
      <c r="AJ39" s="1066"/>
      <c r="AK39" s="1066"/>
      <c r="AL39" s="1066"/>
      <c r="AM39" s="1066"/>
      <c r="AN39" s="1066"/>
      <c r="AO39" s="1066"/>
      <c r="AP39" s="1066"/>
      <c r="AQ39" s="1066"/>
      <c r="AR39" s="1066"/>
      <c r="AS39" s="1066"/>
      <c r="AT39" s="1066"/>
      <c r="AU39" s="1066"/>
      <c r="AV39" s="1066"/>
      <c r="AW39" s="1066"/>
      <c r="AX39" s="1066"/>
      <c r="AY39" s="1066"/>
      <c r="AZ39" s="1066"/>
      <c r="BA39" s="1066"/>
      <c r="BB39" s="1066"/>
      <c r="BC39" s="1066"/>
      <c r="BD39" s="1066"/>
      <c r="BE39" s="1066"/>
      <c r="BF39" s="1066"/>
      <c r="BG39" s="1066"/>
      <c r="BH39" s="1066"/>
      <c r="BI39" s="1066"/>
      <c r="BJ39" s="1066"/>
      <c r="BK39" s="1066"/>
      <c r="BL39" s="1066"/>
      <c r="BM39" s="1066"/>
      <c r="BN39" s="1066"/>
      <c r="BO39" s="1066"/>
      <c r="BP39" s="1066"/>
      <c r="BQ39" s="1066"/>
      <c r="BR39" s="1066"/>
      <c r="BS39" s="1066"/>
      <c r="BT39" s="1066"/>
      <c r="BU39" s="1066"/>
      <c r="BV39" s="1066"/>
      <c r="BW39" s="1066"/>
      <c r="BX39" s="1066"/>
      <c r="BY39" s="1066"/>
      <c r="BZ39" s="1066"/>
      <c r="CA39" s="1066"/>
      <c r="CB39" s="1066"/>
      <c r="CC39" s="1066"/>
      <c r="CD39" s="1066"/>
      <c r="CE39" s="1066"/>
      <c r="CF39" s="1066"/>
      <c r="CG39" s="1066"/>
      <c r="CH39" s="1066"/>
      <c r="CI39" s="1066"/>
      <c r="CJ39" s="1066"/>
      <c r="CK39" s="1066"/>
      <c r="CL39" s="1066"/>
      <c r="CM39" s="1066"/>
      <c r="CN39" s="1066"/>
      <c r="CO39" s="1066"/>
      <c r="CP39" s="1066"/>
      <c r="CQ39" s="1066"/>
      <c r="CX39" s="1066"/>
      <c r="CY39" s="1066"/>
      <c r="DH39" s="1066"/>
      <c r="DI39" s="1066"/>
      <c r="DP39" s="1066"/>
      <c r="DQ39" s="1066"/>
      <c r="DV39" s="1066"/>
      <c r="DW39" s="1066"/>
      <c r="DY39" s="1066"/>
      <c r="DZ39" s="1066"/>
      <c r="EA39" s="1066"/>
      <c r="EB39" s="1066"/>
      <c r="EL39" s="1190"/>
    </row>
    <row r="40" spans="1:142" s="1178" customFormat="1" ht="15" customHeight="1" x14ac:dyDescent="0.25">
      <c r="A40" s="1490"/>
      <c r="B40" s="1182" t="s">
        <v>1318</v>
      </c>
      <c r="C40" s="1183"/>
      <c r="D40" s="1183"/>
      <c r="E40" s="1184"/>
      <c r="F40" s="1185"/>
      <c r="G40" s="1066"/>
      <c r="H40" s="1066"/>
      <c r="I40" s="1066"/>
      <c r="J40" s="1066"/>
      <c r="K40" s="1066"/>
      <c r="L40" s="1066"/>
      <c r="M40" s="1066"/>
      <c r="N40" s="1174"/>
      <c r="O40" s="1066"/>
      <c r="P40" s="1066"/>
      <c r="Q40" s="1066"/>
      <c r="R40" s="1066"/>
      <c r="S40" s="1066"/>
      <c r="T40" s="1066"/>
      <c r="U40" s="1066"/>
      <c r="V40" s="1066"/>
      <c r="W40" s="1066"/>
      <c r="X40" s="1066"/>
      <c r="Y40" s="1066"/>
      <c r="Z40" s="1066"/>
      <c r="AA40" s="1066"/>
      <c r="AB40" s="1066"/>
      <c r="AC40" s="1066"/>
      <c r="AD40" s="1066"/>
      <c r="AE40" s="1066"/>
      <c r="AF40" s="1066"/>
      <c r="AG40" s="1066"/>
      <c r="AH40" s="1066"/>
      <c r="AI40" s="1066"/>
      <c r="AJ40" s="1066"/>
      <c r="AK40" s="1066"/>
      <c r="AL40" s="1066"/>
      <c r="AM40" s="1066"/>
      <c r="AN40" s="1066"/>
      <c r="AO40" s="1066"/>
      <c r="AP40" s="1066"/>
      <c r="AQ40" s="1066"/>
      <c r="AR40" s="1066"/>
      <c r="AS40" s="1066"/>
      <c r="AT40" s="1066"/>
      <c r="AU40" s="1066"/>
      <c r="AV40" s="1066"/>
      <c r="AW40" s="1066"/>
      <c r="AX40" s="1066"/>
      <c r="AY40" s="1066"/>
      <c r="AZ40" s="1066"/>
      <c r="BA40" s="1066"/>
      <c r="BB40" s="1066"/>
      <c r="BC40" s="1066"/>
      <c r="BD40" s="1066"/>
      <c r="BE40" s="1066"/>
      <c r="BF40" s="1066"/>
      <c r="BG40" s="1066"/>
      <c r="BH40" s="1066"/>
      <c r="BI40" s="1066"/>
      <c r="BJ40" s="1066"/>
      <c r="BK40" s="1066"/>
      <c r="BL40" s="1066"/>
      <c r="BM40" s="1066"/>
      <c r="BN40" s="1066"/>
      <c r="BO40" s="1066"/>
      <c r="BP40" s="1066"/>
      <c r="BQ40" s="1066"/>
      <c r="BR40" s="1066"/>
      <c r="BS40" s="1066"/>
      <c r="BT40" s="1066"/>
      <c r="BU40" s="1066"/>
      <c r="BV40" s="1066"/>
      <c r="BW40" s="1066"/>
      <c r="BX40" s="1066"/>
      <c r="BY40" s="1066"/>
      <c r="BZ40" s="1066"/>
      <c r="CA40" s="1066"/>
      <c r="CB40" s="1066"/>
      <c r="CC40" s="1066"/>
      <c r="CD40" s="1066"/>
      <c r="CE40" s="1066"/>
      <c r="CF40" s="1066"/>
      <c r="CG40" s="1066"/>
      <c r="CH40" s="1066"/>
      <c r="CI40" s="1066"/>
      <c r="CJ40" s="1066"/>
      <c r="CK40" s="1066"/>
      <c r="CL40" s="1066"/>
      <c r="CM40" s="1066"/>
      <c r="CN40" s="1066"/>
      <c r="CO40" s="1066"/>
      <c r="CP40" s="1066"/>
      <c r="CQ40" s="1066"/>
      <c r="CX40" s="1066"/>
      <c r="CY40" s="1066"/>
      <c r="DH40" s="1066"/>
      <c r="DI40" s="1066"/>
      <c r="DP40" s="1066"/>
      <c r="DQ40" s="1066"/>
      <c r="DV40" s="1066"/>
      <c r="DW40" s="1066"/>
      <c r="DY40" s="1066"/>
      <c r="DZ40" s="1066"/>
      <c r="EA40" s="1066"/>
      <c r="EB40" s="1066"/>
      <c r="EL40" s="1190"/>
    </row>
    <row r="41" spans="1:142" s="1178" customFormat="1" ht="15" customHeight="1" x14ac:dyDescent="0.25">
      <c r="A41" s="1490"/>
      <c r="B41" s="1179" t="s">
        <v>1319</v>
      </c>
      <c r="C41" s="1180"/>
      <c r="D41" s="1180"/>
      <c r="E41" s="1181"/>
      <c r="F41" s="1111"/>
      <c r="G41" s="1066"/>
      <c r="H41" s="1066"/>
      <c r="I41" s="1066"/>
      <c r="J41" s="1066"/>
      <c r="K41" s="1066"/>
      <c r="L41" s="1066"/>
      <c r="M41" s="1066"/>
      <c r="N41" s="1174"/>
      <c r="O41" s="1066"/>
      <c r="P41" s="1066"/>
      <c r="Q41" s="1066"/>
      <c r="R41" s="1066"/>
      <c r="S41" s="1066"/>
      <c r="T41" s="1066"/>
      <c r="U41" s="1066"/>
      <c r="V41" s="1066"/>
      <c r="W41" s="1066"/>
      <c r="X41" s="1066"/>
      <c r="Y41" s="1066"/>
      <c r="Z41" s="1066"/>
      <c r="AA41" s="1066"/>
      <c r="AB41" s="1066"/>
      <c r="AC41" s="1066"/>
      <c r="AD41" s="1066"/>
      <c r="AE41" s="1066"/>
      <c r="AF41" s="1066"/>
      <c r="AG41" s="1066"/>
      <c r="AH41" s="1066"/>
      <c r="AI41" s="1066"/>
      <c r="AJ41" s="1066"/>
      <c r="AK41" s="1066"/>
      <c r="AL41" s="1066"/>
      <c r="AM41" s="1066"/>
      <c r="AN41" s="1066"/>
      <c r="AO41" s="1066"/>
      <c r="AP41" s="1066"/>
      <c r="AQ41" s="1066"/>
      <c r="AR41" s="1066"/>
      <c r="AS41" s="1066"/>
      <c r="AT41" s="1066"/>
      <c r="AU41" s="1066"/>
      <c r="AV41" s="1066"/>
      <c r="AW41" s="1066"/>
      <c r="AX41" s="1066"/>
      <c r="AY41" s="1066"/>
      <c r="AZ41" s="1066"/>
      <c r="BA41" s="1066"/>
      <c r="BB41" s="1066"/>
      <c r="BC41" s="1066"/>
      <c r="BD41" s="1066"/>
      <c r="BE41" s="1066"/>
      <c r="BF41" s="1066"/>
      <c r="BG41" s="1066"/>
      <c r="BH41" s="1066"/>
      <c r="BI41" s="1066"/>
      <c r="BJ41" s="1066"/>
      <c r="BK41" s="1066"/>
      <c r="BL41" s="1066"/>
      <c r="BM41" s="1066"/>
      <c r="BN41" s="1066"/>
      <c r="BO41" s="1066"/>
      <c r="BP41" s="1066"/>
      <c r="BQ41" s="1066"/>
      <c r="BR41" s="1066"/>
      <c r="BS41" s="1066"/>
      <c r="BT41" s="1066"/>
      <c r="BU41" s="1066"/>
      <c r="BV41" s="1066"/>
      <c r="BW41" s="1066"/>
      <c r="BX41" s="1066"/>
      <c r="BY41" s="1066"/>
      <c r="BZ41" s="1066"/>
      <c r="CA41" s="1066"/>
      <c r="CB41" s="1066"/>
      <c r="CC41" s="1066"/>
      <c r="CD41" s="1066"/>
      <c r="CE41" s="1066"/>
      <c r="CF41" s="1066"/>
      <c r="CG41" s="1066"/>
      <c r="CH41" s="1066"/>
      <c r="CI41" s="1066"/>
      <c r="CJ41" s="1066"/>
      <c r="CK41" s="1066"/>
      <c r="CL41" s="1066"/>
      <c r="CM41" s="1066"/>
      <c r="CN41" s="1066"/>
      <c r="CO41" s="1066"/>
      <c r="CP41" s="1066"/>
      <c r="CQ41" s="1066"/>
      <c r="CX41" s="1066"/>
      <c r="CY41" s="1066"/>
      <c r="DH41" s="1066"/>
      <c r="DI41" s="1066"/>
      <c r="DP41" s="1066"/>
      <c r="DQ41" s="1066"/>
      <c r="DV41" s="1066"/>
      <c r="DW41" s="1066"/>
      <c r="DY41" s="1066"/>
      <c r="DZ41" s="1066"/>
      <c r="EA41" s="1066"/>
      <c r="EB41" s="1066"/>
      <c r="EL41" s="1190"/>
    </row>
    <row r="42" spans="1:142" s="1178" customFormat="1" ht="15" customHeight="1" x14ac:dyDescent="0.25">
      <c r="A42" s="1490"/>
      <c r="B42" s="1182" t="s">
        <v>1316</v>
      </c>
      <c r="C42" s="1183"/>
      <c r="D42" s="1183"/>
      <c r="E42" s="1184"/>
      <c r="F42" s="1185"/>
      <c r="G42" s="1066"/>
      <c r="H42" s="1066"/>
      <c r="I42" s="1066"/>
      <c r="J42" s="1066"/>
      <c r="K42" s="1066"/>
      <c r="L42" s="1066"/>
      <c r="M42" s="1066"/>
      <c r="N42" s="1174"/>
      <c r="O42" s="1066"/>
      <c r="P42" s="1066"/>
      <c r="Q42" s="1066"/>
      <c r="R42" s="1066"/>
      <c r="S42" s="1066"/>
      <c r="T42" s="1066"/>
      <c r="U42" s="1066"/>
      <c r="V42" s="1066"/>
      <c r="W42" s="1066"/>
      <c r="X42" s="1066"/>
      <c r="Y42" s="1066"/>
      <c r="Z42" s="1066"/>
      <c r="AA42" s="1066"/>
      <c r="AB42" s="1066"/>
      <c r="AC42" s="1066"/>
      <c r="AD42" s="1066"/>
      <c r="AE42" s="1066"/>
      <c r="AF42" s="1066"/>
      <c r="AG42" s="1066"/>
      <c r="AH42" s="1066"/>
      <c r="AI42" s="1066"/>
      <c r="AJ42" s="1066"/>
      <c r="AK42" s="1066"/>
      <c r="AL42" s="1066"/>
      <c r="AM42" s="1066"/>
      <c r="AN42" s="1066"/>
      <c r="AO42" s="1066"/>
      <c r="AP42" s="1066"/>
      <c r="AQ42" s="1066"/>
      <c r="AR42" s="1066"/>
      <c r="AS42" s="1066"/>
      <c r="AT42" s="1066"/>
      <c r="AU42" s="1066"/>
      <c r="AV42" s="1066"/>
      <c r="AW42" s="1066"/>
      <c r="AX42" s="1066"/>
      <c r="AY42" s="1066"/>
      <c r="AZ42" s="1066"/>
      <c r="BA42" s="1066"/>
      <c r="BB42" s="1066"/>
      <c r="BC42" s="1066"/>
      <c r="BD42" s="1066"/>
      <c r="BE42" s="1066"/>
      <c r="BF42" s="1066"/>
      <c r="BG42" s="1066"/>
      <c r="BH42" s="1066"/>
      <c r="BI42" s="1066"/>
      <c r="BJ42" s="1066"/>
      <c r="BK42" s="1066"/>
      <c r="BL42" s="1066"/>
      <c r="BM42" s="1066"/>
      <c r="BN42" s="1066"/>
      <c r="BO42" s="1066"/>
      <c r="BP42" s="1066"/>
      <c r="BQ42" s="1066"/>
      <c r="BR42" s="1066"/>
      <c r="BS42" s="1066"/>
      <c r="BT42" s="1066"/>
      <c r="BU42" s="1066"/>
      <c r="BV42" s="1066"/>
      <c r="BW42" s="1066"/>
      <c r="BX42" s="1066"/>
      <c r="BY42" s="1066"/>
      <c r="BZ42" s="1066"/>
      <c r="CA42" s="1066"/>
      <c r="CB42" s="1066"/>
      <c r="CC42" s="1066"/>
      <c r="CD42" s="1066"/>
      <c r="CE42" s="1066"/>
      <c r="CF42" s="1066"/>
      <c r="CG42" s="1066"/>
      <c r="CH42" s="1066"/>
      <c r="CI42" s="1066"/>
      <c r="CJ42" s="1066"/>
      <c r="CK42" s="1066"/>
      <c r="CL42" s="1066"/>
      <c r="CM42" s="1066"/>
      <c r="CN42" s="1066"/>
      <c r="CO42" s="1066"/>
      <c r="CP42" s="1066"/>
      <c r="CQ42" s="1066"/>
      <c r="CX42" s="1066"/>
      <c r="CY42" s="1066"/>
      <c r="DH42" s="1066"/>
      <c r="DI42" s="1066"/>
      <c r="DP42" s="1066"/>
      <c r="DQ42" s="1066"/>
      <c r="DV42" s="1066"/>
      <c r="DW42" s="1066"/>
      <c r="DY42" s="1066"/>
      <c r="DZ42" s="1066"/>
      <c r="EA42" s="1066"/>
      <c r="EB42" s="1066"/>
      <c r="EL42" s="1190"/>
    </row>
    <row r="43" spans="1:142" s="1178" customFormat="1" ht="15" customHeight="1" x14ac:dyDescent="0.25">
      <c r="A43" s="1490"/>
      <c r="B43" s="1182" t="s">
        <v>1317</v>
      </c>
      <c r="C43" s="1183"/>
      <c r="D43" s="1183"/>
      <c r="E43" s="1184"/>
      <c r="F43" s="1185"/>
      <c r="G43" s="1066"/>
      <c r="H43" s="1066"/>
      <c r="I43" s="1066"/>
      <c r="J43" s="1066"/>
      <c r="K43" s="1066"/>
      <c r="L43" s="1066"/>
      <c r="M43" s="1066"/>
      <c r="N43" s="1174"/>
      <c r="O43" s="1066"/>
      <c r="P43" s="1066"/>
      <c r="Q43" s="1066"/>
      <c r="R43" s="1066"/>
      <c r="S43" s="1066"/>
      <c r="T43" s="1066"/>
      <c r="U43" s="1066"/>
      <c r="V43" s="1066"/>
      <c r="W43" s="1066"/>
      <c r="X43" s="1066"/>
      <c r="Y43" s="1066"/>
      <c r="Z43" s="1066"/>
      <c r="AA43" s="1066"/>
      <c r="AB43" s="1066"/>
      <c r="AC43" s="1066"/>
      <c r="AD43" s="1066"/>
      <c r="AE43" s="1066"/>
      <c r="AF43" s="1066"/>
      <c r="AG43" s="1066"/>
      <c r="AH43" s="1066"/>
      <c r="AI43" s="1066"/>
      <c r="AJ43" s="1066"/>
      <c r="AK43" s="1066"/>
      <c r="AL43" s="1066"/>
      <c r="AM43" s="1066"/>
      <c r="AN43" s="1066"/>
      <c r="AO43" s="1066"/>
      <c r="AP43" s="1066"/>
      <c r="AQ43" s="1066"/>
      <c r="AR43" s="1066"/>
      <c r="AS43" s="1066"/>
      <c r="AT43" s="1066"/>
      <c r="AU43" s="1066"/>
      <c r="AV43" s="1066"/>
      <c r="AW43" s="1066"/>
      <c r="AX43" s="1066"/>
      <c r="AY43" s="1066"/>
      <c r="AZ43" s="1066"/>
      <c r="BA43" s="1066"/>
      <c r="BB43" s="1066"/>
      <c r="BC43" s="1066"/>
      <c r="BD43" s="1066"/>
      <c r="BE43" s="1066"/>
      <c r="BF43" s="1066"/>
      <c r="BG43" s="1066"/>
      <c r="BH43" s="1066"/>
      <c r="BI43" s="1066"/>
      <c r="BJ43" s="1066"/>
      <c r="BK43" s="1066"/>
      <c r="BL43" s="1066"/>
      <c r="BM43" s="1066"/>
      <c r="BN43" s="1066"/>
      <c r="BO43" s="1066"/>
      <c r="BP43" s="1066"/>
      <c r="BQ43" s="1066"/>
      <c r="BR43" s="1066"/>
      <c r="BS43" s="1066"/>
      <c r="BT43" s="1066"/>
      <c r="BU43" s="1066"/>
      <c r="BV43" s="1066"/>
      <c r="BW43" s="1066"/>
      <c r="BX43" s="1066"/>
      <c r="BY43" s="1066"/>
      <c r="BZ43" s="1066"/>
      <c r="CA43" s="1066"/>
      <c r="CB43" s="1066"/>
      <c r="CC43" s="1066"/>
      <c r="CD43" s="1066"/>
      <c r="CE43" s="1066"/>
      <c r="CF43" s="1066"/>
      <c r="CG43" s="1066"/>
      <c r="CH43" s="1066"/>
      <c r="CI43" s="1066"/>
      <c r="CJ43" s="1066"/>
      <c r="CK43" s="1066"/>
      <c r="CL43" s="1066"/>
      <c r="CM43" s="1066"/>
      <c r="CN43" s="1066"/>
      <c r="CO43" s="1066"/>
      <c r="CP43" s="1066"/>
      <c r="CQ43" s="1066"/>
      <c r="CX43" s="1066"/>
      <c r="CY43" s="1066"/>
      <c r="DH43" s="1066"/>
      <c r="DI43" s="1066"/>
      <c r="DP43" s="1066"/>
      <c r="DQ43" s="1066"/>
      <c r="DV43" s="1066"/>
      <c r="DW43" s="1066"/>
      <c r="DY43" s="1066"/>
      <c r="DZ43" s="1066"/>
      <c r="EA43" s="1066"/>
      <c r="EB43" s="1066"/>
      <c r="EL43" s="1190"/>
    </row>
    <row r="44" spans="1:142" s="1178" customFormat="1" ht="15" customHeight="1" x14ac:dyDescent="0.25">
      <c r="A44" s="1490"/>
      <c r="B44" s="1182" t="s">
        <v>1318</v>
      </c>
      <c r="C44" s="1183"/>
      <c r="D44" s="1183"/>
      <c r="E44" s="1184"/>
      <c r="F44" s="1185"/>
      <c r="G44" s="1066"/>
      <c r="H44" s="1066"/>
      <c r="I44" s="1066"/>
      <c r="J44" s="1066"/>
      <c r="K44" s="1066"/>
      <c r="L44" s="1066"/>
      <c r="M44" s="1066"/>
      <c r="N44" s="1174"/>
      <c r="O44" s="1066"/>
      <c r="P44" s="1066"/>
      <c r="Q44" s="1066"/>
      <c r="R44" s="1066"/>
      <c r="S44" s="1066"/>
      <c r="T44" s="1066"/>
      <c r="U44" s="1066"/>
      <c r="V44" s="1066"/>
      <c r="W44" s="1066"/>
      <c r="X44" s="1066"/>
      <c r="Y44" s="1066"/>
      <c r="Z44" s="1066"/>
      <c r="AA44" s="1066"/>
      <c r="AB44" s="1066"/>
      <c r="AC44" s="1066"/>
      <c r="AD44" s="1066"/>
      <c r="AE44" s="1066"/>
      <c r="AF44" s="1066"/>
      <c r="AG44" s="1066"/>
      <c r="AH44" s="1066"/>
      <c r="AI44" s="1066"/>
      <c r="AJ44" s="1066"/>
      <c r="AK44" s="1066"/>
      <c r="AL44" s="1066"/>
      <c r="AM44" s="1066"/>
      <c r="AN44" s="1066"/>
      <c r="AO44" s="1066"/>
      <c r="AP44" s="1066"/>
      <c r="AQ44" s="1066"/>
      <c r="AR44" s="1066"/>
      <c r="AS44" s="1066"/>
      <c r="AT44" s="1066"/>
      <c r="AU44" s="1066"/>
      <c r="AV44" s="1066"/>
      <c r="AW44" s="1066"/>
      <c r="AX44" s="1066"/>
      <c r="AY44" s="1066"/>
      <c r="AZ44" s="1066"/>
      <c r="BA44" s="1066"/>
      <c r="BB44" s="1066"/>
      <c r="BC44" s="1066"/>
      <c r="BD44" s="1066"/>
      <c r="BE44" s="1066"/>
      <c r="BF44" s="1066"/>
      <c r="BG44" s="1066"/>
      <c r="BH44" s="1066"/>
      <c r="BI44" s="1066"/>
      <c r="BJ44" s="1066"/>
      <c r="BK44" s="1066"/>
      <c r="BL44" s="1066"/>
      <c r="BM44" s="1066"/>
      <c r="BN44" s="1066"/>
      <c r="BO44" s="1066"/>
      <c r="BP44" s="1066"/>
      <c r="BQ44" s="1066"/>
      <c r="BR44" s="1066"/>
      <c r="BS44" s="1066"/>
      <c r="BT44" s="1066"/>
      <c r="BU44" s="1066"/>
      <c r="BV44" s="1066"/>
      <c r="BW44" s="1066"/>
      <c r="BX44" s="1066"/>
      <c r="BY44" s="1066"/>
      <c r="BZ44" s="1066"/>
      <c r="CA44" s="1066"/>
      <c r="CB44" s="1066"/>
      <c r="CC44" s="1066"/>
      <c r="CD44" s="1066"/>
      <c r="CE44" s="1066"/>
      <c r="CF44" s="1066"/>
      <c r="CG44" s="1066"/>
      <c r="CH44" s="1066"/>
      <c r="CI44" s="1066"/>
      <c r="CJ44" s="1066"/>
      <c r="CK44" s="1066"/>
      <c r="CL44" s="1066"/>
      <c r="CM44" s="1066"/>
      <c r="CN44" s="1066"/>
      <c r="CO44" s="1066"/>
      <c r="CP44" s="1066"/>
      <c r="CQ44" s="1066"/>
      <c r="CX44" s="1066"/>
      <c r="CY44" s="1066"/>
      <c r="DH44" s="1066"/>
      <c r="DI44" s="1066"/>
      <c r="DP44" s="1066"/>
      <c r="DQ44" s="1066"/>
      <c r="DV44" s="1066"/>
      <c r="DW44" s="1066"/>
      <c r="DY44" s="1066"/>
      <c r="DZ44" s="1066"/>
      <c r="EA44" s="1066"/>
      <c r="EB44" s="1066"/>
      <c r="EL44" s="1190"/>
    </row>
    <row r="45" spans="1:142" s="1178" customFormat="1" ht="15" customHeight="1" x14ac:dyDescent="0.25">
      <c r="A45" s="1490"/>
      <c r="B45" s="1179" t="s">
        <v>1320</v>
      </c>
      <c r="C45" s="1180"/>
      <c r="D45" s="1180"/>
      <c r="E45" s="1181"/>
      <c r="F45" s="1111"/>
      <c r="G45" s="1066"/>
      <c r="H45" s="1066"/>
      <c r="I45" s="1066"/>
      <c r="J45" s="1066"/>
      <c r="K45" s="1066"/>
      <c r="L45" s="1066"/>
      <c r="M45" s="1066"/>
      <c r="N45" s="1174"/>
      <c r="O45" s="1066"/>
      <c r="P45" s="1066"/>
      <c r="Q45" s="1066"/>
      <c r="R45" s="1066"/>
      <c r="S45" s="1066"/>
      <c r="T45" s="1066"/>
      <c r="U45" s="1066"/>
      <c r="V45" s="1066"/>
      <c r="W45" s="1066"/>
      <c r="X45" s="1066"/>
      <c r="Y45" s="1066"/>
      <c r="Z45" s="1066"/>
      <c r="AA45" s="1066"/>
      <c r="AB45" s="1066"/>
      <c r="AC45" s="1066"/>
      <c r="AD45" s="1066"/>
      <c r="AE45" s="1066"/>
      <c r="AF45" s="1066"/>
      <c r="AG45" s="1066"/>
      <c r="AH45" s="1066"/>
      <c r="AI45" s="1066"/>
      <c r="AJ45" s="1066"/>
      <c r="AK45" s="1066"/>
      <c r="AL45" s="1066"/>
      <c r="AM45" s="1066"/>
      <c r="AN45" s="1066"/>
      <c r="AO45" s="1066"/>
      <c r="AP45" s="1066"/>
      <c r="AQ45" s="1066"/>
      <c r="AR45" s="1066"/>
      <c r="AS45" s="1066"/>
      <c r="AT45" s="1066"/>
      <c r="AU45" s="1066"/>
      <c r="AV45" s="1066"/>
      <c r="AW45" s="1066"/>
      <c r="AX45" s="1066"/>
      <c r="AY45" s="1066"/>
      <c r="AZ45" s="1066"/>
      <c r="BA45" s="1066"/>
      <c r="BB45" s="1066"/>
      <c r="BC45" s="1066"/>
      <c r="BD45" s="1066"/>
      <c r="BE45" s="1066"/>
      <c r="BF45" s="1066"/>
      <c r="BG45" s="1066"/>
      <c r="BH45" s="1066"/>
      <c r="BI45" s="1066"/>
      <c r="BJ45" s="1066"/>
      <c r="BK45" s="1066"/>
      <c r="BL45" s="1066"/>
      <c r="BM45" s="1066"/>
      <c r="BN45" s="1066"/>
      <c r="BO45" s="1066"/>
      <c r="BP45" s="1066"/>
      <c r="BQ45" s="1066"/>
      <c r="BR45" s="1066"/>
      <c r="BS45" s="1066"/>
      <c r="BT45" s="1066"/>
      <c r="BU45" s="1066"/>
      <c r="BV45" s="1066"/>
      <c r="BW45" s="1066"/>
      <c r="BX45" s="1066"/>
      <c r="BY45" s="1066"/>
      <c r="BZ45" s="1066"/>
      <c r="CA45" s="1066"/>
      <c r="CB45" s="1066"/>
      <c r="CC45" s="1066"/>
      <c r="CD45" s="1066"/>
      <c r="CE45" s="1066"/>
      <c r="CF45" s="1066"/>
      <c r="CG45" s="1066"/>
      <c r="CH45" s="1066"/>
      <c r="CI45" s="1066"/>
      <c r="CJ45" s="1066"/>
      <c r="CK45" s="1066"/>
      <c r="CL45" s="1066"/>
      <c r="CM45" s="1066"/>
      <c r="CN45" s="1066"/>
      <c r="CO45" s="1066"/>
      <c r="CP45" s="1066"/>
      <c r="CQ45" s="1066"/>
      <c r="CX45" s="1066"/>
      <c r="CY45" s="1066"/>
      <c r="DH45" s="1066"/>
      <c r="DI45" s="1066"/>
      <c r="DP45" s="1066"/>
      <c r="DQ45" s="1066"/>
      <c r="DV45" s="1066"/>
      <c r="DW45" s="1066"/>
      <c r="DY45" s="1066"/>
      <c r="DZ45" s="1066"/>
      <c r="EA45" s="1066"/>
      <c r="EB45" s="1066"/>
      <c r="EL45" s="1190"/>
    </row>
    <row r="46" spans="1:142" s="1178" customFormat="1" ht="15" customHeight="1" x14ac:dyDescent="0.25">
      <c r="A46" s="1490"/>
      <c r="B46" s="1182" t="s">
        <v>1316</v>
      </c>
      <c r="C46" s="1183"/>
      <c r="D46" s="1183"/>
      <c r="E46" s="1184"/>
      <c r="F46" s="1185"/>
      <c r="G46" s="1066"/>
      <c r="H46" s="1066"/>
      <c r="I46" s="1066"/>
      <c r="J46" s="1066"/>
      <c r="K46" s="1066"/>
      <c r="L46" s="1066"/>
      <c r="M46" s="1066"/>
      <c r="N46" s="1174"/>
      <c r="O46" s="1066"/>
      <c r="P46" s="1066"/>
      <c r="Q46" s="1066"/>
      <c r="R46" s="1066"/>
      <c r="S46" s="1066"/>
      <c r="T46" s="1066"/>
      <c r="U46" s="1066"/>
      <c r="V46" s="1066"/>
      <c r="W46" s="1066"/>
      <c r="X46" s="1066"/>
      <c r="Y46" s="1066"/>
      <c r="Z46" s="1066"/>
      <c r="AA46" s="1066"/>
      <c r="AB46" s="1066"/>
      <c r="AC46" s="1066"/>
      <c r="AD46" s="1066"/>
      <c r="AE46" s="1066"/>
      <c r="AF46" s="1066"/>
      <c r="AG46" s="1066"/>
      <c r="AH46" s="1066"/>
      <c r="AI46" s="1066"/>
      <c r="AJ46" s="1066"/>
      <c r="AK46" s="1066"/>
      <c r="AL46" s="1066"/>
      <c r="AM46" s="1066"/>
      <c r="AN46" s="1066"/>
      <c r="AO46" s="1066"/>
      <c r="AP46" s="1066"/>
      <c r="AQ46" s="1066"/>
      <c r="AR46" s="1066"/>
      <c r="AS46" s="1066"/>
      <c r="AT46" s="1066"/>
      <c r="AU46" s="1066"/>
      <c r="AV46" s="1066"/>
      <c r="AW46" s="1066"/>
      <c r="AX46" s="1066"/>
      <c r="AY46" s="1066"/>
      <c r="AZ46" s="1066"/>
      <c r="BA46" s="1066"/>
      <c r="BB46" s="1066"/>
      <c r="BC46" s="1066"/>
      <c r="BD46" s="1066"/>
      <c r="BE46" s="1066"/>
      <c r="BF46" s="1066"/>
      <c r="BG46" s="1066"/>
      <c r="BH46" s="1066"/>
      <c r="BI46" s="1066"/>
      <c r="BJ46" s="1066"/>
      <c r="BK46" s="1066"/>
      <c r="BL46" s="1066"/>
      <c r="BM46" s="1066"/>
      <c r="BN46" s="1066"/>
      <c r="BO46" s="1066"/>
      <c r="BP46" s="1066"/>
      <c r="BQ46" s="1066"/>
      <c r="BR46" s="1066"/>
      <c r="BS46" s="1066"/>
      <c r="BT46" s="1066"/>
      <c r="BU46" s="1066"/>
      <c r="BV46" s="1066"/>
      <c r="BW46" s="1066"/>
      <c r="BX46" s="1066"/>
      <c r="BY46" s="1066"/>
      <c r="BZ46" s="1066"/>
      <c r="CA46" s="1066"/>
      <c r="CB46" s="1066"/>
      <c r="CC46" s="1066"/>
      <c r="CD46" s="1066"/>
      <c r="CE46" s="1066"/>
      <c r="CF46" s="1066"/>
      <c r="CG46" s="1066"/>
      <c r="CH46" s="1066"/>
      <c r="CI46" s="1066"/>
      <c r="CJ46" s="1066"/>
      <c r="CK46" s="1066"/>
      <c r="CL46" s="1066"/>
      <c r="CM46" s="1066"/>
      <c r="CN46" s="1066"/>
      <c r="CO46" s="1066"/>
      <c r="CP46" s="1066"/>
      <c r="CQ46" s="1066"/>
      <c r="CX46" s="1066"/>
      <c r="CY46" s="1066"/>
      <c r="DH46" s="1066"/>
      <c r="DI46" s="1066"/>
      <c r="DP46" s="1066"/>
      <c r="DQ46" s="1066"/>
      <c r="DV46" s="1066"/>
      <c r="DW46" s="1066"/>
      <c r="DY46" s="1066"/>
      <c r="DZ46" s="1066"/>
      <c r="EA46" s="1066"/>
      <c r="EB46" s="1066"/>
      <c r="EL46" s="1190"/>
    </row>
    <row r="47" spans="1:142" s="1178" customFormat="1" ht="15" customHeight="1" x14ac:dyDescent="0.25">
      <c r="A47" s="1490"/>
      <c r="B47" s="1182" t="s">
        <v>1317</v>
      </c>
      <c r="C47" s="1183"/>
      <c r="D47" s="1183"/>
      <c r="E47" s="1184"/>
      <c r="F47" s="1185"/>
      <c r="G47" s="1066"/>
      <c r="H47" s="1066"/>
      <c r="I47" s="1066"/>
      <c r="J47" s="1066"/>
      <c r="K47" s="1066"/>
      <c r="L47" s="1066"/>
      <c r="M47" s="1066"/>
      <c r="N47" s="1174"/>
      <c r="O47" s="1066"/>
      <c r="P47" s="1066"/>
      <c r="Q47" s="1066"/>
      <c r="R47" s="1066"/>
      <c r="S47" s="1066"/>
      <c r="T47" s="1066"/>
      <c r="U47" s="1066"/>
      <c r="V47" s="1066"/>
      <c r="W47" s="1066"/>
      <c r="X47" s="1066"/>
      <c r="Y47" s="1066"/>
      <c r="Z47" s="1066"/>
      <c r="AA47" s="1066"/>
      <c r="AB47" s="1066"/>
      <c r="AC47" s="1066"/>
      <c r="AD47" s="1066"/>
      <c r="AE47" s="1066"/>
      <c r="AF47" s="1066"/>
      <c r="AG47" s="1066"/>
      <c r="AH47" s="1066"/>
      <c r="AI47" s="1066"/>
      <c r="AJ47" s="1066"/>
      <c r="AK47" s="1066"/>
      <c r="AL47" s="1066"/>
      <c r="AM47" s="1066"/>
      <c r="AN47" s="1066"/>
      <c r="AO47" s="1066"/>
      <c r="AP47" s="1066"/>
      <c r="AQ47" s="1066"/>
      <c r="AR47" s="1066"/>
      <c r="AS47" s="1066"/>
      <c r="AT47" s="1066"/>
      <c r="AU47" s="1066"/>
      <c r="AV47" s="1066"/>
      <c r="AW47" s="1066"/>
      <c r="AX47" s="1066"/>
      <c r="AY47" s="1066"/>
      <c r="AZ47" s="1066"/>
      <c r="BA47" s="1066"/>
      <c r="BB47" s="1066"/>
      <c r="BC47" s="1066"/>
      <c r="BD47" s="1066"/>
      <c r="BE47" s="1066"/>
      <c r="BF47" s="1066"/>
      <c r="BG47" s="1066"/>
      <c r="BH47" s="1066"/>
      <c r="BI47" s="1066"/>
      <c r="BJ47" s="1066"/>
      <c r="BK47" s="1066"/>
      <c r="BL47" s="1066"/>
      <c r="BM47" s="1066"/>
      <c r="BN47" s="1066"/>
      <c r="BO47" s="1066"/>
      <c r="BP47" s="1066"/>
      <c r="BQ47" s="1066"/>
      <c r="BR47" s="1066"/>
      <c r="BS47" s="1066"/>
      <c r="BT47" s="1066"/>
      <c r="BU47" s="1066"/>
      <c r="BV47" s="1066"/>
      <c r="BW47" s="1066"/>
      <c r="BX47" s="1066"/>
      <c r="BY47" s="1066"/>
      <c r="BZ47" s="1066"/>
      <c r="CA47" s="1066"/>
      <c r="CB47" s="1066"/>
      <c r="CC47" s="1066"/>
      <c r="CD47" s="1066"/>
      <c r="CE47" s="1066"/>
      <c r="CF47" s="1066"/>
      <c r="CG47" s="1066"/>
      <c r="CH47" s="1066"/>
      <c r="CI47" s="1066"/>
      <c r="CJ47" s="1066"/>
      <c r="CK47" s="1066"/>
      <c r="CL47" s="1066"/>
      <c r="CM47" s="1066"/>
      <c r="CN47" s="1066"/>
      <c r="CO47" s="1066"/>
      <c r="CP47" s="1066"/>
      <c r="CQ47" s="1066"/>
      <c r="CX47" s="1066"/>
      <c r="CY47" s="1066"/>
      <c r="DH47" s="1066"/>
      <c r="DI47" s="1066"/>
      <c r="DP47" s="1066"/>
      <c r="DQ47" s="1066"/>
      <c r="DV47" s="1066"/>
      <c r="DW47" s="1066"/>
      <c r="DY47" s="1066"/>
      <c r="DZ47" s="1066"/>
      <c r="EA47" s="1066"/>
      <c r="EB47" s="1066"/>
      <c r="EL47" s="1190"/>
    </row>
    <row r="48" spans="1:142" s="1178" customFormat="1" ht="15" customHeight="1" x14ac:dyDescent="0.25">
      <c r="A48" s="1490"/>
      <c r="B48" s="1186" t="s">
        <v>1318</v>
      </c>
      <c r="C48" s="1187"/>
      <c r="D48" s="1187"/>
      <c r="E48" s="1188"/>
      <c r="F48" s="1189"/>
      <c r="G48" s="1066"/>
      <c r="H48" s="1066"/>
      <c r="I48" s="1066"/>
      <c r="J48" s="1066"/>
      <c r="K48" s="1066"/>
      <c r="L48" s="1066"/>
      <c r="M48" s="1066"/>
      <c r="N48" s="1174"/>
      <c r="O48" s="1066"/>
      <c r="P48" s="1066"/>
      <c r="Q48" s="1066"/>
      <c r="R48" s="1066"/>
      <c r="S48" s="1066"/>
      <c r="T48" s="1066"/>
      <c r="U48" s="1066"/>
      <c r="V48" s="1066"/>
      <c r="W48" s="1066"/>
      <c r="X48" s="1066"/>
      <c r="Y48" s="1066"/>
      <c r="Z48" s="1066"/>
      <c r="AA48" s="1066"/>
      <c r="AB48" s="1066"/>
      <c r="AC48" s="1066"/>
      <c r="AD48" s="1066"/>
      <c r="AE48" s="1066"/>
      <c r="AF48" s="1066"/>
      <c r="AG48" s="1066"/>
      <c r="AH48" s="1066"/>
      <c r="AI48" s="1066"/>
      <c r="AJ48" s="1066"/>
      <c r="AK48" s="1066"/>
      <c r="AL48" s="1066"/>
      <c r="AM48" s="1066"/>
      <c r="AN48" s="1066"/>
      <c r="AO48" s="1066"/>
      <c r="AP48" s="1066"/>
      <c r="AQ48" s="1066"/>
      <c r="AR48" s="1066"/>
      <c r="AS48" s="1066"/>
      <c r="AT48" s="1066"/>
      <c r="AU48" s="1066"/>
      <c r="AV48" s="1066"/>
      <c r="AW48" s="1066"/>
      <c r="AX48" s="1066"/>
      <c r="AY48" s="1066"/>
      <c r="AZ48" s="1066"/>
      <c r="BA48" s="1066"/>
      <c r="BB48" s="1066"/>
      <c r="BC48" s="1066"/>
      <c r="BD48" s="1066"/>
      <c r="BE48" s="1066"/>
      <c r="BF48" s="1066"/>
      <c r="BG48" s="1066"/>
      <c r="BH48" s="1066"/>
      <c r="BI48" s="1066"/>
      <c r="BJ48" s="1066"/>
      <c r="BK48" s="1066"/>
      <c r="BL48" s="1066"/>
      <c r="BM48" s="1066"/>
      <c r="BN48" s="1066"/>
      <c r="BO48" s="1066"/>
      <c r="BP48" s="1066"/>
      <c r="BQ48" s="1066"/>
      <c r="BR48" s="1066"/>
      <c r="BS48" s="1066"/>
      <c r="BT48" s="1066"/>
      <c r="BU48" s="1066"/>
      <c r="BV48" s="1066"/>
      <c r="BW48" s="1066"/>
      <c r="BX48" s="1066"/>
      <c r="BY48" s="1066"/>
      <c r="BZ48" s="1066"/>
      <c r="CA48" s="1066"/>
      <c r="CB48" s="1066"/>
      <c r="CC48" s="1066"/>
      <c r="CD48" s="1066"/>
      <c r="CE48" s="1066"/>
      <c r="CF48" s="1066"/>
      <c r="CG48" s="1066"/>
      <c r="CH48" s="1066"/>
      <c r="CI48" s="1066"/>
      <c r="CJ48" s="1066"/>
      <c r="CK48" s="1066"/>
      <c r="CL48" s="1066"/>
      <c r="CM48" s="1066"/>
      <c r="CN48" s="1066"/>
      <c r="CO48" s="1066"/>
      <c r="CP48" s="1066"/>
      <c r="CQ48" s="1066"/>
      <c r="CX48" s="1066"/>
      <c r="CY48" s="1066"/>
      <c r="DH48" s="1066"/>
      <c r="DI48" s="1066"/>
      <c r="DP48" s="1066"/>
      <c r="DQ48" s="1066"/>
      <c r="DV48" s="1066"/>
      <c r="DW48" s="1066"/>
      <c r="DY48" s="1066"/>
      <c r="DZ48" s="1066"/>
      <c r="EA48" s="1066"/>
      <c r="EB48" s="1066"/>
      <c r="EL48" s="1190"/>
    </row>
    <row r="49" spans="1:258" s="1066" customFormat="1" ht="15" customHeight="1" x14ac:dyDescent="0.25">
      <c r="A49" s="1482"/>
      <c r="N49" s="1174"/>
      <c r="AB49" s="1348"/>
      <c r="AC49" s="1348"/>
      <c r="AD49" s="1348"/>
      <c r="AE49" s="1348"/>
      <c r="AF49" s="1348"/>
      <c r="AG49" s="1348"/>
      <c r="AH49" s="1348"/>
      <c r="AI49" s="1348"/>
      <c r="AJ49" s="1348"/>
      <c r="AK49" s="1348"/>
      <c r="AL49" s="1348"/>
      <c r="AM49" s="1348"/>
      <c r="AN49" s="1348"/>
      <c r="AO49" s="1348"/>
      <c r="AP49" s="1348"/>
      <c r="AQ49" s="1348"/>
      <c r="AR49" s="1348"/>
      <c r="AS49" s="1348"/>
      <c r="AT49" s="1348"/>
      <c r="AU49" s="1348"/>
      <c r="AV49" s="1348"/>
      <c r="AW49" s="1348"/>
      <c r="AX49" s="1348"/>
      <c r="AY49" s="1348"/>
      <c r="AZ49" s="1348"/>
      <c r="BA49" s="1348"/>
      <c r="BB49" s="1348"/>
      <c r="BC49" s="1348"/>
      <c r="BD49" s="1348"/>
      <c r="BE49" s="1348"/>
      <c r="BF49" s="1348"/>
      <c r="BG49" s="1348"/>
      <c r="BH49" s="1348"/>
      <c r="BI49" s="1348"/>
      <c r="BJ49" s="1348"/>
      <c r="BK49" s="1348"/>
      <c r="BL49" s="1348"/>
      <c r="BM49" s="1348"/>
      <c r="BN49" s="1348"/>
      <c r="BO49" s="1348"/>
      <c r="BP49" s="1348"/>
      <c r="BQ49" s="1348"/>
      <c r="BR49" s="1348"/>
      <c r="BS49" s="1348"/>
      <c r="BT49" s="1348"/>
      <c r="BU49" s="1348"/>
      <c r="BV49" s="1348"/>
      <c r="BW49" s="1348"/>
      <c r="BX49" s="1348"/>
      <c r="BY49" s="1348"/>
      <c r="BZ49" s="1348"/>
      <c r="CA49" s="1348"/>
      <c r="CB49" s="1348"/>
      <c r="CC49" s="1348"/>
      <c r="CD49" s="1348"/>
      <c r="CE49" s="1348"/>
      <c r="CF49" s="1348"/>
      <c r="CG49" s="1348"/>
      <c r="CH49" s="1348"/>
      <c r="CI49" s="1348"/>
      <c r="CJ49" s="1348"/>
      <c r="CK49" s="1348"/>
      <c r="CL49" s="1348"/>
      <c r="CM49" s="1348"/>
      <c r="CN49" s="1348"/>
      <c r="CO49" s="1348"/>
      <c r="CP49" s="1348"/>
      <c r="CQ49" s="1348"/>
      <c r="CR49" s="1348"/>
      <c r="CS49" s="1348"/>
      <c r="CT49" s="1348"/>
      <c r="CU49" s="1348"/>
      <c r="CV49" s="1348"/>
      <c r="CW49" s="1348"/>
      <c r="CX49" s="1348"/>
      <c r="CY49" s="1348"/>
      <c r="CZ49" s="1348"/>
      <c r="DA49" s="1348"/>
      <c r="DB49" s="1348"/>
      <c r="DC49" s="1348"/>
      <c r="DD49" s="1348"/>
      <c r="DE49" s="1348"/>
      <c r="DF49" s="1348"/>
      <c r="DG49" s="1348"/>
      <c r="DH49" s="1348"/>
      <c r="DI49" s="1348"/>
      <c r="DJ49" s="1348"/>
      <c r="DK49" s="1348"/>
      <c r="DL49" s="1348"/>
      <c r="DM49" s="1348"/>
      <c r="DN49" s="1348"/>
      <c r="DO49" s="1348"/>
      <c r="DP49" s="1348"/>
      <c r="DQ49" s="1348"/>
      <c r="DR49" s="1348"/>
      <c r="DS49" s="1348"/>
      <c r="DT49" s="1348"/>
      <c r="DU49" s="1348"/>
      <c r="DV49" s="1348"/>
      <c r="DW49" s="1348"/>
      <c r="DX49" s="1348"/>
      <c r="DY49" s="1348"/>
      <c r="DZ49" s="1348"/>
      <c r="EA49" s="1348"/>
      <c r="EB49" s="1348"/>
      <c r="EC49" s="1348"/>
      <c r="ED49" s="1348"/>
      <c r="EE49" s="1348"/>
      <c r="EF49" s="1348"/>
      <c r="EG49" s="1348"/>
      <c r="EH49" s="1348"/>
      <c r="EI49" s="1348"/>
      <c r="EJ49" s="1348"/>
      <c r="EK49" s="1348"/>
      <c r="EL49" s="1349"/>
    </row>
    <row r="50" spans="1:258" s="1066" customFormat="1" ht="45" customHeight="1" x14ac:dyDescent="0.25">
      <c r="A50" s="1435" t="s">
        <v>1323</v>
      </c>
      <c r="B50" s="2334"/>
      <c r="C50" s="2335"/>
      <c r="D50" s="2335"/>
      <c r="E50" s="2335"/>
      <c r="F50" s="2335"/>
      <c r="G50" s="2335"/>
      <c r="H50" s="2335"/>
      <c r="I50" s="2213"/>
      <c r="J50" s="2213"/>
      <c r="K50" s="2213"/>
      <c r="L50" s="2213"/>
      <c r="M50" s="2213"/>
      <c r="N50" s="1494"/>
      <c r="O50" s="2213"/>
      <c r="P50" s="2213"/>
      <c r="Q50" s="2213"/>
      <c r="R50" s="2213"/>
      <c r="S50" s="2213"/>
      <c r="T50" s="2213"/>
      <c r="U50" s="2213"/>
      <c r="V50" s="2213"/>
      <c r="W50" s="2213"/>
      <c r="X50" s="2213"/>
      <c r="Y50" s="2213"/>
      <c r="Z50" s="2213"/>
      <c r="AA50" s="2213"/>
      <c r="AB50" s="2213"/>
      <c r="AC50" s="2213"/>
      <c r="AD50" s="2213"/>
      <c r="AE50" s="2213"/>
      <c r="AF50" s="2213"/>
      <c r="AG50" s="2213"/>
      <c r="AH50" s="2213"/>
      <c r="AI50" s="2213"/>
      <c r="AJ50" s="2213"/>
      <c r="AK50" s="2213"/>
      <c r="AL50" s="2213"/>
      <c r="AM50" s="2213"/>
      <c r="AN50" s="2213"/>
      <c r="AO50" s="2213"/>
      <c r="AP50" s="2213"/>
      <c r="AQ50" s="2213"/>
      <c r="AR50" s="2213"/>
      <c r="AS50" s="2213"/>
      <c r="AT50" s="2213"/>
      <c r="AU50" s="2213"/>
      <c r="AV50" s="2213"/>
      <c r="AW50" s="2213"/>
      <c r="AX50" s="2213"/>
      <c r="AY50" s="2213"/>
      <c r="AZ50" s="2213"/>
      <c r="BA50" s="2213"/>
      <c r="BB50" s="2213"/>
      <c r="BC50" s="2213"/>
      <c r="BD50" s="2213"/>
      <c r="BE50" s="2213"/>
      <c r="BF50" s="2213"/>
      <c r="BG50" s="2213"/>
      <c r="BH50" s="2213"/>
      <c r="BI50" s="2213"/>
      <c r="BJ50" s="2213"/>
      <c r="BK50" s="2213"/>
      <c r="BL50" s="2213"/>
      <c r="BM50" s="2213"/>
      <c r="BN50" s="2213"/>
      <c r="BO50" s="2213"/>
      <c r="BP50" s="2213"/>
      <c r="BQ50" s="2213"/>
      <c r="BR50" s="2213"/>
      <c r="BS50" s="2213"/>
      <c r="BT50" s="2213"/>
      <c r="BU50" s="2213"/>
      <c r="BV50" s="2213"/>
      <c r="BW50" s="2213"/>
      <c r="BX50" s="2213"/>
      <c r="BY50" s="2213"/>
      <c r="BZ50" s="2213"/>
      <c r="CA50" s="2213"/>
      <c r="CB50" s="2213"/>
      <c r="CC50" s="2213"/>
      <c r="CD50" s="2213"/>
      <c r="CE50" s="2213"/>
      <c r="CF50" s="2213"/>
      <c r="CG50" s="2213"/>
      <c r="CH50" s="2213"/>
      <c r="CI50" s="2213"/>
      <c r="CJ50" s="2213"/>
      <c r="CK50" s="2213"/>
      <c r="CL50" s="2213"/>
      <c r="CM50" s="2213"/>
      <c r="CN50" s="2213"/>
      <c r="CO50" s="2213"/>
      <c r="CP50" s="2213"/>
      <c r="CQ50" s="2213"/>
      <c r="CR50" s="2213"/>
      <c r="CS50" s="2213"/>
      <c r="CT50" s="2213"/>
      <c r="CU50" s="2213"/>
      <c r="CV50" s="2213"/>
      <c r="CW50" s="2213"/>
      <c r="CX50" s="2213"/>
      <c r="CY50" s="2213"/>
      <c r="CZ50" s="2213"/>
      <c r="DA50" s="2213"/>
      <c r="DB50" s="2213"/>
      <c r="DC50" s="2213"/>
      <c r="DD50" s="2213"/>
      <c r="DE50" s="2213"/>
      <c r="DF50" s="2213"/>
      <c r="DG50" s="2213"/>
      <c r="DH50" s="2213"/>
      <c r="DI50" s="2213"/>
      <c r="DJ50" s="2213"/>
      <c r="DK50" s="2213"/>
      <c r="DL50" s="2213"/>
      <c r="DM50" s="2213"/>
      <c r="DN50" s="2213"/>
      <c r="DO50" s="2213"/>
      <c r="DP50" s="2213"/>
      <c r="DQ50" s="2213"/>
      <c r="DR50" s="2213"/>
      <c r="DS50" s="2213"/>
      <c r="DT50" s="2213"/>
      <c r="DU50" s="2213"/>
      <c r="DV50" s="2213"/>
      <c r="DW50" s="2213"/>
      <c r="DX50" s="2213"/>
      <c r="DY50" s="2213"/>
      <c r="DZ50" s="2213"/>
      <c r="EA50" s="2213"/>
      <c r="EB50" s="2213"/>
      <c r="EC50" s="2213"/>
      <c r="ED50" s="2213"/>
      <c r="EE50" s="2213"/>
      <c r="EF50" s="2213"/>
      <c r="EG50" s="2213"/>
      <c r="EH50" s="2213"/>
      <c r="EI50" s="2213"/>
      <c r="EJ50" s="2213"/>
      <c r="EK50" s="2213"/>
      <c r="EL50" s="1494"/>
    </row>
    <row r="51" spans="1:258" s="1175" customFormat="1" ht="15" customHeight="1" x14ac:dyDescent="0.25">
      <c r="A51" s="1482"/>
      <c r="B51" s="2625"/>
      <c r="C51" s="2626"/>
      <c r="D51" s="2626"/>
      <c r="E51" s="2626"/>
      <c r="F51" s="1491" t="s">
        <v>1246</v>
      </c>
      <c r="G51" s="1066"/>
      <c r="H51" s="1066"/>
      <c r="I51" s="1066"/>
      <c r="J51" s="1066"/>
      <c r="K51" s="1066"/>
      <c r="L51" s="1066"/>
      <c r="M51" s="1066"/>
      <c r="N51" s="1174"/>
      <c r="O51" s="1066"/>
      <c r="P51" s="1066"/>
      <c r="Q51" s="1066"/>
      <c r="R51" s="1066"/>
      <c r="S51" s="1066"/>
      <c r="T51" s="1066"/>
      <c r="U51" s="1066"/>
      <c r="V51" s="1066"/>
      <c r="W51" s="1066"/>
      <c r="X51" s="1066"/>
      <c r="Y51" s="1066"/>
      <c r="Z51" s="1066"/>
      <c r="AA51" s="1066"/>
      <c r="AB51" s="1066"/>
      <c r="AC51" s="1066"/>
      <c r="AD51" s="1066"/>
      <c r="AE51" s="1066"/>
      <c r="AF51" s="1066"/>
      <c r="AG51" s="1066"/>
      <c r="AH51" s="1066"/>
      <c r="AI51" s="1066"/>
      <c r="AJ51" s="1066"/>
      <c r="AK51" s="1066"/>
      <c r="AL51" s="1066"/>
      <c r="AM51" s="1066"/>
      <c r="AN51" s="1066"/>
      <c r="AO51" s="1066"/>
      <c r="AP51" s="1066"/>
      <c r="AQ51" s="1066"/>
      <c r="AR51" s="1066"/>
      <c r="AS51" s="1066"/>
      <c r="AT51" s="1066"/>
      <c r="AU51" s="1066"/>
      <c r="AV51" s="1066"/>
      <c r="AW51" s="1066"/>
      <c r="AX51" s="1066"/>
      <c r="AY51" s="1066"/>
      <c r="AZ51" s="1066"/>
      <c r="BA51" s="1066"/>
      <c r="BB51" s="1066"/>
      <c r="BC51" s="1066"/>
      <c r="BD51" s="1066"/>
      <c r="BE51" s="1066"/>
      <c r="BF51" s="1066"/>
      <c r="BG51" s="1066"/>
      <c r="BH51" s="1066"/>
      <c r="BI51" s="1066"/>
      <c r="BJ51" s="1066"/>
      <c r="BK51" s="1066"/>
      <c r="BL51" s="1066"/>
      <c r="BM51" s="1066"/>
      <c r="BN51" s="1066"/>
      <c r="BO51" s="1066"/>
      <c r="BP51" s="1066"/>
      <c r="BQ51" s="1066"/>
      <c r="BR51" s="1066"/>
      <c r="BS51" s="1066"/>
      <c r="BT51" s="1066"/>
      <c r="BU51" s="1066"/>
      <c r="BV51" s="1066"/>
      <c r="BW51" s="1066"/>
      <c r="BX51" s="1066"/>
      <c r="BY51" s="1066"/>
      <c r="BZ51" s="1066"/>
      <c r="CA51" s="1066"/>
      <c r="CB51" s="1066"/>
      <c r="CC51" s="1066"/>
      <c r="CD51" s="1066"/>
      <c r="CE51" s="1066"/>
      <c r="CF51" s="1066"/>
      <c r="CG51" s="1066"/>
      <c r="CH51" s="1066"/>
      <c r="CI51" s="1066"/>
      <c r="CJ51" s="1066"/>
      <c r="CK51" s="1066"/>
      <c r="CL51" s="1066"/>
      <c r="CM51" s="1066"/>
      <c r="CN51" s="1066"/>
      <c r="CO51" s="1066"/>
      <c r="CP51" s="1066"/>
      <c r="CQ51" s="1066"/>
      <c r="CR51" s="1066"/>
      <c r="CS51" s="1066"/>
      <c r="CT51" s="1066"/>
      <c r="CU51" s="1066"/>
      <c r="CV51" s="1066"/>
      <c r="CW51" s="1066"/>
      <c r="CX51" s="1066"/>
      <c r="CY51" s="1066"/>
      <c r="CZ51" s="1066"/>
      <c r="DA51" s="1066"/>
      <c r="DB51" s="1066"/>
      <c r="DC51" s="1066"/>
      <c r="DD51" s="1066"/>
      <c r="DE51" s="1066"/>
      <c r="DF51" s="1066"/>
      <c r="DG51" s="1066"/>
      <c r="DH51" s="1066"/>
      <c r="DI51" s="1066"/>
      <c r="DJ51" s="1066"/>
      <c r="DK51" s="1066"/>
      <c r="DL51" s="1066"/>
      <c r="DM51" s="1066"/>
      <c r="DN51" s="1066"/>
      <c r="DO51" s="1066"/>
      <c r="DP51" s="1066"/>
      <c r="DQ51" s="1066"/>
      <c r="DR51" s="1066"/>
      <c r="DS51" s="1066"/>
      <c r="DT51" s="1066"/>
      <c r="DU51" s="1066"/>
      <c r="DV51" s="1066"/>
      <c r="DW51" s="1066"/>
      <c r="DX51" s="1066"/>
      <c r="DY51" s="1066"/>
      <c r="DZ51" s="1066"/>
      <c r="EA51" s="1066"/>
      <c r="EB51" s="1066"/>
      <c r="EC51" s="1066"/>
      <c r="ED51" s="1066"/>
      <c r="EE51" s="1066"/>
      <c r="EF51" s="1066"/>
      <c r="EG51" s="1066"/>
      <c r="EH51" s="1066"/>
      <c r="EI51" s="1066"/>
      <c r="EJ51" s="1066"/>
      <c r="EK51" s="1066"/>
      <c r="EL51" s="1066"/>
      <c r="EM51" s="1066"/>
      <c r="EN51" s="1066"/>
      <c r="EO51" s="1066"/>
      <c r="EP51" s="1066"/>
      <c r="EQ51" s="1066"/>
      <c r="ER51" s="1066"/>
      <c r="ES51" s="1066"/>
      <c r="ET51" s="1066"/>
      <c r="EU51" s="1066"/>
      <c r="EV51" s="1066"/>
      <c r="EW51" s="1066"/>
      <c r="EX51" s="1066"/>
      <c r="EY51" s="1066"/>
      <c r="EZ51" s="1066"/>
      <c r="FA51" s="1066"/>
      <c r="FB51" s="1066"/>
      <c r="FC51" s="1066"/>
      <c r="FD51" s="1066"/>
      <c r="FE51" s="1066"/>
      <c r="FF51" s="1066"/>
      <c r="FG51" s="1066"/>
      <c r="FH51" s="1066"/>
      <c r="FI51" s="1066"/>
      <c r="FJ51" s="1066"/>
      <c r="FK51" s="1066"/>
      <c r="FL51" s="1066"/>
      <c r="FM51" s="1066"/>
      <c r="FN51" s="1066"/>
      <c r="FO51" s="1066"/>
      <c r="FP51" s="1066"/>
      <c r="FQ51" s="1066"/>
      <c r="FR51" s="1066"/>
      <c r="FS51" s="1066"/>
      <c r="FT51" s="1066"/>
      <c r="FU51" s="1066"/>
      <c r="FV51" s="1066"/>
      <c r="FW51" s="1066"/>
      <c r="FX51" s="1066"/>
      <c r="FY51" s="1066"/>
      <c r="FZ51" s="1066"/>
      <c r="GA51" s="1066"/>
      <c r="GB51" s="1066"/>
      <c r="GC51" s="1066"/>
      <c r="GD51" s="1066"/>
      <c r="GE51" s="1066"/>
      <c r="GF51" s="1066"/>
      <c r="GG51" s="1066"/>
      <c r="GH51" s="1066"/>
      <c r="GI51" s="1066"/>
      <c r="GJ51" s="1066"/>
      <c r="GK51" s="1066"/>
      <c r="GL51" s="1066"/>
      <c r="GM51" s="1066"/>
      <c r="GN51" s="1066"/>
      <c r="GO51" s="1066"/>
      <c r="GP51" s="1066"/>
      <c r="GQ51" s="1066"/>
      <c r="GR51" s="1066"/>
      <c r="GS51" s="1066"/>
      <c r="GT51" s="1066"/>
      <c r="GU51" s="1066"/>
      <c r="GV51" s="1066"/>
      <c r="GW51" s="1066"/>
      <c r="GX51" s="1066"/>
      <c r="GY51" s="1066"/>
      <c r="GZ51" s="1066"/>
      <c r="HA51" s="1066"/>
      <c r="HB51" s="1066"/>
      <c r="HC51" s="1066"/>
      <c r="HD51" s="1066"/>
      <c r="HE51" s="1066"/>
      <c r="HF51" s="1066"/>
      <c r="HG51" s="1066"/>
      <c r="HH51" s="1066"/>
      <c r="HI51" s="1066"/>
      <c r="HJ51" s="1066"/>
      <c r="HK51" s="1066"/>
      <c r="HL51" s="1066"/>
      <c r="HM51" s="1066"/>
      <c r="HN51" s="1066"/>
      <c r="HO51" s="1066"/>
      <c r="HP51" s="1066"/>
      <c r="HQ51" s="1066"/>
      <c r="HR51" s="1066"/>
      <c r="HS51" s="1066"/>
      <c r="HT51" s="1066"/>
      <c r="HU51" s="1066"/>
      <c r="HV51" s="1066"/>
      <c r="HW51" s="1066"/>
      <c r="HX51" s="1066"/>
      <c r="HY51" s="1066"/>
      <c r="HZ51" s="1066"/>
      <c r="IA51" s="1066"/>
      <c r="IB51" s="1066"/>
      <c r="IC51" s="1066"/>
      <c r="ID51" s="1066"/>
      <c r="IE51" s="1066"/>
      <c r="IF51" s="1066"/>
      <c r="IG51" s="1066"/>
      <c r="IH51" s="1066"/>
      <c r="II51" s="1066"/>
      <c r="IJ51" s="1066"/>
      <c r="IK51" s="1066"/>
      <c r="IL51" s="1066"/>
      <c r="IM51" s="1066"/>
      <c r="IN51" s="1066"/>
      <c r="IO51" s="1066"/>
      <c r="IP51" s="1066"/>
      <c r="IQ51" s="1066"/>
      <c r="IR51" s="1066"/>
      <c r="IS51" s="1066"/>
      <c r="IT51" s="1066"/>
      <c r="IU51" s="1066"/>
      <c r="IV51" s="1066"/>
      <c r="IW51" s="1066"/>
      <c r="IX51" s="1174"/>
    </row>
    <row r="52" spans="1:258" s="1175" customFormat="1" ht="15" customHeight="1" x14ac:dyDescent="0.25">
      <c r="A52" s="1482"/>
      <c r="B52" s="1492" t="s">
        <v>1324</v>
      </c>
      <c r="C52" s="1492"/>
      <c r="D52" s="1492"/>
      <c r="E52" s="1492"/>
      <c r="F52" s="1493">
        <f>IF($F$16=($F$22+$F$26+$F$30+$F$38+$F$42+$F$46+$F$54+$F$58+$F$62+$F$70+$F$74+$F$78+$F$86+$F$90+$F$94+$F$102+$F$106+$F$110+$F$118+$F$122+$F$126+$F$12+$F$13+$F$14+$F$15),F54+F58+F62,IF($F$16=($F$119+$F$123+$F$127+$F$103+$F$107+$F$111+$F$87+$F$91+$F$95+$F$71+$F$75+$F$79+$F$55+$F$59+$F$63+$F$39+$F$43+$F$47+$F$23+$F$27+$F$31+$F$12+$F$13+$F$14+$F$15),F55+F59+F63,F56+F60+F64))</f>
        <v>0</v>
      </c>
      <c r="G52" s="1066"/>
      <c r="H52" s="1066"/>
      <c r="I52" s="1066"/>
      <c r="J52" s="1066"/>
      <c r="K52" s="1066"/>
      <c r="L52" s="1066"/>
      <c r="M52" s="1066"/>
      <c r="N52" s="1174"/>
      <c r="O52" s="1066"/>
      <c r="P52" s="1066"/>
      <c r="Q52" s="1066"/>
      <c r="R52" s="1066"/>
      <c r="S52" s="1066"/>
      <c r="T52" s="1066"/>
      <c r="U52" s="1066"/>
      <c r="V52" s="1066"/>
      <c r="W52" s="1066"/>
      <c r="X52" s="1066"/>
      <c r="Y52" s="1066"/>
      <c r="Z52" s="1066"/>
      <c r="AA52" s="1066"/>
      <c r="AB52" s="1066"/>
      <c r="AC52" s="1066"/>
      <c r="AD52" s="1066"/>
      <c r="AE52" s="1066"/>
      <c r="AF52" s="1066"/>
      <c r="AG52" s="1066"/>
      <c r="AH52" s="1066"/>
      <c r="AI52" s="1066"/>
      <c r="AJ52" s="1066"/>
      <c r="AK52" s="1066"/>
      <c r="AL52" s="1066"/>
      <c r="AM52" s="1066"/>
      <c r="AN52" s="1066"/>
      <c r="AO52" s="1066"/>
      <c r="AP52" s="1066"/>
      <c r="AQ52" s="1066"/>
      <c r="AR52" s="1066"/>
      <c r="AS52" s="1066"/>
      <c r="AT52" s="1066"/>
      <c r="AU52" s="1066"/>
      <c r="AV52" s="1066"/>
      <c r="AW52" s="1066"/>
      <c r="AX52" s="1066"/>
      <c r="AY52" s="1066"/>
      <c r="AZ52" s="1066"/>
      <c r="BA52" s="1066"/>
      <c r="BB52" s="1066"/>
      <c r="BC52" s="1066"/>
      <c r="BD52" s="1066"/>
      <c r="BE52" s="1066"/>
      <c r="BF52" s="1066"/>
      <c r="BG52" s="1066"/>
      <c r="BH52" s="1066"/>
      <c r="BI52" s="1066"/>
      <c r="BJ52" s="1066"/>
      <c r="BK52" s="1066"/>
      <c r="BL52" s="1066"/>
      <c r="BM52" s="1066"/>
      <c r="BN52" s="1066"/>
      <c r="BO52" s="1066"/>
      <c r="BP52" s="1066"/>
      <c r="BQ52" s="1066"/>
      <c r="BR52" s="1066"/>
      <c r="BS52" s="1066"/>
      <c r="BT52" s="1066"/>
      <c r="BU52" s="1066"/>
      <c r="BV52" s="1066"/>
      <c r="BW52" s="1066"/>
      <c r="BX52" s="1066"/>
      <c r="BY52" s="1066"/>
      <c r="BZ52" s="1066"/>
      <c r="CA52" s="1066"/>
      <c r="CB52" s="1066"/>
      <c r="CC52" s="1066"/>
      <c r="CD52" s="1066"/>
      <c r="CE52" s="1066"/>
      <c r="CF52" s="1066"/>
      <c r="CG52" s="1066"/>
      <c r="CH52" s="1066"/>
      <c r="CI52" s="1066"/>
      <c r="CJ52" s="1066"/>
      <c r="CK52" s="1066"/>
      <c r="CL52" s="1066"/>
      <c r="CM52" s="1066"/>
      <c r="CN52" s="1066"/>
      <c r="CO52" s="1066"/>
      <c r="CP52" s="1066"/>
      <c r="CQ52" s="1066"/>
      <c r="CR52" s="1066"/>
      <c r="CS52" s="1066"/>
      <c r="CT52" s="1066"/>
      <c r="CU52" s="1066"/>
      <c r="CV52" s="1066"/>
      <c r="CW52" s="1066"/>
      <c r="CX52" s="1066"/>
      <c r="CY52" s="1066"/>
      <c r="CZ52" s="1066"/>
      <c r="DA52" s="1066"/>
      <c r="DB52" s="1066"/>
      <c r="DC52" s="1066"/>
      <c r="DD52" s="1066"/>
      <c r="DE52" s="1066"/>
      <c r="DF52" s="1066"/>
      <c r="DG52" s="1066"/>
      <c r="DH52" s="1066"/>
      <c r="DI52" s="1066"/>
      <c r="DJ52" s="1066"/>
      <c r="DK52" s="1066"/>
      <c r="DL52" s="1066"/>
      <c r="DM52" s="1066"/>
      <c r="DN52" s="1066"/>
      <c r="DO52" s="1066"/>
      <c r="DP52" s="1066"/>
      <c r="DQ52" s="1066"/>
      <c r="DR52" s="1066"/>
      <c r="DS52" s="1066"/>
      <c r="DT52" s="1066"/>
      <c r="DU52" s="1066"/>
      <c r="DV52" s="1066"/>
      <c r="DW52" s="1066"/>
      <c r="DX52" s="1066"/>
      <c r="DY52" s="1066"/>
      <c r="DZ52" s="1066"/>
      <c r="EA52" s="1066"/>
      <c r="EB52" s="1066"/>
      <c r="EC52" s="1066"/>
      <c r="ED52" s="1066"/>
      <c r="EE52" s="1066"/>
      <c r="EF52" s="1066"/>
      <c r="EG52" s="1066"/>
      <c r="EH52" s="1066"/>
      <c r="EI52" s="1066"/>
      <c r="EJ52" s="1066"/>
      <c r="EK52" s="1066"/>
      <c r="EL52" s="1066"/>
      <c r="EM52" s="1066"/>
      <c r="EN52" s="1066"/>
      <c r="EO52" s="1066"/>
      <c r="EP52" s="1066"/>
      <c r="EQ52" s="1066"/>
      <c r="ER52" s="1066"/>
      <c r="ES52" s="1066"/>
      <c r="ET52" s="1066"/>
      <c r="EU52" s="1066"/>
      <c r="EV52" s="1066"/>
      <c r="EW52" s="1066"/>
      <c r="EX52" s="1066"/>
      <c r="EY52" s="1066"/>
      <c r="EZ52" s="1066"/>
      <c r="FA52" s="1066"/>
      <c r="FB52" s="1066"/>
      <c r="FC52" s="1066"/>
      <c r="FD52" s="1066"/>
      <c r="FE52" s="1066"/>
      <c r="FF52" s="1066"/>
      <c r="FG52" s="1066"/>
      <c r="FH52" s="1066"/>
      <c r="FI52" s="1066"/>
      <c r="FJ52" s="1066"/>
      <c r="FK52" s="1066"/>
      <c r="FL52" s="1066"/>
      <c r="FM52" s="1066"/>
      <c r="FN52" s="1066"/>
      <c r="FO52" s="1066"/>
      <c r="FP52" s="1066"/>
      <c r="FQ52" s="1066"/>
      <c r="FR52" s="1066"/>
      <c r="FS52" s="1066"/>
      <c r="FT52" s="1066"/>
      <c r="FU52" s="1066"/>
      <c r="FV52" s="1066"/>
      <c r="FW52" s="1066"/>
      <c r="FX52" s="1066"/>
      <c r="FY52" s="1066"/>
      <c r="FZ52" s="1066"/>
      <c r="GA52" s="1066"/>
      <c r="GB52" s="1066"/>
      <c r="GC52" s="1066"/>
      <c r="GD52" s="1066"/>
      <c r="GE52" s="1066"/>
      <c r="GF52" s="1066"/>
      <c r="GG52" s="1066"/>
      <c r="GH52" s="1066"/>
      <c r="GI52" s="1066"/>
      <c r="GJ52" s="1066"/>
      <c r="GK52" s="1066"/>
      <c r="GL52" s="1066"/>
      <c r="GM52" s="1066"/>
      <c r="GN52" s="1066"/>
      <c r="GO52" s="1066"/>
      <c r="GP52" s="1066"/>
      <c r="GQ52" s="1066"/>
      <c r="GR52" s="1066"/>
      <c r="GS52" s="1066"/>
      <c r="GT52" s="1066"/>
      <c r="GU52" s="1066"/>
      <c r="GV52" s="1066"/>
      <c r="GW52" s="1066"/>
      <c r="GX52" s="1066"/>
      <c r="GY52" s="1066"/>
      <c r="GZ52" s="1066"/>
      <c r="HA52" s="1066"/>
      <c r="HB52" s="1066"/>
      <c r="HC52" s="1066"/>
      <c r="HD52" s="1066"/>
      <c r="HE52" s="1066"/>
      <c r="HF52" s="1066"/>
      <c r="HG52" s="1066"/>
      <c r="HH52" s="1066"/>
      <c r="HI52" s="1066"/>
      <c r="HJ52" s="1066"/>
      <c r="HK52" s="1066"/>
      <c r="HL52" s="1066"/>
      <c r="HM52" s="1066"/>
      <c r="HN52" s="1066"/>
      <c r="HO52" s="1066"/>
      <c r="HP52" s="1066"/>
      <c r="HQ52" s="1066"/>
      <c r="HR52" s="1066"/>
      <c r="HS52" s="1066"/>
      <c r="HT52" s="1066"/>
      <c r="HU52" s="1066"/>
      <c r="HV52" s="1066"/>
      <c r="HW52" s="1066"/>
      <c r="HX52" s="1066"/>
      <c r="HY52" s="1066"/>
      <c r="HZ52" s="1066"/>
      <c r="IA52" s="1066"/>
      <c r="IB52" s="1066"/>
      <c r="IC52" s="1066"/>
      <c r="ID52" s="1066"/>
      <c r="IE52" s="1066"/>
      <c r="IF52" s="1066"/>
      <c r="IG52" s="1066"/>
      <c r="IH52" s="1066"/>
      <c r="II52" s="1066"/>
      <c r="IJ52" s="1066"/>
      <c r="IK52" s="1066"/>
      <c r="IL52" s="1066"/>
      <c r="IM52" s="1066"/>
      <c r="IN52" s="1066"/>
      <c r="IO52" s="1066"/>
      <c r="IP52" s="1066"/>
      <c r="IQ52" s="1066"/>
      <c r="IR52" s="1066"/>
      <c r="IS52" s="1066"/>
      <c r="IT52" s="1066"/>
      <c r="IU52" s="1066"/>
      <c r="IV52" s="1066"/>
      <c r="IW52" s="1066"/>
      <c r="IX52" s="1174"/>
    </row>
    <row r="53" spans="1:258" s="1175" customFormat="1" ht="15" customHeight="1" x14ac:dyDescent="0.25">
      <c r="A53" s="1482"/>
      <c r="B53" s="1179" t="s">
        <v>1315</v>
      </c>
      <c r="C53" s="1180"/>
      <c r="D53" s="1180"/>
      <c r="E53" s="1181"/>
      <c r="F53" s="1111"/>
      <c r="G53" s="1066"/>
      <c r="H53" s="1066"/>
      <c r="I53" s="1066"/>
      <c r="J53" s="1066"/>
      <c r="K53" s="1066"/>
      <c r="L53" s="1066"/>
      <c r="M53" s="1066"/>
      <c r="N53" s="1174"/>
      <c r="O53" s="1066"/>
      <c r="P53" s="1066"/>
      <c r="Q53" s="1066"/>
      <c r="R53" s="1066"/>
      <c r="S53" s="1066"/>
      <c r="T53" s="1066"/>
      <c r="U53" s="1066"/>
      <c r="V53" s="1066"/>
      <c r="W53" s="1066"/>
      <c r="X53" s="1066"/>
      <c r="Y53" s="1066"/>
      <c r="Z53" s="1066"/>
      <c r="AA53" s="1066"/>
      <c r="AB53" s="1066"/>
      <c r="AC53" s="1066"/>
      <c r="AD53" s="1066"/>
      <c r="AE53" s="1066"/>
      <c r="AF53" s="1066"/>
      <c r="AG53" s="1066"/>
      <c r="AH53" s="1066"/>
      <c r="AI53" s="1066"/>
      <c r="AJ53" s="1066"/>
      <c r="AK53" s="1066"/>
      <c r="AL53" s="1066"/>
      <c r="AM53" s="1066"/>
      <c r="AN53" s="1066"/>
      <c r="AO53" s="1066"/>
      <c r="AP53" s="1066"/>
      <c r="AQ53" s="1066"/>
      <c r="AR53" s="1066"/>
      <c r="AS53" s="1066"/>
      <c r="AT53" s="1066"/>
      <c r="AU53" s="1066"/>
      <c r="AV53" s="1066"/>
      <c r="AW53" s="1066"/>
      <c r="AX53" s="1066"/>
      <c r="AY53" s="1066"/>
      <c r="AZ53" s="1066"/>
      <c r="BA53" s="1066"/>
      <c r="BB53" s="1066"/>
      <c r="BC53" s="1066"/>
      <c r="BD53" s="1066"/>
      <c r="BE53" s="1066"/>
      <c r="BF53" s="1066"/>
      <c r="BG53" s="1066"/>
      <c r="BH53" s="1066"/>
      <c r="BI53" s="1066"/>
      <c r="BJ53" s="1066"/>
      <c r="BK53" s="1066"/>
      <c r="BL53" s="1066"/>
      <c r="BM53" s="1066"/>
      <c r="BN53" s="1066"/>
      <c r="BO53" s="1066"/>
      <c r="BP53" s="1066"/>
      <c r="BQ53" s="1066"/>
      <c r="BR53" s="1066"/>
      <c r="BS53" s="1066"/>
      <c r="BT53" s="1066"/>
      <c r="BU53" s="1066"/>
      <c r="BV53" s="1066"/>
      <c r="BW53" s="1066"/>
      <c r="BX53" s="1066"/>
      <c r="BY53" s="1066"/>
      <c r="BZ53" s="1066"/>
      <c r="CA53" s="1066"/>
      <c r="CB53" s="1066"/>
      <c r="CC53" s="1066"/>
      <c r="CD53" s="1066"/>
      <c r="CE53" s="1066"/>
      <c r="CF53" s="1066"/>
      <c r="CG53" s="1066"/>
      <c r="CH53" s="1066"/>
      <c r="CI53" s="1066"/>
      <c r="CJ53" s="1066"/>
      <c r="CK53" s="1066"/>
      <c r="CL53" s="1066"/>
      <c r="CM53" s="1066"/>
      <c r="CN53" s="1066"/>
      <c r="CO53" s="1066"/>
      <c r="CP53" s="1066"/>
      <c r="CQ53" s="1066"/>
      <c r="CR53" s="1066"/>
      <c r="CS53" s="1066"/>
      <c r="CT53" s="1066"/>
      <c r="CU53" s="1066"/>
      <c r="CV53" s="1066"/>
      <c r="CW53" s="1066"/>
      <c r="CX53" s="1066"/>
      <c r="CY53" s="1066"/>
      <c r="CZ53" s="1066"/>
      <c r="DA53" s="1066"/>
      <c r="DB53" s="1066"/>
      <c r="DC53" s="1066"/>
      <c r="DD53" s="1066"/>
      <c r="DE53" s="1066"/>
      <c r="DF53" s="1066"/>
      <c r="DG53" s="1066"/>
      <c r="DH53" s="1066"/>
      <c r="DI53" s="1066"/>
      <c r="DJ53" s="1066"/>
      <c r="DK53" s="1066"/>
      <c r="DL53" s="1066"/>
      <c r="DM53" s="1066"/>
      <c r="DN53" s="1066"/>
      <c r="DO53" s="1066"/>
      <c r="DP53" s="1066"/>
      <c r="DQ53" s="1066"/>
      <c r="DR53" s="1066"/>
      <c r="DS53" s="1066"/>
      <c r="DT53" s="1066"/>
      <c r="DU53" s="1066"/>
      <c r="DV53" s="1066"/>
      <c r="DW53" s="1066"/>
      <c r="DX53" s="1066"/>
      <c r="DY53" s="1066"/>
      <c r="DZ53" s="1066"/>
      <c r="EA53" s="1066"/>
      <c r="EB53" s="1066"/>
      <c r="EC53" s="1066"/>
      <c r="ED53" s="1066"/>
      <c r="EE53" s="1066"/>
      <c r="EF53" s="1066"/>
      <c r="EG53" s="1066"/>
      <c r="EH53" s="1066"/>
      <c r="EI53" s="1066"/>
      <c r="EJ53" s="1066"/>
      <c r="EK53" s="1066"/>
      <c r="EL53" s="1066"/>
      <c r="EM53" s="1066"/>
      <c r="EN53" s="1066"/>
      <c r="EO53" s="1066"/>
      <c r="EP53" s="1066"/>
      <c r="EQ53" s="1066"/>
      <c r="ER53" s="1066"/>
      <c r="ES53" s="1066"/>
      <c r="ET53" s="1066"/>
      <c r="EU53" s="1066"/>
      <c r="EV53" s="1066"/>
      <c r="EW53" s="1066"/>
      <c r="EX53" s="1066"/>
      <c r="EY53" s="1066"/>
      <c r="EZ53" s="1066"/>
      <c r="FA53" s="1066"/>
      <c r="FB53" s="1066"/>
      <c r="FC53" s="1066"/>
      <c r="FD53" s="1066"/>
      <c r="FE53" s="1066"/>
      <c r="FF53" s="1066"/>
      <c r="FG53" s="1066"/>
      <c r="FH53" s="1066"/>
      <c r="FI53" s="1066"/>
      <c r="FJ53" s="1066"/>
      <c r="FK53" s="1066"/>
      <c r="FL53" s="1066"/>
      <c r="FM53" s="1066"/>
      <c r="FN53" s="1066"/>
      <c r="FO53" s="1066"/>
      <c r="FP53" s="1066"/>
      <c r="FQ53" s="1066"/>
      <c r="FR53" s="1066"/>
      <c r="FS53" s="1066"/>
      <c r="FT53" s="1066"/>
      <c r="FU53" s="1066"/>
      <c r="FV53" s="1066"/>
      <c r="FW53" s="1066"/>
      <c r="FX53" s="1066"/>
      <c r="FY53" s="1066"/>
      <c r="FZ53" s="1066"/>
      <c r="GA53" s="1066"/>
      <c r="GB53" s="1066"/>
      <c r="GC53" s="1066"/>
      <c r="GD53" s="1066"/>
      <c r="GE53" s="1066"/>
      <c r="GF53" s="1066"/>
      <c r="GG53" s="1066"/>
      <c r="GH53" s="1066"/>
      <c r="GI53" s="1066"/>
      <c r="GJ53" s="1066"/>
      <c r="GK53" s="1066"/>
      <c r="GL53" s="1066"/>
      <c r="GM53" s="1066"/>
      <c r="GN53" s="1066"/>
      <c r="GO53" s="1066"/>
      <c r="GP53" s="1066"/>
      <c r="GQ53" s="1066"/>
      <c r="GR53" s="1066"/>
      <c r="GS53" s="1066"/>
      <c r="GT53" s="1066"/>
      <c r="GU53" s="1066"/>
      <c r="GV53" s="1066"/>
      <c r="GW53" s="1066"/>
      <c r="GX53" s="1066"/>
      <c r="GY53" s="1066"/>
      <c r="GZ53" s="1066"/>
      <c r="HA53" s="1066"/>
      <c r="HB53" s="1066"/>
      <c r="HC53" s="1066"/>
      <c r="HD53" s="1066"/>
      <c r="HE53" s="1066"/>
      <c r="HF53" s="1066"/>
      <c r="HG53" s="1066"/>
      <c r="HH53" s="1066"/>
      <c r="HI53" s="1066"/>
      <c r="HJ53" s="1066"/>
      <c r="HK53" s="1066"/>
      <c r="HL53" s="1066"/>
      <c r="HM53" s="1066"/>
      <c r="HN53" s="1066"/>
      <c r="HO53" s="1066"/>
      <c r="HP53" s="1066"/>
      <c r="HQ53" s="1066"/>
      <c r="HR53" s="1066"/>
      <c r="HS53" s="1066"/>
      <c r="HT53" s="1066"/>
      <c r="HU53" s="1066"/>
      <c r="HV53" s="1066"/>
      <c r="HW53" s="1066"/>
      <c r="HX53" s="1066"/>
      <c r="HY53" s="1066"/>
      <c r="HZ53" s="1066"/>
      <c r="IA53" s="1066"/>
      <c r="IB53" s="1066"/>
      <c r="IC53" s="1066"/>
      <c r="ID53" s="1066"/>
      <c r="IE53" s="1066"/>
      <c r="IF53" s="1066"/>
      <c r="IG53" s="1066"/>
      <c r="IH53" s="1066"/>
      <c r="II53" s="1066"/>
      <c r="IJ53" s="1066"/>
      <c r="IK53" s="1066"/>
      <c r="IL53" s="1066"/>
      <c r="IM53" s="1066"/>
      <c r="IN53" s="1066"/>
      <c r="IO53" s="1066"/>
      <c r="IP53" s="1066"/>
      <c r="IQ53" s="1066"/>
      <c r="IR53" s="1066"/>
      <c r="IS53" s="1066"/>
      <c r="IT53" s="1066"/>
      <c r="IU53" s="1066"/>
      <c r="IV53" s="1066"/>
      <c r="IW53" s="1066"/>
      <c r="IX53" s="1174"/>
    </row>
    <row r="54" spans="1:258" s="1175" customFormat="1" ht="15" customHeight="1" x14ac:dyDescent="0.25">
      <c r="A54" s="1482"/>
      <c r="B54" s="1182" t="s">
        <v>1316</v>
      </c>
      <c r="C54" s="1183"/>
      <c r="D54" s="1183"/>
      <c r="E54" s="1184"/>
      <c r="F54" s="1185"/>
      <c r="G54" s="1066"/>
      <c r="H54" s="1066"/>
      <c r="I54" s="1066"/>
      <c r="J54" s="1066"/>
      <c r="K54" s="1066"/>
      <c r="L54" s="1066"/>
      <c r="M54" s="1066"/>
      <c r="N54" s="1174"/>
      <c r="O54" s="1066"/>
      <c r="P54" s="1066"/>
      <c r="Q54" s="1066"/>
      <c r="R54" s="1066"/>
      <c r="S54" s="1066"/>
      <c r="T54" s="1066"/>
      <c r="U54" s="1066"/>
      <c r="V54" s="1066"/>
      <c r="W54" s="1066"/>
      <c r="X54" s="1066"/>
      <c r="Y54" s="1066"/>
      <c r="Z54" s="1066"/>
      <c r="AA54" s="1066"/>
      <c r="AB54" s="1066"/>
      <c r="AC54" s="1066"/>
      <c r="AD54" s="1066"/>
      <c r="AE54" s="1066"/>
      <c r="AF54" s="1066"/>
      <c r="AG54" s="1066"/>
      <c r="AH54" s="1066"/>
      <c r="AI54" s="1066"/>
      <c r="AJ54" s="1066"/>
      <c r="AK54" s="1066"/>
      <c r="AL54" s="1066"/>
      <c r="AM54" s="1066"/>
      <c r="AN54" s="1066"/>
      <c r="AO54" s="1066"/>
      <c r="AP54" s="1066"/>
      <c r="AQ54" s="1066"/>
      <c r="AR54" s="1066"/>
      <c r="AS54" s="1066"/>
      <c r="AT54" s="1066"/>
      <c r="AU54" s="1066"/>
      <c r="AV54" s="1066"/>
      <c r="AW54" s="1066"/>
      <c r="AX54" s="1066"/>
      <c r="AY54" s="1066"/>
      <c r="AZ54" s="1066"/>
      <c r="BA54" s="1066"/>
      <c r="BB54" s="1066"/>
      <c r="BC54" s="1066"/>
      <c r="BD54" s="1066"/>
      <c r="BE54" s="1066"/>
      <c r="BF54" s="1066"/>
      <c r="BG54" s="1066"/>
      <c r="BH54" s="1066"/>
      <c r="BI54" s="1066"/>
      <c r="BJ54" s="1066"/>
      <c r="BK54" s="1066"/>
      <c r="BL54" s="1066"/>
      <c r="BM54" s="1066"/>
      <c r="BN54" s="1066"/>
      <c r="BO54" s="1066"/>
      <c r="BP54" s="1066"/>
      <c r="BQ54" s="1066"/>
      <c r="BR54" s="1066"/>
      <c r="BS54" s="1066"/>
      <c r="BT54" s="1066"/>
      <c r="BU54" s="1066"/>
      <c r="BV54" s="1066"/>
      <c r="BW54" s="1066"/>
      <c r="BX54" s="1066"/>
      <c r="BY54" s="1066"/>
      <c r="BZ54" s="1066"/>
      <c r="CA54" s="1066"/>
      <c r="CB54" s="1066"/>
      <c r="CC54" s="1066"/>
      <c r="CD54" s="1066"/>
      <c r="CE54" s="1066"/>
      <c r="CF54" s="1066"/>
      <c r="CG54" s="1066"/>
      <c r="CH54" s="1066"/>
      <c r="CI54" s="1066"/>
      <c r="CJ54" s="1066"/>
      <c r="CK54" s="1066"/>
      <c r="CL54" s="1066"/>
      <c r="CM54" s="1066"/>
      <c r="CN54" s="1066"/>
      <c r="CO54" s="1066"/>
      <c r="CP54" s="1066"/>
      <c r="CQ54" s="1066"/>
      <c r="CR54" s="1066"/>
      <c r="CS54" s="1066"/>
      <c r="CT54" s="1066"/>
      <c r="CU54" s="1066"/>
      <c r="CV54" s="1066"/>
      <c r="CW54" s="1066"/>
      <c r="CX54" s="1066"/>
      <c r="CY54" s="1066"/>
      <c r="CZ54" s="1066"/>
      <c r="DA54" s="1066"/>
      <c r="DB54" s="1066"/>
      <c r="DC54" s="1066"/>
      <c r="DD54" s="1066"/>
      <c r="DE54" s="1066"/>
      <c r="DF54" s="1066"/>
      <c r="DG54" s="1066"/>
      <c r="DH54" s="1066"/>
      <c r="DI54" s="1066"/>
      <c r="DJ54" s="1066"/>
      <c r="DK54" s="1066"/>
      <c r="DL54" s="1066"/>
      <c r="DM54" s="1066"/>
      <c r="DN54" s="1066"/>
      <c r="DO54" s="1066"/>
      <c r="DP54" s="1066"/>
      <c r="DQ54" s="1066"/>
      <c r="DR54" s="1066"/>
      <c r="DS54" s="1066"/>
      <c r="DT54" s="1066"/>
      <c r="DU54" s="1066"/>
      <c r="DV54" s="1066"/>
      <c r="DW54" s="1066"/>
      <c r="DX54" s="1066"/>
      <c r="DY54" s="1066"/>
      <c r="DZ54" s="1066"/>
      <c r="EA54" s="1066"/>
      <c r="EB54" s="1066"/>
      <c r="EC54" s="1066"/>
      <c r="ED54" s="1066"/>
      <c r="EE54" s="1066"/>
      <c r="EF54" s="1066"/>
      <c r="EG54" s="1066"/>
      <c r="EH54" s="1066"/>
      <c r="EI54" s="1066"/>
      <c r="EJ54" s="1066"/>
      <c r="EK54" s="1066"/>
      <c r="EL54" s="1066"/>
      <c r="EM54" s="1066"/>
      <c r="EN54" s="1066"/>
      <c r="EO54" s="1066"/>
      <c r="EP54" s="1066"/>
      <c r="EQ54" s="1066"/>
      <c r="ER54" s="1066"/>
      <c r="ES54" s="1066"/>
      <c r="ET54" s="1066"/>
      <c r="EU54" s="1066"/>
      <c r="EV54" s="1066"/>
      <c r="EW54" s="1066"/>
      <c r="EX54" s="1066"/>
      <c r="EY54" s="1066"/>
      <c r="EZ54" s="1066"/>
      <c r="FA54" s="1066"/>
      <c r="FB54" s="1066"/>
      <c r="FC54" s="1066"/>
      <c r="FD54" s="1066"/>
      <c r="FE54" s="1066"/>
      <c r="FF54" s="1066"/>
      <c r="FG54" s="1066"/>
      <c r="FH54" s="1066"/>
      <c r="FI54" s="1066"/>
      <c r="FJ54" s="1066"/>
      <c r="FK54" s="1066"/>
      <c r="FL54" s="1066"/>
      <c r="FM54" s="1066"/>
      <c r="FN54" s="1066"/>
      <c r="FO54" s="1066"/>
      <c r="FP54" s="1066"/>
      <c r="FQ54" s="1066"/>
      <c r="FR54" s="1066"/>
      <c r="FS54" s="1066"/>
      <c r="FT54" s="1066"/>
      <c r="FU54" s="1066"/>
      <c r="FV54" s="1066"/>
      <c r="FW54" s="1066"/>
      <c r="FX54" s="1066"/>
      <c r="FY54" s="1066"/>
      <c r="FZ54" s="1066"/>
      <c r="GA54" s="1066"/>
      <c r="GB54" s="1066"/>
      <c r="GC54" s="1066"/>
      <c r="GD54" s="1066"/>
      <c r="GE54" s="1066"/>
      <c r="GF54" s="1066"/>
      <c r="GG54" s="1066"/>
      <c r="GH54" s="1066"/>
      <c r="GI54" s="1066"/>
      <c r="GJ54" s="1066"/>
      <c r="GK54" s="1066"/>
      <c r="GL54" s="1066"/>
      <c r="GM54" s="1066"/>
      <c r="GN54" s="1066"/>
      <c r="GO54" s="1066"/>
      <c r="GP54" s="1066"/>
      <c r="GQ54" s="1066"/>
      <c r="GR54" s="1066"/>
      <c r="GS54" s="1066"/>
      <c r="GT54" s="1066"/>
      <c r="GU54" s="1066"/>
      <c r="GV54" s="1066"/>
      <c r="GW54" s="1066"/>
      <c r="GX54" s="1066"/>
      <c r="GY54" s="1066"/>
      <c r="GZ54" s="1066"/>
      <c r="HA54" s="1066"/>
      <c r="HB54" s="1066"/>
      <c r="HC54" s="1066"/>
      <c r="HD54" s="1066"/>
      <c r="HE54" s="1066"/>
      <c r="HF54" s="1066"/>
      <c r="HG54" s="1066"/>
      <c r="HH54" s="1066"/>
      <c r="HI54" s="1066"/>
      <c r="HJ54" s="1066"/>
      <c r="HK54" s="1066"/>
      <c r="HL54" s="1066"/>
      <c r="HM54" s="1066"/>
      <c r="HN54" s="1066"/>
      <c r="HO54" s="1066"/>
      <c r="HP54" s="1066"/>
      <c r="HQ54" s="1066"/>
      <c r="HR54" s="1066"/>
      <c r="HS54" s="1066"/>
      <c r="HT54" s="1066"/>
      <c r="HU54" s="1066"/>
      <c r="HV54" s="1066"/>
      <c r="HW54" s="1066"/>
      <c r="HX54" s="1066"/>
      <c r="HY54" s="1066"/>
      <c r="HZ54" s="1066"/>
      <c r="IA54" s="1066"/>
      <c r="IB54" s="1066"/>
      <c r="IC54" s="1066"/>
      <c r="ID54" s="1066"/>
      <c r="IE54" s="1066"/>
      <c r="IF54" s="1066"/>
      <c r="IG54" s="1066"/>
      <c r="IH54" s="1066"/>
      <c r="II54" s="1066"/>
      <c r="IJ54" s="1066"/>
      <c r="IK54" s="1066"/>
      <c r="IL54" s="1066"/>
      <c r="IM54" s="1066"/>
      <c r="IN54" s="1066"/>
      <c r="IO54" s="1066"/>
      <c r="IP54" s="1066"/>
      <c r="IQ54" s="1066"/>
      <c r="IR54" s="1066"/>
      <c r="IS54" s="1066"/>
      <c r="IT54" s="1066"/>
      <c r="IU54" s="1066"/>
      <c r="IV54" s="1066"/>
      <c r="IW54" s="1066"/>
      <c r="IX54" s="1174"/>
    </row>
    <row r="55" spans="1:258" s="1175" customFormat="1" ht="15" customHeight="1" x14ac:dyDescent="0.25">
      <c r="A55" s="1482"/>
      <c r="B55" s="1182" t="s">
        <v>1317</v>
      </c>
      <c r="C55" s="1183"/>
      <c r="D55" s="1183"/>
      <c r="E55" s="1184"/>
      <c r="F55" s="1185"/>
      <c r="G55" s="1066"/>
      <c r="H55" s="1066"/>
      <c r="I55" s="1066"/>
      <c r="J55" s="1066"/>
      <c r="K55" s="1066"/>
      <c r="L55" s="1066"/>
      <c r="M55" s="1066"/>
      <c r="N55" s="1174"/>
      <c r="O55" s="1066"/>
      <c r="P55" s="1066"/>
      <c r="Q55" s="1066"/>
      <c r="R55" s="1066"/>
      <c r="S55" s="1066"/>
      <c r="T55" s="1066"/>
      <c r="U55" s="1066"/>
      <c r="V55" s="1066"/>
      <c r="W55" s="1066"/>
      <c r="X55" s="1066"/>
      <c r="Y55" s="1066"/>
      <c r="Z55" s="1066"/>
      <c r="AA55" s="1066"/>
      <c r="AB55" s="1066"/>
      <c r="AC55" s="1066"/>
      <c r="AD55" s="1066"/>
      <c r="AE55" s="1066"/>
      <c r="AF55" s="1066"/>
      <c r="AG55" s="1066"/>
      <c r="AH55" s="1066"/>
      <c r="AI55" s="1066"/>
      <c r="AJ55" s="1066"/>
      <c r="AK55" s="1066"/>
      <c r="AL55" s="1066"/>
      <c r="AM55" s="1066"/>
      <c r="AN55" s="1066"/>
      <c r="AO55" s="1066"/>
      <c r="AP55" s="1066"/>
      <c r="AQ55" s="1066"/>
      <c r="AR55" s="1066"/>
      <c r="AS55" s="1066"/>
      <c r="AT55" s="1066"/>
      <c r="AU55" s="1066"/>
      <c r="AV55" s="1066"/>
      <c r="AW55" s="1066"/>
      <c r="AX55" s="1066"/>
      <c r="AY55" s="1066"/>
      <c r="AZ55" s="1066"/>
      <c r="BA55" s="1066"/>
      <c r="BB55" s="1066"/>
      <c r="BC55" s="1066"/>
      <c r="BD55" s="1066"/>
      <c r="BE55" s="1066"/>
      <c r="BF55" s="1066"/>
      <c r="BG55" s="1066"/>
      <c r="BH55" s="1066"/>
      <c r="BI55" s="1066"/>
      <c r="BJ55" s="1066"/>
      <c r="BK55" s="1066"/>
      <c r="BL55" s="1066"/>
      <c r="BM55" s="1066"/>
      <c r="BN55" s="1066"/>
      <c r="BO55" s="1066"/>
      <c r="BP55" s="1066"/>
      <c r="BQ55" s="1066"/>
      <c r="BR55" s="1066"/>
      <c r="BS55" s="1066"/>
      <c r="BT55" s="1066"/>
      <c r="BU55" s="1066"/>
      <c r="BV55" s="1066"/>
      <c r="BW55" s="1066"/>
      <c r="BX55" s="1066"/>
      <c r="BY55" s="1066"/>
      <c r="BZ55" s="1066"/>
      <c r="CA55" s="1066"/>
      <c r="CB55" s="1066"/>
      <c r="CC55" s="1066"/>
      <c r="CD55" s="1066"/>
      <c r="CE55" s="1066"/>
      <c r="CF55" s="1066"/>
      <c r="CG55" s="1066"/>
      <c r="CH55" s="1066"/>
      <c r="CI55" s="1066"/>
      <c r="CJ55" s="1066"/>
      <c r="CK55" s="1066"/>
      <c r="CL55" s="1066"/>
      <c r="CM55" s="1066"/>
      <c r="CN55" s="1066"/>
      <c r="CO55" s="1066"/>
      <c r="CP55" s="1066"/>
      <c r="CQ55" s="1066"/>
      <c r="CR55" s="1066"/>
      <c r="CS55" s="1066"/>
      <c r="CT55" s="1066"/>
      <c r="CU55" s="1066"/>
      <c r="CV55" s="1066"/>
      <c r="CW55" s="1066"/>
      <c r="CX55" s="1066"/>
      <c r="CY55" s="1066"/>
      <c r="CZ55" s="1066"/>
      <c r="DA55" s="1066"/>
      <c r="DB55" s="1066"/>
      <c r="DC55" s="1066"/>
      <c r="DD55" s="1066"/>
      <c r="DE55" s="1066"/>
      <c r="DF55" s="1066"/>
      <c r="DG55" s="1066"/>
      <c r="DH55" s="1066"/>
      <c r="DI55" s="1066"/>
      <c r="DJ55" s="1066"/>
      <c r="DK55" s="1066"/>
      <c r="DL55" s="1066"/>
      <c r="DM55" s="1066"/>
      <c r="DN55" s="1066"/>
      <c r="DO55" s="1066"/>
      <c r="DP55" s="1066"/>
      <c r="DQ55" s="1066"/>
      <c r="DR55" s="1066"/>
      <c r="DS55" s="1066"/>
      <c r="DT55" s="1066"/>
      <c r="DU55" s="1066"/>
      <c r="DV55" s="1066"/>
      <c r="DW55" s="1066"/>
      <c r="DX55" s="1066"/>
      <c r="DY55" s="1066"/>
      <c r="DZ55" s="1066"/>
      <c r="EA55" s="1066"/>
      <c r="EB55" s="1066"/>
      <c r="EC55" s="1066"/>
      <c r="ED55" s="1066"/>
      <c r="EE55" s="1066"/>
      <c r="EF55" s="1066"/>
      <c r="EG55" s="1066"/>
      <c r="EH55" s="1066"/>
      <c r="EI55" s="1066"/>
      <c r="EJ55" s="1066"/>
      <c r="EK55" s="1066"/>
      <c r="EL55" s="1066"/>
      <c r="EM55" s="1066"/>
      <c r="EN55" s="1066"/>
      <c r="EO55" s="1066"/>
      <c r="EP55" s="1066"/>
      <c r="EQ55" s="1066"/>
      <c r="ER55" s="1066"/>
      <c r="ES55" s="1066"/>
      <c r="ET55" s="1066"/>
      <c r="EU55" s="1066"/>
      <c r="EV55" s="1066"/>
      <c r="EW55" s="1066"/>
      <c r="EX55" s="1066"/>
      <c r="EY55" s="1066"/>
      <c r="EZ55" s="1066"/>
      <c r="FA55" s="1066"/>
      <c r="FB55" s="1066"/>
      <c r="FC55" s="1066"/>
      <c r="FD55" s="1066"/>
      <c r="FE55" s="1066"/>
      <c r="FF55" s="1066"/>
      <c r="FG55" s="1066"/>
      <c r="FH55" s="1066"/>
      <c r="FI55" s="1066"/>
      <c r="FJ55" s="1066"/>
      <c r="FK55" s="1066"/>
      <c r="FL55" s="1066"/>
      <c r="FM55" s="1066"/>
      <c r="FN55" s="1066"/>
      <c r="FO55" s="1066"/>
      <c r="FP55" s="1066"/>
      <c r="FQ55" s="1066"/>
      <c r="FR55" s="1066"/>
      <c r="FS55" s="1066"/>
      <c r="FT55" s="1066"/>
      <c r="FU55" s="1066"/>
      <c r="FV55" s="1066"/>
      <c r="FW55" s="1066"/>
      <c r="FX55" s="1066"/>
      <c r="FY55" s="1066"/>
      <c r="FZ55" s="1066"/>
      <c r="GA55" s="1066"/>
      <c r="GB55" s="1066"/>
      <c r="GC55" s="1066"/>
      <c r="GD55" s="1066"/>
      <c r="GE55" s="1066"/>
      <c r="GF55" s="1066"/>
      <c r="GG55" s="1066"/>
      <c r="GH55" s="1066"/>
      <c r="GI55" s="1066"/>
      <c r="GJ55" s="1066"/>
      <c r="GK55" s="1066"/>
      <c r="GL55" s="1066"/>
      <c r="GM55" s="1066"/>
      <c r="GN55" s="1066"/>
      <c r="GO55" s="1066"/>
      <c r="GP55" s="1066"/>
      <c r="GQ55" s="1066"/>
      <c r="GR55" s="1066"/>
      <c r="GS55" s="1066"/>
      <c r="GT55" s="1066"/>
      <c r="GU55" s="1066"/>
      <c r="GV55" s="1066"/>
      <c r="GW55" s="1066"/>
      <c r="GX55" s="1066"/>
      <c r="GY55" s="1066"/>
      <c r="GZ55" s="1066"/>
      <c r="HA55" s="1066"/>
      <c r="HB55" s="1066"/>
      <c r="HC55" s="1066"/>
      <c r="HD55" s="1066"/>
      <c r="HE55" s="1066"/>
      <c r="HF55" s="1066"/>
      <c r="HG55" s="1066"/>
      <c r="HH55" s="1066"/>
      <c r="HI55" s="1066"/>
      <c r="HJ55" s="1066"/>
      <c r="HK55" s="1066"/>
      <c r="HL55" s="1066"/>
      <c r="HM55" s="1066"/>
      <c r="HN55" s="1066"/>
      <c r="HO55" s="1066"/>
      <c r="HP55" s="1066"/>
      <c r="HQ55" s="1066"/>
      <c r="HR55" s="1066"/>
      <c r="HS55" s="1066"/>
      <c r="HT55" s="1066"/>
      <c r="HU55" s="1066"/>
      <c r="HV55" s="1066"/>
      <c r="HW55" s="1066"/>
      <c r="HX55" s="1066"/>
      <c r="HY55" s="1066"/>
      <c r="HZ55" s="1066"/>
      <c r="IA55" s="1066"/>
      <c r="IB55" s="1066"/>
      <c r="IC55" s="1066"/>
      <c r="ID55" s="1066"/>
      <c r="IE55" s="1066"/>
      <c r="IF55" s="1066"/>
      <c r="IG55" s="1066"/>
      <c r="IH55" s="1066"/>
      <c r="II55" s="1066"/>
      <c r="IJ55" s="1066"/>
      <c r="IK55" s="1066"/>
      <c r="IL55" s="1066"/>
      <c r="IM55" s="1066"/>
      <c r="IN55" s="1066"/>
      <c r="IO55" s="1066"/>
      <c r="IP55" s="1066"/>
      <c r="IQ55" s="1066"/>
      <c r="IR55" s="1066"/>
      <c r="IS55" s="1066"/>
      <c r="IT55" s="1066"/>
      <c r="IU55" s="1066"/>
      <c r="IV55" s="1066"/>
      <c r="IW55" s="1066"/>
      <c r="IX55" s="1174"/>
    </row>
    <row r="56" spans="1:258" s="1175" customFormat="1" ht="15" customHeight="1" x14ac:dyDescent="0.25">
      <c r="A56" s="1482"/>
      <c r="B56" s="1182" t="s">
        <v>1318</v>
      </c>
      <c r="C56" s="1183"/>
      <c r="D56" s="1183"/>
      <c r="E56" s="1184"/>
      <c r="F56" s="1185"/>
      <c r="G56" s="1066"/>
      <c r="H56" s="1066"/>
      <c r="I56" s="1066"/>
      <c r="J56" s="1066"/>
      <c r="K56" s="1066"/>
      <c r="L56" s="1066"/>
      <c r="M56" s="1066"/>
      <c r="N56" s="1174"/>
      <c r="O56" s="1066"/>
      <c r="P56" s="1066"/>
      <c r="Q56" s="1066"/>
      <c r="R56" s="1066"/>
      <c r="S56" s="1066"/>
      <c r="T56" s="1066"/>
      <c r="U56" s="1066"/>
      <c r="V56" s="1066"/>
      <c r="W56" s="1066"/>
      <c r="X56" s="1066"/>
      <c r="Y56" s="1066"/>
      <c r="Z56" s="1066"/>
      <c r="AA56" s="1066"/>
      <c r="AB56" s="1066"/>
      <c r="AC56" s="1066"/>
      <c r="AD56" s="1066"/>
      <c r="AE56" s="1066"/>
      <c r="AF56" s="1066"/>
      <c r="AG56" s="1066"/>
      <c r="AH56" s="1066"/>
      <c r="AI56" s="1066"/>
      <c r="AJ56" s="1066"/>
      <c r="AK56" s="1066"/>
      <c r="AL56" s="1066"/>
      <c r="AM56" s="1066"/>
      <c r="AN56" s="1066"/>
      <c r="AO56" s="1066"/>
      <c r="AP56" s="1066"/>
      <c r="AQ56" s="1066"/>
      <c r="AR56" s="1066"/>
      <c r="AS56" s="1066"/>
      <c r="AT56" s="1066"/>
      <c r="AU56" s="1066"/>
      <c r="AV56" s="1066"/>
      <c r="AW56" s="1066"/>
      <c r="AX56" s="1066"/>
      <c r="AY56" s="1066"/>
      <c r="AZ56" s="1066"/>
      <c r="BA56" s="1066"/>
      <c r="BB56" s="1066"/>
      <c r="BC56" s="1066"/>
      <c r="BD56" s="1066"/>
      <c r="BE56" s="1066"/>
      <c r="BF56" s="1066"/>
      <c r="BG56" s="1066"/>
      <c r="BH56" s="1066"/>
      <c r="BI56" s="1066"/>
      <c r="BJ56" s="1066"/>
      <c r="BK56" s="1066"/>
      <c r="BL56" s="1066"/>
      <c r="BM56" s="1066"/>
      <c r="BN56" s="1066"/>
      <c r="BO56" s="1066"/>
      <c r="BP56" s="1066"/>
      <c r="BQ56" s="1066"/>
      <c r="BR56" s="1066"/>
      <c r="BS56" s="1066"/>
      <c r="BT56" s="1066"/>
      <c r="BU56" s="1066"/>
      <c r="BV56" s="1066"/>
      <c r="BW56" s="1066"/>
      <c r="BX56" s="1066"/>
      <c r="BY56" s="1066"/>
      <c r="BZ56" s="1066"/>
      <c r="CA56" s="1066"/>
      <c r="CB56" s="1066"/>
      <c r="CC56" s="1066"/>
      <c r="CD56" s="1066"/>
      <c r="CE56" s="1066"/>
      <c r="CF56" s="1066"/>
      <c r="CG56" s="1066"/>
      <c r="CH56" s="1066"/>
      <c r="CI56" s="1066"/>
      <c r="CJ56" s="1066"/>
      <c r="CK56" s="1066"/>
      <c r="CL56" s="1066"/>
      <c r="CM56" s="1066"/>
      <c r="CN56" s="1066"/>
      <c r="CO56" s="1066"/>
      <c r="CP56" s="1066"/>
      <c r="CQ56" s="1066"/>
      <c r="CR56" s="1066"/>
      <c r="CS56" s="1066"/>
      <c r="CT56" s="1066"/>
      <c r="CU56" s="1066"/>
      <c r="CV56" s="1066"/>
      <c r="CW56" s="1066"/>
      <c r="CX56" s="1066"/>
      <c r="CY56" s="1066"/>
      <c r="CZ56" s="1066"/>
      <c r="DA56" s="1066"/>
      <c r="DB56" s="1066"/>
      <c r="DC56" s="1066"/>
      <c r="DD56" s="1066"/>
      <c r="DE56" s="1066"/>
      <c r="DF56" s="1066"/>
      <c r="DG56" s="1066"/>
      <c r="DH56" s="1066"/>
      <c r="DI56" s="1066"/>
      <c r="DJ56" s="1066"/>
      <c r="DK56" s="1066"/>
      <c r="DL56" s="1066"/>
      <c r="DM56" s="1066"/>
      <c r="DN56" s="1066"/>
      <c r="DO56" s="1066"/>
      <c r="DP56" s="1066"/>
      <c r="DQ56" s="1066"/>
      <c r="DR56" s="1066"/>
      <c r="DS56" s="1066"/>
      <c r="DT56" s="1066"/>
      <c r="DU56" s="1066"/>
      <c r="DV56" s="1066"/>
      <c r="DW56" s="1066"/>
      <c r="DX56" s="1066"/>
      <c r="DY56" s="1066"/>
      <c r="DZ56" s="1066"/>
      <c r="EA56" s="1066"/>
      <c r="EB56" s="1066"/>
      <c r="EC56" s="1066"/>
      <c r="ED56" s="1066"/>
      <c r="EE56" s="1066"/>
      <c r="EF56" s="1066"/>
      <c r="EG56" s="1066"/>
      <c r="EH56" s="1066"/>
      <c r="EI56" s="1066"/>
      <c r="EJ56" s="1066"/>
      <c r="EK56" s="1066"/>
      <c r="EL56" s="1066"/>
      <c r="EM56" s="1066"/>
      <c r="EN56" s="1066"/>
      <c r="EO56" s="1066"/>
      <c r="EP56" s="1066"/>
      <c r="EQ56" s="1066"/>
      <c r="ER56" s="1066"/>
      <c r="ES56" s="1066"/>
      <c r="ET56" s="1066"/>
      <c r="EU56" s="1066"/>
      <c r="EV56" s="1066"/>
      <c r="EW56" s="1066"/>
      <c r="EX56" s="1066"/>
      <c r="EY56" s="1066"/>
      <c r="EZ56" s="1066"/>
      <c r="FA56" s="1066"/>
      <c r="FB56" s="1066"/>
      <c r="FC56" s="1066"/>
      <c r="FD56" s="1066"/>
      <c r="FE56" s="1066"/>
      <c r="FF56" s="1066"/>
      <c r="FG56" s="1066"/>
      <c r="FH56" s="1066"/>
      <c r="FI56" s="1066"/>
      <c r="FJ56" s="1066"/>
      <c r="FK56" s="1066"/>
      <c r="FL56" s="1066"/>
      <c r="FM56" s="1066"/>
      <c r="FN56" s="1066"/>
      <c r="FO56" s="1066"/>
      <c r="FP56" s="1066"/>
      <c r="FQ56" s="1066"/>
      <c r="FR56" s="1066"/>
      <c r="FS56" s="1066"/>
      <c r="FT56" s="1066"/>
      <c r="FU56" s="1066"/>
      <c r="FV56" s="1066"/>
      <c r="FW56" s="1066"/>
      <c r="FX56" s="1066"/>
      <c r="FY56" s="1066"/>
      <c r="FZ56" s="1066"/>
      <c r="GA56" s="1066"/>
      <c r="GB56" s="1066"/>
      <c r="GC56" s="1066"/>
      <c r="GD56" s="1066"/>
      <c r="GE56" s="1066"/>
      <c r="GF56" s="1066"/>
      <c r="GG56" s="1066"/>
      <c r="GH56" s="1066"/>
      <c r="GI56" s="1066"/>
      <c r="GJ56" s="1066"/>
      <c r="GK56" s="1066"/>
      <c r="GL56" s="1066"/>
      <c r="GM56" s="1066"/>
      <c r="GN56" s="1066"/>
      <c r="GO56" s="1066"/>
      <c r="GP56" s="1066"/>
      <c r="GQ56" s="1066"/>
      <c r="GR56" s="1066"/>
      <c r="GS56" s="1066"/>
      <c r="GT56" s="1066"/>
      <c r="GU56" s="1066"/>
      <c r="GV56" s="1066"/>
      <c r="GW56" s="1066"/>
      <c r="GX56" s="1066"/>
      <c r="GY56" s="1066"/>
      <c r="GZ56" s="1066"/>
      <c r="HA56" s="1066"/>
      <c r="HB56" s="1066"/>
      <c r="HC56" s="1066"/>
      <c r="HD56" s="1066"/>
      <c r="HE56" s="1066"/>
      <c r="HF56" s="1066"/>
      <c r="HG56" s="1066"/>
      <c r="HH56" s="1066"/>
      <c r="HI56" s="1066"/>
      <c r="HJ56" s="1066"/>
      <c r="HK56" s="1066"/>
      <c r="HL56" s="1066"/>
      <c r="HM56" s="1066"/>
      <c r="HN56" s="1066"/>
      <c r="HO56" s="1066"/>
      <c r="HP56" s="1066"/>
      <c r="HQ56" s="1066"/>
      <c r="HR56" s="1066"/>
      <c r="HS56" s="1066"/>
      <c r="HT56" s="1066"/>
      <c r="HU56" s="1066"/>
      <c r="HV56" s="1066"/>
      <c r="HW56" s="1066"/>
      <c r="HX56" s="1066"/>
      <c r="HY56" s="1066"/>
      <c r="HZ56" s="1066"/>
      <c r="IA56" s="1066"/>
      <c r="IB56" s="1066"/>
      <c r="IC56" s="1066"/>
      <c r="ID56" s="1066"/>
      <c r="IE56" s="1066"/>
      <c r="IF56" s="1066"/>
      <c r="IG56" s="1066"/>
      <c r="IH56" s="1066"/>
      <c r="II56" s="1066"/>
      <c r="IJ56" s="1066"/>
      <c r="IK56" s="1066"/>
      <c r="IL56" s="1066"/>
      <c r="IM56" s="1066"/>
      <c r="IN56" s="1066"/>
      <c r="IO56" s="1066"/>
      <c r="IP56" s="1066"/>
      <c r="IQ56" s="1066"/>
      <c r="IR56" s="1066"/>
      <c r="IS56" s="1066"/>
      <c r="IT56" s="1066"/>
      <c r="IU56" s="1066"/>
      <c r="IV56" s="1066"/>
      <c r="IW56" s="1066"/>
      <c r="IX56" s="1174"/>
    </row>
    <row r="57" spans="1:258" s="1175" customFormat="1" ht="15" customHeight="1" x14ac:dyDescent="0.25">
      <c r="A57" s="1482"/>
      <c r="B57" s="1179" t="s">
        <v>1319</v>
      </c>
      <c r="C57" s="1180"/>
      <c r="D57" s="1180"/>
      <c r="E57" s="1181"/>
      <c r="F57" s="1111"/>
      <c r="G57" s="1066"/>
      <c r="H57" s="1066"/>
      <c r="I57" s="1066"/>
      <c r="J57" s="1066"/>
      <c r="K57" s="1066"/>
      <c r="L57" s="1066"/>
      <c r="M57" s="1066"/>
      <c r="N57" s="1174"/>
      <c r="O57" s="1066"/>
      <c r="P57" s="1066"/>
      <c r="Q57" s="1066"/>
      <c r="R57" s="1066"/>
      <c r="S57" s="1066"/>
      <c r="T57" s="1066"/>
      <c r="U57" s="1066"/>
      <c r="V57" s="1066"/>
      <c r="W57" s="1066"/>
      <c r="X57" s="1066"/>
      <c r="Y57" s="1066"/>
      <c r="Z57" s="1066"/>
      <c r="AA57" s="1066"/>
      <c r="AB57" s="1066"/>
      <c r="AC57" s="1066"/>
      <c r="AD57" s="1066"/>
      <c r="AE57" s="1066"/>
      <c r="AF57" s="1066"/>
      <c r="AG57" s="1066"/>
      <c r="AH57" s="1066"/>
      <c r="AI57" s="1066"/>
      <c r="AJ57" s="1066"/>
      <c r="AK57" s="1066"/>
      <c r="AL57" s="1066"/>
      <c r="AM57" s="1066"/>
      <c r="AN57" s="1066"/>
      <c r="AO57" s="1066"/>
      <c r="AP57" s="1066"/>
      <c r="AQ57" s="1066"/>
      <c r="AR57" s="1066"/>
      <c r="AS57" s="1066"/>
      <c r="AT57" s="1066"/>
      <c r="AU57" s="1066"/>
      <c r="AV57" s="1066"/>
      <c r="AW57" s="1066"/>
      <c r="AX57" s="1066"/>
      <c r="AY57" s="1066"/>
      <c r="AZ57" s="1066"/>
      <c r="BA57" s="1066"/>
      <c r="BB57" s="1066"/>
      <c r="BC57" s="1066"/>
      <c r="BD57" s="1066"/>
      <c r="BE57" s="1066"/>
      <c r="BF57" s="1066"/>
      <c r="BG57" s="1066"/>
      <c r="BH57" s="1066"/>
      <c r="BI57" s="1066"/>
      <c r="BJ57" s="1066"/>
      <c r="BK57" s="1066"/>
      <c r="BL57" s="1066"/>
      <c r="BM57" s="1066"/>
      <c r="BN57" s="1066"/>
      <c r="BO57" s="1066"/>
      <c r="BP57" s="1066"/>
      <c r="BQ57" s="1066"/>
      <c r="BR57" s="1066"/>
      <c r="BS57" s="1066"/>
      <c r="BT57" s="1066"/>
      <c r="BU57" s="1066"/>
      <c r="BV57" s="1066"/>
      <c r="BW57" s="1066"/>
      <c r="BX57" s="1066"/>
      <c r="BY57" s="1066"/>
      <c r="BZ57" s="1066"/>
      <c r="CA57" s="1066"/>
      <c r="CB57" s="1066"/>
      <c r="CC57" s="1066"/>
      <c r="CD57" s="1066"/>
      <c r="CE57" s="1066"/>
      <c r="CF57" s="1066"/>
      <c r="CG57" s="1066"/>
      <c r="CH57" s="1066"/>
      <c r="CI57" s="1066"/>
      <c r="CJ57" s="1066"/>
      <c r="CK57" s="1066"/>
      <c r="CL57" s="1066"/>
      <c r="CM57" s="1066"/>
      <c r="CN57" s="1066"/>
      <c r="CO57" s="1066"/>
      <c r="CP57" s="1066"/>
      <c r="CQ57" s="1066"/>
      <c r="CR57" s="1066"/>
      <c r="CS57" s="1066"/>
      <c r="CT57" s="1066"/>
      <c r="CU57" s="1066"/>
      <c r="CV57" s="1066"/>
      <c r="CW57" s="1066"/>
      <c r="CX57" s="1066"/>
      <c r="CY57" s="1066"/>
      <c r="CZ57" s="1066"/>
      <c r="DA57" s="1066"/>
      <c r="DB57" s="1066"/>
      <c r="DC57" s="1066"/>
      <c r="DD57" s="1066"/>
      <c r="DE57" s="1066"/>
      <c r="DF57" s="1066"/>
      <c r="DG57" s="1066"/>
      <c r="DH57" s="1066"/>
      <c r="DI57" s="1066"/>
      <c r="DJ57" s="1066"/>
      <c r="DK57" s="1066"/>
      <c r="DL57" s="1066"/>
      <c r="DM57" s="1066"/>
      <c r="DN57" s="1066"/>
      <c r="DO57" s="1066"/>
      <c r="DP57" s="1066"/>
      <c r="DQ57" s="1066"/>
      <c r="DR57" s="1066"/>
      <c r="DS57" s="1066"/>
      <c r="DT57" s="1066"/>
      <c r="DU57" s="1066"/>
      <c r="DV57" s="1066"/>
      <c r="DW57" s="1066"/>
      <c r="DX57" s="1066"/>
      <c r="DY57" s="1066"/>
      <c r="DZ57" s="1066"/>
      <c r="EA57" s="1066"/>
      <c r="EB57" s="1066"/>
      <c r="EC57" s="1066"/>
      <c r="ED57" s="1066"/>
      <c r="EE57" s="1066"/>
      <c r="EF57" s="1066"/>
      <c r="EG57" s="1066"/>
      <c r="EH57" s="1066"/>
      <c r="EI57" s="1066"/>
      <c r="EJ57" s="1066"/>
      <c r="EK57" s="1066"/>
      <c r="EL57" s="1066"/>
      <c r="EM57" s="1066"/>
      <c r="EN57" s="1066"/>
      <c r="EO57" s="1066"/>
      <c r="EP57" s="1066"/>
      <c r="EQ57" s="1066"/>
      <c r="ER57" s="1066"/>
      <c r="ES57" s="1066"/>
      <c r="ET57" s="1066"/>
      <c r="EU57" s="1066"/>
      <c r="EV57" s="1066"/>
      <c r="EW57" s="1066"/>
      <c r="EX57" s="1066"/>
      <c r="EY57" s="1066"/>
      <c r="EZ57" s="1066"/>
      <c r="FA57" s="1066"/>
      <c r="FB57" s="1066"/>
      <c r="FC57" s="1066"/>
      <c r="FD57" s="1066"/>
      <c r="FE57" s="1066"/>
      <c r="FF57" s="1066"/>
      <c r="FG57" s="1066"/>
      <c r="FH57" s="1066"/>
      <c r="FI57" s="1066"/>
      <c r="FJ57" s="1066"/>
      <c r="FK57" s="1066"/>
      <c r="FL57" s="1066"/>
      <c r="FM57" s="1066"/>
      <c r="FN57" s="1066"/>
      <c r="FO57" s="1066"/>
      <c r="FP57" s="1066"/>
      <c r="FQ57" s="1066"/>
      <c r="FR57" s="1066"/>
      <c r="FS57" s="1066"/>
      <c r="FT57" s="1066"/>
      <c r="FU57" s="1066"/>
      <c r="FV57" s="1066"/>
      <c r="FW57" s="1066"/>
      <c r="FX57" s="1066"/>
      <c r="FY57" s="1066"/>
      <c r="FZ57" s="1066"/>
      <c r="GA57" s="1066"/>
      <c r="GB57" s="1066"/>
      <c r="GC57" s="1066"/>
      <c r="GD57" s="1066"/>
      <c r="GE57" s="1066"/>
      <c r="GF57" s="1066"/>
      <c r="GG57" s="1066"/>
      <c r="GH57" s="1066"/>
      <c r="GI57" s="1066"/>
      <c r="GJ57" s="1066"/>
      <c r="GK57" s="1066"/>
      <c r="GL57" s="1066"/>
      <c r="GM57" s="1066"/>
      <c r="GN57" s="1066"/>
      <c r="GO57" s="1066"/>
      <c r="GP57" s="1066"/>
      <c r="GQ57" s="1066"/>
      <c r="GR57" s="1066"/>
      <c r="GS57" s="1066"/>
      <c r="GT57" s="1066"/>
      <c r="GU57" s="1066"/>
      <c r="GV57" s="1066"/>
      <c r="GW57" s="1066"/>
      <c r="GX57" s="1066"/>
      <c r="GY57" s="1066"/>
      <c r="GZ57" s="1066"/>
      <c r="HA57" s="1066"/>
      <c r="HB57" s="1066"/>
      <c r="HC57" s="1066"/>
      <c r="HD57" s="1066"/>
      <c r="HE57" s="1066"/>
      <c r="HF57" s="1066"/>
      <c r="HG57" s="1066"/>
      <c r="HH57" s="1066"/>
      <c r="HI57" s="1066"/>
      <c r="HJ57" s="1066"/>
      <c r="HK57" s="1066"/>
      <c r="HL57" s="1066"/>
      <c r="HM57" s="1066"/>
      <c r="HN57" s="1066"/>
      <c r="HO57" s="1066"/>
      <c r="HP57" s="1066"/>
      <c r="HQ57" s="1066"/>
      <c r="HR57" s="1066"/>
      <c r="HS57" s="1066"/>
      <c r="HT57" s="1066"/>
      <c r="HU57" s="1066"/>
      <c r="HV57" s="1066"/>
      <c r="HW57" s="1066"/>
      <c r="HX57" s="1066"/>
      <c r="HY57" s="1066"/>
      <c r="HZ57" s="1066"/>
      <c r="IA57" s="1066"/>
      <c r="IB57" s="1066"/>
      <c r="IC57" s="1066"/>
      <c r="ID57" s="1066"/>
      <c r="IE57" s="1066"/>
      <c r="IF57" s="1066"/>
      <c r="IG57" s="1066"/>
      <c r="IH57" s="1066"/>
      <c r="II57" s="1066"/>
      <c r="IJ57" s="1066"/>
      <c r="IK57" s="1066"/>
      <c r="IL57" s="1066"/>
      <c r="IM57" s="1066"/>
      <c r="IN57" s="1066"/>
      <c r="IO57" s="1066"/>
      <c r="IP57" s="1066"/>
      <c r="IQ57" s="1066"/>
      <c r="IR57" s="1066"/>
      <c r="IS57" s="1066"/>
      <c r="IT57" s="1066"/>
      <c r="IU57" s="1066"/>
      <c r="IV57" s="1066"/>
      <c r="IW57" s="1066"/>
      <c r="IX57" s="1174"/>
    </row>
    <row r="58" spans="1:258" s="1175" customFormat="1" ht="15" customHeight="1" x14ac:dyDescent="0.25">
      <c r="A58" s="1482"/>
      <c r="B58" s="1182" t="s">
        <v>1316</v>
      </c>
      <c r="C58" s="1183"/>
      <c r="D58" s="1183"/>
      <c r="E58" s="1184"/>
      <c r="F58" s="1185"/>
      <c r="G58" s="1066"/>
      <c r="H58" s="1066"/>
      <c r="I58" s="1066"/>
      <c r="J58" s="1066"/>
      <c r="K58" s="1066"/>
      <c r="L58" s="1066"/>
      <c r="M58" s="1066"/>
      <c r="N58" s="1174"/>
      <c r="O58" s="1066"/>
      <c r="P58" s="1066"/>
      <c r="Q58" s="1066"/>
      <c r="R58" s="1066"/>
      <c r="S58" s="1066"/>
      <c r="T58" s="1066"/>
      <c r="U58" s="1066"/>
      <c r="V58" s="1066"/>
      <c r="W58" s="1066"/>
      <c r="X58" s="1066"/>
      <c r="Y58" s="1066"/>
      <c r="Z58" s="1066"/>
      <c r="AA58" s="1066"/>
      <c r="AB58" s="1066"/>
      <c r="AC58" s="1066"/>
      <c r="AD58" s="1066"/>
      <c r="AE58" s="1066"/>
      <c r="AF58" s="1066"/>
      <c r="AG58" s="1066"/>
      <c r="AH58" s="1066"/>
      <c r="AI58" s="1066"/>
      <c r="AJ58" s="1066"/>
      <c r="AK58" s="1066"/>
      <c r="AL58" s="1066"/>
      <c r="AM58" s="1066"/>
      <c r="AN58" s="1066"/>
      <c r="AO58" s="1066"/>
      <c r="AP58" s="1066"/>
      <c r="AQ58" s="1066"/>
      <c r="AR58" s="1066"/>
      <c r="AS58" s="1066"/>
      <c r="AT58" s="1066"/>
      <c r="AU58" s="1066"/>
      <c r="AV58" s="1066"/>
      <c r="AW58" s="1066"/>
      <c r="AX58" s="1066"/>
      <c r="AY58" s="1066"/>
      <c r="AZ58" s="1066"/>
      <c r="BA58" s="1066"/>
      <c r="BB58" s="1066"/>
      <c r="BC58" s="1066"/>
      <c r="BD58" s="1066"/>
      <c r="BE58" s="1066"/>
      <c r="BF58" s="1066"/>
      <c r="BG58" s="1066"/>
      <c r="BH58" s="1066"/>
      <c r="BI58" s="1066"/>
      <c r="BJ58" s="1066"/>
      <c r="BK58" s="1066"/>
      <c r="BL58" s="1066"/>
      <c r="BM58" s="1066"/>
      <c r="BN58" s="1066"/>
      <c r="BO58" s="1066"/>
      <c r="BP58" s="1066"/>
      <c r="BQ58" s="1066"/>
      <c r="BR58" s="1066"/>
      <c r="BS58" s="1066"/>
      <c r="BT58" s="1066"/>
      <c r="BU58" s="1066"/>
      <c r="BV58" s="1066"/>
      <c r="BW58" s="1066"/>
      <c r="BX58" s="1066"/>
      <c r="BY58" s="1066"/>
      <c r="BZ58" s="1066"/>
      <c r="CA58" s="1066"/>
      <c r="CB58" s="1066"/>
      <c r="CC58" s="1066"/>
      <c r="CD58" s="1066"/>
      <c r="CE58" s="1066"/>
      <c r="CF58" s="1066"/>
      <c r="CG58" s="1066"/>
      <c r="CH58" s="1066"/>
      <c r="CI58" s="1066"/>
      <c r="CJ58" s="1066"/>
      <c r="CK58" s="1066"/>
      <c r="CL58" s="1066"/>
      <c r="CM58" s="1066"/>
      <c r="CN58" s="1066"/>
      <c r="CO58" s="1066"/>
      <c r="CP58" s="1066"/>
      <c r="CQ58" s="1066"/>
      <c r="CR58" s="1066"/>
      <c r="CS58" s="1066"/>
      <c r="CT58" s="1066"/>
      <c r="CU58" s="1066"/>
      <c r="CV58" s="1066"/>
      <c r="CW58" s="1066"/>
      <c r="CX58" s="1066"/>
      <c r="CY58" s="1066"/>
      <c r="CZ58" s="1066"/>
      <c r="DA58" s="1066"/>
      <c r="DB58" s="1066"/>
      <c r="DC58" s="1066"/>
      <c r="DD58" s="1066"/>
      <c r="DE58" s="1066"/>
      <c r="DF58" s="1066"/>
      <c r="DG58" s="1066"/>
      <c r="DH58" s="1066"/>
      <c r="DI58" s="1066"/>
      <c r="DJ58" s="1066"/>
      <c r="DK58" s="1066"/>
      <c r="DL58" s="1066"/>
      <c r="DM58" s="1066"/>
      <c r="DN58" s="1066"/>
      <c r="DO58" s="1066"/>
      <c r="DP58" s="1066"/>
      <c r="DQ58" s="1066"/>
      <c r="DR58" s="1066"/>
      <c r="DS58" s="1066"/>
      <c r="DT58" s="1066"/>
      <c r="DU58" s="1066"/>
      <c r="DV58" s="1066"/>
      <c r="DW58" s="1066"/>
      <c r="DX58" s="1066"/>
      <c r="DY58" s="1066"/>
      <c r="DZ58" s="1066"/>
      <c r="EA58" s="1066"/>
      <c r="EB58" s="1066"/>
      <c r="EC58" s="1066"/>
      <c r="ED58" s="1066"/>
      <c r="EE58" s="1066"/>
      <c r="EF58" s="1066"/>
      <c r="EG58" s="1066"/>
      <c r="EH58" s="1066"/>
      <c r="EI58" s="1066"/>
      <c r="EJ58" s="1066"/>
      <c r="EK58" s="1066"/>
      <c r="EL58" s="1066"/>
      <c r="EM58" s="1066"/>
      <c r="EN58" s="1066"/>
      <c r="EO58" s="1066"/>
      <c r="EP58" s="1066"/>
      <c r="EQ58" s="1066"/>
      <c r="ER58" s="1066"/>
      <c r="ES58" s="1066"/>
      <c r="ET58" s="1066"/>
      <c r="EU58" s="1066"/>
      <c r="EV58" s="1066"/>
      <c r="EW58" s="1066"/>
      <c r="EX58" s="1066"/>
      <c r="EY58" s="1066"/>
      <c r="EZ58" s="1066"/>
      <c r="FA58" s="1066"/>
      <c r="FB58" s="1066"/>
      <c r="FC58" s="1066"/>
      <c r="FD58" s="1066"/>
      <c r="FE58" s="1066"/>
      <c r="FF58" s="1066"/>
      <c r="FG58" s="1066"/>
      <c r="FH58" s="1066"/>
      <c r="FI58" s="1066"/>
      <c r="FJ58" s="1066"/>
      <c r="FK58" s="1066"/>
      <c r="FL58" s="1066"/>
      <c r="FM58" s="1066"/>
      <c r="FN58" s="1066"/>
      <c r="FO58" s="1066"/>
      <c r="FP58" s="1066"/>
      <c r="FQ58" s="1066"/>
      <c r="FR58" s="1066"/>
      <c r="FS58" s="1066"/>
      <c r="FT58" s="1066"/>
      <c r="FU58" s="1066"/>
      <c r="FV58" s="1066"/>
      <c r="FW58" s="1066"/>
      <c r="FX58" s="1066"/>
      <c r="FY58" s="1066"/>
      <c r="FZ58" s="1066"/>
      <c r="GA58" s="1066"/>
      <c r="GB58" s="1066"/>
      <c r="GC58" s="1066"/>
      <c r="GD58" s="1066"/>
      <c r="GE58" s="1066"/>
      <c r="GF58" s="1066"/>
      <c r="GG58" s="1066"/>
      <c r="GH58" s="1066"/>
      <c r="GI58" s="1066"/>
      <c r="GJ58" s="1066"/>
      <c r="GK58" s="1066"/>
      <c r="GL58" s="1066"/>
      <c r="GM58" s="1066"/>
      <c r="GN58" s="1066"/>
      <c r="GO58" s="1066"/>
      <c r="GP58" s="1066"/>
      <c r="GQ58" s="1066"/>
      <c r="GR58" s="1066"/>
      <c r="GS58" s="1066"/>
      <c r="GT58" s="1066"/>
      <c r="GU58" s="1066"/>
      <c r="GV58" s="1066"/>
      <c r="GW58" s="1066"/>
      <c r="GX58" s="1066"/>
      <c r="GY58" s="1066"/>
      <c r="GZ58" s="1066"/>
      <c r="HA58" s="1066"/>
      <c r="HB58" s="1066"/>
      <c r="HC58" s="1066"/>
      <c r="HD58" s="1066"/>
      <c r="HE58" s="1066"/>
      <c r="HF58" s="1066"/>
      <c r="HG58" s="1066"/>
      <c r="HH58" s="1066"/>
      <c r="HI58" s="1066"/>
      <c r="HJ58" s="1066"/>
      <c r="HK58" s="1066"/>
      <c r="HL58" s="1066"/>
      <c r="HM58" s="1066"/>
      <c r="HN58" s="1066"/>
      <c r="HO58" s="1066"/>
      <c r="HP58" s="1066"/>
      <c r="HQ58" s="1066"/>
      <c r="HR58" s="1066"/>
      <c r="HS58" s="1066"/>
      <c r="HT58" s="1066"/>
      <c r="HU58" s="1066"/>
      <c r="HV58" s="1066"/>
      <c r="HW58" s="1066"/>
      <c r="HX58" s="1066"/>
      <c r="HY58" s="1066"/>
      <c r="HZ58" s="1066"/>
      <c r="IA58" s="1066"/>
      <c r="IB58" s="1066"/>
      <c r="IC58" s="1066"/>
      <c r="ID58" s="1066"/>
      <c r="IE58" s="1066"/>
      <c r="IF58" s="1066"/>
      <c r="IG58" s="1066"/>
      <c r="IH58" s="1066"/>
      <c r="II58" s="1066"/>
      <c r="IJ58" s="1066"/>
      <c r="IK58" s="1066"/>
      <c r="IL58" s="1066"/>
      <c r="IM58" s="1066"/>
      <c r="IN58" s="1066"/>
      <c r="IO58" s="1066"/>
      <c r="IP58" s="1066"/>
      <c r="IQ58" s="1066"/>
      <c r="IR58" s="1066"/>
      <c r="IS58" s="1066"/>
      <c r="IT58" s="1066"/>
      <c r="IU58" s="1066"/>
      <c r="IV58" s="1066"/>
      <c r="IW58" s="1066"/>
      <c r="IX58" s="1174"/>
    </row>
    <row r="59" spans="1:258" s="1175" customFormat="1" ht="15" customHeight="1" x14ac:dyDescent="0.25">
      <c r="A59" s="1482"/>
      <c r="B59" s="1182" t="s">
        <v>1317</v>
      </c>
      <c r="C59" s="1183"/>
      <c r="D59" s="1183"/>
      <c r="E59" s="1184"/>
      <c r="F59" s="1185"/>
      <c r="G59" s="1066"/>
      <c r="H59" s="1066"/>
      <c r="I59" s="1066"/>
      <c r="J59" s="1066"/>
      <c r="K59" s="1066"/>
      <c r="L59" s="1066"/>
      <c r="M59" s="1066"/>
      <c r="N59" s="1174"/>
      <c r="O59" s="1066"/>
      <c r="P59" s="1066"/>
      <c r="Q59" s="1066"/>
      <c r="R59" s="1066"/>
      <c r="S59" s="1066"/>
      <c r="T59" s="1066"/>
      <c r="U59" s="1066"/>
      <c r="V59" s="1066"/>
      <c r="W59" s="1066"/>
      <c r="X59" s="1066"/>
      <c r="Y59" s="1066"/>
      <c r="Z59" s="1066"/>
      <c r="AA59" s="1066"/>
      <c r="AB59" s="1066"/>
      <c r="AC59" s="1066"/>
      <c r="AD59" s="1066"/>
      <c r="AE59" s="1066"/>
      <c r="AF59" s="1066"/>
      <c r="AG59" s="1066"/>
      <c r="AH59" s="1066"/>
      <c r="AI59" s="1066"/>
      <c r="AJ59" s="1066"/>
      <c r="AK59" s="1066"/>
      <c r="AL59" s="1066"/>
      <c r="AM59" s="1066"/>
      <c r="AN59" s="1066"/>
      <c r="AO59" s="1066"/>
      <c r="AP59" s="1066"/>
      <c r="AQ59" s="1066"/>
      <c r="AR59" s="1066"/>
      <c r="AS59" s="1066"/>
      <c r="AT59" s="1066"/>
      <c r="AU59" s="1066"/>
      <c r="AV59" s="1066"/>
      <c r="AW59" s="1066"/>
      <c r="AX59" s="1066"/>
      <c r="AY59" s="1066"/>
      <c r="AZ59" s="1066"/>
      <c r="BA59" s="1066"/>
      <c r="BB59" s="1066"/>
      <c r="BC59" s="1066"/>
      <c r="BD59" s="1066"/>
      <c r="BE59" s="1066"/>
      <c r="BF59" s="1066"/>
      <c r="BG59" s="1066"/>
      <c r="BH59" s="1066"/>
      <c r="BI59" s="1066"/>
      <c r="BJ59" s="1066"/>
      <c r="BK59" s="1066"/>
      <c r="BL59" s="1066"/>
      <c r="BM59" s="1066"/>
      <c r="BN59" s="1066"/>
      <c r="BO59" s="1066"/>
      <c r="BP59" s="1066"/>
      <c r="BQ59" s="1066"/>
      <c r="BR59" s="1066"/>
      <c r="BS59" s="1066"/>
      <c r="BT59" s="1066"/>
      <c r="BU59" s="1066"/>
      <c r="BV59" s="1066"/>
      <c r="BW59" s="1066"/>
      <c r="BX59" s="1066"/>
      <c r="BY59" s="1066"/>
      <c r="BZ59" s="1066"/>
      <c r="CA59" s="1066"/>
      <c r="CB59" s="1066"/>
      <c r="CC59" s="1066"/>
      <c r="CD59" s="1066"/>
      <c r="CE59" s="1066"/>
      <c r="CF59" s="1066"/>
      <c r="CG59" s="1066"/>
      <c r="CH59" s="1066"/>
      <c r="CI59" s="1066"/>
      <c r="CJ59" s="1066"/>
      <c r="CK59" s="1066"/>
      <c r="CL59" s="1066"/>
      <c r="CM59" s="1066"/>
      <c r="CN59" s="1066"/>
      <c r="CO59" s="1066"/>
      <c r="CP59" s="1066"/>
      <c r="CQ59" s="1066"/>
      <c r="CR59" s="1066"/>
      <c r="CS59" s="1066"/>
      <c r="CT59" s="1066"/>
      <c r="CU59" s="1066"/>
      <c r="CV59" s="1066"/>
      <c r="CW59" s="1066"/>
      <c r="CX59" s="1066"/>
      <c r="CY59" s="1066"/>
      <c r="CZ59" s="1066"/>
      <c r="DA59" s="1066"/>
      <c r="DB59" s="1066"/>
      <c r="DC59" s="1066"/>
      <c r="DD59" s="1066"/>
      <c r="DE59" s="1066"/>
      <c r="DF59" s="1066"/>
      <c r="DG59" s="1066"/>
      <c r="DH59" s="1066"/>
      <c r="DI59" s="1066"/>
      <c r="DJ59" s="1066"/>
      <c r="DK59" s="1066"/>
      <c r="DL59" s="1066"/>
      <c r="DM59" s="1066"/>
      <c r="DN59" s="1066"/>
      <c r="DO59" s="1066"/>
      <c r="DP59" s="1066"/>
      <c r="DQ59" s="1066"/>
      <c r="DR59" s="1066"/>
      <c r="DS59" s="1066"/>
      <c r="DT59" s="1066"/>
      <c r="DU59" s="1066"/>
      <c r="DV59" s="1066"/>
      <c r="DW59" s="1066"/>
      <c r="DX59" s="1066"/>
      <c r="DY59" s="1066"/>
      <c r="DZ59" s="1066"/>
      <c r="EA59" s="1066"/>
      <c r="EB59" s="1066"/>
      <c r="EC59" s="1066"/>
      <c r="ED59" s="1066"/>
      <c r="EE59" s="1066"/>
      <c r="EF59" s="1066"/>
      <c r="EG59" s="1066"/>
      <c r="EH59" s="1066"/>
      <c r="EI59" s="1066"/>
      <c r="EJ59" s="1066"/>
      <c r="EK59" s="1066"/>
      <c r="EL59" s="1066"/>
      <c r="EM59" s="1066"/>
      <c r="EN59" s="1066"/>
      <c r="EO59" s="1066"/>
      <c r="EP59" s="1066"/>
      <c r="EQ59" s="1066"/>
      <c r="ER59" s="1066"/>
      <c r="ES59" s="1066"/>
      <c r="ET59" s="1066"/>
      <c r="EU59" s="1066"/>
      <c r="EV59" s="1066"/>
      <c r="EW59" s="1066"/>
      <c r="EX59" s="1066"/>
      <c r="EY59" s="1066"/>
      <c r="EZ59" s="1066"/>
      <c r="FA59" s="1066"/>
      <c r="FB59" s="1066"/>
      <c r="FC59" s="1066"/>
      <c r="FD59" s="1066"/>
      <c r="FE59" s="1066"/>
      <c r="FF59" s="1066"/>
      <c r="FG59" s="1066"/>
      <c r="FH59" s="1066"/>
      <c r="FI59" s="1066"/>
      <c r="FJ59" s="1066"/>
      <c r="FK59" s="1066"/>
      <c r="FL59" s="1066"/>
      <c r="FM59" s="1066"/>
      <c r="FN59" s="1066"/>
      <c r="FO59" s="1066"/>
      <c r="FP59" s="1066"/>
      <c r="FQ59" s="1066"/>
      <c r="FR59" s="1066"/>
      <c r="FS59" s="1066"/>
      <c r="FT59" s="1066"/>
      <c r="FU59" s="1066"/>
      <c r="FV59" s="1066"/>
      <c r="FW59" s="1066"/>
      <c r="FX59" s="1066"/>
      <c r="FY59" s="1066"/>
      <c r="FZ59" s="1066"/>
      <c r="GA59" s="1066"/>
      <c r="GB59" s="1066"/>
      <c r="GC59" s="1066"/>
      <c r="GD59" s="1066"/>
      <c r="GE59" s="1066"/>
      <c r="GF59" s="1066"/>
      <c r="GG59" s="1066"/>
      <c r="GH59" s="1066"/>
      <c r="GI59" s="1066"/>
      <c r="GJ59" s="1066"/>
      <c r="GK59" s="1066"/>
      <c r="GL59" s="1066"/>
      <c r="GM59" s="1066"/>
      <c r="GN59" s="1066"/>
      <c r="GO59" s="1066"/>
      <c r="GP59" s="1066"/>
      <c r="GQ59" s="1066"/>
      <c r="GR59" s="1066"/>
      <c r="GS59" s="1066"/>
      <c r="GT59" s="1066"/>
      <c r="GU59" s="1066"/>
      <c r="GV59" s="1066"/>
      <c r="GW59" s="1066"/>
      <c r="GX59" s="1066"/>
      <c r="GY59" s="1066"/>
      <c r="GZ59" s="1066"/>
      <c r="HA59" s="1066"/>
      <c r="HB59" s="1066"/>
      <c r="HC59" s="1066"/>
      <c r="HD59" s="1066"/>
      <c r="HE59" s="1066"/>
      <c r="HF59" s="1066"/>
      <c r="HG59" s="1066"/>
      <c r="HH59" s="1066"/>
      <c r="HI59" s="1066"/>
      <c r="HJ59" s="1066"/>
      <c r="HK59" s="1066"/>
      <c r="HL59" s="1066"/>
      <c r="HM59" s="1066"/>
      <c r="HN59" s="1066"/>
      <c r="HO59" s="1066"/>
      <c r="HP59" s="1066"/>
      <c r="HQ59" s="1066"/>
      <c r="HR59" s="1066"/>
      <c r="HS59" s="1066"/>
      <c r="HT59" s="1066"/>
      <c r="HU59" s="1066"/>
      <c r="HV59" s="1066"/>
      <c r="HW59" s="1066"/>
      <c r="HX59" s="1066"/>
      <c r="HY59" s="1066"/>
      <c r="HZ59" s="1066"/>
      <c r="IA59" s="1066"/>
      <c r="IB59" s="1066"/>
      <c r="IC59" s="1066"/>
      <c r="ID59" s="1066"/>
      <c r="IE59" s="1066"/>
      <c r="IF59" s="1066"/>
      <c r="IG59" s="1066"/>
      <c r="IH59" s="1066"/>
      <c r="II59" s="1066"/>
      <c r="IJ59" s="1066"/>
      <c r="IK59" s="1066"/>
      <c r="IL59" s="1066"/>
      <c r="IM59" s="1066"/>
      <c r="IN59" s="1066"/>
      <c r="IO59" s="1066"/>
      <c r="IP59" s="1066"/>
      <c r="IQ59" s="1066"/>
      <c r="IR59" s="1066"/>
      <c r="IS59" s="1066"/>
      <c r="IT59" s="1066"/>
      <c r="IU59" s="1066"/>
      <c r="IV59" s="1066"/>
      <c r="IW59" s="1066"/>
      <c r="IX59" s="1174"/>
    </row>
    <row r="60" spans="1:258" s="1175" customFormat="1" ht="15" customHeight="1" x14ac:dyDescent="0.25">
      <c r="A60" s="1482"/>
      <c r="B60" s="1182" t="s">
        <v>1318</v>
      </c>
      <c r="C60" s="1183"/>
      <c r="D60" s="1183"/>
      <c r="E60" s="1184"/>
      <c r="F60" s="1185"/>
      <c r="G60" s="1066"/>
      <c r="H60" s="1066"/>
      <c r="I60" s="1066"/>
      <c r="J60" s="1066"/>
      <c r="K60" s="1066"/>
      <c r="L60" s="1066"/>
      <c r="M60" s="1066"/>
      <c r="N60" s="1174"/>
      <c r="O60" s="1066"/>
      <c r="P60" s="1066"/>
      <c r="Q60" s="1066"/>
      <c r="R60" s="1066"/>
      <c r="S60" s="1066"/>
      <c r="T60" s="1066"/>
      <c r="U60" s="1066"/>
      <c r="V60" s="1066"/>
      <c r="W60" s="1066"/>
      <c r="X60" s="1066"/>
      <c r="Y60" s="1066"/>
      <c r="Z60" s="1066"/>
      <c r="AA60" s="1066"/>
      <c r="AB60" s="1066"/>
      <c r="AC60" s="1066"/>
      <c r="AD60" s="1066"/>
      <c r="AE60" s="1066"/>
      <c r="AF60" s="1066"/>
      <c r="AG60" s="1066"/>
      <c r="AH60" s="1066"/>
      <c r="AI60" s="1066"/>
      <c r="AJ60" s="1066"/>
      <c r="AK60" s="1066"/>
      <c r="AL60" s="1066"/>
      <c r="AM60" s="1066"/>
      <c r="AN60" s="1066"/>
      <c r="AO60" s="1066"/>
      <c r="AP60" s="1066"/>
      <c r="AQ60" s="1066"/>
      <c r="AR60" s="1066"/>
      <c r="AS60" s="1066"/>
      <c r="AT60" s="1066"/>
      <c r="AU60" s="1066"/>
      <c r="AV60" s="1066"/>
      <c r="AW60" s="1066"/>
      <c r="AX60" s="1066"/>
      <c r="AY60" s="1066"/>
      <c r="AZ60" s="1066"/>
      <c r="BA60" s="1066"/>
      <c r="BB60" s="1066"/>
      <c r="BC60" s="1066"/>
      <c r="BD60" s="1066"/>
      <c r="BE60" s="1066"/>
      <c r="BF60" s="1066"/>
      <c r="BG60" s="1066"/>
      <c r="BH60" s="1066"/>
      <c r="BI60" s="1066"/>
      <c r="BJ60" s="1066"/>
      <c r="BK60" s="1066"/>
      <c r="BL60" s="1066"/>
      <c r="BM60" s="1066"/>
      <c r="BN60" s="1066"/>
      <c r="BO60" s="1066"/>
      <c r="BP60" s="1066"/>
      <c r="BQ60" s="1066"/>
      <c r="BR60" s="1066"/>
      <c r="BS60" s="1066"/>
      <c r="BT60" s="1066"/>
      <c r="BU60" s="1066"/>
      <c r="BV60" s="1066"/>
      <c r="BW60" s="1066"/>
      <c r="BX60" s="1066"/>
      <c r="BY60" s="1066"/>
      <c r="BZ60" s="1066"/>
      <c r="CA60" s="1066"/>
      <c r="CB60" s="1066"/>
      <c r="CC60" s="1066"/>
      <c r="CD60" s="1066"/>
      <c r="CE60" s="1066"/>
      <c r="CF60" s="1066"/>
      <c r="CG60" s="1066"/>
      <c r="CH60" s="1066"/>
      <c r="CI60" s="1066"/>
      <c r="CJ60" s="1066"/>
      <c r="CK60" s="1066"/>
      <c r="CL60" s="1066"/>
      <c r="CM60" s="1066"/>
      <c r="CN60" s="1066"/>
      <c r="CO60" s="1066"/>
      <c r="CP60" s="1066"/>
      <c r="CQ60" s="1066"/>
      <c r="CR60" s="1066"/>
      <c r="CS60" s="1066"/>
      <c r="CT60" s="1066"/>
      <c r="CU60" s="1066"/>
      <c r="CV60" s="1066"/>
      <c r="CW60" s="1066"/>
      <c r="CX60" s="1066"/>
      <c r="CY60" s="1066"/>
      <c r="CZ60" s="1066"/>
      <c r="DA60" s="1066"/>
      <c r="DB60" s="1066"/>
      <c r="DC60" s="1066"/>
      <c r="DD60" s="1066"/>
      <c r="DE60" s="1066"/>
      <c r="DF60" s="1066"/>
      <c r="DG60" s="1066"/>
      <c r="DH60" s="1066"/>
      <c r="DI60" s="1066"/>
      <c r="DJ60" s="1066"/>
      <c r="DK60" s="1066"/>
      <c r="DL60" s="1066"/>
      <c r="DM60" s="1066"/>
      <c r="DN60" s="1066"/>
      <c r="DO60" s="1066"/>
      <c r="DP60" s="1066"/>
      <c r="DQ60" s="1066"/>
      <c r="DR60" s="1066"/>
      <c r="DS60" s="1066"/>
      <c r="DT60" s="1066"/>
      <c r="DU60" s="1066"/>
      <c r="DV60" s="1066"/>
      <c r="DW60" s="1066"/>
      <c r="DX60" s="1066"/>
      <c r="DY60" s="1066"/>
      <c r="DZ60" s="1066"/>
      <c r="EA60" s="1066"/>
      <c r="EB60" s="1066"/>
      <c r="EC60" s="1066"/>
      <c r="ED60" s="1066"/>
      <c r="EE60" s="1066"/>
      <c r="EF60" s="1066"/>
      <c r="EG60" s="1066"/>
      <c r="EH60" s="1066"/>
      <c r="EI60" s="1066"/>
      <c r="EJ60" s="1066"/>
      <c r="EK60" s="1066"/>
      <c r="EL60" s="1066"/>
      <c r="EM60" s="1066"/>
      <c r="EN60" s="1066"/>
      <c r="EO60" s="1066"/>
      <c r="EP60" s="1066"/>
      <c r="EQ60" s="1066"/>
      <c r="ER60" s="1066"/>
      <c r="ES60" s="1066"/>
      <c r="ET60" s="1066"/>
      <c r="EU60" s="1066"/>
      <c r="EV60" s="1066"/>
      <c r="EW60" s="1066"/>
      <c r="EX60" s="1066"/>
      <c r="EY60" s="1066"/>
      <c r="EZ60" s="1066"/>
      <c r="FA60" s="1066"/>
      <c r="FB60" s="1066"/>
      <c r="FC60" s="1066"/>
      <c r="FD60" s="1066"/>
      <c r="FE60" s="1066"/>
      <c r="FF60" s="1066"/>
      <c r="FG60" s="1066"/>
      <c r="FH60" s="1066"/>
      <c r="FI60" s="1066"/>
      <c r="FJ60" s="1066"/>
      <c r="FK60" s="1066"/>
      <c r="FL60" s="1066"/>
      <c r="FM60" s="1066"/>
      <c r="FN60" s="1066"/>
      <c r="FO60" s="1066"/>
      <c r="FP60" s="1066"/>
      <c r="FQ60" s="1066"/>
      <c r="FR60" s="1066"/>
      <c r="FS60" s="1066"/>
      <c r="FT60" s="1066"/>
      <c r="FU60" s="1066"/>
      <c r="FV60" s="1066"/>
      <c r="FW60" s="1066"/>
      <c r="FX60" s="1066"/>
      <c r="FY60" s="1066"/>
      <c r="FZ60" s="1066"/>
      <c r="GA60" s="1066"/>
      <c r="GB60" s="1066"/>
      <c r="GC60" s="1066"/>
      <c r="GD60" s="1066"/>
      <c r="GE60" s="1066"/>
      <c r="GF60" s="1066"/>
      <c r="GG60" s="1066"/>
      <c r="GH60" s="1066"/>
      <c r="GI60" s="1066"/>
      <c r="GJ60" s="1066"/>
      <c r="GK60" s="1066"/>
      <c r="GL60" s="1066"/>
      <c r="GM60" s="1066"/>
      <c r="GN60" s="1066"/>
      <c r="GO60" s="1066"/>
      <c r="GP60" s="1066"/>
      <c r="GQ60" s="1066"/>
      <c r="GR60" s="1066"/>
      <c r="GS60" s="1066"/>
      <c r="GT60" s="1066"/>
      <c r="GU60" s="1066"/>
      <c r="GV60" s="1066"/>
      <c r="GW60" s="1066"/>
      <c r="GX60" s="1066"/>
      <c r="GY60" s="1066"/>
      <c r="GZ60" s="1066"/>
      <c r="HA60" s="1066"/>
      <c r="HB60" s="1066"/>
      <c r="HC60" s="1066"/>
      <c r="HD60" s="1066"/>
      <c r="HE60" s="1066"/>
      <c r="HF60" s="1066"/>
      <c r="HG60" s="1066"/>
      <c r="HH60" s="1066"/>
      <c r="HI60" s="1066"/>
      <c r="HJ60" s="1066"/>
      <c r="HK60" s="1066"/>
      <c r="HL60" s="1066"/>
      <c r="HM60" s="1066"/>
      <c r="HN60" s="1066"/>
      <c r="HO60" s="1066"/>
      <c r="HP60" s="1066"/>
      <c r="HQ60" s="1066"/>
      <c r="HR60" s="1066"/>
      <c r="HS60" s="1066"/>
      <c r="HT60" s="1066"/>
      <c r="HU60" s="1066"/>
      <c r="HV60" s="1066"/>
      <c r="HW60" s="1066"/>
      <c r="HX60" s="1066"/>
      <c r="HY60" s="1066"/>
      <c r="HZ60" s="1066"/>
      <c r="IA60" s="1066"/>
      <c r="IB60" s="1066"/>
      <c r="IC60" s="1066"/>
      <c r="ID60" s="1066"/>
      <c r="IE60" s="1066"/>
      <c r="IF60" s="1066"/>
      <c r="IG60" s="1066"/>
      <c r="IH60" s="1066"/>
      <c r="II60" s="1066"/>
      <c r="IJ60" s="1066"/>
      <c r="IK60" s="1066"/>
      <c r="IL60" s="1066"/>
      <c r="IM60" s="1066"/>
      <c r="IN60" s="1066"/>
      <c r="IO60" s="1066"/>
      <c r="IP60" s="1066"/>
      <c r="IQ60" s="1066"/>
      <c r="IR60" s="1066"/>
      <c r="IS60" s="1066"/>
      <c r="IT60" s="1066"/>
      <c r="IU60" s="1066"/>
      <c r="IV60" s="1066"/>
      <c r="IW60" s="1066"/>
      <c r="IX60" s="1174"/>
    </row>
    <row r="61" spans="1:258" s="1175" customFormat="1" ht="15" customHeight="1" x14ac:dyDescent="0.25">
      <c r="A61" s="1482"/>
      <c r="B61" s="1179" t="s">
        <v>1320</v>
      </c>
      <c r="C61" s="1180"/>
      <c r="D61" s="1180"/>
      <c r="E61" s="1181"/>
      <c r="F61" s="1111"/>
      <c r="G61" s="1066"/>
      <c r="H61" s="1066"/>
      <c r="I61" s="1066"/>
      <c r="J61" s="1066"/>
      <c r="K61" s="1066"/>
      <c r="L61" s="1066"/>
      <c r="M61" s="1066"/>
      <c r="N61" s="1174"/>
      <c r="O61" s="1066"/>
      <c r="P61" s="1066"/>
      <c r="Q61" s="1066"/>
      <c r="R61" s="1066"/>
      <c r="S61" s="1066"/>
      <c r="T61" s="1066"/>
      <c r="U61" s="1066"/>
      <c r="V61" s="1066"/>
      <c r="W61" s="1066"/>
      <c r="X61" s="1066"/>
      <c r="Y61" s="1066"/>
      <c r="Z61" s="1066"/>
      <c r="AA61" s="1066"/>
      <c r="AB61" s="1066"/>
      <c r="AC61" s="1066"/>
      <c r="AD61" s="1066"/>
      <c r="AE61" s="1066"/>
      <c r="AF61" s="1066"/>
      <c r="AG61" s="1066"/>
      <c r="AH61" s="1066"/>
      <c r="AI61" s="1066"/>
      <c r="AJ61" s="1066"/>
      <c r="AK61" s="1066"/>
      <c r="AL61" s="1066"/>
      <c r="AM61" s="1066"/>
      <c r="AN61" s="1066"/>
      <c r="AO61" s="1066"/>
      <c r="AP61" s="1066"/>
      <c r="AQ61" s="1066"/>
      <c r="AR61" s="1066"/>
      <c r="AS61" s="1066"/>
      <c r="AT61" s="1066"/>
      <c r="AU61" s="1066"/>
      <c r="AV61" s="1066"/>
      <c r="AW61" s="1066"/>
      <c r="AX61" s="1066"/>
      <c r="AY61" s="1066"/>
      <c r="AZ61" s="1066"/>
      <c r="BA61" s="1066"/>
      <c r="BB61" s="1066"/>
      <c r="BC61" s="1066"/>
      <c r="BD61" s="1066"/>
      <c r="BE61" s="1066"/>
      <c r="BF61" s="1066"/>
      <c r="BG61" s="1066"/>
      <c r="BH61" s="1066"/>
      <c r="BI61" s="1066"/>
      <c r="BJ61" s="1066"/>
      <c r="BK61" s="1066"/>
      <c r="BL61" s="1066"/>
      <c r="BM61" s="1066"/>
      <c r="BN61" s="1066"/>
      <c r="BO61" s="1066"/>
      <c r="BP61" s="1066"/>
      <c r="BQ61" s="1066"/>
      <c r="BR61" s="1066"/>
      <c r="BS61" s="1066"/>
      <c r="BT61" s="1066"/>
      <c r="BU61" s="1066"/>
      <c r="BV61" s="1066"/>
      <c r="BW61" s="1066"/>
      <c r="BX61" s="1066"/>
      <c r="BY61" s="1066"/>
      <c r="BZ61" s="1066"/>
      <c r="CA61" s="1066"/>
      <c r="CB61" s="1066"/>
      <c r="CC61" s="1066"/>
      <c r="CD61" s="1066"/>
      <c r="CE61" s="1066"/>
      <c r="CF61" s="1066"/>
      <c r="CG61" s="1066"/>
      <c r="CH61" s="1066"/>
      <c r="CI61" s="1066"/>
      <c r="CJ61" s="1066"/>
      <c r="CK61" s="1066"/>
      <c r="CL61" s="1066"/>
      <c r="CM61" s="1066"/>
      <c r="CN61" s="1066"/>
      <c r="CO61" s="1066"/>
      <c r="CP61" s="1066"/>
      <c r="CQ61" s="1066"/>
      <c r="CR61" s="1066"/>
      <c r="CS61" s="1066"/>
      <c r="CT61" s="1066"/>
      <c r="CU61" s="1066"/>
      <c r="CV61" s="1066"/>
      <c r="CW61" s="1066"/>
      <c r="CX61" s="1066"/>
      <c r="CY61" s="1066"/>
      <c r="CZ61" s="1066"/>
      <c r="DA61" s="1066"/>
      <c r="DB61" s="1066"/>
      <c r="DC61" s="1066"/>
      <c r="DD61" s="1066"/>
      <c r="DE61" s="1066"/>
      <c r="DF61" s="1066"/>
      <c r="DG61" s="1066"/>
      <c r="DH61" s="1066"/>
      <c r="DI61" s="1066"/>
      <c r="DJ61" s="1066"/>
      <c r="DK61" s="1066"/>
      <c r="DL61" s="1066"/>
      <c r="DM61" s="1066"/>
      <c r="DN61" s="1066"/>
      <c r="DO61" s="1066"/>
      <c r="DP61" s="1066"/>
      <c r="DQ61" s="1066"/>
      <c r="DR61" s="1066"/>
      <c r="DS61" s="1066"/>
      <c r="DT61" s="1066"/>
      <c r="DU61" s="1066"/>
      <c r="DV61" s="1066"/>
      <c r="DW61" s="1066"/>
      <c r="DX61" s="1066"/>
      <c r="DY61" s="1066"/>
      <c r="DZ61" s="1066"/>
      <c r="EA61" s="1066"/>
      <c r="EB61" s="1066"/>
      <c r="EC61" s="1066"/>
      <c r="ED61" s="1066"/>
      <c r="EE61" s="1066"/>
      <c r="EF61" s="1066"/>
      <c r="EG61" s="1066"/>
      <c r="EH61" s="1066"/>
      <c r="EI61" s="1066"/>
      <c r="EJ61" s="1066"/>
      <c r="EK61" s="1066"/>
      <c r="EL61" s="1066"/>
      <c r="EM61" s="1066"/>
      <c r="EN61" s="1066"/>
      <c r="EO61" s="1066"/>
      <c r="EP61" s="1066"/>
      <c r="EQ61" s="1066"/>
      <c r="ER61" s="1066"/>
      <c r="ES61" s="1066"/>
      <c r="ET61" s="1066"/>
      <c r="EU61" s="1066"/>
      <c r="EV61" s="1066"/>
      <c r="EW61" s="1066"/>
      <c r="EX61" s="1066"/>
      <c r="EY61" s="1066"/>
      <c r="EZ61" s="1066"/>
      <c r="FA61" s="1066"/>
      <c r="FB61" s="1066"/>
      <c r="FC61" s="1066"/>
      <c r="FD61" s="1066"/>
      <c r="FE61" s="1066"/>
      <c r="FF61" s="1066"/>
      <c r="FG61" s="1066"/>
      <c r="FH61" s="1066"/>
      <c r="FI61" s="1066"/>
      <c r="FJ61" s="1066"/>
      <c r="FK61" s="1066"/>
      <c r="FL61" s="1066"/>
      <c r="FM61" s="1066"/>
      <c r="FN61" s="1066"/>
      <c r="FO61" s="1066"/>
      <c r="FP61" s="1066"/>
      <c r="FQ61" s="1066"/>
      <c r="FR61" s="1066"/>
      <c r="FS61" s="1066"/>
      <c r="FT61" s="1066"/>
      <c r="FU61" s="1066"/>
      <c r="FV61" s="1066"/>
      <c r="FW61" s="1066"/>
      <c r="FX61" s="1066"/>
      <c r="FY61" s="1066"/>
      <c r="FZ61" s="1066"/>
      <c r="GA61" s="1066"/>
      <c r="GB61" s="1066"/>
      <c r="GC61" s="1066"/>
      <c r="GD61" s="1066"/>
      <c r="GE61" s="1066"/>
      <c r="GF61" s="1066"/>
      <c r="GG61" s="1066"/>
      <c r="GH61" s="1066"/>
      <c r="GI61" s="1066"/>
      <c r="GJ61" s="1066"/>
      <c r="GK61" s="1066"/>
      <c r="GL61" s="1066"/>
      <c r="GM61" s="1066"/>
      <c r="GN61" s="1066"/>
      <c r="GO61" s="1066"/>
      <c r="GP61" s="1066"/>
      <c r="GQ61" s="1066"/>
      <c r="GR61" s="1066"/>
      <c r="GS61" s="1066"/>
      <c r="GT61" s="1066"/>
      <c r="GU61" s="1066"/>
      <c r="GV61" s="1066"/>
      <c r="GW61" s="1066"/>
      <c r="GX61" s="1066"/>
      <c r="GY61" s="1066"/>
      <c r="GZ61" s="1066"/>
      <c r="HA61" s="1066"/>
      <c r="HB61" s="1066"/>
      <c r="HC61" s="1066"/>
      <c r="HD61" s="1066"/>
      <c r="HE61" s="1066"/>
      <c r="HF61" s="1066"/>
      <c r="HG61" s="1066"/>
      <c r="HH61" s="1066"/>
      <c r="HI61" s="1066"/>
      <c r="HJ61" s="1066"/>
      <c r="HK61" s="1066"/>
      <c r="HL61" s="1066"/>
      <c r="HM61" s="1066"/>
      <c r="HN61" s="1066"/>
      <c r="HO61" s="1066"/>
      <c r="HP61" s="1066"/>
      <c r="HQ61" s="1066"/>
      <c r="HR61" s="1066"/>
      <c r="HS61" s="1066"/>
      <c r="HT61" s="1066"/>
      <c r="HU61" s="1066"/>
      <c r="HV61" s="1066"/>
      <c r="HW61" s="1066"/>
      <c r="HX61" s="1066"/>
      <c r="HY61" s="1066"/>
      <c r="HZ61" s="1066"/>
      <c r="IA61" s="1066"/>
      <c r="IB61" s="1066"/>
      <c r="IC61" s="1066"/>
      <c r="ID61" s="1066"/>
      <c r="IE61" s="1066"/>
      <c r="IF61" s="1066"/>
      <c r="IG61" s="1066"/>
      <c r="IH61" s="1066"/>
      <c r="II61" s="1066"/>
      <c r="IJ61" s="1066"/>
      <c r="IK61" s="1066"/>
      <c r="IL61" s="1066"/>
      <c r="IM61" s="1066"/>
      <c r="IN61" s="1066"/>
      <c r="IO61" s="1066"/>
      <c r="IP61" s="1066"/>
      <c r="IQ61" s="1066"/>
      <c r="IR61" s="1066"/>
      <c r="IS61" s="1066"/>
      <c r="IT61" s="1066"/>
      <c r="IU61" s="1066"/>
      <c r="IV61" s="1066"/>
      <c r="IW61" s="1066"/>
      <c r="IX61" s="1174"/>
    </row>
    <row r="62" spans="1:258" s="1175" customFormat="1" ht="15" customHeight="1" x14ac:dyDescent="0.25">
      <c r="A62" s="1482"/>
      <c r="B62" s="1182" t="s">
        <v>1316</v>
      </c>
      <c r="C62" s="1183"/>
      <c r="D62" s="1183"/>
      <c r="E62" s="1184"/>
      <c r="F62" s="1185"/>
      <c r="G62" s="1066"/>
      <c r="H62" s="1066"/>
      <c r="I62" s="1066"/>
      <c r="J62" s="1066"/>
      <c r="K62" s="1066"/>
      <c r="L62" s="1066"/>
      <c r="M62" s="1066"/>
      <c r="N62" s="1174"/>
      <c r="O62" s="1066"/>
      <c r="P62" s="1066"/>
      <c r="Q62" s="1066"/>
      <c r="R62" s="1066"/>
      <c r="S62" s="1066"/>
      <c r="T62" s="1066"/>
      <c r="U62" s="1066"/>
      <c r="V62" s="1066"/>
      <c r="W62" s="1066"/>
      <c r="X62" s="1066"/>
      <c r="Y62" s="1066"/>
      <c r="Z62" s="1066"/>
      <c r="AA62" s="1066"/>
      <c r="AB62" s="1066"/>
      <c r="AC62" s="1066"/>
      <c r="AD62" s="1066"/>
      <c r="AE62" s="1066"/>
      <c r="AF62" s="1066"/>
      <c r="AG62" s="1066"/>
      <c r="AH62" s="1066"/>
      <c r="AI62" s="1066"/>
      <c r="AJ62" s="1066"/>
      <c r="AK62" s="1066"/>
      <c r="AL62" s="1066"/>
      <c r="AM62" s="1066"/>
      <c r="AN62" s="1066"/>
      <c r="AO62" s="1066"/>
      <c r="AP62" s="1066"/>
      <c r="AQ62" s="1066"/>
      <c r="AR62" s="1066"/>
      <c r="AS62" s="1066"/>
      <c r="AT62" s="1066"/>
      <c r="AU62" s="1066"/>
      <c r="AV62" s="1066"/>
      <c r="AW62" s="1066"/>
      <c r="AX62" s="1066"/>
      <c r="AY62" s="1066"/>
      <c r="AZ62" s="1066"/>
      <c r="BA62" s="1066"/>
      <c r="BB62" s="1066"/>
      <c r="BC62" s="1066"/>
      <c r="BD62" s="1066"/>
      <c r="BE62" s="1066"/>
      <c r="BF62" s="1066"/>
      <c r="BG62" s="1066"/>
      <c r="BH62" s="1066"/>
      <c r="BI62" s="1066"/>
      <c r="BJ62" s="1066"/>
      <c r="BK62" s="1066"/>
      <c r="BL62" s="1066"/>
      <c r="BM62" s="1066"/>
      <c r="BN62" s="1066"/>
      <c r="BO62" s="1066"/>
      <c r="BP62" s="1066"/>
      <c r="BQ62" s="1066"/>
      <c r="BR62" s="1066"/>
      <c r="BS62" s="1066"/>
      <c r="BT62" s="1066"/>
      <c r="BU62" s="1066"/>
      <c r="BV62" s="1066"/>
      <c r="BW62" s="1066"/>
      <c r="BX62" s="1066"/>
      <c r="BY62" s="1066"/>
      <c r="BZ62" s="1066"/>
      <c r="CA62" s="1066"/>
      <c r="CB62" s="1066"/>
      <c r="CC62" s="1066"/>
      <c r="CD62" s="1066"/>
      <c r="CE62" s="1066"/>
      <c r="CF62" s="1066"/>
      <c r="CG62" s="1066"/>
      <c r="CH62" s="1066"/>
      <c r="CI62" s="1066"/>
      <c r="CJ62" s="1066"/>
      <c r="CK62" s="1066"/>
      <c r="CL62" s="1066"/>
      <c r="CM62" s="1066"/>
      <c r="CN62" s="1066"/>
      <c r="CO62" s="1066"/>
      <c r="CP62" s="1066"/>
      <c r="CQ62" s="1066"/>
      <c r="CR62" s="1066"/>
      <c r="CS62" s="1066"/>
      <c r="CT62" s="1066"/>
      <c r="CU62" s="1066"/>
      <c r="CV62" s="1066"/>
      <c r="CW62" s="1066"/>
      <c r="CX62" s="1066"/>
      <c r="CY62" s="1066"/>
      <c r="CZ62" s="1066"/>
      <c r="DA62" s="1066"/>
      <c r="DB62" s="1066"/>
      <c r="DC62" s="1066"/>
      <c r="DD62" s="1066"/>
      <c r="DE62" s="1066"/>
      <c r="DF62" s="1066"/>
      <c r="DG62" s="1066"/>
      <c r="DH62" s="1066"/>
      <c r="DI62" s="1066"/>
      <c r="DJ62" s="1066"/>
      <c r="DK62" s="1066"/>
      <c r="DL62" s="1066"/>
      <c r="DM62" s="1066"/>
      <c r="DN62" s="1066"/>
      <c r="DO62" s="1066"/>
      <c r="DP62" s="1066"/>
      <c r="DQ62" s="1066"/>
      <c r="DR62" s="1066"/>
      <c r="DS62" s="1066"/>
      <c r="DT62" s="1066"/>
      <c r="DU62" s="1066"/>
      <c r="DV62" s="1066"/>
      <c r="DW62" s="1066"/>
      <c r="DX62" s="1066"/>
      <c r="DY62" s="1066"/>
      <c r="DZ62" s="1066"/>
      <c r="EA62" s="1066"/>
      <c r="EB62" s="1066"/>
      <c r="EC62" s="1066"/>
      <c r="ED62" s="1066"/>
      <c r="EE62" s="1066"/>
      <c r="EF62" s="1066"/>
      <c r="EG62" s="1066"/>
      <c r="EH62" s="1066"/>
      <c r="EI62" s="1066"/>
      <c r="EJ62" s="1066"/>
      <c r="EK62" s="1066"/>
      <c r="EL62" s="1066"/>
      <c r="EM62" s="1066"/>
      <c r="EN62" s="1066"/>
      <c r="EO62" s="1066"/>
      <c r="EP62" s="1066"/>
      <c r="EQ62" s="1066"/>
      <c r="ER62" s="1066"/>
      <c r="ES62" s="1066"/>
      <c r="ET62" s="1066"/>
      <c r="EU62" s="1066"/>
      <c r="EV62" s="1066"/>
      <c r="EW62" s="1066"/>
      <c r="EX62" s="1066"/>
      <c r="EY62" s="1066"/>
      <c r="EZ62" s="1066"/>
      <c r="FA62" s="1066"/>
      <c r="FB62" s="1066"/>
      <c r="FC62" s="1066"/>
      <c r="FD62" s="1066"/>
      <c r="FE62" s="1066"/>
      <c r="FF62" s="1066"/>
      <c r="FG62" s="1066"/>
      <c r="FH62" s="1066"/>
      <c r="FI62" s="1066"/>
      <c r="FJ62" s="1066"/>
      <c r="FK62" s="1066"/>
      <c r="FL62" s="1066"/>
      <c r="FM62" s="1066"/>
      <c r="FN62" s="1066"/>
      <c r="FO62" s="1066"/>
      <c r="FP62" s="1066"/>
      <c r="FQ62" s="1066"/>
      <c r="FR62" s="1066"/>
      <c r="FS62" s="1066"/>
      <c r="FT62" s="1066"/>
      <c r="FU62" s="1066"/>
      <c r="FV62" s="1066"/>
      <c r="FW62" s="1066"/>
      <c r="FX62" s="1066"/>
      <c r="FY62" s="1066"/>
      <c r="FZ62" s="1066"/>
      <c r="GA62" s="1066"/>
      <c r="GB62" s="1066"/>
      <c r="GC62" s="1066"/>
      <c r="GD62" s="1066"/>
      <c r="GE62" s="1066"/>
      <c r="GF62" s="1066"/>
      <c r="GG62" s="1066"/>
      <c r="GH62" s="1066"/>
      <c r="GI62" s="1066"/>
      <c r="GJ62" s="1066"/>
      <c r="GK62" s="1066"/>
      <c r="GL62" s="1066"/>
      <c r="GM62" s="1066"/>
      <c r="GN62" s="1066"/>
      <c r="GO62" s="1066"/>
      <c r="GP62" s="1066"/>
      <c r="GQ62" s="1066"/>
      <c r="GR62" s="1066"/>
      <c r="GS62" s="1066"/>
      <c r="GT62" s="1066"/>
      <c r="GU62" s="1066"/>
      <c r="GV62" s="1066"/>
      <c r="GW62" s="1066"/>
      <c r="GX62" s="1066"/>
      <c r="GY62" s="1066"/>
      <c r="GZ62" s="1066"/>
      <c r="HA62" s="1066"/>
      <c r="HB62" s="1066"/>
      <c r="HC62" s="1066"/>
      <c r="HD62" s="1066"/>
      <c r="HE62" s="1066"/>
      <c r="HF62" s="1066"/>
      <c r="HG62" s="1066"/>
      <c r="HH62" s="1066"/>
      <c r="HI62" s="1066"/>
      <c r="HJ62" s="1066"/>
      <c r="HK62" s="1066"/>
      <c r="HL62" s="1066"/>
      <c r="HM62" s="1066"/>
      <c r="HN62" s="1066"/>
      <c r="HO62" s="1066"/>
      <c r="HP62" s="1066"/>
      <c r="HQ62" s="1066"/>
      <c r="HR62" s="1066"/>
      <c r="HS62" s="1066"/>
      <c r="HT62" s="1066"/>
      <c r="HU62" s="1066"/>
      <c r="HV62" s="1066"/>
      <c r="HW62" s="1066"/>
      <c r="HX62" s="1066"/>
      <c r="HY62" s="1066"/>
      <c r="HZ62" s="1066"/>
      <c r="IA62" s="1066"/>
      <c r="IB62" s="1066"/>
      <c r="IC62" s="1066"/>
      <c r="ID62" s="1066"/>
      <c r="IE62" s="1066"/>
      <c r="IF62" s="1066"/>
      <c r="IG62" s="1066"/>
      <c r="IH62" s="1066"/>
      <c r="II62" s="1066"/>
      <c r="IJ62" s="1066"/>
      <c r="IK62" s="1066"/>
      <c r="IL62" s="1066"/>
      <c r="IM62" s="1066"/>
      <c r="IN62" s="1066"/>
      <c r="IO62" s="1066"/>
      <c r="IP62" s="1066"/>
      <c r="IQ62" s="1066"/>
      <c r="IR62" s="1066"/>
      <c r="IS62" s="1066"/>
      <c r="IT62" s="1066"/>
      <c r="IU62" s="1066"/>
      <c r="IV62" s="1066"/>
      <c r="IW62" s="1066"/>
      <c r="IX62" s="1174"/>
    </row>
    <row r="63" spans="1:258" ht="15" customHeight="1" x14ac:dyDescent="0.25">
      <c r="A63" s="1490"/>
      <c r="B63" s="1182" t="s">
        <v>1317</v>
      </c>
      <c r="C63" s="1183"/>
      <c r="D63" s="1183"/>
      <c r="E63" s="1184"/>
      <c r="F63" s="1185"/>
      <c r="G63" s="1066"/>
      <c r="H63" s="1066"/>
      <c r="I63" s="1066"/>
      <c r="J63" s="1066"/>
      <c r="K63" s="1066"/>
      <c r="L63" s="1066"/>
      <c r="M63" s="1066"/>
      <c r="N63" s="1174"/>
      <c r="O63" s="1066"/>
      <c r="P63" s="1066"/>
      <c r="Q63" s="1066"/>
      <c r="R63" s="1066"/>
      <c r="S63" s="1066"/>
      <c r="T63" s="1066"/>
      <c r="U63" s="1066"/>
      <c r="V63" s="1066"/>
      <c r="W63" s="1066"/>
      <c r="X63" s="1066"/>
      <c r="Y63" s="1066"/>
      <c r="Z63" s="1066"/>
      <c r="AA63" s="1066"/>
      <c r="AB63" s="1066"/>
      <c r="AC63" s="1066"/>
      <c r="AD63" s="1066"/>
      <c r="AE63" s="1066"/>
      <c r="AF63" s="1066"/>
      <c r="AG63" s="1066"/>
      <c r="AH63" s="1066"/>
      <c r="AI63" s="1066"/>
      <c r="AJ63" s="1066"/>
      <c r="AK63" s="1066"/>
      <c r="AL63" s="1066"/>
      <c r="AM63" s="1066"/>
      <c r="AN63" s="1066"/>
      <c r="AO63" s="1066"/>
      <c r="AP63" s="1066"/>
      <c r="AQ63" s="1066"/>
      <c r="AR63" s="1066"/>
      <c r="AS63" s="1066"/>
      <c r="AT63" s="1066"/>
      <c r="AU63" s="1066"/>
      <c r="AV63" s="1066"/>
      <c r="AW63" s="1066"/>
      <c r="AX63" s="1066"/>
      <c r="AY63" s="1066"/>
      <c r="AZ63" s="1066"/>
      <c r="BA63" s="1066"/>
      <c r="BB63" s="1066"/>
      <c r="BC63" s="1066"/>
      <c r="BD63" s="1066"/>
      <c r="BE63" s="1066"/>
      <c r="BF63" s="1066"/>
      <c r="BG63" s="1066"/>
      <c r="BH63" s="1066"/>
      <c r="BI63" s="1066"/>
      <c r="BJ63" s="1066"/>
      <c r="BK63" s="1066"/>
      <c r="BL63" s="1066"/>
      <c r="BM63" s="1066"/>
      <c r="BN63" s="1066"/>
      <c r="BO63" s="1066"/>
      <c r="BP63" s="1066"/>
      <c r="BQ63" s="1066"/>
      <c r="BR63" s="1066"/>
      <c r="BS63" s="1066"/>
      <c r="BT63" s="1066"/>
      <c r="BU63" s="1066"/>
      <c r="BV63" s="1066"/>
      <c r="BW63" s="1066"/>
      <c r="BX63" s="1066"/>
      <c r="BY63" s="1066"/>
      <c r="BZ63" s="1066"/>
      <c r="CA63" s="1066"/>
      <c r="CB63" s="1066"/>
      <c r="CC63" s="1066"/>
      <c r="CD63" s="1066"/>
      <c r="CE63" s="1066"/>
      <c r="CF63" s="1066"/>
      <c r="CG63" s="1066"/>
      <c r="CH63" s="1066"/>
      <c r="CI63" s="1066"/>
      <c r="CJ63" s="1066"/>
      <c r="CK63" s="1066"/>
      <c r="CL63" s="1066"/>
      <c r="CM63" s="1066"/>
      <c r="CN63" s="1066"/>
      <c r="CO63" s="1066"/>
      <c r="CP63" s="1066"/>
      <c r="CQ63" s="1066"/>
      <c r="CR63" s="1178"/>
      <c r="CS63" s="1178"/>
      <c r="CT63" s="1178"/>
      <c r="CU63" s="1178"/>
      <c r="CV63" s="1178"/>
      <c r="CW63" s="1178"/>
      <c r="CX63" s="1066"/>
      <c r="CY63" s="1066"/>
      <c r="CZ63" s="1178"/>
      <c r="DA63" s="1178"/>
      <c r="DB63" s="1178"/>
      <c r="DC63" s="1178"/>
      <c r="DD63" s="1178"/>
      <c r="DE63" s="1178"/>
      <c r="DF63" s="1178"/>
      <c r="DG63" s="1178"/>
      <c r="DH63" s="1066"/>
      <c r="DI63" s="1066"/>
      <c r="DJ63" s="1178"/>
      <c r="DK63" s="1178"/>
      <c r="DL63" s="1178"/>
      <c r="DM63" s="1178"/>
      <c r="DN63" s="1178"/>
      <c r="DO63" s="1178"/>
      <c r="DP63" s="1066"/>
      <c r="DQ63" s="1066"/>
      <c r="DR63" s="1178"/>
      <c r="DS63" s="1178"/>
      <c r="DT63" s="1178"/>
      <c r="DU63" s="1178"/>
      <c r="DV63" s="1066"/>
      <c r="DW63" s="1066"/>
      <c r="DX63" s="1178"/>
      <c r="DY63" s="1066"/>
      <c r="DZ63" s="1066"/>
      <c r="EA63" s="1066"/>
      <c r="EB63" s="1066"/>
      <c r="EC63" s="1178"/>
      <c r="ED63" s="1178"/>
      <c r="EE63" s="1178"/>
      <c r="EF63" s="1178"/>
      <c r="EG63" s="1178"/>
      <c r="EH63" s="1178"/>
      <c r="EI63" s="1178"/>
      <c r="EJ63" s="1178"/>
      <c r="EK63" s="1178"/>
      <c r="EL63" s="1178"/>
      <c r="EM63" s="1178"/>
      <c r="EN63" s="1178"/>
      <c r="EO63" s="1178"/>
      <c r="EP63" s="1178"/>
      <c r="EQ63" s="1178"/>
      <c r="ER63" s="1178"/>
      <c r="ES63" s="1178"/>
      <c r="ET63" s="1178"/>
      <c r="EU63" s="1178"/>
      <c r="EV63" s="1178"/>
      <c r="EW63" s="1178"/>
      <c r="EX63" s="1178"/>
      <c r="EY63" s="1178"/>
      <c r="EZ63" s="1178"/>
      <c r="FA63" s="1178"/>
      <c r="FB63" s="1178"/>
      <c r="FC63" s="1178"/>
      <c r="FD63" s="1178"/>
      <c r="FE63" s="1178"/>
      <c r="FF63" s="1178"/>
      <c r="FG63" s="1178"/>
      <c r="FH63" s="1178"/>
      <c r="FI63" s="1178"/>
      <c r="FJ63" s="1178"/>
      <c r="FK63" s="1178"/>
      <c r="FL63" s="1178"/>
      <c r="FM63" s="1178"/>
      <c r="FN63" s="1178"/>
      <c r="FO63" s="1178"/>
      <c r="FP63" s="1178"/>
      <c r="FQ63" s="1178"/>
      <c r="FR63" s="1178"/>
      <c r="FS63" s="1178"/>
      <c r="FT63" s="1178"/>
      <c r="FU63" s="1178"/>
      <c r="FV63" s="1178"/>
      <c r="FW63" s="1178"/>
      <c r="FX63" s="1178"/>
      <c r="FY63" s="1178"/>
      <c r="FZ63" s="1178"/>
      <c r="GA63" s="1178"/>
      <c r="GB63" s="1178"/>
      <c r="GC63" s="1178"/>
      <c r="GD63" s="1178"/>
      <c r="GE63" s="1178"/>
      <c r="GF63" s="1178"/>
      <c r="GG63" s="1178"/>
      <c r="GH63" s="1178"/>
      <c r="GI63" s="1178"/>
      <c r="GJ63" s="1178"/>
      <c r="GK63" s="1178"/>
      <c r="GL63" s="1178"/>
      <c r="GM63" s="1178"/>
      <c r="GN63" s="1178"/>
      <c r="GO63" s="1178"/>
      <c r="GP63" s="1178"/>
      <c r="GQ63" s="1178"/>
      <c r="GR63" s="1178"/>
      <c r="GS63" s="1178"/>
      <c r="GT63" s="1178"/>
      <c r="GU63" s="1178"/>
      <c r="GV63" s="1178"/>
      <c r="GW63" s="1178"/>
      <c r="GX63" s="1178"/>
      <c r="GY63" s="1178"/>
      <c r="GZ63" s="1178"/>
      <c r="HA63" s="1178"/>
      <c r="HB63" s="1178"/>
      <c r="HC63" s="1178"/>
      <c r="HD63" s="1178"/>
      <c r="HE63" s="1178"/>
      <c r="HF63" s="1178"/>
      <c r="HG63" s="1178"/>
      <c r="HH63" s="1178"/>
      <c r="HI63" s="1178"/>
      <c r="HJ63" s="1178"/>
      <c r="HK63" s="1178"/>
      <c r="HL63" s="1178"/>
      <c r="HM63" s="1178"/>
      <c r="HN63" s="1178"/>
      <c r="HO63" s="1178"/>
      <c r="HP63" s="1178"/>
      <c r="HQ63" s="1178"/>
      <c r="HR63" s="1178"/>
      <c r="HS63" s="1178"/>
      <c r="HT63" s="1178"/>
      <c r="HU63" s="1178"/>
      <c r="HV63" s="1178"/>
      <c r="HW63" s="1178"/>
      <c r="HX63" s="1178"/>
      <c r="HY63" s="1178"/>
      <c r="HZ63" s="1178"/>
      <c r="IA63" s="1178"/>
      <c r="IB63" s="1178"/>
      <c r="IC63" s="1178"/>
      <c r="ID63" s="1178"/>
      <c r="IE63" s="1178"/>
      <c r="IF63" s="1178"/>
      <c r="IG63" s="1178"/>
      <c r="IH63" s="1178"/>
      <c r="II63" s="1178"/>
      <c r="IJ63" s="1178"/>
      <c r="IK63" s="1178"/>
      <c r="IL63" s="1178"/>
      <c r="IM63" s="1178"/>
      <c r="IN63" s="1178"/>
      <c r="IO63" s="1178"/>
      <c r="IP63" s="1178"/>
      <c r="IQ63" s="1178"/>
      <c r="IR63" s="1178"/>
      <c r="IS63" s="1178"/>
      <c r="IT63" s="1178"/>
      <c r="IU63" s="1178"/>
      <c r="IV63" s="1178"/>
      <c r="IW63" s="1178"/>
      <c r="IX63" s="1190"/>
    </row>
    <row r="64" spans="1:258" ht="15" customHeight="1" x14ac:dyDescent="0.25">
      <c r="A64" s="1490"/>
      <c r="B64" s="1186" t="s">
        <v>1318</v>
      </c>
      <c r="C64" s="1187"/>
      <c r="D64" s="1187"/>
      <c r="E64" s="1188"/>
      <c r="F64" s="1189"/>
      <c r="G64" s="1178"/>
      <c r="H64" s="1066"/>
      <c r="I64" s="1066"/>
      <c r="J64" s="1178"/>
      <c r="K64" s="1066"/>
      <c r="L64" s="1178"/>
      <c r="M64" s="1178"/>
      <c r="N64" s="1174"/>
      <c r="O64" s="1066"/>
      <c r="P64" s="1066"/>
      <c r="Q64" s="1066"/>
      <c r="R64" s="1066"/>
      <c r="S64" s="1066"/>
      <c r="T64" s="1066"/>
      <c r="U64" s="1066"/>
      <c r="V64" s="1066"/>
      <c r="W64" s="1066"/>
      <c r="X64" s="1066"/>
      <c r="Y64" s="1066"/>
      <c r="Z64" s="1066"/>
      <c r="AA64" s="1066"/>
      <c r="AB64" s="1066"/>
      <c r="AC64" s="1066"/>
      <c r="AD64" s="1066"/>
      <c r="AE64" s="1066"/>
      <c r="AF64" s="1066"/>
      <c r="AG64" s="1066"/>
      <c r="AH64" s="1066"/>
      <c r="AI64" s="1066"/>
      <c r="AJ64" s="1066"/>
      <c r="AK64" s="1066"/>
      <c r="AL64" s="1066"/>
      <c r="AM64" s="1066"/>
      <c r="AN64" s="1066"/>
      <c r="AO64" s="1066"/>
      <c r="AP64" s="1066"/>
      <c r="AQ64" s="1066"/>
      <c r="AR64" s="1066"/>
      <c r="AS64" s="1066"/>
      <c r="AT64" s="1066"/>
      <c r="AU64" s="1066"/>
      <c r="AV64" s="1066"/>
      <c r="AW64" s="1066"/>
      <c r="AX64" s="1066"/>
      <c r="AY64" s="1066"/>
      <c r="AZ64" s="1066"/>
      <c r="BA64" s="1066"/>
      <c r="BB64" s="1066"/>
      <c r="BC64" s="1066"/>
      <c r="BD64" s="1066"/>
      <c r="BE64" s="1066"/>
      <c r="BF64" s="1066"/>
      <c r="BG64" s="1066"/>
      <c r="BH64" s="1066"/>
      <c r="BI64" s="1066"/>
      <c r="BJ64" s="1066"/>
      <c r="BK64" s="1066"/>
      <c r="BL64" s="1066"/>
      <c r="BM64" s="1066"/>
      <c r="BN64" s="1066"/>
      <c r="BO64" s="1066"/>
      <c r="BP64" s="1066"/>
      <c r="BQ64" s="1066"/>
      <c r="BR64" s="1066"/>
      <c r="BS64" s="1066"/>
      <c r="BT64" s="1066"/>
      <c r="BU64" s="1066"/>
      <c r="BV64" s="1066"/>
      <c r="BW64" s="1066"/>
      <c r="BX64" s="1066"/>
      <c r="BY64" s="1066"/>
      <c r="BZ64" s="1066"/>
      <c r="CA64" s="1066"/>
      <c r="CB64" s="1066"/>
      <c r="CC64" s="1066"/>
      <c r="CD64" s="1066"/>
      <c r="CE64" s="1066"/>
      <c r="CF64" s="1066"/>
      <c r="CG64" s="1066"/>
      <c r="CH64" s="1066"/>
      <c r="CI64" s="1066"/>
      <c r="CJ64" s="1066"/>
      <c r="CK64" s="1066"/>
      <c r="CL64" s="1066"/>
      <c r="CM64" s="1066"/>
      <c r="CN64" s="1066"/>
      <c r="CO64" s="1066"/>
      <c r="CP64" s="1066"/>
      <c r="CQ64" s="1066"/>
      <c r="CR64" s="1178"/>
      <c r="CS64" s="1178"/>
      <c r="CT64" s="1178"/>
      <c r="CU64" s="1178"/>
      <c r="CV64" s="1178"/>
      <c r="CW64" s="1178"/>
      <c r="CX64" s="1066"/>
      <c r="CY64" s="1066"/>
      <c r="CZ64" s="1178"/>
      <c r="DA64" s="1178"/>
      <c r="DB64" s="1178"/>
      <c r="DC64" s="1178"/>
      <c r="DD64" s="1178"/>
      <c r="DE64" s="1178"/>
      <c r="DF64" s="1178"/>
      <c r="DG64" s="1178"/>
      <c r="DH64" s="1066"/>
      <c r="DI64" s="1066"/>
      <c r="DJ64" s="1178"/>
      <c r="DK64" s="1178"/>
      <c r="DL64" s="1178"/>
      <c r="DM64" s="1178"/>
      <c r="DN64" s="1178"/>
      <c r="DO64" s="1178"/>
      <c r="DP64" s="1066"/>
      <c r="DQ64" s="1066"/>
      <c r="DR64" s="1178"/>
      <c r="DS64" s="1178"/>
      <c r="DT64" s="1178"/>
      <c r="DU64" s="1178"/>
      <c r="DV64" s="1066"/>
      <c r="DW64" s="1066"/>
      <c r="DX64" s="1178"/>
      <c r="DY64" s="1066"/>
      <c r="DZ64" s="1066"/>
      <c r="EA64" s="1066"/>
      <c r="EB64" s="1066"/>
      <c r="EC64" s="1178"/>
      <c r="ED64" s="1178"/>
      <c r="EE64" s="1178"/>
      <c r="EF64" s="1178"/>
      <c r="EG64" s="1178"/>
      <c r="EH64" s="1178"/>
      <c r="EI64" s="1178"/>
      <c r="EJ64" s="1178"/>
      <c r="EK64" s="1178"/>
      <c r="EL64" s="1178"/>
      <c r="EM64" s="1178"/>
      <c r="EN64" s="1178"/>
      <c r="EO64" s="1178"/>
      <c r="EP64" s="1178"/>
      <c r="EQ64" s="1178"/>
      <c r="ER64" s="1178"/>
      <c r="ES64" s="1178"/>
      <c r="ET64" s="1178"/>
      <c r="EU64" s="1178"/>
      <c r="EV64" s="1178"/>
      <c r="EW64" s="1178"/>
      <c r="EX64" s="1178"/>
      <c r="EY64" s="1178"/>
      <c r="EZ64" s="1178"/>
      <c r="FA64" s="1178"/>
      <c r="FB64" s="1178"/>
      <c r="FC64" s="1178"/>
      <c r="FD64" s="1178"/>
      <c r="FE64" s="1178"/>
      <c r="FF64" s="1178"/>
      <c r="FG64" s="1178"/>
      <c r="FH64" s="1178"/>
      <c r="FI64" s="1178"/>
      <c r="FJ64" s="1178"/>
      <c r="FK64" s="1178"/>
      <c r="FL64" s="1178"/>
      <c r="FM64" s="1178"/>
      <c r="FN64" s="1178"/>
      <c r="FO64" s="1178"/>
      <c r="FP64" s="1178"/>
      <c r="FQ64" s="1178"/>
      <c r="FR64" s="1178"/>
      <c r="FS64" s="1178"/>
      <c r="FT64" s="1178"/>
      <c r="FU64" s="1178"/>
      <c r="FV64" s="1178"/>
      <c r="FW64" s="1178"/>
      <c r="FX64" s="1178"/>
      <c r="FY64" s="1178"/>
      <c r="FZ64" s="1178"/>
      <c r="GA64" s="1178"/>
      <c r="GB64" s="1178"/>
      <c r="GC64" s="1178"/>
      <c r="GD64" s="1178"/>
      <c r="GE64" s="1178"/>
      <c r="GF64" s="1178"/>
      <c r="GG64" s="1178"/>
      <c r="GH64" s="1178"/>
      <c r="GI64" s="1178"/>
      <c r="GJ64" s="1178"/>
      <c r="GK64" s="1178"/>
      <c r="GL64" s="1178"/>
      <c r="GM64" s="1178"/>
      <c r="GN64" s="1178"/>
      <c r="GO64" s="1178"/>
      <c r="GP64" s="1178"/>
      <c r="GQ64" s="1178"/>
      <c r="GR64" s="1178"/>
      <c r="GS64" s="1178"/>
      <c r="GT64" s="1178"/>
      <c r="GU64" s="1178"/>
      <c r="GV64" s="1178"/>
      <c r="GW64" s="1178"/>
      <c r="GX64" s="1178"/>
      <c r="GY64" s="1178"/>
      <c r="GZ64" s="1178"/>
      <c r="HA64" s="1178"/>
      <c r="HB64" s="1178"/>
      <c r="HC64" s="1178"/>
      <c r="HD64" s="1178"/>
      <c r="HE64" s="1178"/>
      <c r="HF64" s="1178"/>
      <c r="HG64" s="1178"/>
      <c r="HH64" s="1178"/>
      <c r="HI64" s="1178"/>
      <c r="HJ64" s="1178"/>
      <c r="HK64" s="1178"/>
      <c r="HL64" s="1178"/>
      <c r="HM64" s="1178"/>
      <c r="HN64" s="1178"/>
      <c r="HO64" s="1178"/>
      <c r="HP64" s="1178"/>
      <c r="HQ64" s="1178"/>
      <c r="HR64" s="1178"/>
      <c r="HS64" s="1178"/>
      <c r="HT64" s="1178"/>
      <c r="HU64" s="1178"/>
      <c r="HV64" s="1178"/>
      <c r="HW64" s="1178"/>
      <c r="HX64" s="1178"/>
      <c r="HY64" s="1178"/>
      <c r="HZ64" s="1178"/>
      <c r="IA64" s="1178"/>
      <c r="IB64" s="1178"/>
      <c r="IC64" s="1178"/>
      <c r="ID64" s="1178"/>
      <c r="IE64" s="1178"/>
      <c r="IF64" s="1178"/>
      <c r="IG64" s="1178"/>
      <c r="IH64" s="1178"/>
      <c r="II64" s="1178"/>
      <c r="IJ64" s="1178"/>
      <c r="IK64" s="1178"/>
      <c r="IL64" s="1178"/>
      <c r="IM64" s="1178"/>
      <c r="IN64" s="1178"/>
      <c r="IO64" s="1178"/>
      <c r="IP64" s="1178"/>
      <c r="IQ64" s="1178"/>
      <c r="IR64" s="1178"/>
      <c r="IS64" s="1178"/>
      <c r="IT64" s="1178"/>
      <c r="IU64" s="1178"/>
      <c r="IV64" s="1178"/>
      <c r="IW64" s="1178"/>
      <c r="IX64" s="1190"/>
    </row>
    <row r="65" spans="1:258" s="1175" customFormat="1" ht="15" customHeight="1" x14ac:dyDescent="0.25">
      <c r="A65" s="1482"/>
      <c r="B65" s="1066"/>
      <c r="C65" s="1066"/>
      <c r="D65" s="1066"/>
      <c r="E65" s="1066"/>
      <c r="F65" s="1066"/>
      <c r="G65" s="1066"/>
      <c r="H65" s="1066"/>
      <c r="I65" s="1066"/>
      <c r="J65" s="1066"/>
      <c r="K65" s="1066"/>
      <c r="L65" s="1066"/>
      <c r="M65" s="1066"/>
      <c r="N65" s="1174"/>
      <c r="O65" s="1066"/>
      <c r="P65" s="1066"/>
      <c r="Q65" s="1066"/>
      <c r="R65" s="1066"/>
      <c r="S65" s="1066"/>
      <c r="T65" s="1066"/>
      <c r="U65" s="1066"/>
      <c r="V65" s="1066"/>
      <c r="W65" s="1066"/>
      <c r="X65" s="1066"/>
      <c r="Y65" s="1066"/>
      <c r="Z65" s="1066"/>
      <c r="AA65" s="1066"/>
      <c r="AB65" s="1066"/>
      <c r="AC65" s="1066"/>
      <c r="AD65" s="1066"/>
      <c r="AE65" s="1066"/>
      <c r="AF65" s="1066"/>
      <c r="AG65" s="1066"/>
      <c r="AH65" s="1066"/>
      <c r="AI65" s="1066"/>
      <c r="AJ65" s="1066"/>
      <c r="AK65" s="1066"/>
      <c r="AL65" s="1066"/>
      <c r="AM65" s="1066"/>
      <c r="AN65" s="1066"/>
      <c r="AO65" s="1066"/>
      <c r="AP65" s="1066"/>
      <c r="AQ65" s="1066"/>
      <c r="AR65" s="1066"/>
      <c r="AS65" s="1066"/>
      <c r="AT65" s="1066"/>
      <c r="AU65" s="1066"/>
      <c r="AV65" s="1066"/>
      <c r="AW65" s="1066"/>
      <c r="AX65" s="1066"/>
      <c r="AY65" s="1066"/>
      <c r="AZ65" s="1066"/>
      <c r="BA65" s="1066"/>
      <c r="BB65" s="1066"/>
      <c r="BC65" s="1066"/>
      <c r="BD65" s="1066"/>
      <c r="BE65" s="1066"/>
      <c r="BF65" s="1066"/>
      <c r="BG65" s="1066"/>
      <c r="BH65" s="1066"/>
      <c r="BI65" s="1066"/>
      <c r="BJ65" s="1066"/>
      <c r="BK65" s="1066"/>
      <c r="BL65" s="1066"/>
      <c r="BM65" s="1066"/>
      <c r="BN65" s="1066"/>
      <c r="BO65" s="1066"/>
      <c r="BP65" s="1066"/>
      <c r="BQ65" s="1066"/>
      <c r="BR65" s="1066"/>
      <c r="BS65" s="1066"/>
      <c r="BT65" s="1066"/>
      <c r="BU65" s="1066"/>
      <c r="BV65" s="1066"/>
      <c r="BW65" s="1066"/>
      <c r="BX65" s="1066"/>
      <c r="BY65" s="1066"/>
      <c r="BZ65" s="1066"/>
      <c r="CA65" s="1066"/>
      <c r="CB65" s="1066"/>
      <c r="CC65" s="1066"/>
      <c r="CD65" s="1066"/>
      <c r="CE65" s="1066"/>
      <c r="CF65" s="1066"/>
      <c r="CG65" s="1066"/>
      <c r="CH65" s="1066"/>
      <c r="CI65" s="1066"/>
      <c r="CJ65" s="1066"/>
      <c r="CK65" s="1066"/>
      <c r="CL65" s="1066"/>
      <c r="CM65" s="1066"/>
      <c r="CN65" s="1066"/>
      <c r="CO65" s="1066"/>
      <c r="CP65" s="1066"/>
      <c r="CQ65" s="1066"/>
      <c r="CR65" s="1066"/>
      <c r="CS65" s="1066"/>
      <c r="CT65" s="1066"/>
      <c r="CU65" s="1066"/>
      <c r="CV65" s="1066"/>
      <c r="CW65" s="1066"/>
      <c r="CX65" s="1066"/>
      <c r="CY65" s="1066"/>
      <c r="CZ65" s="1066"/>
      <c r="DA65" s="1066"/>
      <c r="DB65" s="1066"/>
      <c r="DC65" s="1066"/>
      <c r="DD65" s="1066"/>
      <c r="DE65" s="1066"/>
      <c r="DF65" s="1066"/>
      <c r="DG65" s="1066"/>
      <c r="DH65" s="1066"/>
      <c r="DI65" s="1066"/>
      <c r="DJ65" s="1066"/>
      <c r="DK65" s="1066"/>
      <c r="DL65" s="1066"/>
      <c r="DM65" s="1066"/>
      <c r="DN65" s="1066"/>
      <c r="DO65" s="1066"/>
      <c r="DP65" s="1066"/>
      <c r="DQ65" s="1066"/>
      <c r="DR65" s="1066"/>
      <c r="DS65" s="1066"/>
      <c r="DT65" s="1066"/>
      <c r="DU65" s="1066"/>
      <c r="DV65" s="1066"/>
      <c r="DW65" s="1066"/>
      <c r="DX65" s="1066"/>
      <c r="DY65" s="1066"/>
      <c r="DZ65" s="1066"/>
      <c r="EA65" s="1066"/>
      <c r="EB65" s="1066"/>
      <c r="EC65" s="1066"/>
      <c r="ED65" s="1066"/>
      <c r="EE65" s="1066"/>
      <c r="EF65" s="1066"/>
      <c r="EG65" s="1066"/>
      <c r="EH65" s="1066"/>
      <c r="EI65" s="1066"/>
      <c r="EJ65" s="1066"/>
      <c r="EK65" s="1066"/>
      <c r="EL65" s="1066"/>
      <c r="EM65" s="1066"/>
      <c r="EN65" s="1066"/>
      <c r="EO65" s="1066"/>
      <c r="EP65" s="1066"/>
      <c r="EQ65" s="1066"/>
      <c r="ER65" s="1066"/>
      <c r="ES65" s="1066"/>
      <c r="ET65" s="1066"/>
      <c r="EU65" s="1066"/>
      <c r="EV65" s="1066"/>
      <c r="EW65" s="1066"/>
      <c r="EX65" s="1066"/>
      <c r="EY65" s="1066"/>
      <c r="EZ65" s="1066"/>
      <c r="FA65" s="1066"/>
      <c r="FB65" s="1066"/>
      <c r="FC65" s="1066"/>
      <c r="FD65" s="1066"/>
      <c r="FE65" s="1066"/>
      <c r="FF65" s="1066"/>
      <c r="FG65" s="1066"/>
      <c r="FH65" s="1066"/>
      <c r="FI65" s="1066"/>
      <c r="FJ65" s="1066"/>
      <c r="FK65" s="1066"/>
      <c r="FL65" s="1066"/>
      <c r="FM65" s="1066"/>
      <c r="FN65" s="1066"/>
      <c r="FO65" s="1066"/>
      <c r="FP65" s="1066"/>
      <c r="FQ65" s="1066"/>
      <c r="FR65" s="1066"/>
      <c r="FS65" s="1066"/>
      <c r="FT65" s="1066"/>
      <c r="FU65" s="1066"/>
      <c r="FV65" s="1066"/>
      <c r="FW65" s="1066"/>
      <c r="FX65" s="1066"/>
      <c r="FY65" s="1066"/>
      <c r="FZ65" s="1066"/>
      <c r="GA65" s="1066"/>
      <c r="GB65" s="1066"/>
      <c r="GC65" s="1066"/>
      <c r="GD65" s="1066"/>
      <c r="GE65" s="1066"/>
      <c r="GF65" s="1066"/>
      <c r="GG65" s="1066"/>
      <c r="GH65" s="1066"/>
      <c r="GI65" s="1066"/>
      <c r="GJ65" s="1066"/>
      <c r="GK65" s="1066"/>
      <c r="GL65" s="1066"/>
      <c r="GM65" s="1066"/>
      <c r="GN65" s="1066"/>
      <c r="GO65" s="1066"/>
      <c r="GP65" s="1066"/>
      <c r="GQ65" s="1066"/>
      <c r="GR65" s="1066"/>
      <c r="GS65" s="1066"/>
      <c r="GT65" s="1066"/>
      <c r="GU65" s="1066"/>
      <c r="GV65" s="1066"/>
      <c r="GW65" s="1066"/>
      <c r="GX65" s="1066"/>
      <c r="GY65" s="1066"/>
      <c r="GZ65" s="1066"/>
      <c r="HA65" s="1066"/>
      <c r="HB65" s="1066"/>
      <c r="HC65" s="1066"/>
      <c r="HD65" s="1066"/>
      <c r="HE65" s="1066"/>
      <c r="HF65" s="1066"/>
      <c r="HG65" s="1066"/>
      <c r="HH65" s="1066"/>
      <c r="HI65" s="1066"/>
      <c r="HJ65" s="1066"/>
      <c r="HK65" s="1066"/>
      <c r="HL65" s="1066"/>
      <c r="HM65" s="1066"/>
      <c r="HN65" s="1066"/>
      <c r="HO65" s="1066"/>
      <c r="HP65" s="1066"/>
      <c r="HQ65" s="1066"/>
      <c r="HR65" s="1066"/>
      <c r="HS65" s="1066"/>
      <c r="HT65" s="1066"/>
      <c r="HU65" s="1066"/>
      <c r="HV65" s="1066"/>
      <c r="HW65" s="1066"/>
      <c r="HX65" s="1066"/>
      <c r="HY65" s="1066"/>
      <c r="HZ65" s="1066"/>
      <c r="IA65" s="1066"/>
      <c r="IB65" s="1066"/>
      <c r="IC65" s="1066"/>
      <c r="ID65" s="1066"/>
      <c r="IE65" s="1066"/>
      <c r="IF65" s="1066"/>
      <c r="IG65" s="1066"/>
      <c r="IH65" s="1066"/>
      <c r="II65" s="1066"/>
      <c r="IJ65" s="1066"/>
      <c r="IK65" s="1066"/>
      <c r="IL65" s="1066"/>
      <c r="IM65" s="1066"/>
      <c r="IN65" s="1066"/>
      <c r="IO65" s="1066"/>
      <c r="IP65" s="1066"/>
      <c r="IQ65" s="1066"/>
      <c r="IR65" s="1066"/>
      <c r="IS65" s="1066"/>
      <c r="IT65" s="1066"/>
      <c r="IU65" s="1066"/>
      <c r="IV65" s="1066"/>
      <c r="IW65" s="1066"/>
      <c r="IX65" s="1174"/>
    </row>
    <row r="66" spans="1:258" s="1066" customFormat="1" ht="45" customHeight="1" x14ac:dyDescent="0.25">
      <c r="A66" s="1435" t="s">
        <v>1325</v>
      </c>
      <c r="B66" s="2334"/>
      <c r="C66" s="2335"/>
      <c r="D66" s="2335"/>
      <c r="E66" s="2335"/>
      <c r="F66" s="2335"/>
      <c r="G66" s="2335"/>
      <c r="H66" s="2335"/>
      <c r="I66" s="2213"/>
      <c r="J66" s="2213"/>
      <c r="K66" s="2213"/>
      <c r="L66" s="2213"/>
      <c r="M66" s="2213"/>
      <c r="N66" s="1494"/>
      <c r="O66" s="2213"/>
      <c r="P66" s="2213"/>
      <c r="Q66" s="2213"/>
      <c r="R66" s="2213"/>
      <c r="S66" s="2213"/>
      <c r="T66" s="2213"/>
      <c r="U66" s="2213"/>
      <c r="V66" s="2213"/>
      <c r="W66" s="2213"/>
      <c r="X66" s="2213"/>
      <c r="Y66" s="2213"/>
      <c r="Z66" s="2213"/>
      <c r="AA66" s="2213"/>
      <c r="AB66" s="2213"/>
      <c r="AC66" s="2213"/>
      <c r="AD66" s="2213"/>
      <c r="AE66" s="2213"/>
      <c r="AF66" s="2213"/>
      <c r="AG66" s="2213"/>
      <c r="AH66" s="2213"/>
      <c r="AI66" s="2213"/>
      <c r="AJ66" s="2213"/>
      <c r="AK66" s="2213"/>
      <c r="AL66" s="2213"/>
      <c r="AM66" s="2213"/>
      <c r="AN66" s="2213"/>
      <c r="AO66" s="2213"/>
      <c r="AP66" s="2213"/>
      <c r="AQ66" s="2213"/>
      <c r="AR66" s="2213"/>
      <c r="AS66" s="2213"/>
      <c r="AT66" s="2213"/>
      <c r="AU66" s="2213"/>
      <c r="AV66" s="2213"/>
      <c r="AW66" s="2213"/>
      <c r="AX66" s="2213"/>
      <c r="AY66" s="2213"/>
      <c r="AZ66" s="2213"/>
      <c r="BA66" s="2213"/>
      <c r="BB66" s="2213"/>
      <c r="BC66" s="2213"/>
      <c r="BD66" s="2213"/>
      <c r="BE66" s="2213"/>
      <c r="BF66" s="2213"/>
      <c r="BG66" s="2213"/>
      <c r="BH66" s="2213"/>
      <c r="BI66" s="2213"/>
      <c r="BJ66" s="2213"/>
      <c r="BK66" s="2213"/>
      <c r="BL66" s="2213"/>
      <c r="BM66" s="2213"/>
      <c r="BN66" s="2213"/>
      <c r="BO66" s="2213"/>
      <c r="BP66" s="2213"/>
      <c r="BQ66" s="2213"/>
      <c r="BR66" s="2213"/>
      <c r="BS66" s="2213"/>
      <c r="BT66" s="2213"/>
      <c r="BU66" s="2213"/>
      <c r="BV66" s="2213"/>
      <c r="BW66" s="2213"/>
      <c r="BX66" s="2213"/>
      <c r="BY66" s="2213"/>
      <c r="BZ66" s="2213"/>
      <c r="CA66" s="2213"/>
      <c r="CB66" s="2213"/>
      <c r="CC66" s="2213"/>
      <c r="CD66" s="2213"/>
      <c r="CE66" s="2213"/>
      <c r="CF66" s="2213"/>
      <c r="CG66" s="2213"/>
      <c r="CH66" s="2213"/>
      <c r="CI66" s="2213"/>
      <c r="CJ66" s="2213"/>
      <c r="CK66" s="2213"/>
      <c r="CL66" s="2213"/>
      <c r="CM66" s="2213"/>
      <c r="CN66" s="2213"/>
      <c r="CO66" s="2213"/>
      <c r="CP66" s="2213"/>
      <c r="CQ66" s="2213"/>
      <c r="CR66" s="2213"/>
      <c r="CS66" s="2213"/>
      <c r="CT66" s="2213"/>
      <c r="CU66" s="2213"/>
      <c r="CV66" s="2213"/>
      <c r="CW66" s="2213"/>
      <c r="CX66" s="2213"/>
      <c r="CY66" s="2213"/>
      <c r="CZ66" s="2213"/>
      <c r="DA66" s="2213"/>
      <c r="DB66" s="2213"/>
      <c r="DC66" s="2213"/>
      <c r="DD66" s="2213"/>
      <c r="DE66" s="2213"/>
      <c r="DF66" s="2213"/>
      <c r="DG66" s="2213"/>
      <c r="DH66" s="2213"/>
      <c r="DI66" s="2213"/>
      <c r="DJ66" s="2213"/>
      <c r="DK66" s="2213"/>
      <c r="DL66" s="2213"/>
      <c r="DM66" s="2213"/>
      <c r="DN66" s="2213"/>
      <c r="DO66" s="2213"/>
      <c r="DP66" s="2213"/>
      <c r="DQ66" s="2213"/>
      <c r="DR66" s="2213"/>
      <c r="DS66" s="2213"/>
      <c r="DT66" s="2213"/>
      <c r="DU66" s="2213"/>
      <c r="DV66" s="2213"/>
      <c r="DW66" s="2213"/>
      <c r="DX66" s="2213"/>
      <c r="DY66" s="2213"/>
      <c r="DZ66" s="2213"/>
      <c r="EA66" s="2213"/>
      <c r="EB66" s="2213"/>
      <c r="EC66" s="2213"/>
      <c r="ED66" s="2213"/>
      <c r="EE66" s="2213"/>
      <c r="EF66" s="2213"/>
      <c r="EG66" s="2213"/>
      <c r="EH66" s="2213"/>
      <c r="EI66" s="2213"/>
      <c r="EJ66" s="2213"/>
      <c r="EK66" s="2213"/>
      <c r="EL66" s="1494"/>
    </row>
    <row r="67" spans="1:258" s="1175" customFormat="1" ht="15" customHeight="1" x14ac:dyDescent="0.25">
      <c r="A67" s="1482"/>
      <c r="B67" s="2625"/>
      <c r="C67" s="2626"/>
      <c r="D67" s="2626"/>
      <c r="E67" s="2626"/>
      <c r="F67" s="1491" t="s">
        <v>1246</v>
      </c>
      <c r="G67" s="1066"/>
      <c r="H67" s="1066"/>
      <c r="I67" s="1066"/>
      <c r="J67" s="1066"/>
      <c r="K67" s="1066"/>
      <c r="L67" s="1066"/>
      <c r="M67" s="1066"/>
      <c r="N67" s="1174"/>
      <c r="O67" s="1066"/>
      <c r="P67" s="1066"/>
      <c r="Q67" s="1066"/>
      <c r="R67" s="1066"/>
      <c r="S67" s="1066"/>
      <c r="T67" s="1066"/>
      <c r="U67" s="1066"/>
      <c r="V67" s="1066"/>
      <c r="W67" s="1066"/>
      <c r="X67" s="1066"/>
      <c r="Y67" s="1066"/>
      <c r="Z67" s="1066"/>
      <c r="AA67" s="1066"/>
      <c r="AB67" s="1066"/>
      <c r="AC67" s="1066"/>
      <c r="AD67" s="1066"/>
      <c r="AE67" s="1066"/>
      <c r="AF67" s="1066"/>
      <c r="AG67" s="1066"/>
      <c r="AH67" s="1066"/>
      <c r="AI67" s="1066"/>
      <c r="AJ67" s="1066"/>
      <c r="AK67" s="1066"/>
      <c r="AL67" s="1066"/>
      <c r="AM67" s="1066"/>
      <c r="AN67" s="1066"/>
      <c r="AO67" s="1066"/>
      <c r="AP67" s="1066"/>
      <c r="AQ67" s="1066"/>
      <c r="AR67" s="1066"/>
      <c r="AS67" s="1066"/>
      <c r="AT67" s="1066"/>
      <c r="AU67" s="1066"/>
      <c r="AV67" s="1066"/>
      <c r="AW67" s="1066"/>
      <c r="AX67" s="1066"/>
      <c r="AY67" s="1066"/>
      <c r="AZ67" s="1066"/>
      <c r="BA67" s="1066"/>
      <c r="BB67" s="1066"/>
      <c r="BC67" s="1066"/>
      <c r="BD67" s="1066"/>
      <c r="BE67" s="1066"/>
      <c r="BF67" s="1066"/>
      <c r="BG67" s="1066"/>
      <c r="BH67" s="1066"/>
      <c r="BI67" s="1066"/>
      <c r="BJ67" s="1066"/>
      <c r="BK67" s="1066"/>
      <c r="BL67" s="1066"/>
      <c r="BM67" s="1066"/>
      <c r="BN67" s="1066"/>
      <c r="BO67" s="1066"/>
      <c r="BP67" s="1066"/>
      <c r="BQ67" s="1066"/>
      <c r="BR67" s="1066"/>
      <c r="BS67" s="1066"/>
      <c r="BT67" s="1066"/>
      <c r="BU67" s="1066"/>
      <c r="BV67" s="1066"/>
      <c r="BW67" s="1066"/>
      <c r="BX67" s="1066"/>
      <c r="BY67" s="1066"/>
      <c r="BZ67" s="1066"/>
      <c r="CA67" s="1066"/>
      <c r="CB67" s="1066"/>
      <c r="CC67" s="1066"/>
      <c r="CD67" s="1066"/>
      <c r="CE67" s="1066"/>
      <c r="CF67" s="1066"/>
      <c r="CG67" s="1066"/>
      <c r="CH67" s="1066"/>
      <c r="CI67" s="1066"/>
      <c r="CJ67" s="1066"/>
      <c r="CK67" s="1066"/>
      <c r="CL67" s="1066"/>
      <c r="CM67" s="1066"/>
      <c r="CN67" s="1066"/>
      <c r="CO67" s="1066"/>
      <c r="CP67" s="1066"/>
      <c r="CQ67" s="1066"/>
      <c r="CR67" s="1066"/>
      <c r="CS67" s="1066"/>
      <c r="CT67" s="1066"/>
      <c r="CU67" s="1066"/>
      <c r="CV67" s="1066"/>
      <c r="CW67" s="1066"/>
      <c r="CX67" s="1066"/>
      <c r="CY67" s="1066"/>
      <c r="CZ67" s="1066"/>
      <c r="DA67" s="1066"/>
      <c r="DB67" s="1066"/>
      <c r="DC67" s="1066"/>
      <c r="DD67" s="1066"/>
      <c r="DE67" s="1066"/>
      <c r="DF67" s="1066"/>
      <c r="DG67" s="1066"/>
      <c r="DH67" s="1066"/>
      <c r="DI67" s="1066"/>
      <c r="DJ67" s="1066"/>
      <c r="DK67" s="1066"/>
      <c r="DL67" s="1066"/>
      <c r="DM67" s="1066"/>
      <c r="DN67" s="1066"/>
      <c r="DO67" s="1066"/>
      <c r="DP67" s="1066"/>
      <c r="DQ67" s="1066"/>
      <c r="DR67" s="1066"/>
      <c r="DS67" s="1066"/>
      <c r="DT67" s="1066"/>
      <c r="DU67" s="1066"/>
      <c r="DV67" s="1066"/>
      <c r="DW67" s="1066"/>
      <c r="DX67" s="1066"/>
      <c r="DY67" s="1066"/>
      <c r="DZ67" s="1066"/>
      <c r="EA67" s="1066"/>
      <c r="EB67" s="1066"/>
      <c r="EC67" s="1066"/>
      <c r="ED67" s="1066"/>
      <c r="EE67" s="1066"/>
      <c r="EF67" s="1066"/>
      <c r="EG67" s="1066"/>
      <c r="EH67" s="1066"/>
      <c r="EI67" s="1066"/>
      <c r="EJ67" s="1066"/>
      <c r="EK67" s="1066"/>
      <c r="EL67" s="1066"/>
      <c r="EM67" s="1066"/>
      <c r="EN67" s="1066"/>
      <c r="EO67" s="1066"/>
      <c r="EP67" s="1066"/>
      <c r="EQ67" s="1066"/>
      <c r="ER67" s="1066"/>
      <c r="ES67" s="1066"/>
      <c r="ET67" s="1066"/>
      <c r="EU67" s="1066"/>
      <c r="EV67" s="1066"/>
      <c r="EW67" s="1066"/>
      <c r="EX67" s="1066"/>
      <c r="EY67" s="1066"/>
      <c r="EZ67" s="1066"/>
      <c r="FA67" s="1066"/>
      <c r="FB67" s="1066"/>
      <c r="FC67" s="1066"/>
      <c r="FD67" s="1066"/>
      <c r="FE67" s="1066"/>
      <c r="FF67" s="1066"/>
      <c r="FG67" s="1066"/>
      <c r="FH67" s="1066"/>
      <c r="FI67" s="1066"/>
      <c r="FJ67" s="1066"/>
      <c r="FK67" s="1066"/>
      <c r="FL67" s="1066"/>
      <c r="FM67" s="1066"/>
      <c r="FN67" s="1066"/>
      <c r="FO67" s="1066"/>
      <c r="FP67" s="1066"/>
      <c r="FQ67" s="1066"/>
      <c r="FR67" s="1066"/>
      <c r="FS67" s="1066"/>
      <c r="FT67" s="1066"/>
      <c r="FU67" s="1066"/>
      <c r="FV67" s="1066"/>
      <c r="FW67" s="1066"/>
      <c r="FX67" s="1066"/>
      <c r="FY67" s="1066"/>
      <c r="FZ67" s="1066"/>
      <c r="GA67" s="1066"/>
      <c r="GB67" s="1066"/>
      <c r="GC67" s="1066"/>
      <c r="GD67" s="1066"/>
      <c r="GE67" s="1066"/>
      <c r="GF67" s="1066"/>
      <c r="GG67" s="1066"/>
      <c r="GH67" s="1066"/>
      <c r="GI67" s="1066"/>
      <c r="GJ67" s="1066"/>
      <c r="GK67" s="1066"/>
      <c r="GL67" s="1066"/>
      <c r="GM67" s="1066"/>
      <c r="GN67" s="1066"/>
      <c r="GO67" s="1066"/>
      <c r="GP67" s="1066"/>
      <c r="GQ67" s="1066"/>
      <c r="GR67" s="1066"/>
      <c r="GS67" s="1066"/>
      <c r="GT67" s="1066"/>
      <c r="GU67" s="1066"/>
      <c r="GV67" s="1066"/>
      <c r="GW67" s="1066"/>
      <c r="GX67" s="1066"/>
      <c r="GY67" s="1066"/>
      <c r="GZ67" s="1066"/>
      <c r="HA67" s="1066"/>
      <c r="HB67" s="1066"/>
      <c r="HC67" s="1066"/>
      <c r="HD67" s="1066"/>
      <c r="HE67" s="1066"/>
      <c r="HF67" s="1066"/>
      <c r="HG67" s="1066"/>
      <c r="HH67" s="1066"/>
      <c r="HI67" s="1066"/>
      <c r="HJ67" s="1066"/>
      <c r="HK67" s="1066"/>
      <c r="HL67" s="1066"/>
      <c r="HM67" s="1066"/>
      <c r="HN67" s="1066"/>
      <c r="HO67" s="1066"/>
      <c r="HP67" s="1066"/>
      <c r="HQ67" s="1066"/>
      <c r="HR67" s="1066"/>
      <c r="HS67" s="1066"/>
      <c r="HT67" s="1066"/>
      <c r="HU67" s="1066"/>
      <c r="HV67" s="1066"/>
      <c r="HW67" s="1066"/>
      <c r="HX67" s="1066"/>
      <c r="HY67" s="1066"/>
      <c r="HZ67" s="1066"/>
      <c r="IA67" s="1066"/>
      <c r="IB67" s="1066"/>
      <c r="IC67" s="1066"/>
      <c r="ID67" s="1066"/>
      <c r="IE67" s="1066"/>
      <c r="IF67" s="1066"/>
      <c r="IG67" s="1066"/>
      <c r="IH67" s="1066"/>
      <c r="II67" s="1066"/>
      <c r="IJ67" s="1066"/>
      <c r="IK67" s="1066"/>
      <c r="IL67" s="1066"/>
      <c r="IM67" s="1066"/>
      <c r="IN67" s="1066"/>
      <c r="IO67" s="1066"/>
      <c r="IP67" s="1066"/>
      <c r="IQ67" s="1066"/>
      <c r="IR67" s="1066"/>
      <c r="IS67" s="1066"/>
      <c r="IT67" s="1066"/>
      <c r="IU67" s="1066"/>
      <c r="IV67" s="1066"/>
      <c r="IW67" s="1066"/>
      <c r="IX67" s="1174"/>
    </row>
    <row r="68" spans="1:258" s="1175" customFormat="1" ht="15" customHeight="1" x14ac:dyDescent="0.25">
      <c r="A68" s="1482"/>
      <c r="B68" s="1492" t="s">
        <v>1326</v>
      </c>
      <c r="C68" s="1492"/>
      <c r="D68" s="1492"/>
      <c r="E68" s="1492"/>
      <c r="F68" s="1493">
        <f>IF($F$16=($F$22+$F$26+$F$30+$F$38+$F$42+$F$46+$F$54+$F$58+$F$62+$F$70+$F$74+$F$78+$F$86+$F$90+$F$94+$F$102+$F$106+$F$110+$F$118+$F$122+$F$126+$F$12+$F$13+$F$14+$F$15),F70+F74+F78,IF($F$16=($F$119+$F$123+$F$127+$F$103+$F$107+$F$111+$F$87+$F$91+$F$95+$F$71+$F$75+$F$79+$F$55+$F$59+$F$63+$F$39+$F$43+$F$47+$F$23+$F$27+$F$31+$F$12+$F$13+$F$14+$F$15),F71+F75+F79,F72+F76+F80))</f>
        <v>0</v>
      </c>
      <c r="G68" s="1066"/>
      <c r="H68" s="1066"/>
      <c r="I68" s="1066"/>
      <c r="J68" s="1066"/>
      <c r="K68" s="1066"/>
      <c r="L68" s="1066"/>
      <c r="M68" s="1066"/>
      <c r="N68" s="1174"/>
      <c r="O68" s="1066"/>
      <c r="P68" s="1066"/>
      <c r="Q68" s="1066"/>
      <c r="R68" s="1066"/>
      <c r="S68" s="1066"/>
      <c r="T68" s="1066"/>
      <c r="U68" s="1066"/>
      <c r="V68" s="1066"/>
      <c r="W68" s="1066"/>
      <c r="X68" s="1066"/>
      <c r="Y68" s="1066"/>
      <c r="Z68" s="1066"/>
      <c r="AA68" s="1066"/>
      <c r="AB68" s="1066"/>
      <c r="AC68" s="1066"/>
      <c r="AD68" s="1066"/>
      <c r="AE68" s="1066"/>
      <c r="AF68" s="1066"/>
      <c r="AG68" s="1066"/>
      <c r="AH68" s="1066"/>
      <c r="AI68" s="1066"/>
      <c r="AJ68" s="1066"/>
      <c r="AK68" s="1066"/>
      <c r="AL68" s="1066"/>
      <c r="AM68" s="1066"/>
      <c r="AN68" s="1066"/>
      <c r="AO68" s="1066"/>
      <c r="AP68" s="1066"/>
      <c r="AQ68" s="1066"/>
      <c r="AR68" s="1066"/>
      <c r="AS68" s="1066"/>
      <c r="AT68" s="1066"/>
      <c r="AU68" s="1066"/>
      <c r="AV68" s="1066"/>
      <c r="AW68" s="1066"/>
      <c r="AX68" s="1066"/>
      <c r="AY68" s="1066"/>
      <c r="AZ68" s="1066"/>
      <c r="BA68" s="1066"/>
      <c r="BB68" s="1066"/>
      <c r="BC68" s="1066"/>
      <c r="BD68" s="1066"/>
      <c r="BE68" s="1066"/>
      <c r="BF68" s="1066"/>
      <c r="BG68" s="1066"/>
      <c r="BH68" s="1066"/>
      <c r="BI68" s="1066"/>
      <c r="BJ68" s="1066"/>
      <c r="BK68" s="1066"/>
      <c r="BL68" s="1066"/>
      <c r="BM68" s="1066"/>
      <c r="BN68" s="1066"/>
      <c r="BO68" s="1066"/>
      <c r="BP68" s="1066"/>
      <c r="BQ68" s="1066"/>
      <c r="BR68" s="1066"/>
      <c r="BS68" s="1066"/>
      <c r="BT68" s="1066"/>
      <c r="BU68" s="1066"/>
      <c r="BV68" s="1066"/>
      <c r="BW68" s="1066"/>
      <c r="BX68" s="1066"/>
      <c r="BY68" s="1066"/>
      <c r="BZ68" s="1066"/>
      <c r="CA68" s="1066"/>
      <c r="CB68" s="1066"/>
      <c r="CC68" s="1066"/>
      <c r="CD68" s="1066"/>
      <c r="CE68" s="1066"/>
      <c r="CF68" s="1066"/>
      <c r="CG68" s="1066"/>
      <c r="CH68" s="1066"/>
      <c r="CI68" s="1066"/>
      <c r="CJ68" s="1066"/>
      <c r="CK68" s="1066"/>
      <c r="CL68" s="1066"/>
      <c r="CM68" s="1066"/>
      <c r="CN68" s="1066"/>
      <c r="CO68" s="1066"/>
      <c r="CP68" s="1066"/>
      <c r="CQ68" s="1066"/>
      <c r="CR68" s="1066"/>
      <c r="CS68" s="1066"/>
      <c r="CT68" s="1066"/>
      <c r="CU68" s="1066"/>
      <c r="CV68" s="1066"/>
      <c r="CW68" s="1066"/>
      <c r="CX68" s="1066"/>
      <c r="CY68" s="1066"/>
      <c r="CZ68" s="1066"/>
      <c r="DA68" s="1066"/>
      <c r="DB68" s="1066"/>
      <c r="DC68" s="1066"/>
      <c r="DD68" s="1066"/>
      <c r="DE68" s="1066"/>
      <c r="DF68" s="1066"/>
      <c r="DG68" s="1066"/>
      <c r="DH68" s="1066"/>
      <c r="DI68" s="1066"/>
      <c r="DJ68" s="1066"/>
      <c r="DK68" s="1066"/>
      <c r="DL68" s="1066"/>
      <c r="DM68" s="1066"/>
      <c r="DN68" s="1066"/>
      <c r="DO68" s="1066"/>
      <c r="DP68" s="1066"/>
      <c r="DQ68" s="1066"/>
      <c r="DR68" s="1066"/>
      <c r="DS68" s="1066"/>
      <c r="DT68" s="1066"/>
      <c r="DU68" s="1066"/>
      <c r="DV68" s="1066"/>
      <c r="DW68" s="1066"/>
      <c r="DX68" s="1066"/>
      <c r="DY68" s="1066"/>
      <c r="DZ68" s="1066"/>
      <c r="EA68" s="1066"/>
      <c r="EB68" s="1066"/>
      <c r="EC68" s="1066"/>
      <c r="ED68" s="1066"/>
      <c r="EE68" s="1066"/>
      <c r="EF68" s="1066"/>
      <c r="EG68" s="1066"/>
      <c r="EH68" s="1066"/>
      <c r="EI68" s="1066"/>
      <c r="EJ68" s="1066"/>
      <c r="EK68" s="1066"/>
      <c r="EL68" s="1066"/>
      <c r="EM68" s="1066"/>
      <c r="EN68" s="1066"/>
      <c r="EO68" s="1066"/>
      <c r="EP68" s="1066"/>
      <c r="EQ68" s="1066"/>
      <c r="ER68" s="1066"/>
      <c r="ES68" s="1066"/>
      <c r="ET68" s="1066"/>
      <c r="EU68" s="1066"/>
      <c r="EV68" s="1066"/>
      <c r="EW68" s="1066"/>
      <c r="EX68" s="1066"/>
      <c r="EY68" s="1066"/>
      <c r="EZ68" s="1066"/>
      <c r="FA68" s="1066"/>
      <c r="FB68" s="1066"/>
      <c r="FC68" s="1066"/>
      <c r="FD68" s="1066"/>
      <c r="FE68" s="1066"/>
      <c r="FF68" s="1066"/>
      <c r="FG68" s="1066"/>
      <c r="FH68" s="1066"/>
      <c r="FI68" s="1066"/>
      <c r="FJ68" s="1066"/>
      <c r="FK68" s="1066"/>
      <c r="FL68" s="1066"/>
      <c r="FM68" s="1066"/>
      <c r="FN68" s="1066"/>
      <c r="FO68" s="1066"/>
      <c r="FP68" s="1066"/>
      <c r="FQ68" s="1066"/>
      <c r="FR68" s="1066"/>
      <c r="FS68" s="1066"/>
      <c r="FT68" s="1066"/>
      <c r="FU68" s="1066"/>
      <c r="FV68" s="1066"/>
      <c r="FW68" s="1066"/>
      <c r="FX68" s="1066"/>
      <c r="FY68" s="1066"/>
      <c r="FZ68" s="1066"/>
      <c r="GA68" s="1066"/>
      <c r="GB68" s="1066"/>
      <c r="GC68" s="1066"/>
      <c r="GD68" s="1066"/>
      <c r="GE68" s="1066"/>
      <c r="GF68" s="1066"/>
      <c r="GG68" s="1066"/>
      <c r="GH68" s="1066"/>
      <c r="GI68" s="1066"/>
      <c r="GJ68" s="1066"/>
      <c r="GK68" s="1066"/>
      <c r="GL68" s="1066"/>
      <c r="GM68" s="1066"/>
      <c r="GN68" s="1066"/>
      <c r="GO68" s="1066"/>
      <c r="GP68" s="1066"/>
      <c r="GQ68" s="1066"/>
      <c r="GR68" s="1066"/>
      <c r="GS68" s="1066"/>
      <c r="GT68" s="1066"/>
      <c r="GU68" s="1066"/>
      <c r="GV68" s="1066"/>
      <c r="GW68" s="1066"/>
      <c r="GX68" s="1066"/>
      <c r="GY68" s="1066"/>
      <c r="GZ68" s="1066"/>
      <c r="HA68" s="1066"/>
      <c r="HB68" s="1066"/>
      <c r="HC68" s="1066"/>
      <c r="HD68" s="1066"/>
      <c r="HE68" s="1066"/>
      <c r="HF68" s="1066"/>
      <c r="HG68" s="1066"/>
      <c r="HH68" s="1066"/>
      <c r="HI68" s="1066"/>
      <c r="HJ68" s="1066"/>
      <c r="HK68" s="1066"/>
      <c r="HL68" s="1066"/>
      <c r="HM68" s="1066"/>
      <c r="HN68" s="1066"/>
      <c r="HO68" s="1066"/>
      <c r="HP68" s="1066"/>
      <c r="HQ68" s="1066"/>
      <c r="HR68" s="1066"/>
      <c r="HS68" s="1066"/>
      <c r="HT68" s="1066"/>
      <c r="HU68" s="1066"/>
      <c r="HV68" s="1066"/>
      <c r="HW68" s="1066"/>
      <c r="HX68" s="1066"/>
      <c r="HY68" s="1066"/>
      <c r="HZ68" s="1066"/>
      <c r="IA68" s="1066"/>
      <c r="IB68" s="1066"/>
      <c r="IC68" s="1066"/>
      <c r="ID68" s="1066"/>
      <c r="IE68" s="1066"/>
      <c r="IF68" s="1066"/>
      <c r="IG68" s="1066"/>
      <c r="IH68" s="1066"/>
      <c r="II68" s="1066"/>
      <c r="IJ68" s="1066"/>
      <c r="IK68" s="1066"/>
      <c r="IL68" s="1066"/>
      <c r="IM68" s="1066"/>
      <c r="IN68" s="1066"/>
      <c r="IO68" s="1066"/>
      <c r="IP68" s="1066"/>
      <c r="IQ68" s="1066"/>
      <c r="IR68" s="1066"/>
      <c r="IS68" s="1066"/>
      <c r="IT68" s="1066"/>
      <c r="IU68" s="1066"/>
      <c r="IV68" s="1066"/>
      <c r="IW68" s="1066"/>
      <c r="IX68" s="1174"/>
    </row>
    <row r="69" spans="1:258" s="1175" customFormat="1" ht="15" customHeight="1" x14ac:dyDescent="0.25">
      <c r="A69" s="1482"/>
      <c r="B69" s="1179" t="s">
        <v>1315</v>
      </c>
      <c r="C69" s="1180"/>
      <c r="D69" s="1180"/>
      <c r="E69" s="1181"/>
      <c r="F69" s="1111"/>
      <c r="G69" s="1066"/>
      <c r="H69" s="1066"/>
      <c r="I69" s="1066"/>
      <c r="J69" s="1066"/>
      <c r="K69" s="1066"/>
      <c r="L69" s="1066"/>
      <c r="M69" s="1066"/>
      <c r="N69" s="1174"/>
      <c r="O69" s="1066"/>
      <c r="P69" s="1066"/>
      <c r="Q69" s="1066"/>
      <c r="R69" s="1066"/>
      <c r="S69" s="1066"/>
      <c r="T69" s="1066"/>
      <c r="U69" s="1066"/>
      <c r="V69" s="1066"/>
      <c r="W69" s="1066"/>
      <c r="X69" s="1066"/>
      <c r="Y69" s="1066"/>
      <c r="Z69" s="1066"/>
      <c r="AA69" s="1066"/>
      <c r="AB69" s="1066"/>
      <c r="AC69" s="1066"/>
      <c r="AD69" s="1066"/>
      <c r="AE69" s="1066"/>
      <c r="AF69" s="1066"/>
      <c r="AG69" s="1066"/>
      <c r="AH69" s="1066"/>
      <c r="AI69" s="1066"/>
      <c r="AJ69" s="1066"/>
      <c r="AK69" s="1066"/>
      <c r="AL69" s="1066"/>
      <c r="AM69" s="1066"/>
      <c r="AN69" s="1066"/>
      <c r="AO69" s="1066"/>
      <c r="AP69" s="1066"/>
      <c r="AQ69" s="1066"/>
      <c r="AR69" s="1066"/>
      <c r="AS69" s="1066"/>
      <c r="AT69" s="1066"/>
      <c r="AU69" s="1066"/>
      <c r="AV69" s="1066"/>
      <c r="AW69" s="1066"/>
      <c r="AX69" s="1066"/>
      <c r="AY69" s="1066"/>
      <c r="AZ69" s="1066"/>
      <c r="BA69" s="1066"/>
      <c r="BB69" s="1066"/>
      <c r="BC69" s="1066"/>
      <c r="BD69" s="1066"/>
      <c r="BE69" s="1066"/>
      <c r="BF69" s="1066"/>
      <c r="BG69" s="1066"/>
      <c r="BH69" s="1066"/>
      <c r="BI69" s="1066"/>
      <c r="BJ69" s="1066"/>
      <c r="BK69" s="1066"/>
      <c r="BL69" s="1066"/>
      <c r="BM69" s="1066"/>
      <c r="BN69" s="1066"/>
      <c r="BO69" s="1066"/>
      <c r="BP69" s="1066"/>
      <c r="BQ69" s="1066"/>
      <c r="BR69" s="1066"/>
      <c r="BS69" s="1066"/>
      <c r="BT69" s="1066"/>
      <c r="BU69" s="1066"/>
      <c r="BV69" s="1066"/>
      <c r="BW69" s="1066"/>
      <c r="BX69" s="1066"/>
      <c r="BY69" s="1066"/>
      <c r="BZ69" s="1066"/>
      <c r="CA69" s="1066"/>
      <c r="CB69" s="1066"/>
      <c r="CC69" s="1066"/>
      <c r="CD69" s="1066"/>
      <c r="CE69" s="1066"/>
      <c r="CF69" s="1066"/>
      <c r="CG69" s="1066"/>
      <c r="CH69" s="1066"/>
      <c r="CI69" s="1066"/>
      <c r="CJ69" s="1066"/>
      <c r="CK69" s="1066"/>
      <c r="CL69" s="1066"/>
      <c r="CM69" s="1066"/>
      <c r="CN69" s="1066"/>
      <c r="CO69" s="1066"/>
      <c r="CP69" s="1066"/>
      <c r="CQ69" s="1066"/>
      <c r="CR69" s="1066"/>
      <c r="CS69" s="1066"/>
      <c r="CT69" s="1066"/>
      <c r="CU69" s="1066"/>
      <c r="CV69" s="1066"/>
      <c r="CW69" s="1066"/>
      <c r="CX69" s="1066"/>
      <c r="CY69" s="1066"/>
      <c r="CZ69" s="1066"/>
      <c r="DA69" s="1066"/>
      <c r="DB69" s="1066"/>
      <c r="DC69" s="1066"/>
      <c r="DD69" s="1066"/>
      <c r="DE69" s="1066"/>
      <c r="DF69" s="1066"/>
      <c r="DG69" s="1066"/>
      <c r="DH69" s="1066"/>
      <c r="DI69" s="1066"/>
      <c r="DJ69" s="1066"/>
      <c r="DK69" s="1066"/>
      <c r="DL69" s="1066"/>
      <c r="DM69" s="1066"/>
      <c r="DN69" s="1066"/>
      <c r="DO69" s="1066"/>
      <c r="DP69" s="1066"/>
      <c r="DQ69" s="1066"/>
      <c r="DR69" s="1066"/>
      <c r="DS69" s="1066"/>
      <c r="DT69" s="1066"/>
      <c r="DU69" s="1066"/>
      <c r="DV69" s="1066"/>
      <c r="DW69" s="1066"/>
      <c r="DX69" s="1066"/>
      <c r="DY69" s="1066"/>
      <c r="DZ69" s="1066"/>
      <c r="EA69" s="1066"/>
      <c r="EB69" s="1066"/>
      <c r="EC69" s="1066"/>
      <c r="ED69" s="1066"/>
      <c r="EE69" s="1066"/>
      <c r="EF69" s="1066"/>
      <c r="EG69" s="1066"/>
      <c r="EH69" s="1066"/>
      <c r="EI69" s="1066"/>
      <c r="EJ69" s="1066"/>
      <c r="EK69" s="1066"/>
      <c r="EL69" s="1066"/>
      <c r="EM69" s="1066"/>
      <c r="EN69" s="1066"/>
      <c r="EO69" s="1066"/>
      <c r="EP69" s="1066"/>
      <c r="EQ69" s="1066"/>
      <c r="ER69" s="1066"/>
      <c r="ES69" s="1066"/>
      <c r="ET69" s="1066"/>
      <c r="EU69" s="1066"/>
      <c r="EV69" s="1066"/>
      <c r="EW69" s="1066"/>
      <c r="EX69" s="1066"/>
      <c r="EY69" s="1066"/>
      <c r="EZ69" s="1066"/>
      <c r="FA69" s="1066"/>
      <c r="FB69" s="1066"/>
      <c r="FC69" s="1066"/>
      <c r="FD69" s="1066"/>
      <c r="FE69" s="1066"/>
      <c r="FF69" s="1066"/>
      <c r="FG69" s="1066"/>
      <c r="FH69" s="1066"/>
      <c r="FI69" s="1066"/>
      <c r="FJ69" s="1066"/>
      <c r="FK69" s="1066"/>
      <c r="FL69" s="1066"/>
      <c r="FM69" s="1066"/>
      <c r="FN69" s="1066"/>
      <c r="FO69" s="1066"/>
      <c r="FP69" s="1066"/>
      <c r="FQ69" s="1066"/>
      <c r="FR69" s="1066"/>
      <c r="FS69" s="1066"/>
      <c r="FT69" s="1066"/>
      <c r="FU69" s="1066"/>
      <c r="FV69" s="1066"/>
      <c r="FW69" s="1066"/>
      <c r="FX69" s="1066"/>
      <c r="FY69" s="1066"/>
      <c r="FZ69" s="1066"/>
      <c r="GA69" s="1066"/>
      <c r="GB69" s="1066"/>
      <c r="GC69" s="1066"/>
      <c r="GD69" s="1066"/>
      <c r="GE69" s="1066"/>
      <c r="GF69" s="1066"/>
      <c r="GG69" s="1066"/>
      <c r="GH69" s="1066"/>
      <c r="GI69" s="1066"/>
      <c r="GJ69" s="1066"/>
      <c r="GK69" s="1066"/>
      <c r="GL69" s="1066"/>
      <c r="GM69" s="1066"/>
      <c r="GN69" s="1066"/>
      <c r="GO69" s="1066"/>
      <c r="GP69" s="1066"/>
      <c r="GQ69" s="1066"/>
      <c r="GR69" s="1066"/>
      <c r="GS69" s="1066"/>
      <c r="GT69" s="1066"/>
      <c r="GU69" s="1066"/>
      <c r="GV69" s="1066"/>
      <c r="GW69" s="1066"/>
      <c r="GX69" s="1066"/>
      <c r="GY69" s="1066"/>
      <c r="GZ69" s="1066"/>
      <c r="HA69" s="1066"/>
      <c r="HB69" s="1066"/>
      <c r="HC69" s="1066"/>
      <c r="HD69" s="1066"/>
      <c r="HE69" s="1066"/>
      <c r="HF69" s="1066"/>
      <c r="HG69" s="1066"/>
      <c r="HH69" s="1066"/>
      <c r="HI69" s="1066"/>
      <c r="HJ69" s="1066"/>
      <c r="HK69" s="1066"/>
      <c r="HL69" s="1066"/>
      <c r="HM69" s="1066"/>
      <c r="HN69" s="1066"/>
      <c r="HO69" s="1066"/>
      <c r="HP69" s="1066"/>
      <c r="HQ69" s="1066"/>
      <c r="HR69" s="1066"/>
      <c r="HS69" s="1066"/>
      <c r="HT69" s="1066"/>
      <c r="HU69" s="1066"/>
      <c r="HV69" s="1066"/>
      <c r="HW69" s="1066"/>
      <c r="HX69" s="1066"/>
      <c r="HY69" s="1066"/>
      <c r="HZ69" s="1066"/>
      <c r="IA69" s="1066"/>
      <c r="IB69" s="1066"/>
      <c r="IC69" s="1066"/>
      <c r="ID69" s="1066"/>
      <c r="IE69" s="1066"/>
      <c r="IF69" s="1066"/>
      <c r="IG69" s="1066"/>
      <c r="IH69" s="1066"/>
      <c r="II69" s="1066"/>
      <c r="IJ69" s="1066"/>
      <c r="IK69" s="1066"/>
      <c r="IL69" s="1066"/>
      <c r="IM69" s="1066"/>
      <c r="IN69" s="1066"/>
      <c r="IO69" s="1066"/>
      <c r="IP69" s="1066"/>
      <c r="IQ69" s="1066"/>
      <c r="IR69" s="1066"/>
      <c r="IS69" s="1066"/>
      <c r="IT69" s="1066"/>
      <c r="IU69" s="1066"/>
      <c r="IV69" s="1066"/>
      <c r="IW69" s="1066"/>
      <c r="IX69" s="1174"/>
    </row>
    <row r="70" spans="1:258" s="1175" customFormat="1" ht="15" customHeight="1" x14ac:dyDescent="0.25">
      <c r="A70" s="1482"/>
      <c r="B70" s="1182" t="s">
        <v>1316</v>
      </c>
      <c r="C70" s="1183"/>
      <c r="D70" s="1183"/>
      <c r="E70" s="1184"/>
      <c r="F70" s="1185"/>
      <c r="G70" s="1066"/>
      <c r="H70" s="1066"/>
      <c r="I70" s="1066"/>
      <c r="J70" s="1066"/>
      <c r="K70" s="1066"/>
      <c r="L70" s="1066"/>
      <c r="M70" s="1066"/>
      <c r="N70" s="1174"/>
      <c r="O70" s="1066"/>
      <c r="P70" s="1066"/>
      <c r="Q70" s="1066"/>
      <c r="R70" s="1066"/>
      <c r="S70" s="1066"/>
      <c r="T70" s="1066"/>
      <c r="U70" s="1066"/>
      <c r="V70" s="1066"/>
      <c r="W70" s="1066"/>
      <c r="X70" s="1066"/>
      <c r="Y70" s="1066"/>
      <c r="Z70" s="1066"/>
      <c r="AA70" s="1066"/>
      <c r="AB70" s="1066"/>
      <c r="AC70" s="1066"/>
      <c r="AD70" s="1066"/>
      <c r="AE70" s="1066"/>
      <c r="AF70" s="1066"/>
      <c r="AG70" s="1066"/>
      <c r="AH70" s="1066"/>
      <c r="AI70" s="1066"/>
      <c r="AJ70" s="1066"/>
      <c r="AK70" s="1066"/>
      <c r="AL70" s="1066"/>
      <c r="AM70" s="1066"/>
      <c r="AN70" s="1066"/>
      <c r="AO70" s="1066"/>
      <c r="AP70" s="1066"/>
      <c r="AQ70" s="1066"/>
      <c r="AR70" s="1066"/>
      <c r="AS70" s="1066"/>
      <c r="AT70" s="1066"/>
      <c r="AU70" s="1066"/>
      <c r="AV70" s="1066"/>
      <c r="AW70" s="1066"/>
      <c r="AX70" s="1066"/>
      <c r="AY70" s="1066"/>
      <c r="AZ70" s="1066"/>
      <c r="BA70" s="1066"/>
      <c r="BB70" s="1066"/>
      <c r="BC70" s="1066"/>
      <c r="BD70" s="1066"/>
      <c r="BE70" s="1066"/>
      <c r="BF70" s="1066"/>
      <c r="BG70" s="1066"/>
      <c r="BH70" s="1066"/>
      <c r="BI70" s="1066"/>
      <c r="BJ70" s="1066"/>
      <c r="BK70" s="1066"/>
      <c r="BL70" s="1066"/>
      <c r="BM70" s="1066"/>
      <c r="BN70" s="1066"/>
      <c r="BO70" s="1066"/>
      <c r="BP70" s="1066"/>
      <c r="BQ70" s="1066"/>
      <c r="BR70" s="1066"/>
      <c r="BS70" s="1066"/>
      <c r="BT70" s="1066"/>
      <c r="BU70" s="1066"/>
      <c r="BV70" s="1066"/>
      <c r="BW70" s="1066"/>
      <c r="BX70" s="1066"/>
      <c r="BY70" s="1066"/>
      <c r="BZ70" s="1066"/>
      <c r="CA70" s="1066"/>
      <c r="CB70" s="1066"/>
      <c r="CC70" s="1066"/>
      <c r="CD70" s="1066"/>
      <c r="CE70" s="1066"/>
      <c r="CF70" s="1066"/>
      <c r="CG70" s="1066"/>
      <c r="CH70" s="1066"/>
      <c r="CI70" s="1066"/>
      <c r="CJ70" s="1066"/>
      <c r="CK70" s="1066"/>
      <c r="CL70" s="1066"/>
      <c r="CM70" s="1066"/>
      <c r="CN70" s="1066"/>
      <c r="CO70" s="1066"/>
      <c r="CP70" s="1066"/>
      <c r="CQ70" s="1066"/>
      <c r="CR70" s="1066"/>
      <c r="CS70" s="1066"/>
      <c r="CT70" s="1066"/>
      <c r="CU70" s="1066"/>
      <c r="CV70" s="1066"/>
      <c r="CW70" s="1066"/>
      <c r="CX70" s="1066"/>
      <c r="CY70" s="1066"/>
      <c r="CZ70" s="1066"/>
      <c r="DA70" s="1066"/>
      <c r="DB70" s="1066"/>
      <c r="DC70" s="1066"/>
      <c r="DD70" s="1066"/>
      <c r="DE70" s="1066"/>
      <c r="DF70" s="1066"/>
      <c r="DG70" s="1066"/>
      <c r="DH70" s="1066"/>
      <c r="DI70" s="1066"/>
      <c r="DJ70" s="1066"/>
      <c r="DK70" s="1066"/>
      <c r="DL70" s="1066"/>
      <c r="DM70" s="1066"/>
      <c r="DN70" s="1066"/>
      <c r="DO70" s="1066"/>
      <c r="DP70" s="1066"/>
      <c r="DQ70" s="1066"/>
      <c r="DR70" s="1066"/>
      <c r="DS70" s="1066"/>
      <c r="DT70" s="1066"/>
      <c r="DU70" s="1066"/>
      <c r="DV70" s="1066"/>
      <c r="DW70" s="1066"/>
      <c r="DX70" s="1066"/>
      <c r="DY70" s="1066"/>
      <c r="DZ70" s="1066"/>
      <c r="EA70" s="1066"/>
      <c r="EB70" s="1066"/>
      <c r="EC70" s="1066"/>
      <c r="ED70" s="1066"/>
      <c r="EE70" s="1066"/>
      <c r="EF70" s="1066"/>
      <c r="EG70" s="1066"/>
      <c r="EH70" s="1066"/>
      <c r="EI70" s="1066"/>
      <c r="EJ70" s="1066"/>
      <c r="EK70" s="1066"/>
      <c r="EL70" s="1066"/>
      <c r="EM70" s="1066"/>
      <c r="EN70" s="1066"/>
      <c r="EO70" s="1066"/>
      <c r="EP70" s="1066"/>
      <c r="EQ70" s="1066"/>
      <c r="ER70" s="1066"/>
      <c r="ES70" s="1066"/>
      <c r="ET70" s="1066"/>
      <c r="EU70" s="1066"/>
      <c r="EV70" s="1066"/>
      <c r="EW70" s="1066"/>
      <c r="EX70" s="1066"/>
      <c r="EY70" s="1066"/>
      <c r="EZ70" s="1066"/>
      <c r="FA70" s="1066"/>
      <c r="FB70" s="1066"/>
      <c r="FC70" s="1066"/>
      <c r="FD70" s="1066"/>
      <c r="FE70" s="1066"/>
      <c r="FF70" s="1066"/>
      <c r="FG70" s="1066"/>
      <c r="FH70" s="1066"/>
      <c r="FI70" s="1066"/>
      <c r="FJ70" s="1066"/>
      <c r="FK70" s="1066"/>
      <c r="FL70" s="1066"/>
      <c r="FM70" s="1066"/>
      <c r="FN70" s="1066"/>
      <c r="FO70" s="1066"/>
      <c r="FP70" s="1066"/>
      <c r="FQ70" s="1066"/>
      <c r="FR70" s="1066"/>
      <c r="FS70" s="1066"/>
      <c r="FT70" s="1066"/>
      <c r="FU70" s="1066"/>
      <c r="FV70" s="1066"/>
      <c r="FW70" s="1066"/>
      <c r="FX70" s="1066"/>
      <c r="FY70" s="1066"/>
      <c r="FZ70" s="1066"/>
      <c r="GA70" s="1066"/>
      <c r="GB70" s="1066"/>
      <c r="GC70" s="1066"/>
      <c r="GD70" s="1066"/>
      <c r="GE70" s="1066"/>
      <c r="GF70" s="1066"/>
      <c r="GG70" s="1066"/>
      <c r="GH70" s="1066"/>
      <c r="GI70" s="1066"/>
      <c r="GJ70" s="1066"/>
      <c r="GK70" s="1066"/>
      <c r="GL70" s="1066"/>
      <c r="GM70" s="1066"/>
      <c r="GN70" s="1066"/>
      <c r="GO70" s="1066"/>
      <c r="GP70" s="1066"/>
      <c r="GQ70" s="1066"/>
      <c r="GR70" s="1066"/>
      <c r="GS70" s="1066"/>
      <c r="GT70" s="1066"/>
      <c r="GU70" s="1066"/>
      <c r="GV70" s="1066"/>
      <c r="GW70" s="1066"/>
      <c r="GX70" s="1066"/>
      <c r="GY70" s="1066"/>
      <c r="GZ70" s="1066"/>
      <c r="HA70" s="1066"/>
      <c r="HB70" s="1066"/>
      <c r="HC70" s="1066"/>
      <c r="HD70" s="1066"/>
      <c r="HE70" s="1066"/>
      <c r="HF70" s="1066"/>
      <c r="HG70" s="1066"/>
      <c r="HH70" s="1066"/>
      <c r="HI70" s="1066"/>
      <c r="HJ70" s="1066"/>
      <c r="HK70" s="1066"/>
      <c r="HL70" s="1066"/>
      <c r="HM70" s="1066"/>
      <c r="HN70" s="1066"/>
      <c r="HO70" s="1066"/>
      <c r="HP70" s="1066"/>
      <c r="HQ70" s="1066"/>
      <c r="HR70" s="1066"/>
      <c r="HS70" s="1066"/>
      <c r="HT70" s="1066"/>
      <c r="HU70" s="1066"/>
      <c r="HV70" s="1066"/>
      <c r="HW70" s="1066"/>
      <c r="HX70" s="1066"/>
      <c r="HY70" s="1066"/>
      <c r="HZ70" s="1066"/>
      <c r="IA70" s="1066"/>
      <c r="IB70" s="1066"/>
      <c r="IC70" s="1066"/>
      <c r="ID70" s="1066"/>
      <c r="IE70" s="1066"/>
      <c r="IF70" s="1066"/>
      <c r="IG70" s="1066"/>
      <c r="IH70" s="1066"/>
      <c r="II70" s="1066"/>
      <c r="IJ70" s="1066"/>
      <c r="IK70" s="1066"/>
      <c r="IL70" s="1066"/>
      <c r="IM70" s="1066"/>
      <c r="IN70" s="1066"/>
      <c r="IO70" s="1066"/>
      <c r="IP70" s="1066"/>
      <c r="IQ70" s="1066"/>
      <c r="IR70" s="1066"/>
      <c r="IS70" s="1066"/>
      <c r="IT70" s="1066"/>
      <c r="IU70" s="1066"/>
      <c r="IV70" s="1066"/>
      <c r="IW70" s="1066"/>
      <c r="IX70" s="1174"/>
    </row>
    <row r="71" spans="1:258" s="1175" customFormat="1" ht="15" customHeight="1" x14ac:dyDescent="0.25">
      <c r="A71" s="1482"/>
      <c r="B71" s="1182" t="s">
        <v>1317</v>
      </c>
      <c r="C71" s="1183"/>
      <c r="D71" s="1183"/>
      <c r="E71" s="1184"/>
      <c r="F71" s="1185"/>
      <c r="G71" s="1066"/>
      <c r="H71" s="1066"/>
      <c r="I71" s="1066"/>
      <c r="J71" s="1066"/>
      <c r="K71" s="1066"/>
      <c r="L71" s="1066"/>
      <c r="M71" s="1066"/>
      <c r="N71" s="1174"/>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6"/>
      <c r="AL71" s="1066"/>
      <c r="AM71" s="1066"/>
      <c r="AN71" s="1066"/>
      <c r="AO71" s="1066"/>
      <c r="AP71" s="1066"/>
      <c r="AQ71" s="1066"/>
      <c r="AR71" s="1066"/>
      <c r="AS71" s="1066"/>
      <c r="AT71" s="1066"/>
      <c r="AU71" s="1066"/>
      <c r="AV71" s="1066"/>
      <c r="AW71" s="1066"/>
      <c r="AX71" s="1066"/>
      <c r="AY71" s="1066"/>
      <c r="AZ71" s="1066"/>
      <c r="BA71" s="1066"/>
      <c r="BB71" s="1066"/>
      <c r="BC71" s="1066"/>
      <c r="BD71" s="1066"/>
      <c r="BE71" s="1066"/>
      <c r="BF71" s="1066"/>
      <c r="BG71" s="1066"/>
      <c r="BH71" s="1066"/>
      <c r="BI71" s="1066"/>
      <c r="BJ71" s="1066"/>
      <c r="BK71" s="1066"/>
      <c r="BL71" s="1066"/>
      <c r="BM71" s="1066"/>
      <c r="BN71" s="1066"/>
      <c r="BO71" s="1066"/>
      <c r="BP71" s="1066"/>
      <c r="BQ71" s="1066"/>
      <c r="BR71" s="1066"/>
      <c r="BS71" s="1066"/>
      <c r="BT71" s="1066"/>
      <c r="BU71" s="1066"/>
      <c r="BV71" s="1066"/>
      <c r="BW71" s="1066"/>
      <c r="BX71" s="1066"/>
      <c r="BY71" s="1066"/>
      <c r="BZ71" s="1066"/>
      <c r="CA71" s="1066"/>
      <c r="CB71" s="1066"/>
      <c r="CC71" s="1066"/>
      <c r="CD71" s="1066"/>
      <c r="CE71" s="1066"/>
      <c r="CF71" s="1066"/>
      <c r="CG71" s="1066"/>
      <c r="CH71" s="1066"/>
      <c r="CI71" s="1066"/>
      <c r="CJ71" s="1066"/>
      <c r="CK71" s="1066"/>
      <c r="CL71" s="1066"/>
      <c r="CM71" s="1066"/>
      <c r="CN71" s="1066"/>
      <c r="CO71" s="1066"/>
      <c r="CP71" s="1066"/>
      <c r="CQ71" s="1066"/>
      <c r="CR71" s="1066"/>
      <c r="CS71" s="1066"/>
      <c r="CT71" s="1066"/>
      <c r="CU71" s="1066"/>
      <c r="CV71" s="1066"/>
      <c r="CW71" s="1066"/>
      <c r="CX71" s="1066"/>
      <c r="CY71" s="1066"/>
      <c r="CZ71" s="1066"/>
      <c r="DA71" s="1066"/>
      <c r="DB71" s="1066"/>
      <c r="DC71" s="1066"/>
      <c r="DD71" s="1066"/>
      <c r="DE71" s="1066"/>
      <c r="DF71" s="1066"/>
      <c r="DG71" s="1066"/>
      <c r="DH71" s="1066"/>
      <c r="DI71" s="1066"/>
      <c r="DJ71" s="1066"/>
      <c r="DK71" s="1066"/>
      <c r="DL71" s="1066"/>
      <c r="DM71" s="1066"/>
      <c r="DN71" s="1066"/>
      <c r="DO71" s="1066"/>
      <c r="DP71" s="1066"/>
      <c r="DQ71" s="1066"/>
      <c r="DR71" s="1066"/>
      <c r="DS71" s="1066"/>
      <c r="DT71" s="1066"/>
      <c r="DU71" s="1066"/>
      <c r="DV71" s="1066"/>
      <c r="DW71" s="1066"/>
      <c r="DX71" s="1066"/>
      <c r="DY71" s="1066"/>
      <c r="DZ71" s="1066"/>
      <c r="EA71" s="1066"/>
      <c r="EB71" s="1066"/>
      <c r="EC71" s="1066"/>
      <c r="ED71" s="1066"/>
      <c r="EE71" s="1066"/>
      <c r="EF71" s="1066"/>
      <c r="EG71" s="1066"/>
      <c r="EH71" s="1066"/>
      <c r="EI71" s="1066"/>
      <c r="EJ71" s="1066"/>
      <c r="EK71" s="1066"/>
      <c r="EL71" s="1066"/>
      <c r="EM71" s="1066"/>
      <c r="EN71" s="1066"/>
      <c r="EO71" s="1066"/>
      <c r="EP71" s="1066"/>
      <c r="EQ71" s="1066"/>
      <c r="ER71" s="1066"/>
      <c r="ES71" s="1066"/>
      <c r="ET71" s="1066"/>
      <c r="EU71" s="1066"/>
      <c r="EV71" s="1066"/>
      <c r="EW71" s="1066"/>
      <c r="EX71" s="1066"/>
      <c r="EY71" s="1066"/>
      <c r="EZ71" s="1066"/>
      <c r="FA71" s="1066"/>
      <c r="FB71" s="1066"/>
      <c r="FC71" s="1066"/>
      <c r="FD71" s="1066"/>
      <c r="FE71" s="1066"/>
      <c r="FF71" s="1066"/>
      <c r="FG71" s="1066"/>
      <c r="FH71" s="1066"/>
      <c r="FI71" s="1066"/>
      <c r="FJ71" s="1066"/>
      <c r="FK71" s="1066"/>
      <c r="FL71" s="1066"/>
      <c r="FM71" s="1066"/>
      <c r="FN71" s="1066"/>
      <c r="FO71" s="1066"/>
      <c r="FP71" s="1066"/>
      <c r="FQ71" s="1066"/>
      <c r="FR71" s="1066"/>
      <c r="FS71" s="1066"/>
      <c r="FT71" s="1066"/>
      <c r="FU71" s="1066"/>
      <c r="FV71" s="1066"/>
      <c r="FW71" s="1066"/>
      <c r="FX71" s="1066"/>
      <c r="FY71" s="1066"/>
      <c r="FZ71" s="1066"/>
      <c r="GA71" s="1066"/>
      <c r="GB71" s="1066"/>
      <c r="GC71" s="1066"/>
      <c r="GD71" s="1066"/>
      <c r="GE71" s="1066"/>
      <c r="GF71" s="1066"/>
      <c r="GG71" s="1066"/>
      <c r="GH71" s="1066"/>
      <c r="GI71" s="1066"/>
      <c r="GJ71" s="1066"/>
      <c r="GK71" s="1066"/>
      <c r="GL71" s="1066"/>
      <c r="GM71" s="1066"/>
      <c r="GN71" s="1066"/>
      <c r="GO71" s="1066"/>
      <c r="GP71" s="1066"/>
      <c r="GQ71" s="1066"/>
      <c r="GR71" s="1066"/>
      <c r="GS71" s="1066"/>
      <c r="GT71" s="1066"/>
      <c r="GU71" s="1066"/>
      <c r="GV71" s="1066"/>
      <c r="GW71" s="1066"/>
      <c r="GX71" s="1066"/>
      <c r="GY71" s="1066"/>
      <c r="GZ71" s="1066"/>
      <c r="HA71" s="1066"/>
      <c r="HB71" s="1066"/>
      <c r="HC71" s="1066"/>
      <c r="HD71" s="1066"/>
      <c r="HE71" s="1066"/>
      <c r="HF71" s="1066"/>
      <c r="HG71" s="1066"/>
      <c r="HH71" s="1066"/>
      <c r="HI71" s="1066"/>
      <c r="HJ71" s="1066"/>
      <c r="HK71" s="1066"/>
      <c r="HL71" s="1066"/>
      <c r="HM71" s="1066"/>
      <c r="HN71" s="1066"/>
      <c r="HO71" s="1066"/>
      <c r="HP71" s="1066"/>
      <c r="HQ71" s="1066"/>
      <c r="HR71" s="1066"/>
      <c r="HS71" s="1066"/>
      <c r="HT71" s="1066"/>
      <c r="HU71" s="1066"/>
      <c r="HV71" s="1066"/>
      <c r="HW71" s="1066"/>
      <c r="HX71" s="1066"/>
      <c r="HY71" s="1066"/>
      <c r="HZ71" s="1066"/>
      <c r="IA71" s="1066"/>
      <c r="IB71" s="1066"/>
      <c r="IC71" s="1066"/>
      <c r="ID71" s="1066"/>
      <c r="IE71" s="1066"/>
      <c r="IF71" s="1066"/>
      <c r="IG71" s="1066"/>
      <c r="IH71" s="1066"/>
      <c r="II71" s="1066"/>
      <c r="IJ71" s="1066"/>
      <c r="IK71" s="1066"/>
      <c r="IL71" s="1066"/>
      <c r="IM71" s="1066"/>
      <c r="IN71" s="1066"/>
      <c r="IO71" s="1066"/>
      <c r="IP71" s="1066"/>
      <c r="IQ71" s="1066"/>
      <c r="IR71" s="1066"/>
      <c r="IS71" s="1066"/>
      <c r="IT71" s="1066"/>
      <c r="IU71" s="1066"/>
      <c r="IV71" s="1066"/>
      <c r="IW71" s="1066"/>
      <c r="IX71" s="1174"/>
    </row>
    <row r="72" spans="1:258" s="1175" customFormat="1" ht="15" customHeight="1" x14ac:dyDescent="0.25">
      <c r="A72" s="1482"/>
      <c r="B72" s="1182" t="s">
        <v>1318</v>
      </c>
      <c r="C72" s="1183"/>
      <c r="D72" s="1183"/>
      <c r="E72" s="1184"/>
      <c r="F72" s="1185"/>
      <c r="G72" s="1066"/>
      <c r="H72" s="1066"/>
      <c r="I72" s="1066"/>
      <c r="J72" s="1066"/>
      <c r="K72" s="1066"/>
      <c r="L72" s="1066"/>
      <c r="M72" s="1066"/>
      <c r="N72" s="1174"/>
      <c r="O72" s="1066"/>
      <c r="P72" s="1066"/>
      <c r="Q72" s="1066"/>
      <c r="R72" s="1066"/>
      <c r="S72" s="1066"/>
      <c r="T72" s="1066"/>
      <c r="U72" s="1066"/>
      <c r="V72" s="1066"/>
      <c r="W72" s="1066"/>
      <c r="X72" s="1066"/>
      <c r="Y72" s="1066"/>
      <c r="Z72" s="1066"/>
      <c r="AA72" s="1066"/>
      <c r="AB72" s="1066"/>
      <c r="AC72" s="1066"/>
      <c r="AD72" s="1066"/>
      <c r="AE72" s="1066"/>
      <c r="AF72" s="1066"/>
      <c r="AG72" s="1066"/>
      <c r="AH72" s="1066"/>
      <c r="AI72" s="1066"/>
      <c r="AJ72" s="1066"/>
      <c r="AK72" s="1066"/>
      <c r="AL72" s="1066"/>
      <c r="AM72" s="1066"/>
      <c r="AN72" s="1066"/>
      <c r="AO72" s="1066"/>
      <c r="AP72" s="1066"/>
      <c r="AQ72" s="1066"/>
      <c r="AR72" s="1066"/>
      <c r="AS72" s="1066"/>
      <c r="AT72" s="1066"/>
      <c r="AU72" s="1066"/>
      <c r="AV72" s="1066"/>
      <c r="AW72" s="1066"/>
      <c r="AX72" s="1066"/>
      <c r="AY72" s="1066"/>
      <c r="AZ72" s="1066"/>
      <c r="BA72" s="1066"/>
      <c r="BB72" s="1066"/>
      <c r="BC72" s="1066"/>
      <c r="BD72" s="1066"/>
      <c r="BE72" s="1066"/>
      <c r="BF72" s="1066"/>
      <c r="BG72" s="1066"/>
      <c r="BH72" s="1066"/>
      <c r="BI72" s="1066"/>
      <c r="BJ72" s="1066"/>
      <c r="BK72" s="1066"/>
      <c r="BL72" s="1066"/>
      <c r="BM72" s="1066"/>
      <c r="BN72" s="1066"/>
      <c r="BO72" s="1066"/>
      <c r="BP72" s="1066"/>
      <c r="BQ72" s="1066"/>
      <c r="BR72" s="1066"/>
      <c r="BS72" s="1066"/>
      <c r="BT72" s="1066"/>
      <c r="BU72" s="1066"/>
      <c r="BV72" s="1066"/>
      <c r="BW72" s="1066"/>
      <c r="BX72" s="1066"/>
      <c r="BY72" s="1066"/>
      <c r="BZ72" s="1066"/>
      <c r="CA72" s="1066"/>
      <c r="CB72" s="1066"/>
      <c r="CC72" s="1066"/>
      <c r="CD72" s="1066"/>
      <c r="CE72" s="1066"/>
      <c r="CF72" s="1066"/>
      <c r="CG72" s="1066"/>
      <c r="CH72" s="1066"/>
      <c r="CI72" s="1066"/>
      <c r="CJ72" s="1066"/>
      <c r="CK72" s="1066"/>
      <c r="CL72" s="1066"/>
      <c r="CM72" s="1066"/>
      <c r="CN72" s="1066"/>
      <c r="CO72" s="1066"/>
      <c r="CP72" s="1066"/>
      <c r="CQ72" s="1066"/>
      <c r="CR72" s="1066"/>
      <c r="CS72" s="1066"/>
      <c r="CT72" s="1066"/>
      <c r="CU72" s="1066"/>
      <c r="CV72" s="1066"/>
      <c r="CW72" s="1066"/>
      <c r="CX72" s="1066"/>
      <c r="CY72" s="1066"/>
      <c r="CZ72" s="1066"/>
      <c r="DA72" s="1066"/>
      <c r="DB72" s="1066"/>
      <c r="DC72" s="1066"/>
      <c r="DD72" s="1066"/>
      <c r="DE72" s="1066"/>
      <c r="DF72" s="1066"/>
      <c r="DG72" s="1066"/>
      <c r="DH72" s="1066"/>
      <c r="DI72" s="1066"/>
      <c r="DJ72" s="1066"/>
      <c r="DK72" s="1066"/>
      <c r="DL72" s="1066"/>
      <c r="DM72" s="1066"/>
      <c r="DN72" s="1066"/>
      <c r="DO72" s="1066"/>
      <c r="DP72" s="1066"/>
      <c r="DQ72" s="1066"/>
      <c r="DR72" s="1066"/>
      <c r="DS72" s="1066"/>
      <c r="DT72" s="1066"/>
      <c r="DU72" s="1066"/>
      <c r="DV72" s="1066"/>
      <c r="DW72" s="1066"/>
      <c r="DX72" s="1066"/>
      <c r="DY72" s="1066"/>
      <c r="DZ72" s="1066"/>
      <c r="EA72" s="1066"/>
      <c r="EB72" s="1066"/>
      <c r="EC72" s="1066"/>
      <c r="ED72" s="1066"/>
      <c r="EE72" s="1066"/>
      <c r="EF72" s="1066"/>
      <c r="EG72" s="1066"/>
      <c r="EH72" s="1066"/>
      <c r="EI72" s="1066"/>
      <c r="EJ72" s="1066"/>
      <c r="EK72" s="1066"/>
      <c r="EL72" s="1066"/>
      <c r="EM72" s="1066"/>
      <c r="EN72" s="1066"/>
      <c r="EO72" s="1066"/>
      <c r="EP72" s="1066"/>
      <c r="EQ72" s="1066"/>
      <c r="ER72" s="1066"/>
      <c r="ES72" s="1066"/>
      <c r="ET72" s="1066"/>
      <c r="EU72" s="1066"/>
      <c r="EV72" s="1066"/>
      <c r="EW72" s="1066"/>
      <c r="EX72" s="1066"/>
      <c r="EY72" s="1066"/>
      <c r="EZ72" s="1066"/>
      <c r="FA72" s="1066"/>
      <c r="FB72" s="1066"/>
      <c r="FC72" s="1066"/>
      <c r="FD72" s="1066"/>
      <c r="FE72" s="1066"/>
      <c r="FF72" s="1066"/>
      <c r="FG72" s="1066"/>
      <c r="FH72" s="1066"/>
      <c r="FI72" s="1066"/>
      <c r="FJ72" s="1066"/>
      <c r="FK72" s="1066"/>
      <c r="FL72" s="1066"/>
      <c r="FM72" s="1066"/>
      <c r="FN72" s="1066"/>
      <c r="FO72" s="1066"/>
      <c r="FP72" s="1066"/>
      <c r="FQ72" s="1066"/>
      <c r="FR72" s="1066"/>
      <c r="FS72" s="1066"/>
      <c r="FT72" s="1066"/>
      <c r="FU72" s="1066"/>
      <c r="FV72" s="1066"/>
      <c r="FW72" s="1066"/>
      <c r="FX72" s="1066"/>
      <c r="FY72" s="1066"/>
      <c r="FZ72" s="1066"/>
      <c r="GA72" s="1066"/>
      <c r="GB72" s="1066"/>
      <c r="GC72" s="1066"/>
      <c r="GD72" s="1066"/>
      <c r="GE72" s="1066"/>
      <c r="GF72" s="1066"/>
      <c r="GG72" s="1066"/>
      <c r="GH72" s="1066"/>
      <c r="GI72" s="1066"/>
      <c r="GJ72" s="1066"/>
      <c r="GK72" s="1066"/>
      <c r="GL72" s="1066"/>
      <c r="GM72" s="1066"/>
      <c r="GN72" s="1066"/>
      <c r="GO72" s="1066"/>
      <c r="GP72" s="1066"/>
      <c r="GQ72" s="1066"/>
      <c r="GR72" s="1066"/>
      <c r="GS72" s="1066"/>
      <c r="GT72" s="1066"/>
      <c r="GU72" s="1066"/>
      <c r="GV72" s="1066"/>
      <c r="GW72" s="1066"/>
      <c r="GX72" s="1066"/>
      <c r="GY72" s="1066"/>
      <c r="GZ72" s="1066"/>
      <c r="HA72" s="1066"/>
      <c r="HB72" s="1066"/>
      <c r="HC72" s="1066"/>
      <c r="HD72" s="1066"/>
      <c r="HE72" s="1066"/>
      <c r="HF72" s="1066"/>
      <c r="HG72" s="1066"/>
      <c r="HH72" s="1066"/>
      <c r="HI72" s="1066"/>
      <c r="HJ72" s="1066"/>
      <c r="HK72" s="1066"/>
      <c r="HL72" s="1066"/>
      <c r="HM72" s="1066"/>
      <c r="HN72" s="1066"/>
      <c r="HO72" s="1066"/>
      <c r="HP72" s="1066"/>
      <c r="HQ72" s="1066"/>
      <c r="HR72" s="1066"/>
      <c r="HS72" s="1066"/>
      <c r="HT72" s="1066"/>
      <c r="HU72" s="1066"/>
      <c r="HV72" s="1066"/>
      <c r="HW72" s="1066"/>
      <c r="HX72" s="1066"/>
      <c r="HY72" s="1066"/>
      <c r="HZ72" s="1066"/>
      <c r="IA72" s="1066"/>
      <c r="IB72" s="1066"/>
      <c r="IC72" s="1066"/>
      <c r="ID72" s="1066"/>
      <c r="IE72" s="1066"/>
      <c r="IF72" s="1066"/>
      <c r="IG72" s="1066"/>
      <c r="IH72" s="1066"/>
      <c r="II72" s="1066"/>
      <c r="IJ72" s="1066"/>
      <c r="IK72" s="1066"/>
      <c r="IL72" s="1066"/>
      <c r="IM72" s="1066"/>
      <c r="IN72" s="1066"/>
      <c r="IO72" s="1066"/>
      <c r="IP72" s="1066"/>
      <c r="IQ72" s="1066"/>
      <c r="IR72" s="1066"/>
      <c r="IS72" s="1066"/>
      <c r="IT72" s="1066"/>
      <c r="IU72" s="1066"/>
      <c r="IV72" s="1066"/>
      <c r="IW72" s="1066"/>
      <c r="IX72" s="1174"/>
    </row>
    <row r="73" spans="1:258" s="1175" customFormat="1" ht="15" customHeight="1" x14ac:dyDescent="0.25">
      <c r="A73" s="1482"/>
      <c r="B73" s="1179" t="s">
        <v>1319</v>
      </c>
      <c r="C73" s="1180"/>
      <c r="D73" s="1180"/>
      <c r="E73" s="1181"/>
      <c r="F73" s="1111"/>
      <c r="G73" s="1066"/>
      <c r="H73" s="1066"/>
      <c r="I73" s="1066"/>
      <c r="J73" s="1066"/>
      <c r="K73" s="1066"/>
      <c r="L73" s="1066"/>
      <c r="M73" s="1066"/>
      <c r="N73" s="1174"/>
      <c r="O73" s="1066"/>
      <c r="P73" s="1066"/>
      <c r="Q73" s="1066"/>
      <c r="R73" s="1066"/>
      <c r="S73" s="1066"/>
      <c r="T73" s="1066"/>
      <c r="U73" s="1066"/>
      <c r="V73" s="1066"/>
      <c r="W73" s="1066"/>
      <c r="X73" s="1066"/>
      <c r="Y73" s="1066"/>
      <c r="Z73" s="1066"/>
      <c r="AA73" s="1066"/>
      <c r="AB73" s="1066"/>
      <c r="AC73" s="1066"/>
      <c r="AD73" s="1066"/>
      <c r="AE73" s="1066"/>
      <c r="AF73" s="1066"/>
      <c r="AG73" s="1066"/>
      <c r="AH73" s="1066"/>
      <c r="AI73" s="1066"/>
      <c r="AJ73" s="1066"/>
      <c r="AK73" s="1066"/>
      <c r="AL73" s="1066"/>
      <c r="AM73" s="1066"/>
      <c r="AN73" s="1066"/>
      <c r="AO73" s="1066"/>
      <c r="AP73" s="1066"/>
      <c r="AQ73" s="1066"/>
      <c r="AR73" s="1066"/>
      <c r="AS73" s="1066"/>
      <c r="AT73" s="1066"/>
      <c r="AU73" s="1066"/>
      <c r="AV73" s="1066"/>
      <c r="AW73" s="1066"/>
      <c r="AX73" s="1066"/>
      <c r="AY73" s="1066"/>
      <c r="AZ73" s="1066"/>
      <c r="BA73" s="1066"/>
      <c r="BB73" s="1066"/>
      <c r="BC73" s="1066"/>
      <c r="BD73" s="1066"/>
      <c r="BE73" s="1066"/>
      <c r="BF73" s="1066"/>
      <c r="BG73" s="1066"/>
      <c r="BH73" s="1066"/>
      <c r="BI73" s="1066"/>
      <c r="BJ73" s="1066"/>
      <c r="BK73" s="1066"/>
      <c r="BL73" s="1066"/>
      <c r="BM73" s="1066"/>
      <c r="BN73" s="1066"/>
      <c r="BO73" s="1066"/>
      <c r="BP73" s="1066"/>
      <c r="BQ73" s="1066"/>
      <c r="BR73" s="1066"/>
      <c r="BS73" s="1066"/>
      <c r="BT73" s="1066"/>
      <c r="BU73" s="1066"/>
      <c r="BV73" s="1066"/>
      <c r="BW73" s="1066"/>
      <c r="BX73" s="1066"/>
      <c r="BY73" s="1066"/>
      <c r="BZ73" s="1066"/>
      <c r="CA73" s="1066"/>
      <c r="CB73" s="1066"/>
      <c r="CC73" s="1066"/>
      <c r="CD73" s="1066"/>
      <c r="CE73" s="1066"/>
      <c r="CF73" s="1066"/>
      <c r="CG73" s="1066"/>
      <c r="CH73" s="1066"/>
      <c r="CI73" s="1066"/>
      <c r="CJ73" s="1066"/>
      <c r="CK73" s="1066"/>
      <c r="CL73" s="1066"/>
      <c r="CM73" s="1066"/>
      <c r="CN73" s="1066"/>
      <c r="CO73" s="1066"/>
      <c r="CP73" s="1066"/>
      <c r="CQ73" s="1066"/>
      <c r="CR73" s="1066"/>
      <c r="CS73" s="1066"/>
      <c r="CT73" s="1066"/>
      <c r="CU73" s="1066"/>
      <c r="CV73" s="1066"/>
      <c r="CW73" s="1066"/>
      <c r="CX73" s="1066"/>
      <c r="CY73" s="1066"/>
      <c r="CZ73" s="1066"/>
      <c r="DA73" s="1066"/>
      <c r="DB73" s="1066"/>
      <c r="DC73" s="1066"/>
      <c r="DD73" s="1066"/>
      <c r="DE73" s="1066"/>
      <c r="DF73" s="1066"/>
      <c r="DG73" s="1066"/>
      <c r="DH73" s="1066"/>
      <c r="DI73" s="1066"/>
      <c r="DJ73" s="1066"/>
      <c r="DK73" s="1066"/>
      <c r="DL73" s="1066"/>
      <c r="DM73" s="1066"/>
      <c r="DN73" s="1066"/>
      <c r="DO73" s="1066"/>
      <c r="DP73" s="1066"/>
      <c r="DQ73" s="1066"/>
      <c r="DR73" s="1066"/>
      <c r="DS73" s="1066"/>
      <c r="DT73" s="1066"/>
      <c r="DU73" s="1066"/>
      <c r="DV73" s="1066"/>
      <c r="DW73" s="1066"/>
      <c r="DX73" s="1066"/>
      <c r="DY73" s="1066"/>
      <c r="DZ73" s="1066"/>
      <c r="EA73" s="1066"/>
      <c r="EB73" s="1066"/>
      <c r="EC73" s="1066"/>
      <c r="ED73" s="1066"/>
      <c r="EE73" s="1066"/>
      <c r="EF73" s="1066"/>
      <c r="EG73" s="1066"/>
      <c r="EH73" s="1066"/>
      <c r="EI73" s="1066"/>
      <c r="EJ73" s="1066"/>
      <c r="EK73" s="1066"/>
      <c r="EL73" s="1066"/>
      <c r="EM73" s="1066"/>
      <c r="EN73" s="1066"/>
      <c r="EO73" s="1066"/>
      <c r="EP73" s="1066"/>
      <c r="EQ73" s="1066"/>
      <c r="ER73" s="1066"/>
      <c r="ES73" s="1066"/>
      <c r="ET73" s="1066"/>
      <c r="EU73" s="1066"/>
      <c r="EV73" s="1066"/>
      <c r="EW73" s="1066"/>
      <c r="EX73" s="1066"/>
      <c r="EY73" s="1066"/>
      <c r="EZ73" s="1066"/>
      <c r="FA73" s="1066"/>
      <c r="FB73" s="1066"/>
      <c r="FC73" s="1066"/>
      <c r="FD73" s="1066"/>
      <c r="FE73" s="1066"/>
      <c r="FF73" s="1066"/>
      <c r="FG73" s="1066"/>
      <c r="FH73" s="1066"/>
      <c r="FI73" s="1066"/>
      <c r="FJ73" s="1066"/>
      <c r="FK73" s="1066"/>
      <c r="FL73" s="1066"/>
      <c r="FM73" s="1066"/>
      <c r="FN73" s="1066"/>
      <c r="FO73" s="1066"/>
      <c r="FP73" s="1066"/>
      <c r="FQ73" s="1066"/>
      <c r="FR73" s="1066"/>
      <c r="FS73" s="1066"/>
      <c r="FT73" s="1066"/>
      <c r="FU73" s="1066"/>
      <c r="FV73" s="1066"/>
      <c r="FW73" s="1066"/>
      <c r="FX73" s="1066"/>
      <c r="FY73" s="1066"/>
      <c r="FZ73" s="1066"/>
      <c r="GA73" s="1066"/>
      <c r="GB73" s="1066"/>
      <c r="GC73" s="1066"/>
      <c r="GD73" s="1066"/>
      <c r="GE73" s="1066"/>
      <c r="GF73" s="1066"/>
      <c r="GG73" s="1066"/>
      <c r="GH73" s="1066"/>
      <c r="GI73" s="1066"/>
      <c r="GJ73" s="1066"/>
      <c r="GK73" s="1066"/>
      <c r="GL73" s="1066"/>
      <c r="GM73" s="1066"/>
      <c r="GN73" s="1066"/>
      <c r="GO73" s="1066"/>
      <c r="GP73" s="1066"/>
      <c r="GQ73" s="1066"/>
      <c r="GR73" s="1066"/>
      <c r="GS73" s="1066"/>
      <c r="GT73" s="1066"/>
      <c r="GU73" s="1066"/>
      <c r="GV73" s="1066"/>
      <c r="GW73" s="1066"/>
      <c r="GX73" s="1066"/>
      <c r="GY73" s="1066"/>
      <c r="GZ73" s="1066"/>
      <c r="HA73" s="1066"/>
      <c r="HB73" s="1066"/>
      <c r="HC73" s="1066"/>
      <c r="HD73" s="1066"/>
      <c r="HE73" s="1066"/>
      <c r="HF73" s="1066"/>
      <c r="HG73" s="1066"/>
      <c r="HH73" s="1066"/>
      <c r="HI73" s="1066"/>
      <c r="HJ73" s="1066"/>
      <c r="HK73" s="1066"/>
      <c r="HL73" s="1066"/>
      <c r="HM73" s="1066"/>
      <c r="HN73" s="1066"/>
      <c r="HO73" s="1066"/>
      <c r="HP73" s="1066"/>
      <c r="HQ73" s="1066"/>
      <c r="HR73" s="1066"/>
      <c r="HS73" s="1066"/>
      <c r="HT73" s="1066"/>
      <c r="HU73" s="1066"/>
      <c r="HV73" s="1066"/>
      <c r="HW73" s="1066"/>
      <c r="HX73" s="1066"/>
      <c r="HY73" s="1066"/>
      <c r="HZ73" s="1066"/>
      <c r="IA73" s="1066"/>
      <c r="IB73" s="1066"/>
      <c r="IC73" s="1066"/>
      <c r="ID73" s="1066"/>
      <c r="IE73" s="1066"/>
      <c r="IF73" s="1066"/>
      <c r="IG73" s="1066"/>
      <c r="IH73" s="1066"/>
      <c r="II73" s="1066"/>
      <c r="IJ73" s="1066"/>
      <c r="IK73" s="1066"/>
      <c r="IL73" s="1066"/>
      <c r="IM73" s="1066"/>
      <c r="IN73" s="1066"/>
      <c r="IO73" s="1066"/>
      <c r="IP73" s="1066"/>
      <c r="IQ73" s="1066"/>
      <c r="IR73" s="1066"/>
      <c r="IS73" s="1066"/>
      <c r="IT73" s="1066"/>
      <c r="IU73" s="1066"/>
      <c r="IV73" s="1066"/>
      <c r="IW73" s="1066"/>
      <c r="IX73" s="1174"/>
    </row>
    <row r="74" spans="1:258" s="1175" customFormat="1" ht="15" customHeight="1" x14ac:dyDescent="0.25">
      <c r="A74" s="1482"/>
      <c r="B74" s="1182" t="s">
        <v>1316</v>
      </c>
      <c r="C74" s="1183"/>
      <c r="D74" s="1183"/>
      <c r="E74" s="1184"/>
      <c r="F74" s="1185"/>
      <c r="G74" s="1066"/>
      <c r="H74" s="1066"/>
      <c r="I74" s="1066"/>
      <c r="J74" s="1066"/>
      <c r="K74" s="1066"/>
      <c r="L74" s="1066"/>
      <c r="M74" s="1066"/>
      <c r="N74" s="1174"/>
      <c r="O74" s="1066"/>
      <c r="P74" s="1066"/>
      <c r="Q74" s="1066"/>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6"/>
      <c r="BA74" s="1066"/>
      <c r="BB74" s="1066"/>
      <c r="BC74" s="1066"/>
      <c r="BD74" s="1066"/>
      <c r="BE74" s="1066"/>
      <c r="BF74" s="1066"/>
      <c r="BG74" s="1066"/>
      <c r="BH74" s="1066"/>
      <c r="BI74" s="1066"/>
      <c r="BJ74" s="1066"/>
      <c r="BK74" s="1066"/>
      <c r="BL74" s="1066"/>
      <c r="BM74" s="1066"/>
      <c r="BN74" s="1066"/>
      <c r="BO74" s="1066"/>
      <c r="BP74" s="1066"/>
      <c r="BQ74" s="1066"/>
      <c r="BR74" s="1066"/>
      <c r="BS74" s="1066"/>
      <c r="BT74" s="1066"/>
      <c r="BU74" s="1066"/>
      <c r="BV74" s="1066"/>
      <c r="BW74" s="1066"/>
      <c r="BX74" s="1066"/>
      <c r="BY74" s="1066"/>
      <c r="BZ74" s="1066"/>
      <c r="CA74" s="1066"/>
      <c r="CB74" s="1066"/>
      <c r="CC74" s="1066"/>
      <c r="CD74" s="1066"/>
      <c r="CE74" s="1066"/>
      <c r="CF74" s="1066"/>
      <c r="CG74" s="1066"/>
      <c r="CH74" s="1066"/>
      <c r="CI74" s="1066"/>
      <c r="CJ74" s="1066"/>
      <c r="CK74" s="1066"/>
      <c r="CL74" s="1066"/>
      <c r="CM74" s="1066"/>
      <c r="CN74" s="1066"/>
      <c r="CO74" s="1066"/>
      <c r="CP74" s="1066"/>
      <c r="CQ74" s="1066"/>
      <c r="CR74" s="1066"/>
      <c r="CS74" s="1066"/>
      <c r="CT74" s="1066"/>
      <c r="CU74" s="1066"/>
      <c r="CV74" s="1066"/>
      <c r="CW74" s="1066"/>
      <c r="CX74" s="1066"/>
      <c r="CY74" s="1066"/>
      <c r="CZ74" s="1066"/>
      <c r="DA74" s="1066"/>
      <c r="DB74" s="1066"/>
      <c r="DC74" s="1066"/>
      <c r="DD74" s="1066"/>
      <c r="DE74" s="1066"/>
      <c r="DF74" s="1066"/>
      <c r="DG74" s="1066"/>
      <c r="DH74" s="1066"/>
      <c r="DI74" s="1066"/>
      <c r="DJ74" s="1066"/>
      <c r="DK74" s="1066"/>
      <c r="DL74" s="1066"/>
      <c r="DM74" s="1066"/>
      <c r="DN74" s="1066"/>
      <c r="DO74" s="1066"/>
      <c r="DP74" s="1066"/>
      <c r="DQ74" s="1066"/>
      <c r="DR74" s="1066"/>
      <c r="DS74" s="1066"/>
      <c r="DT74" s="1066"/>
      <c r="DU74" s="1066"/>
      <c r="DV74" s="1066"/>
      <c r="DW74" s="1066"/>
      <c r="DX74" s="1066"/>
      <c r="DY74" s="1066"/>
      <c r="DZ74" s="1066"/>
      <c r="EA74" s="1066"/>
      <c r="EB74" s="1066"/>
      <c r="EC74" s="1066"/>
      <c r="ED74" s="1066"/>
      <c r="EE74" s="1066"/>
      <c r="EF74" s="1066"/>
      <c r="EG74" s="1066"/>
      <c r="EH74" s="1066"/>
      <c r="EI74" s="1066"/>
      <c r="EJ74" s="1066"/>
      <c r="EK74" s="1066"/>
      <c r="EL74" s="1066"/>
      <c r="EM74" s="1066"/>
      <c r="EN74" s="1066"/>
      <c r="EO74" s="1066"/>
      <c r="EP74" s="1066"/>
      <c r="EQ74" s="1066"/>
      <c r="ER74" s="1066"/>
      <c r="ES74" s="1066"/>
      <c r="ET74" s="1066"/>
      <c r="EU74" s="1066"/>
      <c r="EV74" s="1066"/>
      <c r="EW74" s="1066"/>
      <c r="EX74" s="1066"/>
      <c r="EY74" s="1066"/>
      <c r="EZ74" s="1066"/>
      <c r="FA74" s="1066"/>
      <c r="FB74" s="1066"/>
      <c r="FC74" s="1066"/>
      <c r="FD74" s="1066"/>
      <c r="FE74" s="1066"/>
      <c r="FF74" s="1066"/>
      <c r="FG74" s="1066"/>
      <c r="FH74" s="1066"/>
      <c r="FI74" s="1066"/>
      <c r="FJ74" s="1066"/>
      <c r="FK74" s="1066"/>
      <c r="FL74" s="1066"/>
      <c r="FM74" s="1066"/>
      <c r="FN74" s="1066"/>
      <c r="FO74" s="1066"/>
      <c r="FP74" s="1066"/>
      <c r="FQ74" s="1066"/>
      <c r="FR74" s="1066"/>
      <c r="FS74" s="1066"/>
      <c r="FT74" s="1066"/>
      <c r="FU74" s="1066"/>
      <c r="FV74" s="1066"/>
      <c r="FW74" s="1066"/>
      <c r="FX74" s="1066"/>
      <c r="FY74" s="1066"/>
      <c r="FZ74" s="1066"/>
      <c r="GA74" s="1066"/>
      <c r="GB74" s="1066"/>
      <c r="GC74" s="1066"/>
      <c r="GD74" s="1066"/>
      <c r="GE74" s="1066"/>
      <c r="GF74" s="1066"/>
      <c r="GG74" s="1066"/>
      <c r="GH74" s="1066"/>
      <c r="GI74" s="1066"/>
      <c r="GJ74" s="1066"/>
      <c r="GK74" s="1066"/>
      <c r="GL74" s="1066"/>
      <c r="GM74" s="1066"/>
      <c r="GN74" s="1066"/>
      <c r="GO74" s="1066"/>
      <c r="GP74" s="1066"/>
      <c r="GQ74" s="1066"/>
      <c r="GR74" s="1066"/>
      <c r="GS74" s="1066"/>
      <c r="GT74" s="1066"/>
      <c r="GU74" s="1066"/>
      <c r="GV74" s="1066"/>
      <c r="GW74" s="1066"/>
      <c r="GX74" s="1066"/>
      <c r="GY74" s="1066"/>
      <c r="GZ74" s="1066"/>
      <c r="HA74" s="1066"/>
      <c r="HB74" s="1066"/>
      <c r="HC74" s="1066"/>
      <c r="HD74" s="1066"/>
      <c r="HE74" s="1066"/>
      <c r="HF74" s="1066"/>
      <c r="HG74" s="1066"/>
      <c r="HH74" s="1066"/>
      <c r="HI74" s="1066"/>
      <c r="HJ74" s="1066"/>
      <c r="HK74" s="1066"/>
      <c r="HL74" s="1066"/>
      <c r="HM74" s="1066"/>
      <c r="HN74" s="1066"/>
      <c r="HO74" s="1066"/>
      <c r="HP74" s="1066"/>
      <c r="HQ74" s="1066"/>
      <c r="HR74" s="1066"/>
      <c r="HS74" s="1066"/>
      <c r="HT74" s="1066"/>
      <c r="HU74" s="1066"/>
      <c r="HV74" s="1066"/>
      <c r="HW74" s="1066"/>
      <c r="HX74" s="1066"/>
      <c r="HY74" s="1066"/>
      <c r="HZ74" s="1066"/>
      <c r="IA74" s="1066"/>
      <c r="IB74" s="1066"/>
      <c r="IC74" s="1066"/>
      <c r="ID74" s="1066"/>
      <c r="IE74" s="1066"/>
      <c r="IF74" s="1066"/>
      <c r="IG74" s="1066"/>
      <c r="IH74" s="1066"/>
      <c r="II74" s="1066"/>
      <c r="IJ74" s="1066"/>
      <c r="IK74" s="1066"/>
      <c r="IL74" s="1066"/>
      <c r="IM74" s="1066"/>
      <c r="IN74" s="1066"/>
      <c r="IO74" s="1066"/>
      <c r="IP74" s="1066"/>
      <c r="IQ74" s="1066"/>
      <c r="IR74" s="1066"/>
      <c r="IS74" s="1066"/>
      <c r="IT74" s="1066"/>
      <c r="IU74" s="1066"/>
      <c r="IV74" s="1066"/>
      <c r="IW74" s="1066"/>
      <c r="IX74" s="1174"/>
    </row>
    <row r="75" spans="1:258" s="1175" customFormat="1" ht="15" customHeight="1" x14ac:dyDescent="0.25">
      <c r="A75" s="1482"/>
      <c r="B75" s="1182" t="s">
        <v>1317</v>
      </c>
      <c r="C75" s="1183"/>
      <c r="D75" s="1183"/>
      <c r="E75" s="1184"/>
      <c r="F75" s="1185"/>
      <c r="G75" s="1066"/>
      <c r="H75" s="1066"/>
      <c r="I75" s="1066"/>
      <c r="J75" s="1066"/>
      <c r="K75" s="1066"/>
      <c r="L75" s="1066"/>
      <c r="M75" s="1066"/>
      <c r="N75" s="1174"/>
      <c r="O75" s="1066"/>
      <c r="P75" s="1066"/>
      <c r="Q75" s="1066"/>
      <c r="R75" s="1066"/>
      <c r="S75" s="1066"/>
      <c r="T75" s="1066"/>
      <c r="U75" s="1066"/>
      <c r="V75" s="1066"/>
      <c r="W75" s="1066"/>
      <c r="X75" s="1066"/>
      <c r="Y75" s="1066"/>
      <c r="Z75" s="1066"/>
      <c r="AA75" s="1066"/>
      <c r="AB75" s="1066"/>
      <c r="AC75" s="1066"/>
      <c r="AD75" s="1066"/>
      <c r="AE75" s="1066"/>
      <c r="AF75" s="1066"/>
      <c r="AG75" s="1066"/>
      <c r="AH75" s="1066"/>
      <c r="AI75" s="1066"/>
      <c r="AJ75" s="1066"/>
      <c r="AK75" s="1066"/>
      <c r="AL75" s="1066"/>
      <c r="AM75" s="1066"/>
      <c r="AN75" s="1066"/>
      <c r="AO75" s="1066"/>
      <c r="AP75" s="1066"/>
      <c r="AQ75" s="1066"/>
      <c r="AR75" s="1066"/>
      <c r="AS75" s="1066"/>
      <c r="AT75" s="1066"/>
      <c r="AU75" s="1066"/>
      <c r="AV75" s="1066"/>
      <c r="AW75" s="1066"/>
      <c r="AX75" s="1066"/>
      <c r="AY75" s="1066"/>
      <c r="AZ75" s="1066"/>
      <c r="BA75" s="1066"/>
      <c r="BB75" s="1066"/>
      <c r="BC75" s="1066"/>
      <c r="BD75" s="1066"/>
      <c r="BE75" s="1066"/>
      <c r="BF75" s="1066"/>
      <c r="BG75" s="1066"/>
      <c r="BH75" s="1066"/>
      <c r="BI75" s="1066"/>
      <c r="BJ75" s="1066"/>
      <c r="BK75" s="1066"/>
      <c r="BL75" s="1066"/>
      <c r="BM75" s="1066"/>
      <c r="BN75" s="1066"/>
      <c r="BO75" s="1066"/>
      <c r="BP75" s="1066"/>
      <c r="BQ75" s="1066"/>
      <c r="BR75" s="1066"/>
      <c r="BS75" s="1066"/>
      <c r="BT75" s="1066"/>
      <c r="BU75" s="1066"/>
      <c r="BV75" s="1066"/>
      <c r="BW75" s="1066"/>
      <c r="BX75" s="1066"/>
      <c r="BY75" s="1066"/>
      <c r="BZ75" s="1066"/>
      <c r="CA75" s="1066"/>
      <c r="CB75" s="1066"/>
      <c r="CC75" s="1066"/>
      <c r="CD75" s="1066"/>
      <c r="CE75" s="1066"/>
      <c r="CF75" s="1066"/>
      <c r="CG75" s="1066"/>
      <c r="CH75" s="1066"/>
      <c r="CI75" s="1066"/>
      <c r="CJ75" s="1066"/>
      <c r="CK75" s="1066"/>
      <c r="CL75" s="1066"/>
      <c r="CM75" s="1066"/>
      <c r="CN75" s="1066"/>
      <c r="CO75" s="1066"/>
      <c r="CP75" s="1066"/>
      <c r="CQ75" s="1066"/>
      <c r="CR75" s="1066"/>
      <c r="CS75" s="1066"/>
      <c r="CT75" s="1066"/>
      <c r="CU75" s="1066"/>
      <c r="CV75" s="1066"/>
      <c r="CW75" s="1066"/>
      <c r="CX75" s="1066"/>
      <c r="CY75" s="1066"/>
      <c r="CZ75" s="1066"/>
      <c r="DA75" s="1066"/>
      <c r="DB75" s="1066"/>
      <c r="DC75" s="1066"/>
      <c r="DD75" s="1066"/>
      <c r="DE75" s="1066"/>
      <c r="DF75" s="1066"/>
      <c r="DG75" s="1066"/>
      <c r="DH75" s="1066"/>
      <c r="DI75" s="1066"/>
      <c r="DJ75" s="1066"/>
      <c r="DK75" s="1066"/>
      <c r="DL75" s="1066"/>
      <c r="DM75" s="1066"/>
      <c r="DN75" s="1066"/>
      <c r="DO75" s="1066"/>
      <c r="DP75" s="1066"/>
      <c r="DQ75" s="1066"/>
      <c r="DR75" s="1066"/>
      <c r="DS75" s="1066"/>
      <c r="DT75" s="1066"/>
      <c r="DU75" s="1066"/>
      <c r="DV75" s="1066"/>
      <c r="DW75" s="1066"/>
      <c r="DX75" s="1066"/>
      <c r="DY75" s="1066"/>
      <c r="DZ75" s="1066"/>
      <c r="EA75" s="1066"/>
      <c r="EB75" s="1066"/>
      <c r="EC75" s="1066"/>
      <c r="ED75" s="1066"/>
      <c r="EE75" s="1066"/>
      <c r="EF75" s="1066"/>
      <c r="EG75" s="1066"/>
      <c r="EH75" s="1066"/>
      <c r="EI75" s="1066"/>
      <c r="EJ75" s="1066"/>
      <c r="EK75" s="1066"/>
      <c r="EL75" s="1066"/>
      <c r="EM75" s="1066"/>
      <c r="EN75" s="1066"/>
      <c r="EO75" s="1066"/>
      <c r="EP75" s="1066"/>
      <c r="EQ75" s="1066"/>
      <c r="ER75" s="1066"/>
      <c r="ES75" s="1066"/>
      <c r="ET75" s="1066"/>
      <c r="EU75" s="1066"/>
      <c r="EV75" s="1066"/>
      <c r="EW75" s="1066"/>
      <c r="EX75" s="1066"/>
      <c r="EY75" s="1066"/>
      <c r="EZ75" s="1066"/>
      <c r="FA75" s="1066"/>
      <c r="FB75" s="1066"/>
      <c r="FC75" s="1066"/>
      <c r="FD75" s="1066"/>
      <c r="FE75" s="1066"/>
      <c r="FF75" s="1066"/>
      <c r="FG75" s="1066"/>
      <c r="FH75" s="1066"/>
      <c r="FI75" s="1066"/>
      <c r="FJ75" s="1066"/>
      <c r="FK75" s="1066"/>
      <c r="FL75" s="1066"/>
      <c r="FM75" s="1066"/>
      <c r="FN75" s="1066"/>
      <c r="FO75" s="1066"/>
      <c r="FP75" s="1066"/>
      <c r="FQ75" s="1066"/>
      <c r="FR75" s="1066"/>
      <c r="FS75" s="1066"/>
      <c r="FT75" s="1066"/>
      <c r="FU75" s="1066"/>
      <c r="FV75" s="1066"/>
      <c r="FW75" s="1066"/>
      <c r="FX75" s="1066"/>
      <c r="FY75" s="1066"/>
      <c r="FZ75" s="1066"/>
      <c r="GA75" s="1066"/>
      <c r="GB75" s="1066"/>
      <c r="GC75" s="1066"/>
      <c r="GD75" s="1066"/>
      <c r="GE75" s="1066"/>
      <c r="GF75" s="1066"/>
      <c r="GG75" s="1066"/>
      <c r="GH75" s="1066"/>
      <c r="GI75" s="1066"/>
      <c r="GJ75" s="1066"/>
      <c r="GK75" s="1066"/>
      <c r="GL75" s="1066"/>
      <c r="GM75" s="1066"/>
      <c r="GN75" s="1066"/>
      <c r="GO75" s="1066"/>
      <c r="GP75" s="1066"/>
      <c r="GQ75" s="1066"/>
      <c r="GR75" s="1066"/>
      <c r="GS75" s="1066"/>
      <c r="GT75" s="1066"/>
      <c r="GU75" s="1066"/>
      <c r="GV75" s="1066"/>
      <c r="GW75" s="1066"/>
      <c r="GX75" s="1066"/>
      <c r="GY75" s="1066"/>
      <c r="GZ75" s="1066"/>
      <c r="HA75" s="1066"/>
      <c r="HB75" s="1066"/>
      <c r="HC75" s="1066"/>
      <c r="HD75" s="1066"/>
      <c r="HE75" s="1066"/>
      <c r="HF75" s="1066"/>
      <c r="HG75" s="1066"/>
      <c r="HH75" s="1066"/>
      <c r="HI75" s="1066"/>
      <c r="HJ75" s="1066"/>
      <c r="HK75" s="1066"/>
      <c r="HL75" s="1066"/>
      <c r="HM75" s="1066"/>
      <c r="HN75" s="1066"/>
      <c r="HO75" s="1066"/>
      <c r="HP75" s="1066"/>
      <c r="HQ75" s="1066"/>
      <c r="HR75" s="1066"/>
      <c r="HS75" s="1066"/>
      <c r="HT75" s="1066"/>
      <c r="HU75" s="1066"/>
      <c r="HV75" s="1066"/>
      <c r="HW75" s="1066"/>
      <c r="HX75" s="1066"/>
      <c r="HY75" s="1066"/>
      <c r="HZ75" s="1066"/>
      <c r="IA75" s="1066"/>
      <c r="IB75" s="1066"/>
      <c r="IC75" s="1066"/>
      <c r="ID75" s="1066"/>
      <c r="IE75" s="1066"/>
      <c r="IF75" s="1066"/>
      <c r="IG75" s="1066"/>
      <c r="IH75" s="1066"/>
      <c r="II75" s="1066"/>
      <c r="IJ75" s="1066"/>
      <c r="IK75" s="1066"/>
      <c r="IL75" s="1066"/>
      <c r="IM75" s="1066"/>
      <c r="IN75" s="1066"/>
      <c r="IO75" s="1066"/>
      <c r="IP75" s="1066"/>
      <c r="IQ75" s="1066"/>
      <c r="IR75" s="1066"/>
      <c r="IS75" s="1066"/>
      <c r="IT75" s="1066"/>
      <c r="IU75" s="1066"/>
      <c r="IV75" s="1066"/>
      <c r="IW75" s="1066"/>
      <c r="IX75" s="1174"/>
    </row>
    <row r="76" spans="1:258" s="1175" customFormat="1" ht="15" customHeight="1" x14ac:dyDescent="0.25">
      <c r="A76" s="1482"/>
      <c r="B76" s="1182" t="s">
        <v>1318</v>
      </c>
      <c r="C76" s="1183"/>
      <c r="D76" s="1183"/>
      <c r="E76" s="1184"/>
      <c r="F76" s="1185"/>
      <c r="G76" s="1066"/>
      <c r="H76" s="1066"/>
      <c r="I76" s="1066"/>
      <c r="J76" s="1066"/>
      <c r="K76" s="1066"/>
      <c r="L76" s="1066"/>
      <c r="M76" s="1066"/>
      <c r="N76" s="1174"/>
      <c r="O76" s="1066"/>
      <c r="P76" s="1066"/>
      <c r="Q76" s="1066"/>
      <c r="R76" s="1066"/>
      <c r="S76" s="1066"/>
      <c r="T76" s="1066"/>
      <c r="U76" s="1066"/>
      <c r="V76" s="1066"/>
      <c r="W76" s="1066"/>
      <c r="X76" s="1066"/>
      <c r="Y76" s="1066"/>
      <c r="Z76" s="1066"/>
      <c r="AA76" s="1066"/>
      <c r="AB76" s="1066"/>
      <c r="AC76" s="1066"/>
      <c r="AD76" s="1066"/>
      <c r="AE76" s="1066"/>
      <c r="AF76" s="1066"/>
      <c r="AG76" s="1066"/>
      <c r="AH76" s="1066"/>
      <c r="AI76" s="1066"/>
      <c r="AJ76" s="1066"/>
      <c r="AK76" s="1066"/>
      <c r="AL76" s="1066"/>
      <c r="AM76" s="1066"/>
      <c r="AN76" s="1066"/>
      <c r="AO76" s="1066"/>
      <c r="AP76" s="1066"/>
      <c r="AQ76" s="1066"/>
      <c r="AR76" s="1066"/>
      <c r="AS76" s="1066"/>
      <c r="AT76" s="1066"/>
      <c r="AU76" s="1066"/>
      <c r="AV76" s="1066"/>
      <c r="AW76" s="1066"/>
      <c r="AX76" s="1066"/>
      <c r="AY76" s="1066"/>
      <c r="AZ76" s="1066"/>
      <c r="BA76" s="1066"/>
      <c r="BB76" s="1066"/>
      <c r="BC76" s="1066"/>
      <c r="BD76" s="1066"/>
      <c r="BE76" s="1066"/>
      <c r="BF76" s="1066"/>
      <c r="BG76" s="1066"/>
      <c r="BH76" s="1066"/>
      <c r="BI76" s="1066"/>
      <c r="BJ76" s="1066"/>
      <c r="BK76" s="1066"/>
      <c r="BL76" s="1066"/>
      <c r="BM76" s="1066"/>
      <c r="BN76" s="1066"/>
      <c r="BO76" s="1066"/>
      <c r="BP76" s="1066"/>
      <c r="BQ76" s="1066"/>
      <c r="BR76" s="1066"/>
      <c r="BS76" s="1066"/>
      <c r="BT76" s="1066"/>
      <c r="BU76" s="1066"/>
      <c r="BV76" s="1066"/>
      <c r="BW76" s="1066"/>
      <c r="BX76" s="1066"/>
      <c r="BY76" s="1066"/>
      <c r="BZ76" s="1066"/>
      <c r="CA76" s="1066"/>
      <c r="CB76" s="1066"/>
      <c r="CC76" s="1066"/>
      <c r="CD76" s="1066"/>
      <c r="CE76" s="1066"/>
      <c r="CF76" s="1066"/>
      <c r="CG76" s="1066"/>
      <c r="CH76" s="1066"/>
      <c r="CI76" s="1066"/>
      <c r="CJ76" s="1066"/>
      <c r="CK76" s="1066"/>
      <c r="CL76" s="1066"/>
      <c r="CM76" s="1066"/>
      <c r="CN76" s="1066"/>
      <c r="CO76" s="1066"/>
      <c r="CP76" s="1066"/>
      <c r="CQ76" s="1066"/>
      <c r="CR76" s="1066"/>
      <c r="CS76" s="1066"/>
      <c r="CT76" s="1066"/>
      <c r="CU76" s="1066"/>
      <c r="CV76" s="1066"/>
      <c r="CW76" s="1066"/>
      <c r="CX76" s="1066"/>
      <c r="CY76" s="1066"/>
      <c r="CZ76" s="1066"/>
      <c r="DA76" s="1066"/>
      <c r="DB76" s="1066"/>
      <c r="DC76" s="1066"/>
      <c r="DD76" s="1066"/>
      <c r="DE76" s="1066"/>
      <c r="DF76" s="1066"/>
      <c r="DG76" s="1066"/>
      <c r="DH76" s="1066"/>
      <c r="DI76" s="1066"/>
      <c r="DJ76" s="1066"/>
      <c r="DK76" s="1066"/>
      <c r="DL76" s="1066"/>
      <c r="DM76" s="1066"/>
      <c r="DN76" s="1066"/>
      <c r="DO76" s="1066"/>
      <c r="DP76" s="1066"/>
      <c r="DQ76" s="1066"/>
      <c r="DR76" s="1066"/>
      <c r="DS76" s="1066"/>
      <c r="DT76" s="1066"/>
      <c r="DU76" s="1066"/>
      <c r="DV76" s="1066"/>
      <c r="DW76" s="1066"/>
      <c r="DX76" s="1066"/>
      <c r="DY76" s="1066"/>
      <c r="DZ76" s="1066"/>
      <c r="EA76" s="1066"/>
      <c r="EB76" s="1066"/>
      <c r="EC76" s="1066"/>
      <c r="ED76" s="1066"/>
      <c r="EE76" s="1066"/>
      <c r="EF76" s="1066"/>
      <c r="EG76" s="1066"/>
      <c r="EH76" s="1066"/>
      <c r="EI76" s="1066"/>
      <c r="EJ76" s="1066"/>
      <c r="EK76" s="1066"/>
      <c r="EL76" s="1066"/>
      <c r="EM76" s="1066"/>
      <c r="EN76" s="1066"/>
      <c r="EO76" s="1066"/>
      <c r="EP76" s="1066"/>
      <c r="EQ76" s="1066"/>
      <c r="ER76" s="1066"/>
      <c r="ES76" s="1066"/>
      <c r="ET76" s="1066"/>
      <c r="EU76" s="1066"/>
      <c r="EV76" s="1066"/>
      <c r="EW76" s="1066"/>
      <c r="EX76" s="1066"/>
      <c r="EY76" s="1066"/>
      <c r="EZ76" s="1066"/>
      <c r="FA76" s="1066"/>
      <c r="FB76" s="1066"/>
      <c r="FC76" s="1066"/>
      <c r="FD76" s="1066"/>
      <c r="FE76" s="1066"/>
      <c r="FF76" s="1066"/>
      <c r="FG76" s="1066"/>
      <c r="FH76" s="1066"/>
      <c r="FI76" s="1066"/>
      <c r="FJ76" s="1066"/>
      <c r="FK76" s="1066"/>
      <c r="FL76" s="1066"/>
      <c r="FM76" s="1066"/>
      <c r="FN76" s="1066"/>
      <c r="FO76" s="1066"/>
      <c r="FP76" s="1066"/>
      <c r="FQ76" s="1066"/>
      <c r="FR76" s="1066"/>
      <c r="FS76" s="1066"/>
      <c r="FT76" s="1066"/>
      <c r="FU76" s="1066"/>
      <c r="FV76" s="1066"/>
      <c r="FW76" s="1066"/>
      <c r="FX76" s="1066"/>
      <c r="FY76" s="1066"/>
      <c r="FZ76" s="1066"/>
      <c r="GA76" s="1066"/>
      <c r="GB76" s="1066"/>
      <c r="GC76" s="1066"/>
      <c r="GD76" s="1066"/>
      <c r="GE76" s="1066"/>
      <c r="GF76" s="1066"/>
      <c r="GG76" s="1066"/>
      <c r="GH76" s="1066"/>
      <c r="GI76" s="1066"/>
      <c r="GJ76" s="1066"/>
      <c r="GK76" s="1066"/>
      <c r="GL76" s="1066"/>
      <c r="GM76" s="1066"/>
      <c r="GN76" s="1066"/>
      <c r="GO76" s="1066"/>
      <c r="GP76" s="1066"/>
      <c r="GQ76" s="1066"/>
      <c r="GR76" s="1066"/>
      <c r="GS76" s="1066"/>
      <c r="GT76" s="1066"/>
      <c r="GU76" s="1066"/>
      <c r="GV76" s="1066"/>
      <c r="GW76" s="1066"/>
      <c r="GX76" s="1066"/>
      <c r="GY76" s="1066"/>
      <c r="GZ76" s="1066"/>
      <c r="HA76" s="1066"/>
      <c r="HB76" s="1066"/>
      <c r="HC76" s="1066"/>
      <c r="HD76" s="1066"/>
      <c r="HE76" s="1066"/>
      <c r="HF76" s="1066"/>
      <c r="HG76" s="1066"/>
      <c r="HH76" s="1066"/>
      <c r="HI76" s="1066"/>
      <c r="HJ76" s="1066"/>
      <c r="HK76" s="1066"/>
      <c r="HL76" s="1066"/>
      <c r="HM76" s="1066"/>
      <c r="HN76" s="1066"/>
      <c r="HO76" s="1066"/>
      <c r="HP76" s="1066"/>
      <c r="HQ76" s="1066"/>
      <c r="HR76" s="1066"/>
      <c r="HS76" s="1066"/>
      <c r="HT76" s="1066"/>
      <c r="HU76" s="1066"/>
      <c r="HV76" s="1066"/>
      <c r="HW76" s="1066"/>
      <c r="HX76" s="1066"/>
      <c r="HY76" s="1066"/>
      <c r="HZ76" s="1066"/>
      <c r="IA76" s="1066"/>
      <c r="IB76" s="1066"/>
      <c r="IC76" s="1066"/>
      <c r="ID76" s="1066"/>
      <c r="IE76" s="1066"/>
      <c r="IF76" s="1066"/>
      <c r="IG76" s="1066"/>
      <c r="IH76" s="1066"/>
      <c r="II76" s="1066"/>
      <c r="IJ76" s="1066"/>
      <c r="IK76" s="1066"/>
      <c r="IL76" s="1066"/>
      <c r="IM76" s="1066"/>
      <c r="IN76" s="1066"/>
      <c r="IO76" s="1066"/>
      <c r="IP76" s="1066"/>
      <c r="IQ76" s="1066"/>
      <c r="IR76" s="1066"/>
      <c r="IS76" s="1066"/>
      <c r="IT76" s="1066"/>
      <c r="IU76" s="1066"/>
      <c r="IV76" s="1066"/>
      <c r="IW76" s="1066"/>
      <c r="IX76" s="1174"/>
    </row>
    <row r="77" spans="1:258" s="1175" customFormat="1" ht="15" customHeight="1" x14ac:dyDescent="0.25">
      <c r="A77" s="1482"/>
      <c r="B77" s="1179" t="s">
        <v>1320</v>
      </c>
      <c r="C77" s="1180"/>
      <c r="D77" s="1180"/>
      <c r="E77" s="1181"/>
      <c r="F77" s="1111"/>
      <c r="G77" s="1066"/>
      <c r="H77" s="1066"/>
      <c r="I77" s="1066"/>
      <c r="J77" s="1066"/>
      <c r="K77" s="1066"/>
      <c r="L77" s="1066"/>
      <c r="M77" s="1066"/>
      <c r="N77" s="1174"/>
      <c r="O77" s="1066"/>
      <c r="P77" s="1066"/>
      <c r="Q77" s="1066"/>
      <c r="R77" s="1066"/>
      <c r="S77" s="1066"/>
      <c r="T77" s="1066"/>
      <c r="U77" s="1066"/>
      <c r="V77" s="1066"/>
      <c r="W77" s="1066"/>
      <c r="X77" s="1066"/>
      <c r="Y77" s="1066"/>
      <c r="Z77" s="1066"/>
      <c r="AA77" s="1066"/>
      <c r="AB77" s="1066"/>
      <c r="AC77" s="1066"/>
      <c r="AD77" s="1066"/>
      <c r="AE77" s="1066"/>
      <c r="AF77" s="1066"/>
      <c r="AG77" s="1066"/>
      <c r="AH77" s="1066"/>
      <c r="AI77" s="1066"/>
      <c r="AJ77" s="1066"/>
      <c r="AK77" s="1066"/>
      <c r="AL77" s="1066"/>
      <c r="AM77" s="1066"/>
      <c r="AN77" s="1066"/>
      <c r="AO77" s="1066"/>
      <c r="AP77" s="1066"/>
      <c r="AQ77" s="1066"/>
      <c r="AR77" s="1066"/>
      <c r="AS77" s="1066"/>
      <c r="AT77" s="1066"/>
      <c r="AU77" s="1066"/>
      <c r="AV77" s="1066"/>
      <c r="AW77" s="1066"/>
      <c r="AX77" s="1066"/>
      <c r="AY77" s="1066"/>
      <c r="AZ77" s="1066"/>
      <c r="BA77" s="1066"/>
      <c r="BB77" s="1066"/>
      <c r="BC77" s="1066"/>
      <c r="BD77" s="1066"/>
      <c r="BE77" s="1066"/>
      <c r="BF77" s="1066"/>
      <c r="BG77" s="1066"/>
      <c r="BH77" s="1066"/>
      <c r="BI77" s="1066"/>
      <c r="BJ77" s="1066"/>
      <c r="BK77" s="1066"/>
      <c r="BL77" s="1066"/>
      <c r="BM77" s="1066"/>
      <c r="BN77" s="1066"/>
      <c r="BO77" s="1066"/>
      <c r="BP77" s="1066"/>
      <c r="BQ77" s="1066"/>
      <c r="BR77" s="1066"/>
      <c r="BS77" s="1066"/>
      <c r="BT77" s="1066"/>
      <c r="BU77" s="1066"/>
      <c r="BV77" s="1066"/>
      <c r="BW77" s="1066"/>
      <c r="BX77" s="1066"/>
      <c r="BY77" s="1066"/>
      <c r="BZ77" s="1066"/>
      <c r="CA77" s="1066"/>
      <c r="CB77" s="1066"/>
      <c r="CC77" s="1066"/>
      <c r="CD77" s="1066"/>
      <c r="CE77" s="1066"/>
      <c r="CF77" s="1066"/>
      <c r="CG77" s="1066"/>
      <c r="CH77" s="1066"/>
      <c r="CI77" s="1066"/>
      <c r="CJ77" s="1066"/>
      <c r="CK77" s="1066"/>
      <c r="CL77" s="1066"/>
      <c r="CM77" s="1066"/>
      <c r="CN77" s="1066"/>
      <c r="CO77" s="1066"/>
      <c r="CP77" s="1066"/>
      <c r="CQ77" s="1066"/>
      <c r="CR77" s="1066"/>
      <c r="CS77" s="1066"/>
      <c r="CT77" s="1066"/>
      <c r="CU77" s="1066"/>
      <c r="CV77" s="1066"/>
      <c r="CW77" s="1066"/>
      <c r="CX77" s="1066"/>
      <c r="CY77" s="1066"/>
      <c r="CZ77" s="1066"/>
      <c r="DA77" s="1066"/>
      <c r="DB77" s="1066"/>
      <c r="DC77" s="1066"/>
      <c r="DD77" s="1066"/>
      <c r="DE77" s="1066"/>
      <c r="DF77" s="1066"/>
      <c r="DG77" s="1066"/>
      <c r="DH77" s="1066"/>
      <c r="DI77" s="1066"/>
      <c r="DJ77" s="1066"/>
      <c r="DK77" s="1066"/>
      <c r="DL77" s="1066"/>
      <c r="DM77" s="1066"/>
      <c r="DN77" s="1066"/>
      <c r="DO77" s="1066"/>
      <c r="DP77" s="1066"/>
      <c r="DQ77" s="1066"/>
      <c r="DR77" s="1066"/>
      <c r="DS77" s="1066"/>
      <c r="DT77" s="1066"/>
      <c r="DU77" s="1066"/>
      <c r="DV77" s="1066"/>
      <c r="DW77" s="1066"/>
      <c r="DX77" s="1066"/>
      <c r="DY77" s="1066"/>
      <c r="DZ77" s="1066"/>
      <c r="EA77" s="1066"/>
      <c r="EB77" s="1066"/>
      <c r="EC77" s="1066"/>
      <c r="ED77" s="1066"/>
      <c r="EE77" s="1066"/>
      <c r="EF77" s="1066"/>
      <c r="EG77" s="1066"/>
      <c r="EH77" s="1066"/>
      <c r="EI77" s="1066"/>
      <c r="EJ77" s="1066"/>
      <c r="EK77" s="1066"/>
      <c r="EL77" s="1066"/>
      <c r="EM77" s="1066"/>
      <c r="EN77" s="1066"/>
      <c r="EO77" s="1066"/>
      <c r="EP77" s="1066"/>
      <c r="EQ77" s="1066"/>
      <c r="ER77" s="1066"/>
      <c r="ES77" s="1066"/>
      <c r="ET77" s="1066"/>
      <c r="EU77" s="1066"/>
      <c r="EV77" s="1066"/>
      <c r="EW77" s="1066"/>
      <c r="EX77" s="1066"/>
      <c r="EY77" s="1066"/>
      <c r="EZ77" s="1066"/>
      <c r="FA77" s="1066"/>
      <c r="FB77" s="1066"/>
      <c r="FC77" s="1066"/>
      <c r="FD77" s="1066"/>
      <c r="FE77" s="1066"/>
      <c r="FF77" s="1066"/>
      <c r="FG77" s="1066"/>
      <c r="FH77" s="1066"/>
      <c r="FI77" s="1066"/>
      <c r="FJ77" s="1066"/>
      <c r="FK77" s="1066"/>
      <c r="FL77" s="1066"/>
      <c r="FM77" s="1066"/>
      <c r="FN77" s="1066"/>
      <c r="FO77" s="1066"/>
      <c r="FP77" s="1066"/>
      <c r="FQ77" s="1066"/>
      <c r="FR77" s="1066"/>
      <c r="FS77" s="1066"/>
      <c r="FT77" s="1066"/>
      <c r="FU77" s="1066"/>
      <c r="FV77" s="1066"/>
      <c r="FW77" s="1066"/>
      <c r="FX77" s="1066"/>
      <c r="FY77" s="1066"/>
      <c r="FZ77" s="1066"/>
      <c r="GA77" s="1066"/>
      <c r="GB77" s="1066"/>
      <c r="GC77" s="1066"/>
      <c r="GD77" s="1066"/>
      <c r="GE77" s="1066"/>
      <c r="GF77" s="1066"/>
      <c r="GG77" s="1066"/>
      <c r="GH77" s="1066"/>
      <c r="GI77" s="1066"/>
      <c r="GJ77" s="1066"/>
      <c r="GK77" s="1066"/>
      <c r="GL77" s="1066"/>
      <c r="GM77" s="1066"/>
      <c r="GN77" s="1066"/>
      <c r="GO77" s="1066"/>
      <c r="GP77" s="1066"/>
      <c r="GQ77" s="1066"/>
      <c r="GR77" s="1066"/>
      <c r="GS77" s="1066"/>
      <c r="GT77" s="1066"/>
      <c r="GU77" s="1066"/>
      <c r="GV77" s="1066"/>
      <c r="GW77" s="1066"/>
      <c r="GX77" s="1066"/>
      <c r="GY77" s="1066"/>
      <c r="GZ77" s="1066"/>
      <c r="HA77" s="1066"/>
      <c r="HB77" s="1066"/>
      <c r="HC77" s="1066"/>
      <c r="HD77" s="1066"/>
      <c r="HE77" s="1066"/>
      <c r="HF77" s="1066"/>
      <c r="HG77" s="1066"/>
      <c r="HH77" s="1066"/>
      <c r="HI77" s="1066"/>
      <c r="HJ77" s="1066"/>
      <c r="HK77" s="1066"/>
      <c r="HL77" s="1066"/>
      <c r="HM77" s="1066"/>
      <c r="HN77" s="1066"/>
      <c r="HO77" s="1066"/>
      <c r="HP77" s="1066"/>
      <c r="HQ77" s="1066"/>
      <c r="HR77" s="1066"/>
      <c r="HS77" s="1066"/>
      <c r="HT77" s="1066"/>
      <c r="HU77" s="1066"/>
      <c r="HV77" s="1066"/>
      <c r="HW77" s="1066"/>
      <c r="HX77" s="1066"/>
      <c r="HY77" s="1066"/>
      <c r="HZ77" s="1066"/>
      <c r="IA77" s="1066"/>
      <c r="IB77" s="1066"/>
      <c r="IC77" s="1066"/>
      <c r="ID77" s="1066"/>
      <c r="IE77" s="1066"/>
      <c r="IF77" s="1066"/>
      <c r="IG77" s="1066"/>
      <c r="IH77" s="1066"/>
      <c r="II77" s="1066"/>
      <c r="IJ77" s="1066"/>
      <c r="IK77" s="1066"/>
      <c r="IL77" s="1066"/>
      <c r="IM77" s="1066"/>
      <c r="IN77" s="1066"/>
      <c r="IO77" s="1066"/>
      <c r="IP77" s="1066"/>
      <c r="IQ77" s="1066"/>
      <c r="IR77" s="1066"/>
      <c r="IS77" s="1066"/>
      <c r="IT77" s="1066"/>
      <c r="IU77" s="1066"/>
      <c r="IV77" s="1066"/>
      <c r="IW77" s="1066"/>
      <c r="IX77" s="1174"/>
    </row>
    <row r="78" spans="1:258" s="1175" customFormat="1" ht="15" customHeight="1" x14ac:dyDescent="0.25">
      <c r="A78" s="1482"/>
      <c r="B78" s="1182" t="s">
        <v>1316</v>
      </c>
      <c r="C78" s="1183"/>
      <c r="D78" s="1183"/>
      <c r="E78" s="1184"/>
      <c r="F78" s="1185"/>
      <c r="G78" s="1066"/>
      <c r="H78" s="1066"/>
      <c r="I78" s="1066"/>
      <c r="J78" s="1066"/>
      <c r="K78" s="1066"/>
      <c r="L78" s="1066"/>
      <c r="M78" s="1066"/>
      <c r="N78" s="1174"/>
      <c r="O78" s="1066"/>
      <c r="P78" s="1066"/>
      <c r="Q78" s="1066"/>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6"/>
      <c r="BA78" s="1066"/>
      <c r="BB78" s="1066"/>
      <c r="BC78" s="1066"/>
      <c r="BD78" s="1066"/>
      <c r="BE78" s="1066"/>
      <c r="BF78" s="1066"/>
      <c r="BG78" s="1066"/>
      <c r="BH78" s="1066"/>
      <c r="BI78" s="1066"/>
      <c r="BJ78" s="1066"/>
      <c r="BK78" s="1066"/>
      <c r="BL78" s="1066"/>
      <c r="BM78" s="1066"/>
      <c r="BN78" s="1066"/>
      <c r="BO78" s="1066"/>
      <c r="BP78" s="1066"/>
      <c r="BQ78" s="1066"/>
      <c r="BR78" s="1066"/>
      <c r="BS78" s="1066"/>
      <c r="BT78" s="1066"/>
      <c r="BU78" s="1066"/>
      <c r="BV78" s="1066"/>
      <c r="BW78" s="1066"/>
      <c r="BX78" s="1066"/>
      <c r="BY78" s="1066"/>
      <c r="BZ78" s="1066"/>
      <c r="CA78" s="1066"/>
      <c r="CB78" s="1066"/>
      <c r="CC78" s="1066"/>
      <c r="CD78" s="1066"/>
      <c r="CE78" s="1066"/>
      <c r="CF78" s="1066"/>
      <c r="CG78" s="1066"/>
      <c r="CH78" s="1066"/>
      <c r="CI78" s="1066"/>
      <c r="CJ78" s="1066"/>
      <c r="CK78" s="1066"/>
      <c r="CL78" s="1066"/>
      <c r="CM78" s="1066"/>
      <c r="CN78" s="1066"/>
      <c r="CO78" s="1066"/>
      <c r="CP78" s="1066"/>
      <c r="CQ78" s="1066"/>
      <c r="CR78" s="1066"/>
      <c r="CS78" s="1066"/>
      <c r="CT78" s="1066"/>
      <c r="CU78" s="1066"/>
      <c r="CV78" s="1066"/>
      <c r="CW78" s="1066"/>
      <c r="CX78" s="1066"/>
      <c r="CY78" s="1066"/>
      <c r="CZ78" s="1066"/>
      <c r="DA78" s="1066"/>
      <c r="DB78" s="1066"/>
      <c r="DC78" s="1066"/>
      <c r="DD78" s="1066"/>
      <c r="DE78" s="1066"/>
      <c r="DF78" s="1066"/>
      <c r="DG78" s="1066"/>
      <c r="DH78" s="1066"/>
      <c r="DI78" s="1066"/>
      <c r="DJ78" s="1066"/>
      <c r="DK78" s="1066"/>
      <c r="DL78" s="1066"/>
      <c r="DM78" s="1066"/>
      <c r="DN78" s="1066"/>
      <c r="DO78" s="1066"/>
      <c r="DP78" s="1066"/>
      <c r="DQ78" s="1066"/>
      <c r="DR78" s="1066"/>
      <c r="DS78" s="1066"/>
      <c r="DT78" s="1066"/>
      <c r="DU78" s="1066"/>
      <c r="DV78" s="1066"/>
      <c r="DW78" s="1066"/>
      <c r="DX78" s="1066"/>
      <c r="DY78" s="1066"/>
      <c r="DZ78" s="1066"/>
      <c r="EA78" s="1066"/>
      <c r="EB78" s="1066"/>
      <c r="EC78" s="1066"/>
      <c r="ED78" s="1066"/>
      <c r="EE78" s="1066"/>
      <c r="EF78" s="1066"/>
      <c r="EG78" s="1066"/>
      <c r="EH78" s="1066"/>
      <c r="EI78" s="1066"/>
      <c r="EJ78" s="1066"/>
      <c r="EK78" s="1066"/>
      <c r="EL78" s="1066"/>
      <c r="EM78" s="1066"/>
      <c r="EN78" s="1066"/>
      <c r="EO78" s="1066"/>
      <c r="EP78" s="1066"/>
      <c r="EQ78" s="1066"/>
      <c r="ER78" s="1066"/>
      <c r="ES78" s="1066"/>
      <c r="ET78" s="1066"/>
      <c r="EU78" s="1066"/>
      <c r="EV78" s="1066"/>
      <c r="EW78" s="1066"/>
      <c r="EX78" s="1066"/>
      <c r="EY78" s="1066"/>
      <c r="EZ78" s="1066"/>
      <c r="FA78" s="1066"/>
      <c r="FB78" s="1066"/>
      <c r="FC78" s="1066"/>
      <c r="FD78" s="1066"/>
      <c r="FE78" s="1066"/>
      <c r="FF78" s="1066"/>
      <c r="FG78" s="1066"/>
      <c r="FH78" s="1066"/>
      <c r="FI78" s="1066"/>
      <c r="FJ78" s="1066"/>
      <c r="FK78" s="1066"/>
      <c r="FL78" s="1066"/>
      <c r="FM78" s="1066"/>
      <c r="FN78" s="1066"/>
      <c r="FO78" s="1066"/>
      <c r="FP78" s="1066"/>
      <c r="FQ78" s="1066"/>
      <c r="FR78" s="1066"/>
      <c r="FS78" s="1066"/>
      <c r="FT78" s="1066"/>
      <c r="FU78" s="1066"/>
      <c r="FV78" s="1066"/>
      <c r="FW78" s="1066"/>
      <c r="FX78" s="1066"/>
      <c r="FY78" s="1066"/>
      <c r="FZ78" s="1066"/>
      <c r="GA78" s="1066"/>
      <c r="GB78" s="1066"/>
      <c r="GC78" s="1066"/>
      <c r="GD78" s="1066"/>
      <c r="GE78" s="1066"/>
      <c r="GF78" s="1066"/>
      <c r="GG78" s="1066"/>
      <c r="GH78" s="1066"/>
      <c r="GI78" s="1066"/>
      <c r="GJ78" s="1066"/>
      <c r="GK78" s="1066"/>
      <c r="GL78" s="1066"/>
      <c r="GM78" s="1066"/>
      <c r="GN78" s="1066"/>
      <c r="GO78" s="1066"/>
      <c r="GP78" s="1066"/>
      <c r="GQ78" s="1066"/>
      <c r="GR78" s="1066"/>
      <c r="GS78" s="1066"/>
      <c r="GT78" s="1066"/>
      <c r="GU78" s="1066"/>
      <c r="GV78" s="1066"/>
      <c r="GW78" s="1066"/>
      <c r="GX78" s="1066"/>
      <c r="GY78" s="1066"/>
      <c r="GZ78" s="1066"/>
      <c r="HA78" s="1066"/>
      <c r="HB78" s="1066"/>
      <c r="HC78" s="1066"/>
      <c r="HD78" s="1066"/>
      <c r="HE78" s="1066"/>
      <c r="HF78" s="1066"/>
      <c r="HG78" s="1066"/>
      <c r="HH78" s="1066"/>
      <c r="HI78" s="1066"/>
      <c r="HJ78" s="1066"/>
      <c r="HK78" s="1066"/>
      <c r="HL78" s="1066"/>
      <c r="HM78" s="1066"/>
      <c r="HN78" s="1066"/>
      <c r="HO78" s="1066"/>
      <c r="HP78" s="1066"/>
      <c r="HQ78" s="1066"/>
      <c r="HR78" s="1066"/>
      <c r="HS78" s="1066"/>
      <c r="HT78" s="1066"/>
      <c r="HU78" s="1066"/>
      <c r="HV78" s="1066"/>
      <c r="HW78" s="1066"/>
      <c r="HX78" s="1066"/>
      <c r="HY78" s="1066"/>
      <c r="HZ78" s="1066"/>
      <c r="IA78" s="1066"/>
      <c r="IB78" s="1066"/>
      <c r="IC78" s="1066"/>
      <c r="ID78" s="1066"/>
      <c r="IE78" s="1066"/>
      <c r="IF78" s="1066"/>
      <c r="IG78" s="1066"/>
      <c r="IH78" s="1066"/>
      <c r="II78" s="1066"/>
      <c r="IJ78" s="1066"/>
      <c r="IK78" s="1066"/>
      <c r="IL78" s="1066"/>
      <c r="IM78" s="1066"/>
      <c r="IN78" s="1066"/>
      <c r="IO78" s="1066"/>
      <c r="IP78" s="1066"/>
      <c r="IQ78" s="1066"/>
      <c r="IR78" s="1066"/>
      <c r="IS78" s="1066"/>
      <c r="IT78" s="1066"/>
      <c r="IU78" s="1066"/>
      <c r="IV78" s="1066"/>
      <c r="IW78" s="1066"/>
      <c r="IX78" s="1174"/>
    </row>
    <row r="79" spans="1:258" s="1175" customFormat="1" ht="15" customHeight="1" x14ac:dyDescent="0.25">
      <c r="A79" s="1482"/>
      <c r="B79" s="1182" t="s">
        <v>1317</v>
      </c>
      <c r="C79" s="1183"/>
      <c r="D79" s="1183"/>
      <c r="E79" s="1184"/>
      <c r="F79" s="1185"/>
      <c r="G79" s="1066"/>
      <c r="H79" s="1066"/>
      <c r="I79" s="1066"/>
      <c r="J79" s="1066"/>
      <c r="K79" s="1066"/>
      <c r="L79" s="1066"/>
      <c r="M79" s="1066"/>
      <c r="N79" s="1174"/>
      <c r="O79" s="1066"/>
      <c r="P79" s="1066"/>
      <c r="Q79" s="1066"/>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6"/>
      <c r="BA79" s="1066"/>
      <c r="BB79" s="1066"/>
      <c r="BC79" s="1066"/>
      <c r="BD79" s="1066"/>
      <c r="BE79" s="1066"/>
      <c r="BF79" s="1066"/>
      <c r="BG79" s="1066"/>
      <c r="BH79" s="1066"/>
      <c r="BI79" s="1066"/>
      <c r="BJ79" s="1066"/>
      <c r="BK79" s="1066"/>
      <c r="BL79" s="1066"/>
      <c r="BM79" s="1066"/>
      <c r="BN79" s="1066"/>
      <c r="BO79" s="1066"/>
      <c r="BP79" s="1066"/>
      <c r="BQ79" s="1066"/>
      <c r="BR79" s="1066"/>
      <c r="BS79" s="1066"/>
      <c r="BT79" s="1066"/>
      <c r="BU79" s="1066"/>
      <c r="BV79" s="1066"/>
      <c r="BW79" s="1066"/>
      <c r="BX79" s="1066"/>
      <c r="BY79" s="1066"/>
      <c r="BZ79" s="1066"/>
      <c r="CA79" s="1066"/>
      <c r="CB79" s="1066"/>
      <c r="CC79" s="1066"/>
      <c r="CD79" s="1066"/>
      <c r="CE79" s="1066"/>
      <c r="CF79" s="1066"/>
      <c r="CG79" s="1066"/>
      <c r="CH79" s="1066"/>
      <c r="CI79" s="1066"/>
      <c r="CJ79" s="1066"/>
      <c r="CK79" s="1066"/>
      <c r="CL79" s="1066"/>
      <c r="CM79" s="1066"/>
      <c r="CN79" s="1066"/>
      <c r="CO79" s="1066"/>
      <c r="CP79" s="1066"/>
      <c r="CQ79" s="1066"/>
      <c r="CR79" s="1066"/>
      <c r="CS79" s="1066"/>
      <c r="CT79" s="1066"/>
      <c r="CU79" s="1066"/>
      <c r="CV79" s="1066"/>
      <c r="CW79" s="1066"/>
      <c r="CX79" s="1066"/>
      <c r="CY79" s="1066"/>
      <c r="CZ79" s="1066"/>
      <c r="DA79" s="1066"/>
      <c r="DB79" s="1066"/>
      <c r="DC79" s="1066"/>
      <c r="DD79" s="1066"/>
      <c r="DE79" s="1066"/>
      <c r="DF79" s="1066"/>
      <c r="DG79" s="1066"/>
      <c r="DH79" s="1066"/>
      <c r="DI79" s="1066"/>
      <c r="DJ79" s="1066"/>
      <c r="DK79" s="1066"/>
      <c r="DL79" s="1066"/>
      <c r="DM79" s="1066"/>
      <c r="DN79" s="1066"/>
      <c r="DO79" s="1066"/>
      <c r="DP79" s="1066"/>
      <c r="DQ79" s="1066"/>
      <c r="DR79" s="1066"/>
      <c r="DS79" s="1066"/>
      <c r="DT79" s="1066"/>
      <c r="DU79" s="1066"/>
      <c r="DV79" s="1066"/>
      <c r="DW79" s="1066"/>
      <c r="DX79" s="1066"/>
      <c r="DY79" s="1066"/>
      <c r="DZ79" s="1066"/>
      <c r="EA79" s="1066"/>
      <c r="EB79" s="1066"/>
      <c r="EC79" s="1066"/>
      <c r="ED79" s="1066"/>
      <c r="EE79" s="1066"/>
      <c r="EF79" s="1066"/>
      <c r="EG79" s="1066"/>
      <c r="EH79" s="1066"/>
      <c r="EI79" s="1066"/>
      <c r="EJ79" s="1066"/>
      <c r="EK79" s="1066"/>
      <c r="EL79" s="1066"/>
      <c r="EM79" s="1066"/>
      <c r="EN79" s="1066"/>
      <c r="EO79" s="1066"/>
      <c r="EP79" s="1066"/>
      <c r="EQ79" s="1066"/>
      <c r="ER79" s="1066"/>
      <c r="ES79" s="1066"/>
      <c r="ET79" s="1066"/>
      <c r="EU79" s="1066"/>
      <c r="EV79" s="1066"/>
      <c r="EW79" s="1066"/>
      <c r="EX79" s="1066"/>
      <c r="EY79" s="1066"/>
      <c r="EZ79" s="1066"/>
      <c r="FA79" s="1066"/>
      <c r="FB79" s="1066"/>
      <c r="FC79" s="1066"/>
      <c r="FD79" s="1066"/>
      <c r="FE79" s="1066"/>
      <c r="FF79" s="1066"/>
      <c r="FG79" s="1066"/>
      <c r="FH79" s="1066"/>
      <c r="FI79" s="1066"/>
      <c r="FJ79" s="1066"/>
      <c r="FK79" s="1066"/>
      <c r="FL79" s="1066"/>
      <c r="FM79" s="1066"/>
      <c r="FN79" s="1066"/>
      <c r="FO79" s="1066"/>
      <c r="FP79" s="1066"/>
      <c r="FQ79" s="1066"/>
      <c r="FR79" s="1066"/>
      <c r="FS79" s="1066"/>
      <c r="FT79" s="1066"/>
      <c r="FU79" s="1066"/>
      <c r="FV79" s="1066"/>
      <c r="FW79" s="1066"/>
      <c r="FX79" s="1066"/>
      <c r="FY79" s="1066"/>
      <c r="FZ79" s="1066"/>
      <c r="GA79" s="1066"/>
      <c r="GB79" s="1066"/>
      <c r="GC79" s="1066"/>
      <c r="GD79" s="1066"/>
      <c r="GE79" s="1066"/>
      <c r="GF79" s="1066"/>
      <c r="GG79" s="1066"/>
      <c r="GH79" s="1066"/>
      <c r="GI79" s="1066"/>
      <c r="GJ79" s="1066"/>
      <c r="GK79" s="1066"/>
      <c r="GL79" s="1066"/>
      <c r="GM79" s="1066"/>
      <c r="GN79" s="1066"/>
      <c r="GO79" s="1066"/>
      <c r="GP79" s="1066"/>
      <c r="GQ79" s="1066"/>
      <c r="GR79" s="1066"/>
      <c r="GS79" s="1066"/>
      <c r="GT79" s="1066"/>
      <c r="GU79" s="1066"/>
      <c r="GV79" s="1066"/>
      <c r="GW79" s="1066"/>
      <c r="GX79" s="1066"/>
      <c r="GY79" s="1066"/>
      <c r="GZ79" s="1066"/>
      <c r="HA79" s="1066"/>
      <c r="HB79" s="1066"/>
      <c r="HC79" s="1066"/>
      <c r="HD79" s="1066"/>
      <c r="HE79" s="1066"/>
      <c r="HF79" s="1066"/>
      <c r="HG79" s="1066"/>
      <c r="HH79" s="1066"/>
      <c r="HI79" s="1066"/>
      <c r="HJ79" s="1066"/>
      <c r="HK79" s="1066"/>
      <c r="HL79" s="1066"/>
      <c r="HM79" s="1066"/>
      <c r="HN79" s="1066"/>
      <c r="HO79" s="1066"/>
      <c r="HP79" s="1066"/>
      <c r="HQ79" s="1066"/>
      <c r="HR79" s="1066"/>
      <c r="HS79" s="1066"/>
      <c r="HT79" s="1066"/>
      <c r="HU79" s="1066"/>
      <c r="HV79" s="1066"/>
      <c r="HW79" s="1066"/>
      <c r="HX79" s="1066"/>
      <c r="HY79" s="1066"/>
      <c r="HZ79" s="1066"/>
      <c r="IA79" s="1066"/>
      <c r="IB79" s="1066"/>
      <c r="IC79" s="1066"/>
      <c r="ID79" s="1066"/>
      <c r="IE79" s="1066"/>
      <c r="IF79" s="1066"/>
      <c r="IG79" s="1066"/>
      <c r="IH79" s="1066"/>
      <c r="II79" s="1066"/>
      <c r="IJ79" s="1066"/>
      <c r="IK79" s="1066"/>
      <c r="IL79" s="1066"/>
      <c r="IM79" s="1066"/>
      <c r="IN79" s="1066"/>
      <c r="IO79" s="1066"/>
      <c r="IP79" s="1066"/>
      <c r="IQ79" s="1066"/>
      <c r="IR79" s="1066"/>
      <c r="IS79" s="1066"/>
      <c r="IT79" s="1066"/>
      <c r="IU79" s="1066"/>
      <c r="IV79" s="1066"/>
      <c r="IW79" s="1066"/>
      <c r="IX79" s="1174"/>
    </row>
    <row r="80" spans="1:258" ht="15" customHeight="1" x14ac:dyDescent="0.25">
      <c r="A80" s="1490"/>
      <c r="B80" s="1186" t="s">
        <v>1318</v>
      </c>
      <c r="C80" s="1187"/>
      <c r="D80" s="1187"/>
      <c r="E80" s="1188"/>
      <c r="F80" s="1189"/>
      <c r="G80" s="1066"/>
      <c r="H80" s="1066"/>
      <c r="I80" s="1066"/>
      <c r="J80" s="1066"/>
      <c r="K80" s="1066"/>
      <c r="L80" s="1066"/>
      <c r="M80" s="1066"/>
      <c r="N80" s="1174"/>
      <c r="O80" s="1066"/>
      <c r="P80" s="1066"/>
      <c r="Q80" s="1066"/>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6"/>
      <c r="BA80" s="1066"/>
      <c r="BB80" s="1066"/>
      <c r="BC80" s="1066"/>
      <c r="BD80" s="1066"/>
      <c r="BE80" s="1066"/>
      <c r="BF80" s="1066"/>
      <c r="BG80" s="1066"/>
      <c r="BH80" s="1066"/>
      <c r="BI80" s="1066"/>
      <c r="BJ80" s="1066"/>
      <c r="BK80" s="1066"/>
      <c r="BL80" s="1066"/>
      <c r="BM80" s="1066"/>
      <c r="BN80" s="1066"/>
      <c r="BO80" s="1066"/>
      <c r="BP80" s="1066"/>
      <c r="BQ80" s="1066"/>
      <c r="BR80" s="1066"/>
      <c r="BS80" s="1066"/>
      <c r="BT80" s="1066"/>
      <c r="BU80" s="1066"/>
      <c r="BV80" s="1066"/>
      <c r="BW80" s="1066"/>
      <c r="BX80" s="1066"/>
      <c r="BY80" s="1066"/>
      <c r="BZ80" s="1066"/>
      <c r="CA80" s="1066"/>
      <c r="CB80" s="1066"/>
      <c r="CC80" s="1066"/>
      <c r="CD80" s="1066"/>
      <c r="CE80" s="1066"/>
      <c r="CF80" s="1066"/>
      <c r="CG80" s="1066"/>
      <c r="CH80" s="1066"/>
      <c r="CI80" s="1066"/>
      <c r="CJ80" s="1066"/>
      <c r="CK80" s="1066"/>
      <c r="CL80" s="1066"/>
      <c r="CM80" s="1066"/>
      <c r="CN80" s="1066"/>
      <c r="CO80" s="1066"/>
      <c r="CP80" s="1066"/>
      <c r="CQ80" s="1066"/>
      <c r="CR80" s="1178"/>
      <c r="CS80" s="1178"/>
      <c r="CT80" s="1178"/>
      <c r="CU80" s="1178"/>
      <c r="CV80" s="1178"/>
      <c r="CW80" s="1178"/>
      <c r="CX80" s="1066"/>
      <c r="CY80" s="1066"/>
      <c r="CZ80" s="1178"/>
      <c r="DA80" s="1178"/>
      <c r="DB80" s="1178"/>
      <c r="DC80" s="1178"/>
      <c r="DD80" s="1178"/>
      <c r="DE80" s="1178"/>
      <c r="DF80" s="1178"/>
      <c r="DG80" s="1178"/>
      <c r="DH80" s="1066"/>
      <c r="DI80" s="1066"/>
      <c r="DJ80" s="1178"/>
      <c r="DK80" s="1178"/>
      <c r="DL80" s="1178"/>
      <c r="DM80" s="1178"/>
      <c r="DN80" s="1178"/>
      <c r="DO80" s="1178"/>
      <c r="DP80" s="1066"/>
      <c r="DQ80" s="1066"/>
      <c r="DR80" s="1178"/>
      <c r="DS80" s="1178"/>
      <c r="DT80" s="1178"/>
      <c r="DU80" s="1178"/>
      <c r="DV80" s="1066"/>
      <c r="DW80" s="1066"/>
      <c r="DX80" s="1178"/>
      <c r="DY80" s="1066"/>
      <c r="DZ80" s="1066"/>
      <c r="EA80" s="1066"/>
      <c r="EB80" s="1066"/>
      <c r="EC80" s="1178"/>
      <c r="ED80" s="1178"/>
      <c r="EE80" s="1178"/>
      <c r="EF80" s="1178"/>
      <c r="EG80" s="1178"/>
      <c r="EH80" s="1178"/>
      <c r="EI80" s="1178"/>
      <c r="EJ80" s="1178"/>
      <c r="EK80" s="1178"/>
      <c r="EL80" s="1178"/>
      <c r="EM80" s="1178"/>
      <c r="EN80" s="1178"/>
      <c r="EO80" s="1178"/>
      <c r="EP80" s="1178"/>
      <c r="EQ80" s="1178"/>
      <c r="ER80" s="1178"/>
      <c r="ES80" s="1178"/>
      <c r="ET80" s="1178"/>
      <c r="EU80" s="1178"/>
      <c r="EV80" s="1178"/>
      <c r="EW80" s="1178"/>
      <c r="EX80" s="1178"/>
      <c r="EY80" s="1178"/>
      <c r="EZ80" s="1178"/>
      <c r="FA80" s="1178"/>
      <c r="FB80" s="1178"/>
      <c r="FC80" s="1178"/>
      <c r="FD80" s="1178"/>
      <c r="FE80" s="1178"/>
      <c r="FF80" s="1178"/>
      <c r="FG80" s="1178"/>
      <c r="FH80" s="1178"/>
      <c r="FI80" s="1178"/>
      <c r="FJ80" s="1178"/>
      <c r="FK80" s="1178"/>
      <c r="FL80" s="1178"/>
      <c r="FM80" s="1178"/>
      <c r="FN80" s="1178"/>
      <c r="FO80" s="1178"/>
      <c r="FP80" s="1178"/>
      <c r="FQ80" s="1178"/>
      <c r="FR80" s="1178"/>
      <c r="FS80" s="1178"/>
      <c r="FT80" s="1178"/>
      <c r="FU80" s="1178"/>
      <c r="FV80" s="1178"/>
      <c r="FW80" s="1178"/>
      <c r="FX80" s="1178"/>
      <c r="FY80" s="1178"/>
      <c r="FZ80" s="1178"/>
      <c r="GA80" s="1178"/>
      <c r="GB80" s="1178"/>
      <c r="GC80" s="1178"/>
      <c r="GD80" s="1178"/>
      <c r="GE80" s="1178"/>
      <c r="GF80" s="1178"/>
      <c r="GG80" s="1178"/>
      <c r="GH80" s="1178"/>
      <c r="GI80" s="1178"/>
      <c r="GJ80" s="1178"/>
      <c r="GK80" s="1178"/>
      <c r="GL80" s="1178"/>
      <c r="GM80" s="1178"/>
      <c r="GN80" s="1178"/>
      <c r="GO80" s="1178"/>
      <c r="GP80" s="1178"/>
      <c r="GQ80" s="1178"/>
      <c r="GR80" s="1178"/>
      <c r="GS80" s="1178"/>
      <c r="GT80" s="1178"/>
      <c r="GU80" s="1178"/>
      <c r="GV80" s="1178"/>
      <c r="GW80" s="1178"/>
      <c r="GX80" s="1178"/>
      <c r="GY80" s="1178"/>
      <c r="GZ80" s="1178"/>
      <c r="HA80" s="1178"/>
      <c r="HB80" s="1178"/>
      <c r="HC80" s="1178"/>
      <c r="HD80" s="1178"/>
      <c r="HE80" s="1178"/>
      <c r="HF80" s="1178"/>
      <c r="HG80" s="1178"/>
      <c r="HH80" s="1178"/>
      <c r="HI80" s="1178"/>
      <c r="HJ80" s="1178"/>
      <c r="HK80" s="1178"/>
      <c r="HL80" s="1178"/>
      <c r="HM80" s="1178"/>
      <c r="HN80" s="1178"/>
      <c r="HO80" s="1178"/>
      <c r="HP80" s="1178"/>
      <c r="HQ80" s="1178"/>
      <c r="HR80" s="1178"/>
      <c r="HS80" s="1178"/>
      <c r="HT80" s="1178"/>
      <c r="HU80" s="1178"/>
      <c r="HV80" s="1178"/>
      <c r="HW80" s="1178"/>
      <c r="HX80" s="1178"/>
      <c r="HY80" s="1178"/>
      <c r="HZ80" s="1178"/>
      <c r="IA80" s="1178"/>
      <c r="IB80" s="1178"/>
      <c r="IC80" s="1178"/>
      <c r="ID80" s="1178"/>
      <c r="IE80" s="1178"/>
      <c r="IF80" s="1178"/>
      <c r="IG80" s="1178"/>
      <c r="IH80" s="1178"/>
      <c r="II80" s="1178"/>
      <c r="IJ80" s="1178"/>
      <c r="IK80" s="1178"/>
      <c r="IL80" s="1178"/>
      <c r="IM80" s="1178"/>
      <c r="IN80" s="1178"/>
      <c r="IO80" s="1178"/>
      <c r="IP80" s="1178"/>
      <c r="IQ80" s="1178"/>
      <c r="IR80" s="1178"/>
      <c r="IS80" s="1178"/>
      <c r="IT80" s="1178"/>
      <c r="IU80" s="1178"/>
      <c r="IV80" s="1178"/>
      <c r="IW80" s="1178"/>
      <c r="IX80" s="1190"/>
    </row>
    <row r="81" spans="1:258" s="1175" customFormat="1" ht="15" customHeight="1" x14ac:dyDescent="0.25">
      <c r="A81" s="1482"/>
      <c r="B81" s="1066"/>
      <c r="C81" s="1066"/>
      <c r="D81" s="1066"/>
      <c r="E81" s="1066"/>
      <c r="F81" s="1066"/>
      <c r="G81" s="1066"/>
      <c r="H81" s="1066"/>
      <c r="I81" s="1066"/>
      <c r="J81" s="1066"/>
      <c r="K81" s="1066"/>
      <c r="L81" s="1066"/>
      <c r="M81" s="1066"/>
      <c r="N81" s="1174"/>
      <c r="O81" s="1066"/>
      <c r="P81" s="1066"/>
      <c r="Q81" s="1066"/>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6"/>
      <c r="BA81" s="1066"/>
      <c r="BB81" s="1066"/>
      <c r="BC81" s="1066"/>
      <c r="BD81" s="1066"/>
      <c r="BE81" s="1066"/>
      <c r="BF81" s="1066"/>
      <c r="BG81" s="1066"/>
      <c r="BH81" s="1066"/>
      <c r="BI81" s="1066"/>
      <c r="BJ81" s="1066"/>
      <c r="BK81" s="1066"/>
      <c r="BL81" s="1066"/>
      <c r="BM81" s="1066"/>
      <c r="BN81" s="1066"/>
      <c r="BO81" s="1066"/>
      <c r="BP81" s="1066"/>
      <c r="BQ81" s="1066"/>
      <c r="BR81" s="1066"/>
      <c r="BS81" s="1066"/>
      <c r="BT81" s="1066"/>
      <c r="BU81" s="1066"/>
      <c r="BV81" s="1066"/>
      <c r="BW81" s="1066"/>
      <c r="BX81" s="1066"/>
      <c r="BY81" s="1066"/>
      <c r="BZ81" s="1066"/>
      <c r="CA81" s="1066"/>
      <c r="CB81" s="1066"/>
      <c r="CC81" s="1066"/>
      <c r="CD81" s="1066"/>
      <c r="CE81" s="1066"/>
      <c r="CF81" s="1066"/>
      <c r="CG81" s="1066"/>
      <c r="CH81" s="1066"/>
      <c r="CI81" s="1066"/>
      <c r="CJ81" s="1066"/>
      <c r="CK81" s="1066"/>
      <c r="CL81" s="1066"/>
      <c r="CM81" s="1066"/>
      <c r="CN81" s="1066"/>
      <c r="CO81" s="1066"/>
      <c r="CP81" s="1066"/>
      <c r="CQ81" s="1066"/>
      <c r="CR81" s="1066"/>
      <c r="CS81" s="1066"/>
      <c r="CT81" s="1066"/>
      <c r="CU81" s="1066"/>
      <c r="CV81" s="1066"/>
      <c r="CW81" s="1066"/>
      <c r="CX81" s="1066"/>
      <c r="CY81" s="1066"/>
      <c r="CZ81" s="1066"/>
      <c r="DA81" s="1066"/>
      <c r="DB81" s="1066"/>
      <c r="DC81" s="1066"/>
      <c r="DD81" s="1066"/>
      <c r="DE81" s="1066"/>
      <c r="DF81" s="1066"/>
      <c r="DG81" s="1066"/>
      <c r="DH81" s="1066"/>
      <c r="DI81" s="1066"/>
      <c r="DJ81" s="1066"/>
      <c r="DK81" s="1066"/>
      <c r="DL81" s="1066"/>
      <c r="DM81" s="1066"/>
      <c r="DN81" s="1066"/>
      <c r="DO81" s="1066"/>
      <c r="DP81" s="1066"/>
      <c r="DQ81" s="1066"/>
      <c r="DR81" s="1066"/>
      <c r="DS81" s="1066"/>
      <c r="DT81" s="1066"/>
      <c r="DU81" s="1066"/>
      <c r="DV81" s="1066"/>
      <c r="DW81" s="1066"/>
      <c r="DX81" s="1066"/>
      <c r="DY81" s="1066"/>
      <c r="DZ81" s="1066"/>
      <c r="EA81" s="1066"/>
      <c r="EB81" s="1066"/>
      <c r="EC81" s="1066"/>
      <c r="ED81" s="1066"/>
      <c r="EE81" s="1066"/>
      <c r="EF81" s="1066"/>
      <c r="EG81" s="1066"/>
      <c r="EH81" s="1066"/>
      <c r="EI81" s="1066"/>
      <c r="EJ81" s="1066"/>
      <c r="EK81" s="1066"/>
      <c r="EL81" s="1066"/>
      <c r="EM81" s="1066"/>
      <c r="EN81" s="1066"/>
      <c r="EO81" s="1066"/>
      <c r="EP81" s="1066"/>
      <c r="EQ81" s="1066"/>
      <c r="ER81" s="1066"/>
      <c r="ES81" s="1066"/>
      <c r="ET81" s="1066"/>
      <c r="EU81" s="1066"/>
      <c r="EV81" s="1066"/>
      <c r="EW81" s="1066"/>
      <c r="EX81" s="1066"/>
      <c r="EY81" s="1066"/>
      <c r="EZ81" s="1066"/>
      <c r="FA81" s="1066"/>
      <c r="FB81" s="1066"/>
      <c r="FC81" s="1066"/>
      <c r="FD81" s="1066"/>
      <c r="FE81" s="1066"/>
      <c r="FF81" s="1066"/>
      <c r="FG81" s="1066"/>
      <c r="FH81" s="1066"/>
      <c r="FI81" s="1066"/>
      <c r="FJ81" s="1066"/>
      <c r="FK81" s="1066"/>
      <c r="FL81" s="1066"/>
      <c r="FM81" s="1066"/>
      <c r="FN81" s="1066"/>
      <c r="FO81" s="1066"/>
      <c r="FP81" s="1066"/>
      <c r="FQ81" s="1066"/>
      <c r="FR81" s="1066"/>
      <c r="FS81" s="1066"/>
      <c r="FT81" s="1066"/>
      <c r="FU81" s="1066"/>
      <c r="FV81" s="1066"/>
      <c r="FW81" s="1066"/>
      <c r="FX81" s="1066"/>
      <c r="FY81" s="1066"/>
      <c r="FZ81" s="1066"/>
      <c r="GA81" s="1066"/>
      <c r="GB81" s="1066"/>
      <c r="GC81" s="1066"/>
      <c r="GD81" s="1066"/>
      <c r="GE81" s="1066"/>
      <c r="GF81" s="1066"/>
      <c r="GG81" s="1066"/>
      <c r="GH81" s="1066"/>
      <c r="GI81" s="1066"/>
      <c r="GJ81" s="1066"/>
      <c r="GK81" s="1066"/>
      <c r="GL81" s="1066"/>
      <c r="GM81" s="1066"/>
      <c r="GN81" s="1066"/>
      <c r="GO81" s="1066"/>
      <c r="GP81" s="1066"/>
      <c r="GQ81" s="1066"/>
      <c r="GR81" s="1066"/>
      <c r="GS81" s="1066"/>
      <c r="GT81" s="1066"/>
      <c r="GU81" s="1066"/>
      <c r="GV81" s="1066"/>
      <c r="GW81" s="1066"/>
      <c r="GX81" s="1066"/>
      <c r="GY81" s="1066"/>
      <c r="GZ81" s="1066"/>
      <c r="HA81" s="1066"/>
      <c r="HB81" s="1066"/>
      <c r="HC81" s="1066"/>
      <c r="HD81" s="1066"/>
      <c r="HE81" s="1066"/>
      <c r="HF81" s="1066"/>
      <c r="HG81" s="1066"/>
      <c r="HH81" s="1066"/>
      <c r="HI81" s="1066"/>
      <c r="HJ81" s="1066"/>
      <c r="HK81" s="1066"/>
      <c r="HL81" s="1066"/>
      <c r="HM81" s="1066"/>
      <c r="HN81" s="1066"/>
      <c r="HO81" s="1066"/>
      <c r="HP81" s="1066"/>
      <c r="HQ81" s="1066"/>
      <c r="HR81" s="1066"/>
      <c r="HS81" s="1066"/>
      <c r="HT81" s="1066"/>
      <c r="HU81" s="1066"/>
      <c r="HV81" s="1066"/>
      <c r="HW81" s="1066"/>
      <c r="HX81" s="1066"/>
      <c r="HY81" s="1066"/>
      <c r="HZ81" s="1066"/>
      <c r="IA81" s="1066"/>
      <c r="IB81" s="1066"/>
      <c r="IC81" s="1066"/>
      <c r="ID81" s="1066"/>
      <c r="IE81" s="1066"/>
      <c r="IF81" s="1066"/>
      <c r="IG81" s="1066"/>
      <c r="IH81" s="1066"/>
      <c r="II81" s="1066"/>
      <c r="IJ81" s="1066"/>
      <c r="IK81" s="1066"/>
      <c r="IL81" s="1066"/>
      <c r="IM81" s="1066"/>
      <c r="IN81" s="1066"/>
      <c r="IO81" s="1066"/>
      <c r="IP81" s="1066"/>
      <c r="IQ81" s="1066"/>
      <c r="IR81" s="1066"/>
      <c r="IS81" s="1066"/>
      <c r="IT81" s="1066"/>
      <c r="IU81" s="1066"/>
      <c r="IV81" s="1066"/>
      <c r="IW81" s="1066"/>
      <c r="IX81" s="1174"/>
    </row>
    <row r="82" spans="1:258" s="1066" customFormat="1" ht="45" customHeight="1" x14ac:dyDescent="0.25">
      <c r="A82" s="1435" t="s">
        <v>1327</v>
      </c>
      <c r="B82" s="2334"/>
      <c r="C82" s="2335"/>
      <c r="D82" s="2335"/>
      <c r="E82" s="2335"/>
      <c r="F82" s="2335"/>
      <c r="G82" s="2335"/>
      <c r="H82" s="2335"/>
      <c r="I82" s="2213"/>
      <c r="J82" s="2213"/>
      <c r="K82" s="2213"/>
      <c r="L82" s="2213"/>
      <c r="M82" s="2213"/>
      <c r="N82" s="1494"/>
      <c r="O82" s="2213"/>
      <c r="P82" s="2213"/>
      <c r="Q82" s="2213"/>
      <c r="R82" s="2213"/>
      <c r="S82" s="2213"/>
      <c r="T82" s="2213"/>
      <c r="U82" s="2213"/>
      <c r="V82" s="2213"/>
      <c r="W82" s="2213"/>
      <c r="X82" s="2213"/>
      <c r="Y82" s="2213"/>
      <c r="Z82" s="2213"/>
      <c r="AA82" s="2213"/>
      <c r="AB82" s="2213"/>
      <c r="AC82" s="2213"/>
      <c r="AD82" s="2213"/>
      <c r="AE82" s="2213"/>
      <c r="AF82" s="2213"/>
      <c r="AG82" s="2213"/>
      <c r="AH82" s="2213"/>
      <c r="AI82" s="2213"/>
      <c r="AJ82" s="2213"/>
      <c r="AK82" s="2213"/>
      <c r="AL82" s="2213"/>
      <c r="AM82" s="2213"/>
      <c r="AN82" s="2213"/>
      <c r="AO82" s="2213"/>
      <c r="AP82" s="2213"/>
      <c r="AQ82" s="2213"/>
      <c r="AR82" s="2213"/>
      <c r="AS82" s="2213"/>
      <c r="AT82" s="2213"/>
      <c r="AU82" s="2213"/>
      <c r="AV82" s="2213"/>
      <c r="AW82" s="2213"/>
      <c r="AX82" s="2213"/>
      <c r="AY82" s="2213"/>
      <c r="AZ82" s="2213"/>
      <c r="BA82" s="2213"/>
      <c r="BB82" s="2213"/>
      <c r="BC82" s="2213"/>
      <c r="BD82" s="2213"/>
      <c r="BE82" s="2213"/>
      <c r="BF82" s="2213"/>
      <c r="BG82" s="2213"/>
      <c r="BH82" s="2213"/>
      <c r="BI82" s="2213"/>
      <c r="BJ82" s="2213"/>
      <c r="BK82" s="2213"/>
      <c r="BL82" s="2213"/>
      <c r="BM82" s="2213"/>
      <c r="BN82" s="2213"/>
      <c r="BO82" s="2213"/>
      <c r="BP82" s="2213"/>
      <c r="BQ82" s="2213"/>
      <c r="BR82" s="2213"/>
      <c r="BS82" s="2213"/>
      <c r="BT82" s="2213"/>
      <c r="BU82" s="2213"/>
      <c r="BV82" s="2213"/>
      <c r="BW82" s="2213"/>
      <c r="BX82" s="2213"/>
      <c r="BY82" s="2213"/>
      <c r="BZ82" s="2213"/>
      <c r="CA82" s="2213"/>
      <c r="CB82" s="2213"/>
      <c r="CC82" s="2213"/>
      <c r="CD82" s="2213"/>
      <c r="CE82" s="2213"/>
      <c r="CF82" s="2213"/>
      <c r="CG82" s="2213"/>
      <c r="CH82" s="2213"/>
      <c r="CI82" s="2213"/>
      <c r="CJ82" s="2213"/>
      <c r="CK82" s="2213"/>
      <c r="CL82" s="2213"/>
      <c r="CM82" s="2213"/>
      <c r="CN82" s="2213"/>
      <c r="CO82" s="2213"/>
      <c r="CP82" s="2213"/>
      <c r="CQ82" s="2213"/>
      <c r="CR82" s="2213"/>
      <c r="CS82" s="2213"/>
      <c r="CT82" s="2213"/>
      <c r="CU82" s="2213"/>
      <c r="CV82" s="2213"/>
      <c r="CW82" s="2213"/>
      <c r="CX82" s="2213"/>
      <c r="CY82" s="2213"/>
      <c r="CZ82" s="2213"/>
      <c r="DA82" s="2213"/>
      <c r="DB82" s="2213"/>
      <c r="DC82" s="2213"/>
      <c r="DD82" s="2213"/>
      <c r="DE82" s="2213"/>
      <c r="DF82" s="2213"/>
      <c r="DG82" s="2213"/>
      <c r="DH82" s="2213"/>
      <c r="DI82" s="2213"/>
      <c r="DJ82" s="2213"/>
      <c r="DK82" s="2213"/>
      <c r="DL82" s="2213"/>
      <c r="DM82" s="2213"/>
      <c r="DN82" s="2213"/>
      <c r="DO82" s="2213"/>
      <c r="DP82" s="2213"/>
      <c r="DQ82" s="2213"/>
      <c r="DR82" s="2213"/>
      <c r="DS82" s="2213"/>
      <c r="DT82" s="2213"/>
      <c r="DU82" s="2213"/>
      <c r="DV82" s="2213"/>
      <c r="DW82" s="2213"/>
      <c r="DX82" s="2213"/>
      <c r="DY82" s="2213"/>
      <c r="DZ82" s="2213"/>
      <c r="EA82" s="2213"/>
      <c r="EB82" s="2213"/>
      <c r="EC82" s="2213"/>
      <c r="ED82" s="2213"/>
      <c r="EE82" s="2213"/>
      <c r="EF82" s="2213"/>
      <c r="EG82" s="2213"/>
      <c r="EH82" s="2213"/>
      <c r="EI82" s="2213"/>
      <c r="EJ82" s="2213"/>
      <c r="EK82" s="2213"/>
      <c r="EL82" s="1494"/>
    </row>
    <row r="83" spans="1:258" s="1175" customFormat="1" ht="15" customHeight="1" x14ac:dyDescent="0.25">
      <c r="A83" s="1482"/>
      <c r="B83" s="2625"/>
      <c r="C83" s="2626"/>
      <c r="D83" s="2626"/>
      <c r="E83" s="2626"/>
      <c r="F83" s="1491" t="s">
        <v>1246</v>
      </c>
      <c r="G83" s="1066"/>
      <c r="H83" s="1066"/>
      <c r="I83" s="1066"/>
      <c r="J83" s="1066"/>
      <c r="K83" s="1066"/>
      <c r="L83" s="1066"/>
      <c r="M83" s="1066"/>
      <c r="N83" s="1174"/>
      <c r="O83" s="1066"/>
      <c r="P83" s="1066"/>
      <c r="Q83" s="1066"/>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6"/>
      <c r="BA83" s="1066"/>
      <c r="BB83" s="1066"/>
      <c r="BC83" s="1066"/>
      <c r="BD83" s="1066"/>
      <c r="BE83" s="1066"/>
      <c r="BF83" s="1066"/>
      <c r="BG83" s="1066"/>
      <c r="BH83" s="1066"/>
      <c r="BI83" s="1066"/>
      <c r="BJ83" s="1066"/>
      <c r="BK83" s="1066"/>
      <c r="BL83" s="1066"/>
      <c r="BM83" s="1066"/>
      <c r="BN83" s="1066"/>
      <c r="BO83" s="1066"/>
      <c r="BP83" s="1066"/>
      <c r="BQ83" s="1066"/>
      <c r="BR83" s="1066"/>
      <c r="BS83" s="1066"/>
      <c r="BT83" s="1066"/>
      <c r="BU83" s="1066"/>
      <c r="BV83" s="1066"/>
      <c r="BW83" s="1066"/>
      <c r="BX83" s="1066"/>
      <c r="BY83" s="1066"/>
      <c r="BZ83" s="1066"/>
      <c r="CA83" s="1066"/>
      <c r="CB83" s="1066"/>
      <c r="CC83" s="1066"/>
      <c r="CD83" s="1066"/>
      <c r="CE83" s="1066"/>
      <c r="CF83" s="1066"/>
      <c r="CG83" s="1066"/>
      <c r="CH83" s="1066"/>
      <c r="CI83" s="1066"/>
      <c r="CJ83" s="1066"/>
      <c r="CK83" s="1066"/>
      <c r="CL83" s="1066"/>
      <c r="CM83" s="1066"/>
      <c r="CN83" s="1066"/>
      <c r="CO83" s="1066"/>
      <c r="CP83" s="1066"/>
      <c r="CQ83" s="1066"/>
      <c r="CR83" s="1066"/>
      <c r="CS83" s="1066"/>
      <c r="CT83" s="1066"/>
      <c r="CU83" s="1066"/>
      <c r="CV83" s="1066"/>
      <c r="CW83" s="1066"/>
      <c r="CX83" s="1066"/>
      <c r="CY83" s="1066"/>
      <c r="CZ83" s="1066"/>
      <c r="DA83" s="1066"/>
      <c r="DB83" s="1066"/>
      <c r="DC83" s="1066"/>
      <c r="DD83" s="1066"/>
      <c r="DE83" s="1066"/>
      <c r="DF83" s="1066"/>
      <c r="DG83" s="1066"/>
      <c r="DH83" s="1066"/>
      <c r="DI83" s="1066"/>
      <c r="DJ83" s="1066"/>
      <c r="DK83" s="1066"/>
      <c r="DL83" s="1066"/>
      <c r="DM83" s="1066"/>
      <c r="DN83" s="1066"/>
      <c r="DO83" s="1066"/>
      <c r="DP83" s="1066"/>
      <c r="DQ83" s="1066"/>
      <c r="DR83" s="1066"/>
      <c r="DS83" s="1066"/>
      <c r="DT83" s="1066"/>
      <c r="DU83" s="1066"/>
      <c r="DV83" s="1066"/>
      <c r="DW83" s="1066"/>
      <c r="DX83" s="1066"/>
      <c r="DY83" s="1066"/>
      <c r="DZ83" s="1066"/>
      <c r="EA83" s="1066"/>
      <c r="EB83" s="1066"/>
      <c r="EC83" s="1066"/>
      <c r="ED83" s="1066"/>
      <c r="EE83" s="1066"/>
      <c r="EF83" s="1066"/>
      <c r="EG83" s="1066"/>
      <c r="EH83" s="1066"/>
      <c r="EI83" s="1066"/>
      <c r="EJ83" s="1066"/>
      <c r="EK83" s="1066"/>
      <c r="EL83" s="1066"/>
      <c r="EM83" s="1066"/>
      <c r="EN83" s="1066"/>
      <c r="EO83" s="1066"/>
      <c r="EP83" s="1066"/>
      <c r="EQ83" s="1066"/>
      <c r="ER83" s="1066"/>
      <c r="ES83" s="1066"/>
      <c r="ET83" s="1066"/>
      <c r="EU83" s="1066"/>
      <c r="EV83" s="1066"/>
      <c r="EW83" s="1066"/>
      <c r="EX83" s="1066"/>
      <c r="EY83" s="1066"/>
      <c r="EZ83" s="1066"/>
      <c r="FA83" s="1066"/>
      <c r="FB83" s="1066"/>
      <c r="FC83" s="1066"/>
      <c r="FD83" s="1066"/>
      <c r="FE83" s="1066"/>
      <c r="FF83" s="1066"/>
      <c r="FG83" s="1066"/>
      <c r="FH83" s="1066"/>
      <c r="FI83" s="1066"/>
      <c r="FJ83" s="1066"/>
      <c r="FK83" s="1066"/>
      <c r="FL83" s="1066"/>
      <c r="FM83" s="1066"/>
      <c r="FN83" s="1066"/>
      <c r="FO83" s="1066"/>
      <c r="FP83" s="1066"/>
      <c r="FQ83" s="1066"/>
      <c r="FR83" s="1066"/>
      <c r="FS83" s="1066"/>
      <c r="FT83" s="1066"/>
      <c r="FU83" s="1066"/>
      <c r="FV83" s="1066"/>
      <c r="FW83" s="1066"/>
      <c r="FX83" s="1066"/>
      <c r="FY83" s="1066"/>
      <c r="FZ83" s="1066"/>
      <c r="GA83" s="1066"/>
      <c r="GB83" s="1066"/>
      <c r="GC83" s="1066"/>
      <c r="GD83" s="1066"/>
      <c r="GE83" s="1066"/>
      <c r="GF83" s="1066"/>
      <c r="GG83" s="1066"/>
      <c r="GH83" s="1066"/>
      <c r="GI83" s="1066"/>
      <c r="GJ83" s="1066"/>
      <c r="GK83" s="1066"/>
      <c r="GL83" s="1066"/>
      <c r="GM83" s="1066"/>
      <c r="GN83" s="1066"/>
      <c r="GO83" s="1066"/>
      <c r="GP83" s="1066"/>
      <c r="GQ83" s="1066"/>
      <c r="GR83" s="1066"/>
      <c r="GS83" s="1066"/>
      <c r="GT83" s="1066"/>
      <c r="GU83" s="1066"/>
      <c r="GV83" s="1066"/>
      <c r="GW83" s="1066"/>
      <c r="GX83" s="1066"/>
      <c r="GY83" s="1066"/>
      <c r="GZ83" s="1066"/>
      <c r="HA83" s="1066"/>
      <c r="HB83" s="1066"/>
      <c r="HC83" s="1066"/>
      <c r="HD83" s="1066"/>
      <c r="HE83" s="1066"/>
      <c r="HF83" s="1066"/>
      <c r="HG83" s="1066"/>
      <c r="HH83" s="1066"/>
      <c r="HI83" s="1066"/>
      <c r="HJ83" s="1066"/>
      <c r="HK83" s="1066"/>
      <c r="HL83" s="1066"/>
      <c r="HM83" s="1066"/>
      <c r="HN83" s="1066"/>
      <c r="HO83" s="1066"/>
      <c r="HP83" s="1066"/>
      <c r="HQ83" s="1066"/>
      <c r="HR83" s="1066"/>
      <c r="HS83" s="1066"/>
      <c r="HT83" s="1066"/>
      <c r="HU83" s="1066"/>
      <c r="HV83" s="1066"/>
      <c r="HW83" s="1066"/>
      <c r="HX83" s="1066"/>
      <c r="HY83" s="1066"/>
      <c r="HZ83" s="1066"/>
      <c r="IA83" s="1066"/>
      <c r="IB83" s="1066"/>
      <c r="IC83" s="1066"/>
      <c r="ID83" s="1066"/>
      <c r="IE83" s="1066"/>
      <c r="IF83" s="1066"/>
      <c r="IG83" s="1066"/>
      <c r="IH83" s="1066"/>
      <c r="II83" s="1066"/>
      <c r="IJ83" s="1066"/>
      <c r="IK83" s="1066"/>
      <c r="IL83" s="1066"/>
      <c r="IM83" s="1066"/>
      <c r="IN83" s="1066"/>
      <c r="IO83" s="1066"/>
      <c r="IP83" s="1066"/>
      <c r="IQ83" s="1066"/>
      <c r="IR83" s="1066"/>
      <c r="IS83" s="1066"/>
      <c r="IT83" s="1066"/>
      <c r="IU83" s="1066"/>
      <c r="IV83" s="1066"/>
      <c r="IW83" s="1066"/>
      <c r="IX83" s="1174"/>
    </row>
    <row r="84" spans="1:258" s="1175" customFormat="1" ht="15" customHeight="1" x14ac:dyDescent="0.25">
      <c r="A84" s="1482"/>
      <c r="B84" s="1492" t="s">
        <v>1328</v>
      </c>
      <c r="C84" s="1492"/>
      <c r="D84" s="1492"/>
      <c r="E84" s="1492"/>
      <c r="F84" s="1493">
        <f>IF($F$16=($F$22+$F$26+$F$30+$F$38+$F$42+$F$46+$F$54+$F$58+$F$62+$F$70+$F$74+$F$78+$F$86+$F$90+$F$94+$F$102+$F$106+$F$110+$F$118+$F$122+$F$126+$F$12+$F$13+$F$14+$F$15),F86+F90+F94,IF($F$16=($F$119+$F$123+$F$127+$F$103+$F$107+$F$111+$F$87+$F$91+$F$95+$F$71+$F$75+$F$79+$F$55+$F$59+$F$63+$F$39+$F$43+$F$47+$F$23+$F$27+$F$31+$F$12+$F$13+$F$14+$F$15),F87+F91+F95,F88+F92+F96))</f>
        <v>0</v>
      </c>
      <c r="G84" s="1066"/>
      <c r="H84" s="1066"/>
      <c r="I84" s="1066"/>
      <c r="J84" s="1066"/>
      <c r="K84" s="1066"/>
      <c r="L84" s="1066"/>
      <c r="M84" s="1066"/>
      <c r="N84" s="1174"/>
      <c r="O84" s="1066"/>
      <c r="P84" s="1066"/>
      <c r="Q84" s="1066"/>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6"/>
      <c r="BA84" s="1066"/>
      <c r="BB84" s="1066"/>
      <c r="BC84" s="1066"/>
      <c r="BD84" s="1066"/>
      <c r="BE84" s="1066"/>
      <c r="BF84" s="1066"/>
      <c r="BG84" s="1066"/>
      <c r="BH84" s="1066"/>
      <c r="BI84" s="1066"/>
      <c r="BJ84" s="1066"/>
      <c r="BK84" s="1066"/>
      <c r="BL84" s="1066"/>
      <c r="BM84" s="1066"/>
      <c r="BN84" s="1066"/>
      <c r="BO84" s="1066"/>
      <c r="BP84" s="1066"/>
      <c r="BQ84" s="1066"/>
      <c r="BR84" s="1066"/>
      <c r="BS84" s="1066"/>
      <c r="BT84" s="1066"/>
      <c r="BU84" s="1066"/>
      <c r="BV84" s="1066"/>
      <c r="BW84" s="1066"/>
      <c r="BX84" s="1066"/>
      <c r="BY84" s="1066"/>
      <c r="BZ84" s="1066"/>
      <c r="CA84" s="1066"/>
      <c r="CB84" s="1066"/>
      <c r="CC84" s="1066"/>
      <c r="CD84" s="1066"/>
      <c r="CE84" s="1066"/>
      <c r="CF84" s="1066"/>
      <c r="CG84" s="1066"/>
      <c r="CH84" s="1066"/>
      <c r="CI84" s="1066"/>
      <c r="CJ84" s="1066"/>
      <c r="CK84" s="1066"/>
      <c r="CL84" s="1066"/>
      <c r="CM84" s="1066"/>
      <c r="CN84" s="1066"/>
      <c r="CO84" s="1066"/>
      <c r="CP84" s="1066"/>
      <c r="CQ84" s="1066"/>
      <c r="CR84" s="1066"/>
      <c r="CS84" s="1066"/>
      <c r="CT84" s="1066"/>
      <c r="CU84" s="1066"/>
      <c r="CV84" s="1066"/>
      <c r="CW84" s="1066"/>
      <c r="CX84" s="1066"/>
      <c r="CY84" s="1066"/>
      <c r="CZ84" s="1066"/>
      <c r="DA84" s="1066"/>
      <c r="DB84" s="1066"/>
      <c r="DC84" s="1066"/>
      <c r="DD84" s="1066"/>
      <c r="DE84" s="1066"/>
      <c r="DF84" s="1066"/>
      <c r="DG84" s="1066"/>
      <c r="DH84" s="1066"/>
      <c r="DI84" s="1066"/>
      <c r="DJ84" s="1066"/>
      <c r="DK84" s="1066"/>
      <c r="DL84" s="1066"/>
      <c r="DM84" s="1066"/>
      <c r="DN84" s="1066"/>
      <c r="DO84" s="1066"/>
      <c r="DP84" s="1066"/>
      <c r="DQ84" s="1066"/>
      <c r="DR84" s="1066"/>
      <c r="DS84" s="1066"/>
      <c r="DT84" s="1066"/>
      <c r="DU84" s="1066"/>
      <c r="DV84" s="1066"/>
      <c r="DW84" s="1066"/>
      <c r="DX84" s="1066"/>
      <c r="DY84" s="1066"/>
      <c r="DZ84" s="1066"/>
      <c r="EA84" s="1066"/>
      <c r="EB84" s="1066"/>
      <c r="EC84" s="1066"/>
      <c r="ED84" s="1066"/>
      <c r="EE84" s="1066"/>
      <c r="EF84" s="1066"/>
      <c r="EG84" s="1066"/>
      <c r="EH84" s="1066"/>
      <c r="EI84" s="1066"/>
      <c r="EJ84" s="1066"/>
      <c r="EK84" s="1066"/>
      <c r="EL84" s="1066"/>
      <c r="EM84" s="1066"/>
      <c r="EN84" s="1066"/>
      <c r="EO84" s="1066"/>
      <c r="EP84" s="1066"/>
      <c r="EQ84" s="1066"/>
      <c r="ER84" s="1066"/>
      <c r="ES84" s="1066"/>
      <c r="ET84" s="1066"/>
      <c r="EU84" s="1066"/>
      <c r="EV84" s="1066"/>
      <c r="EW84" s="1066"/>
      <c r="EX84" s="1066"/>
      <c r="EY84" s="1066"/>
      <c r="EZ84" s="1066"/>
      <c r="FA84" s="1066"/>
      <c r="FB84" s="1066"/>
      <c r="FC84" s="1066"/>
      <c r="FD84" s="1066"/>
      <c r="FE84" s="1066"/>
      <c r="FF84" s="1066"/>
      <c r="FG84" s="1066"/>
      <c r="FH84" s="1066"/>
      <c r="FI84" s="1066"/>
      <c r="FJ84" s="1066"/>
      <c r="FK84" s="1066"/>
      <c r="FL84" s="1066"/>
      <c r="FM84" s="1066"/>
      <c r="FN84" s="1066"/>
      <c r="FO84" s="1066"/>
      <c r="FP84" s="1066"/>
      <c r="FQ84" s="1066"/>
      <c r="FR84" s="1066"/>
      <c r="FS84" s="1066"/>
      <c r="FT84" s="1066"/>
      <c r="FU84" s="1066"/>
      <c r="FV84" s="1066"/>
      <c r="FW84" s="1066"/>
      <c r="FX84" s="1066"/>
      <c r="FY84" s="1066"/>
      <c r="FZ84" s="1066"/>
      <c r="GA84" s="1066"/>
      <c r="GB84" s="1066"/>
      <c r="GC84" s="1066"/>
      <c r="GD84" s="1066"/>
      <c r="GE84" s="1066"/>
      <c r="GF84" s="1066"/>
      <c r="GG84" s="1066"/>
      <c r="GH84" s="1066"/>
      <c r="GI84" s="1066"/>
      <c r="GJ84" s="1066"/>
      <c r="GK84" s="1066"/>
      <c r="GL84" s="1066"/>
      <c r="GM84" s="1066"/>
      <c r="GN84" s="1066"/>
      <c r="GO84" s="1066"/>
      <c r="GP84" s="1066"/>
      <c r="GQ84" s="1066"/>
      <c r="GR84" s="1066"/>
      <c r="GS84" s="1066"/>
      <c r="GT84" s="1066"/>
      <c r="GU84" s="1066"/>
      <c r="GV84" s="1066"/>
      <c r="GW84" s="1066"/>
      <c r="GX84" s="1066"/>
      <c r="GY84" s="1066"/>
      <c r="GZ84" s="1066"/>
      <c r="HA84" s="1066"/>
      <c r="HB84" s="1066"/>
      <c r="HC84" s="1066"/>
      <c r="HD84" s="1066"/>
      <c r="HE84" s="1066"/>
      <c r="HF84" s="1066"/>
      <c r="HG84" s="1066"/>
      <c r="HH84" s="1066"/>
      <c r="HI84" s="1066"/>
      <c r="HJ84" s="1066"/>
      <c r="HK84" s="1066"/>
      <c r="HL84" s="1066"/>
      <c r="HM84" s="1066"/>
      <c r="HN84" s="1066"/>
      <c r="HO84" s="1066"/>
      <c r="HP84" s="1066"/>
      <c r="HQ84" s="1066"/>
      <c r="HR84" s="1066"/>
      <c r="HS84" s="1066"/>
      <c r="HT84" s="1066"/>
      <c r="HU84" s="1066"/>
      <c r="HV84" s="1066"/>
      <c r="HW84" s="1066"/>
      <c r="HX84" s="1066"/>
      <c r="HY84" s="1066"/>
      <c r="HZ84" s="1066"/>
      <c r="IA84" s="1066"/>
      <c r="IB84" s="1066"/>
      <c r="IC84" s="1066"/>
      <c r="ID84" s="1066"/>
      <c r="IE84" s="1066"/>
      <c r="IF84" s="1066"/>
      <c r="IG84" s="1066"/>
      <c r="IH84" s="1066"/>
      <c r="II84" s="1066"/>
      <c r="IJ84" s="1066"/>
      <c r="IK84" s="1066"/>
      <c r="IL84" s="1066"/>
      <c r="IM84" s="1066"/>
      <c r="IN84" s="1066"/>
      <c r="IO84" s="1066"/>
      <c r="IP84" s="1066"/>
      <c r="IQ84" s="1066"/>
      <c r="IR84" s="1066"/>
      <c r="IS84" s="1066"/>
      <c r="IT84" s="1066"/>
      <c r="IU84" s="1066"/>
      <c r="IV84" s="1066"/>
      <c r="IW84" s="1066"/>
      <c r="IX84" s="1174"/>
    </row>
    <row r="85" spans="1:258" s="1175" customFormat="1" ht="15" customHeight="1" x14ac:dyDescent="0.25">
      <c r="A85" s="1482"/>
      <c r="B85" s="1179" t="s">
        <v>1315</v>
      </c>
      <c r="C85" s="1180"/>
      <c r="D85" s="1180"/>
      <c r="E85" s="1181"/>
      <c r="F85" s="1111"/>
      <c r="G85" s="1066"/>
      <c r="H85" s="1066"/>
      <c r="I85" s="1066"/>
      <c r="J85" s="1066"/>
      <c r="K85" s="1066"/>
      <c r="L85" s="1066"/>
      <c r="M85" s="1066"/>
      <c r="N85" s="1174"/>
      <c r="O85" s="1066"/>
      <c r="P85" s="1066"/>
      <c r="Q85" s="1066"/>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6"/>
      <c r="BA85" s="1066"/>
      <c r="BB85" s="1066"/>
      <c r="BC85" s="1066"/>
      <c r="BD85" s="1066"/>
      <c r="BE85" s="1066"/>
      <c r="BF85" s="1066"/>
      <c r="BG85" s="1066"/>
      <c r="BH85" s="1066"/>
      <c r="BI85" s="1066"/>
      <c r="BJ85" s="1066"/>
      <c r="BK85" s="1066"/>
      <c r="BL85" s="1066"/>
      <c r="BM85" s="1066"/>
      <c r="BN85" s="1066"/>
      <c r="BO85" s="1066"/>
      <c r="BP85" s="1066"/>
      <c r="BQ85" s="1066"/>
      <c r="BR85" s="1066"/>
      <c r="BS85" s="1066"/>
      <c r="BT85" s="1066"/>
      <c r="BU85" s="1066"/>
      <c r="BV85" s="1066"/>
      <c r="BW85" s="1066"/>
      <c r="BX85" s="1066"/>
      <c r="BY85" s="1066"/>
      <c r="BZ85" s="1066"/>
      <c r="CA85" s="1066"/>
      <c r="CB85" s="1066"/>
      <c r="CC85" s="1066"/>
      <c r="CD85" s="1066"/>
      <c r="CE85" s="1066"/>
      <c r="CF85" s="1066"/>
      <c r="CG85" s="1066"/>
      <c r="CH85" s="1066"/>
      <c r="CI85" s="1066"/>
      <c r="CJ85" s="1066"/>
      <c r="CK85" s="1066"/>
      <c r="CL85" s="1066"/>
      <c r="CM85" s="1066"/>
      <c r="CN85" s="1066"/>
      <c r="CO85" s="1066"/>
      <c r="CP85" s="1066"/>
      <c r="CQ85" s="1066"/>
      <c r="CR85" s="1066"/>
      <c r="CS85" s="1066"/>
      <c r="CT85" s="1066"/>
      <c r="CU85" s="1066"/>
      <c r="CV85" s="1066"/>
      <c r="CW85" s="1066"/>
      <c r="CX85" s="1066"/>
      <c r="CY85" s="1066"/>
      <c r="CZ85" s="1066"/>
      <c r="DA85" s="1066"/>
      <c r="DB85" s="1066"/>
      <c r="DC85" s="1066"/>
      <c r="DD85" s="1066"/>
      <c r="DE85" s="1066"/>
      <c r="DF85" s="1066"/>
      <c r="DG85" s="1066"/>
      <c r="DH85" s="1066"/>
      <c r="DI85" s="1066"/>
      <c r="DJ85" s="1066"/>
      <c r="DK85" s="1066"/>
      <c r="DL85" s="1066"/>
      <c r="DM85" s="1066"/>
      <c r="DN85" s="1066"/>
      <c r="DO85" s="1066"/>
      <c r="DP85" s="1066"/>
      <c r="DQ85" s="1066"/>
      <c r="DR85" s="1066"/>
      <c r="DS85" s="1066"/>
      <c r="DT85" s="1066"/>
      <c r="DU85" s="1066"/>
      <c r="DV85" s="1066"/>
      <c r="DW85" s="1066"/>
      <c r="DX85" s="1066"/>
      <c r="DY85" s="1066"/>
      <c r="DZ85" s="1066"/>
      <c r="EA85" s="1066"/>
      <c r="EB85" s="1066"/>
      <c r="EC85" s="1066"/>
      <c r="ED85" s="1066"/>
      <c r="EE85" s="1066"/>
      <c r="EF85" s="1066"/>
      <c r="EG85" s="1066"/>
      <c r="EH85" s="1066"/>
      <c r="EI85" s="1066"/>
      <c r="EJ85" s="1066"/>
      <c r="EK85" s="1066"/>
      <c r="EL85" s="1066"/>
      <c r="EM85" s="1066"/>
      <c r="EN85" s="1066"/>
      <c r="EO85" s="1066"/>
      <c r="EP85" s="1066"/>
      <c r="EQ85" s="1066"/>
      <c r="ER85" s="1066"/>
      <c r="ES85" s="1066"/>
      <c r="ET85" s="1066"/>
      <c r="EU85" s="1066"/>
      <c r="EV85" s="1066"/>
      <c r="EW85" s="1066"/>
      <c r="EX85" s="1066"/>
      <c r="EY85" s="1066"/>
      <c r="EZ85" s="1066"/>
      <c r="FA85" s="1066"/>
      <c r="FB85" s="1066"/>
      <c r="FC85" s="1066"/>
      <c r="FD85" s="1066"/>
      <c r="FE85" s="1066"/>
      <c r="FF85" s="1066"/>
      <c r="FG85" s="1066"/>
      <c r="FH85" s="1066"/>
      <c r="FI85" s="1066"/>
      <c r="FJ85" s="1066"/>
      <c r="FK85" s="1066"/>
      <c r="FL85" s="1066"/>
      <c r="FM85" s="1066"/>
      <c r="FN85" s="1066"/>
      <c r="FO85" s="1066"/>
      <c r="FP85" s="1066"/>
      <c r="FQ85" s="1066"/>
      <c r="FR85" s="1066"/>
      <c r="FS85" s="1066"/>
      <c r="FT85" s="1066"/>
      <c r="FU85" s="1066"/>
      <c r="FV85" s="1066"/>
      <c r="FW85" s="1066"/>
      <c r="FX85" s="1066"/>
      <c r="FY85" s="1066"/>
      <c r="FZ85" s="1066"/>
      <c r="GA85" s="1066"/>
      <c r="GB85" s="1066"/>
      <c r="GC85" s="1066"/>
      <c r="GD85" s="1066"/>
      <c r="GE85" s="1066"/>
      <c r="GF85" s="1066"/>
      <c r="GG85" s="1066"/>
      <c r="GH85" s="1066"/>
      <c r="GI85" s="1066"/>
      <c r="GJ85" s="1066"/>
      <c r="GK85" s="1066"/>
      <c r="GL85" s="1066"/>
      <c r="GM85" s="1066"/>
      <c r="GN85" s="1066"/>
      <c r="GO85" s="1066"/>
      <c r="GP85" s="1066"/>
      <c r="GQ85" s="1066"/>
      <c r="GR85" s="1066"/>
      <c r="GS85" s="1066"/>
      <c r="GT85" s="1066"/>
      <c r="GU85" s="1066"/>
      <c r="GV85" s="1066"/>
      <c r="GW85" s="1066"/>
      <c r="GX85" s="1066"/>
      <c r="GY85" s="1066"/>
      <c r="GZ85" s="1066"/>
      <c r="HA85" s="1066"/>
      <c r="HB85" s="1066"/>
      <c r="HC85" s="1066"/>
      <c r="HD85" s="1066"/>
      <c r="HE85" s="1066"/>
      <c r="HF85" s="1066"/>
      <c r="HG85" s="1066"/>
      <c r="HH85" s="1066"/>
      <c r="HI85" s="1066"/>
      <c r="HJ85" s="1066"/>
      <c r="HK85" s="1066"/>
      <c r="HL85" s="1066"/>
      <c r="HM85" s="1066"/>
      <c r="HN85" s="1066"/>
      <c r="HO85" s="1066"/>
      <c r="HP85" s="1066"/>
      <c r="HQ85" s="1066"/>
      <c r="HR85" s="1066"/>
      <c r="HS85" s="1066"/>
      <c r="HT85" s="1066"/>
      <c r="HU85" s="1066"/>
      <c r="HV85" s="1066"/>
      <c r="HW85" s="1066"/>
      <c r="HX85" s="1066"/>
      <c r="HY85" s="1066"/>
      <c r="HZ85" s="1066"/>
      <c r="IA85" s="1066"/>
      <c r="IB85" s="1066"/>
      <c r="IC85" s="1066"/>
      <c r="ID85" s="1066"/>
      <c r="IE85" s="1066"/>
      <c r="IF85" s="1066"/>
      <c r="IG85" s="1066"/>
      <c r="IH85" s="1066"/>
      <c r="II85" s="1066"/>
      <c r="IJ85" s="1066"/>
      <c r="IK85" s="1066"/>
      <c r="IL85" s="1066"/>
      <c r="IM85" s="1066"/>
      <c r="IN85" s="1066"/>
      <c r="IO85" s="1066"/>
      <c r="IP85" s="1066"/>
      <c r="IQ85" s="1066"/>
      <c r="IR85" s="1066"/>
      <c r="IS85" s="1066"/>
      <c r="IT85" s="1066"/>
      <c r="IU85" s="1066"/>
      <c r="IV85" s="1066"/>
      <c r="IW85" s="1066"/>
      <c r="IX85" s="1174"/>
    </row>
    <row r="86" spans="1:258" s="1175" customFormat="1" ht="15" customHeight="1" x14ac:dyDescent="0.25">
      <c r="A86" s="1482"/>
      <c r="B86" s="1182" t="s">
        <v>1316</v>
      </c>
      <c r="C86" s="1183"/>
      <c r="D86" s="1183"/>
      <c r="E86" s="1184"/>
      <c r="F86" s="1185"/>
      <c r="G86" s="1066"/>
      <c r="H86" s="1066"/>
      <c r="I86" s="1066"/>
      <c r="J86" s="1066"/>
      <c r="K86" s="1066"/>
      <c r="L86" s="1066"/>
      <c r="M86" s="1066"/>
      <c r="N86" s="1174"/>
      <c r="O86" s="1066"/>
      <c r="P86" s="1066"/>
      <c r="Q86" s="1066"/>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6"/>
      <c r="BA86" s="1066"/>
      <c r="BB86" s="1066"/>
      <c r="BC86" s="1066"/>
      <c r="BD86" s="1066"/>
      <c r="BE86" s="1066"/>
      <c r="BF86" s="1066"/>
      <c r="BG86" s="1066"/>
      <c r="BH86" s="1066"/>
      <c r="BI86" s="1066"/>
      <c r="BJ86" s="1066"/>
      <c r="BK86" s="1066"/>
      <c r="BL86" s="1066"/>
      <c r="BM86" s="1066"/>
      <c r="BN86" s="1066"/>
      <c r="BO86" s="1066"/>
      <c r="BP86" s="1066"/>
      <c r="BQ86" s="1066"/>
      <c r="BR86" s="1066"/>
      <c r="BS86" s="1066"/>
      <c r="BT86" s="1066"/>
      <c r="BU86" s="1066"/>
      <c r="BV86" s="1066"/>
      <c r="BW86" s="1066"/>
      <c r="BX86" s="1066"/>
      <c r="BY86" s="1066"/>
      <c r="BZ86" s="1066"/>
      <c r="CA86" s="1066"/>
      <c r="CB86" s="1066"/>
      <c r="CC86" s="1066"/>
      <c r="CD86" s="1066"/>
      <c r="CE86" s="1066"/>
      <c r="CF86" s="1066"/>
      <c r="CG86" s="1066"/>
      <c r="CH86" s="1066"/>
      <c r="CI86" s="1066"/>
      <c r="CJ86" s="1066"/>
      <c r="CK86" s="1066"/>
      <c r="CL86" s="1066"/>
      <c r="CM86" s="1066"/>
      <c r="CN86" s="1066"/>
      <c r="CO86" s="1066"/>
      <c r="CP86" s="1066"/>
      <c r="CQ86" s="1066"/>
      <c r="CR86" s="1066"/>
      <c r="CS86" s="1066"/>
      <c r="CT86" s="1066"/>
      <c r="CU86" s="1066"/>
      <c r="CV86" s="1066"/>
      <c r="CW86" s="1066"/>
      <c r="CX86" s="1066"/>
      <c r="CY86" s="1066"/>
      <c r="CZ86" s="1066"/>
      <c r="DA86" s="1066"/>
      <c r="DB86" s="1066"/>
      <c r="DC86" s="1066"/>
      <c r="DD86" s="1066"/>
      <c r="DE86" s="1066"/>
      <c r="DF86" s="1066"/>
      <c r="DG86" s="1066"/>
      <c r="DH86" s="1066"/>
      <c r="DI86" s="1066"/>
      <c r="DJ86" s="1066"/>
      <c r="DK86" s="1066"/>
      <c r="DL86" s="1066"/>
      <c r="DM86" s="1066"/>
      <c r="DN86" s="1066"/>
      <c r="DO86" s="1066"/>
      <c r="DP86" s="1066"/>
      <c r="DQ86" s="1066"/>
      <c r="DR86" s="1066"/>
      <c r="DS86" s="1066"/>
      <c r="DT86" s="1066"/>
      <c r="DU86" s="1066"/>
      <c r="DV86" s="1066"/>
      <c r="DW86" s="1066"/>
      <c r="DX86" s="1066"/>
      <c r="DY86" s="1066"/>
      <c r="DZ86" s="1066"/>
      <c r="EA86" s="1066"/>
      <c r="EB86" s="1066"/>
      <c r="EC86" s="1066"/>
      <c r="ED86" s="1066"/>
      <c r="EE86" s="1066"/>
      <c r="EF86" s="1066"/>
      <c r="EG86" s="1066"/>
      <c r="EH86" s="1066"/>
      <c r="EI86" s="1066"/>
      <c r="EJ86" s="1066"/>
      <c r="EK86" s="1066"/>
      <c r="EL86" s="1066"/>
      <c r="EM86" s="1066"/>
      <c r="EN86" s="1066"/>
      <c r="EO86" s="1066"/>
      <c r="EP86" s="1066"/>
      <c r="EQ86" s="1066"/>
      <c r="ER86" s="1066"/>
      <c r="ES86" s="1066"/>
      <c r="ET86" s="1066"/>
      <c r="EU86" s="1066"/>
      <c r="EV86" s="1066"/>
      <c r="EW86" s="1066"/>
      <c r="EX86" s="1066"/>
      <c r="EY86" s="1066"/>
      <c r="EZ86" s="1066"/>
      <c r="FA86" s="1066"/>
      <c r="FB86" s="1066"/>
      <c r="FC86" s="1066"/>
      <c r="FD86" s="1066"/>
      <c r="FE86" s="1066"/>
      <c r="FF86" s="1066"/>
      <c r="FG86" s="1066"/>
      <c r="FH86" s="1066"/>
      <c r="FI86" s="1066"/>
      <c r="FJ86" s="1066"/>
      <c r="FK86" s="1066"/>
      <c r="FL86" s="1066"/>
      <c r="FM86" s="1066"/>
      <c r="FN86" s="1066"/>
      <c r="FO86" s="1066"/>
      <c r="FP86" s="1066"/>
      <c r="FQ86" s="1066"/>
      <c r="FR86" s="1066"/>
      <c r="FS86" s="1066"/>
      <c r="FT86" s="1066"/>
      <c r="FU86" s="1066"/>
      <c r="FV86" s="1066"/>
      <c r="FW86" s="1066"/>
      <c r="FX86" s="1066"/>
      <c r="FY86" s="1066"/>
      <c r="FZ86" s="1066"/>
      <c r="GA86" s="1066"/>
      <c r="GB86" s="1066"/>
      <c r="GC86" s="1066"/>
      <c r="GD86" s="1066"/>
      <c r="GE86" s="1066"/>
      <c r="GF86" s="1066"/>
      <c r="GG86" s="1066"/>
      <c r="GH86" s="1066"/>
      <c r="GI86" s="1066"/>
      <c r="GJ86" s="1066"/>
      <c r="GK86" s="1066"/>
      <c r="GL86" s="1066"/>
      <c r="GM86" s="1066"/>
      <c r="GN86" s="1066"/>
      <c r="GO86" s="1066"/>
      <c r="GP86" s="1066"/>
      <c r="GQ86" s="1066"/>
      <c r="GR86" s="1066"/>
      <c r="GS86" s="1066"/>
      <c r="GT86" s="1066"/>
      <c r="GU86" s="1066"/>
      <c r="GV86" s="1066"/>
      <c r="GW86" s="1066"/>
      <c r="GX86" s="1066"/>
      <c r="GY86" s="1066"/>
      <c r="GZ86" s="1066"/>
      <c r="HA86" s="1066"/>
      <c r="HB86" s="1066"/>
      <c r="HC86" s="1066"/>
      <c r="HD86" s="1066"/>
      <c r="HE86" s="1066"/>
      <c r="HF86" s="1066"/>
      <c r="HG86" s="1066"/>
      <c r="HH86" s="1066"/>
      <c r="HI86" s="1066"/>
      <c r="HJ86" s="1066"/>
      <c r="HK86" s="1066"/>
      <c r="HL86" s="1066"/>
      <c r="HM86" s="1066"/>
      <c r="HN86" s="1066"/>
      <c r="HO86" s="1066"/>
      <c r="HP86" s="1066"/>
      <c r="HQ86" s="1066"/>
      <c r="HR86" s="1066"/>
      <c r="HS86" s="1066"/>
      <c r="HT86" s="1066"/>
      <c r="HU86" s="1066"/>
      <c r="HV86" s="1066"/>
      <c r="HW86" s="1066"/>
      <c r="HX86" s="1066"/>
      <c r="HY86" s="1066"/>
      <c r="HZ86" s="1066"/>
      <c r="IA86" s="1066"/>
      <c r="IB86" s="1066"/>
      <c r="IC86" s="1066"/>
      <c r="ID86" s="1066"/>
      <c r="IE86" s="1066"/>
      <c r="IF86" s="1066"/>
      <c r="IG86" s="1066"/>
      <c r="IH86" s="1066"/>
      <c r="II86" s="1066"/>
      <c r="IJ86" s="1066"/>
      <c r="IK86" s="1066"/>
      <c r="IL86" s="1066"/>
      <c r="IM86" s="1066"/>
      <c r="IN86" s="1066"/>
      <c r="IO86" s="1066"/>
      <c r="IP86" s="1066"/>
      <c r="IQ86" s="1066"/>
      <c r="IR86" s="1066"/>
      <c r="IS86" s="1066"/>
      <c r="IT86" s="1066"/>
      <c r="IU86" s="1066"/>
      <c r="IV86" s="1066"/>
      <c r="IW86" s="1066"/>
      <c r="IX86" s="1174"/>
    </row>
    <row r="87" spans="1:258" s="1175" customFormat="1" ht="15" customHeight="1" x14ac:dyDescent="0.25">
      <c r="A87" s="1482"/>
      <c r="B87" s="1182" t="s">
        <v>1317</v>
      </c>
      <c r="C87" s="1183"/>
      <c r="D87" s="1183"/>
      <c r="E87" s="1184"/>
      <c r="F87" s="1185"/>
      <c r="G87" s="1066"/>
      <c r="H87" s="1066"/>
      <c r="I87" s="1066"/>
      <c r="J87" s="1066"/>
      <c r="K87" s="1066"/>
      <c r="L87" s="1066"/>
      <c r="M87" s="1066"/>
      <c r="N87" s="1174"/>
      <c r="O87" s="1066"/>
      <c r="P87" s="1066"/>
      <c r="Q87" s="1066"/>
      <c r="R87" s="1066"/>
      <c r="S87" s="1066"/>
      <c r="T87" s="1066"/>
      <c r="U87" s="1066"/>
      <c r="V87" s="1066"/>
      <c r="W87" s="1066"/>
      <c r="X87" s="1066"/>
      <c r="Y87" s="1066"/>
      <c r="Z87" s="1066"/>
      <c r="AA87" s="1066"/>
      <c r="AB87" s="1066"/>
      <c r="AC87" s="1066"/>
      <c r="AD87" s="1066"/>
      <c r="AE87" s="1066"/>
      <c r="AF87" s="1066"/>
      <c r="AG87" s="1066"/>
      <c r="AH87" s="1066"/>
      <c r="AI87" s="1066"/>
      <c r="AJ87" s="1066"/>
      <c r="AK87" s="1066"/>
      <c r="AL87" s="1066"/>
      <c r="AM87" s="1066"/>
      <c r="AN87" s="1066"/>
      <c r="AO87" s="1066"/>
      <c r="AP87" s="1066"/>
      <c r="AQ87" s="1066"/>
      <c r="AR87" s="1066"/>
      <c r="AS87" s="1066"/>
      <c r="AT87" s="1066"/>
      <c r="AU87" s="1066"/>
      <c r="AV87" s="1066"/>
      <c r="AW87" s="1066"/>
      <c r="AX87" s="1066"/>
      <c r="AY87" s="1066"/>
      <c r="AZ87" s="1066"/>
      <c r="BA87" s="1066"/>
      <c r="BB87" s="1066"/>
      <c r="BC87" s="1066"/>
      <c r="BD87" s="1066"/>
      <c r="BE87" s="1066"/>
      <c r="BF87" s="1066"/>
      <c r="BG87" s="1066"/>
      <c r="BH87" s="1066"/>
      <c r="BI87" s="1066"/>
      <c r="BJ87" s="1066"/>
      <c r="BK87" s="1066"/>
      <c r="BL87" s="1066"/>
      <c r="BM87" s="1066"/>
      <c r="BN87" s="1066"/>
      <c r="BO87" s="1066"/>
      <c r="BP87" s="1066"/>
      <c r="BQ87" s="1066"/>
      <c r="BR87" s="1066"/>
      <c r="BS87" s="1066"/>
      <c r="BT87" s="1066"/>
      <c r="BU87" s="1066"/>
      <c r="BV87" s="1066"/>
      <c r="BW87" s="1066"/>
      <c r="BX87" s="1066"/>
      <c r="BY87" s="1066"/>
      <c r="BZ87" s="1066"/>
      <c r="CA87" s="1066"/>
      <c r="CB87" s="1066"/>
      <c r="CC87" s="1066"/>
      <c r="CD87" s="1066"/>
      <c r="CE87" s="1066"/>
      <c r="CF87" s="1066"/>
      <c r="CG87" s="1066"/>
      <c r="CH87" s="1066"/>
      <c r="CI87" s="1066"/>
      <c r="CJ87" s="1066"/>
      <c r="CK87" s="1066"/>
      <c r="CL87" s="1066"/>
      <c r="CM87" s="1066"/>
      <c r="CN87" s="1066"/>
      <c r="CO87" s="1066"/>
      <c r="CP87" s="1066"/>
      <c r="CQ87" s="1066"/>
      <c r="CR87" s="1066"/>
      <c r="CS87" s="1066"/>
      <c r="CT87" s="1066"/>
      <c r="CU87" s="1066"/>
      <c r="CV87" s="1066"/>
      <c r="CW87" s="1066"/>
      <c r="CX87" s="1066"/>
      <c r="CY87" s="1066"/>
      <c r="CZ87" s="1066"/>
      <c r="DA87" s="1066"/>
      <c r="DB87" s="1066"/>
      <c r="DC87" s="1066"/>
      <c r="DD87" s="1066"/>
      <c r="DE87" s="1066"/>
      <c r="DF87" s="1066"/>
      <c r="DG87" s="1066"/>
      <c r="DH87" s="1066"/>
      <c r="DI87" s="1066"/>
      <c r="DJ87" s="1066"/>
      <c r="DK87" s="1066"/>
      <c r="DL87" s="1066"/>
      <c r="DM87" s="1066"/>
      <c r="DN87" s="1066"/>
      <c r="DO87" s="1066"/>
      <c r="DP87" s="1066"/>
      <c r="DQ87" s="1066"/>
      <c r="DR87" s="1066"/>
      <c r="DS87" s="1066"/>
      <c r="DT87" s="1066"/>
      <c r="DU87" s="1066"/>
      <c r="DV87" s="1066"/>
      <c r="DW87" s="1066"/>
      <c r="DX87" s="1066"/>
      <c r="DY87" s="1066"/>
      <c r="DZ87" s="1066"/>
      <c r="EA87" s="1066"/>
      <c r="EB87" s="1066"/>
      <c r="EC87" s="1066"/>
      <c r="ED87" s="1066"/>
      <c r="EE87" s="1066"/>
      <c r="EF87" s="1066"/>
      <c r="EG87" s="1066"/>
      <c r="EH87" s="1066"/>
      <c r="EI87" s="1066"/>
      <c r="EJ87" s="1066"/>
      <c r="EK87" s="1066"/>
      <c r="EL87" s="1066"/>
      <c r="EM87" s="1066"/>
      <c r="EN87" s="1066"/>
      <c r="EO87" s="1066"/>
      <c r="EP87" s="1066"/>
      <c r="EQ87" s="1066"/>
      <c r="ER87" s="1066"/>
      <c r="ES87" s="1066"/>
      <c r="ET87" s="1066"/>
      <c r="EU87" s="1066"/>
      <c r="EV87" s="1066"/>
      <c r="EW87" s="1066"/>
      <c r="EX87" s="1066"/>
      <c r="EY87" s="1066"/>
      <c r="EZ87" s="1066"/>
      <c r="FA87" s="1066"/>
      <c r="FB87" s="1066"/>
      <c r="FC87" s="1066"/>
      <c r="FD87" s="1066"/>
      <c r="FE87" s="1066"/>
      <c r="FF87" s="1066"/>
      <c r="FG87" s="1066"/>
      <c r="FH87" s="1066"/>
      <c r="FI87" s="1066"/>
      <c r="FJ87" s="1066"/>
      <c r="FK87" s="1066"/>
      <c r="FL87" s="1066"/>
      <c r="FM87" s="1066"/>
      <c r="FN87" s="1066"/>
      <c r="FO87" s="1066"/>
      <c r="FP87" s="1066"/>
      <c r="FQ87" s="1066"/>
      <c r="FR87" s="1066"/>
      <c r="FS87" s="1066"/>
      <c r="FT87" s="1066"/>
      <c r="FU87" s="1066"/>
      <c r="FV87" s="1066"/>
      <c r="FW87" s="1066"/>
      <c r="FX87" s="1066"/>
      <c r="FY87" s="1066"/>
      <c r="FZ87" s="1066"/>
      <c r="GA87" s="1066"/>
      <c r="GB87" s="1066"/>
      <c r="GC87" s="1066"/>
      <c r="GD87" s="1066"/>
      <c r="GE87" s="1066"/>
      <c r="GF87" s="1066"/>
      <c r="GG87" s="1066"/>
      <c r="GH87" s="1066"/>
      <c r="GI87" s="1066"/>
      <c r="GJ87" s="1066"/>
      <c r="GK87" s="1066"/>
      <c r="GL87" s="1066"/>
      <c r="GM87" s="1066"/>
      <c r="GN87" s="1066"/>
      <c r="GO87" s="1066"/>
      <c r="GP87" s="1066"/>
      <c r="GQ87" s="1066"/>
      <c r="GR87" s="1066"/>
      <c r="GS87" s="1066"/>
      <c r="GT87" s="1066"/>
      <c r="GU87" s="1066"/>
      <c r="GV87" s="1066"/>
      <c r="GW87" s="1066"/>
      <c r="GX87" s="1066"/>
      <c r="GY87" s="1066"/>
      <c r="GZ87" s="1066"/>
      <c r="HA87" s="1066"/>
      <c r="HB87" s="1066"/>
      <c r="HC87" s="1066"/>
      <c r="HD87" s="1066"/>
      <c r="HE87" s="1066"/>
      <c r="HF87" s="1066"/>
      <c r="HG87" s="1066"/>
      <c r="HH87" s="1066"/>
      <c r="HI87" s="1066"/>
      <c r="HJ87" s="1066"/>
      <c r="HK87" s="1066"/>
      <c r="HL87" s="1066"/>
      <c r="HM87" s="1066"/>
      <c r="HN87" s="1066"/>
      <c r="HO87" s="1066"/>
      <c r="HP87" s="1066"/>
      <c r="HQ87" s="1066"/>
      <c r="HR87" s="1066"/>
      <c r="HS87" s="1066"/>
      <c r="HT87" s="1066"/>
      <c r="HU87" s="1066"/>
      <c r="HV87" s="1066"/>
      <c r="HW87" s="1066"/>
      <c r="HX87" s="1066"/>
      <c r="HY87" s="1066"/>
      <c r="HZ87" s="1066"/>
      <c r="IA87" s="1066"/>
      <c r="IB87" s="1066"/>
      <c r="IC87" s="1066"/>
      <c r="ID87" s="1066"/>
      <c r="IE87" s="1066"/>
      <c r="IF87" s="1066"/>
      <c r="IG87" s="1066"/>
      <c r="IH87" s="1066"/>
      <c r="II87" s="1066"/>
      <c r="IJ87" s="1066"/>
      <c r="IK87" s="1066"/>
      <c r="IL87" s="1066"/>
      <c r="IM87" s="1066"/>
      <c r="IN87" s="1066"/>
      <c r="IO87" s="1066"/>
      <c r="IP87" s="1066"/>
      <c r="IQ87" s="1066"/>
      <c r="IR87" s="1066"/>
      <c r="IS87" s="1066"/>
      <c r="IT87" s="1066"/>
      <c r="IU87" s="1066"/>
      <c r="IV87" s="1066"/>
      <c r="IW87" s="1066"/>
      <c r="IX87" s="1174"/>
    </row>
    <row r="88" spans="1:258" s="1175" customFormat="1" ht="15" customHeight="1" x14ac:dyDescent="0.25">
      <c r="A88" s="1482"/>
      <c r="B88" s="1182" t="s">
        <v>1318</v>
      </c>
      <c r="C88" s="1183"/>
      <c r="D88" s="1183"/>
      <c r="E88" s="1184"/>
      <c r="F88" s="1185"/>
      <c r="G88" s="1066"/>
      <c r="H88" s="1066"/>
      <c r="I88" s="1066"/>
      <c r="J88" s="1066"/>
      <c r="K88" s="1066"/>
      <c r="L88" s="1066"/>
      <c r="M88" s="1066"/>
      <c r="N88" s="1174"/>
      <c r="O88" s="1066"/>
      <c r="P88" s="1066"/>
      <c r="Q88" s="1066"/>
      <c r="R88" s="1066"/>
      <c r="S88" s="1066"/>
      <c r="T88" s="1066"/>
      <c r="U88" s="1066"/>
      <c r="V88" s="1066"/>
      <c r="W88" s="1066"/>
      <c r="X88" s="1066"/>
      <c r="Y88" s="1066"/>
      <c r="Z88" s="1066"/>
      <c r="AA88" s="1066"/>
      <c r="AB88" s="1066"/>
      <c r="AC88" s="1066"/>
      <c r="AD88" s="1066"/>
      <c r="AE88" s="1066"/>
      <c r="AF88" s="1066"/>
      <c r="AG88" s="1066"/>
      <c r="AH88" s="1066"/>
      <c r="AI88" s="1066"/>
      <c r="AJ88" s="1066"/>
      <c r="AK88" s="1066"/>
      <c r="AL88" s="1066"/>
      <c r="AM88" s="1066"/>
      <c r="AN88" s="1066"/>
      <c r="AO88" s="1066"/>
      <c r="AP88" s="1066"/>
      <c r="AQ88" s="1066"/>
      <c r="AR88" s="1066"/>
      <c r="AS88" s="1066"/>
      <c r="AT88" s="1066"/>
      <c r="AU88" s="1066"/>
      <c r="AV88" s="1066"/>
      <c r="AW88" s="1066"/>
      <c r="AX88" s="1066"/>
      <c r="AY88" s="1066"/>
      <c r="AZ88" s="1066"/>
      <c r="BA88" s="1066"/>
      <c r="BB88" s="1066"/>
      <c r="BC88" s="1066"/>
      <c r="BD88" s="1066"/>
      <c r="BE88" s="1066"/>
      <c r="BF88" s="1066"/>
      <c r="BG88" s="1066"/>
      <c r="BH88" s="1066"/>
      <c r="BI88" s="1066"/>
      <c r="BJ88" s="1066"/>
      <c r="BK88" s="1066"/>
      <c r="BL88" s="1066"/>
      <c r="BM88" s="1066"/>
      <c r="BN88" s="1066"/>
      <c r="BO88" s="1066"/>
      <c r="BP88" s="1066"/>
      <c r="BQ88" s="1066"/>
      <c r="BR88" s="1066"/>
      <c r="BS88" s="1066"/>
      <c r="BT88" s="1066"/>
      <c r="BU88" s="1066"/>
      <c r="BV88" s="1066"/>
      <c r="BW88" s="1066"/>
      <c r="BX88" s="1066"/>
      <c r="BY88" s="1066"/>
      <c r="BZ88" s="1066"/>
      <c r="CA88" s="1066"/>
      <c r="CB88" s="1066"/>
      <c r="CC88" s="1066"/>
      <c r="CD88" s="1066"/>
      <c r="CE88" s="1066"/>
      <c r="CF88" s="1066"/>
      <c r="CG88" s="1066"/>
      <c r="CH88" s="1066"/>
      <c r="CI88" s="1066"/>
      <c r="CJ88" s="1066"/>
      <c r="CK88" s="1066"/>
      <c r="CL88" s="1066"/>
      <c r="CM88" s="1066"/>
      <c r="CN88" s="1066"/>
      <c r="CO88" s="1066"/>
      <c r="CP88" s="1066"/>
      <c r="CQ88" s="1066"/>
      <c r="CR88" s="1066"/>
      <c r="CS88" s="1066"/>
      <c r="CT88" s="1066"/>
      <c r="CU88" s="1066"/>
      <c r="CV88" s="1066"/>
      <c r="CW88" s="1066"/>
      <c r="CX88" s="1066"/>
      <c r="CY88" s="1066"/>
      <c r="CZ88" s="1066"/>
      <c r="DA88" s="1066"/>
      <c r="DB88" s="1066"/>
      <c r="DC88" s="1066"/>
      <c r="DD88" s="1066"/>
      <c r="DE88" s="1066"/>
      <c r="DF88" s="1066"/>
      <c r="DG88" s="1066"/>
      <c r="DH88" s="1066"/>
      <c r="DI88" s="1066"/>
      <c r="DJ88" s="1066"/>
      <c r="DK88" s="1066"/>
      <c r="DL88" s="1066"/>
      <c r="DM88" s="1066"/>
      <c r="DN88" s="1066"/>
      <c r="DO88" s="1066"/>
      <c r="DP88" s="1066"/>
      <c r="DQ88" s="1066"/>
      <c r="DR88" s="1066"/>
      <c r="DS88" s="1066"/>
      <c r="DT88" s="1066"/>
      <c r="DU88" s="1066"/>
      <c r="DV88" s="1066"/>
      <c r="DW88" s="1066"/>
      <c r="DX88" s="1066"/>
      <c r="DY88" s="1066"/>
      <c r="DZ88" s="1066"/>
      <c r="EA88" s="1066"/>
      <c r="EB88" s="1066"/>
      <c r="EC88" s="1066"/>
      <c r="ED88" s="1066"/>
      <c r="EE88" s="1066"/>
      <c r="EF88" s="1066"/>
      <c r="EG88" s="1066"/>
      <c r="EH88" s="1066"/>
      <c r="EI88" s="1066"/>
      <c r="EJ88" s="1066"/>
      <c r="EK88" s="1066"/>
      <c r="EL88" s="1066"/>
      <c r="EM88" s="1066"/>
      <c r="EN88" s="1066"/>
      <c r="EO88" s="1066"/>
      <c r="EP88" s="1066"/>
      <c r="EQ88" s="1066"/>
      <c r="ER88" s="1066"/>
      <c r="ES88" s="1066"/>
      <c r="ET88" s="1066"/>
      <c r="EU88" s="1066"/>
      <c r="EV88" s="1066"/>
      <c r="EW88" s="1066"/>
      <c r="EX88" s="1066"/>
      <c r="EY88" s="1066"/>
      <c r="EZ88" s="1066"/>
      <c r="FA88" s="1066"/>
      <c r="FB88" s="1066"/>
      <c r="FC88" s="1066"/>
      <c r="FD88" s="1066"/>
      <c r="FE88" s="1066"/>
      <c r="FF88" s="1066"/>
      <c r="FG88" s="1066"/>
      <c r="FH88" s="1066"/>
      <c r="FI88" s="1066"/>
      <c r="FJ88" s="1066"/>
      <c r="FK88" s="1066"/>
      <c r="FL88" s="1066"/>
      <c r="FM88" s="1066"/>
      <c r="FN88" s="1066"/>
      <c r="FO88" s="1066"/>
      <c r="FP88" s="1066"/>
      <c r="FQ88" s="1066"/>
      <c r="FR88" s="1066"/>
      <c r="FS88" s="1066"/>
      <c r="FT88" s="1066"/>
      <c r="FU88" s="1066"/>
      <c r="FV88" s="1066"/>
      <c r="FW88" s="1066"/>
      <c r="FX88" s="1066"/>
      <c r="FY88" s="1066"/>
      <c r="FZ88" s="1066"/>
      <c r="GA88" s="1066"/>
      <c r="GB88" s="1066"/>
      <c r="GC88" s="1066"/>
      <c r="GD88" s="1066"/>
      <c r="GE88" s="1066"/>
      <c r="GF88" s="1066"/>
      <c r="GG88" s="1066"/>
      <c r="GH88" s="1066"/>
      <c r="GI88" s="1066"/>
      <c r="GJ88" s="1066"/>
      <c r="GK88" s="1066"/>
      <c r="GL88" s="1066"/>
      <c r="GM88" s="1066"/>
      <c r="GN88" s="1066"/>
      <c r="GO88" s="1066"/>
      <c r="GP88" s="1066"/>
      <c r="GQ88" s="1066"/>
      <c r="GR88" s="1066"/>
      <c r="GS88" s="1066"/>
      <c r="GT88" s="1066"/>
      <c r="GU88" s="1066"/>
      <c r="GV88" s="1066"/>
      <c r="GW88" s="1066"/>
      <c r="GX88" s="1066"/>
      <c r="GY88" s="1066"/>
      <c r="GZ88" s="1066"/>
      <c r="HA88" s="1066"/>
      <c r="HB88" s="1066"/>
      <c r="HC88" s="1066"/>
      <c r="HD88" s="1066"/>
      <c r="HE88" s="1066"/>
      <c r="HF88" s="1066"/>
      <c r="HG88" s="1066"/>
      <c r="HH88" s="1066"/>
      <c r="HI88" s="1066"/>
      <c r="HJ88" s="1066"/>
      <c r="HK88" s="1066"/>
      <c r="HL88" s="1066"/>
      <c r="HM88" s="1066"/>
      <c r="HN88" s="1066"/>
      <c r="HO88" s="1066"/>
      <c r="HP88" s="1066"/>
      <c r="HQ88" s="1066"/>
      <c r="HR88" s="1066"/>
      <c r="HS88" s="1066"/>
      <c r="HT88" s="1066"/>
      <c r="HU88" s="1066"/>
      <c r="HV88" s="1066"/>
      <c r="HW88" s="1066"/>
      <c r="HX88" s="1066"/>
      <c r="HY88" s="1066"/>
      <c r="HZ88" s="1066"/>
      <c r="IA88" s="1066"/>
      <c r="IB88" s="1066"/>
      <c r="IC88" s="1066"/>
      <c r="ID88" s="1066"/>
      <c r="IE88" s="1066"/>
      <c r="IF88" s="1066"/>
      <c r="IG88" s="1066"/>
      <c r="IH88" s="1066"/>
      <c r="II88" s="1066"/>
      <c r="IJ88" s="1066"/>
      <c r="IK88" s="1066"/>
      <c r="IL88" s="1066"/>
      <c r="IM88" s="1066"/>
      <c r="IN88" s="1066"/>
      <c r="IO88" s="1066"/>
      <c r="IP88" s="1066"/>
      <c r="IQ88" s="1066"/>
      <c r="IR88" s="1066"/>
      <c r="IS88" s="1066"/>
      <c r="IT88" s="1066"/>
      <c r="IU88" s="1066"/>
      <c r="IV88" s="1066"/>
      <c r="IW88" s="1066"/>
      <c r="IX88" s="1174"/>
    </row>
    <row r="89" spans="1:258" s="1175" customFormat="1" ht="15" customHeight="1" x14ac:dyDescent="0.25">
      <c r="A89" s="1482"/>
      <c r="B89" s="1179" t="s">
        <v>1319</v>
      </c>
      <c r="C89" s="1180"/>
      <c r="D89" s="1180"/>
      <c r="E89" s="1181"/>
      <c r="F89" s="1111"/>
      <c r="G89" s="1066"/>
      <c r="H89" s="1066"/>
      <c r="I89" s="1066"/>
      <c r="J89" s="1066"/>
      <c r="K89" s="1066"/>
      <c r="L89" s="1066"/>
      <c r="M89" s="1066"/>
      <c r="N89" s="1174"/>
      <c r="O89" s="1066"/>
      <c r="P89" s="1066"/>
      <c r="Q89" s="1066"/>
      <c r="R89" s="1066"/>
      <c r="S89" s="1066"/>
      <c r="T89" s="1066"/>
      <c r="U89" s="1066"/>
      <c r="V89" s="1066"/>
      <c r="W89" s="1066"/>
      <c r="X89" s="1066"/>
      <c r="Y89" s="1066"/>
      <c r="Z89" s="1066"/>
      <c r="AA89" s="1066"/>
      <c r="AB89" s="1066"/>
      <c r="AC89" s="1066"/>
      <c r="AD89" s="1066"/>
      <c r="AE89" s="1066"/>
      <c r="AF89" s="1066"/>
      <c r="AG89" s="1066"/>
      <c r="AH89" s="1066"/>
      <c r="AI89" s="1066"/>
      <c r="AJ89" s="1066"/>
      <c r="AK89" s="1066"/>
      <c r="AL89" s="1066"/>
      <c r="AM89" s="1066"/>
      <c r="AN89" s="1066"/>
      <c r="AO89" s="1066"/>
      <c r="AP89" s="1066"/>
      <c r="AQ89" s="1066"/>
      <c r="AR89" s="1066"/>
      <c r="AS89" s="1066"/>
      <c r="AT89" s="1066"/>
      <c r="AU89" s="1066"/>
      <c r="AV89" s="1066"/>
      <c r="AW89" s="1066"/>
      <c r="AX89" s="1066"/>
      <c r="AY89" s="1066"/>
      <c r="AZ89" s="1066"/>
      <c r="BA89" s="1066"/>
      <c r="BB89" s="1066"/>
      <c r="BC89" s="1066"/>
      <c r="BD89" s="1066"/>
      <c r="BE89" s="1066"/>
      <c r="BF89" s="1066"/>
      <c r="BG89" s="1066"/>
      <c r="BH89" s="1066"/>
      <c r="BI89" s="1066"/>
      <c r="BJ89" s="1066"/>
      <c r="BK89" s="1066"/>
      <c r="BL89" s="1066"/>
      <c r="BM89" s="1066"/>
      <c r="BN89" s="1066"/>
      <c r="BO89" s="1066"/>
      <c r="BP89" s="1066"/>
      <c r="BQ89" s="1066"/>
      <c r="BR89" s="1066"/>
      <c r="BS89" s="1066"/>
      <c r="BT89" s="1066"/>
      <c r="BU89" s="1066"/>
      <c r="BV89" s="1066"/>
      <c r="BW89" s="1066"/>
      <c r="BX89" s="1066"/>
      <c r="BY89" s="1066"/>
      <c r="BZ89" s="1066"/>
      <c r="CA89" s="1066"/>
      <c r="CB89" s="1066"/>
      <c r="CC89" s="1066"/>
      <c r="CD89" s="1066"/>
      <c r="CE89" s="1066"/>
      <c r="CF89" s="1066"/>
      <c r="CG89" s="1066"/>
      <c r="CH89" s="1066"/>
      <c r="CI89" s="1066"/>
      <c r="CJ89" s="1066"/>
      <c r="CK89" s="1066"/>
      <c r="CL89" s="1066"/>
      <c r="CM89" s="1066"/>
      <c r="CN89" s="1066"/>
      <c r="CO89" s="1066"/>
      <c r="CP89" s="1066"/>
      <c r="CQ89" s="1066"/>
      <c r="CR89" s="1066"/>
      <c r="CS89" s="1066"/>
      <c r="CT89" s="1066"/>
      <c r="CU89" s="1066"/>
      <c r="CV89" s="1066"/>
      <c r="CW89" s="1066"/>
      <c r="CX89" s="1066"/>
      <c r="CY89" s="1066"/>
      <c r="CZ89" s="1066"/>
      <c r="DA89" s="1066"/>
      <c r="DB89" s="1066"/>
      <c r="DC89" s="1066"/>
      <c r="DD89" s="1066"/>
      <c r="DE89" s="1066"/>
      <c r="DF89" s="1066"/>
      <c r="DG89" s="1066"/>
      <c r="DH89" s="1066"/>
      <c r="DI89" s="1066"/>
      <c r="DJ89" s="1066"/>
      <c r="DK89" s="1066"/>
      <c r="DL89" s="1066"/>
      <c r="DM89" s="1066"/>
      <c r="DN89" s="1066"/>
      <c r="DO89" s="1066"/>
      <c r="DP89" s="1066"/>
      <c r="DQ89" s="1066"/>
      <c r="DR89" s="1066"/>
      <c r="DS89" s="1066"/>
      <c r="DT89" s="1066"/>
      <c r="DU89" s="1066"/>
      <c r="DV89" s="1066"/>
      <c r="DW89" s="1066"/>
      <c r="DX89" s="1066"/>
      <c r="DY89" s="1066"/>
      <c r="DZ89" s="1066"/>
      <c r="EA89" s="1066"/>
      <c r="EB89" s="1066"/>
      <c r="EC89" s="1066"/>
      <c r="ED89" s="1066"/>
      <c r="EE89" s="1066"/>
      <c r="EF89" s="1066"/>
      <c r="EG89" s="1066"/>
      <c r="EH89" s="1066"/>
      <c r="EI89" s="1066"/>
      <c r="EJ89" s="1066"/>
      <c r="EK89" s="1066"/>
      <c r="EL89" s="1066"/>
      <c r="EM89" s="1066"/>
      <c r="EN89" s="1066"/>
      <c r="EO89" s="1066"/>
      <c r="EP89" s="1066"/>
      <c r="EQ89" s="1066"/>
      <c r="ER89" s="1066"/>
      <c r="ES89" s="1066"/>
      <c r="ET89" s="1066"/>
      <c r="EU89" s="1066"/>
      <c r="EV89" s="1066"/>
      <c r="EW89" s="1066"/>
      <c r="EX89" s="1066"/>
      <c r="EY89" s="1066"/>
      <c r="EZ89" s="1066"/>
      <c r="FA89" s="1066"/>
      <c r="FB89" s="1066"/>
      <c r="FC89" s="1066"/>
      <c r="FD89" s="1066"/>
      <c r="FE89" s="1066"/>
      <c r="FF89" s="1066"/>
      <c r="FG89" s="1066"/>
      <c r="FH89" s="1066"/>
      <c r="FI89" s="1066"/>
      <c r="FJ89" s="1066"/>
      <c r="FK89" s="1066"/>
      <c r="FL89" s="1066"/>
      <c r="FM89" s="1066"/>
      <c r="FN89" s="1066"/>
      <c r="FO89" s="1066"/>
      <c r="FP89" s="1066"/>
      <c r="FQ89" s="1066"/>
      <c r="FR89" s="1066"/>
      <c r="FS89" s="1066"/>
      <c r="FT89" s="1066"/>
      <c r="FU89" s="1066"/>
      <c r="FV89" s="1066"/>
      <c r="FW89" s="1066"/>
      <c r="FX89" s="1066"/>
      <c r="FY89" s="1066"/>
      <c r="FZ89" s="1066"/>
      <c r="GA89" s="1066"/>
      <c r="GB89" s="1066"/>
      <c r="GC89" s="1066"/>
      <c r="GD89" s="1066"/>
      <c r="GE89" s="1066"/>
      <c r="GF89" s="1066"/>
      <c r="GG89" s="1066"/>
      <c r="GH89" s="1066"/>
      <c r="GI89" s="1066"/>
      <c r="GJ89" s="1066"/>
      <c r="GK89" s="1066"/>
      <c r="GL89" s="1066"/>
      <c r="GM89" s="1066"/>
      <c r="GN89" s="1066"/>
      <c r="GO89" s="1066"/>
      <c r="GP89" s="1066"/>
      <c r="GQ89" s="1066"/>
      <c r="GR89" s="1066"/>
      <c r="GS89" s="1066"/>
      <c r="GT89" s="1066"/>
      <c r="GU89" s="1066"/>
      <c r="GV89" s="1066"/>
      <c r="GW89" s="1066"/>
      <c r="GX89" s="1066"/>
      <c r="GY89" s="1066"/>
      <c r="GZ89" s="1066"/>
      <c r="HA89" s="1066"/>
      <c r="HB89" s="1066"/>
      <c r="HC89" s="1066"/>
      <c r="HD89" s="1066"/>
      <c r="HE89" s="1066"/>
      <c r="HF89" s="1066"/>
      <c r="HG89" s="1066"/>
      <c r="HH89" s="1066"/>
      <c r="HI89" s="1066"/>
      <c r="HJ89" s="1066"/>
      <c r="HK89" s="1066"/>
      <c r="HL89" s="1066"/>
      <c r="HM89" s="1066"/>
      <c r="HN89" s="1066"/>
      <c r="HO89" s="1066"/>
      <c r="HP89" s="1066"/>
      <c r="HQ89" s="1066"/>
      <c r="HR89" s="1066"/>
      <c r="HS89" s="1066"/>
      <c r="HT89" s="1066"/>
      <c r="HU89" s="1066"/>
      <c r="HV89" s="1066"/>
      <c r="HW89" s="1066"/>
      <c r="HX89" s="1066"/>
      <c r="HY89" s="1066"/>
      <c r="HZ89" s="1066"/>
      <c r="IA89" s="1066"/>
      <c r="IB89" s="1066"/>
      <c r="IC89" s="1066"/>
      <c r="ID89" s="1066"/>
      <c r="IE89" s="1066"/>
      <c r="IF89" s="1066"/>
      <c r="IG89" s="1066"/>
      <c r="IH89" s="1066"/>
      <c r="II89" s="1066"/>
      <c r="IJ89" s="1066"/>
      <c r="IK89" s="1066"/>
      <c r="IL89" s="1066"/>
      <c r="IM89" s="1066"/>
      <c r="IN89" s="1066"/>
      <c r="IO89" s="1066"/>
      <c r="IP89" s="1066"/>
      <c r="IQ89" s="1066"/>
      <c r="IR89" s="1066"/>
      <c r="IS89" s="1066"/>
      <c r="IT89" s="1066"/>
      <c r="IU89" s="1066"/>
      <c r="IV89" s="1066"/>
      <c r="IW89" s="1066"/>
      <c r="IX89" s="1174"/>
    </row>
    <row r="90" spans="1:258" s="1175" customFormat="1" ht="15" customHeight="1" x14ac:dyDescent="0.25">
      <c r="A90" s="1482"/>
      <c r="B90" s="1182" t="s">
        <v>1316</v>
      </c>
      <c r="C90" s="1183"/>
      <c r="D90" s="1183"/>
      <c r="E90" s="1184"/>
      <c r="F90" s="1185"/>
      <c r="G90" s="1066"/>
      <c r="H90" s="1066"/>
      <c r="I90" s="1066"/>
      <c r="J90" s="1066"/>
      <c r="K90" s="1066"/>
      <c r="L90" s="1066"/>
      <c r="M90" s="1066"/>
      <c r="N90" s="1174"/>
      <c r="O90" s="1066"/>
      <c r="P90" s="1066"/>
      <c r="Q90" s="1066"/>
      <c r="R90" s="1066"/>
      <c r="S90" s="1066"/>
      <c r="T90" s="1066"/>
      <c r="U90" s="1066"/>
      <c r="V90" s="1066"/>
      <c r="W90" s="1066"/>
      <c r="X90" s="1066"/>
      <c r="Y90" s="1066"/>
      <c r="Z90" s="1066"/>
      <c r="AA90" s="1066"/>
      <c r="AB90" s="1066"/>
      <c r="AC90" s="1066"/>
      <c r="AD90" s="1066"/>
      <c r="AE90" s="1066"/>
      <c r="AF90" s="1066"/>
      <c r="AG90" s="1066"/>
      <c r="AH90" s="1066"/>
      <c r="AI90" s="1066"/>
      <c r="AJ90" s="1066"/>
      <c r="AK90" s="1066"/>
      <c r="AL90" s="1066"/>
      <c r="AM90" s="1066"/>
      <c r="AN90" s="1066"/>
      <c r="AO90" s="1066"/>
      <c r="AP90" s="1066"/>
      <c r="AQ90" s="1066"/>
      <c r="AR90" s="1066"/>
      <c r="AS90" s="1066"/>
      <c r="AT90" s="1066"/>
      <c r="AU90" s="1066"/>
      <c r="AV90" s="1066"/>
      <c r="AW90" s="1066"/>
      <c r="AX90" s="1066"/>
      <c r="AY90" s="1066"/>
      <c r="AZ90" s="1066"/>
      <c r="BA90" s="1066"/>
      <c r="BB90" s="1066"/>
      <c r="BC90" s="1066"/>
      <c r="BD90" s="1066"/>
      <c r="BE90" s="1066"/>
      <c r="BF90" s="1066"/>
      <c r="BG90" s="1066"/>
      <c r="BH90" s="1066"/>
      <c r="BI90" s="1066"/>
      <c r="BJ90" s="1066"/>
      <c r="BK90" s="1066"/>
      <c r="BL90" s="1066"/>
      <c r="BM90" s="1066"/>
      <c r="BN90" s="1066"/>
      <c r="BO90" s="1066"/>
      <c r="BP90" s="1066"/>
      <c r="BQ90" s="1066"/>
      <c r="BR90" s="1066"/>
      <c r="BS90" s="1066"/>
      <c r="BT90" s="1066"/>
      <c r="BU90" s="1066"/>
      <c r="BV90" s="1066"/>
      <c r="BW90" s="1066"/>
      <c r="BX90" s="1066"/>
      <c r="BY90" s="1066"/>
      <c r="BZ90" s="1066"/>
      <c r="CA90" s="1066"/>
      <c r="CB90" s="1066"/>
      <c r="CC90" s="1066"/>
      <c r="CD90" s="1066"/>
      <c r="CE90" s="1066"/>
      <c r="CF90" s="1066"/>
      <c r="CG90" s="1066"/>
      <c r="CH90" s="1066"/>
      <c r="CI90" s="1066"/>
      <c r="CJ90" s="1066"/>
      <c r="CK90" s="1066"/>
      <c r="CL90" s="1066"/>
      <c r="CM90" s="1066"/>
      <c r="CN90" s="1066"/>
      <c r="CO90" s="1066"/>
      <c r="CP90" s="1066"/>
      <c r="CQ90" s="1066"/>
      <c r="CR90" s="1066"/>
      <c r="CS90" s="1066"/>
      <c r="CT90" s="1066"/>
      <c r="CU90" s="1066"/>
      <c r="CV90" s="1066"/>
      <c r="CW90" s="1066"/>
      <c r="CX90" s="1066"/>
      <c r="CY90" s="1066"/>
      <c r="CZ90" s="1066"/>
      <c r="DA90" s="1066"/>
      <c r="DB90" s="1066"/>
      <c r="DC90" s="1066"/>
      <c r="DD90" s="1066"/>
      <c r="DE90" s="1066"/>
      <c r="DF90" s="1066"/>
      <c r="DG90" s="1066"/>
      <c r="DH90" s="1066"/>
      <c r="DI90" s="1066"/>
      <c r="DJ90" s="1066"/>
      <c r="DK90" s="1066"/>
      <c r="DL90" s="1066"/>
      <c r="DM90" s="1066"/>
      <c r="DN90" s="1066"/>
      <c r="DO90" s="1066"/>
      <c r="DP90" s="1066"/>
      <c r="DQ90" s="1066"/>
      <c r="DR90" s="1066"/>
      <c r="DS90" s="1066"/>
      <c r="DT90" s="1066"/>
      <c r="DU90" s="1066"/>
      <c r="DV90" s="1066"/>
      <c r="DW90" s="1066"/>
      <c r="DX90" s="1066"/>
      <c r="DY90" s="1066"/>
      <c r="DZ90" s="1066"/>
      <c r="EA90" s="1066"/>
      <c r="EB90" s="1066"/>
      <c r="EC90" s="1066"/>
      <c r="ED90" s="1066"/>
      <c r="EE90" s="1066"/>
      <c r="EF90" s="1066"/>
      <c r="EG90" s="1066"/>
      <c r="EH90" s="1066"/>
      <c r="EI90" s="1066"/>
      <c r="EJ90" s="1066"/>
      <c r="EK90" s="1066"/>
      <c r="EL90" s="1066"/>
      <c r="EM90" s="1066"/>
      <c r="EN90" s="1066"/>
      <c r="EO90" s="1066"/>
      <c r="EP90" s="1066"/>
      <c r="EQ90" s="1066"/>
      <c r="ER90" s="1066"/>
      <c r="ES90" s="1066"/>
      <c r="ET90" s="1066"/>
      <c r="EU90" s="1066"/>
      <c r="EV90" s="1066"/>
      <c r="EW90" s="1066"/>
      <c r="EX90" s="1066"/>
      <c r="EY90" s="1066"/>
      <c r="EZ90" s="1066"/>
      <c r="FA90" s="1066"/>
      <c r="FB90" s="1066"/>
      <c r="FC90" s="1066"/>
      <c r="FD90" s="1066"/>
      <c r="FE90" s="1066"/>
      <c r="FF90" s="1066"/>
      <c r="FG90" s="1066"/>
      <c r="FH90" s="1066"/>
      <c r="FI90" s="1066"/>
      <c r="FJ90" s="1066"/>
      <c r="FK90" s="1066"/>
      <c r="FL90" s="1066"/>
      <c r="FM90" s="1066"/>
      <c r="FN90" s="1066"/>
      <c r="FO90" s="1066"/>
      <c r="FP90" s="1066"/>
      <c r="FQ90" s="1066"/>
      <c r="FR90" s="1066"/>
      <c r="FS90" s="1066"/>
      <c r="FT90" s="1066"/>
      <c r="FU90" s="1066"/>
      <c r="FV90" s="1066"/>
      <c r="FW90" s="1066"/>
      <c r="FX90" s="1066"/>
      <c r="FY90" s="1066"/>
      <c r="FZ90" s="1066"/>
      <c r="GA90" s="1066"/>
      <c r="GB90" s="1066"/>
      <c r="GC90" s="1066"/>
      <c r="GD90" s="1066"/>
      <c r="GE90" s="1066"/>
      <c r="GF90" s="1066"/>
      <c r="GG90" s="1066"/>
      <c r="GH90" s="1066"/>
      <c r="GI90" s="1066"/>
      <c r="GJ90" s="1066"/>
      <c r="GK90" s="1066"/>
      <c r="GL90" s="1066"/>
      <c r="GM90" s="1066"/>
      <c r="GN90" s="1066"/>
      <c r="GO90" s="1066"/>
      <c r="GP90" s="1066"/>
      <c r="GQ90" s="1066"/>
      <c r="GR90" s="1066"/>
      <c r="GS90" s="1066"/>
      <c r="GT90" s="1066"/>
      <c r="GU90" s="1066"/>
      <c r="GV90" s="1066"/>
      <c r="GW90" s="1066"/>
      <c r="GX90" s="1066"/>
      <c r="GY90" s="1066"/>
      <c r="GZ90" s="1066"/>
      <c r="HA90" s="1066"/>
      <c r="HB90" s="1066"/>
      <c r="HC90" s="1066"/>
      <c r="HD90" s="1066"/>
      <c r="HE90" s="1066"/>
      <c r="HF90" s="1066"/>
      <c r="HG90" s="1066"/>
      <c r="HH90" s="1066"/>
      <c r="HI90" s="1066"/>
      <c r="HJ90" s="1066"/>
      <c r="HK90" s="1066"/>
      <c r="HL90" s="1066"/>
      <c r="HM90" s="1066"/>
      <c r="HN90" s="1066"/>
      <c r="HO90" s="1066"/>
      <c r="HP90" s="1066"/>
      <c r="HQ90" s="1066"/>
      <c r="HR90" s="1066"/>
      <c r="HS90" s="1066"/>
      <c r="HT90" s="1066"/>
      <c r="HU90" s="1066"/>
      <c r="HV90" s="1066"/>
      <c r="HW90" s="1066"/>
      <c r="HX90" s="1066"/>
      <c r="HY90" s="1066"/>
      <c r="HZ90" s="1066"/>
      <c r="IA90" s="1066"/>
      <c r="IB90" s="1066"/>
      <c r="IC90" s="1066"/>
      <c r="ID90" s="1066"/>
      <c r="IE90" s="1066"/>
      <c r="IF90" s="1066"/>
      <c r="IG90" s="1066"/>
      <c r="IH90" s="1066"/>
      <c r="II90" s="1066"/>
      <c r="IJ90" s="1066"/>
      <c r="IK90" s="1066"/>
      <c r="IL90" s="1066"/>
      <c r="IM90" s="1066"/>
      <c r="IN90" s="1066"/>
      <c r="IO90" s="1066"/>
      <c r="IP90" s="1066"/>
      <c r="IQ90" s="1066"/>
      <c r="IR90" s="1066"/>
      <c r="IS90" s="1066"/>
      <c r="IT90" s="1066"/>
      <c r="IU90" s="1066"/>
      <c r="IV90" s="1066"/>
      <c r="IW90" s="1066"/>
      <c r="IX90" s="1174"/>
    </row>
    <row r="91" spans="1:258" s="1175" customFormat="1" ht="15" customHeight="1" x14ac:dyDescent="0.25">
      <c r="A91" s="1482"/>
      <c r="B91" s="1182" t="s">
        <v>1317</v>
      </c>
      <c r="C91" s="1183"/>
      <c r="D91" s="1183"/>
      <c r="E91" s="1184"/>
      <c r="F91" s="1185"/>
      <c r="G91" s="1066"/>
      <c r="H91" s="1066"/>
      <c r="I91" s="1066"/>
      <c r="J91" s="1066"/>
      <c r="K91" s="1066"/>
      <c r="L91" s="1066"/>
      <c r="M91" s="1066"/>
      <c r="N91" s="1174"/>
      <c r="O91" s="1066"/>
      <c r="P91" s="1066"/>
      <c r="Q91" s="1066"/>
      <c r="R91" s="1066"/>
      <c r="S91" s="1066"/>
      <c r="T91" s="1066"/>
      <c r="U91" s="1066"/>
      <c r="V91" s="1066"/>
      <c r="W91" s="1066"/>
      <c r="X91" s="1066"/>
      <c r="Y91" s="1066"/>
      <c r="Z91" s="1066"/>
      <c r="AA91" s="1066"/>
      <c r="AB91" s="1066"/>
      <c r="AC91" s="1066"/>
      <c r="AD91" s="1066"/>
      <c r="AE91" s="1066"/>
      <c r="AF91" s="1066"/>
      <c r="AG91" s="1066"/>
      <c r="AH91" s="1066"/>
      <c r="AI91" s="1066"/>
      <c r="AJ91" s="1066"/>
      <c r="AK91" s="1066"/>
      <c r="AL91" s="1066"/>
      <c r="AM91" s="1066"/>
      <c r="AN91" s="1066"/>
      <c r="AO91" s="1066"/>
      <c r="AP91" s="1066"/>
      <c r="AQ91" s="1066"/>
      <c r="AR91" s="1066"/>
      <c r="AS91" s="1066"/>
      <c r="AT91" s="1066"/>
      <c r="AU91" s="1066"/>
      <c r="AV91" s="1066"/>
      <c r="AW91" s="1066"/>
      <c r="AX91" s="1066"/>
      <c r="AY91" s="1066"/>
      <c r="AZ91" s="1066"/>
      <c r="BA91" s="1066"/>
      <c r="BB91" s="1066"/>
      <c r="BC91" s="1066"/>
      <c r="BD91" s="1066"/>
      <c r="BE91" s="1066"/>
      <c r="BF91" s="1066"/>
      <c r="BG91" s="1066"/>
      <c r="BH91" s="1066"/>
      <c r="BI91" s="1066"/>
      <c r="BJ91" s="1066"/>
      <c r="BK91" s="1066"/>
      <c r="BL91" s="1066"/>
      <c r="BM91" s="1066"/>
      <c r="BN91" s="1066"/>
      <c r="BO91" s="1066"/>
      <c r="BP91" s="1066"/>
      <c r="BQ91" s="1066"/>
      <c r="BR91" s="1066"/>
      <c r="BS91" s="1066"/>
      <c r="BT91" s="1066"/>
      <c r="BU91" s="1066"/>
      <c r="BV91" s="1066"/>
      <c r="BW91" s="1066"/>
      <c r="BX91" s="1066"/>
      <c r="BY91" s="1066"/>
      <c r="BZ91" s="1066"/>
      <c r="CA91" s="1066"/>
      <c r="CB91" s="1066"/>
      <c r="CC91" s="1066"/>
      <c r="CD91" s="1066"/>
      <c r="CE91" s="1066"/>
      <c r="CF91" s="1066"/>
      <c r="CG91" s="1066"/>
      <c r="CH91" s="1066"/>
      <c r="CI91" s="1066"/>
      <c r="CJ91" s="1066"/>
      <c r="CK91" s="1066"/>
      <c r="CL91" s="1066"/>
      <c r="CM91" s="1066"/>
      <c r="CN91" s="1066"/>
      <c r="CO91" s="1066"/>
      <c r="CP91" s="1066"/>
      <c r="CQ91" s="1066"/>
      <c r="CR91" s="1066"/>
      <c r="CS91" s="1066"/>
      <c r="CT91" s="1066"/>
      <c r="CU91" s="1066"/>
      <c r="CV91" s="1066"/>
      <c r="CW91" s="1066"/>
      <c r="CX91" s="1066"/>
      <c r="CY91" s="1066"/>
      <c r="CZ91" s="1066"/>
      <c r="DA91" s="1066"/>
      <c r="DB91" s="1066"/>
      <c r="DC91" s="1066"/>
      <c r="DD91" s="1066"/>
      <c r="DE91" s="1066"/>
      <c r="DF91" s="1066"/>
      <c r="DG91" s="1066"/>
      <c r="DH91" s="1066"/>
      <c r="DI91" s="1066"/>
      <c r="DJ91" s="1066"/>
      <c r="DK91" s="1066"/>
      <c r="DL91" s="1066"/>
      <c r="DM91" s="1066"/>
      <c r="DN91" s="1066"/>
      <c r="DO91" s="1066"/>
      <c r="DP91" s="1066"/>
      <c r="DQ91" s="1066"/>
      <c r="DR91" s="1066"/>
      <c r="DS91" s="1066"/>
      <c r="DT91" s="1066"/>
      <c r="DU91" s="1066"/>
      <c r="DV91" s="1066"/>
      <c r="DW91" s="1066"/>
      <c r="DX91" s="1066"/>
      <c r="DY91" s="1066"/>
      <c r="DZ91" s="1066"/>
      <c r="EA91" s="1066"/>
      <c r="EB91" s="1066"/>
      <c r="EC91" s="1066"/>
      <c r="ED91" s="1066"/>
      <c r="EE91" s="1066"/>
      <c r="EF91" s="1066"/>
      <c r="EG91" s="1066"/>
      <c r="EH91" s="1066"/>
      <c r="EI91" s="1066"/>
      <c r="EJ91" s="1066"/>
      <c r="EK91" s="1066"/>
      <c r="EL91" s="1066"/>
      <c r="EM91" s="1066"/>
      <c r="EN91" s="1066"/>
      <c r="EO91" s="1066"/>
      <c r="EP91" s="1066"/>
      <c r="EQ91" s="1066"/>
      <c r="ER91" s="1066"/>
      <c r="ES91" s="1066"/>
      <c r="ET91" s="1066"/>
      <c r="EU91" s="1066"/>
      <c r="EV91" s="1066"/>
      <c r="EW91" s="1066"/>
      <c r="EX91" s="1066"/>
      <c r="EY91" s="1066"/>
      <c r="EZ91" s="1066"/>
      <c r="FA91" s="1066"/>
      <c r="FB91" s="1066"/>
      <c r="FC91" s="1066"/>
      <c r="FD91" s="1066"/>
      <c r="FE91" s="1066"/>
      <c r="FF91" s="1066"/>
      <c r="FG91" s="1066"/>
      <c r="FH91" s="1066"/>
      <c r="FI91" s="1066"/>
      <c r="FJ91" s="1066"/>
      <c r="FK91" s="1066"/>
      <c r="FL91" s="1066"/>
      <c r="FM91" s="1066"/>
      <c r="FN91" s="1066"/>
      <c r="FO91" s="1066"/>
      <c r="FP91" s="1066"/>
      <c r="FQ91" s="1066"/>
      <c r="FR91" s="1066"/>
      <c r="FS91" s="1066"/>
      <c r="FT91" s="1066"/>
      <c r="FU91" s="1066"/>
      <c r="FV91" s="1066"/>
      <c r="FW91" s="1066"/>
      <c r="FX91" s="1066"/>
      <c r="FY91" s="1066"/>
      <c r="FZ91" s="1066"/>
      <c r="GA91" s="1066"/>
      <c r="GB91" s="1066"/>
      <c r="GC91" s="1066"/>
      <c r="GD91" s="1066"/>
      <c r="GE91" s="1066"/>
      <c r="GF91" s="1066"/>
      <c r="GG91" s="1066"/>
      <c r="GH91" s="1066"/>
      <c r="GI91" s="1066"/>
      <c r="GJ91" s="1066"/>
      <c r="GK91" s="1066"/>
      <c r="GL91" s="1066"/>
      <c r="GM91" s="1066"/>
      <c r="GN91" s="1066"/>
      <c r="GO91" s="1066"/>
      <c r="GP91" s="1066"/>
      <c r="GQ91" s="1066"/>
      <c r="GR91" s="1066"/>
      <c r="GS91" s="1066"/>
      <c r="GT91" s="1066"/>
      <c r="GU91" s="1066"/>
      <c r="GV91" s="1066"/>
      <c r="GW91" s="1066"/>
      <c r="GX91" s="1066"/>
      <c r="GY91" s="1066"/>
      <c r="GZ91" s="1066"/>
      <c r="HA91" s="1066"/>
      <c r="HB91" s="1066"/>
      <c r="HC91" s="1066"/>
      <c r="HD91" s="1066"/>
      <c r="HE91" s="1066"/>
      <c r="HF91" s="1066"/>
      <c r="HG91" s="1066"/>
      <c r="HH91" s="1066"/>
      <c r="HI91" s="1066"/>
      <c r="HJ91" s="1066"/>
      <c r="HK91" s="1066"/>
      <c r="HL91" s="1066"/>
      <c r="HM91" s="1066"/>
      <c r="HN91" s="1066"/>
      <c r="HO91" s="1066"/>
      <c r="HP91" s="1066"/>
      <c r="HQ91" s="1066"/>
      <c r="HR91" s="1066"/>
      <c r="HS91" s="1066"/>
      <c r="HT91" s="1066"/>
      <c r="HU91" s="1066"/>
      <c r="HV91" s="1066"/>
      <c r="HW91" s="1066"/>
      <c r="HX91" s="1066"/>
      <c r="HY91" s="1066"/>
      <c r="HZ91" s="1066"/>
      <c r="IA91" s="1066"/>
      <c r="IB91" s="1066"/>
      <c r="IC91" s="1066"/>
      <c r="ID91" s="1066"/>
      <c r="IE91" s="1066"/>
      <c r="IF91" s="1066"/>
      <c r="IG91" s="1066"/>
      <c r="IH91" s="1066"/>
      <c r="II91" s="1066"/>
      <c r="IJ91" s="1066"/>
      <c r="IK91" s="1066"/>
      <c r="IL91" s="1066"/>
      <c r="IM91" s="1066"/>
      <c r="IN91" s="1066"/>
      <c r="IO91" s="1066"/>
      <c r="IP91" s="1066"/>
      <c r="IQ91" s="1066"/>
      <c r="IR91" s="1066"/>
      <c r="IS91" s="1066"/>
      <c r="IT91" s="1066"/>
      <c r="IU91" s="1066"/>
      <c r="IV91" s="1066"/>
      <c r="IW91" s="1066"/>
      <c r="IX91" s="1174"/>
    </row>
    <row r="92" spans="1:258" s="1175" customFormat="1" ht="15" customHeight="1" x14ac:dyDescent="0.25">
      <c r="A92" s="1482"/>
      <c r="B92" s="1182" t="s">
        <v>1318</v>
      </c>
      <c r="C92" s="1183"/>
      <c r="D92" s="1183"/>
      <c r="E92" s="1184"/>
      <c r="F92" s="1185"/>
      <c r="G92" s="1066"/>
      <c r="H92" s="1066"/>
      <c r="I92" s="1066"/>
      <c r="J92" s="1066"/>
      <c r="K92" s="1066"/>
      <c r="L92" s="1066"/>
      <c r="M92" s="1066"/>
      <c r="N92" s="1174"/>
      <c r="O92" s="1066"/>
      <c r="P92" s="1066"/>
      <c r="Q92" s="1066"/>
      <c r="R92" s="1066"/>
      <c r="S92" s="1066"/>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c r="AU92" s="1066"/>
      <c r="AV92" s="1066"/>
      <c r="AW92" s="1066"/>
      <c r="AX92" s="1066"/>
      <c r="AY92" s="1066"/>
      <c r="AZ92" s="1066"/>
      <c r="BA92" s="1066"/>
      <c r="BB92" s="1066"/>
      <c r="BC92" s="1066"/>
      <c r="BD92" s="1066"/>
      <c r="BE92" s="1066"/>
      <c r="BF92" s="1066"/>
      <c r="BG92" s="1066"/>
      <c r="BH92" s="1066"/>
      <c r="BI92" s="1066"/>
      <c r="BJ92" s="1066"/>
      <c r="BK92" s="1066"/>
      <c r="BL92" s="1066"/>
      <c r="BM92" s="1066"/>
      <c r="BN92" s="1066"/>
      <c r="BO92" s="1066"/>
      <c r="BP92" s="1066"/>
      <c r="BQ92" s="1066"/>
      <c r="BR92" s="1066"/>
      <c r="BS92" s="1066"/>
      <c r="BT92" s="1066"/>
      <c r="BU92" s="1066"/>
      <c r="BV92" s="1066"/>
      <c r="BW92" s="1066"/>
      <c r="BX92" s="1066"/>
      <c r="BY92" s="1066"/>
      <c r="BZ92" s="1066"/>
      <c r="CA92" s="1066"/>
      <c r="CB92" s="1066"/>
      <c r="CC92" s="1066"/>
      <c r="CD92" s="1066"/>
      <c r="CE92" s="1066"/>
      <c r="CF92" s="1066"/>
      <c r="CG92" s="1066"/>
      <c r="CH92" s="1066"/>
      <c r="CI92" s="1066"/>
      <c r="CJ92" s="1066"/>
      <c r="CK92" s="1066"/>
      <c r="CL92" s="1066"/>
      <c r="CM92" s="1066"/>
      <c r="CN92" s="1066"/>
      <c r="CO92" s="1066"/>
      <c r="CP92" s="1066"/>
      <c r="CQ92" s="1066"/>
      <c r="CR92" s="1066"/>
      <c r="CS92" s="1066"/>
      <c r="CT92" s="1066"/>
      <c r="CU92" s="1066"/>
      <c r="CV92" s="1066"/>
      <c r="CW92" s="1066"/>
      <c r="CX92" s="1066"/>
      <c r="CY92" s="1066"/>
      <c r="CZ92" s="1066"/>
      <c r="DA92" s="1066"/>
      <c r="DB92" s="1066"/>
      <c r="DC92" s="1066"/>
      <c r="DD92" s="1066"/>
      <c r="DE92" s="1066"/>
      <c r="DF92" s="1066"/>
      <c r="DG92" s="1066"/>
      <c r="DH92" s="1066"/>
      <c r="DI92" s="1066"/>
      <c r="DJ92" s="1066"/>
      <c r="DK92" s="1066"/>
      <c r="DL92" s="1066"/>
      <c r="DM92" s="1066"/>
      <c r="DN92" s="1066"/>
      <c r="DO92" s="1066"/>
      <c r="DP92" s="1066"/>
      <c r="DQ92" s="1066"/>
      <c r="DR92" s="1066"/>
      <c r="DS92" s="1066"/>
      <c r="DT92" s="1066"/>
      <c r="DU92" s="1066"/>
      <c r="DV92" s="1066"/>
      <c r="DW92" s="1066"/>
      <c r="DX92" s="1066"/>
      <c r="DY92" s="1066"/>
      <c r="DZ92" s="1066"/>
      <c r="EA92" s="1066"/>
      <c r="EB92" s="1066"/>
      <c r="EC92" s="1066"/>
      <c r="ED92" s="1066"/>
      <c r="EE92" s="1066"/>
      <c r="EF92" s="1066"/>
      <c r="EG92" s="1066"/>
      <c r="EH92" s="1066"/>
      <c r="EI92" s="1066"/>
      <c r="EJ92" s="1066"/>
      <c r="EK92" s="1066"/>
      <c r="EL92" s="1066"/>
      <c r="EM92" s="1066"/>
      <c r="EN92" s="1066"/>
      <c r="EO92" s="1066"/>
      <c r="EP92" s="1066"/>
      <c r="EQ92" s="1066"/>
      <c r="ER92" s="1066"/>
      <c r="ES92" s="1066"/>
      <c r="ET92" s="1066"/>
      <c r="EU92" s="1066"/>
      <c r="EV92" s="1066"/>
      <c r="EW92" s="1066"/>
      <c r="EX92" s="1066"/>
      <c r="EY92" s="1066"/>
      <c r="EZ92" s="1066"/>
      <c r="FA92" s="1066"/>
      <c r="FB92" s="1066"/>
      <c r="FC92" s="1066"/>
      <c r="FD92" s="1066"/>
      <c r="FE92" s="1066"/>
      <c r="FF92" s="1066"/>
      <c r="FG92" s="1066"/>
      <c r="FH92" s="1066"/>
      <c r="FI92" s="1066"/>
      <c r="FJ92" s="1066"/>
      <c r="FK92" s="1066"/>
      <c r="FL92" s="1066"/>
      <c r="FM92" s="1066"/>
      <c r="FN92" s="1066"/>
      <c r="FO92" s="1066"/>
      <c r="FP92" s="1066"/>
      <c r="FQ92" s="1066"/>
      <c r="FR92" s="1066"/>
      <c r="FS92" s="1066"/>
      <c r="FT92" s="1066"/>
      <c r="FU92" s="1066"/>
      <c r="FV92" s="1066"/>
      <c r="FW92" s="1066"/>
      <c r="FX92" s="1066"/>
      <c r="FY92" s="1066"/>
      <c r="FZ92" s="1066"/>
      <c r="GA92" s="1066"/>
      <c r="GB92" s="1066"/>
      <c r="GC92" s="1066"/>
      <c r="GD92" s="1066"/>
      <c r="GE92" s="1066"/>
      <c r="GF92" s="1066"/>
      <c r="GG92" s="1066"/>
      <c r="GH92" s="1066"/>
      <c r="GI92" s="1066"/>
      <c r="GJ92" s="1066"/>
      <c r="GK92" s="1066"/>
      <c r="GL92" s="1066"/>
      <c r="GM92" s="1066"/>
      <c r="GN92" s="1066"/>
      <c r="GO92" s="1066"/>
      <c r="GP92" s="1066"/>
      <c r="GQ92" s="1066"/>
      <c r="GR92" s="1066"/>
      <c r="GS92" s="1066"/>
      <c r="GT92" s="1066"/>
      <c r="GU92" s="1066"/>
      <c r="GV92" s="1066"/>
      <c r="GW92" s="1066"/>
      <c r="GX92" s="1066"/>
      <c r="GY92" s="1066"/>
      <c r="GZ92" s="1066"/>
      <c r="HA92" s="1066"/>
      <c r="HB92" s="1066"/>
      <c r="HC92" s="1066"/>
      <c r="HD92" s="1066"/>
      <c r="HE92" s="1066"/>
      <c r="HF92" s="1066"/>
      <c r="HG92" s="1066"/>
      <c r="HH92" s="1066"/>
      <c r="HI92" s="1066"/>
      <c r="HJ92" s="1066"/>
      <c r="HK92" s="1066"/>
      <c r="HL92" s="1066"/>
      <c r="HM92" s="1066"/>
      <c r="HN92" s="1066"/>
      <c r="HO92" s="1066"/>
      <c r="HP92" s="1066"/>
      <c r="HQ92" s="1066"/>
      <c r="HR92" s="1066"/>
      <c r="HS92" s="1066"/>
      <c r="HT92" s="1066"/>
      <c r="HU92" s="1066"/>
      <c r="HV92" s="1066"/>
      <c r="HW92" s="1066"/>
      <c r="HX92" s="1066"/>
      <c r="HY92" s="1066"/>
      <c r="HZ92" s="1066"/>
      <c r="IA92" s="1066"/>
      <c r="IB92" s="1066"/>
      <c r="IC92" s="1066"/>
      <c r="ID92" s="1066"/>
      <c r="IE92" s="1066"/>
      <c r="IF92" s="1066"/>
      <c r="IG92" s="1066"/>
      <c r="IH92" s="1066"/>
      <c r="II92" s="1066"/>
      <c r="IJ92" s="1066"/>
      <c r="IK92" s="1066"/>
      <c r="IL92" s="1066"/>
      <c r="IM92" s="1066"/>
      <c r="IN92" s="1066"/>
      <c r="IO92" s="1066"/>
      <c r="IP92" s="1066"/>
      <c r="IQ92" s="1066"/>
      <c r="IR92" s="1066"/>
      <c r="IS92" s="1066"/>
      <c r="IT92" s="1066"/>
      <c r="IU92" s="1066"/>
      <c r="IV92" s="1066"/>
      <c r="IW92" s="1066"/>
      <c r="IX92" s="1174"/>
    </row>
    <row r="93" spans="1:258" s="1175" customFormat="1" ht="15" customHeight="1" x14ac:dyDescent="0.25">
      <c r="A93" s="1482"/>
      <c r="B93" s="1179" t="s">
        <v>1320</v>
      </c>
      <c r="C93" s="1180"/>
      <c r="D93" s="1180"/>
      <c r="E93" s="1181"/>
      <c r="F93" s="1111"/>
      <c r="G93" s="1066"/>
      <c r="H93" s="1066"/>
      <c r="I93" s="1066"/>
      <c r="J93" s="1066"/>
      <c r="K93" s="1066"/>
      <c r="L93" s="1066"/>
      <c r="M93" s="1066"/>
      <c r="N93" s="1174"/>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c r="AU93" s="1066"/>
      <c r="AV93" s="1066"/>
      <c r="AW93" s="1066"/>
      <c r="AX93" s="1066"/>
      <c r="AY93" s="1066"/>
      <c r="AZ93" s="1066"/>
      <c r="BA93" s="1066"/>
      <c r="BB93" s="1066"/>
      <c r="BC93" s="1066"/>
      <c r="BD93" s="1066"/>
      <c r="BE93" s="1066"/>
      <c r="BF93" s="1066"/>
      <c r="BG93" s="1066"/>
      <c r="BH93" s="1066"/>
      <c r="BI93" s="1066"/>
      <c r="BJ93" s="1066"/>
      <c r="BK93" s="1066"/>
      <c r="BL93" s="1066"/>
      <c r="BM93" s="1066"/>
      <c r="BN93" s="1066"/>
      <c r="BO93" s="1066"/>
      <c r="BP93" s="1066"/>
      <c r="BQ93" s="1066"/>
      <c r="BR93" s="1066"/>
      <c r="BS93" s="1066"/>
      <c r="BT93" s="1066"/>
      <c r="BU93" s="1066"/>
      <c r="BV93" s="1066"/>
      <c r="BW93" s="1066"/>
      <c r="BX93" s="1066"/>
      <c r="BY93" s="1066"/>
      <c r="BZ93" s="1066"/>
      <c r="CA93" s="1066"/>
      <c r="CB93" s="1066"/>
      <c r="CC93" s="1066"/>
      <c r="CD93" s="1066"/>
      <c r="CE93" s="1066"/>
      <c r="CF93" s="1066"/>
      <c r="CG93" s="1066"/>
      <c r="CH93" s="1066"/>
      <c r="CI93" s="1066"/>
      <c r="CJ93" s="1066"/>
      <c r="CK93" s="1066"/>
      <c r="CL93" s="1066"/>
      <c r="CM93" s="1066"/>
      <c r="CN93" s="1066"/>
      <c r="CO93" s="1066"/>
      <c r="CP93" s="1066"/>
      <c r="CQ93" s="1066"/>
      <c r="CR93" s="1066"/>
      <c r="CS93" s="1066"/>
      <c r="CT93" s="1066"/>
      <c r="CU93" s="1066"/>
      <c r="CV93" s="1066"/>
      <c r="CW93" s="1066"/>
      <c r="CX93" s="1066"/>
      <c r="CY93" s="1066"/>
      <c r="CZ93" s="1066"/>
      <c r="DA93" s="1066"/>
      <c r="DB93" s="1066"/>
      <c r="DC93" s="1066"/>
      <c r="DD93" s="1066"/>
      <c r="DE93" s="1066"/>
      <c r="DF93" s="1066"/>
      <c r="DG93" s="1066"/>
      <c r="DH93" s="1066"/>
      <c r="DI93" s="1066"/>
      <c r="DJ93" s="1066"/>
      <c r="DK93" s="1066"/>
      <c r="DL93" s="1066"/>
      <c r="DM93" s="1066"/>
      <c r="DN93" s="1066"/>
      <c r="DO93" s="1066"/>
      <c r="DP93" s="1066"/>
      <c r="DQ93" s="1066"/>
      <c r="DR93" s="1066"/>
      <c r="DS93" s="1066"/>
      <c r="DT93" s="1066"/>
      <c r="DU93" s="1066"/>
      <c r="DV93" s="1066"/>
      <c r="DW93" s="1066"/>
      <c r="DX93" s="1066"/>
      <c r="DY93" s="1066"/>
      <c r="DZ93" s="1066"/>
      <c r="EA93" s="1066"/>
      <c r="EB93" s="1066"/>
      <c r="EC93" s="1066"/>
      <c r="ED93" s="1066"/>
      <c r="EE93" s="1066"/>
      <c r="EF93" s="1066"/>
      <c r="EG93" s="1066"/>
      <c r="EH93" s="1066"/>
      <c r="EI93" s="1066"/>
      <c r="EJ93" s="1066"/>
      <c r="EK93" s="1066"/>
      <c r="EL93" s="1066"/>
      <c r="EM93" s="1066"/>
      <c r="EN93" s="1066"/>
      <c r="EO93" s="1066"/>
      <c r="EP93" s="1066"/>
      <c r="EQ93" s="1066"/>
      <c r="ER93" s="1066"/>
      <c r="ES93" s="1066"/>
      <c r="ET93" s="1066"/>
      <c r="EU93" s="1066"/>
      <c r="EV93" s="1066"/>
      <c r="EW93" s="1066"/>
      <c r="EX93" s="1066"/>
      <c r="EY93" s="1066"/>
      <c r="EZ93" s="1066"/>
      <c r="FA93" s="1066"/>
      <c r="FB93" s="1066"/>
      <c r="FC93" s="1066"/>
      <c r="FD93" s="1066"/>
      <c r="FE93" s="1066"/>
      <c r="FF93" s="1066"/>
      <c r="FG93" s="1066"/>
      <c r="FH93" s="1066"/>
      <c r="FI93" s="1066"/>
      <c r="FJ93" s="1066"/>
      <c r="FK93" s="1066"/>
      <c r="FL93" s="1066"/>
      <c r="FM93" s="1066"/>
      <c r="FN93" s="1066"/>
      <c r="FO93" s="1066"/>
      <c r="FP93" s="1066"/>
      <c r="FQ93" s="1066"/>
      <c r="FR93" s="1066"/>
      <c r="FS93" s="1066"/>
      <c r="FT93" s="1066"/>
      <c r="FU93" s="1066"/>
      <c r="FV93" s="1066"/>
      <c r="FW93" s="1066"/>
      <c r="FX93" s="1066"/>
      <c r="FY93" s="1066"/>
      <c r="FZ93" s="1066"/>
      <c r="GA93" s="1066"/>
      <c r="GB93" s="1066"/>
      <c r="GC93" s="1066"/>
      <c r="GD93" s="1066"/>
      <c r="GE93" s="1066"/>
      <c r="GF93" s="1066"/>
      <c r="GG93" s="1066"/>
      <c r="GH93" s="1066"/>
      <c r="GI93" s="1066"/>
      <c r="GJ93" s="1066"/>
      <c r="GK93" s="1066"/>
      <c r="GL93" s="1066"/>
      <c r="GM93" s="1066"/>
      <c r="GN93" s="1066"/>
      <c r="GO93" s="1066"/>
      <c r="GP93" s="1066"/>
      <c r="GQ93" s="1066"/>
      <c r="GR93" s="1066"/>
      <c r="GS93" s="1066"/>
      <c r="GT93" s="1066"/>
      <c r="GU93" s="1066"/>
      <c r="GV93" s="1066"/>
      <c r="GW93" s="1066"/>
      <c r="GX93" s="1066"/>
      <c r="GY93" s="1066"/>
      <c r="GZ93" s="1066"/>
      <c r="HA93" s="1066"/>
      <c r="HB93" s="1066"/>
      <c r="HC93" s="1066"/>
      <c r="HD93" s="1066"/>
      <c r="HE93" s="1066"/>
      <c r="HF93" s="1066"/>
      <c r="HG93" s="1066"/>
      <c r="HH93" s="1066"/>
      <c r="HI93" s="1066"/>
      <c r="HJ93" s="1066"/>
      <c r="HK93" s="1066"/>
      <c r="HL93" s="1066"/>
      <c r="HM93" s="1066"/>
      <c r="HN93" s="1066"/>
      <c r="HO93" s="1066"/>
      <c r="HP93" s="1066"/>
      <c r="HQ93" s="1066"/>
      <c r="HR93" s="1066"/>
      <c r="HS93" s="1066"/>
      <c r="HT93" s="1066"/>
      <c r="HU93" s="1066"/>
      <c r="HV93" s="1066"/>
      <c r="HW93" s="1066"/>
      <c r="HX93" s="1066"/>
      <c r="HY93" s="1066"/>
      <c r="HZ93" s="1066"/>
      <c r="IA93" s="1066"/>
      <c r="IB93" s="1066"/>
      <c r="IC93" s="1066"/>
      <c r="ID93" s="1066"/>
      <c r="IE93" s="1066"/>
      <c r="IF93" s="1066"/>
      <c r="IG93" s="1066"/>
      <c r="IH93" s="1066"/>
      <c r="II93" s="1066"/>
      <c r="IJ93" s="1066"/>
      <c r="IK93" s="1066"/>
      <c r="IL93" s="1066"/>
      <c r="IM93" s="1066"/>
      <c r="IN93" s="1066"/>
      <c r="IO93" s="1066"/>
      <c r="IP93" s="1066"/>
      <c r="IQ93" s="1066"/>
      <c r="IR93" s="1066"/>
      <c r="IS93" s="1066"/>
      <c r="IT93" s="1066"/>
      <c r="IU93" s="1066"/>
      <c r="IV93" s="1066"/>
      <c r="IW93" s="1066"/>
      <c r="IX93" s="1174"/>
    </row>
    <row r="94" spans="1:258" s="1175" customFormat="1" ht="15" customHeight="1" x14ac:dyDescent="0.25">
      <c r="A94" s="1482"/>
      <c r="B94" s="1182" t="s">
        <v>1316</v>
      </c>
      <c r="C94" s="1183"/>
      <c r="D94" s="1183"/>
      <c r="E94" s="1184"/>
      <c r="F94" s="1185"/>
      <c r="G94" s="1066"/>
      <c r="H94" s="1066"/>
      <c r="I94" s="1066"/>
      <c r="J94" s="1066"/>
      <c r="K94" s="1066"/>
      <c r="L94" s="1066"/>
      <c r="M94" s="1066"/>
      <c r="N94" s="1174"/>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c r="AU94" s="1066"/>
      <c r="AV94" s="1066"/>
      <c r="AW94" s="1066"/>
      <c r="AX94" s="1066"/>
      <c r="AY94" s="1066"/>
      <c r="AZ94" s="1066"/>
      <c r="BA94" s="1066"/>
      <c r="BB94" s="1066"/>
      <c r="BC94" s="1066"/>
      <c r="BD94" s="1066"/>
      <c r="BE94" s="1066"/>
      <c r="BF94" s="1066"/>
      <c r="BG94" s="1066"/>
      <c r="BH94" s="1066"/>
      <c r="BI94" s="1066"/>
      <c r="BJ94" s="1066"/>
      <c r="BK94" s="1066"/>
      <c r="BL94" s="1066"/>
      <c r="BM94" s="1066"/>
      <c r="BN94" s="1066"/>
      <c r="BO94" s="1066"/>
      <c r="BP94" s="1066"/>
      <c r="BQ94" s="1066"/>
      <c r="BR94" s="1066"/>
      <c r="BS94" s="1066"/>
      <c r="BT94" s="1066"/>
      <c r="BU94" s="1066"/>
      <c r="BV94" s="1066"/>
      <c r="BW94" s="1066"/>
      <c r="BX94" s="1066"/>
      <c r="BY94" s="1066"/>
      <c r="BZ94" s="1066"/>
      <c r="CA94" s="1066"/>
      <c r="CB94" s="1066"/>
      <c r="CC94" s="1066"/>
      <c r="CD94" s="1066"/>
      <c r="CE94" s="1066"/>
      <c r="CF94" s="1066"/>
      <c r="CG94" s="1066"/>
      <c r="CH94" s="1066"/>
      <c r="CI94" s="1066"/>
      <c r="CJ94" s="1066"/>
      <c r="CK94" s="1066"/>
      <c r="CL94" s="1066"/>
      <c r="CM94" s="1066"/>
      <c r="CN94" s="1066"/>
      <c r="CO94" s="1066"/>
      <c r="CP94" s="1066"/>
      <c r="CQ94" s="1066"/>
      <c r="CR94" s="1066"/>
      <c r="CS94" s="1066"/>
      <c r="CT94" s="1066"/>
      <c r="CU94" s="1066"/>
      <c r="CV94" s="1066"/>
      <c r="CW94" s="1066"/>
      <c r="CX94" s="1066"/>
      <c r="CY94" s="1066"/>
      <c r="CZ94" s="1066"/>
      <c r="DA94" s="1066"/>
      <c r="DB94" s="1066"/>
      <c r="DC94" s="1066"/>
      <c r="DD94" s="1066"/>
      <c r="DE94" s="1066"/>
      <c r="DF94" s="1066"/>
      <c r="DG94" s="1066"/>
      <c r="DH94" s="1066"/>
      <c r="DI94" s="1066"/>
      <c r="DJ94" s="1066"/>
      <c r="DK94" s="1066"/>
      <c r="DL94" s="1066"/>
      <c r="DM94" s="1066"/>
      <c r="DN94" s="1066"/>
      <c r="DO94" s="1066"/>
      <c r="DP94" s="1066"/>
      <c r="DQ94" s="1066"/>
      <c r="DR94" s="1066"/>
      <c r="DS94" s="1066"/>
      <c r="DT94" s="1066"/>
      <c r="DU94" s="1066"/>
      <c r="DV94" s="1066"/>
      <c r="DW94" s="1066"/>
      <c r="DX94" s="1066"/>
      <c r="DY94" s="1066"/>
      <c r="DZ94" s="1066"/>
      <c r="EA94" s="1066"/>
      <c r="EB94" s="1066"/>
      <c r="EC94" s="1066"/>
      <c r="ED94" s="1066"/>
      <c r="EE94" s="1066"/>
      <c r="EF94" s="1066"/>
      <c r="EG94" s="1066"/>
      <c r="EH94" s="1066"/>
      <c r="EI94" s="1066"/>
      <c r="EJ94" s="1066"/>
      <c r="EK94" s="1066"/>
      <c r="EL94" s="1066"/>
      <c r="EM94" s="1066"/>
      <c r="EN94" s="1066"/>
      <c r="EO94" s="1066"/>
      <c r="EP94" s="1066"/>
      <c r="EQ94" s="1066"/>
      <c r="ER94" s="1066"/>
      <c r="ES94" s="1066"/>
      <c r="ET94" s="1066"/>
      <c r="EU94" s="1066"/>
      <c r="EV94" s="1066"/>
      <c r="EW94" s="1066"/>
      <c r="EX94" s="1066"/>
      <c r="EY94" s="1066"/>
      <c r="EZ94" s="1066"/>
      <c r="FA94" s="1066"/>
      <c r="FB94" s="1066"/>
      <c r="FC94" s="1066"/>
      <c r="FD94" s="1066"/>
      <c r="FE94" s="1066"/>
      <c r="FF94" s="1066"/>
      <c r="FG94" s="1066"/>
      <c r="FH94" s="1066"/>
      <c r="FI94" s="1066"/>
      <c r="FJ94" s="1066"/>
      <c r="FK94" s="1066"/>
      <c r="FL94" s="1066"/>
      <c r="FM94" s="1066"/>
      <c r="FN94" s="1066"/>
      <c r="FO94" s="1066"/>
      <c r="FP94" s="1066"/>
      <c r="FQ94" s="1066"/>
      <c r="FR94" s="1066"/>
      <c r="FS94" s="1066"/>
      <c r="FT94" s="1066"/>
      <c r="FU94" s="1066"/>
      <c r="FV94" s="1066"/>
      <c r="FW94" s="1066"/>
      <c r="FX94" s="1066"/>
      <c r="FY94" s="1066"/>
      <c r="FZ94" s="1066"/>
      <c r="GA94" s="1066"/>
      <c r="GB94" s="1066"/>
      <c r="GC94" s="1066"/>
      <c r="GD94" s="1066"/>
      <c r="GE94" s="1066"/>
      <c r="GF94" s="1066"/>
      <c r="GG94" s="1066"/>
      <c r="GH94" s="1066"/>
      <c r="GI94" s="1066"/>
      <c r="GJ94" s="1066"/>
      <c r="GK94" s="1066"/>
      <c r="GL94" s="1066"/>
      <c r="GM94" s="1066"/>
      <c r="GN94" s="1066"/>
      <c r="GO94" s="1066"/>
      <c r="GP94" s="1066"/>
      <c r="GQ94" s="1066"/>
      <c r="GR94" s="1066"/>
      <c r="GS94" s="1066"/>
      <c r="GT94" s="1066"/>
      <c r="GU94" s="1066"/>
      <c r="GV94" s="1066"/>
      <c r="GW94" s="1066"/>
      <c r="GX94" s="1066"/>
      <c r="GY94" s="1066"/>
      <c r="GZ94" s="1066"/>
      <c r="HA94" s="1066"/>
      <c r="HB94" s="1066"/>
      <c r="HC94" s="1066"/>
      <c r="HD94" s="1066"/>
      <c r="HE94" s="1066"/>
      <c r="HF94" s="1066"/>
      <c r="HG94" s="1066"/>
      <c r="HH94" s="1066"/>
      <c r="HI94" s="1066"/>
      <c r="HJ94" s="1066"/>
      <c r="HK94" s="1066"/>
      <c r="HL94" s="1066"/>
      <c r="HM94" s="1066"/>
      <c r="HN94" s="1066"/>
      <c r="HO94" s="1066"/>
      <c r="HP94" s="1066"/>
      <c r="HQ94" s="1066"/>
      <c r="HR94" s="1066"/>
      <c r="HS94" s="1066"/>
      <c r="HT94" s="1066"/>
      <c r="HU94" s="1066"/>
      <c r="HV94" s="1066"/>
      <c r="HW94" s="1066"/>
      <c r="HX94" s="1066"/>
      <c r="HY94" s="1066"/>
      <c r="HZ94" s="1066"/>
      <c r="IA94" s="1066"/>
      <c r="IB94" s="1066"/>
      <c r="IC94" s="1066"/>
      <c r="ID94" s="1066"/>
      <c r="IE94" s="1066"/>
      <c r="IF94" s="1066"/>
      <c r="IG94" s="1066"/>
      <c r="IH94" s="1066"/>
      <c r="II94" s="1066"/>
      <c r="IJ94" s="1066"/>
      <c r="IK94" s="1066"/>
      <c r="IL94" s="1066"/>
      <c r="IM94" s="1066"/>
      <c r="IN94" s="1066"/>
      <c r="IO94" s="1066"/>
      <c r="IP94" s="1066"/>
      <c r="IQ94" s="1066"/>
      <c r="IR94" s="1066"/>
      <c r="IS94" s="1066"/>
      <c r="IT94" s="1066"/>
      <c r="IU94" s="1066"/>
      <c r="IV94" s="1066"/>
      <c r="IW94" s="1066"/>
      <c r="IX94" s="1174"/>
    </row>
    <row r="95" spans="1:258" s="1175" customFormat="1" ht="15" customHeight="1" x14ac:dyDescent="0.25">
      <c r="A95" s="1482"/>
      <c r="B95" s="1182" t="s">
        <v>1317</v>
      </c>
      <c r="C95" s="1183"/>
      <c r="D95" s="1183"/>
      <c r="E95" s="1184"/>
      <c r="F95" s="1185"/>
      <c r="G95" s="1066"/>
      <c r="H95" s="1066"/>
      <c r="I95" s="1066"/>
      <c r="J95" s="1066"/>
      <c r="K95" s="1066"/>
      <c r="L95" s="1066"/>
      <c r="M95" s="1066"/>
      <c r="N95" s="1174"/>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6"/>
      <c r="AL95" s="1066"/>
      <c r="AM95" s="1066"/>
      <c r="AN95" s="1066"/>
      <c r="AO95" s="1066"/>
      <c r="AP95" s="1066"/>
      <c r="AQ95" s="1066"/>
      <c r="AR95" s="1066"/>
      <c r="AS95" s="1066"/>
      <c r="AT95" s="1066"/>
      <c r="AU95" s="1066"/>
      <c r="AV95" s="1066"/>
      <c r="AW95" s="1066"/>
      <c r="AX95" s="1066"/>
      <c r="AY95" s="1066"/>
      <c r="AZ95" s="1066"/>
      <c r="BA95" s="1066"/>
      <c r="BB95" s="1066"/>
      <c r="BC95" s="1066"/>
      <c r="BD95" s="1066"/>
      <c r="BE95" s="1066"/>
      <c r="BF95" s="1066"/>
      <c r="BG95" s="1066"/>
      <c r="BH95" s="1066"/>
      <c r="BI95" s="1066"/>
      <c r="BJ95" s="1066"/>
      <c r="BK95" s="1066"/>
      <c r="BL95" s="1066"/>
      <c r="BM95" s="1066"/>
      <c r="BN95" s="1066"/>
      <c r="BO95" s="1066"/>
      <c r="BP95" s="1066"/>
      <c r="BQ95" s="1066"/>
      <c r="BR95" s="1066"/>
      <c r="BS95" s="1066"/>
      <c r="BT95" s="1066"/>
      <c r="BU95" s="1066"/>
      <c r="BV95" s="1066"/>
      <c r="BW95" s="1066"/>
      <c r="BX95" s="1066"/>
      <c r="BY95" s="1066"/>
      <c r="BZ95" s="1066"/>
      <c r="CA95" s="1066"/>
      <c r="CB95" s="1066"/>
      <c r="CC95" s="1066"/>
      <c r="CD95" s="1066"/>
      <c r="CE95" s="1066"/>
      <c r="CF95" s="1066"/>
      <c r="CG95" s="1066"/>
      <c r="CH95" s="1066"/>
      <c r="CI95" s="1066"/>
      <c r="CJ95" s="1066"/>
      <c r="CK95" s="1066"/>
      <c r="CL95" s="1066"/>
      <c r="CM95" s="1066"/>
      <c r="CN95" s="1066"/>
      <c r="CO95" s="1066"/>
      <c r="CP95" s="1066"/>
      <c r="CQ95" s="1066"/>
      <c r="CR95" s="1066"/>
      <c r="CS95" s="1066"/>
      <c r="CT95" s="1066"/>
      <c r="CU95" s="1066"/>
      <c r="CV95" s="1066"/>
      <c r="CW95" s="1066"/>
      <c r="CX95" s="1066"/>
      <c r="CY95" s="1066"/>
      <c r="CZ95" s="1066"/>
      <c r="DA95" s="1066"/>
      <c r="DB95" s="1066"/>
      <c r="DC95" s="1066"/>
      <c r="DD95" s="1066"/>
      <c r="DE95" s="1066"/>
      <c r="DF95" s="1066"/>
      <c r="DG95" s="1066"/>
      <c r="DH95" s="1066"/>
      <c r="DI95" s="1066"/>
      <c r="DJ95" s="1066"/>
      <c r="DK95" s="1066"/>
      <c r="DL95" s="1066"/>
      <c r="DM95" s="1066"/>
      <c r="DN95" s="1066"/>
      <c r="DO95" s="1066"/>
      <c r="DP95" s="1066"/>
      <c r="DQ95" s="1066"/>
      <c r="DR95" s="1066"/>
      <c r="DS95" s="1066"/>
      <c r="DT95" s="1066"/>
      <c r="DU95" s="1066"/>
      <c r="DV95" s="1066"/>
      <c r="DW95" s="1066"/>
      <c r="DX95" s="1066"/>
      <c r="DY95" s="1066"/>
      <c r="DZ95" s="1066"/>
      <c r="EA95" s="1066"/>
      <c r="EB95" s="1066"/>
      <c r="EC95" s="1066"/>
      <c r="ED95" s="1066"/>
      <c r="EE95" s="1066"/>
      <c r="EF95" s="1066"/>
      <c r="EG95" s="1066"/>
      <c r="EH95" s="1066"/>
      <c r="EI95" s="1066"/>
      <c r="EJ95" s="1066"/>
      <c r="EK95" s="1066"/>
      <c r="EL95" s="1066"/>
      <c r="EM95" s="1066"/>
      <c r="EN95" s="1066"/>
      <c r="EO95" s="1066"/>
      <c r="EP95" s="1066"/>
      <c r="EQ95" s="1066"/>
      <c r="ER95" s="1066"/>
      <c r="ES95" s="1066"/>
      <c r="ET95" s="1066"/>
      <c r="EU95" s="1066"/>
      <c r="EV95" s="1066"/>
      <c r="EW95" s="1066"/>
      <c r="EX95" s="1066"/>
      <c r="EY95" s="1066"/>
      <c r="EZ95" s="1066"/>
      <c r="FA95" s="1066"/>
      <c r="FB95" s="1066"/>
      <c r="FC95" s="1066"/>
      <c r="FD95" s="1066"/>
      <c r="FE95" s="1066"/>
      <c r="FF95" s="1066"/>
      <c r="FG95" s="1066"/>
      <c r="FH95" s="1066"/>
      <c r="FI95" s="1066"/>
      <c r="FJ95" s="1066"/>
      <c r="FK95" s="1066"/>
      <c r="FL95" s="1066"/>
      <c r="FM95" s="1066"/>
      <c r="FN95" s="1066"/>
      <c r="FO95" s="1066"/>
      <c r="FP95" s="1066"/>
      <c r="FQ95" s="1066"/>
      <c r="FR95" s="1066"/>
      <c r="FS95" s="1066"/>
      <c r="FT95" s="1066"/>
      <c r="FU95" s="1066"/>
      <c r="FV95" s="1066"/>
      <c r="FW95" s="1066"/>
      <c r="FX95" s="1066"/>
      <c r="FY95" s="1066"/>
      <c r="FZ95" s="1066"/>
      <c r="GA95" s="1066"/>
      <c r="GB95" s="1066"/>
      <c r="GC95" s="1066"/>
      <c r="GD95" s="1066"/>
      <c r="GE95" s="1066"/>
      <c r="GF95" s="1066"/>
      <c r="GG95" s="1066"/>
      <c r="GH95" s="1066"/>
      <c r="GI95" s="1066"/>
      <c r="GJ95" s="1066"/>
      <c r="GK95" s="1066"/>
      <c r="GL95" s="1066"/>
      <c r="GM95" s="1066"/>
      <c r="GN95" s="1066"/>
      <c r="GO95" s="1066"/>
      <c r="GP95" s="1066"/>
      <c r="GQ95" s="1066"/>
      <c r="GR95" s="1066"/>
      <c r="GS95" s="1066"/>
      <c r="GT95" s="1066"/>
      <c r="GU95" s="1066"/>
      <c r="GV95" s="1066"/>
      <c r="GW95" s="1066"/>
      <c r="GX95" s="1066"/>
      <c r="GY95" s="1066"/>
      <c r="GZ95" s="1066"/>
      <c r="HA95" s="1066"/>
      <c r="HB95" s="1066"/>
      <c r="HC95" s="1066"/>
      <c r="HD95" s="1066"/>
      <c r="HE95" s="1066"/>
      <c r="HF95" s="1066"/>
      <c r="HG95" s="1066"/>
      <c r="HH95" s="1066"/>
      <c r="HI95" s="1066"/>
      <c r="HJ95" s="1066"/>
      <c r="HK95" s="1066"/>
      <c r="HL95" s="1066"/>
      <c r="HM95" s="1066"/>
      <c r="HN95" s="1066"/>
      <c r="HO95" s="1066"/>
      <c r="HP95" s="1066"/>
      <c r="HQ95" s="1066"/>
      <c r="HR95" s="1066"/>
      <c r="HS95" s="1066"/>
      <c r="HT95" s="1066"/>
      <c r="HU95" s="1066"/>
      <c r="HV95" s="1066"/>
      <c r="HW95" s="1066"/>
      <c r="HX95" s="1066"/>
      <c r="HY95" s="1066"/>
      <c r="HZ95" s="1066"/>
      <c r="IA95" s="1066"/>
      <c r="IB95" s="1066"/>
      <c r="IC95" s="1066"/>
      <c r="ID95" s="1066"/>
      <c r="IE95" s="1066"/>
      <c r="IF95" s="1066"/>
      <c r="IG95" s="1066"/>
      <c r="IH95" s="1066"/>
      <c r="II95" s="1066"/>
      <c r="IJ95" s="1066"/>
      <c r="IK95" s="1066"/>
      <c r="IL95" s="1066"/>
      <c r="IM95" s="1066"/>
      <c r="IN95" s="1066"/>
      <c r="IO95" s="1066"/>
      <c r="IP95" s="1066"/>
      <c r="IQ95" s="1066"/>
      <c r="IR95" s="1066"/>
      <c r="IS95" s="1066"/>
      <c r="IT95" s="1066"/>
      <c r="IU95" s="1066"/>
      <c r="IV95" s="1066"/>
      <c r="IW95" s="1066"/>
      <c r="IX95" s="1174"/>
    </row>
    <row r="96" spans="1:258" ht="15" customHeight="1" x14ac:dyDescent="0.25">
      <c r="A96" s="1490"/>
      <c r="B96" s="1186" t="s">
        <v>1318</v>
      </c>
      <c r="C96" s="1187"/>
      <c r="D96" s="1187"/>
      <c r="E96" s="1188"/>
      <c r="F96" s="1189"/>
      <c r="G96" s="1066"/>
      <c r="H96" s="1066"/>
      <c r="I96" s="1066"/>
      <c r="J96" s="1066"/>
      <c r="K96" s="1066"/>
      <c r="L96" s="1066"/>
      <c r="M96" s="1066"/>
      <c r="N96" s="1174"/>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1066"/>
      <c r="AK96" s="1066"/>
      <c r="AL96" s="1066"/>
      <c r="AM96" s="1066"/>
      <c r="AN96" s="1066"/>
      <c r="AO96" s="1066"/>
      <c r="AP96" s="1066"/>
      <c r="AQ96" s="1066"/>
      <c r="AR96" s="1066"/>
      <c r="AS96" s="1066"/>
      <c r="AT96" s="1066"/>
      <c r="AU96" s="1066"/>
      <c r="AV96" s="1066"/>
      <c r="AW96" s="1066"/>
      <c r="AX96" s="1066"/>
      <c r="AY96" s="1066"/>
      <c r="AZ96" s="1066"/>
      <c r="BA96" s="1066"/>
      <c r="BB96" s="1066"/>
      <c r="BC96" s="1066"/>
      <c r="BD96" s="1066"/>
      <c r="BE96" s="1066"/>
      <c r="BF96" s="1066"/>
      <c r="BG96" s="1066"/>
      <c r="BH96" s="1066"/>
      <c r="BI96" s="1066"/>
      <c r="BJ96" s="1066"/>
      <c r="BK96" s="1066"/>
      <c r="BL96" s="1066"/>
      <c r="BM96" s="1066"/>
      <c r="BN96" s="1066"/>
      <c r="BO96" s="1066"/>
      <c r="BP96" s="1066"/>
      <c r="BQ96" s="1066"/>
      <c r="BR96" s="1066"/>
      <c r="BS96" s="1066"/>
      <c r="BT96" s="1066"/>
      <c r="BU96" s="1066"/>
      <c r="BV96" s="1066"/>
      <c r="BW96" s="1066"/>
      <c r="BX96" s="1066"/>
      <c r="BY96" s="1066"/>
      <c r="BZ96" s="1066"/>
      <c r="CA96" s="1066"/>
      <c r="CB96" s="1066"/>
      <c r="CC96" s="1066"/>
      <c r="CD96" s="1066"/>
      <c r="CE96" s="1066"/>
      <c r="CF96" s="1066"/>
      <c r="CG96" s="1066"/>
      <c r="CH96" s="1066"/>
      <c r="CI96" s="1066"/>
      <c r="CJ96" s="1066"/>
      <c r="CK96" s="1066"/>
      <c r="CL96" s="1066"/>
      <c r="CM96" s="1066"/>
      <c r="CN96" s="1066"/>
      <c r="CO96" s="1066"/>
      <c r="CP96" s="1066"/>
      <c r="CQ96" s="1066"/>
      <c r="CR96" s="1178"/>
      <c r="CS96" s="1178"/>
      <c r="CT96" s="1178"/>
      <c r="CU96" s="1178"/>
      <c r="CV96" s="1178"/>
      <c r="CW96" s="1178"/>
      <c r="CX96" s="1066"/>
      <c r="CY96" s="1066"/>
      <c r="CZ96" s="1178"/>
      <c r="DA96" s="1178"/>
      <c r="DB96" s="1178"/>
      <c r="DC96" s="1178"/>
      <c r="DD96" s="1178"/>
      <c r="DE96" s="1178"/>
      <c r="DF96" s="1178"/>
      <c r="DG96" s="1178"/>
      <c r="DH96" s="1066"/>
      <c r="DI96" s="1066"/>
      <c r="DJ96" s="1178"/>
      <c r="DK96" s="1178"/>
      <c r="DL96" s="1178"/>
      <c r="DM96" s="1178"/>
      <c r="DN96" s="1178"/>
      <c r="DO96" s="1178"/>
      <c r="DP96" s="1066"/>
      <c r="DQ96" s="1066"/>
      <c r="DR96" s="1178"/>
      <c r="DS96" s="1178"/>
      <c r="DT96" s="1178"/>
      <c r="DU96" s="1178"/>
      <c r="DV96" s="1066"/>
      <c r="DW96" s="1066"/>
      <c r="DX96" s="1178"/>
      <c r="DY96" s="1066"/>
      <c r="DZ96" s="1066"/>
      <c r="EA96" s="1066"/>
      <c r="EB96" s="1066"/>
      <c r="EC96" s="1178"/>
      <c r="ED96" s="1178"/>
      <c r="EE96" s="1178"/>
      <c r="EF96" s="1178"/>
      <c r="EG96" s="1178"/>
      <c r="EH96" s="1178"/>
      <c r="EI96" s="1178"/>
      <c r="EJ96" s="1178"/>
      <c r="EK96" s="1178"/>
      <c r="EL96" s="1178"/>
      <c r="EM96" s="1178"/>
      <c r="EN96" s="1178"/>
      <c r="EO96" s="1178"/>
      <c r="EP96" s="1178"/>
      <c r="EQ96" s="1178"/>
      <c r="ER96" s="1178"/>
      <c r="ES96" s="1178"/>
      <c r="ET96" s="1178"/>
      <c r="EU96" s="1178"/>
      <c r="EV96" s="1178"/>
      <c r="EW96" s="1178"/>
      <c r="EX96" s="1178"/>
      <c r="EY96" s="1178"/>
      <c r="EZ96" s="1178"/>
      <c r="FA96" s="1178"/>
      <c r="FB96" s="1178"/>
      <c r="FC96" s="1178"/>
      <c r="FD96" s="1178"/>
      <c r="FE96" s="1178"/>
      <c r="FF96" s="1178"/>
      <c r="FG96" s="1178"/>
      <c r="FH96" s="1178"/>
      <c r="FI96" s="1178"/>
      <c r="FJ96" s="1178"/>
      <c r="FK96" s="1178"/>
      <c r="FL96" s="1178"/>
      <c r="FM96" s="1178"/>
      <c r="FN96" s="1178"/>
      <c r="FO96" s="1178"/>
      <c r="FP96" s="1178"/>
      <c r="FQ96" s="1178"/>
      <c r="FR96" s="1178"/>
      <c r="FS96" s="1178"/>
      <c r="FT96" s="1178"/>
      <c r="FU96" s="1178"/>
      <c r="FV96" s="1178"/>
      <c r="FW96" s="1178"/>
      <c r="FX96" s="1178"/>
      <c r="FY96" s="1178"/>
      <c r="FZ96" s="1178"/>
      <c r="GA96" s="1178"/>
      <c r="GB96" s="1178"/>
      <c r="GC96" s="1178"/>
      <c r="GD96" s="1178"/>
      <c r="GE96" s="1178"/>
      <c r="GF96" s="1178"/>
      <c r="GG96" s="1178"/>
      <c r="GH96" s="1178"/>
      <c r="GI96" s="1178"/>
      <c r="GJ96" s="1178"/>
      <c r="GK96" s="1178"/>
      <c r="GL96" s="1178"/>
      <c r="GM96" s="1178"/>
      <c r="GN96" s="1178"/>
      <c r="GO96" s="1178"/>
      <c r="GP96" s="1178"/>
      <c r="GQ96" s="1178"/>
      <c r="GR96" s="1178"/>
      <c r="GS96" s="1178"/>
      <c r="GT96" s="1178"/>
      <c r="GU96" s="1178"/>
      <c r="GV96" s="1178"/>
      <c r="GW96" s="1178"/>
      <c r="GX96" s="1178"/>
      <c r="GY96" s="1178"/>
      <c r="GZ96" s="1178"/>
      <c r="HA96" s="1178"/>
      <c r="HB96" s="1178"/>
      <c r="HC96" s="1178"/>
      <c r="HD96" s="1178"/>
      <c r="HE96" s="1178"/>
      <c r="HF96" s="1178"/>
      <c r="HG96" s="1178"/>
      <c r="HH96" s="1178"/>
      <c r="HI96" s="1178"/>
      <c r="HJ96" s="1178"/>
      <c r="HK96" s="1178"/>
      <c r="HL96" s="1178"/>
      <c r="HM96" s="1178"/>
      <c r="HN96" s="1178"/>
      <c r="HO96" s="1178"/>
      <c r="HP96" s="1178"/>
      <c r="HQ96" s="1178"/>
      <c r="HR96" s="1178"/>
      <c r="HS96" s="1178"/>
      <c r="HT96" s="1178"/>
      <c r="HU96" s="1178"/>
      <c r="HV96" s="1178"/>
      <c r="HW96" s="1178"/>
      <c r="HX96" s="1178"/>
      <c r="HY96" s="1178"/>
      <c r="HZ96" s="1178"/>
      <c r="IA96" s="1178"/>
      <c r="IB96" s="1178"/>
      <c r="IC96" s="1178"/>
      <c r="ID96" s="1178"/>
      <c r="IE96" s="1178"/>
      <c r="IF96" s="1178"/>
      <c r="IG96" s="1178"/>
      <c r="IH96" s="1178"/>
      <c r="II96" s="1178"/>
      <c r="IJ96" s="1178"/>
      <c r="IK96" s="1178"/>
      <c r="IL96" s="1178"/>
      <c r="IM96" s="1178"/>
      <c r="IN96" s="1178"/>
      <c r="IO96" s="1178"/>
      <c r="IP96" s="1178"/>
      <c r="IQ96" s="1178"/>
      <c r="IR96" s="1178"/>
      <c r="IS96" s="1178"/>
      <c r="IT96" s="1178"/>
      <c r="IU96" s="1178"/>
      <c r="IV96" s="1178"/>
      <c r="IW96" s="1178"/>
      <c r="IX96" s="1190"/>
    </row>
    <row r="97" spans="1:142" s="1066" customFormat="1" ht="15" customHeight="1" x14ac:dyDescent="0.25">
      <c r="A97" s="1482"/>
      <c r="N97" s="1174"/>
      <c r="AB97" s="1348"/>
      <c r="AC97" s="1348"/>
      <c r="AD97" s="1348"/>
      <c r="AE97" s="1348"/>
      <c r="AF97" s="1348"/>
      <c r="AG97" s="1348"/>
      <c r="AH97" s="1348"/>
      <c r="AI97" s="1348"/>
      <c r="AJ97" s="1348"/>
      <c r="AK97" s="1348"/>
      <c r="AL97" s="1348"/>
      <c r="AM97" s="1348"/>
      <c r="AN97" s="1348"/>
      <c r="AO97" s="1348"/>
      <c r="AP97" s="1348"/>
      <c r="AQ97" s="1348"/>
      <c r="AR97" s="1348"/>
      <c r="AS97" s="1348"/>
      <c r="AT97" s="1348"/>
      <c r="AU97" s="1348"/>
      <c r="AV97" s="1348"/>
      <c r="AW97" s="1348"/>
      <c r="AX97" s="1348"/>
      <c r="AY97" s="1348"/>
      <c r="AZ97" s="1348"/>
      <c r="BA97" s="1348"/>
      <c r="BB97" s="1348"/>
      <c r="BC97" s="1348"/>
      <c r="BD97" s="1348"/>
      <c r="BE97" s="1348"/>
      <c r="BF97" s="1348"/>
      <c r="BG97" s="1348"/>
      <c r="BH97" s="1348"/>
      <c r="BI97" s="1348"/>
      <c r="BJ97" s="1348"/>
      <c r="BK97" s="1348"/>
      <c r="BL97" s="1348"/>
      <c r="BM97" s="1348"/>
      <c r="BN97" s="1348"/>
      <c r="BO97" s="1348"/>
      <c r="BP97" s="1348"/>
      <c r="BQ97" s="1348"/>
      <c r="BR97" s="1348"/>
      <c r="BS97" s="1348"/>
      <c r="BT97" s="1348"/>
      <c r="BU97" s="1348"/>
      <c r="BV97" s="1348"/>
      <c r="BW97" s="1348"/>
      <c r="BX97" s="1348"/>
      <c r="BY97" s="1348"/>
      <c r="BZ97" s="1348"/>
      <c r="CA97" s="1348"/>
      <c r="CB97" s="1348"/>
      <c r="CC97" s="1348"/>
      <c r="CD97" s="1348"/>
      <c r="CE97" s="1348"/>
      <c r="CF97" s="1348"/>
      <c r="CG97" s="1348"/>
      <c r="CH97" s="1348"/>
      <c r="CI97" s="1348"/>
      <c r="CJ97" s="1348"/>
      <c r="CK97" s="1348"/>
      <c r="CL97" s="1348"/>
      <c r="CM97" s="1348"/>
      <c r="CN97" s="1348"/>
      <c r="CO97" s="1348"/>
      <c r="CP97" s="1348"/>
      <c r="CQ97" s="1348"/>
      <c r="CR97" s="1348"/>
      <c r="CS97" s="1348"/>
      <c r="CT97" s="1348"/>
      <c r="CU97" s="1348"/>
      <c r="CV97" s="1348"/>
      <c r="CW97" s="1348"/>
      <c r="CX97" s="1348"/>
      <c r="CY97" s="1348"/>
      <c r="CZ97" s="1348"/>
      <c r="DA97" s="1348"/>
      <c r="DB97" s="1348"/>
      <c r="DC97" s="1348"/>
      <c r="DD97" s="1348"/>
      <c r="DE97" s="1348"/>
      <c r="DF97" s="1348"/>
      <c r="DG97" s="1348"/>
      <c r="DH97" s="1348"/>
      <c r="DI97" s="1348"/>
      <c r="DJ97" s="1348"/>
      <c r="DK97" s="1348"/>
      <c r="DL97" s="1348"/>
      <c r="DM97" s="1348"/>
      <c r="DN97" s="1348"/>
      <c r="DO97" s="1348"/>
      <c r="DP97" s="1348"/>
      <c r="DQ97" s="1348"/>
      <c r="DR97" s="1348"/>
      <c r="DS97" s="1348"/>
      <c r="DT97" s="1348"/>
      <c r="DU97" s="1348"/>
      <c r="DV97" s="1348"/>
      <c r="DW97" s="1348"/>
      <c r="DX97" s="1348"/>
      <c r="DY97" s="1348"/>
      <c r="DZ97" s="1348"/>
      <c r="EA97" s="1348"/>
      <c r="EB97" s="1348"/>
      <c r="EC97" s="1348"/>
      <c r="ED97" s="1348"/>
      <c r="EE97" s="1348"/>
      <c r="EF97" s="1348"/>
      <c r="EG97" s="1348"/>
      <c r="EH97" s="1348"/>
      <c r="EI97" s="1348"/>
      <c r="EJ97" s="1348"/>
      <c r="EK97" s="1348"/>
      <c r="EL97" s="1349"/>
    </row>
    <row r="98" spans="1:142" s="1066" customFormat="1" ht="45" customHeight="1" x14ac:dyDescent="0.25">
      <c r="A98" s="1435" t="s">
        <v>1329</v>
      </c>
      <c r="B98" s="2334"/>
      <c r="C98" s="2335"/>
      <c r="D98" s="2335"/>
      <c r="E98" s="2335"/>
      <c r="F98" s="2335"/>
      <c r="G98" s="2335"/>
      <c r="H98" s="2335"/>
      <c r="I98" s="2213"/>
      <c r="J98" s="2213"/>
      <c r="K98" s="2213"/>
      <c r="L98" s="2213"/>
      <c r="M98" s="2213"/>
      <c r="N98" s="1494"/>
      <c r="O98" s="2213"/>
      <c r="P98" s="2213"/>
      <c r="Q98" s="2213"/>
      <c r="R98" s="2213"/>
      <c r="S98" s="2213"/>
      <c r="T98" s="2213"/>
      <c r="U98" s="2213"/>
      <c r="V98" s="2213"/>
      <c r="W98" s="2213"/>
      <c r="X98" s="2213"/>
      <c r="Y98" s="2213"/>
      <c r="Z98" s="2213"/>
      <c r="AA98" s="2213"/>
      <c r="AB98" s="2213"/>
      <c r="AC98" s="2213"/>
      <c r="AD98" s="2213"/>
      <c r="AE98" s="2213"/>
      <c r="AF98" s="2213"/>
      <c r="AG98" s="2213"/>
      <c r="AH98" s="2213"/>
      <c r="AI98" s="2213"/>
      <c r="AJ98" s="2213"/>
      <c r="AK98" s="2213"/>
      <c r="AL98" s="2213"/>
      <c r="AM98" s="2213"/>
      <c r="AN98" s="2213"/>
      <c r="AO98" s="2213"/>
      <c r="AP98" s="2213"/>
      <c r="AQ98" s="2213"/>
      <c r="AR98" s="2213"/>
      <c r="AS98" s="2213"/>
      <c r="AT98" s="2213"/>
      <c r="AU98" s="2213"/>
      <c r="AV98" s="2213"/>
      <c r="AW98" s="2213"/>
      <c r="AX98" s="2213"/>
      <c r="AY98" s="2213"/>
      <c r="AZ98" s="2213"/>
      <c r="BA98" s="2213"/>
      <c r="BB98" s="2213"/>
      <c r="BC98" s="2213"/>
      <c r="BD98" s="2213"/>
      <c r="BE98" s="2213"/>
      <c r="BF98" s="2213"/>
      <c r="BG98" s="2213"/>
      <c r="BH98" s="2213"/>
      <c r="BI98" s="2213"/>
      <c r="BJ98" s="2213"/>
      <c r="BK98" s="2213"/>
      <c r="BL98" s="2213"/>
      <c r="BM98" s="2213"/>
      <c r="BN98" s="2213"/>
      <c r="BO98" s="2213"/>
      <c r="BP98" s="2213"/>
      <c r="BQ98" s="2213"/>
      <c r="BR98" s="2213"/>
      <c r="BS98" s="2213"/>
      <c r="BT98" s="2213"/>
      <c r="BU98" s="2213"/>
      <c r="BV98" s="2213"/>
      <c r="BW98" s="2213"/>
      <c r="BX98" s="2213"/>
      <c r="BY98" s="2213"/>
      <c r="BZ98" s="2213"/>
      <c r="CA98" s="2213"/>
      <c r="CB98" s="2213"/>
      <c r="CC98" s="2213"/>
      <c r="CD98" s="2213"/>
      <c r="CE98" s="2213"/>
      <c r="CF98" s="2213"/>
      <c r="CG98" s="2213"/>
      <c r="CH98" s="2213"/>
      <c r="CI98" s="2213"/>
      <c r="CJ98" s="2213"/>
      <c r="CK98" s="2213"/>
      <c r="CL98" s="2213"/>
      <c r="CM98" s="2213"/>
      <c r="CN98" s="2213"/>
      <c r="CO98" s="2213"/>
      <c r="CP98" s="2213"/>
      <c r="CQ98" s="2213"/>
      <c r="CR98" s="2213"/>
      <c r="CS98" s="2213"/>
      <c r="CT98" s="2213"/>
      <c r="CU98" s="2213"/>
      <c r="CV98" s="2213"/>
      <c r="CW98" s="2213"/>
      <c r="CX98" s="2213"/>
      <c r="CY98" s="2213"/>
      <c r="CZ98" s="2213"/>
      <c r="DA98" s="2213"/>
      <c r="DB98" s="2213"/>
      <c r="DC98" s="2213"/>
      <c r="DD98" s="2213"/>
      <c r="DE98" s="2213"/>
      <c r="DF98" s="2213"/>
      <c r="DG98" s="2213"/>
      <c r="DH98" s="2213"/>
      <c r="DI98" s="2213"/>
      <c r="DJ98" s="2213"/>
      <c r="DK98" s="2213"/>
      <c r="DL98" s="2213"/>
      <c r="DM98" s="2213"/>
      <c r="DN98" s="2213"/>
      <c r="DO98" s="2213"/>
      <c r="DP98" s="2213"/>
      <c r="DQ98" s="2213"/>
      <c r="DR98" s="2213"/>
      <c r="DS98" s="2213"/>
      <c r="DT98" s="2213"/>
      <c r="DU98" s="2213"/>
      <c r="DV98" s="2213"/>
      <c r="DW98" s="2213"/>
      <c r="DX98" s="2213"/>
      <c r="DY98" s="2213"/>
      <c r="DZ98" s="2213"/>
      <c r="EA98" s="2213"/>
      <c r="EB98" s="2213"/>
      <c r="EC98" s="2213"/>
      <c r="ED98" s="2213"/>
      <c r="EE98" s="2213"/>
      <c r="EF98" s="2213"/>
      <c r="EG98" s="2213"/>
      <c r="EH98" s="2213"/>
      <c r="EI98" s="2213"/>
      <c r="EJ98" s="2213"/>
      <c r="EK98" s="2213"/>
      <c r="EL98" s="1494"/>
    </row>
    <row r="99" spans="1:142" s="1178" customFormat="1" ht="15" customHeight="1" x14ac:dyDescent="0.25">
      <c r="A99" s="1490"/>
      <c r="B99" s="2625"/>
      <c r="C99" s="2626"/>
      <c r="D99" s="2626"/>
      <c r="E99" s="2626"/>
      <c r="F99" s="1491" t="s">
        <v>1246</v>
      </c>
      <c r="G99" s="1504"/>
      <c r="H99" s="1504"/>
      <c r="I99" s="1066"/>
      <c r="J99" s="1066"/>
      <c r="K99" s="1066"/>
      <c r="L99" s="1066"/>
      <c r="M99" s="1066"/>
      <c r="N99" s="1174"/>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1066"/>
      <c r="AK99" s="1066"/>
      <c r="AL99" s="1066"/>
      <c r="AM99" s="1066"/>
      <c r="AN99" s="1066"/>
      <c r="AO99" s="1066"/>
      <c r="AP99" s="1066"/>
      <c r="AQ99" s="1066"/>
      <c r="AR99" s="1066"/>
      <c r="AS99" s="1066"/>
      <c r="AT99" s="1066"/>
      <c r="AU99" s="1066"/>
      <c r="AV99" s="1066"/>
      <c r="AW99" s="1066"/>
      <c r="AX99" s="1066"/>
      <c r="AY99" s="1066"/>
      <c r="AZ99" s="1066"/>
      <c r="BA99" s="1066"/>
      <c r="BB99" s="1066"/>
      <c r="BC99" s="1066"/>
      <c r="BD99" s="1066"/>
      <c r="BE99" s="1066"/>
      <c r="BF99" s="1066"/>
      <c r="BG99" s="1066"/>
      <c r="BH99" s="1066"/>
      <c r="BI99" s="1066"/>
      <c r="BJ99" s="1066"/>
      <c r="BK99" s="1066"/>
      <c r="BL99" s="1066"/>
      <c r="BM99" s="1066"/>
      <c r="BN99" s="1066"/>
      <c r="BO99" s="1066"/>
      <c r="BP99" s="1066"/>
      <c r="BQ99" s="1066"/>
      <c r="BR99" s="1066"/>
      <c r="BS99" s="1066"/>
      <c r="BT99" s="1066"/>
      <c r="BU99" s="1066"/>
      <c r="BV99" s="1066"/>
      <c r="BW99" s="1066"/>
      <c r="BX99" s="1066"/>
      <c r="BY99" s="1066"/>
      <c r="BZ99" s="1066"/>
      <c r="CA99" s="1066"/>
      <c r="CB99" s="1066"/>
      <c r="CC99" s="1066"/>
      <c r="CD99" s="1066"/>
      <c r="CE99" s="1066"/>
      <c r="CF99" s="1066"/>
      <c r="CG99" s="1066"/>
      <c r="CH99" s="1066"/>
      <c r="CI99" s="1066"/>
      <c r="CJ99" s="1066"/>
      <c r="CK99" s="1066"/>
      <c r="CL99" s="1066"/>
      <c r="CM99" s="1066"/>
      <c r="CN99" s="1066"/>
      <c r="CO99" s="1066"/>
      <c r="CP99" s="1066"/>
      <c r="CQ99" s="1066"/>
      <c r="CX99" s="1066"/>
      <c r="CY99" s="1066"/>
      <c r="DH99" s="1066"/>
      <c r="DI99" s="1066"/>
      <c r="DP99" s="1066"/>
      <c r="DQ99" s="1066"/>
      <c r="DV99" s="1066"/>
      <c r="DW99" s="1066"/>
      <c r="DY99" s="1066"/>
      <c r="DZ99" s="1066"/>
      <c r="EA99" s="1066"/>
      <c r="EB99" s="1066"/>
      <c r="EL99" s="1190"/>
    </row>
    <row r="100" spans="1:142" s="1178" customFormat="1" ht="15" customHeight="1" x14ac:dyDescent="0.25">
      <c r="A100" s="1490"/>
      <c r="B100" s="1492" t="s">
        <v>1330</v>
      </c>
      <c r="C100" s="1492"/>
      <c r="D100" s="1492"/>
      <c r="E100" s="1492"/>
      <c r="F100" s="1493">
        <f>IF($F$16=($F$22+$F$26+$F$30+$F$38+$F$42+$F$46+$F$54+$F$58+$F$62+$F$70+$F$74+$F$78+$F$86+$F$90+$F$94+$F$102+$F$106+$F$110+$F$118+$F$122+$F$126+$F$12+$F$13+$F$14+$F$15),F102+F106+F110,IF($F$16=($F$119+$F$123+$F$127+$F$103+$F$107+$F$111+$F$87+$F$91+$F$95+$F$71+$F$75+$F$79+$F$55+$F$59+$F$63+$F$39+$F$43+$F$47+$F$23+$F$27+$F$31+$F$12+$F$13+$F$14+$F$15),F103+F107+F111,F104+F108+F112))</f>
        <v>0</v>
      </c>
      <c r="G100" s="1066"/>
      <c r="H100" s="1066"/>
      <c r="I100" s="1066"/>
      <c r="J100" s="1066"/>
      <c r="K100" s="1066"/>
      <c r="L100" s="1066"/>
      <c r="M100" s="1066"/>
      <c r="N100" s="1174"/>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1066"/>
      <c r="AK100" s="1066"/>
      <c r="AL100" s="1066"/>
      <c r="AM100" s="1066"/>
      <c r="AN100" s="1066"/>
      <c r="AO100" s="1066"/>
      <c r="AP100" s="1066"/>
      <c r="AQ100" s="1066"/>
      <c r="AR100" s="1066"/>
      <c r="AS100" s="1066"/>
      <c r="AT100" s="1066"/>
      <c r="AU100" s="1066"/>
      <c r="AV100" s="1066"/>
      <c r="AW100" s="1066"/>
      <c r="AX100" s="1066"/>
      <c r="AY100" s="1066"/>
      <c r="AZ100" s="1066"/>
      <c r="BA100" s="1066"/>
      <c r="BB100" s="1066"/>
      <c r="BC100" s="1066"/>
      <c r="BD100" s="1066"/>
      <c r="BE100" s="1066"/>
      <c r="BF100" s="1066"/>
      <c r="BG100" s="1066"/>
      <c r="BH100" s="1066"/>
      <c r="BI100" s="1066"/>
      <c r="BJ100" s="1066"/>
      <c r="BK100" s="1066"/>
      <c r="BL100" s="1066"/>
      <c r="BM100" s="1066"/>
      <c r="BN100" s="1066"/>
      <c r="BO100" s="1066"/>
      <c r="BP100" s="1066"/>
      <c r="BQ100" s="1066"/>
      <c r="BR100" s="1066"/>
      <c r="BS100" s="1066"/>
      <c r="BT100" s="1066"/>
      <c r="BU100" s="1066"/>
      <c r="BV100" s="1066"/>
      <c r="BW100" s="1066"/>
      <c r="BX100" s="1066"/>
      <c r="BY100" s="1066"/>
      <c r="BZ100" s="1066"/>
      <c r="CA100" s="1066"/>
      <c r="CB100" s="1066"/>
      <c r="CC100" s="1066"/>
      <c r="CD100" s="1066"/>
      <c r="CE100" s="1066"/>
      <c r="CF100" s="1066"/>
      <c r="CG100" s="1066"/>
      <c r="CH100" s="1066"/>
      <c r="CI100" s="1066"/>
      <c r="CJ100" s="1066"/>
      <c r="CK100" s="1066"/>
      <c r="CL100" s="1066"/>
      <c r="CM100" s="1066"/>
      <c r="CN100" s="1066"/>
      <c r="CO100" s="1066"/>
      <c r="CP100" s="1066"/>
      <c r="CQ100" s="1066"/>
      <c r="CX100" s="1066"/>
      <c r="CY100" s="1066"/>
      <c r="DH100" s="1066"/>
      <c r="DI100" s="1066"/>
      <c r="DP100" s="1066"/>
      <c r="DQ100" s="1066"/>
      <c r="DV100" s="1066"/>
      <c r="DW100" s="1066"/>
      <c r="DY100" s="1066"/>
      <c r="DZ100" s="1066"/>
      <c r="EA100" s="1066"/>
      <c r="EB100" s="1066"/>
      <c r="EL100" s="1190"/>
    </row>
    <row r="101" spans="1:142" s="1178" customFormat="1" ht="15" customHeight="1" x14ac:dyDescent="0.25">
      <c r="A101" s="1490"/>
      <c r="B101" s="1179" t="s">
        <v>1315</v>
      </c>
      <c r="C101" s="1180"/>
      <c r="D101" s="1180"/>
      <c r="E101" s="1181"/>
      <c r="F101" s="1111"/>
      <c r="G101" s="1066"/>
      <c r="H101" s="1066"/>
      <c r="I101" s="1066"/>
      <c r="J101" s="1066"/>
      <c r="K101" s="1066"/>
      <c r="L101" s="1066"/>
      <c r="M101" s="1066"/>
      <c r="N101" s="1174"/>
      <c r="O101" s="1066"/>
      <c r="P101" s="1066"/>
      <c r="Q101" s="1066"/>
      <c r="R101" s="1066"/>
      <c r="S101" s="1066"/>
      <c r="T101" s="1066"/>
      <c r="U101" s="1066"/>
      <c r="V101" s="1066"/>
      <c r="W101" s="1066"/>
      <c r="X101" s="1066"/>
      <c r="Y101" s="1066"/>
      <c r="Z101" s="1066"/>
      <c r="AA101" s="1066"/>
      <c r="AB101" s="1066"/>
      <c r="AC101" s="1066"/>
      <c r="AD101" s="1066"/>
      <c r="AE101" s="1066"/>
      <c r="AF101" s="1066"/>
      <c r="AG101" s="1066"/>
      <c r="AH101" s="1066"/>
      <c r="AI101" s="1066"/>
      <c r="AJ101" s="1066"/>
      <c r="AK101" s="1066"/>
      <c r="AL101" s="1066"/>
      <c r="AM101" s="1066"/>
      <c r="AN101" s="1066"/>
      <c r="AO101" s="1066"/>
      <c r="AP101" s="1066"/>
      <c r="AQ101" s="1066"/>
      <c r="AR101" s="1066"/>
      <c r="AS101" s="1066"/>
      <c r="AT101" s="1066"/>
      <c r="AU101" s="1066"/>
      <c r="AV101" s="1066"/>
      <c r="AW101" s="1066"/>
      <c r="AX101" s="1066"/>
      <c r="AY101" s="1066"/>
      <c r="AZ101" s="1066"/>
      <c r="BA101" s="1066"/>
      <c r="BB101" s="1066"/>
      <c r="BC101" s="1066"/>
      <c r="BD101" s="1066"/>
      <c r="BE101" s="1066"/>
      <c r="BF101" s="1066"/>
      <c r="BG101" s="1066"/>
      <c r="BH101" s="1066"/>
      <c r="BI101" s="1066"/>
      <c r="BJ101" s="1066"/>
      <c r="BK101" s="1066"/>
      <c r="BL101" s="1066"/>
      <c r="BM101" s="1066"/>
      <c r="BN101" s="1066"/>
      <c r="BO101" s="1066"/>
      <c r="BP101" s="1066"/>
      <c r="BQ101" s="1066"/>
      <c r="BR101" s="1066"/>
      <c r="BS101" s="1066"/>
      <c r="BT101" s="1066"/>
      <c r="BU101" s="1066"/>
      <c r="BV101" s="1066"/>
      <c r="BW101" s="1066"/>
      <c r="BX101" s="1066"/>
      <c r="BY101" s="1066"/>
      <c r="BZ101" s="1066"/>
      <c r="CA101" s="1066"/>
      <c r="CB101" s="1066"/>
      <c r="CC101" s="1066"/>
      <c r="CD101" s="1066"/>
      <c r="CE101" s="1066"/>
      <c r="CF101" s="1066"/>
      <c r="CG101" s="1066"/>
      <c r="CH101" s="1066"/>
      <c r="CI101" s="1066"/>
      <c r="CJ101" s="1066"/>
      <c r="CK101" s="1066"/>
      <c r="CL101" s="1066"/>
      <c r="CM101" s="1066"/>
      <c r="CN101" s="1066"/>
      <c r="CO101" s="1066"/>
      <c r="CP101" s="1066"/>
      <c r="CQ101" s="1066"/>
      <c r="CX101" s="1066"/>
      <c r="CY101" s="1066"/>
      <c r="DH101" s="1066"/>
      <c r="DI101" s="1066"/>
      <c r="DP101" s="1066"/>
      <c r="DQ101" s="1066"/>
      <c r="DV101" s="1066"/>
      <c r="DW101" s="1066"/>
      <c r="DY101" s="1066"/>
      <c r="DZ101" s="1066"/>
      <c r="EA101" s="1066"/>
      <c r="EB101" s="1066"/>
      <c r="EL101" s="1190"/>
    </row>
    <row r="102" spans="1:142" s="1178" customFormat="1" ht="15" customHeight="1" x14ac:dyDescent="0.25">
      <c r="A102" s="1490"/>
      <c r="B102" s="1182" t="s">
        <v>1316</v>
      </c>
      <c r="C102" s="1183"/>
      <c r="D102" s="1183"/>
      <c r="E102" s="1184"/>
      <c r="F102" s="1185"/>
      <c r="G102" s="1066"/>
      <c r="H102" s="1066"/>
      <c r="I102" s="1066"/>
      <c r="J102" s="1066"/>
      <c r="K102" s="1066"/>
      <c r="L102" s="1066"/>
      <c r="M102" s="1066"/>
      <c r="N102" s="1174"/>
      <c r="O102" s="1066"/>
      <c r="P102" s="1066"/>
      <c r="Q102" s="1066"/>
      <c r="R102" s="1066"/>
      <c r="S102" s="1066"/>
      <c r="T102" s="1066"/>
      <c r="U102" s="1066"/>
      <c r="V102" s="1066"/>
      <c r="W102" s="1066"/>
      <c r="X102" s="1066"/>
      <c r="Y102" s="1066"/>
      <c r="Z102" s="1066"/>
      <c r="AA102" s="1066"/>
      <c r="AB102" s="1066"/>
      <c r="AC102" s="1066"/>
      <c r="AD102" s="1066"/>
      <c r="AE102" s="1066"/>
      <c r="AF102" s="1066"/>
      <c r="AG102" s="1066"/>
      <c r="AH102" s="1066"/>
      <c r="AI102" s="1066"/>
      <c r="AJ102" s="1066"/>
      <c r="AK102" s="1066"/>
      <c r="AL102" s="1066"/>
      <c r="AM102" s="1066"/>
      <c r="AN102" s="1066"/>
      <c r="AO102" s="1066"/>
      <c r="AP102" s="1066"/>
      <c r="AQ102" s="1066"/>
      <c r="AR102" s="1066"/>
      <c r="AS102" s="1066"/>
      <c r="AT102" s="1066"/>
      <c r="AU102" s="1066"/>
      <c r="AV102" s="1066"/>
      <c r="AW102" s="1066"/>
      <c r="AX102" s="1066"/>
      <c r="AY102" s="1066"/>
      <c r="AZ102" s="1066"/>
      <c r="BA102" s="1066"/>
      <c r="BB102" s="1066"/>
      <c r="BC102" s="1066"/>
      <c r="BD102" s="1066"/>
      <c r="BE102" s="1066"/>
      <c r="BF102" s="1066"/>
      <c r="BG102" s="1066"/>
      <c r="BH102" s="1066"/>
      <c r="BI102" s="1066"/>
      <c r="BJ102" s="1066"/>
      <c r="BK102" s="1066"/>
      <c r="BL102" s="1066"/>
      <c r="BM102" s="1066"/>
      <c r="BN102" s="1066"/>
      <c r="BO102" s="1066"/>
      <c r="BP102" s="1066"/>
      <c r="BQ102" s="1066"/>
      <c r="BR102" s="1066"/>
      <c r="BS102" s="1066"/>
      <c r="BT102" s="1066"/>
      <c r="BU102" s="1066"/>
      <c r="BV102" s="1066"/>
      <c r="BW102" s="1066"/>
      <c r="BX102" s="1066"/>
      <c r="BY102" s="1066"/>
      <c r="BZ102" s="1066"/>
      <c r="CA102" s="1066"/>
      <c r="CB102" s="1066"/>
      <c r="CC102" s="1066"/>
      <c r="CD102" s="1066"/>
      <c r="CE102" s="1066"/>
      <c r="CF102" s="1066"/>
      <c r="CG102" s="1066"/>
      <c r="CH102" s="1066"/>
      <c r="CI102" s="1066"/>
      <c r="CJ102" s="1066"/>
      <c r="CK102" s="1066"/>
      <c r="CL102" s="1066"/>
      <c r="CM102" s="1066"/>
      <c r="CN102" s="1066"/>
      <c r="CO102" s="1066"/>
      <c r="CP102" s="1066"/>
      <c r="CQ102" s="1066"/>
      <c r="CX102" s="1066"/>
      <c r="CY102" s="1066"/>
      <c r="DH102" s="1066"/>
      <c r="DI102" s="1066"/>
      <c r="DP102" s="1066"/>
      <c r="DQ102" s="1066"/>
      <c r="DV102" s="1066"/>
      <c r="DW102" s="1066"/>
      <c r="DY102" s="1066"/>
      <c r="DZ102" s="1066"/>
      <c r="EA102" s="1066"/>
      <c r="EB102" s="1066"/>
      <c r="EL102" s="1190"/>
    </row>
    <row r="103" spans="1:142" s="1178" customFormat="1" ht="15" customHeight="1" x14ac:dyDescent="0.25">
      <c r="A103" s="1490"/>
      <c r="B103" s="1182" t="s">
        <v>1317</v>
      </c>
      <c r="C103" s="1183"/>
      <c r="D103" s="1183"/>
      <c r="E103" s="1184"/>
      <c r="F103" s="1185"/>
      <c r="G103" s="1066"/>
      <c r="H103" s="1066"/>
      <c r="I103" s="1066"/>
      <c r="J103" s="1066"/>
      <c r="K103" s="1066"/>
      <c r="L103" s="1066"/>
      <c r="M103" s="1066"/>
      <c r="N103" s="1174"/>
      <c r="O103" s="1066"/>
      <c r="P103" s="1066"/>
      <c r="Q103" s="1066"/>
      <c r="R103" s="1066"/>
      <c r="S103" s="1066"/>
      <c r="T103" s="1066"/>
      <c r="U103" s="1066"/>
      <c r="V103" s="1066"/>
      <c r="W103" s="1066"/>
      <c r="X103" s="1066"/>
      <c r="Y103" s="1066"/>
      <c r="Z103" s="1066"/>
      <c r="AA103" s="1066"/>
      <c r="AB103" s="1066"/>
      <c r="AC103" s="1066"/>
      <c r="AD103" s="1066"/>
      <c r="AE103" s="1066"/>
      <c r="AF103" s="1066"/>
      <c r="AG103" s="1066"/>
      <c r="AH103" s="1066"/>
      <c r="AI103" s="1066"/>
      <c r="AJ103" s="1066"/>
      <c r="AK103" s="1066"/>
      <c r="AL103" s="1066"/>
      <c r="AM103" s="1066"/>
      <c r="AN103" s="1066"/>
      <c r="AO103" s="1066"/>
      <c r="AP103" s="1066"/>
      <c r="AQ103" s="1066"/>
      <c r="AR103" s="1066"/>
      <c r="AS103" s="1066"/>
      <c r="AT103" s="1066"/>
      <c r="AU103" s="1066"/>
      <c r="AV103" s="1066"/>
      <c r="AW103" s="1066"/>
      <c r="AX103" s="1066"/>
      <c r="AY103" s="1066"/>
      <c r="AZ103" s="1066"/>
      <c r="BA103" s="1066"/>
      <c r="BB103" s="1066"/>
      <c r="BC103" s="1066"/>
      <c r="BD103" s="1066"/>
      <c r="BE103" s="1066"/>
      <c r="BF103" s="1066"/>
      <c r="BG103" s="1066"/>
      <c r="BH103" s="1066"/>
      <c r="BI103" s="1066"/>
      <c r="BJ103" s="1066"/>
      <c r="BK103" s="1066"/>
      <c r="BL103" s="1066"/>
      <c r="BM103" s="1066"/>
      <c r="BN103" s="1066"/>
      <c r="BO103" s="1066"/>
      <c r="BP103" s="1066"/>
      <c r="BQ103" s="1066"/>
      <c r="BR103" s="1066"/>
      <c r="BS103" s="1066"/>
      <c r="BT103" s="1066"/>
      <c r="BU103" s="1066"/>
      <c r="BV103" s="1066"/>
      <c r="BW103" s="1066"/>
      <c r="BX103" s="1066"/>
      <c r="BY103" s="1066"/>
      <c r="BZ103" s="1066"/>
      <c r="CA103" s="1066"/>
      <c r="CB103" s="1066"/>
      <c r="CC103" s="1066"/>
      <c r="CD103" s="1066"/>
      <c r="CE103" s="1066"/>
      <c r="CF103" s="1066"/>
      <c r="CG103" s="1066"/>
      <c r="CH103" s="1066"/>
      <c r="CI103" s="1066"/>
      <c r="CJ103" s="1066"/>
      <c r="CK103" s="1066"/>
      <c r="CL103" s="1066"/>
      <c r="CM103" s="1066"/>
      <c r="CN103" s="1066"/>
      <c r="CO103" s="1066"/>
      <c r="CP103" s="1066"/>
      <c r="CQ103" s="1066"/>
      <c r="CX103" s="1066"/>
      <c r="CY103" s="1066"/>
      <c r="DH103" s="1066"/>
      <c r="DI103" s="1066"/>
      <c r="DP103" s="1066"/>
      <c r="DQ103" s="1066"/>
      <c r="DV103" s="1066"/>
      <c r="DW103" s="1066"/>
      <c r="DY103" s="1066"/>
      <c r="DZ103" s="1066"/>
      <c r="EA103" s="1066"/>
      <c r="EB103" s="1066"/>
      <c r="EL103" s="1190"/>
    </row>
    <row r="104" spans="1:142" s="1178" customFormat="1" ht="15" customHeight="1" x14ac:dyDescent="0.25">
      <c r="A104" s="1490"/>
      <c r="B104" s="1182" t="s">
        <v>1318</v>
      </c>
      <c r="C104" s="1183"/>
      <c r="D104" s="1183"/>
      <c r="E104" s="1184"/>
      <c r="F104" s="1185"/>
      <c r="G104" s="1066"/>
      <c r="H104" s="1066"/>
      <c r="I104" s="1066"/>
      <c r="J104" s="1066"/>
      <c r="K104" s="1066"/>
      <c r="L104" s="1066"/>
      <c r="M104" s="1066"/>
      <c r="N104" s="1174"/>
      <c r="O104" s="1066"/>
      <c r="P104" s="1066"/>
      <c r="Q104" s="1066"/>
      <c r="R104" s="1066"/>
      <c r="S104" s="1066"/>
      <c r="T104" s="1066"/>
      <c r="U104" s="1066"/>
      <c r="V104" s="1066"/>
      <c r="W104" s="1066"/>
      <c r="X104" s="1066"/>
      <c r="Y104" s="1066"/>
      <c r="Z104" s="1066"/>
      <c r="AA104" s="1066"/>
      <c r="AB104" s="1066"/>
      <c r="AC104" s="1066"/>
      <c r="AD104" s="1066"/>
      <c r="AE104" s="1066"/>
      <c r="AF104" s="1066"/>
      <c r="AG104" s="1066"/>
      <c r="AH104" s="1066"/>
      <c r="AI104" s="1066"/>
      <c r="AJ104" s="1066"/>
      <c r="AK104" s="1066"/>
      <c r="AL104" s="1066"/>
      <c r="AM104" s="1066"/>
      <c r="AN104" s="1066"/>
      <c r="AO104" s="1066"/>
      <c r="AP104" s="1066"/>
      <c r="AQ104" s="1066"/>
      <c r="AR104" s="1066"/>
      <c r="AS104" s="1066"/>
      <c r="AT104" s="1066"/>
      <c r="AU104" s="1066"/>
      <c r="AV104" s="1066"/>
      <c r="AW104" s="1066"/>
      <c r="AX104" s="1066"/>
      <c r="AY104" s="1066"/>
      <c r="AZ104" s="1066"/>
      <c r="BA104" s="1066"/>
      <c r="BB104" s="1066"/>
      <c r="BC104" s="1066"/>
      <c r="BD104" s="1066"/>
      <c r="BE104" s="1066"/>
      <c r="BF104" s="1066"/>
      <c r="BG104" s="1066"/>
      <c r="BH104" s="1066"/>
      <c r="BI104" s="1066"/>
      <c r="BJ104" s="1066"/>
      <c r="BK104" s="1066"/>
      <c r="BL104" s="1066"/>
      <c r="BM104" s="1066"/>
      <c r="BN104" s="1066"/>
      <c r="BO104" s="1066"/>
      <c r="BP104" s="1066"/>
      <c r="BQ104" s="1066"/>
      <c r="BR104" s="1066"/>
      <c r="BS104" s="1066"/>
      <c r="BT104" s="1066"/>
      <c r="BU104" s="1066"/>
      <c r="BV104" s="1066"/>
      <c r="BW104" s="1066"/>
      <c r="BX104" s="1066"/>
      <c r="BY104" s="1066"/>
      <c r="BZ104" s="1066"/>
      <c r="CA104" s="1066"/>
      <c r="CB104" s="1066"/>
      <c r="CC104" s="1066"/>
      <c r="CD104" s="1066"/>
      <c r="CE104" s="1066"/>
      <c r="CF104" s="1066"/>
      <c r="CG104" s="1066"/>
      <c r="CH104" s="1066"/>
      <c r="CI104" s="1066"/>
      <c r="CJ104" s="1066"/>
      <c r="CK104" s="1066"/>
      <c r="CL104" s="1066"/>
      <c r="CM104" s="1066"/>
      <c r="CN104" s="1066"/>
      <c r="CO104" s="1066"/>
      <c r="CP104" s="1066"/>
      <c r="CQ104" s="1066"/>
      <c r="CX104" s="1066"/>
      <c r="CY104" s="1066"/>
      <c r="DH104" s="1066"/>
      <c r="DI104" s="1066"/>
      <c r="DP104" s="1066"/>
      <c r="DQ104" s="1066"/>
      <c r="DV104" s="1066"/>
      <c r="DW104" s="1066"/>
      <c r="DY104" s="1066"/>
      <c r="DZ104" s="1066"/>
      <c r="EA104" s="1066"/>
      <c r="EB104" s="1066"/>
      <c r="EL104" s="1190"/>
    </row>
    <row r="105" spans="1:142" s="1178" customFormat="1" ht="15" customHeight="1" x14ac:dyDescent="0.25">
      <c r="A105" s="1490"/>
      <c r="B105" s="1179" t="s">
        <v>1319</v>
      </c>
      <c r="C105" s="1180"/>
      <c r="D105" s="1180"/>
      <c r="E105" s="1181"/>
      <c r="F105" s="1111"/>
      <c r="G105" s="1066"/>
      <c r="H105" s="1066"/>
      <c r="I105" s="1066"/>
      <c r="J105" s="1066"/>
      <c r="K105" s="1066"/>
      <c r="L105" s="1066"/>
      <c r="M105" s="1066"/>
      <c r="N105" s="1174"/>
      <c r="O105" s="1066"/>
      <c r="P105" s="1066"/>
      <c r="Q105" s="1066"/>
      <c r="R105" s="1066"/>
      <c r="S105" s="1066"/>
      <c r="T105" s="1066"/>
      <c r="U105" s="1066"/>
      <c r="V105" s="1066"/>
      <c r="W105" s="1066"/>
      <c r="X105" s="1066"/>
      <c r="Y105" s="1066"/>
      <c r="Z105" s="1066"/>
      <c r="AA105" s="1066"/>
      <c r="AB105" s="1066"/>
      <c r="AC105" s="1066"/>
      <c r="AD105" s="1066"/>
      <c r="AE105" s="1066"/>
      <c r="AF105" s="1066"/>
      <c r="AG105" s="1066"/>
      <c r="AH105" s="1066"/>
      <c r="AI105" s="1066"/>
      <c r="AJ105" s="1066"/>
      <c r="AK105" s="1066"/>
      <c r="AL105" s="1066"/>
      <c r="AM105" s="1066"/>
      <c r="AN105" s="1066"/>
      <c r="AO105" s="1066"/>
      <c r="AP105" s="1066"/>
      <c r="AQ105" s="1066"/>
      <c r="AR105" s="1066"/>
      <c r="AS105" s="1066"/>
      <c r="AT105" s="1066"/>
      <c r="AU105" s="1066"/>
      <c r="AV105" s="1066"/>
      <c r="AW105" s="1066"/>
      <c r="AX105" s="1066"/>
      <c r="AY105" s="1066"/>
      <c r="AZ105" s="1066"/>
      <c r="BA105" s="1066"/>
      <c r="BB105" s="1066"/>
      <c r="BC105" s="1066"/>
      <c r="BD105" s="1066"/>
      <c r="BE105" s="1066"/>
      <c r="BF105" s="1066"/>
      <c r="BG105" s="1066"/>
      <c r="BH105" s="1066"/>
      <c r="BI105" s="1066"/>
      <c r="BJ105" s="1066"/>
      <c r="BK105" s="1066"/>
      <c r="BL105" s="1066"/>
      <c r="BM105" s="1066"/>
      <c r="BN105" s="1066"/>
      <c r="BO105" s="1066"/>
      <c r="BP105" s="1066"/>
      <c r="BQ105" s="1066"/>
      <c r="BR105" s="1066"/>
      <c r="BS105" s="1066"/>
      <c r="BT105" s="1066"/>
      <c r="BU105" s="1066"/>
      <c r="BV105" s="1066"/>
      <c r="BW105" s="1066"/>
      <c r="BX105" s="1066"/>
      <c r="BY105" s="1066"/>
      <c r="BZ105" s="1066"/>
      <c r="CA105" s="1066"/>
      <c r="CB105" s="1066"/>
      <c r="CC105" s="1066"/>
      <c r="CD105" s="1066"/>
      <c r="CE105" s="1066"/>
      <c r="CF105" s="1066"/>
      <c r="CG105" s="1066"/>
      <c r="CH105" s="1066"/>
      <c r="CI105" s="1066"/>
      <c r="CJ105" s="1066"/>
      <c r="CK105" s="1066"/>
      <c r="CL105" s="1066"/>
      <c r="CM105" s="1066"/>
      <c r="CN105" s="1066"/>
      <c r="CO105" s="1066"/>
      <c r="CP105" s="1066"/>
      <c r="CQ105" s="1066"/>
      <c r="CX105" s="1066"/>
      <c r="CY105" s="1066"/>
      <c r="DH105" s="1066"/>
      <c r="DI105" s="1066"/>
      <c r="DP105" s="1066"/>
      <c r="DQ105" s="1066"/>
      <c r="DV105" s="1066"/>
      <c r="DW105" s="1066"/>
      <c r="DY105" s="1066"/>
      <c r="DZ105" s="1066"/>
      <c r="EA105" s="1066"/>
      <c r="EB105" s="1066"/>
      <c r="EL105" s="1190"/>
    </row>
    <row r="106" spans="1:142" s="1178" customFormat="1" ht="15" customHeight="1" x14ac:dyDescent="0.25">
      <c r="A106" s="1490"/>
      <c r="B106" s="1182" t="s">
        <v>1316</v>
      </c>
      <c r="C106" s="1183"/>
      <c r="D106" s="1183"/>
      <c r="E106" s="1184"/>
      <c r="F106" s="1185"/>
      <c r="G106" s="1066"/>
      <c r="H106" s="1066"/>
      <c r="I106" s="1066"/>
      <c r="J106" s="1066"/>
      <c r="K106" s="1066"/>
      <c r="L106" s="1066"/>
      <c r="M106" s="1066"/>
      <c r="N106" s="1174"/>
      <c r="O106" s="1066"/>
      <c r="P106" s="1066"/>
      <c r="Q106" s="1066"/>
      <c r="R106" s="1066"/>
      <c r="S106" s="1066"/>
      <c r="T106" s="1066"/>
      <c r="U106" s="1066"/>
      <c r="V106" s="1066"/>
      <c r="W106" s="1066"/>
      <c r="X106" s="1066"/>
      <c r="Y106" s="1066"/>
      <c r="Z106" s="1066"/>
      <c r="AA106" s="1066"/>
      <c r="AB106" s="1066"/>
      <c r="AC106" s="1066"/>
      <c r="AD106" s="1066"/>
      <c r="AE106" s="1066"/>
      <c r="AF106" s="1066"/>
      <c r="AG106" s="1066"/>
      <c r="AH106" s="1066"/>
      <c r="AI106" s="1066"/>
      <c r="AJ106" s="1066"/>
      <c r="AK106" s="1066"/>
      <c r="AL106" s="1066"/>
      <c r="AM106" s="1066"/>
      <c r="AN106" s="1066"/>
      <c r="AO106" s="1066"/>
      <c r="AP106" s="1066"/>
      <c r="AQ106" s="1066"/>
      <c r="AR106" s="1066"/>
      <c r="AS106" s="1066"/>
      <c r="AT106" s="1066"/>
      <c r="AU106" s="1066"/>
      <c r="AV106" s="1066"/>
      <c r="AW106" s="1066"/>
      <c r="AX106" s="1066"/>
      <c r="AY106" s="1066"/>
      <c r="AZ106" s="1066"/>
      <c r="BA106" s="1066"/>
      <c r="BB106" s="1066"/>
      <c r="BC106" s="1066"/>
      <c r="BD106" s="1066"/>
      <c r="BE106" s="1066"/>
      <c r="BF106" s="1066"/>
      <c r="BG106" s="1066"/>
      <c r="BH106" s="1066"/>
      <c r="BI106" s="1066"/>
      <c r="BJ106" s="1066"/>
      <c r="BK106" s="1066"/>
      <c r="BL106" s="1066"/>
      <c r="BM106" s="1066"/>
      <c r="BN106" s="1066"/>
      <c r="BO106" s="1066"/>
      <c r="BP106" s="1066"/>
      <c r="BQ106" s="1066"/>
      <c r="BR106" s="1066"/>
      <c r="BS106" s="1066"/>
      <c r="BT106" s="1066"/>
      <c r="BU106" s="1066"/>
      <c r="BV106" s="1066"/>
      <c r="BW106" s="1066"/>
      <c r="BX106" s="1066"/>
      <c r="BY106" s="1066"/>
      <c r="BZ106" s="1066"/>
      <c r="CA106" s="1066"/>
      <c r="CB106" s="1066"/>
      <c r="CC106" s="1066"/>
      <c r="CD106" s="1066"/>
      <c r="CE106" s="1066"/>
      <c r="CF106" s="1066"/>
      <c r="CG106" s="1066"/>
      <c r="CH106" s="1066"/>
      <c r="CI106" s="1066"/>
      <c r="CJ106" s="1066"/>
      <c r="CK106" s="1066"/>
      <c r="CL106" s="1066"/>
      <c r="CM106" s="1066"/>
      <c r="CN106" s="1066"/>
      <c r="CO106" s="1066"/>
      <c r="CP106" s="1066"/>
      <c r="CQ106" s="1066"/>
      <c r="CX106" s="1066"/>
      <c r="CY106" s="1066"/>
      <c r="DH106" s="1066"/>
      <c r="DI106" s="1066"/>
      <c r="DP106" s="1066"/>
      <c r="DQ106" s="1066"/>
      <c r="DV106" s="1066"/>
      <c r="DW106" s="1066"/>
      <c r="DY106" s="1066"/>
      <c r="DZ106" s="1066"/>
      <c r="EA106" s="1066"/>
      <c r="EB106" s="1066"/>
      <c r="EL106" s="1190"/>
    </row>
    <row r="107" spans="1:142" s="1178" customFormat="1" ht="15" customHeight="1" x14ac:dyDescent="0.25">
      <c r="A107" s="1490"/>
      <c r="B107" s="1182" t="s">
        <v>1317</v>
      </c>
      <c r="C107" s="1183"/>
      <c r="D107" s="1183"/>
      <c r="E107" s="1184"/>
      <c r="F107" s="1185"/>
      <c r="G107" s="1066"/>
      <c r="H107" s="1066"/>
      <c r="I107" s="1066"/>
      <c r="J107" s="1066"/>
      <c r="K107" s="1066"/>
      <c r="L107" s="1066"/>
      <c r="M107" s="1066"/>
      <c r="N107" s="1174"/>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1066"/>
      <c r="AK107" s="1066"/>
      <c r="AL107" s="1066"/>
      <c r="AM107" s="1066"/>
      <c r="AN107" s="1066"/>
      <c r="AO107" s="1066"/>
      <c r="AP107" s="1066"/>
      <c r="AQ107" s="1066"/>
      <c r="AR107" s="1066"/>
      <c r="AS107" s="1066"/>
      <c r="AT107" s="1066"/>
      <c r="AU107" s="1066"/>
      <c r="AV107" s="1066"/>
      <c r="AW107" s="1066"/>
      <c r="AX107" s="1066"/>
      <c r="AY107" s="1066"/>
      <c r="AZ107" s="1066"/>
      <c r="BA107" s="1066"/>
      <c r="BB107" s="1066"/>
      <c r="BC107" s="1066"/>
      <c r="BD107" s="1066"/>
      <c r="BE107" s="1066"/>
      <c r="BF107" s="1066"/>
      <c r="BG107" s="1066"/>
      <c r="BH107" s="1066"/>
      <c r="BI107" s="1066"/>
      <c r="BJ107" s="1066"/>
      <c r="BK107" s="1066"/>
      <c r="BL107" s="1066"/>
      <c r="BM107" s="1066"/>
      <c r="BN107" s="1066"/>
      <c r="BO107" s="1066"/>
      <c r="BP107" s="1066"/>
      <c r="BQ107" s="1066"/>
      <c r="BR107" s="1066"/>
      <c r="BS107" s="1066"/>
      <c r="BT107" s="1066"/>
      <c r="BU107" s="1066"/>
      <c r="BV107" s="1066"/>
      <c r="BW107" s="1066"/>
      <c r="BX107" s="1066"/>
      <c r="BY107" s="1066"/>
      <c r="BZ107" s="1066"/>
      <c r="CA107" s="1066"/>
      <c r="CB107" s="1066"/>
      <c r="CC107" s="1066"/>
      <c r="CD107" s="1066"/>
      <c r="CE107" s="1066"/>
      <c r="CF107" s="1066"/>
      <c r="CG107" s="1066"/>
      <c r="CH107" s="1066"/>
      <c r="CI107" s="1066"/>
      <c r="CJ107" s="1066"/>
      <c r="CK107" s="1066"/>
      <c r="CL107" s="1066"/>
      <c r="CM107" s="1066"/>
      <c r="CN107" s="1066"/>
      <c r="CO107" s="1066"/>
      <c r="CP107" s="1066"/>
      <c r="CQ107" s="1066"/>
      <c r="CX107" s="1066"/>
      <c r="CY107" s="1066"/>
      <c r="DH107" s="1066"/>
      <c r="DI107" s="1066"/>
      <c r="DP107" s="1066"/>
      <c r="DQ107" s="1066"/>
      <c r="DV107" s="1066"/>
      <c r="DW107" s="1066"/>
      <c r="DY107" s="1066"/>
      <c r="DZ107" s="1066"/>
      <c r="EA107" s="1066"/>
      <c r="EB107" s="1066"/>
      <c r="EL107" s="1190"/>
    </row>
    <row r="108" spans="1:142" s="1178" customFormat="1" ht="15" customHeight="1" x14ac:dyDescent="0.25">
      <c r="A108" s="1490"/>
      <c r="B108" s="1182" t="s">
        <v>1318</v>
      </c>
      <c r="C108" s="1183"/>
      <c r="D108" s="1183"/>
      <c r="E108" s="1184"/>
      <c r="F108" s="1185"/>
      <c r="G108" s="1066"/>
      <c r="H108" s="1066"/>
      <c r="I108" s="1066"/>
      <c r="J108" s="1066"/>
      <c r="K108" s="1066"/>
      <c r="L108" s="1066"/>
      <c r="M108" s="1066"/>
      <c r="N108" s="1174"/>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1066"/>
      <c r="AK108" s="1066"/>
      <c r="AL108" s="1066"/>
      <c r="AM108" s="1066"/>
      <c r="AN108" s="1066"/>
      <c r="AO108" s="1066"/>
      <c r="AP108" s="1066"/>
      <c r="AQ108" s="1066"/>
      <c r="AR108" s="1066"/>
      <c r="AS108" s="1066"/>
      <c r="AT108" s="1066"/>
      <c r="AU108" s="1066"/>
      <c r="AV108" s="1066"/>
      <c r="AW108" s="1066"/>
      <c r="AX108" s="1066"/>
      <c r="AY108" s="1066"/>
      <c r="AZ108" s="1066"/>
      <c r="BA108" s="1066"/>
      <c r="BB108" s="1066"/>
      <c r="BC108" s="1066"/>
      <c r="BD108" s="1066"/>
      <c r="BE108" s="1066"/>
      <c r="BF108" s="1066"/>
      <c r="BG108" s="1066"/>
      <c r="BH108" s="1066"/>
      <c r="BI108" s="1066"/>
      <c r="BJ108" s="1066"/>
      <c r="BK108" s="1066"/>
      <c r="BL108" s="1066"/>
      <c r="BM108" s="1066"/>
      <c r="BN108" s="1066"/>
      <c r="BO108" s="1066"/>
      <c r="BP108" s="1066"/>
      <c r="BQ108" s="1066"/>
      <c r="BR108" s="1066"/>
      <c r="BS108" s="1066"/>
      <c r="BT108" s="1066"/>
      <c r="BU108" s="1066"/>
      <c r="BV108" s="1066"/>
      <c r="BW108" s="1066"/>
      <c r="BX108" s="1066"/>
      <c r="BY108" s="1066"/>
      <c r="BZ108" s="1066"/>
      <c r="CA108" s="1066"/>
      <c r="CB108" s="1066"/>
      <c r="CC108" s="1066"/>
      <c r="CD108" s="1066"/>
      <c r="CE108" s="1066"/>
      <c r="CF108" s="1066"/>
      <c r="CG108" s="1066"/>
      <c r="CH108" s="1066"/>
      <c r="CI108" s="1066"/>
      <c r="CJ108" s="1066"/>
      <c r="CK108" s="1066"/>
      <c r="CL108" s="1066"/>
      <c r="CM108" s="1066"/>
      <c r="CN108" s="1066"/>
      <c r="CO108" s="1066"/>
      <c r="CP108" s="1066"/>
      <c r="CQ108" s="1066"/>
      <c r="CX108" s="1066"/>
      <c r="CY108" s="1066"/>
      <c r="DH108" s="1066"/>
      <c r="DI108" s="1066"/>
      <c r="DP108" s="1066"/>
      <c r="DQ108" s="1066"/>
      <c r="DV108" s="1066"/>
      <c r="DW108" s="1066"/>
      <c r="DY108" s="1066"/>
      <c r="DZ108" s="1066"/>
      <c r="EA108" s="1066"/>
      <c r="EB108" s="1066"/>
      <c r="EL108" s="1190"/>
    </row>
    <row r="109" spans="1:142" s="1178" customFormat="1" ht="15" customHeight="1" x14ac:dyDescent="0.25">
      <c r="A109" s="1490"/>
      <c r="B109" s="1179" t="s">
        <v>1320</v>
      </c>
      <c r="C109" s="1180"/>
      <c r="D109" s="1180"/>
      <c r="E109" s="1181"/>
      <c r="F109" s="1111"/>
      <c r="G109" s="1066"/>
      <c r="H109" s="1066"/>
      <c r="I109" s="1066"/>
      <c r="J109" s="1066"/>
      <c r="K109" s="1066"/>
      <c r="L109" s="1066"/>
      <c r="M109" s="1066"/>
      <c r="N109" s="1174"/>
      <c r="O109" s="1066"/>
      <c r="P109" s="1066"/>
      <c r="Q109" s="1066"/>
      <c r="R109" s="1066"/>
      <c r="S109" s="1066"/>
      <c r="T109" s="1066"/>
      <c r="U109" s="1066"/>
      <c r="V109" s="1066"/>
      <c r="W109" s="1066"/>
      <c r="X109" s="1066"/>
      <c r="Y109" s="1066"/>
      <c r="Z109" s="1066"/>
      <c r="AA109" s="1066"/>
      <c r="AB109" s="1066"/>
      <c r="AC109" s="1066"/>
      <c r="AD109" s="1066"/>
      <c r="AE109" s="1066"/>
      <c r="AF109" s="1066"/>
      <c r="AG109" s="1066"/>
      <c r="AH109" s="1066"/>
      <c r="AI109" s="1066"/>
      <c r="AJ109" s="1066"/>
      <c r="AK109" s="1066"/>
      <c r="AL109" s="1066"/>
      <c r="AM109" s="1066"/>
      <c r="AN109" s="1066"/>
      <c r="AO109" s="1066"/>
      <c r="AP109" s="1066"/>
      <c r="AQ109" s="1066"/>
      <c r="AR109" s="1066"/>
      <c r="AS109" s="1066"/>
      <c r="AT109" s="1066"/>
      <c r="AU109" s="1066"/>
      <c r="AV109" s="1066"/>
      <c r="AW109" s="1066"/>
      <c r="AX109" s="1066"/>
      <c r="AY109" s="1066"/>
      <c r="AZ109" s="1066"/>
      <c r="BA109" s="1066"/>
      <c r="BB109" s="1066"/>
      <c r="BC109" s="1066"/>
      <c r="BD109" s="1066"/>
      <c r="BE109" s="1066"/>
      <c r="BF109" s="1066"/>
      <c r="BG109" s="1066"/>
      <c r="BH109" s="1066"/>
      <c r="BI109" s="1066"/>
      <c r="BJ109" s="1066"/>
      <c r="BK109" s="1066"/>
      <c r="BL109" s="1066"/>
      <c r="BM109" s="1066"/>
      <c r="BN109" s="1066"/>
      <c r="BO109" s="1066"/>
      <c r="BP109" s="1066"/>
      <c r="BQ109" s="1066"/>
      <c r="BR109" s="1066"/>
      <c r="BS109" s="1066"/>
      <c r="BT109" s="1066"/>
      <c r="BU109" s="1066"/>
      <c r="BV109" s="1066"/>
      <c r="BW109" s="1066"/>
      <c r="BX109" s="1066"/>
      <c r="BY109" s="1066"/>
      <c r="BZ109" s="1066"/>
      <c r="CA109" s="1066"/>
      <c r="CB109" s="1066"/>
      <c r="CC109" s="1066"/>
      <c r="CD109" s="1066"/>
      <c r="CE109" s="1066"/>
      <c r="CF109" s="1066"/>
      <c r="CG109" s="1066"/>
      <c r="CH109" s="1066"/>
      <c r="CI109" s="1066"/>
      <c r="CJ109" s="1066"/>
      <c r="CK109" s="1066"/>
      <c r="CL109" s="1066"/>
      <c r="CM109" s="1066"/>
      <c r="CN109" s="1066"/>
      <c r="CO109" s="1066"/>
      <c r="CP109" s="1066"/>
      <c r="CQ109" s="1066"/>
      <c r="CX109" s="1066"/>
      <c r="CY109" s="1066"/>
      <c r="DH109" s="1066"/>
      <c r="DI109" s="1066"/>
      <c r="DP109" s="1066"/>
      <c r="DQ109" s="1066"/>
      <c r="DV109" s="1066"/>
      <c r="DW109" s="1066"/>
      <c r="DY109" s="1066"/>
      <c r="DZ109" s="1066"/>
      <c r="EA109" s="1066"/>
      <c r="EB109" s="1066"/>
      <c r="EL109" s="1190"/>
    </row>
    <row r="110" spans="1:142" s="1178" customFormat="1" ht="15" customHeight="1" x14ac:dyDescent="0.25">
      <c r="A110" s="1490"/>
      <c r="B110" s="1182" t="s">
        <v>1316</v>
      </c>
      <c r="C110" s="1183"/>
      <c r="D110" s="1183"/>
      <c r="E110" s="1184"/>
      <c r="F110" s="1185"/>
      <c r="G110" s="1066"/>
      <c r="H110" s="1066"/>
      <c r="I110" s="1066"/>
      <c r="J110" s="1066"/>
      <c r="K110" s="1066"/>
      <c r="L110" s="1066"/>
      <c r="M110" s="1066"/>
      <c r="N110" s="1174"/>
      <c r="O110" s="1066"/>
      <c r="P110" s="1066"/>
      <c r="Q110" s="1066"/>
      <c r="R110" s="1066"/>
      <c r="S110" s="1066"/>
      <c r="T110" s="1066"/>
      <c r="U110" s="1066"/>
      <c r="V110" s="1066"/>
      <c r="W110" s="1066"/>
      <c r="X110" s="1066"/>
      <c r="Y110" s="1066"/>
      <c r="Z110" s="1066"/>
      <c r="AA110" s="1066"/>
      <c r="AB110" s="1066"/>
      <c r="AC110" s="1066"/>
      <c r="AD110" s="1066"/>
      <c r="AE110" s="1066"/>
      <c r="AF110" s="1066"/>
      <c r="AG110" s="1066"/>
      <c r="AH110" s="1066"/>
      <c r="AI110" s="1066"/>
      <c r="AJ110" s="1066"/>
      <c r="AK110" s="1066"/>
      <c r="AL110" s="1066"/>
      <c r="AM110" s="1066"/>
      <c r="AN110" s="1066"/>
      <c r="AO110" s="1066"/>
      <c r="AP110" s="1066"/>
      <c r="AQ110" s="1066"/>
      <c r="AR110" s="1066"/>
      <c r="AS110" s="1066"/>
      <c r="AT110" s="1066"/>
      <c r="AU110" s="1066"/>
      <c r="AV110" s="1066"/>
      <c r="AW110" s="1066"/>
      <c r="AX110" s="1066"/>
      <c r="AY110" s="1066"/>
      <c r="AZ110" s="1066"/>
      <c r="BA110" s="1066"/>
      <c r="BB110" s="1066"/>
      <c r="BC110" s="1066"/>
      <c r="BD110" s="1066"/>
      <c r="BE110" s="1066"/>
      <c r="BF110" s="1066"/>
      <c r="BG110" s="1066"/>
      <c r="BH110" s="1066"/>
      <c r="BI110" s="1066"/>
      <c r="BJ110" s="1066"/>
      <c r="BK110" s="1066"/>
      <c r="BL110" s="1066"/>
      <c r="BM110" s="1066"/>
      <c r="BN110" s="1066"/>
      <c r="BO110" s="1066"/>
      <c r="BP110" s="1066"/>
      <c r="BQ110" s="1066"/>
      <c r="BR110" s="1066"/>
      <c r="BS110" s="1066"/>
      <c r="BT110" s="1066"/>
      <c r="BU110" s="1066"/>
      <c r="BV110" s="1066"/>
      <c r="BW110" s="1066"/>
      <c r="BX110" s="1066"/>
      <c r="BY110" s="1066"/>
      <c r="BZ110" s="1066"/>
      <c r="CA110" s="1066"/>
      <c r="CB110" s="1066"/>
      <c r="CC110" s="1066"/>
      <c r="CD110" s="1066"/>
      <c r="CE110" s="1066"/>
      <c r="CF110" s="1066"/>
      <c r="CG110" s="1066"/>
      <c r="CH110" s="1066"/>
      <c r="CI110" s="1066"/>
      <c r="CJ110" s="1066"/>
      <c r="CK110" s="1066"/>
      <c r="CL110" s="1066"/>
      <c r="CM110" s="1066"/>
      <c r="CN110" s="1066"/>
      <c r="CO110" s="1066"/>
      <c r="CP110" s="1066"/>
      <c r="CQ110" s="1066"/>
      <c r="CX110" s="1066"/>
      <c r="CY110" s="1066"/>
      <c r="DH110" s="1066"/>
      <c r="DI110" s="1066"/>
      <c r="DP110" s="1066"/>
      <c r="DQ110" s="1066"/>
      <c r="DV110" s="1066"/>
      <c r="DW110" s="1066"/>
      <c r="DY110" s="1066"/>
      <c r="DZ110" s="1066"/>
      <c r="EA110" s="1066"/>
      <c r="EB110" s="1066"/>
      <c r="EL110" s="1190"/>
    </row>
    <row r="111" spans="1:142" s="1178" customFormat="1" ht="15" customHeight="1" x14ac:dyDescent="0.25">
      <c r="A111" s="1490"/>
      <c r="B111" s="1182" t="s">
        <v>1317</v>
      </c>
      <c r="C111" s="1183"/>
      <c r="D111" s="1183"/>
      <c r="E111" s="1184"/>
      <c r="F111" s="1185"/>
      <c r="G111" s="1066"/>
      <c r="H111" s="1066"/>
      <c r="I111" s="1066"/>
      <c r="J111" s="1066"/>
      <c r="K111" s="1066"/>
      <c r="L111" s="1066"/>
      <c r="M111" s="1066"/>
      <c r="N111" s="1174"/>
      <c r="O111" s="1066"/>
      <c r="P111" s="1066"/>
      <c r="Q111" s="1066"/>
      <c r="R111" s="1066"/>
      <c r="S111" s="1066"/>
      <c r="T111" s="1066"/>
      <c r="U111" s="1066"/>
      <c r="V111" s="1066"/>
      <c r="W111" s="1066"/>
      <c r="X111" s="1066"/>
      <c r="Y111" s="1066"/>
      <c r="Z111" s="1066"/>
      <c r="AA111" s="1066"/>
      <c r="AB111" s="1066"/>
      <c r="AC111" s="1066"/>
      <c r="AD111" s="1066"/>
      <c r="AE111" s="1066"/>
      <c r="AF111" s="1066"/>
      <c r="AG111" s="1066"/>
      <c r="AH111" s="1066"/>
      <c r="AI111" s="1066"/>
      <c r="AJ111" s="1066"/>
      <c r="AK111" s="1066"/>
      <c r="AL111" s="1066"/>
      <c r="AM111" s="1066"/>
      <c r="AN111" s="1066"/>
      <c r="AO111" s="1066"/>
      <c r="AP111" s="1066"/>
      <c r="AQ111" s="1066"/>
      <c r="AR111" s="1066"/>
      <c r="AS111" s="1066"/>
      <c r="AT111" s="1066"/>
      <c r="AU111" s="1066"/>
      <c r="AV111" s="1066"/>
      <c r="AW111" s="1066"/>
      <c r="AX111" s="1066"/>
      <c r="AY111" s="1066"/>
      <c r="AZ111" s="1066"/>
      <c r="BA111" s="1066"/>
      <c r="BB111" s="1066"/>
      <c r="BC111" s="1066"/>
      <c r="BD111" s="1066"/>
      <c r="BE111" s="1066"/>
      <c r="BF111" s="1066"/>
      <c r="BG111" s="1066"/>
      <c r="BH111" s="1066"/>
      <c r="BI111" s="1066"/>
      <c r="BJ111" s="1066"/>
      <c r="BK111" s="1066"/>
      <c r="BL111" s="1066"/>
      <c r="BM111" s="1066"/>
      <c r="BN111" s="1066"/>
      <c r="BO111" s="1066"/>
      <c r="BP111" s="1066"/>
      <c r="BQ111" s="1066"/>
      <c r="BR111" s="1066"/>
      <c r="BS111" s="1066"/>
      <c r="BT111" s="1066"/>
      <c r="BU111" s="1066"/>
      <c r="BV111" s="1066"/>
      <c r="BW111" s="1066"/>
      <c r="BX111" s="1066"/>
      <c r="BY111" s="1066"/>
      <c r="BZ111" s="1066"/>
      <c r="CA111" s="1066"/>
      <c r="CB111" s="1066"/>
      <c r="CC111" s="1066"/>
      <c r="CD111" s="1066"/>
      <c r="CE111" s="1066"/>
      <c r="CF111" s="1066"/>
      <c r="CG111" s="1066"/>
      <c r="CH111" s="1066"/>
      <c r="CI111" s="1066"/>
      <c r="CJ111" s="1066"/>
      <c r="CK111" s="1066"/>
      <c r="CL111" s="1066"/>
      <c r="CM111" s="1066"/>
      <c r="CN111" s="1066"/>
      <c r="CO111" s="1066"/>
      <c r="CP111" s="1066"/>
      <c r="CQ111" s="1066"/>
      <c r="CX111" s="1066"/>
      <c r="CY111" s="1066"/>
      <c r="DH111" s="1066"/>
      <c r="DI111" s="1066"/>
      <c r="DP111" s="1066"/>
      <c r="DQ111" s="1066"/>
      <c r="DV111" s="1066"/>
      <c r="DW111" s="1066"/>
      <c r="DY111" s="1066"/>
      <c r="DZ111" s="1066"/>
      <c r="EA111" s="1066"/>
      <c r="EB111" s="1066"/>
      <c r="EL111" s="1190"/>
    </row>
    <row r="112" spans="1:142" s="1178" customFormat="1" ht="15" customHeight="1" x14ac:dyDescent="0.25">
      <c r="A112" s="1490"/>
      <c r="B112" s="1186" t="s">
        <v>1318</v>
      </c>
      <c r="C112" s="1187"/>
      <c r="D112" s="1187"/>
      <c r="E112" s="1188"/>
      <c r="F112" s="1189"/>
      <c r="G112" s="1066"/>
      <c r="H112" s="1066"/>
      <c r="I112" s="1066"/>
      <c r="J112" s="1066"/>
      <c r="K112" s="1066"/>
      <c r="L112" s="1066"/>
      <c r="M112" s="1066"/>
      <c r="N112" s="1174"/>
      <c r="O112" s="1066"/>
      <c r="P112" s="1066"/>
      <c r="Q112" s="1066"/>
      <c r="R112" s="1066"/>
      <c r="S112" s="1066"/>
      <c r="T112" s="1066"/>
      <c r="U112" s="1066"/>
      <c r="V112" s="1066"/>
      <c r="W112" s="1066"/>
      <c r="X112" s="1066"/>
      <c r="Y112" s="1066"/>
      <c r="Z112" s="1066"/>
      <c r="AA112" s="1066"/>
      <c r="AB112" s="1066"/>
      <c r="AC112" s="1066"/>
      <c r="AD112" s="1066"/>
      <c r="AE112" s="1066"/>
      <c r="AF112" s="1066"/>
      <c r="AG112" s="1066"/>
      <c r="AH112" s="1066"/>
      <c r="AI112" s="1066"/>
      <c r="AJ112" s="1066"/>
      <c r="AK112" s="1066"/>
      <c r="AL112" s="1066"/>
      <c r="AM112" s="1066"/>
      <c r="AN112" s="1066"/>
      <c r="AO112" s="1066"/>
      <c r="AP112" s="1066"/>
      <c r="AQ112" s="1066"/>
      <c r="AR112" s="1066"/>
      <c r="AS112" s="1066"/>
      <c r="AT112" s="1066"/>
      <c r="AU112" s="1066"/>
      <c r="AV112" s="1066"/>
      <c r="AW112" s="1066"/>
      <c r="AX112" s="1066"/>
      <c r="AY112" s="1066"/>
      <c r="AZ112" s="1066"/>
      <c r="BA112" s="1066"/>
      <c r="BB112" s="1066"/>
      <c r="BC112" s="1066"/>
      <c r="BD112" s="1066"/>
      <c r="BE112" s="1066"/>
      <c r="BF112" s="1066"/>
      <c r="BG112" s="1066"/>
      <c r="BH112" s="1066"/>
      <c r="BI112" s="1066"/>
      <c r="BJ112" s="1066"/>
      <c r="BK112" s="1066"/>
      <c r="BL112" s="1066"/>
      <c r="BM112" s="1066"/>
      <c r="BN112" s="1066"/>
      <c r="BO112" s="1066"/>
      <c r="BP112" s="1066"/>
      <c r="BQ112" s="1066"/>
      <c r="BR112" s="1066"/>
      <c r="BS112" s="1066"/>
      <c r="BT112" s="1066"/>
      <c r="BU112" s="1066"/>
      <c r="BV112" s="1066"/>
      <c r="BW112" s="1066"/>
      <c r="BX112" s="1066"/>
      <c r="BY112" s="1066"/>
      <c r="BZ112" s="1066"/>
      <c r="CA112" s="1066"/>
      <c r="CB112" s="1066"/>
      <c r="CC112" s="1066"/>
      <c r="CD112" s="1066"/>
      <c r="CE112" s="1066"/>
      <c r="CF112" s="1066"/>
      <c r="CG112" s="1066"/>
      <c r="CH112" s="1066"/>
      <c r="CI112" s="1066"/>
      <c r="CJ112" s="1066"/>
      <c r="CK112" s="1066"/>
      <c r="CL112" s="1066"/>
      <c r="CM112" s="1066"/>
      <c r="CN112" s="1066"/>
      <c r="CO112" s="1066"/>
      <c r="CP112" s="1066"/>
      <c r="CQ112" s="1066"/>
      <c r="CX112" s="1066"/>
      <c r="CY112" s="1066"/>
      <c r="DH112" s="1066"/>
      <c r="DI112" s="1066"/>
      <c r="DP112" s="1066"/>
      <c r="DQ112" s="1066"/>
      <c r="DV112" s="1066"/>
      <c r="DW112" s="1066"/>
      <c r="DY112" s="1066"/>
      <c r="DZ112" s="1066"/>
      <c r="EA112" s="1066"/>
      <c r="EB112" s="1066"/>
      <c r="EL112" s="1190"/>
    </row>
    <row r="113" spans="1:142" s="1066" customFormat="1" ht="15" customHeight="1" x14ac:dyDescent="0.25">
      <c r="A113" s="1482"/>
      <c r="N113" s="1174"/>
      <c r="EL113" s="1174"/>
    </row>
    <row r="114" spans="1:142" s="1066" customFormat="1" ht="45" customHeight="1" x14ac:dyDescent="0.25">
      <c r="A114" s="1435" t="s">
        <v>1331</v>
      </c>
      <c r="B114" s="2334"/>
      <c r="C114" s="2335"/>
      <c r="D114" s="2335"/>
      <c r="E114" s="2335"/>
      <c r="F114" s="2335"/>
      <c r="G114" s="2335"/>
      <c r="H114" s="2335"/>
      <c r="I114" s="2213"/>
      <c r="J114" s="2213"/>
      <c r="K114" s="2213"/>
      <c r="L114" s="2213"/>
      <c r="M114" s="2213"/>
      <c r="N114" s="1494"/>
      <c r="O114" s="2213"/>
      <c r="P114" s="2213"/>
      <c r="Q114" s="2213"/>
      <c r="R114" s="2213"/>
      <c r="S114" s="2213"/>
      <c r="T114" s="2213"/>
      <c r="U114" s="2213"/>
      <c r="V114" s="2213"/>
      <c r="W114" s="2213"/>
      <c r="X114" s="2213"/>
      <c r="Y114" s="2213"/>
      <c r="Z114" s="2213"/>
      <c r="AA114" s="2213"/>
      <c r="AB114" s="2213"/>
      <c r="AC114" s="2213"/>
      <c r="AD114" s="2213"/>
      <c r="AE114" s="2213"/>
      <c r="AF114" s="2213"/>
      <c r="AG114" s="2213"/>
      <c r="AH114" s="2213"/>
      <c r="AI114" s="2213"/>
      <c r="AJ114" s="2213"/>
      <c r="AK114" s="2213"/>
      <c r="AL114" s="2213"/>
      <c r="AM114" s="2213"/>
      <c r="AN114" s="2213"/>
      <c r="AO114" s="2213"/>
      <c r="AP114" s="2213"/>
      <c r="AQ114" s="2213"/>
      <c r="AR114" s="2213"/>
      <c r="AS114" s="2213"/>
      <c r="AT114" s="2213"/>
      <c r="AU114" s="2213"/>
      <c r="AV114" s="2213"/>
      <c r="AW114" s="2213"/>
      <c r="AX114" s="2213"/>
      <c r="AY114" s="2213"/>
      <c r="AZ114" s="2213"/>
      <c r="BA114" s="2213"/>
      <c r="BB114" s="2213"/>
      <c r="BC114" s="2213"/>
      <c r="BD114" s="2213"/>
      <c r="BE114" s="2213"/>
      <c r="BF114" s="2213"/>
      <c r="BG114" s="2213"/>
      <c r="BH114" s="2213"/>
      <c r="BI114" s="2213"/>
      <c r="BJ114" s="2213"/>
      <c r="BK114" s="2213"/>
      <c r="BL114" s="2213"/>
      <c r="BM114" s="2213"/>
      <c r="BN114" s="2213"/>
      <c r="BO114" s="2213"/>
      <c r="BP114" s="2213"/>
      <c r="BQ114" s="2213"/>
      <c r="BR114" s="2213"/>
      <c r="BS114" s="2213"/>
      <c r="BT114" s="2213"/>
      <c r="BU114" s="2213"/>
      <c r="BV114" s="2213"/>
      <c r="BW114" s="2213"/>
      <c r="BX114" s="2213"/>
      <c r="BY114" s="2213"/>
      <c r="BZ114" s="2213"/>
      <c r="CA114" s="2213"/>
      <c r="CB114" s="2213"/>
      <c r="CC114" s="2213"/>
      <c r="CD114" s="2213"/>
      <c r="CE114" s="2213"/>
      <c r="CF114" s="2213"/>
      <c r="CG114" s="2213"/>
      <c r="CH114" s="2213"/>
      <c r="CI114" s="2213"/>
      <c r="CJ114" s="2213"/>
      <c r="CK114" s="2213"/>
      <c r="CL114" s="2213"/>
      <c r="CM114" s="2213"/>
      <c r="CN114" s="2213"/>
      <c r="CO114" s="2213"/>
      <c r="CP114" s="2213"/>
      <c r="CQ114" s="2213"/>
      <c r="CR114" s="2213"/>
      <c r="CS114" s="2213"/>
      <c r="CT114" s="2213"/>
      <c r="CU114" s="2213"/>
      <c r="CV114" s="2213"/>
      <c r="CW114" s="2213"/>
      <c r="CX114" s="2213"/>
      <c r="CY114" s="2213"/>
      <c r="CZ114" s="2213"/>
      <c r="DA114" s="2213"/>
      <c r="DB114" s="2213"/>
      <c r="DC114" s="2213"/>
      <c r="DD114" s="2213"/>
      <c r="DE114" s="2213"/>
      <c r="DF114" s="2213"/>
      <c r="DG114" s="2213"/>
      <c r="DH114" s="2213"/>
      <c r="DI114" s="2213"/>
      <c r="DJ114" s="2213"/>
      <c r="DK114" s="2213"/>
      <c r="DL114" s="2213"/>
      <c r="DM114" s="2213"/>
      <c r="DN114" s="2213"/>
      <c r="DO114" s="2213"/>
      <c r="DP114" s="2213"/>
      <c r="DQ114" s="2213"/>
      <c r="DR114" s="2213"/>
      <c r="DS114" s="2213"/>
      <c r="DT114" s="2213"/>
      <c r="DU114" s="2213"/>
      <c r="DV114" s="2213"/>
      <c r="DW114" s="2213"/>
      <c r="DX114" s="2213"/>
      <c r="DY114" s="2213"/>
      <c r="DZ114" s="2213"/>
      <c r="EA114" s="2213"/>
      <c r="EB114" s="2213"/>
      <c r="EC114" s="2213"/>
      <c r="ED114" s="2213"/>
      <c r="EE114" s="2213"/>
      <c r="EF114" s="2213"/>
      <c r="EG114" s="2213"/>
      <c r="EH114" s="2213"/>
      <c r="EI114" s="2213"/>
      <c r="EJ114" s="2213"/>
      <c r="EK114" s="2213"/>
      <c r="EL114" s="1494"/>
    </row>
    <row r="115" spans="1:142" s="1178" customFormat="1" ht="15" customHeight="1" x14ac:dyDescent="0.25">
      <c r="A115" s="1490"/>
      <c r="B115" s="2625"/>
      <c r="C115" s="2626"/>
      <c r="D115" s="2626"/>
      <c r="E115" s="2626"/>
      <c r="F115" s="1491" t="s">
        <v>1246</v>
      </c>
      <c r="G115" s="1066"/>
      <c r="H115" s="1066"/>
      <c r="I115" s="1066"/>
      <c r="J115" s="1066"/>
      <c r="K115" s="1066"/>
      <c r="L115" s="1066"/>
      <c r="M115" s="1066"/>
      <c r="N115" s="1174"/>
      <c r="O115" s="1066"/>
      <c r="P115" s="1066"/>
      <c r="Q115" s="1066"/>
      <c r="R115" s="1066"/>
      <c r="S115" s="1066"/>
      <c r="T115" s="1066"/>
      <c r="U115" s="1066"/>
      <c r="V115" s="1066"/>
      <c r="W115" s="1066"/>
      <c r="X115" s="1066"/>
      <c r="Y115" s="1066"/>
      <c r="Z115" s="1066"/>
      <c r="AA115" s="1066"/>
      <c r="AB115" s="1066"/>
      <c r="AC115" s="1066"/>
      <c r="AD115" s="1066"/>
      <c r="AE115" s="1066"/>
      <c r="AF115" s="1066"/>
      <c r="AG115" s="1066"/>
      <c r="AH115" s="1066"/>
      <c r="AI115" s="1066"/>
      <c r="AJ115" s="1066"/>
      <c r="AK115" s="1066"/>
      <c r="AL115" s="1066"/>
      <c r="AM115" s="1066"/>
      <c r="AN115" s="1066"/>
      <c r="AO115" s="1066"/>
      <c r="AP115" s="1066"/>
      <c r="AQ115" s="1066"/>
      <c r="AR115" s="1066"/>
      <c r="AS115" s="1066"/>
      <c r="AT115" s="1066"/>
      <c r="AU115" s="1066"/>
      <c r="AV115" s="1066"/>
      <c r="AW115" s="1066"/>
      <c r="AX115" s="1066"/>
      <c r="AY115" s="1066"/>
      <c r="AZ115" s="1066"/>
      <c r="BA115" s="1066"/>
      <c r="BB115" s="1066"/>
      <c r="BC115" s="1066"/>
      <c r="BD115" s="1066"/>
      <c r="BE115" s="1066"/>
      <c r="BF115" s="1066"/>
      <c r="BG115" s="1066"/>
      <c r="BH115" s="1066"/>
      <c r="BI115" s="1066"/>
      <c r="BJ115" s="1066"/>
      <c r="BK115" s="1066"/>
      <c r="BL115" s="1066"/>
      <c r="BM115" s="1066"/>
      <c r="BN115" s="1066"/>
      <c r="BO115" s="1066"/>
      <c r="BP115" s="1066"/>
      <c r="BQ115" s="1066"/>
      <c r="BR115" s="1066"/>
      <c r="BS115" s="1066"/>
      <c r="BT115" s="1066"/>
      <c r="BU115" s="1066"/>
      <c r="BV115" s="1066"/>
      <c r="BW115" s="1066"/>
      <c r="BX115" s="1066"/>
      <c r="BY115" s="1066"/>
      <c r="BZ115" s="1066"/>
      <c r="CA115" s="1066"/>
      <c r="CB115" s="1066"/>
      <c r="CC115" s="1066"/>
      <c r="CD115" s="1066"/>
      <c r="CE115" s="1066"/>
      <c r="CF115" s="1066"/>
      <c r="CG115" s="1066"/>
      <c r="CH115" s="1066"/>
      <c r="CI115" s="1066"/>
      <c r="CJ115" s="1066"/>
      <c r="CK115" s="1066"/>
      <c r="CL115" s="1066"/>
      <c r="CM115" s="1066"/>
      <c r="CN115" s="1066"/>
      <c r="CO115" s="1066"/>
      <c r="CP115" s="1066"/>
      <c r="CQ115" s="1066"/>
      <c r="CX115" s="1066"/>
      <c r="CY115" s="1066"/>
      <c r="DH115" s="1066"/>
      <c r="DI115" s="1066"/>
      <c r="DP115" s="1066"/>
      <c r="DQ115" s="1066"/>
      <c r="DV115" s="1066"/>
      <c r="DW115" s="1066"/>
      <c r="DY115" s="1066"/>
      <c r="DZ115" s="1066"/>
      <c r="EA115" s="1066"/>
      <c r="EB115" s="1066"/>
      <c r="EL115" s="1190"/>
    </row>
    <row r="116" spans="1:142" s="1178" customFormat="1" ht="15" customHeight="1" x14ac:dyDescent="0.25">
      <c r="A116" s="1490"/>
      <c r="B116" s="1492" t="s">
        <v>1332</v>
      </c>
      <c r="C116" s="1492"/>
      <c r="D116" s="1492"/>
      <c r="E116" s="1492"/>
      <c r="F116" s="1493">
        <f>IF($F$16=($F$22+$F$26+$F$30+$F$38+$F$42+$F$46+$F$54+$F$58+$F$62+$F$70+$F$74+$F$78+$F$86+$F$90+$F$94+$F$102+$F$106+$F$110+$F$118+$F$122+$F$126+$F$12+$F$13+$F$14+$F$15),F118+F122+F126,IF($F$16=($F$119+$F$123+$F$127+$F$103+$F$107+$F$111+$F$87+$F$91+$F$95+$F$71+$F$75+$F$79+$F$55+$F$59+$F$63+$F$39+$F$43+$F$47+$F$23+$F$27+$F$31+$F$12+$F$13+$F$14+$F$15),F119+F123+F127,F120+F124+F128))</f>
        <v>0</v>
      </c>
      <c r="G116" s="1066"/>
      <c r="H116" s="1066"/>
      <c r="I116" s="1066"/>
      <c r="J116" s="1066"/>
      <c r="K116" s="1066"/>
      <c r="L116" s="1066"/>
      <c r="M116" s="1066"/>
      <c r="N116" s="1174"/>
      <c r="O116" s="1066"/>
      <c r="P116" s="1066"/>
      <c r="Q116" s="1066"/>
      <c r="R116" s="1066"/>
      <c r="S116" s="1066"/>
      <c r="T116" s="1066"/>
      <c r="U116" s="1066"/>
      <c r="V116" s="1066"/>
      <c r="W116" s="1066"/>
      <c r="X116" s="1066"/>
      <c r="Y116" s="1066"/>
      <c r="Z116" s="1066"/>
      <c r="AA116" s="1066"/>
      <c r="AB116" s="1066"/>
      <c r="AC116" s="1066"/>
      <c r="AD116" s="1066"/>
      <c r="AE116" s="1066"/>
      <c r="AF116" s="1066"/>
      <c r="AG116" s="1066"/>
      <c r="AH116" s="1066"/>
      <c r="AI116" s="1066"/>
      <c r="AJ116" s="1066"/>
      <c r="AK116" s="1066"/>
      <c r="AL116" s="1066"/>
      <c r="AM116" s="1066"/>
      <c r="AN116" s="1066"/>
      <c r="AO116" s="1066"/>
      <c r="AP116" s="1066"/>
      <c r="AQ116" s="1066"/>
      <c r="AR116" s="1066"/>
      <c r="AS116" s="1066"/>
      <c r="AT116" s="1066"/>
      <c r="AU116" s="1066"/>
      <c r="AV116" s="1066"/>
      <c r="AW116" s="1066"/>
      <c r="AX116" s="1066"/>
      <c r="AY116" s="1066"/>
      <c r="AZ116" s="1066"/>
      <c r="BA116" s="1066"/>
      <c r="BB116" s="1066"/>
      <c r="BC116" s="1066"/>
      <c r="BD116" s="1066"/>
      <c r="BE116" s="1066"/>
      <c r="BF116" s="1066"/>
      <c r="BG116" s="1066"/>
      <c r="BH116" s="1066"/>
      <c r="BI116" s="1066"/>
      <c r="BJ116" s="1066"/>
      <c r="BK116" s="1066"/>
      <c r="BL116" s="1066"/>
      <c r="BM116" s="1066"/>
      <c r="BN116" s="1066"/>
      <c r="BO116" s="1066"/>
      <c r="BP116" s="1066"/>
      <c r="BQ116" s="1066"/>
      <c r="BR116" s="1066"/>
      <c r="BS116" s="1066"/>
      <c r="BT116" s="1066"/>
      <c r="BU116" s="1066"/>
      <c r="BV116" s="1066"/>
      <c r="BW116" s="1066"/>
      <c r="BX116" s="1066"/>
      <c r="BY116" s="1066"/>
      <c r="BZ116" s="1066"/>
      <c r="CA116" s="1066"/>
      <c r="CB116" s="1066"/>
      <c r="CC116" s="1066"/>
      <c r="CD116" s="1066"/>
      <c r="CE116" s="1066"/>
      <c r="CF116" s="1066"/>
      <c r="CG116" s="1066"/>
      <c r="CH116" s="1066"/>
      <c r="CI116" s="1066"/>
      <c r="CJ116" s="1066"/>
      <c r="CK116" s="1066"/>
      <c r="CL116" s="1066"/>
      <c r="CM116" s="1066"/>
      <c r="CN116" s="1066"/>
      <c r="CO116" s="1066"/>
      <c r="CP116" s="1066"/>
      <c r="CQ116" s="1066"/>
      <c r="CX116" s="1066"/>
      <c r="CY116" s="1066"/>
      <c r="DH116" s="1066"/>
      <c r="DI116" s="1066"/>
      <c r="DP116" s="1066"/>
      <c r="DQ116" s="1066"/>
      <c r="DV116" s="1066"/>
      <c r="DW116" s="1066"/>
      <c r="DY116" s="1066"/>
      <c r="DZ116" s="1066"/>
      <c r="EA116" s="1066"/>
      <c r="EB116" s="1066"/>
      <c r="EL116" s="1190"/>
    </row>
    <row r="117" spans="1:142" s="1178" customFormat="1" ht="15" customHeight="1" x14ac:dyDescent="0.25">
      <c r="A117" s="1490"/>
      <c r="B117" s="1179" t="s">
        <v>1315</v>
      </c>
      <c r="C117" s="1180"/>
      <c r="D117" s="1180"/>
      <c r="E117" s="1181"/>
      <c r="F117" s="1111"/>
      <c r="G117" s="1066"/>
      <c r="H117" s="1066"/>
      <c r="I117" s="1066"/>
      <c r="J117" s="1066"/>
      <c r="K117" s="1066"/>
      <c r="L117" s="1066"/>
      <c r="M117" s="1066"/>
      <c r="N117" s="1174"/>
      <c r="O117" s="1066"/>
      <c r="P117" s="1066"/>
      <c r="Q117" s="1066"/>
      <c r="R117" s="1066"/>
      <c r="S117" s="1066"/>
      <c r="T117" s="1066"/>
      <c r="U117" s="1066"/>
      <c r="V117" s="1066"/>
      <c r="W117" s="1066"/>
      <c r="X117" s="1066"/>
      <c r="Y117" s="1066"/>
      <c r="Z117" s="1066"/>
      <c r="AA117" s="1066"/>
      <c r="AB117" s="1066"/>
      <c r="AC117" s="1066"/>
      <c r="AD117" s="1066"/>
      <c r="AE117" s="1066"/>
      <c r="AF117" s="1066"/>
      <c r="AG117" s="1066"/>
      <c r="AH117" s="1066"/>
      <c r="AI117" s="1066"/>
      <c r="AJ117" s="1066"/>
      <c r="AK117" s="1066"/>
      <c r="AL117" s="1066"/>
      <c r="AM117" s="1066"/>
      <c r="AN117" s="1066"/>
      <c r="AO117" s="1066"/>
      <c r="AP117" s="1066"/>
      <c r="AQ117" s="1066"/>
      <c r="AR117" s="1066"/>
      <c r="AS117" s="1066"/>
      <c r="AT117" s="1066"/>
      <c r="AU117" s="1066"/>
      <c r="AV117" s="1066"/>
      <c r="AW117" s="1066"/>
      <c r="AX117" s="1066"/>
      <c r="AY117" s="1066"/>
      <c r="AZ117" s="1066"/>
      <c r="BA117" s="1066"/>
      <c r="BB117" s="1066"/>
      <c r="BC117" s="1066"/>
      <c r="BD117" s="1066"/>
      <c r="BE117" s="1066"/>
      <c r="BF117" s="1066"/>
      <c r="BG117" s="1066"/>
      <c r="BH117" s="1066"/>
      <c r="BI117" s="1066"/>
      <c r="BJ117" s="1066"/>
      <c r="BK117" s="1066"/>
      <c r="BL117" s="1066"/>
      <c r="BM117" s="1066"/>
      <c r="BN117" s="1066"/>
      <c r="BO117" s="1066"/>
      <c r="BP117" s="1066"/>
      <c r="BQ117" s="1066"/>
      <c r="BR117" s="1066"/>
      <c r="BS117" s="1066"/>
      <c r="BT117" s="1066"/>
      <c r="BU117" s="1066"/>
      <c r="BV117" s="1066"/>
      <c r="BW117" s="1066"/>
      <c r="BX117" s="1066"/>
      <c r="BY117" s="1066"/>
      <c r="BZ117" s="1066"/>
      <c r="CA117" s="1066"/>
      <c r="CB117" s="1066"/>
      <c r="CC117" s="1066"/>
      <c r="CD117" s="1066"/>
      <c r="CE117" s="1066"/>
      <c r="CF117" s="1066"/>
      <c r="CG117" s="1066"/>
      <c r="CH117" s="1066"/>
      <c r="CI117" s="1066"/>
      <c r="CJ117" s="1066"/>
      <c r="CK117" s="1066"/>
      <c r="CL117" s="1066"/>
      <c r="CM117" s="1066"/>
      <c r="CN117" s="1066"/>
      <c r="CO117" s="1066"/>
      <c r="CP117" s="1066"/>
      <c r="CQ117" s="1066"/>
      <c r="CX117" s="1066"/>
      <c r="CY117" s="1066"/>
      <c r="DH117" s="1066"/>
      <c r="DI117" s="1066"/>
      <c r="DP117" s="1066"/>
      <c r="DQ117" s="1066"/>
      <c r="DV117" s="1066"/>
      <c r="DW117" s="1066"/>
      <c r="DY117" s="1066"/>
      <c r="DZ117" s="1066"/>
      <c r="EA117" s="1066"/>
      <c r="EB117" s="1066"/>
      <c r="EL117" s="1190"/>
    </row>
    <row r="118" spans="1:142" s="1178" customFormat="1" ht="15" customHeight="1" x14ac:dyDescent="0.25">
      <c r="A118" s="1490"/>
      <c r="B118" s="1182" t="s">
        <v>1316</v>
      </c>
      <c r="C118" s="1183"/>
      <c r="D118" s="1183"/>
      <c r="E118" s="1184"/>
      <c r="F118" s="1185"/>
      <c r="G118" s="1066"/>
      <c r="H118" s="1066"/>
      <c r="I118" s="1066"/>
      <c r="J118" s="1066"/>
      <c r="K118" s="1066"/>
      <c r="L118" s="1066"/>
      <c r="M118" s="1066"/>
      <c r="N118" s="1174"/>
      <c r="O118" s="1066"/>
      <c r="P118" s="1066"/>
      <c r="Q118" s="1066"/>
      <c r="R118" s="1066"/>
      <c r="S118" s="1066"/>
      <c r="T118" s="1066"/>
      <c r="U118" s="1066"/>
      <c r="V118" s="1066"/>
      <c r="W118" s="1066"/>
      <c r="X118" s="1066"/>
      <c r="Y118" s="1066"/>
      <c r="Z118" s="1066"/>
      <c r="AA118" s="1066"/>
      <c r="AB118" s="1066"/>
      <c r="AC118" s="1066"/>
      <c r="AD118" s="1066"/>
      <c r="AE118" s="1066"/>
      <c r="AF118" s="1066"/>
      <c r="AG118" s="1066"/>
      <c r="AH118" s="1066"/>
      <c r="AI118" s="1066"/>
      <c r="AJ118" s="1066"/>
      <c r="AK118" s="1066"/>
      <c r="AL118" s="1066"/>
      <c r="AM118" s="1066"/>
      <c r="AN118" s="1066"/>
      <c r="AO118" s="1066"/>
      <c r="AP118" s="1066"/>
      <c r="AQ118" s="1066"/>
      <c r="AR118" s="1066"/>
      <c r="AS118" s="1066"/>
      <c r="AT118" s="1066"/>
      <c r="AU118" s="1066"/>
      <c r="AV118" s="1066"/>
      <c r="AW118" s="1066"/>
      <c r="AX118" s="1066"/>
      <c r="AY118" s="1066"/>
      <c r="AZ118" s="1066"/>
      <c r="BA118" s="1066"/>
      <c r="BB118" s="1066"/>
      <c r="BC118" s="1066"/>
      <c r="BD118" s="1066"/>
      <c r="BE118" s="1066"/>
      <c r="BF118" s="1066"/>
      <c r="BG118" s="1066"/>
      <c r="BH118" s="1066"/>
      <c r="BI118" s="1066"/>
      <c r="BJ118" s="1066"/>
      <c r="BK118" s="1066"/>
      <c r="BL118" s="1066"/>
      <c r="BM118" s="1066"/>
      <c r="BN118" s="1066"/>
      <c r="BO118" s="1066"/>
      <c r="BP118" s="1066"/>
      <c r="BQ118" s="1066"/>
      <c r="BR118" s="1066"/>
      <c r="BS118" s="1066"/>
      <c r="BT118" s="1066"/>
      <c r="BU118" s="1066"/>
      <c r="BV118" s="1066"/>
      <c r="BW118" s="1066"/>
      <c r="BX118" s="1066"/>
      <c r="BY118" s="1066"/>
      <c r="BZ118" s="1066"/>
      <c r="CA118" s="1066"/>
      <c r="CB118" s="1066"/>
      <c r="CC118" s="1066"/>
      <c r="CD118" s="1066"/>
      <c r="CE118" s="1066"/>
      <c r="CF118" s="1066"/>
      <c r="CG118" s="1066"/>
      <c r="CH118" s="1066"/>
      <c r="CI118" s="1066"/>
      <c r="CJ118" s="1066"/>
      <c r="CK118" s="1066"/>
      <c r="CL118" s="1066"/>
      <c r="CM118" s="1066"/>
      <c r="CN118" s="1066"/>
      <c r="CO118" s="1066"/>
      <c r="CP118" s="1066"/>
      <c r="CQ118" s="1066"/>
      <c r="CX118" s="1066"/>
      <c r="CY118" s="1066"/>
      <c r="DH118" s="1066"/>
      <c r="DI118" s="1066"/>
      <c r="DP118" s="1066"/>
      <c r="DQ118" s="1066"/>
      <c r="DV118" s="1066"/>
      <c r="DW118" s="1066"/>
      <c r="DY118" s="1066"/>
      <c r="DZ118" s="1066"/>
      <c r="EA118" s="1066"/>
      <c r="EB118" s="1066"/>
      <c r="EL118" s="1190"/>
    </row>
    <row r="119" spans="1:142" s="1178" customFormat="1" ht="15" customHeight="1" x14ac:dyDescent="0.25">
      <c r="A119" s="1490"/>
      <c r="B119" s="1182" t="s">
        <v>1317</v>
      </c>
      <c r="C119" s="1183"/>
      <c r="D119" s="1183"/>
      <c r="E119" s="1184"/>
      <c r="F119" s="1185"/>
      <c r="G119" s="1066"/>
      <c r="H119" s="1066"/>
      <c r="I119" s="1066"/>
      <c r="J119" s="1066"/>
      <c r="K119" s="1066"/>
      <c r="L119" s="1066"/>
      <c r="M119" s="1066"/>
      <c r="N119" s="1174"/>
      <c r="O119" s="1066"/>
      <c r="P119" s="1066"/>
      <c r="Q119" s="1066"/>
      <c r="R119" s="1066"/>
      <c r="S119" s="1066"/>
      <c r="T119" s="1066"/>
      <c r="U119" s="1066"/>
      <c r="V119" s="1066"/>
      <c r="W119" s="1066"/>
      <c r="X119" s="1066"/>
      <c r="Y119" s="1066"/>
      <c r="Z119" s="1066"/>
      <c r="AA119" s="1066"/>
      <c r="AB119" s="1066"/>
      <c r="AC119" s="1066"/>
      <c r="AD119" s="1066"/>
      <c r="AE119" s="1066"/>
      <c r="AF119" s="1066"/>
      <c r="AG119" s="1066"/>
      <c r="AH119" s="1066"/>
      <c r="AI119" s="1066"/>
      <c r="AJ119" s="1066"/>
      <c r="AK119" s="1066"/>
      <c r="AL119" s="1066"/>
      <c r="AM119" s="1066"/>
      <c r="AN119" s="1066"/>
      <c r="AO119" s="1066"/>
      <c r="AP119" s="1066"/>
      <c r="AQ119" s="1066"/>
      <c r="AR119" s="1066"/>
      <c r="AS119" s="1066"/>
      <c r="AT119" s="1066"/>
      <c r="AU119" s="1066"/>
      <c r="AV119" s="1066"/>
      <c r="AW119" s="1066"/>
      <c r="AX119" s="1066"/>
      <c r="AY119" s="1066"/>
      <c r="AZ119" s="1066"/>
      <c r="BA119" s="1066"/>
      <c r="BB119" s="1066"/>
      <c r="BC119" s="1066"/>
      <c r="BD119" s="1066"/>
      <c r="BE119" s="1066"/>
      <c r="BF119" s="1066"/>
      <c r="BG119" s="1066"/>
      <c r="BH119" s="1066"/>
      <c r="BI119" s="1066"/>
      <c r="BJ119" s="1066"/>
      <c r="BK119" s="1066"/>
      <c r="BL119" s="1066"/>
      <c r="BM119" s="1066"/>
      <c r="BN119" s="1066"/>
      <c r="BO119" s="1066"/>
      <c r="BP119" s="1066"/>
      <c r="BQ119" s="1066"/>
      <c r="BR119" s="1066"/>
      <c r="BS119" s="1066"/>
      <c r="BT119" s="1066"/>
      <c r="BU119" s="1066"/>
      <c r="BV119" s="1066"/>
      <c r="BW119" s="1066"/>
      <c r="BX119" s="1066"/>
      <c r="BY119" s="1066"/>
      <c r="BZ119" s="1066"/>
      <c r="CA119" s="1066"/>
      <c r="CB119" s="1066"/>
      <c r="CC119" s="1066"/>
      <c r="CD119" s="1066"/>
      <c r="CE119" s="1066"/>
      <c r="CF119" s="1066"/>
      <c r="CG119" s="1066"/>
      <c r="CH119" s="1066"/>
      <c r="CI119" s="1066"/>
      <c r="CJ119" s="1066"/>
      <c r="CK119" s="1066"/>
      <c r="CL119" s="1066"/>
      <c r="CM119" s="1066"/>
      <c r="CN119" s="1066"/>
      <c r="CO119" s="1066"/>
      <c r="CP119" s="1066"/>
      <c r="CQ119" s="1066"/>
      <c r="CX119" s="1066"/>
      <c r="CY119" s="1066"/>
      <c r="DH119" s="1066"/>
      <c r="DI119" s="1066"/>
      <c r="DP119" s="1066"/>
      <c r="DQ119" s="1066"/>
      <c r="DV119" s="1066"/>
      <c r="DW119" s="1066"/>
      <c r="DY119" s="1066"/>
      <c r="DZ119" s="1066"/>
      <c r="EA119" s="1066"/>
      <c r="EB119" s="1066"/>
      <c r="EL119" s="1190"/>
    </row>
    <row r="120" spans="1:142" s="1178" customFormat="1" ht="15" customHeight="1" x14ac:dyDescent="0.25">
      <c r="A120" s="1490"/>
      <c r="B120" s="1182" t="s">
        <v>1318</v>
      </c>
      <c r="C120" s="1183"/>
      <c r="D120" s="1183"/>
      <c r="E120" s="1184"/>
      <c r="F120" s="1185"/>
      <c r="G120" s="1066"/>
      <c r="H120" s="1066"/>
      <c r="I120" s="1066"/>
      <c r="J120" s="1066"/>
      <c r="K120" s="1066"/>
      <c r="L120" s="1066"/>
      <c r="M120" s="1066"/>
      <c r="N120" s="1174"/>
      <c r="O120" s="1066"/>
      <c r="P120" s="1066"/>
      <c r="Q120" s="1066"/>
      <c r="R120" s="1066"/>
      <c r="S120" s="1066"/>
      <c r="T120" s="1066"/>
      <c r="U120" s="1066"/>
      <c r="V120" s="1066"/>
      <c r="W120" s="1066"/>
      <c r="X120" s="1066"/>
      <c r="Y120" s="1066"/>
      <c r="Z120" s="1066"/>
      <c r="AA120" s="1066"/>
      <c r="AB120" s="1066"/>
      <c r="AC120" s="1066"/>
      <c r="AD120" s="1066"/>
      <c r="AE120" s="1066"/>
      <c r="AF120" s="1066"/>
      <c r="AG120" s="1066"/>
      <c r="AH120" s="1066"/>
      <c r="AI120" s="1066"/>
      <c r="AJ120" s="1066"/>
      <c r="AK120" s="1066"/>
      <c r="AL120" s="1066"/>
      <c r="AM120" s="1066"/>
      <c r="AN120" s="1066"/>
      <c r="AO120" s="1066"/>
      <c r="AP120" s="1066"/>
      <c r="AQ120" s="1066"/>
      <c r="AR120" s="1066"/>
      <c r="AS120" s="1066"/>
      <c r="AT120" s="1066"/>
      <c r="AU120" s="1066"/>
      <c r="AV120" s="1066"/>
      <c r="AW120" s="1066"/>
      <c r="AX120" s="1066"/>
      <c r="AY120" s="1066"/>
      <c r="AZ120" s="1066"/>
      <c r="BA120" s="1066"/>
      <c r="BB120" s="1066"/>
      <c r="BC120" s="1066"/>
      <c r="BD120" s="1066"/>
      <c r="BE120" s="1066"/>
      <c r="BF120" s="1066"/>
      <c r="BG120" s="1066"/>
      <c r="BH120" s="1066"/>
      <c r="BI120" s="1066"/>
      <c r="BJ120" s="1066"/>
      <c r="BK120" s="1066"/>
      <c r="BL120" s="1066"/>
      <c r="BM120" s="1066"/>
      <c r="BN120" s="1066"/>
      <c r="BO120" s="1066"/>
      <c r="BP120" s="1066"/>
      <c r="BQ120" s="1066"/>
      <c r="BR120" s="1066"/>
      <c r="BS120" s="1066"/>
      <c r="BT120" s="1066"/>
      <c r="BU120" s="1066"/>
      <c r="BV120" s="1066"/>
      <c r="BW120" s="1066"/>
      <c r="BX120" s="1066"/>
      <c r="BY120" s="1066"/>
      <c r="BZ120" s="1066"/>
      <c r="CA120" s="1066"/>
      <c r="CB120" s="1066"/>
      <c r="CC120" s="1066"/>
      <c r="CD120" s="1066"/>
      <c r="CE120" s="1066"/>
      <c r="CF120" s="1066"/>
      <c r="CG120" s="1066"/>
      <c r="CH120" s="1066"/>
      <c r="CI120" s="1066"/>
      <c r="CJ120" s="1066"/>
      <c r="CK120" s="1066"/>
      <c r="CL120" s="1066"/>
      <c r="CM120" s="1066"/>
      <c r="CN120" s="1066"/>
      <c r="CO120" s="1066"/>
      <c r="CP120" s="1066"/>
      <c r="CQ120" s="1066"/>
      <c r="CX120" s="1066"/>
      <c r="CY120" s="1066"/>
      <c r="DH120" s="1066"/>
      <c r="DI120" s="1066"/>
      <c r="DP120" s="1066"/>
      <c r="DQ120" s="1066"/>
      <c r="DV120" s="1066"/>
      <c r="DW120" s="1066"/>
      <c r="DY120" s="1066"/>
      <c r="DZ120" s="1066"/>
      <c r="EA120" s="1066"/>
      <c r="EB120" s="1066"/>
      <c r="EL120" s="1190"/>
    </row>
    <row r="121" spans="1:142" s="1178" customFormat="1" ht="15" customHeight="1" x14ac:dyDescent="0.25">
      <c r="A121" s="1490"/>
      <c r="B121" s="1179" t="s">
        <v>1319</v>
      </c>
      <c r="C121" s="1180"/>
      <c r="D121" s="1180"/>
      <c r="E121" s="1181"/>
      <c r="F121" s="1111"/>
      <c r="G121" s="1066"/>
      <c r="H121" s="1066"/>
      <c r="I121" s="1066"/>
      <c r="J121" s="1066"/>
      <c r="K121" s="1066"/>
      <c r="L121" s="1066"/>
      <c r="M121" s="1066"/>
      <c r="N121" s="1174"/>
      <c r="O121" s="1066"/>
      <c r="P121" s="1066"/>
      <c r="Q121" s="1066"/>
      <c r="R121" s="1066"/>
      <c r="S121" s="1066"/>
      <c r="T121" s="1066"/>
      <c r="U121" s="1066"/>
      <c r="V121" s="1066"/>
      <c r="W121" s="1066"/>
      <c r="X121" s="1066"/>
      <c r="Y121" s="1066"/>
      <c r="Z121" s="1066"/>
      <c r="AA121" s="1066"/>
      <c r="AB121" s="1066"/>
      <c r="AC121" s="1066"/>
      <c r="AD121" s="1066"/>
      <c r="AE121" s="1066"/>
      <c r="AF121" s="1066"/>
      <c r="AG121" s="1066"/>
      <c r="AH121" s="1066"/>
      <c r="AI121" s="1066"/>
      <c r="AJ121" s="1066"/>
      <c r="AK121" s="1066"/>
      <c r="AL121" s="1066"/>
      <c r="AM121" s="1066"/>
      <c r="AN121" s="1066"/>
      <c r="AO121" s="1066"/>
      <c r="AP121" s="1066"/>
      <c r="AQ121" s="1066"/>
      <c r="AR121" s="1066"/>
      <c r="AS121" s="1066"/>
      <c r="AT121" s="1066"/>
      <c r="AU121" s="1066"/>
      <c r="AV121" s="1066"/>
      <c r="AW121" s="1066"/>
      <c r="AX121" s="1066"/>
      <c r="AY121" s="1066"/>
      <c r="AZ121" s="1066"/>
      <c r="BA121" s="1066"/>
      <c r="BB121" s="1066"/>
      <c r="BC121" s="1066"/>
      <c r="BD121" s="1066"/>
      <c r="BE121" s="1066"/>
      <c r="BF121" s="1066"/>
      <c r="BG121" s="1066"/>
      <c r="BH121" s="1066"/>
      <c r="BI121" s="1066"/>
      <c r="BJ121" s="1066"/>
      <c r="BK121" s="1066"/>
      <c r="BL121" s="1066"/>
      <c r="BM121" s="1066"/>
      <c r="BN121" s="1066"/>
      <c r="BO121" s="1066"/>
      <c r="BP121" s="1066"/>
      <c r="BQ121" s="1066"/>
      <c r="BR121" s="1066"/>
      <c r="BS121" s="1066"/>
      <c r="BT121" s="1066"/>
      <c r="BU121" s="1066"/>
      <c r="BV121" s="1066"/>
      <c r="BW121" s="1066"/>
      <c r="BX121" s="1066"/>
      <c r="BY121" s="1066"/>
      <c r="BZ121" s="1066"/>
      <c r="CA121" s="1066"/>
      <c r="CB121" s="1066"/>
      <c r="CC121" s="1066"/>
      <c r="CD121" s="1066"/>
      <c r="CE121" s="1066"/>
      <c r="CF121" s="1066"/>
      <c r="CG121" s="1066"/>
      <c r="CH121" s="1066"/>
      <c r="CI121" s="1066"/>
      <c r="CJ121" s="1066"/>
      <c r="CK121" s="1066"/>
      <c r="CL121" s="1066"/>
      <c r="CM121" s="1066"/>
      <c r="CN121" s="1066"/>
      <c r="CO121" s="1066"/>
      <c r="CP121" s="1066"/>
      <c r="CQ121" s="1066"/>
      <c r="CX121" s="1066"/>
      <c r="CY121" s="1066"/>
      <c r="DH121" s="1066"/>
      <c r="DI121" s="1066"/>
      <c r="DP121" s="1066"/>
      <c r="DQ121" s="1066"/>
      <c r="DV121" s="1066"/>
      <c r="DW121" s="1066"/>
      <c r="DY121" s="1066"/>
      <c r="DZ121" s="1066"/>
      <c r="EA121" s="1066"/>
      <c r="EB121" s="1066"/>
      <c r="EL121" s="1190"/>
    </row>
    <row r="122" spans="1:142" s="1178" customFormat="1" ht="15" customHeight="1" x14ac:dyDescent="0.25">
      <c r="A122" s="1490"/>
      <c r="B122" s="1182" t="s">
        <v>1316</v>
      </c>
      <c r="C122" s="1183"/>
      <c r="D122" s="1183"/>
      <c r="E122" s="1184"/>
      <c r="F122" s="1185"/>
      <c r="G122" s="1066"/>
      <c r="H122" s="1066"/>
      <c r="I122" s="1066"/>
      <c r="J122" s="1066"/>
      <c r="K122" s="1066"/>
      <c r="L122" s="1066"/>
      <c r="M122" s="1066"/>
      <c r="N122" s="1174"/>
      <c r="O122" s="1066"/>
      <c r="P122" s="1066"/>
      <c r="Q122" s="1066"/>
      <c r="R122" s="1066"/>
      <c r="S122" s="1066"/>
      <c r="T122" s="1066"/>
      <c r="U122" s="1066"/>
      <c r="V122" s="1066"/>
      <c r="W122" s="1066"/>
      <c r="X122" s="1066"/>
      <c r="Y122" s="1066"/>
      <c r="Z122" s="1066"/>
      <c r="AA122" s="1066"/>
      <c r="AB122" s="1066"/>
      <c r="AC122" s="1066"/>
      <c r="AD122" s="1066"/>
      <c r="AE122" s="1066"/>
      <c r="AF122" s="1066"/>
      <c r="AG122" s="1066"/>
      <c r="AH122" s="1066"/>
      <c r="AI122" s="1066"/>
      <c r="AJ122" s="1066"/>
      <c r="AK122" s="1066"/>
      <c r="AL122" s="1066"/>
      <c r="AM122" s="1066"/>
      <c r="AN122" s="1066"/>
      <c r="AO122" s="1066"/>
      <c r="AP122" s="1066"/>
      <c r="AQ122" s="1066"/>
      <c r="AR122" s="1066"/>
      <c r="AS122" s="1066"/>
      <c r="AT122" s="1066"/>
      <c r="AU122" s="1066"/>
      <c r="AV122" s="1066"/>
      <c r="AW122" s="1066"/>
      <c r="AX122" s="1066"/>
      <c r="AY122" s="1066"/>
      <c r="AZ122" s="1066"/>
      <c r="BA122" s="1066"/>
      <c r="BB122" s="1066"/>
      <c r="BC122" s="1066"/>
      <c r="BD122" s="1066"/>
      <c r="BE122" s="1066"/>
      <c r="BF122" s="1066"/>
      <c r="BG122" s="1066"/>
      <c r="BH122" s="1066"/>
      <c r="BI122" s="1066"/>
      <c r="BJ122" s="1066"/>
      <c r="BK122" s="1066"/>
      <c r="BL122" s="1066"/>
      <c r="BM122" s="1066"/>
      <c r="BN122" s="1066"/>
      <c r="BO122" s="1066"/>
      <c r="BP122" s="1066"/>
      <c r="BQ122" s="1066"/>
      <c r="BR122" s="1066"/>
      <c r="BS122" s="1066"/>
      <c r="BT122" s="1066"/>
      <c r="BU122" s="1066"/>
      <c r="BV122" s="1066"/>
      <c r="BW122" s="1066"/>
      <c r="BX122" s="1066"/>
      <c r="BY122" s="1066"/>
      <c r="BZ122" s="1066"/>
      <c r="CA122" s="1066"/>
      <c r="CB122" s="1066"/>
      <c r="CC122" s="1066"/>
      <c r="CD122" s="1066"/>
      <c r="CE122" s="1066"/>
      <c r="CF122" s="1066"/>
      <c r="CG122" s="1066"/>
      <c r="CH122" s="1066"/>
      <c r="CI122" s="1066"/>
      <c r="CJ122" s="1066"/>
      <c r="CK122" s="1066"/>
      <c r="CL122" s="1066"/>
      <c r="CM122" s="1066"/>
      <c r="CN122" s="1066"/>
      <c r="CO122" s="1066"/>
      <c r="CP122" s="1066"/>
      <c r="CQ122" s="1066"/>
      <c r="CX122" s="1066"/>
      <c r="CY122" s="1066"/>
      <c r="DH122" s="1066"/>
      <c r="DI122" s="1066"/>
      <c r="DP122" s="1066"/>
      <c r="DQ122" s="1066"/>
      <c r="DV122" s="1066"/>
      <c r="DW122" s="1066"/>
      <c r="DY122" s="1066"/>
      <c r="DZ122" s="1066"/>
      <c r="EA122" s="1066"/>
      <c r="EB122" s="1066"/>
      <c r="EL122" s="1190"/>
    </row>
    <row r="123" spans="1:142" s="1178" customFormat="1" ht="15" customHeight="1" x14ac:dyDescent="0.25">
      <c r="A123" s="1490"/>
      <c r="B123" s="1182" t="s">
        <v>1317</v>
      </c>
      <c r="C123" s="1183"/>
      <c r="D123" s="1183"/>
      <c r="E123" s="1184"/>
      <c r="F123" s="1185"/>
      <c r="G123" s="1066"/>
      <c r="H123" s="1066"/>
      <c r="I123" s="1066"/>
      <c r="J123" s="1066"/>
      <c r="K123" s="1066"/>
      <c r="L123" s="1066"/>
      <c r="M123" s="1066"/>
      <c r="N123" s="1174"/>
      <c r="O123" s="1066"/>
      <c r="P123" s="1066"/>
      <c r="Q123" s="1066"/>
      <c r="R123" s="1066"/>
      <c r="S123" s="1066"/>
      <c r="T123" s="1066"/>
      <c r="U123" s="1066"/>
      <c r="V123" s="1066"/>
      <c r="W123" s="1066"/>
      <c r="X123" s="1066"/>
      <c r="Y123" s="1066"/>
      <c r="Z123" s="1066"/>
      <c r="AA123" s="1066"/>
      <c r="AB123" s="1066"/>
      <c r="AC123" s="1066"/>
      <c r="AD123" s="1066"/>
      <c r="AE123" s="1066"/>
      <c r="AF123" s="1066"/>
      <c r="AG123" s="1066"/>
      <c r="AH123" s="1066"/>
      <c r="AI123" s="1066"/>
      <c r="AJ123" s="1066"/>
      <c r="AK123" s="1066"/>
      <c r="AL123" s="1066"/>
      <c r="AM123" s="1066"/>
      <c r="AN123" s="1066"/>
      <c r="AO123" s="1066"/>
      <c r="AP123" s="1066"/>
      <c r="AQ123" s="1066"/>
      <c r="AR123" s="1066"/>
      <c r="AS123" s="1066"/>
      <c r="AT123" s="1066"/>
      <c r="AU123" s="1066"/>
      <c r="AV123" s="1066"/>
      <c r="AW123" s="1066"/>
      <c r="AX123" s="1066"/>
      <c r="AY123" s="1066"/>
      <c r="AZ123" s="1066"/>
      <c r="BA123" s="1066"/>
      <c r="BB123" s="1066"/>
      <c r="BC123" s="1066"/>
      <c r="BD123" s="1066"/>
      <c r="BE123" s="1066"/>
      <c r="BF123" s="1066"/>
      <c r="BG123" s="1066"/>
      <c r="BH123" s="1066"/>
      <c r="BI123" s="1066"/>
      <c r="BJ123" s="1066"/>
      <c r="BK123" s="1066"/>
      <c r="BL123" s="1066"/>
      <c r="BM123" s="1066"/>
      <c r="BN123" s="1066"/>
      <c r="BO123" s="1066"/>
      <c r="BP123" s="1066"/>
      <c r="BQ123" s="1066"/>
      <c r="BR123" s="1066"/>
      <c r="BS123" s="1066"/>
      <c r="BT123" s="1066"/>
      <c r="BU123" s="1066"/>
      <c r="BV123" s="1066"/>
      <c r="BW123" s="1066"/>
      <c r="BX123" s="1066"/>
      <c r="BY123" s="1066"/>
      <c r="BZ123" s="1066"/>
      <c r="CA123" s="1066"/>
      <c r="CB123" s="1066"/>
      <c r="CC123" s="1066"/>
      <c r="CD123" s="1066"/>
      <c r="CE123" s="1066"/>
      <c r="CF123" s="1066"/>
      <c r="CG123" s="1066"/>
      <c r="CH123" s="1066"/>
      <c r="CI123" s="1066"/>
      <c r="CJ123" s="1066"/>
      <c r="CK123" s="1066"/>
      <c r="CL123" s="1066"/>
      <c r="CM123" s="1066"/>
      <c r="CN123" s="1066"/>
      <c r="CO123" s="1066"/>
      <c r="CP123" s="1066"/>
      <c r="CQ123" s="1066"/>
      <c r="CX123" s="1066"/>
      <c r="CY123" s="1066"/>
      <c r="DH123" s="1066"/>
      <c r="DI123" s="1066"/>
      <c r="DP123" s="1066"/>
      <c r="DQ123" s="1066"/>
      <c r="DV123" s="1066"/>
      <c r="DW123" s="1066"/>
      <c r="DY123" s="1066"/>
      <c r="DZ123" s="1066"/>
      <c r="EA123" s="1066"/>
      <c r="EB123" s="1066"/>
      <c r="EL123" s="1190"/>
    </row>
    <row r="124" spans="1:142" s="1178" customFormat="1" ht="15" customHeight="1" x14ac:dyDescent="0.25">
      <c r="A124" s="1490"/>
      <c r="B124" s="1182" t="s">
        <v>1318</v>
      </c>
      <c r="C124" s="1183"/>
      <c r="D124" s="1183"/>
      <c r="E124" s="1184"/>
      <c r="F124" s="1185"/>
      <c r="G124" s="1066"/>
      <c r="H124" s="1066"/>
      <c r="I124" s="1066"/>
      <c r="J124" s="1066"/>
      <c r="K124" s="1066"/>
      <c r="L124" s="1066"/>
      <c r="M124" s="1066"/>
      <c r="N124" s="1174"/>
      <c r="O124" s="1066"/>
      <c r="P124" s="1066"/>
      <c r="Q124" s="1066"/>
      <c r="R124" s="1066"/>
      <c r="S124" s="1066"/>
      <c r="T124" s="1066"/>
      <c r="U124" s="1066"/>
      <c r="V124" s="1066"/>
      <c r="W124" s="1066"/>
      <c r="X124" s="1066"/>
      <c r="Y124" s="1066"/>
      <c r="Z124" s="1066"/>
      <c r="AA124" s="1066"/>
      <c r="AB124" s="1066"/>
      <c r="AC124" s="1066"/>
      <c r="AD124" s="1066"/>
      <c r="AE124" s="1066"/>
      <c r="AF124" s="1066"/>
      <c r="AG124" s="1066"/>
      <c r="AH124" s="1066"/>
      <c r="AI124" s="1066"/>
      <c r="AJ124" s="1066"/>
      <c r="AK124" s="1066"/>
      <c r="AL124" s="1066"/>
      <c r="AM124" s="1066"/>
      <c r="AN124" s="1066"/>
      <c r="AO124" s="1066"/>
      <c r="AP124" s="1066"/>
      <c r="AQ124" s="1066"/>
      <c r="AR124" s="1066"/>
      <c r="AS124" s="1066"/>
      <c r="AT124" s="1066"/>
      <c r="AU124" s="1066"/>
      <c r="AV124" s="1066"/>
      <c r="AW124" s="1066"/>
      <c r="AX124" s="1066"/>
      <c r="AY124" s="1066"/>
      <c r="AZ124" s="1066"/>
      <c r="BA124" s="1066"/>
      <c r="BB124" s="1066"/>
      <c r="BC124" s="1066"/>
      <c r="BD124" s="1066"/>
      <c r="BE124" s="1066"/>
      <c r="BF124" s="1066"/>
      <c r="BG124" s="1066"/>
      <c r="BH124" s="1066"/>
      <c r="BI124" s="1066"/>
      <c r="BJ124" s="1066"/>
      <c r="BK124" s="1066"/>
      <c r="BL124" s="1066"/>
      <c r="BM124" s="1066"/>
      <c r="BN124" s="1066"/>
      <c r="BO124" s="1066"/>
      <c r="BP124" s="1066"/>
      <c r="BQ124" s="1066"/>
      <c r="BR124" s="1066"/>
      <c r="BS124" s="1066"/>
      <c r="BT124" s="1066"/>
      <c r="BU124" s="1066"/>
      <c r="BV124" s="1066"/>
      <c r="BW124" s="1066"/>
      <c r="BX124" s="1066"/>
      <c r="BY124" s="1066"/>
      <c r="BZ124" s="1066"/>
      <c r="CA124" s="1066"/>
      <c r="CB124" s="1066"/>
      <c r="CC124" s="1066"/>
      <c r="CD124" s="1066"/>
      <c r="CE124" s="1066"/>
      <c r="CF124" s="1066"/>
      <c r="CG124" s="1066"/>
      <c r="CH124" s="1066"/>
      <c r="CI124" s="1066"/>
      <c r="CJ124" s="1066"/>
      <c r="CK124" s="1066"/>
      <c r="CL124" s="1066"/>
      <c r="CM124" s="1066"/>
      <c r="CN124" s="1066"/>
      <c r="CO124" s="1066"/>
      <c r="CP124" s="1066"/>
      <c r="CQ124" s="1066"/>
      <c r="CX124" s="1066"/>
      <c r="CY124" s="1066"/>
      <c r="DH124" s="1066"/>
      <c r="DI124" s="1066"/>
      <c r="DP124" s="1066"/>
      <c r="DQ124" s="1066"/>
      <c r="DV124" s="1066"/>
      <c r="DW124" s="1066"/>
      <c r="DY124" s="1066"/>
      <c r="DZ124" s="1066"/>
      <c r="EA124" s="1066"/>
      <c r="EB124" s="1066"/>
      <c r="EL124" s="1190"/>
    </row>
    <row r="125" spans="1:142" s="1178" customFormat="1" ht="15" customHeight="1" x14ac:dyDescent="0.25">
      <c r="A125" s="1490"/>
      <c r="B125" s="1179" t="s">
        <v>1320</v>
      </c>
      <c r="C125" s="1180"/>
      <c r="D125" s="1180"/>
      <c r="E125" s="1181"/>
      <c r="F125" s="1111"/>
      <c r="G125" s="1066"/>
      <c r="H125" s="1066"/>
      <c r="I125" s="1066"/>
      <c r="J125" s="1066"/>
      <c r="K125" s="1066"/>
      <c r="L125" s="1066"/>
      <c r="M125" s="1066"/>
      <c r="N125" s="1174"/>
      <c r="O125" s="1066"/>
      <c r="P125" s="1066"/>
      <c r="Q125" s="1066"/>
      <c r="R125" s="1066"/>
      <c r="S125" s="1066"/>
      <c r="T125" s="1066"/>
      <c r="U125" s="1066"/>
      <c r="V125" s="1066"/>
      <c r="W125" s="1066"/>
      <c r="X125" s="1066"/>
      <c r="Y125" s="1066"/>
      <c r="Z125" s="1066"/>
      <c r="AA125" s="1066"/>
      <c r="AB125" s="1066"/>
      <c r="AC125" s="1066"/>
      <c r="AD125" s="1066"/>
      <c r="AE125" s="1066"/>
      <c r="AF125" s="1066"/>
      <c r="AG125" s="1066"/>
      <c r="AH125" s="1066"/>
      <c r="AI125" s="1066"/>
      <c r="AJ125" s="1066"/>
      <c r="AK125" s="1066"/>
      <c r="AL125" s="1066"/>
      <c r="AM125" s="1066"/>
      <c r="AN125" s="1066"/>
      <c r="AO125" s="1066"/>
      <c r="AP125" s="1066"/>
      <c r="AQ125" s="1066"/>
      <c r="AR125" s="1066"/>
      <c r="AS125" s="1066"/>
      <c r="AT125" s="1066"/>
      <c r="AU125" s="1066"/>
      <c r="AV125" s="1066"/>
      <c r="AW125" s="1066"/>
      <c r="AX125" s="1066"/>
      <c r="AY125" s="1066"/>
      <c r="AZ125" s="1066"/>
      <c r="BA125" s="1066"/>
      <c r="BB125" s="1066"/>
      <c r="BC125" s="1066"/>
      <c r="BD125" s="1066"/>
      <c r="BE125" s="1066"/>
      <c r="BF125" s="1066"/>
      <c r="BG125" s="1066"/>
      <c r="BH125" s="1066"/>
      <c r="BI125" s="1066"/>
      <c r="BJ125" s="1066"/>
      <c r="BK125" s="1066"/>
      <c r="BL125" s="1066"/>
      <c r="BM125" s="1066"/>
      <c r="BN125" s="1066"/>
      <c r="BO125" s="1066"/>
      <c r="BP125" s="1066"/>
      <c r="BQ125" s="1066"/>
      <c r="BR125" s="1066"/>
      <c r="BS125" s="1066"/>
      <c r="BT125" s="1066"/>
      <c r="BU125" s="1066"/>
      <c r="BV125" s="1066"/>
      <c r="BW125" s="1066"/>
      <c r="BX125" s="1066"/>
      <c r="BY125" s="1066"/>
      <c r="BZ125" s="1066"/>
      <c r="CA125" s="1066"/>
      <c r="CB125" s="1066"/>
      <c r="CC125" s="1066"/>
      <c r="CD125" s="1066"/>
      <c r="CE125" s="1066"/>
      <c r="CF125" s="1066"/>
      <c r="CG125" s="1066"/>
      <c r="CH125" s="1066"/>
      <c r="CI125" s="1066"/>
      <c r="CJ125" s="1066"/>
      <c r="CK125" s="1066"/>
      <c r="CL125" s="1066"/>
      <c r="CM125" s="1066"/>
      <c r="CN125" s="1066"/>
      <c r="CO125" s="1066"/>
      <c r="CP125" s="1066"/>
      <c r="CQ125" s="1066"/>
      <c r="CX125" s="1066"/>
      <c r="CY125" s="1066"/>
      <c r="DH125" s="1066"/>
      <c r="DI125" s="1066"/>
      <c r="DP125" s="1066"/>
      <c r="DQ125" s="1066"/>
      <c r="DV125" s="1066"/>
      <c r="DW125" s="1066"/>
      <c r="DY125" s="1066"/>
      <c r="DZ125" s="1066"/>
      <c r="EA125" s="1066"/>
      <c r="EB125" s="1066"/>
      <c r="EL125" s="1190"/>
    </row>
    <row r="126" spans="1:142" s="1178" customFormat="1" ht="15" customHeight="1" x14ac:dyDescent="0.25">
      <c r="A126" s="1490"/>
      <c r="B126" s="1182" t="s">
        <v>1316</v>
      </c>
      <c r="C126" s="1183"/>
      <c r="D126" s="1183"/>
      <c r="E126" s="1184"/>
      <c r="F126" s="1185"/>
      <c r="G126" s="1066"/>
      <c r="H126" s="1066"/>
      <c r="I126" s="1066"/>
      <c r="J126" s="1066"/>
      <c r="K126" s="1066"/>
      <c r="L126" s="1066"/>
      <c r="M126" s="1066"/>
      <c r="N126" s="1174"/>
      <c r="O126" s="1066"/>
      <c r="P126" s="1066"/>
      <c r="Q126" s="1066"/>
      <c r="R126" s="1066"/>
      <c r="S126" s="1066"/>
      <c r="T126" s="1066"/>
      <c r="U126" s="1066"/>
      <c r="V126" s="1066"/>
      <c r="W126" s="1066"/>
      <c r="X126" s="1066"/>
      <c r="Y126" s="1066"/>
      <c r="Z126" s="1066"/>
      <c r="AA126" s="1066"/>
      <c r="AB126" s="1066"/>
      <c r="AC126" s="1066"/>
      <c r="AD126" s="1066"/>
      <c r="AE126" s="1066"/>
      <c r="AF126" s="1066"/>
      <c r="AG126" s="1066"/>
      <c r="AH126" s="1066"/>
      <c r="AI126" s="1066"/>
      <c r="AJ126" s="1066"/>
      <c r="AK126" s="1066"/>
      <c r="AL126" s="1066"/>
      <c r="AM126" s="1066"/>
      <c r="AN126" s="1066"/>
      <c r="AO126" s="1066"/>
      <c r="AP126" s="1066"/>
      <c r="AQ126" s="1066"/>
      <c r="AR126" s="1066"/>
      <c r="AS126" s="1066"/>
      <c r="AT126" s="1066"/>
      <c r="AU126" s="1066"/>
      <c r="AV126" s="1066"/>
      <c r="AW126" s="1066"/>
      <c r="AX126" s="1066"/>
      <c r="AY126" s="1066"/>
      <c r="AZ126" s="1066"/>
      <c r="BA126" s="1066"/>
      <c r="BB126" s="1066"/>
      <c r="BC126" s="1066"/>
      <c r="BD126" s="1066"/>
      <c r="BE126" s="1066"/>
      <c r="BF126" s="1066"/>
      <c r="BG126" s="1066"/>
      <c r="BH126" s="1066"/>
      <c r="BI126" s="1066"/>
      <c r="BJ126" s="1066"/>
      <c r="BK126" s="1066"/>
      <c r="BL126" s="1066"/>
      <c r="BM126" s="1066"/>
      <c r="BN126" s="1066"/>
      <c r="BO126" s="1066"/>
      <c r="BP126" s="1066"/>
      <c r="BQ126" s="1066"/>
      <c r="BR126" s="1066"/>
      <c r="BS126" s="1066"/>
      <c r="BT126" s="1066"/>
      <c r="BU126" s="1066"/>
      <c r="BV126" s="1066"/>
      <c r="BW126" s="1066"/>
      <c r="BX126" s="1066"/>
      <c r="BY126" s="1066"/>
      <c r="BZ126" s="1066"/>
      <c r="CA126" s="1066"/>
      <c r="CB126" s="1066"/>
      <c r="CC126" s="1066"/>
      <c r="CD126" s="1066"/>
      <c r="CE126" s="1066"/>
      <c r="CF126" s="1066"/>
      <c r="CG126" s="1066"/>
      <c r="CH126" s="1066"/>
      <c r="CI126" s="1066"/>
      <c r="CJ126" s="1066"/>
      <c r="CK126" s="1066"/>
      <c r="CL126" s="1066"/>
      <c r="CM126" s="1066"/>
      <c r="CN126" s="1066"/>
      <c r="CO126" s="1066"/>
      <c r="CP126" s="1066"/>
      <c r="CQ126" s="1066"/>
      <c r="CX126" s="1066"/>
      <c r="CY126" s="1066"/>
      <c r="DH126" s="1066"/>
      <c r="DI126" s="1066"/>
      <c r="DP126" s="1066"/>
      <c r="DQ126" s="1066"/>
      <c r="DV126" s="1066"/>
      <c r="DW126" s="1066"/>
      <c r="DY126" s="1066"/>
      <c r="DZ126" s="1066"/>
      <c r="EA126" s="1066"/>
      <c r="EB126" s="1066"/>
      <c r="EL126" s="1190"/>
    </row>
    <row r="127" spans="1:142" s="1178" customFormat="1" ht="15" customHeight="1" x14ac:dyDescent="0.25">
      <c r="A127" s="1490"/>
      <c r="B127" s="1182" t="s">
        <v>1317</v>
      </c>
      <c r="C127" s="1183"/>
      <c r="D127" s="1183"/>
      <c r="E127" s="1184"/>
      <c r="F127" s="1185"/>
      <c r="G127" s="1066"/>
      <c r="H127" s="1066"/>
      <c r="I127" s="1066"/>
      <c r="J127" s="1066"/>
      <c r="K127" s="1066"/>
      <c r="L127" s="1066"/>
      <c r="M127" s="1066"/>
      <c r="N127" s="1174"/>
      <c r="O127" s="1066"/>
      <c r="P127" s="1066"/>
      <c r="Q127" s="1066"/>
      <c r="R127" s="1066"/>
      <c r="S127" s="1066"/>
      <c r="T127" s="1066"/>
      <c r="U127" s="1066"/>
      <c r="V127" s="1066"/>
      <c r="W127" s="1066"/>
      <c r="X127" s="1066"/>
      <c r="Y127" s="1066"/>
      <c r="Z127" s="1066"/>
      <c r="AA127" s="1066"/>
      <c r="AB127" s="1066"/>
      <c r="AC127" s="1066"/>
      <c r="AD127" s="1066"/>
      <c r="AE127" s="1066"/>
      <c r="AF127" s="1066"/>
      <c r="AG127" s="1066"/>
      <c r="AH127" s="1066"/>
      <c r="AI127" s="1066"/>
      <c r="AJ127" s="1066"/>
      <c r="AK127" s="1066"/>
      <c r="AL127" s="1066"/>
      <c r="AM127" s="1066"/>
      <c r="AN127" s="1066"/>
      <c r="AO127" s="1066"/>
      <c r="AP127" s="1066"/>
      <c r="AQ127" s="1066"/>
      <c r="AR127" s="1066"/>
      <c r="AS127" s="1066"/>
      <c r="AT127" s="1066"/>
      <c r="AU127" s="1066"/>
      <c r="AV127" s="1066"/>
      <c r="AW127" s="1066"/>
      <c r="AX127" s="1066"/>
      <c r="AY127" s="1066"/>
      <c r="AZ127" s="1066"/>
      <c r="BA127" s="1066"/>
      <c r="BB127" s="1066"/>
      <c r="BC127" s="1066"/>
      <c r="BD127" s="1066"/>
      <c r="BE127" s="1066"/>
      <c r="BF127" s="1066"/>
      <c r="BG127" s="1066"/>
      <c r="BH127" s="1066"/>
      <c r="BI127" s="1066"/>
      <c r="BJ127" s="1066"/>
      <c r="BK127" s="1066"/>
      <c r="BL127" s="1066"/>
      <c r="BM127" s="1066"/>
      <c r="BN127" s="1066"/>
      <c r="BO127" s="1066"/>
      <c r="BP127" s="1066"/>
      <c r="BQ127" s="1066"/>
      <c r="BR127" s="1066"/>
      <c r="BS127" s="1066"/>
      <c r="BT127" s="1066"/>
      <c r="BU127" s="1066"/>
      <c r="BV127" s="1066"/>
      <c r="BW127" s="1066"/>
      <c r="BX127" s="1066"/>
      <c r="BY127" s="1066"/>
      <c r="BZ127" s="1066"/>
      <c r="CA127" s="1066"/>
      <c r="CB127" s="1066"/>
      <c r="CC127" s="1066"/>
      <c r="CD127" s="1066"/>
      <c r="CE127" s="1066"/>
      <c r="CF127" s="1066"/>
      <c r="CG127" s="1066"/>
      <c r="CH127" s="1066"/>
      <c r="CI127" s="1066"/>
      <c r="CJ127" s="1066"/>
      <c r="CK127" s="1066"/>
      <c r="CL127" s="1066"/>
      <c r="CM127" s="1066"/>
      <c r="CN127" s="1066"/>
      <c r="CO127" s="1066"/>
      <c r="CP127" s="1066"/>
      <c r="CQ127" s="1066"/>
      <c r="CX127" s="1066"/>
      <c r="CY127" s="1066"/>
      <c r="DH127" s="1066"/>
      <c r="DI127" s="1066"/>
      <c r="DP127" s="1066"/>
      <c r="DQ127" s="1066"/>
      <c r="DV127" s="1066"/>
      <c r="DW127" s="1066"/>
      <c r="DY127" s="1066"/>
      <c r="DZ127" s="1066"/>
      <c r="EA127" s="1066"/>
      <c r="EB127" s="1066"/>
      <c r="EL127" s="1190"/>
    </row>
    <row r="128" spans="1:142" s="1178" customFormat="1" ht="15" customHeight="1" x14ac:dyDescent="0.25">
      <c r="A128" s="1490"/>
      <c r="B128" s="1186" t="s">
        <v>1318</v>
      </c>
      <c r="C128" s="1187"/>
      <c r="D128" s="1187"/>
      <c r="E128" s="1188"/>
      <c r="F128" s="1189"/>
      <c r="G128" s="1066"/>
      <c r="H128" s="1066"/>
      <c r="I128" s="1066"/>
      <c r="J128" s="1066"/>
      <c r="K128" s="1066"/>
      <c r="L128" s="1066"/>
      <c r="M128" s="1066"/>
      <c r="N128" s="1174"/>
      <c r="O128" s="1066"/>
      <c r="P128" s="1066"/>
      <c r="Q128" s="1066"/>
      <c r="R128" s="1066"/>
      <c r="S128" s="1066"/>
      <c r="T128" s="1066"/>
      <c r="U128" s="1066"/>
      <c r="V128" s="1066"/>
      <c r="W128" s="1066"/>
      <c r="X128" s="1066"/>
      <c r="Y128" s="1066"/>
      <c r="Z128" s="1066"/>
      <c r="AA128" s="1066"/>
      <c r="AB128" s="1066"/>
      <c r="AC128" s="1066"/>
      <c r="AD128" s="1066"/>
      <c r="AE128" s="1066"/>
      <c r="AF128" s="1066"/>
      <c r="AG128" s="1066"/>
      <c r="AH128" s="1066"/>
      <c r="AI128" s="1066"/>
      <c r="AJ128" s="1066"/>
      <c r="AK128" s="1066"/>
      <c r="AL128" s="1066"/>
      <c r="AM128" s="1066"/>
      <c r="AN128" s="1066"/>
      <c r="AO128" s="1066"/>
      <c r="AP128" s="1066"/>
      <c r="AQ128" s="1066"/>
      <c r="AR128" s="1066"/>
      <c r="AS128" s="1066"/>
      <c r="AT128" s="1066"/>
      <c r="AU128" s="1066"/>
      <c r="AV128" s="1066"/>
      <c r="AW128" s="1066"/>
      <c r="AX128" s="1066"/>
      <c r="AY128" s="1066"/>
      <c r="AZ128" s="1066"/>
      <c r="BA128" s="1066"/>
      <c r="BB128" s="1066"/>
      <c r="BC128" s="1066"/>
      <c r="BD128" s="1066"/>
      <c r="BE128" s="1066"/>
      <c r="BF128" s="1066"/>
      <c r="BG128" s="1066"/>
      <c r="BH128" s="1066"/>
      <c r="BI128" s="1066"/>
      <c r="BJ128" s="1066"/>
      <c r="BK128" s="1066"/>
      <c r="BL128" s="1066"/>
      <c r="BM128" s="1066"/>
      <c r="BN128" s="1066"/>
      <c r="BO128" s="1066"/>
      <c r="BP128" s="1066"/>
      <c r="BQ128" s="1066"/>
      <c r="BR128" s="1066"/>
      <c r="BS128" s="1066"/>
      <c r="BT128" s="1066"/>
      <c r="BU128" s="1066"/>
      <c r="BV128" s="1066"/>
      <c r="BW128" s="1066"/>
      <c r="BX128" s="1066"/>
      <c r="BY128" s="1066"/>
      <c r="BZ128" s="1066"/>
      <c r="CA128" s="1066"/>
      <c r="CB128" s="1066"/>
      <c r="CC128" s="1066"/>
      <c r="CD128" s="1066"/>
      <c r="CE128" s="1066"/>
      <c r="CF128" s="1066"/>
      <c r="CG128" s="1066"/>
      <c r="CH128" s="1066"/>
      <c r="CI128" s="1066"/>
      <c r="CJ128" s="1066"/>
      <c r="CK128" s="1066"/>
      <c r="CL128" s="1066"/>
      <c r="CM128" s="1066"/>
      <c r="CN128" s="1066"/>
      <c r="CO128" s="1066"/>
      <c r="CP128" s="1066"/>
      <c r="CQ128" s="1066"/>
      <c r="CX128" s="1066"/>
      <c r="CY128" s="1066"/>
      <c r="DH128" s="1066"/>
      <c r="DI128" s="1066"/>
      <c r="DP128" s="1066"/>
      <c r="DQ128" s="1066"/>
      <c r="DV128" s="1066"/>
      <c r="DW128" s="1066"/>
      <c r="DY128" s="1066"/>
      <c r="DZ128" s="1066"/>
      <c r="EA128" s="1066"/>
      <c r="EB128" s="1066"/>
      <c r="EL128" s="1190"/>
    </row>
    <row r="129" spans="1:142" s="1066" customFormat="1" ht="15" customHeight="1" x14ac:dyDescent="0.25">
      <c r="A129" s="1482"/>
      <c r="N129" s="1174"/>
      <c r="AX129" s="1348"/>
      <c r="AY129" s="1348"/>
      <c r="AZ129" s="1348"/>
      <c r="BA129" s="1348"/>
      <c r="BB129" s="1348"/>
      <c r="BC129" s="1348"/>
      <c r="BD129" s="1348"/>
      <c r="BE129" s="1348"/>
      <c r="BF129" s="1348"/>
      <c r="BG129" s="1348"/>
      <c r="BJ129" s="1348"/>
      <c r="BK129" s="1348"/>
      <c r="BL129" s="1348"/>
      <c r="BM129" s="1348"/>
      <c r="BN129" s="1348"/>
      <c r="BO129" s="1348"/>
      <c r="BP129" s="1348"/>
      <c r="BQ129" s="1348"/>
      <c r="BR129" s="1348"/>
      <c r="BS129" s="1348"/>
      <c r="BT129" s="1348"/>
      <c r="BU129" s="1348"/>
      <c r="BV129" s="1348"/>
      <c r="BW129" s="1348"/>
      <c r="BZ129" s="1348"/>
      <c r="CA129" s="1348"/>
      <c r="CB129" s="1348"/>
      <c r="CC129" s="1348"/>
      <c r="CD129" s="1348"/>
      <c r="CE129" s="1348"/>
      <c r="CF129" s="1348"/>
      <c r="CG129" s="1348"/>
      <c r="CH129" s="1348"/>
      <c r="CI129" s="1348"/>
      <c r="CJ129" s="1348"/>
      <c r="CK129" s="1348"/>
      <c r="CN129" s="1348"/>
      <c r="CO129" s="1348"/>
      <c r="CP129" s="1348"/>
      <c r="CQ129" s="1348"/>
      <c r="CR129" s="1348"/>
      <c r="CS129" s="1348"/>
      <c r="CT129" s="1348"/>
      <c r="CU129" s="1348"/>
      <c r="CV129" s="1348"/>
      <c r="CW129" s="1348"/>
      <c r="CZ129" s="1348"/>
      <c r="DA129" s="1348"/>
      <c r="DB129" s="1348"/>
      <c r="DC129" s="1348"/>
      <c r="DD129" s="1348"/>
      <c r="DE129" s="1348"/>
      <c r="DF129" s="1348"/>
      <c r="DG129" s="1348"/>
      <c r="DJ129" s="1348"/>
      <c r="DK129" s="1348"/>
      <c r="DL129" s="1348"/>
      <c r="DM129" s="1348"/>
      <c r="DN129" s="1348"/>
      <c r="DO129" s="1348"/>
      <c r="DR129" s="1348"/>
      <c r="DS129" s="1348"/>
      <c r="DT129" s="1348"/>
      <c r="DU129" s="1348"/>
      <c r="DX129" s="1348"/>
      <c r="EC129" s="1348"/>
      <c r="ED129" s="1348"/>
      <c r="EE129" s="1348"/>
      <c r="EF129" s="1348"/>
      <c r="EG129" s="1348"/>
      <c r="EH129" s="1348"/>
      <c r="EI129" s="1348"/>
      <c r="EJ129" s="1348"/>
      <c r="EK129" s="1348"/>
      <c r="EL129" s="1349"/>
    </row>
    <row r="130" spans="1:142" s="1066" customFormat="1" ht="45" customHeight="1" x14ac:dyDescent="0.25">
      <c r="A130" s="1435" t="s">
        <v>1333</v>
      </c>
      <c r="B130" s="2334"/>
      <c r="C130" s="2335"/>
      <c r="D130" s="2335"/>
      <c r="E130" s="2335"/>
      <c r="F130" s="2335"/>
      <c r="G130" s="2335"/>
      <c r="H130" s="2335"/>
      <c r="I130" s="2213"/>
      <c r="J130" s="2213"/>
      <c r="K130" s="2213"/>
      <c r="L130" s="2213"/>
      <c r="M130" s="2213"/>
      <c r="N130" s="1494"/>
      <c r="O130" s="2213"/>
      <c r="P130" s="2213"/>
      <c r="Q130" s="2213"/>
      <c r="R130" s="2213"/>
      <c r="S130" s="2213"/>
      <c r="T130" s="2213"/>
      <c r="U130" s="2213"/>
      <c r="V130" s="2213"/>
      <c r="W130" s="2213"/>
      <c r="X130" s="2213"/>
      <c r="Y130" s="2213"/>
      <c r="Z130" s="2213"/>
      <c r="AA130" s="2213"/>
      <c r="AB130" s="2213"/>
      <c r="AC130" s="2213"/>
      <c r="AD130" s="2213"/>
      <c r="AE130" s="2213"/>
      <c r="AF130" s="2213"/>
      <c r="AG130" s="2213"/>
      <c r="AH130" s="2213"/>
      <c r="AI130" s="2213"/>
      <c r="AJ130" s="2213"/>
      <c r="AK130" s="2213"/>
      <c r="AL130" s="2213"/>
      <c r="AM130" s="2213"/>
      <c r="AN130" s="2213"/>
      <c r="AO130" s="2213"/>
      <c r="AP130" s="2213"/>
      <c r="AQ130" s="2213"/>
      <c r="AR130" s="2213"/>
      <c r="AS130" s="2213"/>
      <c r="AT130" s="2213"/>
      <c r="AU130" s="2213"/>
      <c r="AV130" s="2213"/>
      <c r="AW130" s="2213"/>
      <c r="AX130" s="2213"/>
      <c r="AY130" s="2213"/>
      <c r="AZ130" s="2213"/>
      <c r="BA130" s="2213"/>
      <c r="BB130" s="2213"/>
      <c r="BC130" s="2213"/>
      <c r="BD130" s="2213"/>
      <c r="BE130" s="2213"/>
      <c r="BF130" s="2213"/>
      <c r="BG130" s="2213"/>
      <c r="BH130" s="2213"/>
      <c r="BI130" s="2213"/>
      <c r="BJ130" s="2213"/>
      <c r="BK130" s="2213"/>
      <c r="BL130" s="2213"/>
      <c r="BM130" s="2213"/>
      <c r="BN130" s="2213"/>
      <c r="BO130" s="2213"/>
      <c r="BP130" s="2213"/>
      <c r="BQ130" s="2213"/>
      <c r="BR130" s="2213"/>
      <c r="BS130" s="2213"/>
      <c r="BT130" s="2213"/>
      <c r="BU130" s="2213"/>
      <c r="BV130" s="2213"/>
      <c r="BW130" s="2213"/>
      <c r="BX130" s="2213"/>
      <c r="BY130" s="2213"/>
      <c r="BZ130" s="2213"/>
      <c r="CA130" s="2213"/>
      <c r="CB130" s="2213"/>
      <c r="CC130" s="2213"/>
      <c r="CD130" s="2213"/>
      <c r="CE130" s="2213"/>
      <c r="CF130" s="2213"/>
      <c r="CG130" s="2213"/>
      <c r="CH130" s="2213"/>
      <c r="CI130" s="2213"/>
      <c r="CJ130" s="2213"/>
      <c r="CK130" s="2213"/>
      <c r="CL130" s="2213"/>
      <c r="CM130" s="2213"/>
      <c r="CN130" s="2213"/>
      <c r="CO130" s="2213"/>
      <c r="CP130" s="2213"/>
      <c r="CQ130" s="2213"/>
      <c r="CR130" s="2213"/>
      <c r="CS130" s="2213"/>
      <c r="CT130" s="2213"/>
      <c r="CU130" s="2213"/>
      <c r="CV130" s="2213"/>
      <c r="CW130" s="2213"/>
      <c r="CX130" s="2213"/>
      <c r="CY130" s="2213"/>
      <c r="CZ130" s="2213"/>
      <c r="DA130" s="2213"/>
      <c r="DB130" s="2213"/>
      <c r="DC130" s="2213"/>
      <c r="DD130" s="2213"/>
      <c r="DE130" s="2213"/>
      <c r="DF130" s="2213"/>
      <c r="DG130" s="2213"/>
      <c r="DH130" s="2213"/>
      <c r="DI130" s="2213"/>
      <c r="DJ130" s="2213"/>
      <c r="DK130" s="2213"/>
      <c r="DL130" s="2213"/>
      <c r="DM130" s="2213"/>
      <c r="DN130" s="2213"/>
      <c r="DO130" s="2213"/>
      <c r="DP130" s="2213"/>
      <c r="DQ130" s="2213"/>
      <c r="DR130" s="2213"/>
      <c r="DS130" s="2213"/>
      <c r="DT130" s="2213"/>
      <c r="DU130" s="2213"/>
      <c r="DV130" s="2213"/>
      <c r="DW130" s="2213"/>
      <c r="DX130" s="2213"/>
      <c r="DY130" s="2213"/>
      <c r="DZ130" s="2213"/>
      <c r="EA130" s="2213"/>
      <c r="EB130" s="2213"/>
      <c r="EC130" s="2213"/>
      <c r="ED130" s="2213"/>
      <c r="EE130" s="2213"/>
      <c r="EF130" s="2213"/>
      <c r="EG130" s="2213"/>
      <c r="EH130" s="2213"/>
      <c r="EI130" s="2213"/>
      <c r="EJ130" s="2213"/>
      <c r="EK130" s="2213"/>
      <c r="EL130" s="1494"/>
    </row>
    <row r="131" spans="1:142" ht="15" customHeight="1" x14ac:dyDescent="0.25">
      <c r="A131" s="1495"/>
      <c r="B131" s="1140" t="s">
        <v>1190</v>
      </c>
      <c r="C131" s="1140"/>
      <c r="D131" s="1140"/>
      <c r="E131" s="1140"/>
      <c r="F131" s="2627" t="s">
        <v>1248</v>
      </c>
      <c r="G131" s="2627"/>
      <c r="H131" s="2627"/>
      <c r="I131" s="2627"/>
      <c r="J131" s="2627"/>
      <c r="K131" s="2627"/>
      <c r="L131" s="2627"/>
      <c r="M131" s="1066"/>
      <c r="N131" s="1174"/>
      <c r="O131" s="1066"/>
      <c r="P131" s="1066"/>
      <c r="Q131" s="1066"/>
      <c r="R131" s="1066"/>
      <c r="S131" s="1066"/>
      <c r="T131" s="1066"/>
      <c r="U131" s="1066"/>
      <c r="V131" s="1066"/>
      <c r="W131" s="1066"/>
      <c r="X131" s="1066"/>
      <c r="Y131" s="1066"/>
      <c r="Z131" s="1066"/>
      <c r="AA131" s="1066"/>
      <c r="AB131" s="1066"/>
      <c r="CK131" s="1192"/>
      <c r="CL131" s="1192"/>
      <c r="CM131" s="1192"/>
      <c r="CN131" s="1192"/>
      <c r="CO131" s="1192"/>
      <c r="CP131" s="1192"/>
      <c r="CQ131" s="1192"/>
      <c r="CR131" s="1192"/>
      <c r="CS131" s="1192"/>
      <c r="CT131" s="1192"/>
      <c r="CU131" s="1192"/>
      <c r="CV131" s="1192"/>
      <c r="CW131" s="1192"/>
      <c r="CX131" s="1192"/>
      <c r="DX131" s="1178"/>
      <c r="EC131" s="1178"/>
      <c r="ED131" s="1178"/>
      <c r="EE131" s="1178"/>
      <c r="EF131" s="1178"/>
      <c r="EG131" s="1178"/>
      <c r="EH131" s="1178"/>
      <c r="EI131" s="1178"/>
      <c r="EJ131" s="1178"/>
      <c r="EK131" s="1178"/>
    </row>
    <row r="132" spans="1:142" s="1066" customFormat="1" ht="15" customHeight="1" x14ac:dyDescent="0.25">
      <c r="A132" s="1496"/>
      <c r="B132" s="1064"/>
      <c r="C132" s="1064"/>
      <c r="D132" s="1064"/>
      <c r="E132" s="1064"/>
      <c r="F132" s="1064"/>
      <c r="G132" s="1064"/>
      <c r="H132" s="1064"/>
      <c r="I132" s="1064"/>
      <c r="J132" s="1064"/>
      <c r="K132" s="1064"/>
      <c r="L132" s="1064"/>
      <c r="M132" s="1064"/>
      <c r="N132" s="1193"/>
      <c r="O132" s="1064"/>
      <c r="P132" s="1064"/>
      <c r="Q132" s="1064"/>
      <c r="R132" s="1064"/>
      <c r="S132" s="1064"/>
      <c r="T132" s="1064"/>
      <c r="U132" s="1064"/>
      <c r="V132" s="1064"/>
      <c r="W132" s="1064"/>
      <c r="X132" s="1064"/>
      <c r="Y132" s="1064"/>
      <c r="Z132" s="1064"/>
      <c r="AA132" s="1064"/>
      <c r="AB132" s="1064"/>
      <c r="AC132" s="1064"/>
      <c r="AD132" s="1064"/>
      <c r="AE132" s="1064"/>
      <c r="AF132" s="1064"/>
      <c r="AG132" s="1064"/>
      <c r="AH132" s="1064"/>
      <c r="AI132" s="1064"/>
      <c r="AJ132" s="1064"/>
      <c r="AK132" s="1064"/>
      <c r="AL132" s="1064"/>
      <c r="AM132" s="1064"/>
      <c r="AN132" s="1064"/>
      <c r="AO132" s="1064"/>
      <c r="AP132" s="1064"/>
      <c r="AQ132" s="1064"/>
      <c r="AR132" s="1064"/>
      <c r="AS132" s="1064"/>
      <c r="AT132" s="1064"/>
      <c r="AU132" s="1064"/>
      <c r="AV132" s="1064"/>
      <c r="AW132" s="1064"/>
      <c r="AX132" s="1064"/>
      <c r="AY132" s="1064"/>
      <c r="AZ132" s="1064"/>
      <c r="BA132" s="1064"/>
      <c r="BB132" s="1064"/>
      <c r="BC132" s="1064"/>
      <c r="BD132" s="1064"/>
      <c r="BE132" s="1064"/>
      <c r="BF132" s="1064"/>
      <c r="BG132" s="1064"/>
      <c r="BH132" s="1064"/>
      <c r="BI132" s="1064"/>
      <c r="BJ132" s="1064"/>
      <c r="BK132" s="1064"/>
      <c r="BL132" s="1064"/>
      <c r="BM132" s="1064"/>
      <c r="BN132" s="1064"/>
      <c r="BO132" s="1064"/>
      <c r="BP132" s="1064"/>
      <c r="BQ132" s="1064"/>
      <c r="BR132" s="1064"/>
      <c r="BS132" s="1064"/>
      <c r="BT132" s="1064"/>
      <c r="BU132" s="1064"/>
      <c r="BV132" s="1064"/>
      <c r="BW132" s="1064"/>
      <c r="BX132" s="1064"/>
      <c r="BY132" s="1064"/>
      <c r="BZ132" s="1064"/>
      <c r="CA132" s="1064"/>
      <c r="CB132" s="1064"/>
      <c r="CC132" s="1064"/>
      <c r="CD132" s="1064"/>
      <c r="CE132" s="1064"/>
      <c r="CF132" s="1064"/>
      <c r="CG132" s="1064"/>
      <c r="CH132" s="1064"/>
      <c r="CI132" s="1064"/>
      <c r="CJ132" s="1064"/>
      <c r="CK132" s="1064"/>
      <c r="CL132" s="1064"/>
      <c r="CM132" s="1064"/>
      <c r="CN132" s="1064"/>
      <c r="CO132" s="1064"/>
      <c r="CP132" s="1064"/>
      <c r="CQ132" s="1064"/>
      <c r="CR132" s="1064"/>
      <c r="CS132" s="1064"/>
      <c r="CT132" s="1064"/>
      <c r="CU132" s="1064"/>
      <c r="CV132" s="1064"/>
      <c r="CW132" s="1064"/>
      <c r="CX132" s="1064"/>
      <c r="EL132" s="1174"/>
    </row>
    <row r="133" spans="1:142" s="1178" customFormat="1" ht="15" customHeight="1" x14ac:dyDescent="0.25">
      <c r="A133" s="1496"/>
      <c r="B133" s="1497" t="s">
        <v>1335</v>
      </c>
      <c r="C133" s="1497"/>
      <c r="D133" s="1497"/>
      <c r="E133" s="1497"/>
      <c r="F133" s="1498"/>
      <c r="G133" s="1066"/>
      <c r="H133" s="1066"/>
      <c r="J133" s="1197"/>
      <c r="K133" s="1197"/>
      <c r="L133" s="1197"/>
      <c r="M133" s="1197"/>
      <c r="N133" s="1193"/>
      <c r="O133" s="1064"/>
      <c r="P133" s="1064"/>
      <c r="Q133" s="1064"/>
      <c r="R133" s="1064"/>
      <c r="S133" s="1064"/>
      <c r="T133" s="1064"/>
      <c r="U133" s="1064"/>
      <c r="V133" s="1064"/>
      <c r="W133" s="1064"/>
      <c r="X133" s="1064"/>
      <c r="Y133" s="1064"/>
      <c r="Z133" s="1064"/>
      <c r="AA133" s="1064"/>
      <c r="AB133" s="1064"/>
      <c r="AC133" s="1064"/>
      <c r="AD133" s="1064"/>
      <c r="AE133" s="1064"/>
      <c r="AF133" s="1064"/>
      <c r="AG133" s="1064"/>
      <c r="AH133" s="1064"/>
      <c r="AI133" s="1064"/>
      <c r="AJ133" s="1064"/>
      <c r="AK133" s="1064"/>
      <c r="AL133" s="1064"/>
      <c r="AM133" s="1064"/>
      <c r="AN133" s="1064"/>
      <c r="AO133" s="1064"/>
      <c r="AP133" s="1064"/>
      <c r="AQ133" s="1064"/>
      <c r="AR133" s="1064"/>
      <c r="AS133" s="1064"/>
      <c r="AT133" s="1064"/>
      <c r="AU133" s="1064"/>
      <c r="AV133" s="1064"/>
      <c r="AW133" s="1064"/>
      <c r="AX133" s="1064"/>
      <c r="AY133" s="1064"/>
      <c r="AZ133" s="1064"/>
      <c r="BA133" s="1064"/>
      <c r="BB133" s="1064"/>
      <c r="BC133" s="1064"/>
      <c r="BD133" s="1064"/>
      <c r="BE133" s="1196"/>
      <c r="BF133" s="1196"/>
      <c r="BG133" s="1196"/>
      <c r="BH133" s="1064"/>
      <c r="BI133" s="1064"/>
      <c r="BJ133" s="1196"/>
      <c r="BK133" s="1196"/>
      <c r="BL133" s="1196"/>
      <c r="BM133" s="1196"/>
      <c r="BN133" s="1196"/>
      <c r="BO133" s="1196"/>
      <c r="BP133" s="1196"/>
      <c r="BQ133" s="1196"/>
      <c r="BR133" s="1196"/>
      <c r="BS133" s="1196"/>
      <c r="BT133" s="1196"/>
      <c r="BU133" s="1196"/>
      <c r="BV133" s="1196"/>
      <c r="BW133" s="1196"/>
      <c r="BX133" s="1064"/>
      <c r="BY133" s="1064"/>
      <c r="BZ133" s="1196"/>
      <c r="CA133" s="1196"/>
      <c r="CB133" s="1196"/>
      <c r="CC133" s="1196"/>
      <c r="CD133" s="1196"/>
      <c r="CE133" s="1196"/>
      <c r="CF133" s="1196"/>
      <c r="CG133" s="1196"/>
      <c r="CH133" s="1196"/>
      <c r="CI133" s="1196"/>
      <c r="CJ133" s="1196"/>
      <c r="CK133" s="1196"/>
      <c r="CL133" s="1064"/>
      <c r="CM133" s="1064"/>
      <c r="CN133" s="1196"/>
      <c r="CO133" s="1196"/>
      <c r="CP133" s="1196"/>
      <c r="CQ133" s="1196"/>
      <c r="CR133" s="1196"/>
      <c r="CS133" s="1196"/>
      <c r="CT133" s="1196"/>
      <c r="CU133" s="1196"/>
      <c r="CV133" s="1196"/>
      <c r="CW133" s="1196"/>
      <c r="CX133" s="1064"/>
      <c r="CY133" s="1066"/>
      <c r="DH133" s="1066"/>
      <c r="DI133" s="1066"/>
      <c r="DP133" s="1066"/>
      <c r="DQ133" s="1066"/>
      <c r="DV133" s="1066"/>
      <c r="DW133" s="1066"/>
      <c r="DY133" s="1066"/>
      <c r="DZ133" s="1066"/>
      <c r="EA133" s="1066"/>
      <c r="EB133" s="1066"/>
    </row>
    <row r="134" spans="1:142" s="1348" customFormat="1" ht="15" customHeight="1" x14ac:dyDescent="0.25">
      <c r="A134" s="2336"/>
      <c r="B134" s="1345"/>
      <c r="C134" s="1345"/>
      <c r="D134" s="1345"/>
      <c r="E134" s="1345"/>
      <c r="F134" s="1345"/>
      <c r="G134" s="1345"/>
      <c r="H134" s="1345"/>
      <c r="I134" s="1345"/>
      <c r="J134" s="1345"/>
      <c r="K134" s="1350" t="s">
        <v>359</v>
      </c>
      <c r="L134" s="1345"/>
      <c r="M134" s="1345"/>
      <c r="N134" s="1344"/>
      <c r="O134" s="1345"/>
      <c r="P134" s="1345"/>
      <c r="Q134" s="1345"/>
      <c r="R134" s="1345"/>
      <c r="S134" s="1345"/>
      <c r="T134" s="1345"/>
      <c r="U134" s="1345"/>
      <c r="V134" s="1345"/>
      <c r="W134" s="1345"/>
      <c r="X134" s="1345"/>
      <c r="Y134" s="1345"/>
      <c r="Z134" s="1345"/>
      <c r="AA134" s="1345"/>
      <c r="AB134" s="1345"/>
      <c r="AC134" s="1345"/>
      <c r="AD134" s="1345"/>
      <c r="AE134" s="1345"/>
      <c r="AF134" s="1345"/>
      <c r="AG134" s="1345"/>
      <c r="AH134" s="1345"/>
      <c r="AI134" s="1345"/>
      <c r="AJ134" s="1345"/>
      <c r="AK134" s="1345"/>
      <c r="AL134" s="1345"/>
      <c r="AM134" s="1345"/>
      <c r="AN134" s="1345"/>
      <c r="AO134" s="1345"/>
      <c r="AP134" s="1345"/>
      <c r="AQ134" s="1345"/>
      <c r="AR134" s="1345"/>
      <c r="AS134" s="1345"/>
      <c r="AT134" s="1345"/>
      <c r="AU134" s="1345"/>
      <c r="AV134" s="1345"/>
      <c r="AW134" s="1345"/>
      <c r="AX134" s="1345"/>
      <c r="AY134" s="1345"/>
      <c r="AZ134" s="1345"/>
      <c r="BA134" s="1345"/>
      <c r="BB134" s="1345"/>
      <c r="BC134" s="1345"/>
      <c r="BD134" s="1345"/>
      <c r="BE134" s="1345"/>
      <c r="BF134" s="1345"/>
      <c r="BG134" s="1345"/>
      <c r="BH134" s="1345"/>
      <c r="BI134" s="1345"/>
      <c r="BJ134" s="1345"/>
      <c r="BK134" s="1345"/>
      <c r="BL134" s="1345"/>
      <c r="BM134" s="1345"/>
      <c r="BN134" s="1345"/>
      <c r="BO134" s="1345"/>
      <c r="BP134" s="1345"/>
      <c r="BQ134" s="1345"/>
      <c r="BR134" s="1345"/>
      <c r="BS134" s="1345"/>
      <c r="BT134" s="1345"/>
      <c r="BU134" s="1345"/>
      <c r="BV134" s="1345"/>
      <c r="BW134" s="1345"/>
      <c r="BX134" s="1345"/>
      <c r="BY134" s="1345"/>
      <c r="BZ134" s="1345"/>
      <c r="CA134" s="1345"/>
      <c r="CB134" s="1345"/>
      <c r="CC134" s="1345"/>
      <c r="CD134" s="1345"/>
      <c r="CE134" s="1345"/>
      <c r="CF134" s="1345"/>
      <c r="CG134" s="1345"/>
      <c r="CH134" s="1345"/>
      <c r="CI134" s="1345"/>
      <c r="CJ134" s="1345"/>
      <c r="CK134" s="1345"/>
      <c r="CL134" s="1345"/>
      <c r="CM134" s="1345"/>
      <c r="CN134" s="1345"/>
      <c r="CO134" s="1345"/>
      <c r="CP134" s="1345"/>
      <c r="CQ134" s="1345"/>
      <c r="CR134" s="1345"/>
      <c r="CS134" s="1345"/>
      <c r="CT134" s="1345"/>
      <c r="CU134" s="1345"/>
      <c r="CV134" s="1345"/>
      <c r="CW134" s="1345"/>
      <c r="CX134" s="1345"/>
      <c r="EL134" s="1349"/>
    </row>
    <row r="135" spans="1:142" s="1066" customFormat="1" ht="45" customHeight="1" x14ac:dyDescent="0.25">
      <c r="A135" s="1435" t="s">
        <v>1336</v>
      </c>
      <c r="B135" s="2334"/>
      <c r="C135" s="2335"/>
      <c r="D135" s="2335"/>
      <c r="E135" s="2335"/>
      <c r="F135" s="2335"/>
      <c r="G135" s="2335"/>
      <c r="H135" s="2335"/>
      <c r="I135" s="2213"/>
      <c r="J135" s="2213"/>
      <c r="K135" s="2213"/>
      <c r="L135" s="2213"/>
      <c r="M135" s="2213"/>
      <c r="N135" s="1494"/>
      <c r="O135" s="2213"/>
      <c r="P135" s="2213"/>
      <c r="Q135" s="2213"/>
      <c r="R135" s="2213"/>
      <c r="S135" s="2213"/>
      <c r="T135" s="2213"/>
      <c r="U135" s="2213"/>
      <c r="V135" s="2213"/>
      <c r="W135" s="2213"/>
      <c r="X135" s="2213"/>
      <c r="Y135" s="2213"/>
      <c r="Z135" s="2213"/>
      <c r="AA135" s="2213"/>
      <c r="AB135" s="2213"/>
      <c r="AC135" s="2213"/>
      <c r="AD135" s="2213"/>
      <c r="AE135" s="2213"/>
      <c r="AF135" s="2213"/>
      <c r="AG135" s="2213"/>
      <c r="AH135" s="2213"/>
      <c r="AI135" s="2213"/>
      <c r="AJ135" s="2213"/>
      <c r="AK135" s="2213"/>
      <c r="AL135" s="2213"/>
      <c r="AM135" s="2213"/>
      <c r="AN135" s="2213"/>
      <c r="AO135" s="2213"/>
      <c r="AP135" s="2213"/>
      <c r="AQ135" s="2213"/>
      <c r="AR135" s="2213"/>
      <c r="AS135" s="2213"/>
      <c r="AT135" s="2213"/>
      <c r="AU135" s="2213"/>
      <c r="AV135" s="2213"/>
      <c r="AW135" s="2213"/>
      <c r="AX135" s="2213"/>
      <c r="AY135" s="2213"/>
      <c r="AZ135" s="2213"/>
      <c r="BA135" s="2213"/>
      <c r="BB135" s="2213"/>
      <c r="BC135" s="2213"/>
      <c r="BD135" s="2213"/>
      <c r="BE135" s="2213"/>
      <c r="BF135" s="2213"/>
      <c r="BG135" s="2213"/>
      <c r="BH135" s="2213"/>
      <c r="BI135" s="2213"/>
      <c r="BJ135" s="2213"/>
      <c r="BK135" s="2213"/>
      <c r="BL135" s="2213"/>
      <c r="BM135" s="2213"/>
      <c r="BN135" s="2213"/>
      <c r="BO135" s="2213"/>
      <c r="BP135" s="2213"/>
      <c r="BQ135" s="2213"/>
      <c r="BR135" s="2213"/>
      <c r="BS135" s="2213"/>
      <c r="BT135" s="2213"/>
      <c r="BU135" s="2213"/>
      <c r="BV135" s="2213"/>
      <c r="BW135" s="2213"/>
      <c r="BX135" s="2213"/>
      <c r="BY135" s="2213"/>
      <c r="BZ135" s="2213"/>
      <c r="CA135" s="2213"/>
      <c r="CB135" s="2213"/>
      <c r="CC135" s="2213"/>
      <c r="CD135" s="2213"/>
      <c r="CE135" s="2213"/>
      <c r="CF135" s="2213"/>
      <c r="CG135" s="2213"/>
      <c r="CH135" s="2213"/>
      <c r="CI135" s="2213"/>
      <c r="CJ135" s="2213"/>
      <c r="CK135" s="2213"/>
      <c r="CL135" s="2213"/>
      <c r="CM135" s="2213"/>
      <c r="CN135" s="2213"/>
      <c r="CO135" s="2213"/>
      <c r="CP135" s="2213"/>
      <c r="CQ135" s="2213"/>
      <c r="CR135" s="2213"/>
      <c r="CS135" s="2213"/>
      <c r="CT135" s="2213"/>
      <c r="CU135" s="2213"/>
      <c r="CV135" s="2213"/>
      <c r="CW135" s="2213"/>
      <c r="CX135" s="2213"/>
      <c r="CY135" s="2213"/>
      <c r="CZ135" s="2213"/>
      <c r="DA135" s="2213"/>
      <c r="DB135" s="2213"/>
      <c r="DC135" s="2213"/>
      <c r="DD135" s="2213"/>
      <c r="DE135" s="2213"/>
      <c r="DF135" s="2213"/>
      <c r="DG135" s="2213"/>
      <c r="DH135" s="2213"/>
      <c r="DI135" s="2213"/>
      <c r="DJ135" s="2213"/>
      <c r="DK135" s="2213"/>
      <c r="DL135" s="2213"/>
      <c r="DM135" s="2213"/>
      <c r="DN135" s="2213"/>
      <c r="DO135" s="2213"/>
      <c r="DP135" s="2213"/>
      <c r="DQ135" s="2213"/>
      <c r="DR135" s="2213"/>
      <c r="DS135" s="2213"/>
      <c r="DT135" s="2213"/>
      <c r="DU135" s="2213"/>
      <c r="DV135" s="2213"/>
      <c r="DW135" s="2213"/>
      <c r="DX135" s="2213"/>
      <c r="DY135" s="2213"/>
      <c r="DZ135" s="2213"/>
      <c r="EA135" s="2213"/>
      <c r="EB135" s="2213"/>
      <c r="EC135" s="2213"/>
      <c r="ED135" s="2213"/>
      <c r="EE135" s="2213"/>
      <c r="EF135" s="2213"/>
      <c r="EG135" s="2213"/>
      <c r="EH135" s="2213"/>
      <c r="EI135" s="2213"/>
      <c r="EJ135" s="2213"/>
      <c r="EK135" s="2213"/>
      <c r="EL135" s="1494"/>
    </row>
    <row r="136" spans="1:142" ht="15" customHeight="1" x14ac:dyDescent="0.25">
      <c r="A136" s="1495"/>
      <c r="B136" s="1140" t="s">
        <v>1190</v>
      </c>
      <c r="C136" s="1140"/>
      <c r="D136" s="1140"/>
      <c r="E136" s="1140"/>
      <c r="F136" s="2627" t="s">
        <v>1337</v>
      </c>
      <c r="G136" s="2627"/>
      <c r="H136" s="2627"/>
      <c r="I136" s="2627"/>
      <c r="J136" s="2627"/>
      <c r="K136" s="2627"/>
      <c r="L136" s="2627"/>
      <c r="M136" s="1064"/>
      <c r="N136" s="1193"/>
      <c r="O136" s="1064"/>
      <c r="P136" s="1064"/>
      <c r="Q136" s="1064"/>
      <c r="R136" s="1064"/>
      <c r="S136" s="1064"/>
      <c r="T136" s="1064"/>
      <c r="U136" s="1064"/>
      <c r="V136" s="1064"/>
      <c r="W136" s="1064"/>
      <c r="X136" s="1064"/>
      <c r="Y136" s="1064"/>
      <c r="Z136" s="1064"/>
      <c r="AA136" s="1064"/>
      <c r="CK136" s="1192"/>
      <c r="CL136" s="1192"/>
      <c r="CM136" s="1192"/>
      <c r="CN136" s="1192"/>
      <c r="CO136" s="1192"/>
      <c r="CP136" s="1192"/>
      <c r="CQ136" s="1192"/>
      <c r="CR136" s="1192"/>
      <c r="CS136" s="1192"/>
      <c r="CT136" s="1192"/>
      <c r="CU136" s="1192"/>
      <c r="CV136" s="1192"/>
      <c r="CW136" s="1192"/>
      <c r="CX136" s="1192"/>
    </row>
    <row r="137" spans="1:142" s="1175" customFormat="1" ht="15" customHeight="1" x14ac:dyDescent="0.25">
      <c r="A137" s="1496"/>
      <c r="B137" s="1201"/>
      <c r="C137" s="1201"/>
      <c r="D137" s="1201"/>
      <c r="E137" s="1201"/>
      <c r="F137" s="1202"/>
      <c r="G137" s="1202"/>
      <c r="H137" s="1202"/>
      <c r="I137" s="1202"/>
      <c r="J137" s="1202"/>
      <c r="K137" s="1203"/>
      <c r="L137" s="1202"/>
      <c r="M137" s="1202"/>
      <c r="N137" s="1204"/>
      <c r="O137" s="1205"/>
      <c r="P137" s="1206"/>
      <c r="Q137" s="1206"/>
      <c r="R137" s="1206"/>
      <c r="S137" s="1206"/>
      <c r="T137" s="1206"/>
      <c r="U137" s="1206"/>
      <c r="V137" s="1206"/>
      <c r="W137" s="1206"/>
      <c r="X137" s="1206"/>
      <c r="Y137" s="1206"/>
      <c r="Z137" s="1206"/>
      <c r="AA137" s="1206"/>
      <c r="AB137" s="1206"/>
      <c r="AC137" s="1206"/>
      <c r="AD137" s="1206"/>
      <c r="AE137" s="1206"/>
      <c r="AF137" s="1206"/>
      <c r="AG137" s="1206"/>
      <c r="AH137" s="1206"/>
      <c r="AI137" s="1206"/>
      <c r="AJ137" s="1206"/>
      <c r="AK137" s="1206"/>
      <c r="AL137" s="1206"/>
      <c r="AM137" s="1206"/>
      <c r="AN137" s="1206"/>
      <c r="AO137" s="1206"/>
      <c r="AP137" s="1206"/>
      <c r="AQ137" s="1206"/>
      <c r="AR137" s="1206"/>
      <c r="AS137" s="1206"/>
      <c r="AT137" s="1206"/>
      <c r="AU137" s="1206"/>
      <c r="AV137" s="1206"/>
      <c r="AW137" s="1206"/>
      <c r="AX137" s="1206"/>
      <c r="AY137" s="1206"/>
      <c r="AZ137" s="1206"/>
      <c r="BA137" s="1206"/>
      <c r="BB137" s="1206"/>
      <c r="BC137" s="1206"/>
      <c r="BD137" s="1206"/>
      <c r="BE137" s="1206"/>
      <c r="BF137" s="1206"/>
      <c r="BG137" s="1206"/>
      <c r="BH137" s="1206"/>
      <c r="BI137" s="1206"/>
      <c r="BJ137" s="1206"/>
      <c r="BK137" s="1206"/>
      <c r="BL137" s="1206"/>
      <c r="BM137" s="1206"/>
      <c r="BN137" s="1206"/>
      <c r="BO137" s="1206"/>
      <c r="BP137" s="1206"/>
      <c r="BQ137" s="1206"/>
      <c r="BR137" s="1206"/>
      <c r="BS137" s="1206"/>
      <c r="BT137" s="1206"/>
      <c r="BU137" s="1206"/>
      <c r="BV137" s="1206"/>
      <c r="BW137" s="1206"/>
      <c r="BX137" s="1206"/>
      <c r="BY137" s="1206"/>
      <c r="BZ137" s="1206"/>
      <c r="CA137" s="1206"/>
      <c r="CB137" s="1206"/>
      <c r="CC137" s="1206"/>
      <c r="CD137" s="1206"/>
      <c r="CE137" s="1206"/>
      <c r="CF137" s="1206"/>
      <c r="CG137" s="1206"/>
      <c r="CH137" s="1206"/>
      <c r="CI137" s="1206"/>
      <c r="CJ137" s="1206"/>
      <c r="CK137" s="1206"/>
      <c r="CL137" s="1206"/>
      <c r="CM137" s="1206"/>
      <c r="CN137" s="1206"/>
      <c r="CO137" s="1206"/>
      <c r="CP137" s="1206"/>
      <c r="CQ137" s="1206"/>
      <c r="CR137" s="1206"/>
      <c r="CS137" s="1206"/>
      <c r="CT137" s="1206"/>
      <c r="CU137" s="1206"/>
      <c r="CV137" s="1206"/>
      <c r="CW137" s="1206"/>
      <c r="CX137" s="1206"/>
    </row>
    <row r="138" spans="1:142" ht="15" customHeight="1" x14ac:dyDescent="0.25">
      <c r="A138" s="1496"/>
      <c r="B138" s="1497" t="s">
        <v>1339</v>
      </c>
      <c r="C138" s="1497"/>
      <c r="D138" s="1497"/>
      <c r="E138" s="1497"/>
      <c r="F138" s="1499"/>
      <c r="G138" s="1066"/>
      <c r="H138" s="1066"/>
      <c r="I138" s="1196"/>
      <c r="J138" s="1207"/>
      <c r="K138" s="1207"/>
      <c r="L138" s="1207"/>
      <c r="M138" s="1207"/>
      <c r="N138" s="1208"/>
      <c r="O138" s="1209"/>
      <c r="P138" s="1209"/>
      <c r="Q138" s="1209"/>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9"/>
      <c r="BF138" s="1209"/>
      <c r="BG138" s="1209"/>
      <c r="BH138" s="1209"/>
      <c r="BI138" s="1209"/>
      <c r="BJ138" s="1209"/>
      <c r="BK138" s="1209"/>
      <c r="BL138" s="1209"/>
      <c r="BM138" s="1209"/>
      <c r="BN138" s="1209"/>
      <c r="BO138" s="1209"/>
      <c r="BP138" s="1209"/>
      <c r="BQ138" s="1209"/>
      <c r="BR138" s="1209"/>
      <c r="BS138" s="1209"/>
      <c r="BT138" s="1209"/>
      <c r="BU138" s="1209"/>
      <c r="BV138" s="1209"/>
      <c r="BW138" s="1209"/>
      <c r="BX138" s="1209"/>
      <c r="BY138" s="1209"/>
      <c r="BZ138" s="1209"/>
      <c r="CA138" s="1209"/>
      <c r="CB138" s="1209"/>
      <c r="CC138" s="1209"/>
      <c r="CD138" s="1209"/>
      <c r="CE138" s="1209"/>
      <c r="CF138" s="1209"/>
      <c r="CG138" s="1209"/>
      <c r="CH138" s="1209"/>
      <c r="CI138" s="1209"/>
      <c r="CJ138" s="1209"/>
      <c r="CK138" s="1209"/>
      <c r="CL138" s="1209"/>
      <c r="CM138" s="1209"/>
      <c r="CN138" s="1209"/>
      <c r="CO138" s="1209"/>
      <c r="CP138" s="1209"/>
      <c r="CQ138" s="1209"/>
      <c r="CR138" s="1209"/>
      <c r="CS138" s="1209"/>
      <c r="CT138" s="1209"/>
      <c r="CU138" s="1209"/>
      <c r="CV138" s="1209"/>
      <c r="CW138" s="1209"/>
      <c r="CX138" s="1209"/>
      <c r="CY138" s="1210"/>
      <c r="CZ138" s="1210"/>
      <c r="DA138" s="1210"/>
      <c r="DB138" s="1210"/>
      <c r="DC138" s="1210"/>
      <c r="DD138" s="1210"/>
      <c r="DE138" s="1210"/>
      <c r="DF138" s="1210"/>
      <c r="DG138" s="1210"/>
      <c r="DH138" s="1210"/>
      <c r="DI138" s="1210"/>
      <c r="DJ138" s="1210"/>
      <c r="DK138" s="1210"/>
      <c r="DL138" s="1210"/>
      <c r="DM138" s="1210"/>
      <c r="DN138" s="1210"/>
      <c r="DO138" s="1210"/>
      <c r="DP138" s="1210"/>
      <c r="DQ138" s="1210"/>
      <c r="DR138" s="1210"/>
      <c r="DS138" s="1210"/>
      <c r="DT138" s="1210"/>
      <c r="DU138" s="1210"/>
      <c r="DV138" s="1210"/>
      <c r="DW138" s="1210"/>
      <c r="DX138" s="1210"/>
      <c r="DY138" s="1210"/>
      <c r="DZ138" s="1210"/>
      <c r="EA138" s="1210"/>
      <c r="EB138" s="1210"/>
      <c r="EC138" s="1210"/>
      <c r="ED138" s="1210"/>
      <c r="EE138" s="1210"/>
      <c r="EF138" s="1210"/>
      <c r="EG138" s="1210"/>
      <c r="EH138" s="1210"/>
      <c r="EI138" s="1210"/>
      <c r="EJ138" s="1210"/>
      <c r="EK138" s="1210"/>
      <c r="EL138" s="1210"/>
    </row>
    <row r="139" spans="1:142" s="1200" customFormat="1" ht="15" customHeight="1" x14ac:dyDescent="0.25">
      <c r="A139" s="1500"/>
      <c r="B139" s="1211"/>
      <c r="C139" s="1212"/>
      <c r="D139" s="1213"/>
      <c r="E139" s="1213"/>
      <c r="F139" s="1213"/>
      <c r="G139" s="1213"/>
      <c r="H139" s="1213"/>
      <c r="I139" s="1213"/>
      <c r="J139" s="1213"/>
      <c r="K139" s="1213"/>
      <c r="L139" s="1213"/>
      <c r="M139" s="1213"/>
      <c r="N139" s="1198"/>
      <c r="O139" s="1199"/>
      <c r="P139" s="1199"/>
      <c r="Q139" s="1199"/>
      <c r="R139" s="1199"/>
      <c r="S139" s="1199"/>
      <c r="T139" s="1199"/>
      <c r="U139" s="1199"/>
      <c r="V139" s="1199"/>
      <c r="W139" s="1199"/>
      <c r="X139" s="1199"/>
      <c r="Y139" s="1199"/>
      <c r="Z139" s="1199"/>
      <c r="AA139" s="1199"/>
      <c r="AB139" s="1199"/>
      <c r="AC139" s="1199"/>
      <c r="AD139" s="1199"/>
      <c r="AE139" s="1199"/>
      <c r="AF139" s="1199"/>
      <c r="AG139" s="1199"/>
      <c r="AH139" s="1199"/>
      <c r="AI139" s="1199"/>
      <c r="AJ139" s="1199"/>
      <c r="AK139" s="1199"/>
      <c r="AL139" s="1199"/>
      <c r="AM139" s="1199"/>
      <c r="AN139" s="1199"/>
      <c r="AO139" s="1199"/>
      <c r="AP139" s="1199"/>
      <c r="AQ139" s="1199"/>
      <c r="AR139" s="1199"/>
      <c r="AS139" s="1199"/>
      <c r="AT139" s="1199"/>
      <c r="AU139" s="1199"/>
      <c r="AV139" s="1199"/>
      <c r="AW139" s="1199"/>
      <c r="AX139" s="1199"/>
      <c r="AY139" s="1199"/>
      <c r="AZ139" s="1199"/>
      <c r="BA139" s="1199"/>
      <c r="BB139" s="1199"/>
      <c r="BC139" s="1199"/>
      <c r="BD139" s="1199"/>
      <c r="BE139" s="1199"/>
      <c r="BF139" s="1199"/>
      <c r="BG139" s="1199"/>
      <c r="BH139" s="1199"/>
      <c r="BI139" s="1199"/>
      <c r="BJ139" s="1199"/>
      <c r="BK139" s="1199"/>
      <c r="BL139" s="1199"/>
      <c r="BM139" s="1199"/>
      <c r="BN139" s="1199"/>
      <c r="BO139" s="1199"/>
      <c r="BP139" s="1199"/>
      <c r="BQ139" s="1199"/>
      <c r="BR139" s="1199"/>
      <c r="BS139" s="1199"/>
      <c r="BT139" s="1199"/>
      <c r="BU139" s="1199"/>
      <c r="BV139" s="1199"/>
      <c r="BW139" s="1199"/>
      <c r="BX139" s="1199"/>
      <c r="BY139" s="1199"/>
      <c r="BZ139" s="1199"/>
      <c r="CA139" s="1199"/>
      <c r="CB139" s="1199"/>
      <c r="CC139" s="1199"/>
      <c r="CD139" s="1199"/>
      <c r="CE139" s="1199"/>
      <c r="CF139" s="1199"/>
      <c r="CG139" s="1199"/>
      <c r="CH139" s="1199"/>
      <c r="CI139" s="1199"/>
      <c r="CJ139" s="1199"/>
      <c r="CK139" s="1199"/>
      <c r="CL139" s="1199"/>
      <c r="CM139" s="1199"/>
      <c r="CN139" s="1199"/>
      <c r="CO139" s="1199"/>
      <c r="CP139" s="1199"/>
      <c r="CQ139" s="1199"/>
      <c r="CR139" s="1199"/>
      <c r="CS139" s="1199"/>
      <c r="CT139" s="1199"/>
      <c r="CU139" s="1199"/>
      <c r="CV139" s="1199"/>
      <c r="CW139" s="1199"/>
      <c r="CX139" s="1199"/>
    </row>
    <row r="140" spans="1:142" s="1066" customFormat="1" ht="45" customHeight="1" x14ac:dyDescent="0.25">
      <c r="A140" s="1435" t="s">
        <v>1340</v>
      </c>
      <c r="B140" s="2334"/>
      <c r="C140" s="2335"/>
      <c r="D140" s="2335"/>
      <c r="E140" s="2335"/>
      <c r="F140" s="2335"/>
      <c r="G140" s="2335"/>
      <c r="H140" s="2335"/>
      <c r="I140" s="2213"/>
      <c r="J140" s="2213"/>
      <c r="K140" s="2213"/>
      <c r="L140" s="2213"/>
      <c r="M140" s="2213"/>
      <c r="N140" s="1494"/>
      <c r="O140" s="2213"/>
      <c r="P140" s="2213"/>
      <c r="Q140" s="2213"/>
      <c r="R140" s="2213"/>
      <c r="S140" s="2213"/>
      <c r="T140" s="2213"/>
      <c r="U140" s="2213"/>
      <c r="V140" s="2213"/>
      <c r="W140" s="2213"/>
      <c r="X140" s="2213"/>
      <c r="Y140" s="2213"/>
      <c r="Z140" s="2213"/>
      <c r="AA140" s="2213"/>
      <c r="AB140" s="2213"/>
      <c r="AC140" s="2213"/>
      <c r="AD140" s="2213"/>
      <c r="AE140" s="2213"/>
      <c r="AF140" s="2213"/>
      <c r="AG140" s="2213"/>
      <c r="AH140" s="2213"/>
      <c r="AI140" s="2213"/>
      <c r="AJ140" s="2213"/>
      <c r="AK140" s="2213"/>
      <c r="AL140" s="2213"/>
      <c r="AM140" s="2213"/>
      <c r="AN140" s="2213"/>
      <c r="AO140" s="2213"/>
      <c r="AP140" s="2213"/>
      <c r="AQ140" s="2213"/>
      <c r="AR140" s="2213"/>
      <c r="AS140" s="2213"/>
      <c r="AT140" s="2213"/>
      <c r="AU140" s="2213"/>
      <c r="AV140" s="2213"/>
      <c r="AW140" s="2213"/>
      <c r="AX140" s="2213"/>
      <c r="AY140" s="2213"/>
      <c r="AZ140" s="2213"/>
      <c r="BA140" s="2213"/>
      <c r="BB140" s="2213"/>
      <c r="BC140" s="2213"/>
      <c r="BD140" s="2213"/>
      <c r="BE140" s="2213"/>
      <c r="BF140" s="2213"/>
      <c r="BG140" s="2213"/>
      <c r="BH140" s="2213"/>
      <c r="BI140" s="2213"/>
      <c r="BJ140" s="2213"/>
      <c r="BK140" s="2213"/>
      <c r="BL140" s="2213"/>
      <c r="BM140" s="2213"/>
      <c r="BN140" s="2213"/>
      <c r="BO140" s="2213"/>
      <c r="BP140" s="2213"/>
      <c r="BQ140" s="2213"/>
      <c r="BR140" s="2213"/>
      <c r="BS140" s="2213"/>
      <c r="BT140" s="2213"/>
      <c r="BU140" s="2213"/>
      <c r="BV140" s="2213"/>
      <c r="BW140" s="2213"/>
      <c r="BX140" s="2213"/>
      <c r="BY140" s="2213"/>
      <c r="BZ140" s="2213"/>
      <c r="CA140" s="2213"/>
      <c r="CB140" s="2213"/>
      <c r="CC140" s="2213"/>
      <c r="CD140" s="2213"/>
      <c r="CE140" s="2213"/>
      <c r="CF140" s="2213"/>
      <c r="CG140" s="2213"/>
      <c r="CH140" s="2213"/>
      <c r="CI140" s="2213"/>
      <c r="CJ140" s="2213"/>
      <c r="CK140" s="2213"/>
      <c r="CL140" s="2213"/>
      <c r="CM140" s="2213"/>
      <c r="CN140" s="2213"/>
      <c r="CO140" s="2213"/>
      <c r="CP140" s="2213"/>
      <c r="CQ140" s="2213"/>
      <c r="CR140" s="2213"/>
      <c r="CS140" s="2213"/>
      <c r="CT140" s="2213"/>
      <c r="CU140" s="2213"/>
      <c r="CV140" s="2213"/>
      <c r="CW140" s="2213"/>
      <c r="CX140" s="2213"/>
      <c r="CY140" s="2213"/>
      <c r="CZ140" s="2213"/>
      <c r="DA140" s="2213"/>
      <c r="DB140" s="2213"/>
      <c r="DC140" s="2213"/>
      <c r="DD140" s="2213"/>
      <c r="DE140" s="2213"/>
      <c r="DF140" s="2213"/>
      <c r="DG140" s="2213"/>
      <c r="DH140" s="2213"/>
      <c r="DI140" s="2213"/>
      <c r="DJ140" s="2213"/>
      <c r="DK140" s="2213"/>
      <c r="DL140" s="2213"/>
      <c r="DM140" s="2213"/>
      <c r="DN140" s="2213"/>
      <c r="DO140" s="2213"/>
      <c r="DP140" s="2213"/>
      <c r="DQ140" s="2213"/>
      <c r="DR140" s="2213"/>
      <c r="DS140" s="2213"/>
      <c r="DT140" s="2213"/>
      <c r="DU140" s="2213"/>
      <c r="DV140" s="2213"/>
      <c r="DW140" s="2213"/>
      <c r="DX140" s="2213"/>
      <c r="DY140" s="2213"/>
      <c r="DZ140" s="2213"/>
      <c r="EA140" s="2213"/>
      <c r="EB140" s="2213"/>
      <c r="EC140" s="2213"/>
      <c r="ED140" s="2213"/>
      <c r="EE140" s="2213"/>
      <c r="EF140" s="2213"/>
      <c r="EG140" s="2213"/>
      <c r="EH140" s="2213"/>
      <c r="EI140" s="2213"/>
      <c r="EJ140" s="2213"/>
      <c r="EK140" s="2213"/>
      <c r="EL140" s="1494"/>
    </row>
    <row r="141" spans="1:142" ht="15" customHeight="1" x14ac:dyDescent="0.25">
      <c r="A141" s="1495"/>
      <c r="B141" s="1140" t="s">
        <v>1190</v>
      </c>
      <c r="C141" s="1140"/>
      <c r="D141" s="1140"/>
      <c r="E141" s="1140"/>
      <c r="F141" s="2627" t="s">
        <v>1278</v>
      </c>
      <c r="G141" s="2627"/>
      <c r="H141" s="2627"/>
      <c r="I141" s="2627"/>
      <c r="J141" s="2627"/>
      <c r="K141" s="2627"/>
      <c r="L141" s="2627"/>
      <c r="M141" s="1207"/>
      <c r="N141" s="1214"/>
      <c r="O141" s="1207"/>
      <c r="P141" s="1207"/>
      <c r="Q141" s="1207"/>
      <c r="R141" s="1207"/>
      <c r="S141" s="1207"/>
      <c r="T141" s="1207"/>
      <c r="U141" s="1207"/>
      <c r="V141" s="1207"/>
      <c r="W141" s="1207"/>
      <c r="X141" s="1207"/>
      <c r="Y141" s="1207"/>
      <c r="Z141" s="1207"/>
      <c r="AA141" s="1207"/>
      <c r="AB141" s="1207"/>
      <c r="AC141" s="1207"/>
      <c r="AD141" s="1207"/>
      <c r="AE141" s="1207"/>
      <c r="AF141" s="1207"/>
      <c r="AG141" s="1207"/>
      <c r="AH141" s="1207"/>
      <c r="AI141" s="1207"/>
      <c r="AJ141" s="1207"/>
      <c r="AK141" s="1207"/>
      <c r="AL141" s="1207"/>
      <c r="AM141" s="1207"/>
      <c r="AN141" s="1207"/>
      <c r="AO141" s="1207"/>
      <c r="AP141" s="1207"/>
      <c r="AQ141" s="1207"/>
      <c r="AR141" s="1207"/>
      <c r="AS141" s="1207"/>
      <c r="CK141" s="1192"/>
      <c r="CL141" s="1192"/>
      <c r="CM141" s="1192"/>
      <c r="CN141" s="1192"/>
      <c r="CO141" s="1192"/>
      <c r="CP141" s="1192"/>
      <c r="CQ141" s="1192"/>
      <c r="CR141" s="1192"/>
      <c r="CS141" s="1192"/>
      <c r="CT141" s="1192"/>
      <c r="CU141" s="1192"/>
      <c r="CV141" s="1192"/>
      <c r="CW141" s="1192"/>
      <c r="CX141" s="1192"/>
    </row>
    <row r="142" spans="1:142" s="1200" customFormat="1" ht="15" customHeight="1" x14ac:dyDescent="0.25">
      <c r="A142" s="1500"/>
      <c r="B142" s="1201"/>
      <c r="C142" s="1201"/>
      <c r="D142" s="1201"/>
      <c r="E142" s="1201"/>
      <c r="F142" s="1202"/>
      <c r="G142" s="1202"/>
      <c r="H142" s="1202"/>
      <c r="I142" s="1202"/>
      <c r="J142" s="1202"/>
      <c r="K142" s="1203"/>
      <c r="L142" s="1215"/>
      <c r="M142" s="1215"/>
      <c r="N142" s="1198"/>
      <c r="O142" s="1199"/>
      <c r="P142" s="1199"/>
      <c r="Q142" s="1199"/>
      <c r="R142" s="1199"/>
      <c r="S142" s="1199"/>
      <c r="T142" s="1199"/>
      <c r="U142" s="1199"/>
      <c r="V142" s="1199"/>
      <c r="W142" s="1199"/>
      <c r="X142" s="1199"/>
      <c r="Y142" s="1199"/>
      <c r="Z142" s="1199"/>
      <c r="AA142" s="1199"/>
      <c r="AB142" s="1199"/>
      <c r="AC142" s="1199"/>
      <c r="AD142" s="1199"/>
      <c r="AE142" s="1199"/>
      <c r="AF142" s="1199"/>
      <c r="AG142" s="1199"/>
      <c r="AH142" s="1199"/>
      <c r="AI142" s="1199"/>
      <c r="AJ142" s="1199"/>
      <c r="AK142" s="1199"/>
      <c r="AL142" s="1199"/>
      <c r="AM142" s="1199"/>
      <c r="AN142" s="1199"/>
      <c r="AO142" s="1199"/>
      <c r="AP142" s="1199"/>
      <c r="AQ142" s="1199"/>
      <c r="AR142" s="1199"/>
      <c r="AS142" s="1199"/>
      <c r="AT142" s="1199"/>
      <c r="AU142" s="1199"/>
      <c r="AV142" s="1199"/>
      <c r="AW142" s="1199"/>
      <c r="AX142" s="1199"/>
      <c r="AY142" s="1199"/>
      <c r="AZ142" s="1199"/>
      <c r="BA142" s="1199"/>
      <c r="BB142" s="1199"/>
      <c r="BC142" s="1199"/>
      <c r="BD142" s="1199"/>
      <c r="BE142" s="1199"/>
      <c r="BF142" s="1199"/>
      <c r="BG142" s="1199"/>
      <c r="BH142" s="1199"/>
      <c r="BI142" s="1199"/>
      <c r="BJ142" s="1199"/>
      <c r="BK142" s="1199"/>
      <c r="BL142" s="1199"/>
      <c r="BM142" s="1199"/>
      <c r="BN142" s="1199"/>
      <c r="BO142" s="1199"/>
      <c r="BP142" s="1199"/>
      <c r="BQ142" s="1199"/>
      <c r="BR142" s="1199"/>
      <c r="BS142" s="1199"/>
      <c r="BT142" s="1199"/>
      <c r="BU142" s="1199"/>
      <c r="BV142" s="1199"/>
      <c r="BW142" s="1199"/>
      <c r="BX142" s="1199"/>
      <c r="BY142" s="1199"/>
      <c r="BZ142" s="1199"/>
      <c r="CA142" s="1199"/>
      <c r="CB142" s="1199"/>
      <c r="CC142" s="1199"/>
      <c r="CD142" s="1199"/>
      <c r="CE142" s="1199"/>
      <c r="CF142" s="1199"/>
      <c r="CG142" s="1199"/>
      <c r="CH142" s="1199"/>
      <c r="CI142" s="1199"/>
      <c r="CJ142" s="1199"/>
      <c r="CK142" s="1199"/>
      <c r="CL142" s="1199"/>
      <c r="CM142" s="1199"/>
      <c r="CN142" s="1199"/>
      <c r="CO142" s="1199"/>
      <c r="CP142" s="1199"/>
      <c r="CQ142" s="1199"/>
      <c r="CR142" s="1199"/>
      <c r="CS142" s="1199"/>
      <c r="CT142" s="1199"/>
      <c r="CU142" s="1199"/>
      <c r="CV142" s="1199"/>
      <c r="CW142" s="1199"/>
      <c r="CX142" s="1199"/>
    </row>
    <row r="143" spans="1:142" s="1200" customFormat="1" ht="15" customHeight="1" x14ac:dyDescent="0.25">
      <c r="A143" s="1500"/>
      <c r="B143" s="1497" t="s">
        <v>1341</v>
      </c>
      <c r="C143" s="1497"/>
      <c r="D143" s="1497"/>
      <c r="E143" s="1497"/>
      <c r="F143" s="1499"/>
      <c r="G143" s="1066"/>
      <c r="H143" s="1066"/>
      <c r="I143" s="1066"/>
      <c r="J143" s="1215"/>
      <c r="K143" s="1215"/>
      <c r="L143" s="1215"/>
      <c r="M143" s="1215"/>
      <c r="N143" s="1198"/>
      <c r="O143" s="1199"/>
      <c r="P143" s="1199"/>
      <c r="Q143" s="1199"/>
      <c r="R143" s="1199"/>
      <c r="S143" s="1199"/>
      <c r="T143" s="1199"/>
      <c r="U143" s="1199"/>
      <c r="V143" s="1199"/>
      <c r="W143" s="1199"/>
      <c r="X143" s="1199"/>
      <c r="Y143" s="1199"/>
      <c r="Z143" s="1199"/>
      <c r="AA143" s="1199"/>
      <c r="AB143" s="1199"/>
      <c r="AC143" s="1199"/>
      <c r="AD143" s="1199"/>
      <c r="AE143" s="1199"/>
      <c r="AF143" s="1199"/>
      <c r="AG143" s="1199"/>
      <c r="AH143" s="1199"/>
      <c r="AI143" s="1199"/>
      <c r="AJ143" s="1199"/>
      <c r="AK143" s="1199"/>
      <c r="AL143" s="1199"/>
      <c r="AM143" s="1199"/>
      <c r="AN143" s="1199"/>
      <c r="AO143" s="1199"/>
      <c r="AP143" s="1199"/>
      <c r="AQ143" s="1199"/>
      <c r="AR143" s="1199"/>
      <c r="AS143" s="1199"/>
      <c r="AT143" s="1199"/>
      <c r="AU143" s="1199"/>
      <c r="AV143" s="1199"/>
      <c r="AW143" s="1199"/>
      <c r="AX143" s="1199"/>
      <c r="AY143" s="1199"/>
      <c r="AZ143" s="1199"/>
      <c r="BA143" s="1199"/>
      <c r="BB143" s="1199"/>
      <c r="BC143" s="1199"/>
      <c r="BD143" s="1199"/>
      <c r="BE143" s="1199"/>
      <c r="BF143" s="1199"/>
      <c r="BG143" s="1199"/>
      <c r="BH143" s="1199"/>
      <c r="BI143" s="1199"/>
      <c r="BJ143" s="1199"/>
      <c r="BK143" s="1199"/>
      <c r="BL143" s="1199"/>
      <c r="BM143" s="1199"/>
      <c r="BN143" s="1199"/>
      <c r="BO143" s="1199"/>
      <c r="BP143" s="1199"/>
      <c r="BQ143" s="1199"/>
      <c r="BR143" s="1199"/>
      <c r="BS143" s="1199"/>
      <c r="BT143" s="1199"/>
      <c r="BU143" s="1199"/>
      <c r="BV143" s="1199"/>
      <c r="BW143" s="1199"/>
      <c r="BX143" s="1199"/>
      <c r="BY143" s="1199"/>
      <c r="BZ143" s="1199"/>
      <c r="CA143" s="1199"/>
      <c r="CB143" s="1199"/>
      <c r="CC143" s="1199"/>
      <c r="CD143" s="1199"/>
      <c r="CE143" s="1199"/>
      <c r="CF143" s="1199"/>
      <c r="CG143" s="1199"/>
      <c r="CH143" s="1199"/>
      <c r="CI143" s="1199"/>
      <c r="CJ143" s="1199"/>
      <c r="CK143" s="1199"/>
      <c r="CL143" s="1199"/>
      <c r="CM143" s="1199"/>
      <c r="CN143" s="1199"/>
      <c r="CO143" s="1199"/>
      <c r="CP143" s="1199"/>
      <c r="CQ143" s="1199"/>
      <c r="CR143" s="1199"/>
      <c r="CS143" s="1199"/>
      <c r="CT143" s="1199"/>
      <c r="CU143" s="1199"/>
      <c r="CV143" s="1199"/>
      <c r="CW143" s="1199"/>
      <c r="CX143" s="1199"/>
    </row>
    <row r="144" spans="1:142" s="1346" customFormat="1" ht="16.5" x14ac:dyDescent="0.25">
      <c r="A144" s="2337"/>
      <c r="N144" s="1347"/>
    </row>
    <row r="145" spans="1:142" s="1066" customFormat="1" ht="45" customHeight="1" x14ac:dyDescent="0.25">
      <c r="A145" s="1435" t="s">
        <v>1342</v>
      </c>
      <c r="B145" s="2334"/>
      <c r="C145" s="2335"/>
      <c r="D145" s="2335"/>
      <c r="E145" s="2335"/>
      <c r="F145" s="2335"/>
      <c r="G145" s="2335"/>
      <c r="H145" s="2335"/>
      <c r="I145" s="2213"/>
      <c r="J145" s="2213"/>
      <c r="K145" s="2213"/>
      <c r="L145" s="2213"/>
      <c r="M145" s="2213"/>
      <c r="N145" s="1494"/>
      <c r="O145" s="2213"/>
      <c r="P145" s="2213"/>
      <c r="Q145" s="2213"/>
      <c r="R145" s="2213"/>
      <c r="S145" s="2213"/>
      <c r="T145" s="2213"/>
      <c r="U145" s="2213"/>
      <c r="V145" s="2213"/>
      <c r="W145" s="2213"/>
      <c r="X145" s="2213"/>
      <c r="Y145" s="2213"/>
      <c r="Z145" s="2213"/>
      <c r="AA145" s="2213"/>
      <c r="AB145" s="2213"/>
      <c r="AC145" s="2213"/>
      <c r="AD145" s="2213"/>
      <c r="AE145" s="2213"/>
      <c r="AF145" s="2213"/>
      <c r="AG145" s="2213"/>
      <c r="AH145" s="2213"/>
      <c r="AI145" s="2213"/>
      <c r="AJ145" s="2213"/>
      <c r="AK145" s="2213"/>
      <c r="AL145" s="2213"/>
      <c r="AM145" s="2213"/>
      <c r="AN145" s="2213"/>
      <c r="AO145" s="2213"/>
      <c r="AP145" s="2213"/>
      <c r="AQ145" s="2213"/>
      <c r="AR145" s="2213"/>
      <c r="AS145" s="2213"/>
      <c r="AT145" s="2213"/>
      <c r="AU145" s="2213"/>
      <c r="AV145" s="2213"/>
      <c r="AW145" s="2213"/>
      <c r="AX145" s="2213"/>
      <c r="AY145" s="2213"/>
      <c r="AZ145" s="2213"/>
      <c r="BA145" s="2213"/>
      <c r="BB145" s="2213"/>
      <c r="BC145" s="2213"/>
      <c r="BD145" s="2213"/>
      <c r="BE145" s="2213"/>
      <c r="BF145" s="2213"/>
      <c r="BG145" s="2213"/>
      <c r="BH145" s="2213"/>
      <c r="BI145" s="2213"/>
      <c r="BJ145" s="2213"/>
      <c r="BK145" s="2213"/>
      <c r="BL145" s="2213"/>
      <c r="BM145" s="2213"/>
      <c r="BN145" s="2213"/>
      <c r="BO145" s="2213"/>
      <c r="BP145" s="2213"/>
      <c r="BQ145" s="2213"/>
      <c r="BR145" s="2213"/>
      <c r="BS145" s="2213"/>
      <c r="BT145" s="2213"/>
      <c r="BU145" s="2213"/>
      <c r="BV145" s="2213"/>
      <c r="BW145" s="2213"/>
      <c r="BX145" s="2213"/>
      <c r="BY145" s="2213"/>
      <c r="BZ145" s="2213"/>
      <c r="CA145" s="2213"/>
      <c r="CB145" s="2213"/>
      <c r="CC145" s="2213"/>
      <c r="CD145" s="2213"/>
      <c r="CE145" s="2213"/>
      <c r="CF145" s="2213"/>
      <c r="CG145" s="2213"/>
      <c r="CH145" s="2213"/>
      <c r="CI145" s="2213"/>
      <c r="CJ145" s="2213"/>
      <c r="CK145" s="2213"/>
      <c r="CL145" s="2213"/>
      <c r="CM145" s="2213"/>
      <c r="CN145" s="2213"/>
      <c r="CO145" s="2213"/>
      <c r="CP145" s="2213"/>
      <c r="CQ145" s="2213"/>
      <c r="CR145" s="2213"/>
      <c r="CS145" s="2213"/>
      <c r="CT145" s="2213"/>
      <c r="CU145" s="2213"/>
      <c r="CV145" s="2213"/>
      <c r="CW145" s="2213"/>
      <c r="CX145" s="2213"/>
      <c r="CY145" s="2213"/>
      <c r="CZ145" s="2213"/>
      <c r="DA145" s="2213"/>
      <c r="DB145" s="2213"/>
      <c r="DC145" s="2213"/>
      <c r="DD145" s="2213"/>
      <c r="DE145" s="2213"/>
      <c r="DF145" s="2213"/>
      <c r="DG145" s="2213"/>
      <c r="DH145" s="2213"/>
      <c r="DI145" s="2213"/>
      <c r="DJ145" s="2213"/>
      <c r="DK145" s="2213"/>
      <c r="DL145" s="2213"/>
      <c r="DM145" s="2213"/>
      <c r="DN145" s="2213"/>
      <c r="DO145" s="2213"/>
      <c r="DP145" s="2213"/>
      <c r="DQ145" s="2213"/>
      <c r="DR145" s="2213"/>
      <c r="DS145" s="2213"/>
      <c r="DT145" s="2213"/>
      <c r="DU145" s="2213"/>
      <c r="DV145" s="2213"/>
      <c r="DW145" s="2213"/>
      <c r="DX145" s="2213"/>
      <c r="DY145" s="2213"/>
      <c r="DZ145" s="2213"/>
      <c r="EA145" s="2213"/>
      <c r="EB145" s="2213"/>
      <c r="EC145" s="2213"/>
      <c r="ED145" s="2213"/>
      <c r="EE145" s="2213"/>
      <c r="EF145" s="2213"/>
      <c r="EG145" s="2213"/>
      <c r="EH145" s="2213"/>
      <c r="EI145" s="2213"/>
      <c r="EJ145" s="2213"/>
      <c r="EK145" s="2213"/>
      <c r="EL145" s="1494"/>
    </row>
    <row r="146" spans="1:142" ht="15" customHeight="1" x14ac:dyDescent="0.25">
      <c r="A146" s="1495"/>
      <c r="B146" s="1140" t="s">
        <v>1190</v>
      </c>
      <c r="C146" s="1140"/>
      <c r="D146" s="1140"/>
      <c r="E146" s="1140"/>
      <c r="F146" s="2627" t="s">
        <v>1343</v>
      </c>
      <c r="G146" s="2627"/>
      <c r="H146" s="2627"/>
      <c r="I146" s="2627"/>
      <c r="J146" s="2627"/>
      <c r="K146" s="2627"/>
      <c r="L146" s="2627"/>
      <c r="M146" s="1064"/>
      <c r="N146" s="1193"/>
      <c r="O146" s="1064"/>
      <c r="P146" s="1064"/>
      <c r="Q146" s="1064"/>
      <c r="R146" s="1064"/>
      <c r="S146" s="1064"/>
      <c r="T146" s="1064"/>
      <c r="U146" s="1064"/>
      <c r="V146" s="1064"/>
      <c r="W146" s="1064"/>
      <c r="X146" s="1064"/>
      <c r="Y146" s="1064"/>
      <c r="Z146" s="1064"/>
      <c r="AA146" s="1064"/>
      <c r="AB146" s="1064"/>
      <c r="AC146" s="1064"/>
      <c r="AD146" s="1064"/>
      <c r="AE146" s="1064"/>
      <c r="AF146" s="1064"/>
      <c r="AG146" s="1064"/>
      <c r="AH146" s="1064"/>
      <c r="AI146" s="1064"/>
      <c r="AJ146" s="1064"/>
      <c r="AK146" s="1064"/>
      <c r="AL146" s="1064"/>
      <c r="AM146" s="1064"/>
      <c r="AN146" s="1064"/>
      <c r="AO146" s="1064"/>
      <c r="AP146" s="1064"/>
      <c r="AQ146" s="1064"/>
      <c r="AR146" s="1064"/>
      <c r="AS146" s="1064"/>
      <c r="AT146" s="1064"/>
      <c r="AU146" s="1064"/>
      <c r="AV146" s="1064"/>
      <c r="AW146" s="1064"/>
      <c r="AX146" s="1064"/>
      <c r="AY146" s="1064"/>
      <c r="AZ146" s="1064"/>
      <c r="BA146" s="1064"/>
      <c r="BB146" s="1064"/>
      <c r="BC146" s="1064"/>
      <c r="BD146" s="1064"/>
      <c r="BE146" s="1064"/>
      <c r="BF146" s="1064"/>
      <c r="BG146" s="1064"/>
      <c r="BH146" s="1064"/>
      <c r="BI146" s="1064"/>
      <c r="BJ146" s="1064"/>
      <c r="BK146" s="1064"/>
      <c r="DR146" s="1178"/>
      <c r="DS146" s="1178"/>
      <c r="DT146" s="1178"/>
      <c r="DU146" s="1178"/>
    </row>
    <row r="147" spans="1:142" ht="15" customHeight="1" x14ac:dyDescent="0.25">
      <c r="A147" s="1495"/>
      <c r="B147" s="1140" t="s">
        <v>1334</v>
      </c>
      <c r="C147" s="1140"/>
      <c r="D147" s="1140"/>
      <c r="E147" s="1140"/>
      <c r="F147" s="2628" t="s">
        <v>1338</v>
      </c>
      <c r="G147" s="2628"/>
      <c r="H147" s="2628"/>
      <c r="I147" s="2628"/>
      <c r="J147" s="2628"/>
      <c r="K147" s="2628"/>
      <c r="L147" s="2628"/>
      <c r="M147" s="1064"/>
      <c r="N147" s="1193"/>
      <c r="O147" s="1064"/>
      <c r="P147" s="1064"/>
      <c r="Q147" s="1064"/>
      <c r="R147" s="1064"/>
      <c r="S147" s="1064"/>
      <c r="T147" s="1064"/>
      <c r="U147" s="1064"/>
      <c r="V147" s="1064"/>
      <c r="W147" s="1064"/>
      <c r="X147" s="1064"/>
      <c r="Y147" s="1064"/>
      <c r="Z147" s="1064"/>
      <c r="AA147" s="1064"/>
      <c r="AB147" s="1064"/>
      <c r="AC147" s="1064"/>
      <c r="AD147" s="1064"/>
      <c r="AE147" s="1064"/>
      <c r="AF147" s="1064"/>
      <c r="AG147" s="1064"/>
      <c r="AH147" s="1064"/>
      <c r="AI147" s="1064"/>
      <c r="AJ147" s="1064"/>
      <c r="AK147" s="1064"/>
      <c r="AL147" s="1064"/>
      <c r="AM147" s="1064"/>
      <c r="AN147" s="1064"/>
      <c r="AO147" s="1064"/>
      <c r="AP147" s="1064"/>
      <c r="AQ147" s="1064"/>
      <c r="AR147" s="1064"/>
      <c r="AS147" s="1064"/>
      <c r="AT147" s="1064"/>
      <c r="AU147" s="1064"/>
      <c r="AV147" s="1064"/>
      <c r="AW147" s="1064"/>
      <c r="AX147" s="1064"/>
      <c r="AY147" s="1064"/>
      <c r="AZ147" s="1064"/>
      <c r="BA147" s="1064"/>
      <c r="BB147" s="1064"/>
      <c r="BC147" s="1064"/>
      <c r="BD147" s="1064"/>
      <c r="BE147" s="1064"/>
      <c r="BF147" s="1064"/>
      <c r="BG147" s="1064"/>
      <c r="BH147" s="1064"/>
      <c r="BI147" s="1064"/>
      <c r="BJ147" s="1064"/>
      <c r="BK147" s="1064"/>
      <c r="DR147" s="1178"/>
      <c r="DS147" s="1178"/>
      <c r="DT147" s="1178"/>
      <c r="DU147" s="1178"/>
    </row>
    <row r="148" spans="1:142" s="1066" customFormat="1" ht="15" customHeight="1" x14ac:dyDescent="0.25">
      <c r="A148" s="1496"/>
      <c r="B148" s="1064"/>
      <c r="C148" s="1064"/>
      <c r="D148" s="1064"/>
      <c r="E148" s="1064"/>
      <c r="F148" s="1064"/>
      <c r="G148" s="1064"/>
      <c r="H148" s="1064"/>
      <c r="I148" s="1064"/>
      <c r="J148" s="1064"/>
      <c r="K148" s="1064"/>
      <c r="L148" s="1064"/>
      <c r="M148" s="1064"/>
      <c r="N148" s="1193"/>
      <c r="O148" s="1064"/>
      <c r="P148" s="1064"/>
      <c r="Q148" s="1064"/>
      <c r="R148" s="1064"/>
      <c r="S148" s="1064"/>
      <c r="T148" s="1064"/>
      <c r="U148" s="1064"/>
      <c r="V148" s="1064"/>
      <c r="W148" s="1064"/>
      <c r="X148" s="1064"/>
      <c r="Y148" s="1064"/>
      <c r="Z148" s="1064"/>
      <c r="AA148" s="1064"/>
      <c r="AB148" s="1064"/>
      <c r="AC148" s="1064"/>
      <c r="AD148" s="1064"/>
      <c r="AE148" s="1064"/>
      <c r="AF148" s="1064"/>
      <c r="AG148" s="1064"/>
      <c r="AH148" s="1064"/>
      <c r="AI148" s="1064"/>
      <c r="AJ148" s="1064"/>
      <c r="AK148" s="1064"/>
      <c r="AL148" s="1064"/>
      <c r="AM148" s="1064"/>
      <c r="AN148" s="1064"/>
      <c r="AO148" s="1064"/>
      <c r="AP148" s="1064"/>
      <c r="AQ148" s="1064"/>
      <c r="AR148" s="1064"/>
      <c r="AS148" s="1064"/>
      <c r="AT148" s="1064"/>
      <c r="AU148" s="1064"/>
      <c r="AV148" s="1064"/>
      <c r="AW148" s="1064"/>
      <c r="AX148" s="1064"/>
      <c r="AY148" s="1064"/>
      <c r="AZ148" s="1064"/>
      <c r="BA148" s="1064"/>
      <c r="BB148" s="1064"/>
      <c r="BC148" s="1064"/>
      <c r="BD148" s="1064"/>
      <c r="BE148" s="1064"/>
      <c r="BF148" s="1064"/>
      <c r="BG148" s="1064"/>
      <c r="BH148" s="1064"/>
      <c r="BI148" s="1064"/>
      <c r="BJ148" s="1064"/>
      <c r="BK148" s="1064"/>
      <c r="BL148" s="1064"/>
      <c r="BM148" s="1064"/>
      <c r="BN148" s="1064"/>
      <c r="BO148" s="1064"/>
      <c r="BP148" s="1064"/>
      <c r="BQ148" s="1064"/>
      <c r="BR148" s="1064"/>
      <c r="BS148" s="1064"/>
      <c r="BT148" s="1064"/>
      <c r="BU148" s="1064"/>
      <c r="BV148" s="1064"/>
      <c r="BW148" s="1064"/>
      <c r="BX148" s="1064"/>
      <c r="BY148" s="1064"/>
      <c r="BZ148" s="1064"/>
      <c r="CA148" s="1064"/>
      <c r="CB148" s="1064"/>
      <c r="CC148" s="1064"/>
      <c r="CD148" s="1064"/>
      <c r="CE148" s="1064"/>
      <c r="CF148" s="1064"/>
      <c r="CG148" s="1064"/>
      <c r="CH148" s="1064"/>
      <c r="CI148" s="1064"/>
      <c r="CJ148" s="1064"/>
    </row>
    <row r="149" spans="1:142" s="1066" customFormat="1" ht="15" customHeight="1" x14ac:dyDescent="0.25">
      <c r="A149" s="1496"/>
      <c r="B149" s="1463" t="s">
        <v>1344</v>
      </c>
      <c r="C149" s="1463"/>
      <c r="D149" s="1463"/>
      <c r="E149" s="1429"/>
      <c r="F149" s="1501" t="s">
        <v>1345</v>
      </c>
      <c r="G149" s="1064"/>
      <c r="H149" s="1064"/>
      <c r="I149" s="1064"/>
      <c r="J149" s="1064"/>
      <c r="K149" s="1064"/>
      <c r="L149" s="1064"/>
      <c r="M149" s="1064"/>
      <c r="N149" s="1193"/>
      <c r="O149" s="1064"/>
      <c r="P149" s="1064"/>
      <c r="Q149" s="1064"/>
      <c r="R149" s="1064"/>
      <c r="S149" s="1064"/>
      <c r="T149" s="1064"/>
      <c r="U149" s="1064"/>
      <c r="V149" s="1064"/>
      <c r="W149" s="1064"/>
      <c r="X149" s="1064"/>
      <c r="Y149" s="1064"/>
      <c r="Z149" s="1064"/>
      <c r="AA149" s="1064"/>
      <c r="AB149" s="1064"/>
      <c r="AC149" s="1064"/>
      <c r="AD149" s="1064"/>
      <c r="AE149" s="1064"/>
      <c r="AF149" s="1064"/>
      <c r="AG149" s="1064"/>
      <c r="AH149" s="1064"/>
      <c r="AI149" s="1064"/>
      <c r="AJ149" s="1064"/>
      <c r="AK149" s="1064"/>
      <c r="AL149" s="1064"/>
      <c r="AM149" s="1064"/>
      <c r="AN149" s="1064"/>
      <c r="AO149" s="1064"/>
      <c r="AP149" s="1064"/>
      <c r="AQ149" s="1064"/>
      <c r="AR149" s="1064"/>
      <c r="AS149" s="1064"/>
      <c r="AT149" s="1064"/>
      <c r="AU149" s="1064"/>
      <c r="AV149" s="1064"/>
      <c r="AW149" s="1064"/>
      <c r="AX149" s="1064"/>
      <c r="AY149" s="1064"/>
      <c r="AZ149" s="1064"/>
      <c r="BA149" s="1064"/>
      <c r="BB149" s="1064"/>
      <c r="BC149" s="1064"/>
      <c r="BD149" s="1064"/>
      <c r="BE149" s="1064"/>
      <c r="BF149" s="1064"/>
      <c r="BG149" s="1064"/>
      <c r="BH149" s="1064"/>
      <c r="BI149" s="1064"/>
      <c r="BJ149" s="1064"/>
      <c r="BK149" s="1064"/>
      <c r="BL149" s="1064"/>
      <c r="BM149" s="1064"/>
      <c r="BN149" s="1064"/>
      <c r="BO149" s="1064"/>
      <c r="BP149" s="1064"/>
      <c r="BQ149" s="1064"/>
      <c r="BR149" s="1064"/>
      <c r="BS149" s="1064"/>
      <c r="BT149" s="1064"/>
      <c r="BU149" s="1064"/>
      <c r="BV149" s="1064"/>
      <c r="BW149" s="1064"/>
      <c r="BX149" s="1064"/>
      <c r="BY149" s="1064"/>
      <c r="BZ149" s="1064"/>
      <c r="CA149" s="1064"/>
      <c r="CB149" s="1064"/>
      <c r="CC149" s="1064"/>
      <c r="CD149" s="1064"/>
      <c r="CE149" s="1064"/>
      <c r="CF149" s="1064"/>
      <c r="CG149" s="1064"/>
      <c r="CH149" s="1064"/>
      <c r="CI149" s="1064"/>
      <c r="CJ149" s="1064"/>
    </row>
    <row r="150" spans="1:142" s="1178" customFormat="1" ht="15" customHeight="1" x14ac:dyDescent="0.25">
      <c r="A150" s="1496"/>
      <c r="B150" s="1095" t="s">
        <v>1346</v>
      </c>
      <c r="C150" s="1095"/>
      <c r="D150" s="1194"/>
      <c r="E150" s="1195"/>
      <c r="F150" s="1502"/>
      <c r="G150" s="1064"/>
      <c r="H150" s="1064"/>
      <c r="I150" s="1064"/>
      <c r="J150" s="1064"/>
      <c r="K150" s="1064"/>
      <c r="L150" s="1064"/>
      <c r="M150" s="1064"/>
      <c r="N150" s="1193"/>
      <c r="O150" s="1064"/>
      <c r="P150" s="1064"/>
      <c r="Q150" s="1064"/>
      <c r="R150" s="1064"/>
      <c r="S150" s="1064"/>
      <c r="T150" s="1064"/>
      <c r="U150" s="1064"/>
      <c r="V150" s="1064"/>
      <c r="W150" s="1064"/>
      <c r="X150" s="1064"/>
      <c r="Y150" s="1064"/>
      <c r="Z150" s="1064"/>
      <c r="AA150" s="1064"/>
      <c r="AB150" s="1064"/>
      <c r="AC150" s="1064"/>
      <c r="AD150" s="1064"/>
      <c r="AE150" s="1064"/>
      <c r="AF150" s="1064"/>
      <c r="AG150" s="1064"/>
      <c r="AH150" s="1064"/>
      <c r="AI150" s="1064"/>
      <c r="AJ150" s="1064"/>
      <c r="AK150" s="1064"/>
      <c r="AL150" s="1064"/>
      <c r="AM150" s="1064"/>
      <c r="AN150" s="1064"/>
      <c r="AO150" s="1064"/>
      <c r="AP150" s="1064"/>
      <c r="AQ150" s="1064"/>
      <c r="AR150" s="1064"/>
      <c r="AS150" s="1064"/>
      <c r="AT150" s="1196"/>
      <c r="AU150" s="1196"/>
      <c r="AV150" s="1196"/>
      <c r="AW150" s="1196"/>
      <c r="AX150" s="1196"/>
      <c r="AY150" s="1196"/>
      <c r="AZ150" s="1196"/>
      <c r="BA150" s="1196"/>
      <c r="BB150" s="1196"/>
      <c r="BC150" s="1196"/>
      <c r="BD150" s="1196"/>
      <c r="BE150" s="1196"/>
      <c r="BF150" s="1196"/>
      <c r="BG150" s="1196"/>
      <c r="BH150" s="1064"/>
      <c r="BI150" s="1064"/>
      <c r="BJ150" s="1196"/>
      <c r="BK150" s="1196"/>
      <c r="BL150" s="1196"/>
      <c r="BM150" s="1196"/>
      <c r="BN150" s="1196"/>
      <c r="BO150" s="1196"/>
      <c r="BP150" s="1196"/>
      <c r="BQ150" s="1196"/>
      <c r="BR150" s="1196"/>
      <c r="BS150" s="1196"/>
      <c r="BT150" s="1196"/>
      <c r="BU150" s="1196"/>
      <c r="BV150" s="1196"/>
      <c r="BW150" s="1196"/>
      <c r="BX150" s="1064"/>
      <c r="BY150" s="1064"/>
      <c r="BZ150" s="1196"/>
      <c r="CA150" s="1196"/>
      <c r="CB150" s="1196"/>
      <c r="CC150" s="1196"/>
      <c r="CD150" s="1196"/>
      <c r="CE150" s="1196"/>
      <c r="CF150" s="1196"/>
      <c r="CG150" s="1196"/>
      <c r="CH150" s="1196"/>
      <c r="CI150" s="1196"/>
      <c r="CJ150" s="1196"/>
      <c r="CL150" s="1066"/>
      <c r="CM150" s="1066"/>
      <c r="CX150" s="1066"/>
      <c r="CY150" s="1066"/>
      <c r="DH150" s="1066"/>
      <c r="DI150" s="1066"/>
      <c r="DP150" s="1066"/>
      <c r="DQ150" s="1066"/>
      <c r="DV150" s="1066"/>
      <c r="DW150" s="1066"/>
      <c r="DY150" s="1066"/>
      <c r="DZ150" s="1066"/>
      <c r="EA150" s="1066"/>
      <c r="EB150" s="1066"/>
    </row>
    <row r="151" spans="1:142" s="1178" customFormat="1" ht="15" customHeight="1" x14ac:dyDescent="0.25">
      <c r="A151" s="1496"/>
      <c r="B151" s="1095" t="s">
        <v>1347</v>
      </c>
      <c r="C151" s="1095"/>
      <c r="D151" s="1194"/>
      <c r="E151" s="1195"/>
      <c r="F151" s="1216">
        <f>SUM(F152:F153)</f>
        <v>0</v>
      </c>
      <c r="G151" s="1064"/>
      <c r="H151" s="1064"/>
      <c r="I151" s="1064"/>
      <c r="J151" s="1064"/>
      <c r="K151" s="1064"/>
      <c r="L151" s="1064"/>
      <c r="M151" s="1064"/>
      <c r="N151" s="1193"/>
      <c r="O151" s="1064"/>
      <c r="P151" s="1064"/>
      <c r="Q151" s="1064"/>
      <c r="R151" s="1064"/>
      <c r="S151" s="1064"/>
      <c r="T151" s="1064"/>
      <c r="U151" s="1064"/>
      <c r="V151" s="1064"/>
      <c r="W151" s="1064"/>
      <c r="X151" s="1064"/>
      <c r="Y151" s="1064"/>
      <c r="Z151" s="1064"/>
      <c r="AA151" s="1064"/>
      <c r="AB151" s="1064"/>
      <c r="AC151" s="1064"/>
      <c r="AD151" s="1064"/>
      <c r="AE151" s="1064"/>
      <c r="AF151" s="1064"/>
      <c r="AG151" s="1064"/>
      <c r="AH151" s="1064"/>
      <c r="AI151" s="1064"/>
      <c r="AJ151" s="1064"/>
      <c r="AK151" s="1064"/>
      <c r="AL151" s="1064"/>
      <c r="AM151" s="1064"/>
      <c r="AN151" s="1064"/>
      <c r="AO151" s="1064"/>
      <c r="AP151" s="1064"/>
      <c r="AQ151" s="1064"/>
      <c r="AR151" s="1064"/>
      <c r="AS151" s="1064"/>
      <c r="AT151" s="1196"/>
      <c r="AU151" s="1196"/>
      <c r="AV151" s="1196"/>
      <c r="AW151" s="1196"/>
      <c r="AX151" s="1196"/>
      <c r="AY151" s="1196"/>
      <c r="AZ151" s="1196"/>
      <c r="BA151" s="1196"/>
      <c r="BB151" s="1196"/>
      <c r="BC151" s="1196"/>
      <c r="BD151" s="1196"/>
      <c r="BE151" s="1196"/>
      <c r="BF151" s="1196"/>
      <c r="BG151" s="1196"/>
      <c r="BH151" s="1064"/>
      <c r="BI151" s="1064"/>
      <c r="BJ151" s="1196"/>
      <c r="BK151" s="1196"/>
      <c r="BL151" s="1196"/>
      <c r="BM151" s="1196"/>
      <c r="BN151" s="1196"/>
      <c r="BO151" s="1196"/>
      <c r="BP151" s="1196"/>
      <c r="BQ151" s="1196"/>
      <c r="BR151" s="1196"/>
      <c r="BS151" s="1196"/>
      <c r="BT151" s="1196"/>
      <c r="BU151" s="1196"/>
      <c r="BV151" s="1196"/>
      <c r="BW151" s="1196"/>
      <c r="BX151" s="1064"/>
      <c r="BY151" s="1064"/>
      <c r="BZ151" s="1196"/>
      <c r="CA151" s="1196"/>
      <c r="CB151" s="1196"/>
      <c r="CC151" s="1196"/>
      <c r="CD151" s="1196"/>
      <c r="CE151" s="1196"/>
      <c r="CF151" s="1196"/>
      <c r="CG151" s="1196"/>
      <c r="CH151" s="1196"/>
      <c r="CI151" s="1196"/>
      <c r="CJ151" s="1196"/>
      <c r="CL151" s="1066"/>
      <c r="CM151" s="1066"/>
      <c r="CX151" s="1066"/>
      <c r="CY151" s="1066"/>
      <c r="DH151" s="1066"/>
      <c r="DI151" s="1066"/>
      <c r="DP151" s="1066"/>
      <c r="DQ151" s="1066"/>
      <c r="DV151" s="1066"/>
      <c r="DW151" s="1066"/>
      <c r="DY151" s="1066"/>
      <c r="DZ151" s="1066"/>
      <c r="EA151" s="1066"/>
      <c r="EB151" s="1066"/>
    </row>
    <row r="152" spans="1:142" s="1178" customFormat="1" ht="15" customHeight="1" x14ac:dyDescent="0.25">
      <c r="A152" s="1496"/>
      <c r="B152" s="1217" t="s">
        <v>1348</v>
      </c>
      <c r="C152" s="1097"/>
      <c r="D152" s="1218"/>
      <c r="E152" s="583"/>
      <c r="F152" s="1219"/>
      <c r="G152" s="1064"/>
      <c r="H152" s="1064"/>
      <c r="I152" s="1064"/>
      <c r="J152" s="1064"/>
      <c r="K152" s="1064"/>
      <c r="L152" s="1064"/>
      <c r="M152" s="1064"/>
      <c r="N152" s="1193"/>
      <c r="O152" s="1064"/>
      <c r="P152" s="1064"/>
      <c r="Q152" s="1064"/>
      <c r="R152" s="1064"/>
      <c r="S152" s="1064"/>
      <c r="T152" s="1064"/>
      <c r="U152" s="1064"/>
      <c r="V152" s="1064"/>
      <c r="W152" s="1064"/>
      <c r="X152" s="1064"/>
      <c r="Y152" s="1064"/>
      <c r="Z152" s="1064"/>
      <c r="AA152" s="1064"/>
      <c r="AB152" s="1064"/>
      <c r="AC152" s="1064"/>
      <c r="AD152" s="1064"/>
      <c r="AE152" s="1064"/>
      <c r="AF152" s="1064"/>
      <c r="AG152" s="1064"/>
      <c r="AH152" s="1064"/>
      <c r="AI152" s="1064"/>
      <c r="AJ152" s="1064"/>
      <c r="AK152" s="1064"/>
      <c r="AL152" s="1064"/>
      <c r="AM152" s="1064"/>
      <c r="AN152" s="1064"/>
      <c r="AO152" s="1064"/>
      <c r="AP152" s="1064"/>
      <c r="AQ152" s="1064"/>
      <c r="AR152" s="1064"/>
      <c r="AS152" s="1064"/>
      <c r="AT152" s="1196"/>
      <c r="AU152" s="1196"/>
      <c r="AV152" s="1196"/>
      <c r="AW152" s="1196"/>
      <c r="AX152" s="1196"/>
      <c r="AY152" s="1196"/>
      <c r="AZ152" s="1196"/>
      <c r="BA152" s="1196"/>
      <c r="BB152" s="1196"/>
      <c r="BC152" s="1196"/>
      <c r="BD152" s="1196"/>
      <c r="BE152" s="1196"/>
      <c r="BF152" s="1196"/>
      <c r="BG152" s="1196"/>
      <c r="BH152" s="1064"/>
      <c r="BI152" s="1064"/>
      <c r="BJ152" s="1196"/>
      <c r="BK152" s="1196"/>
      <c r="BL152" s="1196"/>
      <c r="BM152" s="1196"/>
      <c r="BN152" s="1196"/>
      <c r="BO152" s="1196"/>
      <c r="BP152" s="1196"/>
      <c r="BQ152" s="1196"/>
      <c r="BR152" s="1196"/>
      <c r="BS152" s="1196"/>
      <c r="BT152" s="1196"/>
      <c r="BU152" s="1196"/>
      <c r="BV152" s="1196"/>
      <c r="BW152" s="1196"/>
      <c r="BX152" s="1064"/>
      <c r="BY152" s="1064"/>
      <c r="BZ152" s="1196"/>
      <c r="CA152" s="1196"/>
      <c r="CB152" s="1196"/>
      <c r="CC152" s="1196"/>
      <c r="CD152" s="1196"/>
      <c r="CE152" s="1196"/>
      <c r="CF152" s="1196"/>
      <c r="CG152" s="1196"/>
      <c r="CH152" s="1196"/>
      <c r="CI152" s="1196"/>
      <c r="CJ152" s="1196"/>
      <c r="CL152" s="1066"/>
      <c r="CM152" s="1066"/>
      <c r="CX152" s="1066"/>
      <c r="CY152" s="1066"/>
      <c r="DH152" s="1066"/>
      <c r="DI152" s="1066"/>
      <c r="DP152" s="1066"/>
      <c r="DQ152" s="1066"/>
      <c r="DV152" s="1066"/>
      <c r="DW152" s="1066"/>
      <c r="DY152" s="1066"/>
      <c r="DZ152" s="1066"/>
      <c r="EA152" s="1066"/>
      <c r="EB152" s="1066"/>
    </row>
    <row r="153" spans="1:142" s="1178" customFormat="1" ht="15" customHeight="1" x14ac:dyDescent="0.25">
      <c r="A153" s="1496"/>
      <c r="B153" s="1217" t="s">
        <v>1349</v>
      </c>
      <c r="C153" s="1097"/>
      <c r="D153" s="1218"/>
      <c r="E153" s="583"/>
      <c r="F153" s="1219"/>
      <c r="G153" s="1064"/>
      <c r="H153" s="1064"/>
      <c r="I153" s="1064"/>
      <c r="J153" s="1064"/>
      <c r="K153" s="1064"/>
      <c r="L153" s="1064"/>
      <c r="M153" s="1064"/>
      <c r="N153" s="1193"/>
      <c r="O153" s="1064"/>
      <c r="P153" s="1064"/>
      <c r="Q153" s="1064"/>
      <c r="R153" s="1064"/>
      <c r="S153" s="1064"/>
      <c r="T153" s="1064"/>
      <c r="U153" s="1064"/>
      <c r="V153" s="1064"/>
      <c r="W153" s="1064"/>
      <c r="X153" s="1064"/>
      <c r="Y153" s="1064"/>
      <c r="Z153" s="1064"/>
      <c r="AA153" s="1064"/>
      <c r="AB153" s="1064"/>
      <c r="AC153" s="1064"/>
      <c r="AD153" s="1064"/>
      <c r="AE153" s="1064"/>
      <c r="AF153" s="1064"/>
      <c r="AG153" s="1064"/>
      <c r="AH153" s="1064"/>
      <c r="AI153" s="1064"/>
      <c r="AJ153" s="1064"/>
      <c r="AK153" s="1064"/>
      <c r="AL153" s="1064"/>
      <c r="AM153" s="1064"/>
      <c r="AN153" s="1064"/>
      <c r="AO153" s="1064"/>
      <c r="AP153" s="1064"/>
      <c r="AQ153" s="1064"/>
      <c r="AR153" s="1064"/>
      <c r="AS153" s="1064"/>
      <c r="AT153" s="1196"/>
      <c r="AU153" s="1196"/>
      <c r="AV153" s="1196"/>
      <c r="AW153" s="1196"/>
      <c r="AX153" s="1196"/>
      <c r="AY153" s="1196"/>
      <c r="AZ153" s="1196"/>
      <c r="BA153" s="1196"/>
      <c r="BB153" s="1196"/>
      <c r="BC153" s="1196"/>
      <c r="BD153" s="1196"/>
      <c r="BE153" s="1196"/>
      <c r="BF153" s="1196"/>
      <c r="BG153" s="1196"/>
      <c r="BH153" s="1064"/>
      <c r="BI153" s="1064"/>
      <c r="BJ153" s="1196"/>
      <c r="BK153" s="1196"/>
      <c r="BL153" s="1196"/>
      <c r="BM153" s="1196"/>
      <c r="BN153" s="1196"/>
      <c r="BO153" s="1196"/>
      <c r="BP153" s="1196"/>
      <c r="BQ153" s="1196"/>
      <c r="BR153" s="1196"/>
      <c r="BS153" s="1196"/>
      <c r="BT153" s="1196"/>
      <c r="BU153" s="1196"/>
      <c r="BV153" s="1196"/>
      <c r="BW153" s="1196"/>
      <c r="BX153" s="1064"/>
      <c r="BY153" s="1064"/>
      <c r="BZ153" s="1196"/>
      <c r="CA153" s="1196"/>
      <c r="CB153" s="1196"/>
      <c r="CC153" s="1196"/>
      <c r="CD153" s="1196"/>
      <c r="CE153" s="1196"/>
      <c r="CF153" s="1196"/>
      <c r="CG153" s="1196"/>
      <c r="CH153" s="1196"/>
      <c r="CI153" s="1196"/>
      <c r="CJ153" s="1196"/>
      <c r="CL153" s="1066"/>
      <c r="CM153" s="1066"/>
      <c r="CX153" s="1066"/>
      <c r="CY153" s="1066"/>
      <c r="DH153" s="1066"/>
      <c r="DI153" s="1066"/>
      <c r="DP153" s="1066"/>
      <c r="DQ153" s="1066"/>
      <c r="DV153" s="1066"/>
      <c r="DW153" s="1066"/>
      <c r="DY153" s="1066"/>
      <c r="DZ153" s="1066"/>
      <c r="EA153" s="1066"/>
      <c r="EB153" s="1066"/>
    </row>
    <row r="154" spans="1:142" s="1178" customFormat="1" ht="15" customHeight="1" x14ac:dyDescent="0.25">
      <c r="A154" s="1496"/>
      <c r="B154" s="1497" t="s">
        <v>1350</v>
      </c>
      <c r="C154" s="1497"/>
      <c r="D154" s="1497"/>
      <c r="E154" s="1497"/>
      <c r="F154" s="1497">
        <f>F150*0.01+F151*0.001</f>
        <v>0</v>
      </c>
      <c r="G154" s="1064"/>
      <c r="H154" s="1064"/>
      <c r="I154" s="1064"/>
      <c r="J154" s="1064"/>
      <c r="K154" s="1064"/>
      <c r="L154" s="1064"/>
      <c r="M154" s="1064"/>
      <c r="N154" s="1193"/>
      <c r="O154" s="1064"/>
      <c r="P154" s="1064"/>
      <c r="Q154" s="1064"/>
      <c r="R154" s="1064"/>
      <c r="S154" s="1064"/>
      <c r="T154" s="1064"/>
      <c r="U154" s="1064"/>
      <c r="V154" s="1064"/>
      <c r="W154" s="1064"/>
      <c r="X154" s="1064"/>
      <c r="Y154" s="1064"/>
      <c r="Z154" s="1064"/>
      <c r="AA154" s="1064"/>
      <c r="AB154" s="1064"/>
      <c r="AC154" s="1064"/>
      <c r="AD154" s="1064"/>
      <c r="AE154" s="1064"/>
      <c r="AF154" s="1064"/>
      <c r="AG154" s="1064"/>
      <c r="AH154" s="1064"/>
      <c r="AI154" s="1064"/>
      <c r="AJ154" s="1064"/>
      <c r="AK154" s="1064"/>
      <c r="AL154" s="1064"/>
      <c r="AM154" s="1064"/>
      <c r="AN154" s="1064"/>
      <c r="AO154" s="1064"/>
      <c r="AP154" s="1064"/>
      <c r="AQ154" s="1064"/>
      <c r="AR154" s="1064"/>
      <c r="AS154" s="1064"/>
      <c r="AT154" s="1196"/>
      <c r="AU154" s="1196"/>
      <c r="AV154" s="1196"/>
      <c r="AW154" s="1196"/>
      <c r="AX154" s="1196"/>
      <c r="AY154" s="1196"/>
      <c r="AZ154" s="1196"/>
      <c r="BA154" s="1196"/>
      <c r="BB154" s="1196"/>
      <c r="BC154" s="1196"/>
      <c r="BD154" s="1196"/>
      <c r="BE154" s="1196"/>
      <c r="BF154" s="1196"/>
      <c r="BG154" s="1196"/>
      <c r="BH154" s="1064"/>
      <c r="BI154" s="1064"/>
      <c r="BJ154" s="1196"/>
      <c r="BK154" s="1196"/>
      <c r="BL154" s="1196"/>
      <c r="BM154" s="1196"/>
      <c r="BN154" s="1196"/>
      <c r="BO154" s="1196"/>
      <c r="BP154" s="1196"/>
      <c r="BQ154" s="1196"/>
      <c r="BR154" s="1196"/>
      <c r="BS154" s="1196"/>
      <c r="BT154" s="1196"/>
      <c r="BU154" s="1196"/>
      <c r="BV154" s="1196"/>
      <c r="BW154" s="1196"/>
      <c r="BX154" s="1064"/>
      <c r="BY154" s="1064"/>
      <c r="BZ154" s="1196"/>
      <c r="CA154" s="1196"/>
      <c r="CB154" s="1196"/>
      <c r="CC154" s="1196"/>
      <c r="CD154" s="1196"/>
      <c r="CE154" s="1196"/>
      <c r="CF154" s="1196"/>
      <c r="CG154" s="1196"/>
      <c r="CH154" s="1196"/>
      <c r="CI154" s="1196"/>
      <c r="CJ154" s="1196"/>
      <c r="CL154" s="1066"/>
      <c r="CM154" s="1066"/>
      <c r="CX154" s="1066"/>
      <c r="CY154" s="1066"/>
      <c r="DH154" s="1066"/>
      <c r="DI154" s="1066"/>
      <c r="DP154" s="1066"/>
      <c r="DQ154" s="1066"/>
      <c r="DV154" s="1066"/>
      <c r="DW154" s="1066"/>
      <c r="DY154" s="1066"/>
      <c r="DZ154" s="1066"/>
      <c r="EA154" s="1066"/>
      <c r="EB154" s="1066"/>
    </row>
    <row r="155" spans="1:142" s="1066" customFormat="1" ht="15" customHeight="1" x14ac:dyDescent="0.25">
      <c r="A155" s="2336"/>
      <c r="B155" s="1345"/>
      <c r="C155" s="1345"/>
      <c r="D155" s="1345"/>
      <c r="E155" s="1345"/>
      <c r="F155" s="1345"/>
      <c r="G155" s="1345"/>
      <c r="H155" s="1345"/>
      <c r="I155" s="1345"/>
      <c r="J155" s="1345"/>
      <c r="K155" s="1345"/>
      <c r="L155" s="1345"/>
      <c r="M155" s="1345"/>
      <c r="N155" s="1344"/>
      <c r="O155" s="1064"/>
      <c r="P155" s="1064"/>
      <c r="Q155" s="1064"/>
      <c r="R155" s="1064"/>
      <c r="S155" s="1064"/>
      <c r="T155" s="1064"/>
      <c r="U155" s="1064"/>
      <c r="V155" s="1064"/>
      <c r="W155" s="1064"/>
      <c r="X155" s="1064"/>
      <c r="Y155" s="1064"/>
      <c r="Z155" s="1064"/>
      <c r="AA155" s="1064"/>
      <c r="AB155" s="1064"/>
      <c r="AC155" s="1064"/>
      <c r="AD155" s="1064"/>
      <c r="AE155" s="1064"/>
      <c r="AF155" s="1064"/>
      <c r="AG155" s="1064"/>
      <c r="AH155" s="1064"/>
      <c r="AI155" s="1064"/>
      <c r="AJ155" s="1064"/>
      <c r="AK155" s="1064"/>
      <c r="AL155" s="1064"/>
      <c r="AM155" s="1064"/>
      <c r="AN155" s="1064"/>
      <c r="AO155" s="1064"/>
      <c r="AP155" s="1064"/>
      <c r="AQ155" s="1064"/>
      <c r="AR155" s="1064"/>
      <c r="AS155" s="1064"/>
      <c r="AT155" s="1064"/>
      <c r="AU155" s="1064"/>
      <c r="AV155" s="1064"/>
      <c r="AW155" s="1064"/>
      <c r="AX155" s="1064"/>
      <c r="AY155" s="1064"/>
      <c r="AZ155" s="1064"/>
      <c r="BA155" s="1064"/>
      <c r="BB155" s="1064"/>
      <c r="BC155" s="1064"/>
      <c r="BD155" s="1064"/>
      <c r="BE155" s="1064"/>
      <c r="BF155" s="1064"/>
      <c r="BG155" s="1064"/>
      <c r="BH155" s="1064"/>
      <c r="BI155" s="1064"/>
      <c r="BJ155" s="1064"/>
      <c r="BK155" s="1064"/>
      <c r="BL155" s="1064"/>
      <c r="BM155" s="1064"/>
      <c r="BN155" s="1064"/>
      <c r="BO155" s="1064"/>
      <c r="BP155" s="1064"/>
      <c r="BQ155" s="1064"/>
      <c r="BR155" s="1064"/>
      <c r="BS155" s="1064"/>
      <c r="BT155" s="1064"/>
      <c r="BU155" s="1064"/>
      <c r="BV155" s="1064"/>
      <c r="BW155" s="1064"/>
      <c r="BX155" s="1064"/>
      <c r="BY155" s="1064"/>
      <c r="BZ155" s="1064"/>
      <c r="CA155" s="1064"/>
      <c r="CB155" s="1064"/>
      <c r="CC155" s="1064"/>
      <c r="CD155" s="1064"/>
      <c r="CE155" s="1064"/>
      <c r="CF155" s="1064"/>
      <c r="CG155" s="1064"/>
      <c r="CH155" s="1064"/>
      <c r="CI155" s="1064"/>
      <c r="CJ155" s="1064"/>
    </row>
    <row r="156" spans="1:142" s="1175" customFormat="1" ht="15" hidden="1" customHeight="1" x14ac:dyDescent="0.25">
      <c r="A156" s="1206"/>
      <c r="B156" s="1206"/>
      <c r="C156" s="1206"/>
      <c r="D156" s="1206"/>
      <c r="E156" s="1206"/>
      <c r="F156" s="1206"/>
      <c r="G156" s="1206"/>
      <c r="H156" s="1206"/>
      <c r="I156" s="1206"/>
      <c r="J156" s="1206"/>
      <c r="K156" s="1206"/>
      <c r="L156" s="1206"/>
      <c r="M156" s="1064"/>
      <c r="N156" s="1064"/>
      <c r="O156" s="1206"/>
      <c r="P156" s="1206"/>
      <c r="Q156" s="1206"/>
      <c r="R156" s="1206"/>
      <c r="S156" s="1206"/>
      <c r="T156" s="1206"/>
      <c r="U156" s="1206"/>
      <c r="V156" s="1206"/>
      <c r="W156" s="1206"/>
      <c r="X156" s="1206"/>
      <c r="Y156" s="1206"/>
      <c r="Z156" s="1206"/>
      <c r="AA156" s="1206"/>
      <c r="AB156" s="1206"/>
      <c r="AC156" s="1206"/>
      <c r="AD156" s="1206"/>
      <c r="AE156" s="1206"/>
      <c r="AF156" s="1206"/>
      <c r="AG156" s="1206"/>
      <c r="AH156" s="1206"/>
      <c r="AI156" s="1206"/>
      <c r="AJ156" s="1206"/>
      <c r="AK156" s="1206"/>
      <c r="AL156" s="1206"/>
      <c r="AM156" s="1206"/>
      <c r="AN156" s="1206"/>
      <c r="AO156" s="1206"/>
      <c r="AP156" s="1206"/>
      <c r="AQ156" s="1206"/>
      <c r="AR156" s="1206"/>
      <c r="AS156" s="1206"/>
      <c r="AT156" s="1206"/>
      <c r="AU156" s="1206"/>
      <c r="AV156" s="1206"/>
      <c r="AW156" s="1206"/>
      <c r="AX156" s="1206"/>
      <c r="AY156" s="1206"/>
      <c r="AZ156" s="1206"/>
      <c r="BA156" s="1206"/>
      <c r="BB156" s="1206"/>
      <c r="BC156" s="1206"/>
      <c r="BD156" s="1206"/>
      <c r="BE156" s="1206"/>
      <c r="BF156" s="1206"/>
      <c r="BG156" s="1206"/>
      <c r="BH156" s="1206"/>
      <c r="BI156" s="1206"/>
      <c r="BJ156" s="1206"/>
      <c r="BK156" s="1206"/>
      <c r="BL156" s="1206"/>
      <c r="BM156" s="1206"/>
      <c r="BN156" s="1206"/>
      <c r="BO156" s="1206"/>
      <c r="BP156" s="1206"/>
      <c r="BQ156" s="1206"/>
      <c r="BR156" s="1206"/>
      <c r="BS156" s="1206"/>
      <c r="BT156" s="1206"/>
      <c r="BU156" s="1206"/>
      <c r="BV156" s="1206"/>
      <c r="BW156" s="1206"/>
      <c r="BX156" s="1206"/>
      <c r="BY156" s="1206"/>
      <c r="BZ156" s="1206"/>
      <c r="CA156" s="1206"/>
      <c r="CB156" s="1206"/>
      <c r="CC156" s="1206"/>
      <c r="CD156" s="1206"/>
      <c r="CE156" s="1206"/>
      <c r="CF156" s="1206"/>
      <c r="CG156" s="1206"/>
      <c r="CH156" s="1206"/>
      <c r="CI156" s="1206"/>
      <c r="CJ156" s="1206"/>
    </row>
    <row r="157" spans="1:142" s="1175" customFormat="1" ht="15" hidden="1" customHeight="1" x14ac:dyDescent="0.25">
      <c r="A157" s="1206"/>
      <c r="B157" s="1206"/>
      <c r="C157" s="1206"/>
      <c r="D157" s="1206"/>
      <c r="E157" s="1206"/>
      <c r="F157" s="1206"/>
      <c r="G157" s="1206"/>
      <c r="H157" s="1206"/>
      <c r="I157" s="1206"/>
      <c r="J157" s="1206"/>
      <c r="K157" s="1206"/>
      <c r="L157" s="1206"/>
      <c r="M157" s="1064"/>
      <c r="N157" s="1064"/>
      <c r="O157" s="1206"/>
      <c r="P157" s="1206"/>
      <c r="Q157" s="1206"/>
      <c r="R157" s="1206"/>
      <c r="S157" s="1206"/>
      <c r="T157" s="1206"/>
      <c r="U157" s="1206"/>
      <c r="V157" s="1206"/>
      <c r="W157" s="1206"/>
      <c r="X157" s="1206"/>
      <c r="Y157" s="1206"/>
      <c r="Z157" s="1206"/>
      <c r="AA157" s="1206"/>
      <c r="AB157" s="1206"/>
      <c r="AC157" s="1206"/>
      <c r="AD157" s="1206"/>
      <c r="AE157" s="1206"/>
      <c r="AF157" s="1206"/>
      <c r="AG157" s="1206"/>
      <c r="AH157" s="1206"/>
      <c r="AI157" s="1206"/>
      <c r="AJ157" s="1206"/>
      <c r="AK157" s="1206"/>
      <c r="AL157" s="1206"/>
      <c r="AM157" s="1206"/>
      <c r="AN157" s="1206"/>
      <c r="AO157" s="1206"/>
      <c r="AP157" s="1206"/>
      <c r="AQ157" s="1206"/>
      <c r="AR157" s="1206"/>
      <c r="AS157" s="1206"/>
      <c r="AT157" s="1206"/>
      <c r="AU157" s="1206"/>
      <c r="AV157" s="1206"/>
      <c r="AW157" s="1206"/>
      <c r="AX157" s="1206"/>
      <c r="AY157" s="1206"/>
      <c r="AZ157" s="1206"/>
      <c r="BA157" s="1206"/>
      <c r="BB157" s="1206"/>
      <c r="BC157" s="1206"/>
      <c r="BD157" s="1206"/>
      <c r="BE157" s="1206"/>
      <c r="BF157" s="1206"/>
      <c r="BG157" s="1206"/>
      <c r="BH157" s="1206"/>
      <c r="BI157" s="1206"/>
      <c r="BJ157" s="1206"/>
      <c r="BK157" s="1206"/>
      <c r="BL157" s="1206"/>
      <c r="BM157" s="1206"/>
      <c r="BN157" s="1206"/>
      <c r="BO157" s="1206"/>
      <c r="BP157" s="1206"/>
      <c r="BQ157" s="1206"/>
      <c r="BR157" s="1206"/>
      <c r="BS157" s="1206"/>
      <c r="BT157" s="1206"/>
      <c r="BU157" s="1206"/>
      <c r="BV157" s="1206"/>
      <c r="BW157" s="1206"/>
      <c r="BX157" s="1206"/>
      <c r="BY157" s="1206"/>
      <c r="BZ157" s="1206"/>
      <c r="CA157" s="1206"/>
      <c r="CB157" s="1206"/>
      <c r="CC157" s="1206"/>
      <c r="CD157" s="1206"/>
      <c r="CE157" s="1206"/>
      <c r="CF157" s="1206"/>
      <c r="CG157" s="1206"/>
      <c r="CH157" s="1206"/>
      <c r="CI157" s="1206"/>
      <c r="CJ157" s="1206"/>
    </row>
    <row r="158" spans="1:142" s="1175" customFormat="1" ht="15" hidden="1" customHeight="1" x14ac:dyDescent="0.25">
      <c r="A158" s="1206"/>
      <c r="B158" s="1206"/>
      <c r="C158" s="1206"/>
      <c r="D158" s="1206"/>
      <c r="E158" s="1206"/>
      <c r="F158" s="1206"/>
      <c r="G158" s="1206"/>
      <c r="H158" s="1206"/>
      <c r="I158" s="1206"/>
      <c r="J158" s="1206"/>
      <c r="K158" s="1206"/>
      <c r="L158" s="1206"/>
      <c r="M158" s="1064"/>
      <c r="N158" s="1064"/>
      <c r="O158" s="1206"/>
      <c r="P158" s="1206"/>
      <c r="Q158" s="1206"/>
      <c r="R158" s="1206"/>
      <c r="S158" s="1206"/>
      <c r="T158" s="1206"/>
      <c r="U158" s="120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6"/>
      <c r="BF158" s="1206"/>
      <c r="BG158" s="1206"/>
      <c r="BH158" s="1206"/>
      <c r="BI158" s="1206"/>
      <c r="BJ158" s="1206"/>
      <c r="BK158" s="1206"/>
      <c r="BL158" s="1206"/>
      <c r="BM158" s="1206"/>
      <c r="BN158" s="1206"/>
      <c r="BO158" s="1206"/>
      <c r="BP158" s="1206"/>
      <c r="BQ158" s="1206"/>
      <c r="BR158" s="1206"/>
      <c r="BS158" s="1206"/>
      <c r="BT158" s="1206"/>
      <c r="BU158" s="1206"/>
      <c r="BV158" s="1206"/>
      <c r="BW158" s="1206"/>
      <c r="BX158" s="1206"/>
      <c r="BY158" s="1206"/>
      <c r="BZ158" s="1206"/>
      <c r="CA158" s="1206"/>
      <c r="CB158" s="1206"/>
      <c r="CC158" s="1206"/>
      <c r="CD158" s="1206"/>
      <c r="CE158" s="1206"/>
      <c r="CF158" s="1206"/>
      <c r="CG158" s="1206"/>
      <c r="CH158" s="1206"/>
      <c r="CI158" s="1206"/>
      <c r="CJ158" s="1206"/>
    </row>
    <row r="159" spans="1:142" s="1175" customFormat="1" ht="15" hidden="1" customHeight="1" x14ac:dyDescent="0.25">
      <c r="A159" s="1206"/>
      <c r="B159" s="1206"/>
      <c r="C159" s="1206"/>
      <c r="D159" s="1206"/>
      <c r="E159" s="1206"/>
      <c r="F159" s="1206"/>
      <c r="G159" s="1206"/>
      <c r="H159" s="1206"/>
      <c r="I159" s="1206"/>
      <c r="J159" s="1206"/>
      <c r="K159" s="1206"/>
      <c r="L159" s="1206"/>
      <c r="M159" s="1064"/>
      <c r="N159" s="1064"/>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6"/>
      <c r="BF159" s="1206"/>
      <c r="BG159" s="1206"/>
      <c r="BH159" s="1206"/>
      <c r="BI159" s="1206"/>
      <c r="BJ159" s="1206"/>
      <c r="BK159" s="1206"/>
      <c r="BL159" s="1206"/>
      <c r="BM159" s="1206"/>
      <c r="BN159" s="1206"/>
      <c r="BO159" s="1206"/>
      <c r="BP159" s="1206"/>
      <c r="BQ159" s="1206"/>
      <c r="BR159" s="1206"/>
      <c r="BS159" s="1206"/>
      <c r="BT159" s="1206"/>
      <c r="BU159" s="1206"/>
      <c r="BV159" s="1206"/>
      <c r="BW159" s="1206"/>
      <c r="BX159" s="1206"/>
      <c r="BY159" s="1206"/>
      <c r="BZ159" s="1206"/>
      <c r="CA159" s="1206"/>
      <c r="CB159" s="1206"/>
      <c r="CC159" s="1206"/>
      <c r="CD159" s="1206"/>
      <c r="CE159" s="1206"/>
      <c r="CF159" s="1206"/>
      <c r="CG159" s="1206"/>
      <c r="CH159" s="1206"/>
      <c r="CI159" s="1206"/>
      <c r="CJ159" s="1206"/>
    </row>
    <row r="160" spans="1:142" s="1175" customFormat="1" ht="15" hidden="1" customHeight="1" x14ac:dyDescent="0.25">
      <c r="A160" s="1206"/>
      <c r="B160" s="1206"/>
      <c r="C160" s="1206"/>
      <c r="D160" s="1206"/>
      <c r="E160" s="1206"/>
      <c r="F160" s="1206"/>
      <c r="G160" s="1206"/>
      <c r="H160" s="1206"/>
      <c r="I160" s="1206"/>
      <c r="J160" s="1206"/>
      <c r="K160" s="1206"/>
      <c r="L160" s="1206"/>
      <c r="M160" s="1064"/>
      <c r="N160" s="1064"/>
      <c r="O160" s="1206"/>
      <c r="P160" s="1206"/>
      <c r="Q160" s="1206"/>
      <c r="R160" s="1206"/>
      <c r="S160" s="1206"/>
      <c r="T160" s="1206"/>
      <c r="U160" s="1206"/>
      <c r="V160" s="1206"/>
      <c r="W160" s="1206"/>
      <c r="X160" s="1206"/>
      <c r="Y160" s="1206"/>
      <c r="Z160" s="1206"/>
      <c r="AA160" s="1206"/>
      <c r="AB160" s="1206"/>
      <c r="AC160" s="1206"/>
      <c r="AD160" s="1206"/>
      <c r="AE160" s="1206"/>
      <c r="AF160" s="1206"/>
      <c r="AG160" s="1206"/>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6"/>
      <c r="BF160" s="1206"/>
      <c r="BG160" s="1206"/>
      <c r="BH160" s="1206"/>
      <c r="BI160" s="1206"/>
      <c r="BJ160" s="1206"/>
      <c r="BK160" s="1206"/>
      <c r="BL160" s="1206"/>
      <c r="BM160" s="1206"/>
      <c r="BN160" s="1206"/>
      <c r="BO160" s="1206"/>
      <c r="BP160" s="1206"/>
      <c r="BQ160" s="1206"/>
      <c r="BR160" s="1206"/>
      <c r="BS160" s="1206"/>
      <c r="BT160" s="1206"/>
      <c r="BU160" s="1206"/>
      <c r="BV160" s="1206"/>
      <c r="BW160" s="1206"/>
      <c r="BX160" s="1206"/>
      <c r="BY160" s="1206"/>
      <c r="BZ160" s="1206"/>
      <c r="CA160" s="1206"/>
      <c r="CB160" s="1206"/>
      <c r="CC160" s="1206"/>
      <c r="CD160" s="1206"/>
      <c r="CE160" s="1206"/>
      <c r="CF160" s="1206"/>
      <c r="CG160" s="1206"/>
      <c r="CH160" s="1206"/>
      <c r="CI160" s="1206"/>
      <c r="CJ160" s="1206"/>
    </row>
    <row r="161" spans="1:265" s="1175" customFormat="1" ht="15" hidden="1" customHeight="1" x14ac:dyDescent="0.25">
      <c r="A161" s="1206"/>
      <c r="B161" s="1206"/>
      <c r="C161" s="1206"/>
      <c r="D161" s="1206"/>
      <c r="E161" s="1206"/>
      <c r="F161" s="1206"/>
      <c r="G161" s="1206"/>
      <c r="H161" s="1206"/>
      <c r="I161" s="1206"/>
      <c r="J161" s="1206"/>
      <c r="K161" s="1206"/>
      <c r="L161" s="1206"/>
      <c r="M161" s="1064"/>
      <c r="N161" s="1064"/>
      <c r="O161" s="1206"/>
      <c r="P161" s="1206"/>
      <c r="Q161" s="1206"/>
      <c r="R161" s="1206"/>
      <c r="S161" s="1206"/>
      <c r="T161" s="1206"/>
      <c r="U161" s="1206"/>
      <c r="V161" s="1206"/>
      <c r="W161" s="1206"/>
      <c r="X161" s="1206"/>
      <c r="Y161" s="1206"/>
      <c r="Z161" s="1206"/>
      <c r="AA161" s="1206"/>
      <c r="AB161" s="1206"/>
      <c r="AC161" s="1206"/>
      <c r="AD161" s="1206"/>
      <c r="AE161" s="1206"/>
      <c r="AF161" s="1206"/>
      <c r="AG161" s="120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6"/>
      <c r="BF161" s="1206"/>
      <c r="BG161" s="1206"/>
      <c r="BH161" s="1206"/>
      <c r="BI161" s="1206"/>
      <c r="BJ161" s="1206"/>
      <c r="BK161" s="1206"/>
      <c r="BL161" s="1206"/>
      <c r="BM161" s="1206"/>
      <c r="BN161" s="1206"/>
      <c r="BO161" s="1206"/>
      <c r="BP161" s="1206"/>
      <c r="BQ161" s="1206"/>
      <c r="BR161" s="1206"/>
      <c r="BS161" s="1206"/>
      <c r="BT161" s="1206"/>
      <c r="BU161" s="1206"/>
      <c r="BV161" s="1206"/>
      <c r="BW161" s="1206"/>
      <c r="BX161" s="1206"/>
      <c r="BY161" s="1206"/>
      <c r="BZ161" s="1206"/>
      <c r="CA161" s="1206"/>
      <c r="CB161" s="1206"/>
      <c r="CC161" s="1206"/>
      <c r="CD161" s="1206"/>
      <c r="CE161" s="1206"/>
      <c r="CF161" s="1206"/>
      <c r="CG161" s="1206"/>
      <c r="CH161" s="1206"/>
      <c r="CI161" s="1206"/>
      <c r="CJ161" s="1206"/>
    </row>
    <row r="162" spans="1:265" s="1175" customFormat="1" ht="15" hidden="1" customHeight="1" x14ac:dyDescent="0.25">
      <c r="A162" s="1206"/>
      <c r="B162" s="1206"/>
      <c r="C162" s="1206"/>
      <c r="D162" s="1206"/>
      <c r="E162" s="1206"/>
      <c r="F162" s="1206"/>
      <c r="G162" s="1206"/>
      <c r="H162" s="1206"/>
      <c r="I162" s="1206"/>
      <c r="J162" s="1206"/>
      <c r="K162" s="1206"/>
      <c r="L162" s="1206"/>
      <c r="M162" s="1064"/>
      <c r="N162" s="1064"/>
      <c r="O162" s="1206"/>
      <c r="P162" s="1206"/>
      <c r="Q162" s="1206"/>
      <c r="R162" s="1206"/>
      <c r="S162" s="1206"/>
      <c r="T162" s="1206"/>
      <c r="U162" s="1206"/>
      <c r="V162" s="1206"/>
      <c r="W162" s="1206"/>
      <c r="X162" s="1206"/>
      <c r="Y162" s="1206"/>
      <c r="Z162" s="1206"/>
      <c r="AA162" s="1206"/>
      <c r="AB162" s="1206"/>
      <c r="AC162" s="1206"/>
      <c r="AD162" s="1206"/>
      <c r="AE162" s="1206"/>
      <c r="AF162" s="1206"/>
      <c r="AG162" s="1206"/>
      <c r="AH162" s="1206"/>
      <c r="AI162" s="1206"/>
      <c r="AJ162" s="1206"/>
      <c r="AK162" s="1206"/>
      <c r="AL162" s="1206"/>
      <c r="AM162" s="1206"/>
      <c r="AN162" s="1206"/>
      <c r="AO162" s="1206"/>
      <c r="AP162" s="1206"/>
      <c r="AQ162" s="1206"/>
      <c r="AR162" s="1206"/>
      <c r="AS162" s="1206"/>
      <c r="AT162" s="1206"/>
      <c r="AU162" s="1206"/>
      <c r="AV162" s="1206"/>
      <c r="AW162" s="1206"/>
      <c r="AX162" s="1206"/>
      <c r="AY162" s="1206"/>
      <c r="AZ162" s="1206"/>
      <c r="BA162" s="1206"/>
      <c r="BB162" s="1206"/>
      <c r="BC162" s="1206"/>
      <c r="BD162" s="1206"/>
      <c r="BE162" s="1206"/>
      <c r="BF162" s="1206"/>
      <c r="BG162" s="1206"/>
      <c r="BH162" s="1206"/>
      <c r="BI162" s="1206"/>
      <c r="BJ162" s="1206"/>
      <c r="BK162" s="1206"/>
      <c r="BL162" s="1206"/>
      <c r="BM162" s="1206"/>
      <c r="BN162" s="1206"/>
      <c r="BO162" s="1206"/>
      <c r="BP162" s="1206"/>
      <c r="BQ162" s="1206"/>
      <c r="BR162" s="1206"/>
      <c r="BS162" s="1206"/>
      <c r="BT162" s="1206"/>
      <c r="BU162" s="1206"/>
      <c r="BV162" s="1206"/>
      <c r="BW162" s="1206"/>
      <c r="BX162" s="1206"/>
      <c r="BY162" s="1206"/>
      <c r="BZ162" s="1206"/>
      <c r="CA162" s="1206"/>
      <c r="CB162" s="1206"/>
      <c r="CC162" s="1206"/>
      <c r="CD162" s="1206"/>
      <c r="CE162" s="1206"/>
      <c r="CF162" s="1206"/>
      <c r="CG162" s="1206"/>
      <c r="CH162" s="1206"/>
      <c r="CI162" s="1206"/>
      <c r="CJ162" s="1206"/>
    </row>
    <row r="163" spans="1:265" s="1175" customFormat="1" ht="15" hidden="1" customHeight="1" x14ac:dyDescent="0.25">
      <c r="A163" s="1206"/>
      <c r="B163" s="1206"/>
      <c r="C163" s="1206"/>
      <c r="D163" s="1206"/>
      <c r="E163" s="1206"/>
      <c r="F163" s="1206"/>
      <c r="G163" s="1206"/>
      <c r="H163" s="1206"/>
      <c r="I163" s="1206"/>
      <c r="J163" s="1206"/>
      <c r="K163" s="1206"/>
      <c r="L163" s="1206"/>
      <c r="M163" s="1064"/>
      <c r="N163" s="1064"/>
      <c r="O163" s="1206"/>
      <c r="P163" s="1206"/>
      <c r="Q163" s="1206"/>
      <c r="R163" s="1206"/>
      <c r="S163" s="1206"/>
      <c r="T163" s="1206"/>
      <c r="U163" s="1206"/>
      <c r="V163" s="1206"/>
      <c r="W163" s="1206"/>
      <c r="X163" s="1206"/>
      <c r="Y163" s="1206"/>
      <c r="Z163" s="1206"/>
      <c r="AA163" s="1206"/>
      <c r="AB163" s="1206"/>
      <c r="AC163" s="1206"/>
      <c r="AD163" s="1206"/>
      <c r="AE163" s="1206"/>
      <c r="AF163" s="1206"/>
      <c r="AG163" s="1206"/>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6"/>
      <c r="BF163" s="1206"/>
      <c r="BG163" s="1206"/>
      <c r="BH163" s="1206"/>
      <c r="BI163" s="1206"/>
      <c r="BJ163" s="1206"/>
      <c r="BK163" s="1206"/>
      <c r="BL163" s="1206"/>
      <c r="BM163" s="1206"/>
      <c r="BN163" s="1206"/>
      <c r="BO163" s="1206"/>
      <c r="BP163" s="1206"/>
      <c r="BQ163" s="1206"/>
      <c r="BR163" s="1206"/>
      <c r="BS163" s="1206"/>
      <c r="BT163" s="1206"/>
      <c r="BU163" s="1206"/>
      <c r="BV163" s="1206"/>
      <c r="BW163" s="1206"/>
      <c r="BX163" s="1206"/>
      <c r="BY163" s="1206"/>
      <c r="BZ163" s="1206"/>
      <c r="CA163" s="1206"/>
      <c r="CB163" s="1206"/>
      <c r="CC163" s="1206"/>
      <c r="CD163" s="1206"/>
      <c r="CE163" s="1206"/>
      <c r="CF163" s="1206"/>
      <c r="CG163" s="1206"/>
      <c r="CH163" s="1206"/>
      <c r="CI163" s="1206"/>
      <c r="CJ163" s="1206"/>
    </row>
    <row r="164" spans="1:265" s="1175" customFormat="1" ht="15" hidden="1" customHeight="1" x14ac:dyDescent="0.25">
      <c r="A164" s="1206"/>
      <c r="B164" s="1206"/>
      <c r="C164" s="1206"/>
      <c r="D164" s="1206"/>
      <c r="E164" s="1206"/>
      <c r="F164" s="1206"/>
      <c r="G164" s="1206"/>
      <c r="H164" s="1206"/>
      <c r="I164" s="1206"/>
      <c r="J164" s="1206"/>
      <c r="K164" s="1206"/>
      <c r="L164" s="1206"/>
      <c r="M164" s="1064"/>
      <c r="N164" s="1064"/>
      <c r="O164" s="1206"/>
      <c r="P164" s="1206"/>
      <c r="Q164" s="1206"/>
      <c r="R164" s="1206"/>
      <c r="S164" s="1206"/>
      <c r="T164" s="1206"/>
      <c r="U164" s="1206"/>
      <c r="V164" s="1206"/>
      <c r="W164" s="1206"/>
      <c r="X164" s="1206"/>
      <c r="Y164" s="1206"/>
      <c r="Z164" s="1206"/>
      <c r="AA164" s="1206"/>
      <c r="AB164" s="1206"/>
      <c r="AC164" s="1206"/>
      <c r="AD164" s="1206"/>
      <c r="AE164" s="1206"/>
      <c r="AF164" s="1206"/>
      <c r="AG164" s="1206"/>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6"/>
      <c r="BF164" s="1206"/>
      <c r="BG164" s="1206"/>
      <c r="BH164" s="1206"/>
      <c r="BI164" s="1206"/>
      <c r="BJ164" s="1206"/>
      <c r="BK164" s="1206"/>
      <c r="BL164" s="1206"/>
      <c r="BM164" s="1206"/>
      <c r="BN164" s="1206"/>
      <c r="BO164" s="1206"/>
      <c r="BP164" s="1206"/>
      <c r="BQ164" s="1206"/>
      <c r="BR164" s="1206"/>
      <c r="BS164" s="1206"/>
      <c r="BT164" s="1206"/>
      <c r="BU164" s="1206"/>
      <c r="BV164" s="1206"/>
      <c r="BW164" s="1206"/>
      <c r="BX164" s="1206"/>
      <c r="BY164" s="1206"/>
      <c r="BZ164" s="1206"/>
      <c r="CA164" s="1206"/>
      <c r="CB164" s="1206"/>
      <c r="CC164" s="1206"/>
      <c r="CD164" s="1206"/>
      <c r="CE164" s="1206"/>
      <c r="CF164" s="1206"/>
      <c r="CG164" s="1206"/>
      <c r="CH164" s="1206"/>
      <c r="CI164" s="1206"/>
      <c r="CJ164" s="1206"/>
    </row>
    <row r="165" spans="1:265" s="1175" customFormat="1" ht="15" hidden="1" customHeight="1" x14ac:dyDescent="0.25">
      <c r="A165" s="1206"/>
      <c r="B165" s="1206"/>
      <c r="C165" s="1206"/>
      <c r="D165" s="1206"/>
      <c r="E165" s="1206"/>
      <c r="F165" s="1206"/>
      <c r="G165" s="1206"/>
      <c r="H165" s="1206"/>
      <c r="I165" s="1206"/>
      <c r="J165" s="1206"/>
      <c r="K165" s="1206"/>
      <c r="L165" s="1206"/>
      <c r="M165" s="1064"/>
      <c r="N165" s="1064"/>
      <c r="O165" s="1206"/>
      <c r="P165" s="1206"/>
      <c r="Q165" s="1206"/>
      <c r="R165" s="1206"/>
      <c r="S165" s="1206"/>
      <c r="T165" s="1206"/>
      <c r="U165" s="1206"/>
      <c r="V165" s="1206"/>
      <c r="W165" s="1206"/>
      <c r="X165" s="1206"/>
      <c r="Y165" s="1206"/>
      <c r="Z165" s="1206"/>
      <c r="AA165" s="1206"/>
      <c r="AB165" s="1206"/>
      <c r="AC165" s="1206"/>
      <c r="AD165" s="1206"/>
      <c r="AE165" s="1206"/>
      <c r="AF165" s="1206"/>
      <c r="AG165" s="120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6"/>
      <c r="BF165" s="1206"/>
      <c r="BG165" s="1206"/>
      <c r="BH165" s="1206"/>
      <c r="BI165" s="1206"/>
      <c r="BJ165" s="1206"/>
      <c r="BK165" s="1206"/>
      <c r="BL165" s="1206"/>
      <c r="BM165" s="1206"/>
      <c r="BN165" s="1206"/>
      <c r="BO165" s="1206"/>
      <c r="BP165" s="1206"/>
      <c r="BQ165" s="1206"/>
      <c r="BR165" s="1206"/>
      <c r="BS165" s="1206"/>
      <c r="BT165" s="1206"/>
      <c r="BU165" s="1206"/>
      <c r="BV165" s="1206"/>
      <c r="BW165" s="1206"/>
      <c r="BX165" s="1206"/>
      <c r="BY165" s="1206"/>
      <c r="BZ165" s="1206"/>
      <c r="CA165" s="1206"/>
      <c r="CB165" s="1206"/>
      <c r="CC165" s="1206"/>
      <c r="CD165" s="1206"/>
      <c r="CE165" s="1206"/>
      <c r="CF165" s="1206"/>
      <c r="CG165" s="1206"/>
      <c r="CH165" s="1206"/>
      <c r="CI165" s="1206"/>
      <c r="CJ165" s="1206"/>
    </row>
    <row r="166" spans="1:265" s="1175" customFormat="1" ht="15" hidden="1" customHeight="1" x14ac:dyDescent="0.25">
      <c r="A166" s="1206"/>
      <c r="B166" s="1206"/>
      <c r="C166" s="1206"/>
      <c r="D166" s="1206"/>
      <c r="E166" s="1206"/>
      <c r="F166" s="1206"/>
      <c r="G166" s="1206"/>
      <c r="H166" s="1206"/>
      <c r="I166" s="1206"/>
      <c r="J166" s="1206"/>
      <c r="K166" s="1206"/>
      <c r="L166" s="1206"/>
      <c r="M166" s="1064"/>
      <c r="N166" s="1064"/>
      <c r="O166" s="1206"/>
      <c r="P166" s="1206"/>
      <c r="Q166" s="1206"/>
      <c r="R166" s="1206"/>
      <c r="S166" s="1206"/>
      <c r="T166" s="1206"/>
      <c r="U166" s="1206"/>
      <c r="V166" s="1206"/>
      <c r="W166" s="1206"/>
      <c r="X166" s="1206"/>
      <c r="Y166" s="1206"/>
      <c r="Z166" s="1206"/>
      <c r="AA166" s="1206"/>
      <c r="AB166" s="1206"/>
      <c r="AC166" s="1206"/>
      <c r="AD166" s="1206"/>
      <c r="AE166" s="1206"/>
      <c r="AF166" s="1206"/>
      <c r="AG166" s="120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6"/>
      <c r="BF166" s="1206"/>
      <c r="BG166" s="1206"/>
      <c r="BH166" s="1206"/>
      <c r="BI166" s="1206"/>
      <c r="BJ166" s="1206"/>
      <c r="BK166" s="1206"/>
      <c r="BL166" s="1206"/>
      <c r="BM166" s="1206"/>
      <c r="BN166" s="1206"/>
      <c r="BO166" s="1206"/>
      <c r="BP166" s="1206"/>
      <c r="BQ166" s="1206"/>
      <c r="BR166" s="1206"/>
      <c r="BS166" s="1206"/>
      <c r="BT166" s="1206"/>
      <c r="BU166" s="1206"/>
      <c r="BV166" s="1206"/>
      <c r="BW166" s="1206"/>
      <c r="BX166" s="1206"/>
      <c r="BY166" s="1206"/>
      <c r="BZ166" s="1206"/>
      <c r="CA166" s="1206"/>
      <c r="CB166" s="1206"/>
      <c r="CC166" s="1206"/>
      <c r="CD166" s="1206"/>
      <c r="CE166" s="1206"/>
      <c r="CF166" s="1206"/>
      <c r="CG166" s="1206"/>
      <c r="CH166" s="1206"/>
      <c r="CI166" s="1206"/>
      <c r="CJ166" s="1206"/>
    </row>
    <row r="167" spans="1:265" s="1175" customFormat="1" ht="15" hidden="1" customHeight="1" x14ac:dyDescent="0.25">
      <c r="A167" s="1206"/>
      <c r="B167" s="1206"/>
      <c r="C167" s="1206"/>
      <c r="D167" s="1206"/>
      <c r="E167" s="1206"/>
      <c r="F167" s="1206"/>
      <c r="G167" s="1206"/>
      <c r="H167" s="1206"/>
      <c r="I167" s="1206"/>
      <c r="J167" s="1206"/>
      <c r="K167" s="1206"/>
      <c r="L167" s="1206"/>
      <c r="M167" s="1064"/>
      <c r="N167" s="1064"/>
      <c r="O167" s="1206"/>
      <c r="P167" s="1206"/>
      <c r="Q167" s="1206"/>
      <c r="R167" s="1206"/>
      <c r="S167" s="1206"/>
      <c r="T167" s="1206"/>
      <c r="U167" s="1206"/>
      <c r="V167" s="1206"/>
      <c r="W167" s="1206"/>
      <c r="X167" s="1206"/>
      <c r="Y167" s="1206"/>
      <c r="Z167" s="1206"/>
      <c r="AA167" s="1206"/>
      <c r="AB167" s="1206"/>
      <c r="AC167" s="1206"/>
      <c r="AD167" s="1206"/>
      <c r="AE167" s="1206"/>
      <c r="AF167" s="1206"/>
      <c r="AG167" s="1206"/>
      <c r="AH167" s="1206"/>
      <c r="AI167" s="1206"/>
      <c r="AJ167" s="1206"/>
      <c r="AK167" s="1206"/>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6"/>
      <c r="BF167" s="1206"/>
      <c r="BG167" s="1206"/>
      <c r="BH167" s="1206"/>
      <c r="BI167" s="1206"/>
      <c r="BJ167" s="1206"/>
      <c r="BK167" s="1206"/>
      <c r="BL167" s="1206"/>
      <c r="BM167" s="1206"/>
      <c r="BN167" s="1206"/>
      <c r="BO167" s="1206"/>
      <c r="BP167" s="1206"/>
      <c r="BQ167" s="1206"/>
      <c r="BR167" s="1206"/>
      <c r="BS167" s="1206"/>
      <c r="BT167" s="1206"/>
      <c r="BU167" s="1206"/>
      <c r="BV167" s="1206"/>
      <c r="BW167" s="1206"/>
      <c r="BX167" s="1206"/>
      <c r="BY167" s="1206"/>
      <c r="BZ167" s="1206"/>
      <c r="CA167" s="1206"/>
      <c r="CB167" s="1206"/>
      <c r="CC167" s="1206"/>
      <c r="CD167" s="1206"/>
      <c r="CE167" s="1206"/>
      <c r="CF167" s="1206"/>
      <c r="CG167" s="1206"/>
      <c r="CH167" s="1206"/>
      <c r="CI167" s="1206"/>
      <c r="CJ167" s="1206"/>
    </row>
    <row r="168" spans="1:265" s="1175" customFormat="1" ht="15" hidden="1" customHeight="1" x14ac:dyDescent="0.25">
      <c r="A168" s="1206"/>
      <c r="B168" s="1206"/>
      <c r="C168" s="1206"/>
      <c r="D168" s="1206"/>
      <c r="E168" s="1206"/>
      <c r="F168" s="1206"/>
      <c r="G168" s="1206"/>
      <c r="H168" s="1206"/>
      <c r="I168" s="1206"/>
      <c r="J168" s="1206"/>
      <c r="K168" s="1206"/>
      <c r="L168" s="1206"/>
      <c r="M168" s="1064"/>
      <c r="N168" s="1064"/>
      <c r="O168" s="1206"/>
      <c r="P168" s="1206"/>
      <c r="Q168" s="1206"/>
      <c r="R168" s="1206"/>
      <c r="S168" s="1206"/>
      <c r="T168" s="1206"/>
      <c r="U168" s="1206"/>
      <c r="V168" s="1206"/>
      <c r="W168" s="1206"/>
      <c r="X168" s="1206"/>
      <c r="Y168" s="1206"/>
      <c r="Z168" s="1206"/>
      <c r="AA168" s="1206"/>
      <c r="AB168" s="1206"/>
      <c r="AC168" s="1206"/>
      <c r="AD168" s="1206"/>
      <c r="AE168" s="1206"/>
      <c r="AF168" s="1206"/>
      <c r="AG168" s="1206"/>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6"/>
      <c r="BF168" s="1206"/>
      <c r="BG168" s="1206"/>
      <c r="BH168" s="1206"/>
      <c r="BI168" s="1206"/>
      <c r="BJ168" s="1206"/>
      <c r="BK168" s="1206"/>
      <c r="BL168" s="1206"/>
      <c r="BM168" s="1206"/>
      <c r="BN168" s="1206"/>
      <c r="BO168" s="1206"/>
      <c r="BP168" s="1206"/>
      <c r="BQ168" s="1206"/>
      <c r="BR168" s="1206"/>
      <c r="BS168" s="1206"/>
      <c r="BT168" s="1206"/>
      <c r="BU168" s="1206"/>
      <c r="BV168" s="1206"/>
      <c r="BW168" s="1206"/>
      <c r="BX168" s="1206"/>
      <c r="BY168" s="1206"/>
      <c r="BZ168" s="1206"/>
      <c r="CA168" s="1206"/>
      <c r="CB168" s="1206"/>
      <c r="CC168" s="1206"/>
      <c r="CD168" s="1206"/>
      <c r="CE168" s="1206"/>
      <c r="CF168" s="1206"/>
      <c r="CG168" s="1206"/>
      <c r="CH168" s="1206"/>
      <c r="CI168" s="1206"/>
      <c r="CJ168" s="1206"/>
    </row>
    <row r="169" spans="1:265" s="1175" customFormat="1" ht="15" hidden="1" customHeight="1" x14ac:dyDescent="0.25">
      <c r="A169" s="1206"/>
      <c r="B169" s="1206"/>
      <c r="C169" s="1206"/>
      <c r="D169" s="1206"/>
      <c r="E169" s="1206"/>
      <c r="F169" s="1206"/>
      <c r="G169" s="1206"/>
      <c r="H169" s="1206"/>
      <c r="I169" s="1206"/>
      <c r="J169" s="1206"/>
      <c r="K169" s="1206"/>
      <c r="L169" s="1206"/>
      <c r="M169" s="1064"/>
      <c r="N169" s="1064"/>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6"/>
      <c r="BF169" s="1206"/>
      <c r="BG169" s="1206"/>
      <c r="BH169" s="1206"/>
      <c r="BI169" s="1206"/>
      <c r="BJ169" s="1206"/>
      <c r="BK169" s="1206"/>
      <c r="BL169" s="1206"/>
      <c r="BM169" s="1206"/>
      <c r="BN169" s="1206"/>
      <c r="BO169" s="1206"/>
      <c r="BP169" s="1206"/>
      <c r="BQ169" s="1206"/>
      <c r="BR169" s="1206"/>
      <c r="BS169" s="1206"/>
      <c r="BT169" s="1206"/>
      <c r="BU169" s="1206"/>
      <c r="BV169" s="1206"/>
      <c r="BW169" s="1206"/>
      <c r="BX169" s="1206"/>
      <c r="BY169" s="1206"/>
      <c r="BZ169" s="1206"/>
      <c r="CA169" s="1206"/>
      <c r="CB169" s="1206"/>
      <c r="CC169" s="1206"/>
      <c r="CD169" s="1206"/>
      <c r="CE169" s="1206"/>
      <c r="CF169" s="1206"/>
      <c r="CG169" s="1206"/>
      <c r="CH169" s="1206"/>
      <c r="CI169" s="1206"/>
      <c r="CJ169" s="1206"/>
    </row>
    <row r="170" spans="1:265" s="1206" customFormat="1" ht="15" hidden="1" customHeight="1" x14ac:dyDescent="0.25">
      <c r="M170" s="1064"/>
      <c r="N170" s="1064"/>
      <c r="CK170" s="1175"/>
      <c r="CL170" s="1175"/>
      <c r="CM170" s="1175"/>
      <c r="CN170" s="1175"/>
      <c r="CO170" s="1175"/>
      <c r="CP170" s="1175"/>
      <c r="CQ170" s="1175"/>
      <c r="CR170" s="1175"/>
      <c r="CS170" s="1175"/>
      <c r="CT170" s="1175"/>
      <c r="CU170" s="1175"/>
      <c r="CV170" s="1175"/>
      <c r="CW170" s="1175"/>
      <c r="CX170" s="1175"/>
      <c r="CY170" s="1175"/>
      <c r="CZ170" s="1175"/>
      <c r="DA170" s="1175"/>
      <c r="DB170" s="1175"/>
      <c r="DC170" s="1175"/>
      <c r="DD170" s="1175"/>
      <c r="DE170" s="1175"/>
      <c r="DF170" s="1175"/>
      <c r="DG170" s="1175"/>
      <c r="DH170" s="1175"/>
      <c r="DI170" s="1175"/>
      <c r="DJ170" s="1175"/>
      <c r="DK170" s="1175"/>
      <c r="DL170" s="1175"/>
      <c r="DM170" s="1175"/>
      <c r="DN170" s="1175"/>
      <c r="DO170" s="1175"/>
      <c r="DP170" s="1175"/>
      <c r="DQ170" s="1175"/>
      <c r="DR170" s="1175"/>
      <c r="DS170" s="1175"/>
      <c r="DT170" s="1175"/>
      <c r="DU170" s="1175"/>
      <c r="DV170" s="1175"/>
      <c r="DW170" s="1175"/>
      <c r="DX170" s="1175"/>
      <c r="DY170" s="1175"/>
      <c r="DZ170" s="1175"/>
      <c r="EA170" s="1175"/>
      <c r="EB170" s="1175"/>
      <c r="EC170" s="1175"/>
      <c r="ED170" s="1175"/>
      <c r="EE170" s="1175"/>
      <c r="EF170" s="1175"/>
      <c r="EG170" s="1175"/>
      <c r="EH170" s="1175"/>
      <c r="EI170" s="1175"/>
      <c r="EJ170" s="1175"/>
      <c r="EK170" s="1175"/>
      <c r="EL170" s="1175"/>
      <c r="EM170" s="1175"/>
      <c r="EN170" s="1175"/>
      <c r="EO170" s="1175"/>
      <c r="EP170" s="1175"/>
      <c r="EQ170" s="1175"/>
      <c r="ER170" s="1175"/>
      <c r="ES170" s="1175"/>
      <c r="ET170" s="1175"/>
      <c r="EU170" s="1175"/>
      <c r="EV170" s="1175"/>
      <c r="EW170" s="1175"/>
      <c r="EX170" s="1175"/>
      <c r="EY170" s="1175"/>
      <c r="EZ170" s="1175"/>
      <c r="FA170" s="1175"/>
      <c r="FB170" s="1175"/>
      <c r="FC170" s="1175"/>
      <c r="FD170" s="1175"/>
      <c r="FE170" s="1175"/>
      <c r="FF170" s="1175"/>
      <c r="FG170" s="1175"/>
      <c r="FH170" s="1175"/>
      <c r="FI170" s="1175"/>
      <c r="FJ170" s="1175"/>
      <c r="FK170" s="1175"/>
      <c r="FL170" s="1175"/>
      <c r="FM170" s="1175"/>
      <c r="FN170" s="1175"/>
      <c r="FO170" s="1175"/>
      <c r="FP170" s="1175"/>
      <c r="FQ170" s="1175"/>
      <c r="FR170" s="1175"/>
      <c r="FS170" s="1175"/>
      <c r="FT170" s="1175"/>
      <c r="FU170" s="1175"/>
      <c r="FV170" s="1175"/>
      <c r="FW170" s="1175"/>
      <c r="FX170" s="1175"/>
      <c r="FY170" s="1175"/>
      <c r="FZ170" s="1175"/>
      <c r="GA170" s="1175"/>
      <c r="GB170" s="1175"/>
      <c r="GC170" s="1175"/>
      <c r="GD170" s="1175"/>
      <c r="GE170" s="1175"/>
      <c r="GF170" s="1175"/>
      <c r="GG170" s="1175"/>
      <c r="GH170" s="1175"/>
      <c r="GI170" s="1175"/>
      <c r="GJ170" s="1175"/>
      <c r="GK170" s="1175"/>
      <c r="GL170" s="1175"/>
      <c r="GM170" s="1175"/>
      <c r="GN170" s="1175"/>
      <c r="GO170" s="1175"/>
      <c r="GP170" s="1175"/>
      <c r="GQ170" s="1175"/>
      <c r="GR170" s="1175"/>
      <c r="GS170" s="1175"/>
      <c r="GT170" s="1175"/>
      <c r="GU170" s="1175"/>
      <c r="GV170" s="1175"/>
      <c r="GW170" s="1175"/>
      <c r="GX170" s="1175"/>
      <c r="GY170" s="1175"/>
      <c r="GZ170" s="1175"/>
      <c r="HA170" s="1175"/>
      <c r="HB170" s="1175"/>
      <c r="HC170" s="1175"/>
      <c r="HD170" s="1175"/>
      <c r="HE170" s="1175"/>
      <c r="HF170" s="1175"/>
      <c r="HG170" s="1175"/>
      <c r="HH170" s="1175"/>
      <c r="HI170" s="1175"/>
      <c r="HJ170" s="1175"/>
      <c r="HK170" s="1175"/>
      <c r="HL170" s="1175"/>
      <c r="HM170" s="1175"/>
      <c r="HN170" s="1175"/>
      <c r="HO170" s="1175"/>
      <c r="HP170" s="1175"/>
      <c r="HQ170" s="1175"/>
      <c r="HR170" s="1175"/>
      <c r="HS170" s="1175"/>
      <c r="HT170" s="1175"/>
      <c r="HU170" s="1175"/>
      <c r="HV170" s="1175"/>
      <c r="HW170" s="1175"/>
      <c r="HX170" s="1175"/>
      <c r="HY170" s="1175"/>
      <c r="HZ170" s="1175"/>
      <c r="IA170" s="1175"/>
      <c r="IB170" s="1175"/>
      <c r="IC170" s="1175"/>
      <c r="ID170" s="1175"/>
      <c r="IE170" s="1175"/>
      <c r="IF170" s="1175"/>
      <c r="IG170" s="1175"/>
      <c r="IH170" s="1175"/>
      <c r="II170" s="1175"/>
      <c r="IJ170" s="1175"/>
      <c r="IK170" s="1175"/>
      <c r="IL170" s="1175"/>
      <c r="IM170" s="1175"/>
      <c r="IN170" s="1175"/>
      <c r="IO170" s="1175"/>
      <c r="IP170" s="1175"/>
      <c r="IQ170" s="1175"/>
      <c r="IR170" s="1175"/>
      <c r="IS170" s="1175"/>
      <c r="IT170" s="1175"/>
      <c r="IU170" s="1175"/>
      <c r="IV170" s="1175"/>
      <c r="IW170" s="1175"/>
      <c r="IX170" s="1175"/>
      <c r="IY170" s="1175"/>
      <c r="IZ170" s="1175"/>
      <c r="JA170" s="1175"/>
      <c r="JB170" s="1175"/>
      <c r="JC170" s="1175"/>
      <c r="JD170" s="1175"/>
      <c r="JE170" s="1175"/>
    </row>
    <row r="171" spans="1:265" s="1206" customFormat="1" ht="15" hidden="1" customHeight="1" x14ac:dyDescent="0.25">
      <c r="M171" s="1064"/>
      <c r="N171" s="1064"/>
      <c r="CK171" s="1175"/>
      <c r="CL171" s="1175"/>
      <c r="CM171" s="1175"/>
      <c r="CN171" s="1175"/>
      <c r="CO171" s="1175"/>
      <c r="CP171" s="1175"/>
      <c r="CQ171" s="1175"/>
      <c r="CR171" s="1175"/>
      <c r="CS171" s="1175"/>
      <c r="CT171" s="1175"/>
      <c r="CU171" s="1175"/>
      <c r="CV171" s="1175"/>
      <c r="CW171" s="1175"/>
      <c r="CX171" s="1175"/>
      <c r="CY171" s="1175"/>
      <c r="CZ171" s="1175"/>
      <c r="DA171" s="1175"/>
      <c r="DB171" s="1175"/>
      <c r="DC171" s="1175"/>
      <c r="DD171" s="1175"/>
      <c r="DE171" s="1175"/>
      <c r="DF171" s="1175"/>
      <c r="DG171" s="1175"/>
      <c r="DH171" s="1175"/>
      <c r="DI171" s="1175"/>
      <c r="DJ171" s="1175"/>
      <c r="DK171" s="1175"/>
      <c r="DL171" s="1175"/>
      <c r="DM171" s="1175"/>
      <c r="DN171" s="1175"/>
      <c r="DO171" s="1175"/>
      <c r="DP171" s="1175"/>
      <c r="DQ171" s="1175"/>
      <c r="DR171" s="1175"/>
      <c r="DS171" s="1175"/>
      <c r="DT171" s="1175"/>
      <c r="DU171" s="1175"/>
      <c r="DV171" s="1175"/>
      <c r="DW171" s="1175"/>
      <c r="DX171" s="1175"/>
      <c r="DY171" s="1175"/>
      <c r="DZ171" s="1175"/>
      <c r="EA171" s="1175"/>
      <c r="EB171" s="1175"/>
      <c r="EC171" s="1175"/>
      <c r="ED171" s="1175"/>
      <c r="EE171" s="1175"/>
      <c r="EF171" s="1175"/>
      <c r="EG171" s="1175"/>
      <c r="EH171" s="1175"/>
      <c r="EI171" s="1175"/>
      <c r="EJ171" s="1175"/>
      <c r="EK171" s="1175"/>
      <c r="EL171" s="1175"/>
      <c r="EM171" s="1175"/>
      <c r="EN171" s="1175"/>
      <c r="EO171" s="1175"/>
      <c r="EP171" s="1175"/>
      <c r="EQ171" s="1175"/>
      <c r="ER171" s="1175"/>
      <c r="ES171" s="1175"/>
      <c r="ET171" s="1175"/>
      <c r="EU171" s="1175"/>
      <c r="EV171" s="1175"/>
      <c r="EW171" s="1175"/>
      <c r="EX171" s="1175"/>
      <c r="EY171" s="1175"/>
      <c r="EZ171" s="1175"/>
      <c r="FA171" s="1175"/>
      <c r="FB171" s="1175"/>
      <c r="FC171" s="1175"/>
      <c r="FD171" s="1175"/>
      <c r="FE171" s="1175"/>
      <c r="FF171" s="1175"/>
      <c r="FG171" s="1175"/>
      <c r="FH171" s="1175"/>
      <c r="FI171" s="1175"/>
      <c r="FJ171" s="1175"/>
      <c r="FK171" s="1175"/>
      <c r="FL171" s="1175"/>
      <c r="FM171" s="1175"/>
      <c r="FN171" s="1175"/>
      <c r="FO171" s="1175"/>
      <c r="FP171" s="1175"/>
      <c r="FQ171" s="1175"/>
      <c r="FR171" s="1175"/>
      <c r="FS171" s="1175"/>
      <c r="FT171" s="1175"/>
      <c r="FU171" s="1175"/>
      <c r="FV171" s="1175"/>
      <c r="FW171" s="1175"/>
      <c r="FX171" s="1175"/>
      <c r="FY171" s="1175"/>
      <c r="FZ171" s="1175"/>
      <c r="GA171" s="1175"/>
      <c r="GB171" s="1175"/>
      <c r="GC171" s="1175"/>
      <c r="GD171" s="1175"/>
      <c r="GE171" s="1175"/>
      <c r="GF171" s="1175"/>
      <c r="GG171" s="1175"/>
      <c r="GH171" s="1175"/>
      <c r="GI171" s="1175"/>
      <c r="GJ171" s="1175"/>
      <c r="GK171" s="1175"/>
      <c r="GL171" s="1175"/>
      <c r="GM171" s="1175"/>
      <c r="GN171" s="1175"/>
      <c r="GO171" s="1175"/>
      <c r="GP171" s="1175"/>
      <c r="GQ171" s="1175"/>
      <c r="GR171" s="1175"/>
      <c r="GS171" s="1175"/>
      <c r="GT171" s="1175"/>
      <c r="GU171" s="1175"/>
      <c r="GV171" s="1175"/>
      <c r="GW171" s="1175"/>
      <c r="GX171" s="1175"/>
      <c r="GY171" s="1175"/>
      <c r="GZ171" s="1175"/>
      <c r="HA171" s="1175"/>
      <c r="HB171" s="1175"/>
      <c r="HC171" s="1175"/>
      <c r="HD171" s="1175"/>
      <c r="HE171" s="1175"/>
      <c r="HF171" s="1175"/>
      <c r="HG171" s="1175"/>
      <c r="HH171" s="1175"/>
      <c r="HI171" s="1175"/>
      <c r="HJ171" s="1175"/>
      <c r="HK171" s="1175"/>
      <c r="HL171" s="1175"/>
      <c r="HM171" s="1175"/>
      <c r="HN171" s="1175"/>
      <c r="HO171" s="1175"/>
      <c r="HP171" s="1175"/>
      <c r="HQ171" s="1175"/>
      <c r="HR171" s="1175"/>
      <c r="HS171" s="1175"/>
      <c r="HT171" s="1175"/>
      <c r="HU171" s="1175"/>
      <c r="HV171" s="1175"/>
      <c r="HW171" s="1175"/>
      <c r="HX171" s="1175"/>
      <c r="HY171" s="1175"/>
      <c r="HZ171" s="1175"/>
      <c r="IA171" s="1175"/>
      <c r="IB171" s="1175"/>
      <c r="IC171" s="1175"/>
      <c r="ID171" s="1175"/>
      <c r="IE171" s="1175"/>
      <c r="IF171" s="1175"/>
      <c r="IG171" s="1175"/>
      <c r="IH171" s="1175"/>
      <c r="II171" s="1175"/>
      <c r="IJ171" s="1175"/>
      <c r="IK171" s="1175"/>
      <c r="IL171" s="1175"/>
      <c r="IM171" s="1175"/>
      <c r="IN171" s="1175"/>
      <c r="IO171" s="1175"/>
      <c r="IP171" s="1175"/>
      <c r="IQ171" s="1175"/>
      <c r="IR171" s="1175"/>
      <c r="IS171" s="1175"/>
      <c r="IT171" s="1175"/>
      <c r="IU171" s="1175"/>
      <c r="IV171" s="1175"/>
      <c r="IW171" s="1175"/>
      <c r="IX171" s="1175"/>
      <c r="IY171" s="1175"/>
      <c r="IZ171" s="1175"/>
      <c r="JA171" s="1175"/>
      <c r="JB171" s="1175"/>
      <c r="JC171" s="1175"/>
      <c r="JD171" s="1175"/>
      <c r="JE171" s="1175"/>
    </row>
    <row r="172" spans="1:265" s="1206" customFormat="1" ht="15" hidden="1" customHeight="1" x14ac:dyDescent="0.25">
      <c r="M172" s="1064"/>
      <c r="N172" s="1064"/>
      <c r="CK172" s="1175"/>
      <c r="CL172" s="1175"/>
      <c r="CM172" s="1175"/>
      <c r="CN172" s="1175"/>
      <c r="CO172" s="1175"/>
      <c r="CP172" s="1175"/>
      <c r="CQ172" s="1175"/>
      <c r="CR172" s="1175"/>
      <c r="CS172" s="1175"/>
      <c r="CT172" s="1175"/>
      <c r="CU172" s="1175"/>
      <c r="CV172" s="1175"/>
      <c r="CW172" s="1175"/>
      <c r="CX172" s="1175"/>
      <c r="CY172" s="1175"/>
      <c r="CZ172" s="1175"/>
      <c r="DA172" s="1175"/>
      <c r="DB172" s="1175"/>
      <c r="DC172" s="1175"/>
      <c r="DD172" s="1175"/>
      <c r="DE172" s="1175"/>
      <c r="DF172" s="1175"/>
      <c r="DG172" s="1175"/>
      <c r="DH172" s="1175"/>
      <c r="DI172" s="1175"/>
      <c r="DJ172" s="1175"/>
      <c r="DK172" s="1175"/>
      <c r="DL172" s="1175"/>
      <c r="DM172" s="1175"/>
      <c r="DN172" s="1175"/>
      <c r="DO172" s="1175"/>
      <c r="DP172" s="1175"/>
      <c r="DQ172" s="1175"/>
      <c r="DR172" s="1175"/>
      <c r="DS172" s="1175"/>
      <c r="DT172" s="1175"/>
      <c r="DU172" s="1175"/>
      <c r="DV172" s="1175"/>
      <c r="DW172" s="1175"/>
      <c r="DX172" s="1175"/>
      <c r="DY172" s="1175"/>
      <c r="DZ172" s="1175"/>
      <c r="EA172" s="1175"/>
      <c r="EB172" s="1175"/>
      <c r="EC172" s="1175"/>
      <c r="ED172" s="1175"/>
      <c r="EE172" s="1175"/>
      <c r="EF172" s="1175"/>
      <c r="EG172" s="1175"/>
      <c r="EH172" s="1175"/>
      <c r="EI172" s="1175"/>
      <c r="EJ172" s="1175"/>
      <c r="EK172" s="1175"/>
      <c r="EL172" s="1175"/>
      <c r="EM172" s="1175"/>
      <c r="EN172" s="1175"/>
      <c r="EO172" s="1175"/>
      <c r="EP172" s="1175"/>
      <c r="EQ172" s="1175"/>
      <c r="ER172" s="1175"/>
      <c r="ES172" s="1175"/>
      <c r="ET172" s="1175"/>
      <c r="EU172" s="1175"/>
      <c r="EV172" s="1175"/>
      <c r="EW172" s="1175"/>
      <c r="EX172" s="1175"/>
      <c r="EY172" s="1175"/>
      <c r="EZ172" s="1175"/>
      <c r="FA172" s="1175"/>
      <c r="FB172" s="1175"/>
      <c r="FC172" s="1175"/>
      <c r="FD172" s="1175"/>
      <c r="FE172" s="1175"/>
      <c r="FF172" s="1175"/>
      <c r="FG172" s="1175"/>
      <c r="FH172" s="1175"/>
      <c r="FI172" s="1175"/>
      <c r="FJ172" s="1175"/>
      <c r="FK172" s="1175"/>
      <c r="FL172" s="1175"/>
      <c r="FM172" s="1175"/>
      <c r="FN172" s="1175"/>
      <c r="FO172" s="1175"/>
      <c r="FP172" s="1175"/>
      <c r="FQ172" s="1175"/>
      <c r="FR172" s="1175"/>
      <c r="FS172" s="1175"/>
      <c r="FT172" s="1175"/>
      <c r="FU172" s="1175"/>
      <c r="FV172" s="1175"/>
      <c r="FW172" s="1175"/>
      <c r="FX172" s="1175"/>
      <c r="FY172" s="1175"/>
      <c r="FZ172" s="1175"/>
      <c r="GA172" s="1175"/>
      <c r="GB172" s="1175"/>
      <c r="GC172" s="1175"/>
      <c r="GD172" s="1175"/>
      <c r="GE172" s="1175"/>
      <c r="GF172" s="1175"/>
      <c r="GG172" s="1175"/>
      <c r="GH172" s="1175"/>
      <c r="GI172" s="1175"/>
      <c r="GJ172" s="1175"/>
      <c r="GK172" s="1175"/>
      <c r="GL172" s="1175"/>
      <c r="GM172" s="1175"/>
      <c r="GN172" s="1175"/>
      <c r="GO172" s="1175"/>
      <c r="GP172" s="1175"/>
      <c r="GQ172" s="1175"/>
      <c r="GR172" s="1175"/>
      <c r="GS172" s="1175"/>
      <c r="GT172" s="1175"/>
      <c r="GU172" s="1175"/>
      <c r="GV172" s="1175"/>
      <c r="GW172" s="1175"/>
      <c r="GX172" s="1175"/>
      <c r="GY172" s="1175"/>
      <c r="GZ172" s="1175"/>
      <c r="HA172" s="1175"/>
      <c r="HB172" s="1175"/>
      <c r="HC172" s="1175"/>
      <c r="HD172" s="1175"/>
      <c r="HE172" s="1175"/>
      <c r="HF172" s="1175"/>
      <c r="HG172" s="1175"/>
      <c r="HH172" s="1175"/>
      <c r="HI172" s="1175"/>
      <c r="HJ172" s="1175"/>
      <c r="HK172" s="1175"/>
      <c r="HL172" s="1175"/>
      <c r="HM172" s="1175"/>
      <c r="HN172" s="1175"/>
      <c r="HO172" s="1175"/>
      <c r="HP172" s="1175"/>
      <c r="HQ172" s="1175"/>
      <c r="HR172" s="1175"/>
      <c r="HS172" s="1175"/>
      <c r="HT172" s="1175"/>
      <c r="HU172" s="1175"/>
      <c r="HV172" s="1175"/>
      <c r="HW172" s="1175"/>
      <c r="HX172" s="1175"/>
      <c r="HY172" s="1175"/>
      <c r="HZ172" s="1175"/>
      <c r="IA172" s="1175"/>
      <c r="IB172" s="1175"/>
      <c r="IC172" s="1175"/>
      <c r="ID172" s="1175"/>
      <c r="IE172" s="1175"/>
      <c r="IF172" s="1175"/>
      <c r="IG172" s="1175"/>
      <c r="IH172" s="1175"/>
      <c r="II172" s="1175"/>
      <c r="IJ172" s="1175"/>
      <c r="IK172" s="1175"/>
      <c r="IL172" s="1175"/>
      <c r="IM172" s="1175"/>
      <c r="IN172" s="1175"/>
      <c r="IO172" s="1175"/>
      <c r="IP172" s="1175"/>
      <c r="IQ172" s="1175"/>
      <c r="IR172" s="1175"/>
      <c r="IS172" s="1175"/>
      <c r="IT172" s="1175"/>
      <c r="IU172" s="1175"/>
      <c r="IV172" s="1175"/>
      <c r="IW172" s="1175"/>
      <c r="IX172" s="1175"/>
      <c r="IY172" s="1175"/>
      <c r="IZ172" s="1175"/>
      <c r="JA172" s="1175"/>
      <c r="JB172" s="1175"/>
      <c r="JC172" s="1175"/>
      <c r="JD172" s="1175"/>
      <c r="JE172" s="1175"/>
    </row>
    <row r="173" spans="1:265" s="1206" customFormat="1" ht="15" hidden="1" customHeight="1" x14ac:dyDescent="0.25">
      <c r="M173" s="1064"/>
      <c r="N173" s="1064"/>
      <c r="CK173" s="1175"/>
      <c r="CL173" s="1175"/>
      <c r="CM173" s="1175"/>
      <c r="CN173" s="1175"/>
      <c r="CO173" s="1175"/>
      <c r="CP173" s="1175"/>
      <c r="CQ173" s="1175"/>
      <c r="CR173" s="1175"/>
      <c r="CS173" s="1175"/>
      <c r="CT173" s="1175"/>
      <c r="CU173" s="1175"/>
      <c r="CV173" s="1175"/>
      <c r="CW173" s="1175"/>
      <c r="CX173" s="1175"/>
      <c r="CY173" s="1175"/>
      <c r="CZ173" s="1175"/>
      <c r="DA173" s="1175"/>
      <c r="DB173" s="1175"/>
      <c r="DC173" s="1175"/>
      <c r="DD173" s="1175"/>
      <c r="DE173" s="1175"/>
      <c r="DF173" s="1175"/>
      <c r="DG173" s="1175"/>
      <c r="DH173" s="1175"/>
      <c r="DI173" s="1175"/>
      <c r="DJ173" s="1175"/>
      <c r="DK173" s="1175"/>
      <c r="DL173" s="1175"/>
      <c r="DM173" s="1175"/>
      <c r="DN173" s="1175"/>
      <c r="DO173" s="1175"/>
      <c r="DP173" s="1175"/>
      <c r="DQ173" s="1175"/>
      <c r="DR173" s="1175"/>
      <c r="DS173" s="1175"/>
      <c r="DT173" s="1175"/>
      <c r="DU173" s="1175"/>
      <c r="DV173" s="1175"/>
      <c r="DW173" s="1175"/>
      <c r="DX173" s="1175"/>
      <c r="DY173" s="1175"/>
      <c r="DZ173" s="1175"/>
      <c r="EA173" s="1175"/>
      <c r="EB173" s="1175"/>
      <c r="EC173" s="1175"/>
      <c r="ED173" s="1175"/>
      <c r="EE173" s="1175"/>
      <c r="EF173" s="1175"/>
      <c r="EG173" s="1175"/>
      <c r="EH173" s="1175"/>
      <c r="EI173" s="1175"/>
      <c r="EJ173" s="1175"/>
      <c r="EK173" s="1175"/>
      <c r="EL173" s="1175"/>
      <c r="EM173" s="1175"/>
      <c r="EN173" s="1175"/>
      <c r="EO173" s="1175"/>
      <c r="EP173" s="1175"/>
      <c r="EQ173" s="1175"/>
      <c r="ER173" s="1175"/>
      <c r="ES173" s="1175"/>
      <c r="ET173" s="1175"/>
      <c r="EU173" s="1175"/>
      <c r="EV173" s="1175"/>
      <c r="EW173" s="1175"/>
      <c r="EX173" s="1175"/>
      <c r="EY173" s="1175"/>
      <c r="EZ173" s="1175"/>
      <c r="FA173" s="1175"/>
      <c r="FB173" s="1175"/>
      <c r="FC173" s="1175"/>
      <c r="FD173" s="1175"/>
      <c r="FE173" s="1175"/>
      <c r="FF173" s="1175"/>
      <c r="FG173" s="1175"/>
      <c r="FH173" s="1175"/>
      <c r="FI173" s="1175"/>
      <c r="FJ173" s="1175"/>
      <c r="FK173" s="1175"/>
      <c r="FL173" s="1175"/>
      <c r="FM173" s="1175"/>
      <c r="FN173" s="1175"/>
      <c r="FO173" s="1175"/>
      <c r="FP173" s="1175"/>
      <c r="FQ173" s="1175"/>
      <c r="FR173" s="1175"/>
      <c r="FS173" s="1175"/>
      <c r="FT173" s="1175"/>
      <c r="FU173" s="1175"/>
      <c r="FV173" s="1175"/>
      <c r="FW173" s="1175"/>
      <c r="FX173" s="1175"/>
      <c r="FY173" s="1175"/>
      <c r="FZ173" s="1175"/>
      <c r="GA173" s="1175"/>
      <c r="GB173" s="1175"/>
      <c r="GC173" s="1175"/>
      <c r="GD173" s="1175"/>
      <c r="GE173" s="1175"/>
      <c r="GF173" s="1175"/>
      <c r="GG173" s="1175"/>
      <c r="GH173" s="1175"/>
      <c r="GI173" s="1175"/>
      <c r="GJ173" s="1175"/>
      <c r="GK173" s="1175"/>
      <c r="GL173" s="1175"/>
      <c r="GM173" s="1175"/>
      <c r="GN173" s="1175"/>
      <c r="GO173" s="1175"/>
      <c r="GP173" s="1175"/>
      <c r="GQ173" s="1175"/>
      <c r="GR173" s="1175"/>
      <c r="GS173" s="1175"/>
      <c r="GT173" s="1175"/>
      <c r="GU173" s="1175"/>
      <c r="GV173" s="1175"/>
      <c r="GW173" s="1175"/>
      <c r="GX173" s="1175"/>
      <c r="GY173" s="1175"/>
      <c r="GZ173" s="1175"/>
      <c r="HA173" s="1175"/>
      <c r="HB173" s="1175"/>
      <c r="HC173" s="1175"/>
      <c r="HD173" s="1175"/>
      <c r="HE173" s="1175"/>
      <c r="HF173" s="1175"/>
      <c r="HG173" s="1175"/>
      <c r="HH173" s="1175"/>
      <c r="HI173" s="1175"/>
      <c r="HJ173" s="1175"/>
      <c r="HK173" s="1175"/>
      <c r="HL173" s="1175"/>
      <c r="HM173" s="1175"/>
      <c r="HN173" s="1175"/>
      <c r="HO173" s="1175"/>
      <c r="HP173" s="1175"/>
      <c r="HQ173" s="1175"/>
      <c r="HR173" s="1175"/>
      <c r="HS173" s="1175"/>
      <c r="HT173" s="1175"/>
      <c r="HU173" s="1175"/>
      <c r="HV173" s="1175"/>
      <c r="HW173" s="1175"/>
      <c r="HX173" s="1175"/>
      <c r="HY173" s="1175"/>
      <c r="HZ173" s="1175"/>
      <c r="IA173" s="1175"/>
      <c r="IB173" s="1175"/>
      <c r="IC173" s="1175"/>
      <c r="ID173" s="1175"/>
      <c r="IE173" s="1175"/>
      <c r="IF173" s="1175"/>
      <c r="IG173" s="1175"/>
      <c r="IH173" s="1175"/>
      <c r="II173" s="1175"/>
      <c r="IJ173" s="1175"/>
      <c r="IK173" s="1175"/>
      <c r="IL173" s="1175"/>
      <c r="IM173" s="1175"/>
      <c r="IN173" s="1175"/>
      <c r="IO173" s="1175"/>
      <c r="IP173" s="1175"/>
      <c r="IQ173" s="1175"/>
      <c r="IR173" s="1175"/>
      <c r="IS173" s="1175"/>
      <c r="IT173" s="1175"/>
      <c r="IU173" s="1175"/>
      <c r="IV173" s="1175"/>
      <c r="IW173" s="1175"/>
      <c r="IX173" s="1175"/>
      <c r="IY173" s="1175"/>
      <c r="IZ173" s="1175"/>
      <c r="JA173" s="1175"/>
      <c r="JB173" s="1175"/>
      <c r="JC173" s="1175"/>
      <c r="JD173" s="1175"/>
      <c r="JE173" s="1175"/>
    </row>
    <row r="174" spans="1:265" s="1206" customFormat="1" ht="15" hidden="1" customHeight="1" x14ac:dyDescent="0.25">
      <c r="M174" s="1064"/>
      <c r="N174" s="1064"/>
      <c r="CK174" s="1175"/>
      <c r="CL174" s="1175"/>
      <c r="CM174" s="1175"/>
      <c r="CN174" s="1175"/>
      <c r="CO174" s="1175"/>
      <c r="CP174" s="1175"/>
      <c r="CQ174" s="1175"/>
      <c r="CR174" s="1175"/>
      <c r="CS174" s="1175"/>
      <c r="CT174" s="1175"/>
      <c r="CU174" s="1175"/>
      <c r="CV174" s="1175"/>
      <c r="CW174" s="1175"/>
      <c r="CX174" s="1175"/>
      <c r="CY174" s="1175"/>
      <c r="CZ174" s="1175"/>
      <c r="DA174" s="1175"/>
      <c r="DB174" s="1175"/>
      <c r="DC174" s="1175"/>
      <c r="DD174" s="1175"/>
      <c r="DE174" s="1175"/>
      <c r="DF174" s="1175"/>
      <c r="DG174" s="1175"/>
      <c r="DH174" s="1175"/>
      <c r="DI174" s="1175"/>
      <c r="DJ174" s="1175"/>
      <c r="DK174" s="1175"/>
      <c r="DL174" s="1175"/>
      <c r="DM174" s="1175"/>
      <c r="DN174" s="1175"/>
      <c r="DO174" s="1175"/>
      <c r="DP174" s="1175"/>
      <c r="DQ174" s="1175"/>
      <c r="DR174" s="1175"/>
      <c r="DS174" s="1175"/>
      <c r="DT174" s="1175"/>
      <c r="DU174" s="1175"/>
      <c r="DV174" s="1175"/>
      <c r="DW174" s="1175"/>
      <c r="DX174" s="1175"/>
      <c r="DY174" s="1175"/>
      <c r="DZ174" s="1175"/>
      <c r="EA174" s="1175"/>
      <c r="EB174" s="1175"/>
      <c r="EC174" s="1175"/>
      <c r="ED174" s="1175"/>
      <c r="EE174" s="1175"/>
      <c r="EF174" s="1175"/>
      <c r="EG174" s="1175"/>
      <c r="EH174" s="1175"/>
      <c r="EI174" s="1175"/>
      <c r="EJ174" s="1175"/>
      <c r="EK174" s="1175"/>
      <c r="EL174" s="1175"/>
      <c r="EM174" s="1175"/>
      <c r="EN174" s="1175"/>
      <c r="EO174" s="1175"/>
      <c r="EP174" s="1175"/>
      <c r="EQ174" s="1175"/>
      <c r="ER174" s="1175"/>
      <c r="ES174" s="1175"/>
      <c r="ET174" s="1175"/>
      <c r="EU174" s="1175"/>
      <c r="EV174" s="1175"/>
      <c r="EW174" s="1175"/>
      <c r="EX174" s="1175"/>
      <c r="EY174" s="1175"/>
      <c r="EZ174" s="1175"/>
      <c r="FA174" s="1175"/>
      <c r="FB174" s="1175"/>
      <c r="FC174" s="1175"/>
      <c r="FD174" s="1175"/>
      <c r="FE174" s="1175"/>
      <c r="FF174" s="1175"/>
      <c r="FG174" s="1175"/>
      <c r="FH174" s="1175"/>
      <c r="FI174" s="1175"/>
      <c r="FJ174" s="1175"/>
      <c r="FK174" s="1175"/>
      <c r="FL174" s="1175"/>
      <c r="FM174" s="1175"/>
      <c r="FN174" s="1175"/>
      <c r="FO174" s="1175"/>
      <c r="FP174" s="1175"/>
      <c r="FQ174" s="1175"/>
      <c r="FR174" s="1175"/>
      <c r="FS174" s="1175"/>
      <c r="FT174" s="1175"/>
      <c r="FU174" s="1175"/>
      <c r="FV174" s="1175"/>
      <c r="FW174" s="1175"/>
      <c r="FX174" s="1175"/>
      <c r="FY174" s="1175"/>
      <c r="FZ174" s="1175"/>
      <c r="GA174" s="1175"/>
      <c r="GB174" s="1175"/>
      <c r="GC174" s="1175"/>
      <c r="GD174" s="1175"/>
      <c r="GE174" s="1175"/>
      <c r="GF174" s="1175"/>
      <c r="GG174" s="1175"/>
      <c r="GH174" s="1175"/>
      <c r="GI174" s="1175"/>
      <c r="GJ174" s="1175"/>
      <c r="GK174" s="1175"/>
      <c r="GL174" s="1175"/>
      <c r="GM174" s="1175"/>
      <c r="GN174" s="1175"/>
      <c r="GO174" s="1175"/>
      <c r="GP174" s="1175"/>
      <c r="GQ174" s="1175"/>
      <c r="GR174" s="1175"/>
      <c r="GS174" s="1175"/>
      <c r="GT174" s="1175"/>
      <c r="GU174" s="1175"/>
      <c r="GV174" s="1175"/>
      <c r="GW174" s="1175"/>
      <c r="GX174" s="1175"/>
      <c r="GY174" s="1175"/>
      <c r="GZ174" s="1175"/>
      <c r="HA174" s="1175"/>
      <c r="HB174" s="1175"/>
      <c r="HC174" s="1175"/>
      <c r="HD174" s="1175"/>
      <c r="HE174" s="1175"/>
      <c r="HF174" s="1175"/>
      <c r="HG174" s="1175"/>
      <c r="HH174" s="1175"/>
      <c r="HI174" s="1175"/>
      <c r="HJ174" s="1175"/>
      <c r="HK174" s="1175"/>
      <c r="HL174" s="1175"/>
      <c r="HM174" s="1175"/>
      <c r="HN174" s="1175"/>
      <c r="HO174" s="1175"/>
      <c r="HP174" s="1175"/>
      <c r="HQ174" s="1175"/>
      <c r="HR174" s="1175"/>
      <c r="HS174" s="1175"/>
      <c r="HT174" s="1175"/>
      <c r="HU174" s="1175"/>
      <c r="HV174" s="1175"/>
      <c r="HW174" s="1175"/>
      <c r="HX174" s="1175"/>
      <c r="HY174" s="1175"/>
      <c r="HZ174" s="1175"/>
      <c r="IA174" s="1175"/>
      <c r="IB174" s="1175"/>
      <c r="IC174" s="1175"/>
      <c r="ID174" s="1175"/>
      <c r="IE174" s="1175"/>
      <c r="IF174" s="1175"/>
      <c r="IG174" s="1175"/>
      <c r="IH174" s="1175"/>
      <c r="II174" s="1175"/>
      <c r="IJ174" s="1175"/>
      <c r="IK174" s="1175"/>
      <c r="IL174" s="1175"/>
      <c r="IM174" s="1175"/>
      <c r="IN174" s="1175"/>
      <c r="IO174" s="1175"/>
      <c r="IP174" s="1175"/>
      <c r="IQ174" s="1175"/>
      <c r="IR174" s="1175"/>
      <c r="IS174" s="1175"/>
      <c r="IT174" s="1175"/>
      <c r="IU174" s="1175"/>
      <c r="IV174" s="1175"/>
      <c r="IW174" s="1175"/>
      <c r="IX174" s="1175"/>
      <c r="IY174" s="1175"/>
      <c r="IZ174" s="1175"/>
      <c r="JA174" s="1175"/>
      <c r="JB174" s="1175"/>
      <c r="JC174" s="1175"/>
      <c r="JD174" s="1175"/>
      <c r="JE174" s="1175"/>
    </row>
    <row r="175" spans="1:265" s="1206" customFormat="1" ht="15" hidden="1" customHeight="1" x14ac:dyDescent="0.25">
      <c r="M175" s="1064"/>
      <c r="N175" s="1064"/>
      <c r="CK175" s="1175"/>
      <c r="CL175" s="1175"/>
      <c r="CM175" s="1175"/>
      <c r="CN175" s="1175"/>
      <c r="CO175" s="1175"/>
      <c r="CP175" s="1175"/>
      <c r="CQ175" s="1175"/>
      <c r="CR175" s="1175"/>
      <c r="CS175" s="1175"/>
      <c r="CT175" s="1175"/>
      <c r="CU175" s="1175"/>
      <c r="CV175" s="1175"/>
      <c r="CW175" s="1175"/>
      <c r="CX175" s="1175"/>
      <c r="CY175" s="1175"/>
      <c r="CZ175" s="1175"/>
      <c r="DA175" s="1175"/>
      <c r="DB175" s="1175"/>
      <c r="DC175" s="1175"/>
      <c r="DD175" s="1175"/>
      <c r="DE175" s="1175"/>
      <c r="DF175" s="1175"/>
      <c r="DG175" s="1175"/>
      <c r="DH175" s="1175"/>
      <c r="DI175" s="1175"/>
      <c r="DJ175" s="1175"/>
      <c r="DK175" s="1175"/>
      <c r="DL175" s="1175"/>
      <c r="DM175" s="1175"/>
      <c r="DN175" s="1175"/>
      <c r="DO175" s="1175"/>
      <c r="DP175" s="1175"/>
      <c r="DQ175" s="1175"/>
      <c r="DR175" s="1175"/>
      <c r="DS175" s="1175"/>
      <c r="DT175" s="1175"/>
      <c r="DU175" s="1175"/>
      <c r="DV175" s="1175"/>
      <c r="DW175" s="1175"/>
      <c r="DX175" s="1175"/>
      <c r="DY175" s="1175"/>
      <c r="DZ175" s="1175"/>
      <c r="EA175" s="1175"/>
      <c r="EB175" s="1175"/>
      <c r="EC175" s="1175"/>
      <c r="ED175" s="1175"/>
      <c r="EE175" s="1175"/>
      <c r="EF175" s="1175"/>
      <c r="EG175" s="1175"/>
      <c r="EH175" s="1175"/>
      <c r="EI175" s="1175"/>
      <c r="EJ175" s="1175"/>
      <c r="EK175" s="1175"/>
      <c r="EL175" s="1175"/>
      <c r="EM175" s="1175"/>
      <c r="EN175" s="1175"/>
      <c r="EO175" s="1175"/>
      <c r="EP175" s="1175"/>
      <c r="EQ175" s="1175"/>
      <c r="ER175" s="1175"/>
      <c r="ES175" s="1175"/>
      <c r="ET175" s="1175"/>
      <c r="EU175" s="1175"/>
      <c r="EV175" s="1175"/>
      <c r="EW175" s="1175"/>
      <c r="EX175" s="1175"/>
      <c r="EY175" s="1175"/>
      <c r="EZ175" s="1175"/>
      <c r="FA175" s="1175"/>
      <c r="FB175" s="1175"/>
      <c r="FC175" s="1175"/>
      <c r="FD175" s="1175"/>
      <c r="FE175" s="1175"/>
      <c r="FF175" s="1175"/>
      <c r="FG175" s="1175"/>
      <c r="FH175" s="1175"/>
      <c r="FI175" s="1175"/>
      <c r="FJ175" s="1175"/>
      <c r="FK175" s="1175"/>
      <c r="FL175" s="1175"/>
      <c r="FM175" s="1175"/>
      <c r="FN175" s="1175"/>
      <c r="FO175" s="1175"/>
      <c r="FP175" s="1175"/>
      <c r="FQ175" s="1175"/>
      <c r="FR175" s="1175"/>
      <c r="FS175" s="1175"/>
      <c r="FT175" s="1175"/>
      <c r="FU175" s="1175"/>
      <c r="FV175" s="1175"/>
      <c r="FW175" s="1175"/>
      <c r="FX175" s="1175"/>
      <c r="FY175" s="1175"/>
      <c r="FZ175" s="1175"/>
      <c r="GA175" s="1175"/>
      <c r="GB175" s="1175"/>
      <c r="GC175" s="1175"/>
      <c r="GD175" s="1175"/>
      <c r="GE175" s="1175"/>
      <c r="GF175" s="1175"/>
      <c r="GG175" s="1175"/>
      <c r="GH175" s="1175"/>
      <c r="GI175" s="1175"/>
      <c r="GJ175" s="1175"/>
      <c r="GK175" s="1175"/>
      <c r="GL175" s="1175"/>
      <c r="GM175" s="1175"/>
      <c r="GN175" s="1175"/>
      <c r="GO175" s="1175"/>
      <c r="GP175" s="1175"/>
      <c r="GQ175" s="1175"/>
      <c r="GR175" s="1175"/>
      <c r="GS175" s="1175"/>
      <c r="GT175" s="1175"/>
      <c r="GU175" s="1175"/>
      <c r="GV175" s="1175"/>
      <c r="GW175" s="1175"/>
      <c r="GX175" s="1175"/>
      <c r="GY175" s="1175"/>
      <c r="GZ175" s="1175"/>
      <c r="HA175" s="1175"/>
      <c r="HB175" s="1175"/>
      <c r="HC175" s="1175"/>
      <c r="HD175" s="1175"/>
      <c r="HE175" s="1175"/>
      <c r="HF175" s="1175"/>
      <c r="HG175" s="1175"/>
      <c r="HH175" s="1175"/>
      <c r="HI175" s="1175"/>
      <c r="HJ175" s="1175"/>
      <c r="HK175" s="1175"/>
      <c r="HL175" s="1175"/>
      <c r="HM175" s="1175"/>
      <c r="HN175" s="1175"/>
      <c r="HO175" s="1175"/>
      <c r="HP175" s="1175"/>
      <c r="HQ175" s="1175"/>
      <c r="HR175" s="1175"/>
      <c r="HS175" s="1175"/>
      <c r="HT175" s="1175"/>
      <c r="HU175" s="1175"/>
      <c r="HV175" s="1175"/>
      <c r="HW175" s="1175"/>
      <c r="HX175" s="1175"/>
      <c r="HY175" s="1175"/>
      <c r="HZ175" s="1175"/>
      <c r="IA175" s="1175"/>
      <c r="IB175" s="1175"/>
      <c r="IC175" s="1175"/>
      <c r="ID175" s="1175"/>
      <c r="IE175" s="1175"/>
      <c r="IF175" s="1175"/>
      <c r="IG175" s="1175"/>
      <c r="IH175" s="1175"/>
      <c r="II175" s="1175"/>
      <c r="IJ175" s="1175"/>
      <c r="IK175" s="1175"/>
      <c r="IL175" s="1175"/>
      <c r="IM175" s="1175"/>
      <c r="IN175" s="1175"/>
      <c r="IO175" s="1175"/>
      <c r="IP175" s="1175"/>
      <c r="IQ175" s="1175"/>
      <c r="IR175" s="1175"/>
      <c r="IS175" s="1175"/>
      <c r="IT175" s="1175"/>
      <c r="IU175" s="1175"/>
      <c r="IV175" s="1175"/>
      <c r="IW175" s="1175"/>
      <c r="IX175" s="1175"/>
      <c r="IY175" s="1175"/>
      <c r="IZ175" s="1175"/>
      <c r="JA175" s="1175"/>
      <c r="JB175" s="1175"/>
      <c r="JC175" s="1175"/>
      <c r="JD175" s="1175"/>
      <c r="JE175" s="1175"/>
    </row>
    <row r="176" spans="1:265" s="1206" customFormat="1" ht="15" hidden="1" customHeight="1" x14ac:dyDescent="0.25">
      <c r="M176" s="1064"/>
      <c r="N176" s="1064"/>
      <c r="CK176" s="1175"/>
      <c r="CL176" s="1175"/>
      <c r="CM176" s="1175"/>
      <c r="CN176" s="1175"/>
      <c r="CO176" s="1175"/>
      <c r="CP176" s="1175"/>
      <c r="CQ176" s="1175"/>
      <c r="CR176" s="1175"/>
      <c r="CS176" s="1175"/>
      <c r="CT176" s="1175"/>
      <c r="CU176" s="1175"/>
      <c r="CV176" s="1175"/>
      <c r="CW176" s="1175"/>
      <c r="CX176" s="1175"/>
      <c r="CY176" s="1175"/>
      <c r="CZ176" s="1175"/>
      <c r="DA176" s="1175"/>
      <c r="DB176" s="1175"/>
      <c r="DC176" s="1175"/>
      <c r="DD176" s="1175"/>
      <c r="DE176" s="1175"/>
      <c r="DF176" s="1175"/>
      <c r="DG176" s="1175"/>
      <c r="DH176" s="1175"/>
      <c r="DI176" s="1175"/>
      <c r="DJ176" s="1175"/>
      <c r="DK176" s="1175"/>
      <c r="DL176" s="1175"/>
      <c r="DM176" s="1175"/>
      <c r="DN176" s="1175"/>
      <c r="DO176" s="1175"/>
      <c r="DP176" s="1175"/>
      <c r="DQ176" s="1175"/>
      <c r="DR176" s="1175"/>
      <c r="DS176" s="1175"/>
      <c r="DT176" s="1175"/>
      <c r="DU176" s="1175"/>
      <c r="DV176" s="1175"/>
      <c r="DW176" s="1175"/>
      <c r="DX176" s="1175"/>
      <c r="DY176" s="1175"/>
      <c r="DZ176" s="1175"/>
      <c r="EA176" s="1175"/>
      <c r="EB176" s="1175"/>
      <c r="EC176" s="1175"/>
      <c r="ED176" s="1175"/>
      <c r="EE176" s="1175"/>
      <c r="EF176" s="1175"/>
      <c r="EG176" s="1175"/>
      <c r="EH176" s="1175"/>
      <c r="EI176" s="1175"/>
      <c r="EJ176" s="1175"/>
      <c r="EK176" s="1175"/>
      <c r="EL176" s="1175"/>
      <c r="EM176" s="1175"/>
      <c r="EN176" s="1175"/>
      <c r="EO176" s="1175"/>
      <c r="EP176" s="1175"/>
      <c r="EQ176" s="1175"/>
      <c r="ER176" s="1175"/>
      <c r="ES176" s="1175"/>
      <c r="ET176" s="1175"/>
      <c r="EU176" s="1175"/>
      <c r="EV176" s="1175"/>
      <c r="EW176" s="1175"/>
      <c r="EX176" s="1175"/>
      <c r="EY176" s="1175"/>
      <c r="EZ176" s="1175"/>
      <c r="FA176" s="1175"/>
      <c r="FB176" s="1175"/>
      <c r="FC176" s="1175"/>
      <c r="FD176" s="1175"/>
      <c r="FE176" s="1175"/>
      <c r="FF176" s="1175"/>
      <c r="FG176" s="1175"/>
      <c r="FH176" s="1175"/>
      <c r="FI176" s="1175"/>
      <c r="FJ176" s="1175"/>
      <c r="FK176" s="1175"/>
      <c r="FL176" s="1175"/>
      <c r="FM176" s="1175"/>
      <c r="FN176" s="1175"/>
      <c r="FO176" s="1175"/>
      <c r="FP176" s="1175"/>
      <c r="FQ176" s="1175"/>
      <c r="FR176" s="1175"/>
      <c r="FS176" s="1175"/>
      <c r="FT176" s="1175"/>
      <c r="FU176" s="1175"/>
      <c r="FV176" s="1175"/>
      <c r="FW176" s="1175"/>
      <c r="FX176" s="1175"/>
      <c r="FY176" s="1175"/>
      <c r="FZ176" s="1175"/>
      <c r="GA176" s="1175"/>
      <c r="GB176" s="1175"/>
      <c r="GC176" s="1175"/>
      <c r="GD176" s="1175"/>
      <c r="GE176" s="1175"/>
      <c r="GF176" s="1175"/>
      <c r="GG176" s="1175"/>
      <c r="GH176" s="1175"/>
      <c r="GI176" s="1175"/>
      <c r="GJ176" s="1175"/>
      <c r="GK176" s="1175"/>
      <c r="GL176" s="1175"/>
      <c r="GM176" s="1175"/>
      <c r="GN176" s="1175"/>
      <c r="GO176" s="1175"/>
      <c r="GP176" s="1175"/>
      <c r="GQ176" s="1175"/>
      <c r="GR176" s="1175"/>
      <c r="GS176" s="1175"/>
      <c r="GT176" s="1175"/>
      <c r="GU176" s="1175"/>
      <c r="GV176" s="1175"/>
      <c r="GW176" s="1175"/>
      <c r="GX176" s="1175"/>
      <c r="GY176" s="1175"/>
      <c r="GZ176" s="1175"/>
      <c r="HA176" s="1175"/>
      <c r="HB176" s="1175"/>
      <c r="HC176" s="1175"/>
      <c r="HD176" s="1175"/>
      <c r="HE176" s="1175"/>
      <c r="HF176" s="1175"/>
      <c r="HG176" s="1175"/>
      <c r="HH176" s="1175"/>
      <c r="HI176" s="1175"/>
      <c r="HJ176" s="1175"/>
      <c r="HK176" s="1175"/>
      <c r="HL176" s="1175"/>
      <c r="HM176" s="1175"/>
      <c r="HN176" s="1175"/>
      <c r="HO176" s="1175"/>
      <c r="HP176" s="1175"/>
      <c r="HQ176" s="1175"/>
      <c r="HR176" s="1175"/>
      <c r="HS176" s="1175"/>
      <c r="HT176" s="1175"/>
      <c r="HU176" s="1175"/>
      <c r="HV176" s="1175"/>
      <c r="HW176" s="1175"/>
      <c r="HX176" s="1175"/>
      <c r="HY176" s="1175"/>
      <c r="HZ176" s="1175"/>
      <c r="IA176" s="1175"/>
      <c r="IB176" s="1175"/>
      <c r="IC176" s="1175"/>
      <c r="ID176" s="1175"/>
      <c r="IE176" s="1175"/>
      <c r="IF176" s="1175"/>
      <c r="IG176" s="1175"/>
      <c r="IH176" s="1175"/>
      <c r="II176" s="1175"/>
      <c r="IJ176" s="1175"/>
      <c r="IK176" s="1175"/>
      <c r="IL176" s="1175"/>
      <c r="IM176" s="1175"/>
      <c r="IN176" s="1175"/>
      <c r="IO176" s="1175"/>
      <c r="IP176" s="1175"/>
      <c r="IQ176" s="1175"/>
      <c r="IR176" s="1175"/>
      <c r="IS176" s="1175"/>
      <c r="IT176" s="1175"/>
      <c r="IU176" s="1175"/>
      <c r="IV176" s="1175"/>
      <c r="IW176" s="1175"/>
      <c r="IX176" s="1175"/>
      <c r="IY176" s="1175"/>
      <c r="IZ176" s="1175"/>
      <c r="JA176" s="1175"/>
      <c r="JB176" s="1175"/>
      <c r="JC176" s="1175"/>
      <c r="JD176" s="1175"/>
      <c r="JE176" s="1175"/>
    </row>
    <row r="177" spans="13:265" s="1206" customFormat="1" ht="15" hidden="1" customHeight="1" x14ac:dyDescent="0.25">
      <c r="M177" s="1064"/>
      <c r="N177" s="1064"/>
      <c r="CK177" s="1175"/>
      <c r="CL177" s="1175"/>
      <c r="CM177" s="1175"/>
      <c r="CN177" s="1175"/>
      <c r="CO177" s="1175"/>
      <c r="CP177" s="1175"/>
      <c r="CQ177" s="1175"/>
      <c r="CR177" s="1175"/>
      <c r="CS177" s="1175"/>
      <c r="CT177" s="1175"/>
      <c r="CU177" s="1175"/>
      <c r="CV177" s="1175"/>
      <c r="CW177" s="1175"/>
      <c r="CX177" s="1175"/>
      <c r="CY177" s="1175"/>
      <c r="CZ177" s="1175"/>
      <c r="DA177" s="1175"/>
      <c r="DB177" s="1175"/>
      <c r="DC177" s="1175"/>
      <c r="DD177" s="1175"/>
      <c r="DE177" s="1175"/>
      <c r="DF177" s="1175"/>
      <c r="DG177" s="1175"/>
      <c r="DH177" s="1175"/>
      <c r="DI177" s="1175"/>
      <c r="DJ177" s="1175"/>
      <c r="DK177" s="1175"/>
      <c r="DL177" s="1175"/>
      <c r="DM177" s="1175"/>
      <c r="DN177" s="1175"/>
      <c r="DO177" s="1175"/>
      <c r="DP177" s="1175"/>
      <c r="DQ177" s="1175"/>
      <c r="DR177" s="1175"/>
      <c r="DS177" s="1175"/>
      <c r="DT177" s="1175"/>
      <c r="DU177" s="1175"/>
      <c r="DV177" s="1175"/>
      <c r="DW177" s="1175"/>
      <c r="DX177" s="1175"/>
      <c r="DY177" s="1175"/>
      <c r="DZ177" s="1175"/>
      <c r="EA177" s="1175"/>
      <c r="EB177" s="1175"/>
      <c r="EC177" s="1175"/>
      <c r="ED177" s="1175"/>
      <c r="EE177" s="1175"/>
      <c r="EF177" s="1175"/>
      <c r="EG177" s="1175"/>
      <c r="EH177" s="1175"/>
      <c r="EI177" s="1175"/>
      <c r="EJ177" s="1175"/>
      <c r="EK177" s="1175"/>
      <c r="EL177" s="1175"/>
      <c r="EM177" s="1175"/>
      <c r="EN177" s="1175"/>
      <c r="EO177" s="1175"/>
      <c r="EP177" s="1175"/>
      <c r="EQ177" s="1175"/>
      <c r="ER177" s="1175"/>
      <c r="ES177" s="1175"/>
      <c r="ET177" s="1175"/>
      <c r="EU177" s="1175"/>
      <c r="EV177" s="1175"/>
      <c r="EW177" s="1175"/>
      <c r="EX177" s="1175"/>
      <c r="EY177" s="1175"/>
      <c r="EZ177" s="1175"/>
      <c r="FA177" s="1175"/>
      <c r="FB177" s="1175"/>
      <c r="FC177" s="1175"/>
      <c r="FD177" s="1175"/>
      <c r="FE177" s="1175"/>
      <c r="FF177" s="1175"/>
      <c r="FG177" s="1175"/>
      <c r="FH177" s="1175"/>
      <c r="FI177" s="1175"/>
      <c r="FJ177" s="1175"/>
      <c r="FK177" s="1175"/>
      <c r="FL177" s="1175"/>
      <c r="FM177" s="1175"/>
      <c r="FN177" s="1175"/>
      <c r="FO177" s="1175"/>
      <c r="FP177" s="1175"/>
      <c r="FQ177" s="1175"/>
      <c r="FR177" s="1175"/>
      <c r="FS177" s="1175"/>
      <c r="FT177" s="1175"/>
      <c r="FU177" s="1175"/>
      <c r="FV177" s="1175"/>
      <c r="FW177" s="1175"/>
      <c r="FX177" s="1175"/>
      <c r="FY177" s="1175"/>
      <c r="FZ177" s="1175"/>
      <c r="GA177" s="1175"/>
      <c r="GB177" s="1175"/>
      <c r="GC177" s="1175"/>
      <c r="GD177" s="1175"/>
      <c r="GE177" s="1175"/>
      <c r="GF177" s="1175"/>
      <c r="GG177" s="1175"/>
      <c r="GH177" s="1175"/>
      <c r="GI177" s="1175"/>
      <c r="GJ177" s="1175"/>
      <c r="GK177" s="1175"/>
      <c r="GL177" s="1175"/>
      <c r="GM177" s="1175"/>
      <c r="GN177" s="1175"/>
      <c r="GO177" s="1175"/>
      <c r="GP177" s="1175"/>
      <c r="GQ177" s="1175"/>
      <c r="GR177" s="1175"/>
      <c r="GS177" s="1175"/>
      <c r="GT177" s="1175"/>
      <c r="GU177" s="1175"/>
      <c r="GV177" s="1175"/>
      <c r="GW177" s="1175"/>
      <c r="GX177" s="1175"/>
      <c r="GY177" s="1175"/>
      <c r="GZ177" s="1175"/>
      <c r="HA177" s="1175"/>
      <c r="HB177" s="1175"/>
      <c r="HC177" s="1175"/>
      <c r="HD177" s="1175"/>
      <c r="HE177" s="1175"/>
      <c r="HF177" s="1175"/>
      <c r="HG177" s="1175"/>
      <c r="HH177" s="1175"/>
      <c r="HI177" s="1175"/>
      <c r="HJ177" s="1175"/>
      <c r="HK177" s="1175"/>
      <c r="HL177" s="1175"/>
      <c r="HM177" s="1175"/>
      <c r="HN177" s="1175"/>
      <c r="HO177" s="1175"/>
      <c r="HP177" s="1175"/>
      <c r="HQ177" s="1175"/>
      <c r="HR177" s="1175"/>
      <c r="HS177" s="1175"/>
      <c r="HT177" s="1175"/>
      <c r="HU177" s="1175"/>
      <c r="HV177" s="1175"/>
      <c r="HW177" s="1175"/>
      <c r="HX177" s="1175"/>
      <c r="HY177" s="1175"/>
      <c r="HZ177" s="1175"/>
      <c r="IA177" s="1175"/>
      <c r="IB177" s="1175"/>
      <c r="IC177" s="1175"/>
      <c r="ID177" s="1175"/>
      <c r="IE177" s="1175"/>
      <c r="IF177" s="1175"/>
      <c r="IG177" s="1175"/>
      <c r="IH177" s="1175"/>
      <c r="II177" s="1175"/>
      <c r="IJ177" s="1175"/>
      <c r="IK177" s="1175"/>
      <c r="IL177" s="1175"/>
      <c r="IM177" s="1175"/>
      <c r="IN177" s="1175"/>
      <c r="IO177" s="1175"/>
      <c r="IP177" s="1175"/>
      <c r="IQ177" s="1175"/>
      <c r="IR177" s="1175"/>
      <c r="IS177" s="1175"/>
      <c r="IT177" s="1175"/>
      <c r="IU177" s="1175"/>
      <c r="IV177" s="1175"/>
      <c r="IW177" s="1175"/>
      <c r="IX177" s="1175"/>
      <c r="IY177" s="1175"/>
      <c r="IZ177" s="1175"/>
      <c r="JA177" s="1175"/>
      <c r="JB177" s="1175"/>
      <c r="JC177" s="1175"/>
      <c r="JD177" s="1175"/>
      <c r="JE177" s="1175"/>
    </row>
    <row r="178" spans="13:265" s="1206" customFormat="1" ht="15" hidden="1" customHeight="1" x14ac:dyDescent="0.25">
      <c r="M178" s="1064"/>
      <c r="N178" s="1064"/>
      <c r="CK178" s="1175"/>
      <c r="CL178" s="1175"/>
      <c r="CM178" s="1175"/>
      <c r="CN178" s="1175"/>
      <c r="CO178" s="1175"/>
      <c r="CP178" s="1175"/>
      <c r="CQ178" s="1175"/>
      <c r="CR178" s="1175"/>
      <c r="CS178" s="1175"/>
      <c r="CT178" s="1175"/>
      <c r="CU178" s="1175"/>
      <c r="CV178" s="1175"/>
      <c r="CW178" s="1175"/>
      <c r="CX178" s="1175"/>
      <c r="CY178" s="1175"/>
      <c r="CZ178" s="1175"/>
      <c r="DA178" s="1175"/>
      <c r="DB178" s="1175"/>
      <c r="DC178" s="1175"/>
      <c r="DD178" s="1175"/>
      <c r="DE178" s="1175"/>
      <c r="DF178" s="1175"/>
      <c r="DG178" s="1175"/>
      <c r="DH178" s="1175"/>
      <c r="DI178" s="1175"/>
      <c r="DJ178" s="1175"/>
      <c r="DK178" s="1175"/>
      <c r="DL178" s="1175"/>
      <c r="DM178" s="1175"/>
      <c r="DN178" s="1175"/>
      <c r="DO178" s="1175"/>
      <c r="DP178" s="1175"/>
      <c r="DQ178" s="1175"/>
      <c r="DR178" s="1175"/>
      <c r="DS178" s="1175"/>
      <c r="DT178" s="1175"/>
      <c r="DU178" s="1175"/>
      <c r="DV178" s="1175"/>
      <c r="DW178" s="1175"/>
      <c r="DX178" s="1175"/>
      <c r="DY178" s="1175"/>
      <c r="DZ178" s="1175"/>
      <c r="EA178" s="1175"/>
      <c r="EB178" s="1175"/>
      <c r="EC178" s="1175"/>
      <c r="ED178" s="1175"/>
      <c r="EE178" s="1175"/>
      <c r="EF178" s="1175"/>
      <c r="EG178" s="1175"/>
      <c r="EH178" s="1175"/>
      <c r="EI178" s="1175"/>
      <c r="EJ178" s="1175"/>
      <c r="EK178" s="1175"/>
      <c r="EL178" s="1175"/>
      <c r="EM178" s="1175"/>
      <c r="EN178" s="1175"/>
      <c r="EO178" s="1175"/>
      <c r="EP178" s="1175"/>
      <c r="EQ178" s="1175"/>
      <c r="ER178" s="1175"/>
      <c r="ES178" s="1175"/>
      <c r="ET178" s="1175"/>
      <c r="EU178" s="1175"/>
      <c r="EV178" s="1175"/>
      <c r="EW178" s="1175"/>
      <c r="EX178" s="1175"/>
      <c r="EY178" s="1175"/>
      <c r="EZ178" s="1175"/>
      <c r="FA178" s="1175"/>
      <c r="FB178" s="1175"/>
      <c r="FC178" s="1175"/>
      <c r="FD178" s="1175"/>
      <c r="FE178" s="1175"/>
      <c r="FF178" s="1175"/>
      <c r="FG178" s="1175"/>
      <c r="FH178" s="1175"/>
      <c r="FI178" s="1175"/>
      <c r="FJ178" s="1175"/>
      <c r="FK178" s="1175"/>
      <c r="FL178" s="1175"/>
      <c r="FM178" s="1175"/>
      <c r="FN178" s="1175"/>
      <c r="FO178" s="1175"/>
      <c r="FP178" s="1175"/>
      <c r="FQ178" s="1175"/>
      <c r="FR178" s="1175"/>
      <c r="FS178" s="1175"/>
      <c r="FT178" s="1175"/>
      <c r="FU178" s="1175"/>
      <c r="FV178" s="1175"/>
      <c r="FW178" s="1175"/>
      <c r="FX178" s="1175"/>
      <c r="FY178" s="1175"/>
      <c r="FZ178" s="1175"/>
      <c r="GA178" s="1175"/>
      <c r="GB178" s="1175"/>
      <c r="GC178" s="1175"/>
      <c r="GD178" s="1175"/>
      <c r="GE178" s="1175"/>
      <c r="GF178" s="1175"/>
      <c r="GG178" s="1175"/>
      <c r="GH178" s="1175"/>
      <c r="GI178" s="1175"/>
      <c r="GJ178" s="1175"/>
      <c r="GK178" s="1175"/>
      <c r="GL178" s="1175"/>
      <c r="GM178" s="1175"/>
      <c r="GN178" s="1175"/>
      <c r="GO178" s="1175"/>
      <c r="GP178" s="1175"/>
      <c r="GQ178" s="1175"/>
      <c r="GR178" s="1175"/>
      <c r="GS178" s="1175"/>
      <c r="GT178" s="1175"/>
      <c r="GU178" s="1175"/>
      <c r="GV178" s="1175"/>
      <c r="GW178" s="1175"/>
      <c r="GX178" s="1175"/>
      <c r="GY178" s="1175"/>
      <c r="GZ178" s="1175"/>
      <c r="HA178" s="1175"/>
      <c r="HB178" s="1175"/>
      <c r="HC178" s="1175"/>
      <c r="HD178" s="1175"/>
      <c r="HE178" s="1175"/>
      <c r="HF178" s="1175"/>
      <c r="HG178" s="1175"/>
      <c r="HH178" s="1175"/>
      <c r="HI178" s="1175"/>
      <c r="HJ178" s="1175"/>
      <c r="HK178" s="1175"/>
      <c r="HL178" s="1175"/>
      <c r="HM178" s="1175"/>
      <c r="HN178" s="1175"/>
      <c r="HO178" s="1175"/>
      <c r="HP178" s="1175"/>
      <c r="HQ178" s="1175"/>
      <c r="HR178" s="1175"/>
      <c r="HS178" s="1175"/>
      <c r="HT178" s="1175"/>
      <c r="HU178" s="1175"/>
      <c r="HV178" s="1175"/>
      <c r="HW178" s="1175"/>
      <c r="HX178" s="1175"/>
      <c r="HY178" s="1175"/>
      <c r="HZ178" s="1175"/>
      <c r="IA178" s="1175"/>
      <c r="IB178" s="1175"/>
      <c r="IC178" s="1175"/>
      <c r="ID178" s="1175"/>
      <c r="IE178" s="1175"/>
      <c r="IF178" s="1175"/>
      <c r="IG178" s="1175"/>
      <c r="IH178" s="1175"/>
      <c r="II178" s="1175"/>
      <c r="IJ178" s="1175"/>
      <c r="IK178" s="1175"/>
      <c r="IL178" s="1175"/>
      <c r="IM178" s="1175"/>
      <c r="IN178" s="1175"/>
      <c r="IO178" s="1175"/>
      <c r="IP178" s="1175"/>
      <c r="IQ178" s="1175"/>
      <c r="IR178" s="1175"/>
      <c r="IS178" s="1175"/>
      <c r="IT178" s="1175"/>
      <c r="IU178" s="1175"/>
      <c r="IV178" s="1175"/>
      <c r="IW178" s="1175"/>
      <c r="IX178" s="1175"/>
      <c r="IY178" s="1175"/>
      <c r="IZ178" s="1175"/>
      <c r="JA178" s="1175"/>
      <c r="JB178" s="1175"/>
      <c r="JC178" s="1175"/>
      <c r="JD178" s="1175"/>
      <c r="JE178" s="1175"/>
    </row>
    <row r="179" spans="13:265" s="1206" customFormat="1" ht="15" hidden="1" customHeight="1" x14ac:dyDescent="0.25">
      <c r="M179" s="1064"/>
      <c r="N179" s="1064"/>
      <c r="CK179" s="1175"/>
      <c r="CL179" s="1175"/>
      <c r="CM179" s="1175"/>
      <c r="CN179" s="1175"/>
      <c r="CO179" s="1175"/>
      <c r="CP179" s="1175"/>
      <c r="CQ179" s="1175"/>
      <c r="CR179" s="1175"/>
      <c r="CS179" s="1175"/>
      <c r="CT179" s="1175"/>
      <c r="CU179" s="1175"/>
      <c r="CV179" s="1175"/>
      <c r="CW179" s="1175"/>
      <c r="CX179" s="1175"/>
      <c r="CY179" s="1175"/>
      <c r="CZ179" s="1175"/>
      <c r="DA179" s="1175"/>
      <c r="DB179" s="1175"/>
      <c r="DC179" s="1175"/>
      <c r="DD179" s="1175"/>
      <c r="DE179" s="1175"/>
      <c r="DF179" s="1175"/>
      <c r="DG179" s="1175"/>
      <c r="DH179" s="1175"/>
      <c r="DI179" s="1175"/>
      <c r="DJ179" s="1175"/>
      <c r="DK179" s="1175"/>
      <c r="DL179" s="1175"/>
      <c r="DM179" s="1175"/>
      <c r="DN179" s="1175"/>
      <c r="DO179" s="1175"/>
      <c r="DP179" s="1175"/>
      <c r="DQ179" s="1175"/>
      <c r="DR179" s="1175"/>
      <c r="DS179" s="1175"/>
      <c r="DT179" s="1175"/>
      <c r="DU179" s="1175"/>
      <c r="DV179" s="1175"/>
      <c r="DW179" s="1175"/>
      <c r="DX179" s="1175"/>
      <c r="DY179" s="1175"/>
      <c r="DZ179" s="1175"/>
      <c r="EA179" s="1175"/>
      <c r="EB179" s="1175"/>
      <c r="EC179" s="1175"/>
      <c r="ED179" s="1175"/>
      <c r="EE179" s="1175"/>
      <c r="EF179" s="1175"/>
      <c r="EG179" s="1175"/>
      <c r="EH179" s="1175"/>
      <c r="EI179" s="1175"/>
      <c r="EJ179" s="1175"/>
      <c r="EK179" s="1175"/>
      <c r="EL179" s="1175"/>
      <c r="EM179" s="1175"/>
      <c r="EN179" s="1175"/>
      <c r="EO179" s="1175"/>
      <c r="EP179" s="1175"/>
      <c r="EQ179" s="1175"/>
      <c r="ER179" s="1175"/>
      <c r="ES179" s="1175"/>
      <c r="ET179" s="1175"/>
      <c r="EU179" s="1175"/>
      <c r="EV179" s="1175"/>
      <c r="EW179" s="1175"/>
      <c r="EX179" s="1175"/>
      <c r="EY179" s="1175"/>
      <c r="EZ179" s="1175"/>
      <c r="FA179" s="1175"/>
      <c r="FB179" s="1175"/>
      <c r="FC179" s="1175"/>
      <c r="FD179" s="1175"/>
      <c r="FE179" s="1175"/>
      <c r="FF179" s="1175"/>
      <c r="FG179" s="1175"/>
      <c r="FH179" s="1175"/>
      <c r="FI179" s="1175"/>
      <c r="FJ179" s="1175"/>
      <c r="FK179" s="1175"/>
      <c r="FL179" s="1175"/>
      <c r="FM179" s="1175"/>
      <c r="FN179" s="1175"/>
      <c r="FO179" s="1175"/>
      <c r="FP179" s="1175"/>
      <c r="FQ179" s="1175"/>
      <c r="FR179" s="1175"/>
      <c r="FS179" s="1175"/>
      <c r="FT179" s="1175"/>
      <c r="FU179" s="1175"/>
      <c r="FV179" s="1175"/>
      <c r="FW179" s="1175"/>
      <c r="FX179" s="1175"/>
      <c r="FY179" s="1175"/>
      <c r="FZ179" s="1175"/>
      <c r="GA179" s="1175"/>
      <c r="GB179" s="1175"/>
      <c r="GC179" s="1175"/>
      <c r="GD179" s="1175"/>
      <c r="GE179" s="1175"/>
      <c r="GF179" s="1175"/>
      <c r="GG179" s="1175"/>
      <c r="GH179" s="1175"/>
      <c r="GI179" s="1175"/>
      <c r="GJ179" s="1175"/>
      <c r="GK179" s="1175"/>
      <c r="GL179" s="1175"/>
      <c r="GM179" s="1175"/>
      <c r="GN179" s="1175"/>
      <c r="GO179" s="1175"/>
      <c r="GP179" s="1175"/>
      <c r="GQ179" s="1175"/>
      <c r="GR179" s="1175"/>
      <c r="GS179" s="1175"/>
      <c r="GT179" s="1175"/>
      <c r="GU179" s="1175"/>
      <c r="GV179" s="1175"/>
      <c r="GW179" s="1175"/>
      <c r="GX179" s="1175"/>
      <c r="GY179" s="1175"/>
      <c r="GZ179" s="1175"/>
      <c r="HA179" s="1175"/>
      <c r="HB179" s="1175"/>
      <c r="HC179" s="1175"/>
      <c r="HD179" s="1175"/>
      <c r="HE179" s="1175"/>
      <c r="HF179" s="1175"/>
      <c r="HG179" s="1175"/>
      <c r="HH179" s="1175"/>
      <c r="HI179" s="1175"/>
      <c r="HJ179" s="1175"/>
      <c r="HK179" s="1175"/>
      <c r="HL179" s="1175"/>
      <c r="HM179" s="1175"/>
      <c r="HN179" s="1175"/>
      <c r="HO179" s="1175"/>
      <c r="HP179" s="1175"/>
      <c r="HQ179" s="1175"/>
      <c r="HR179" s="1175"/>
      <c r="HS179" s="1175"/>
      <c r="HT179" s="1175"/>
      <c r="HU179" s="1175"/>
      <c r="HV179" s="1175"/>
      <c r="HW179" s="1175"/>
      <c r="HX179" s="1175"/>
      <c r="HY179" s="1175"/>
      <c r="HZ179" s="1175"/>
      <c r="IA179" s="1175"/>
      <c r="IB179" s="1175"/>
      <c r="IC179" s="1175"/>
      <c r="ID179" s="1175"/>
      <c r="IE179" s="1175"/>
      <c r="IF179" s="1175"/>
      <c r="IG179" s="1175"/>
      <c r="IH179" s="1175"/>
      <c r="II179" s="1175"/>
      <c r="IJ179" s="1175"/>
      <c r="IK179" s="1175"/>
      <c r="IL179" s="1175"/>
      <c r="IM179" s="1175"/>
      <c r="IN179" s="1175"/>
      <c r="IO179" s="1175"/>
      <c r="IP179" s="1175"/>
      <c r="IQ179" s="1175"/>
      <c r="IR179" s="1175"/>
      <c r="IS179" s="1175"/>
      <c r="IT179" s="1175"/>
      <c r="IU179" s="1175"/>
      <c r="IV179" s="1175"/>
      <c r="IW179" s="1175"/>
      <c r="IX179" s="1175"/>
      <c r="IY179" s="1175"/>
      <c r="IZ179" s="1175"/>
      <c r="JA179" s="1175"/>
      <c r="JB179" s="1175"/>
      <c r="JC179" s="1175"/>
      <c r="JD179" s="1175"/>
      <c r="JE179" s="1175"/>
    </row>
    <row r="180" spans="13:265" s="1206" customFormat="1" ht="15" hidden="1" customHeight="1" x14ac:dyDescent="0.25">
      <c r="M180" s="1064"/>
      <c r="N180" s="1064"/>
      <c r="CK180" s="1175"/>
      <c r="CL180" s="1175"/>
      <c r="CM180" s="1175"/>
      <c r="CN180" s="1175"/>
      <c r="CO180" s="1175"/>
      <c r="CP180" s="1175"/>
      <c r="CQ180" s="1175"/>
      <c r="CR180" s="1175"/>
      <c r="CS180" s="1175"/>
      <c r="CT180" s="1175"/>
      <c r="CU180" s="1175"/>
      <c r="CV180" s="1175"/>
      <c r="CW180" s="1175"/>
      <c r="CX180" s="1175"/>
      <c r="CY180" s="1175"/>
      <c r="CZ180" s="1175"/>
      <c r="DA180" s="1175"/>
      <c r="DB180" s="1175"/>
      <c r="DC180" s="1175"/>
      <c r="DD180" s="1175"/>
      <c r="DE180" s="1175"/>
      <c r="DF180" s="1175"/>
      <c r="DG180" s="1175"/>
      <c r="DH180" s="1175"/>
      <c r="DI180" s="1175"/>
      <c r="DJ180" s="1175"/>
      <c r="DK180" s="1175"/>
      <c r="DL180" s="1175"/>
      <c r="DM180" s="1175"/>
      <c r="DN180" s="1175"/>
      <c r="DO180" s="1175"/>
      <c r="DP180" s="1175"/>
      <c r="DQ180" s="1175"/>
      <c r="DR180" s="1175"/>
      <c r="DS180" s="1175"/>
      <c r="DT180" s="1175"/>
      <c r="DU180" s="1175"/>
      <c r="DV180" s="1175"/>
      <c r="DW180" s="1175"/>
      <c r="DX180" s="1175"/>
      <c r="DY180" s="1175"/>
      <c r="DZ180" s="1175"/>
      <c r="EA180" s="1175"/>
      <c r="EB180" s="1175"/>
      <c r="EC180" s="1175"/>
      <c r="ED180" s="1175"/>
      <c r="EE180" s="1175"/>
      <c r="EF180" s="1175"/>
      <c r="EG180" s="1175"/>
      <c r="EH180" s="1175"/>
      <c r="EI180" s="1175"/>
      <c r="EJ180" s="1175"/>
      <c r="EK180" s="1175"/>
      <c r="EL180" s="1175"/>
      <c r="EM180" s="1175"/>
      <c r="EN180" s="1175"/>
      <c r="EO180" s="1175"/>
      <c r="EP180" s="1175"/>
      <c r="EQ180" s="1175"/>
      <c r="ER180" s="1175"/>
      <c r="ES180" s="1175"/>
      <c r="ET180" s="1175"/>
      <c r="EU180" s="1175"/>
      <c r="EV180" s="1175"/>
      <c r="EW180" s="1175"/>
      <c r="EX180" s="1175"/>
      <c r="EY180" s="1175"/>
      <c r="EZ180" s="1175"/>
      <c r="FA180" s="1175"/>
      <c r="FB180" s="1175"/>
      <c r="FC180" s="1175"/>
      <c r="FD180" s="1175"/>
      <c r="FE180" s="1175"/>
      <c r="FF180" s="1175"/>
      <c r="FG180" s="1175"/>
      <c r="FH180" s="1175"/>
      <c r="FI180" s="1175"/>
      <c r="FJ180" s="1175"/>
      <c r="FK180" s="1175"/>
      <c r="FL180" s="1175"/>
      <c r="FM180" s="1175"/>
      <c r="FN180" s="1175"/>
      <c r="FO180" s="1175"/>
      <c r="FP180" s="1175"/>
      <c r="FQ180" s="1175"/>
      <c r="FR180" s="1175"/>
      <c r="FS180" s="1175"/>
      <c r="FT180" s="1175"/>
      <c r="FU180" s="1175"/>
      <c r="FV180" s="1175"/>
      <c r="FW180" s="1175"/>
      <c r="FX180" s="1175"/>
      <c r="FY180" s="1175"/>
      <c r="FZ180" s="1175"/>
      <c r="GA180" s="1175"/>
      <c r="GB180" s="1175"/>
      <c r="GC180" s="1175"/>
      <c r="GD180" s="1175"/>
      <c r="GE180" s="1175"/>
      <c r="GF180" s="1175"/>
      <c r="GG180" s="1175"/>
      <c r="GH180" s="1175"/>
      <c r="GI180" s="1175"/>
      <c r="GJ180" s="1175"/>
      <c r="GK180" s="1175"/>
      <c r="GL180" s="1175"/>
      <c r="GM180" s="1175"/>
      <c r="GN180" s="1175"/>
      <c r="GO180" s="1175"/>
      <c r="GP180" s="1175"/>
      <c r="GQ180" s="1175"/>
      <c r="GR180" s="1175"/>
      <c r="GS180" s="1175"/>
      <c r="GT180" s="1175"/>
      <c r="GU180" s="1175"/>
      <c r="GV180" s="1175"/>
      <c r="GW180" s="1175"/>
      <c r="GX180" s="1175"/>
      <c r="GY180" s="1175"/>
      <c r="GZ180" s="1175"/>
      <c r="HA180" s="1175"/>
      <c r="HB180" s="1175"/>
      <c r="HC180" s="1175"/>
      <c r="HD180" s="1175"/>
      <c r="HE180" s="1175"/>
      <c r="HF180" s="1175"/>
      <c r="HG180" s="1175"/>
      <c r="HH180" s="1175"/>
      <c r="HI180" s="1175"/>
      <c r="HJ180" s="1175"/>
      <c r="HK180" s="1175"/>
      <c r="HL180" s="1175"/>
      <c r="HM180" s="1175"/>
      <c r="HN180" s="1175"/>
      <c r="HO180" s="1175"/>
      <c r="HP180" s="1175"/>
      <c r="HQ180" s="1175"/>
      <c r="HR180" s="1175"/>
      <c r="HS180" s="1175"/>
      <c r="HT180" s="1175"/>
      <c r="HU180" s="1175"/>
      <c r="HV180" s="1175"/>
      <c r="HW180" s="1175"/>
      <c r="HX180" s="1175"/>
      <c r="HY180" s="1175"/>
      <c r="HZ180" s="1175"/>
      <c r="IA180" s="1175"/>
      <c r="IB180" s="1175"/>
      <c r="IC180" s="1175"/>
      <c r="ID180" s="1175"/>
      <c r="IE180" s="1175"/>
      <c r="IF180" s="1175"/>
      <c r="IG180" s="1175"/>
      <c r="IH180" s="1175"/>
      <c r="II180" s="1175"/>
      <c r="IJ180" s="1175"/>
      <c r="IK180" s="1175"/>
      <c r="IL180" s="1175"/>
      <c r="IM180" s="1175"/>
      <c r="IN180" s="1175"/>
      <c r="IO180" s="1175"/>
      <c r="IP180" s="1175"/>
      <c r="IQ180" s="1175"/>
      <c r="IR180" s="1175"/>
      <c r="IS180" s="1175"/>
      <c r="IT180" s="1175"/>
      <c r="IU180" s="1175"/>
      <c r="IV180" s="1175"/>
      <c r="IW180" s="1175"/>
      <c r="IX180" s="1175"/>
      <c r="IY180" s="1175"/>
      <c r="IZ180" s="1175"/>
      <c r="JA180" s="1175"/>
      <c r="JB180" s="1175"/>
      <c r="JC180" s="1175"/>
      <c r="JD180" s="1175"/>
      <c r="JE180" s="1175"/>
    </row>
    <row r="181" spans="13:265" s="1206" customFormat="1" ht="15" hidden="1" customHeight="1" x14ac:dyDescent="0.25">
      <c r="M181" s="1064"/>
      <c r="N181" s="1064"/>
      <c r="CK181" s="1175"/>
      <c r="CL181" s="1175"/>
      <c r="CM181" s="1175"/>
      <c r="CN181" s="1175"/>
      <c r="CO181" s="1175"/>
      <c r="CP181" s="1175"/>
      <c r="CQ181" s="1175"/>
      <c r="CR181" s="1175"/>
      <c r="CS181" s="1175"/>
      <c r="CT181" s="1175"/>
      <c r="CU181" s="1175"/>
      <c r="CV181" s="1175"/>
      <c r="CW181" s="1175"/>
      <c r="CX181" s="1175"/>
      <c r="CY181" s="1175"/>
      <c r="CZ181" s="1175"/>
      <c r="DA181" s="1175"/>
      <c r="DB181" s="1175"/>
      <c r="DC181" s="1175"/>
      <c r="DD181" s="1175"/>
      <c r="DE181" s="1175"/>
      <c r="DF181" s="1175"/>
      <c r="DG181" s="1175"/>
      <c r="DH181" s="1175"/>
      <c r="DI181" s="1175"/>
      <c r="DJ181" s="1175"/>
      <c r="DK181" s="1175"/>
      <c r="DL181" s="1175"/>
      <c r="DM181" s="1175"/>
      <c r="DN181" s="1175"/>
      <c r="DO181" s="1175"/>
      <c r="DP181" s="1175"/>
      <c r="DQ181" s="1175"/>
      <c r="DR181" s="1175"/>
      <c r="DS181" s="1175"/>
      <c r="DT181" s="1175"/>
      <c r="DU181" s="1175"/>
      <c r="DV181" s="1175"/>
      <c r="DW181" s="1175"/>
      <c r="DX181" s="1175"/>
      <c r="DY181" s="1175"/>
      <c r="DZ181" s="1175"/>
      <c r="EA181" s="1175"/>
      <c r="EB181" s="1175"/>
      <c r="EC181" s="1175"/>
      <c r="ED181" s="1175"/>
      <c r="EE181" s="1175"/>
      <c r="EF181" s="1175"/>
      <c r="EG181" s="1175"/>
      <c r="EH181" s="1175"/>
      <c r="EI181" s="1175"/>
      <c r="EJ181" s="1175"/>
      <c r="EK181" s="1175"/>
      <c r="EL181" s="1175"/>
      <c r="EM181" s="1175"/>
      <c r="EN181" s="1175"/>
      <c r="EO181" s="1175"/>
      <c r="EP181" s="1175"/>
      <c r="EQ181" s="1175"/>
      <c r="ER181" s="1175"/>
      <c r="ES181" s="1175"/>
      <c r="ET181" s="1175"/>
      <c r="EU181" s="1175"/>
      <c r="EV181" s="1175"/>
      <c r="EW181" s="1175"/>
      <c r="EX181" s="1175"/>
      <c r="EY181" s="1175"/>
      <c r="EZ181" s="1175"/>
      <c r="FA181" s="1175"/>
      <c r="FB181" s="1175"/>
      <c r="FC181" s="1175"/>
      <c r="FD181" s="1175"/>
      <c r="FE181" s="1175"/>
      <c r="FF181" s="1175"/>
      <c r="FG181" s="1175"/>
      <c r="FH181" s="1175"/>
      <c r="FI181" s="1175"/>
      <c r="FJ181" s="1175"/>
      <c r="FK181" s="1175"/>
      <c r="FL181" s="1175"/>
      <c r="FM181" s="1175"/>
      <c r="FN181" s="1175"/>
      <c r="FO181" s="1175"/>
      <c r="FP181" s="1175"/>
      <c r="FQ181" s="1175"/>
      <c r="FR181" s="1175"/>
      <c r="FS181" s="1175"/>
      <c r="FT181" s="1175"/>
      <c r="FU181" s="1175"/>
      <c r="FV181" s="1175"/>
      <c r="FW181" s="1175"/>
      <c r="FX181" s="1175"/>
      <c r="FY181" s="1175"/>
      <c r="FZ181" s="1175"/>
      <c r="GA181" s="1175"/>
      <c r="GB181" s="1175"/>
      <c r="GC181" s="1175"/>
      <c r="GD181" s="1175"/>
      <c r="GE181" s="1175"/>
      <c r="GF181" s="1175"/>
      <c r="GG181" s="1175"/>
      <c r="GH181" s="1175"/>
      <c r="GI181" s="1175"/>
      <c r="GJ181" s="1175"/>
      <c r="GK181" s="1175"/>
      <c r="GL181" s="1175"/>
      <c r="GM181" s="1175"/>
      <c r="GN181" s="1175"/>
      <c r="GO181" s="1175"/>
      <c r="GP181" s="1175"/>
      <c r="GQ181" s="1175"/>
      <c r="GR181" s="1175"/>
      <c r="GS181" s="1175"/>
      <c r="GT181" s="1175"/>
      <c r="GU181" s="1175"/>
      <c r="GV181" s="1175"/>
      <c r="GW181" s="1175"/>
      <c r="GX181" s="1175"/>
      <c r="GY181" s="1175"/>
      <c r="GZ181" s="1175"/>
      <c r="HA181" s="1175"/>
      <c r="HB181" s="1175"/>
      <c r="HC181" s="1175"/>
      <c r="HD181" s="1175"/>
      <c r="HE181" s="1175"/>
      <c r="HF181" s="1175"/>
      <c r="HG181" s="1175"/>
      <c r="HH181" s="1175"/>
      <c r="HI181" s="1175"/>
      <c r="HJ181" s="1175"/>
      <c r="HK181" s="1175"/>
      <c r="HL181" s="1175"/>
      <c r="HM181" s="1175"/>
      <c r="HN181" s="1175"/>
      <c r="HO181" s="1175"/>
      <c r="HP181" s="1175"/>
      <c r="HQ181" s="1175"/>
      <c r="HR181" s="1175"/>
      <c r="HS181" s="1175"/>
      <c r="HT181" s="1175"/>
      <c r="HU181" s="1175"/>
      <c r="HV181" s="1175"/>
      <c r="HW181" s="1175"/>
      <c r="HX181" s="1175"/>
      <c r="HY181" s="1175"/>
      <c r="HZ181" s="1175"/>
      <c r="IA181" s="1175"/>
      <c r="IB181" s="1175"/>
      <c r="IC181" s="1175"/>
      <c r="ID181" s="1175"/>
      <c r="IE181" s="1175"/>
      <c r="IF181" s="1175"/>
      <c r="IG181" s="1175"/>
      <c r="IH181" s="1175"/>
      <c r="II181" s="1175"/>
      <c r="IJ181" s="1175"/>
      <c r="IK181" s="1175"/>
      <c r="IL181" s="1175"/>
      <c r="IM181" s="1175"/>
      <c r="IN181" s="1175"/>
      <c r="IO181" s="1175"/>
      <c r="IP181" s="1175"/>
      <c r="IQ181" s="1175"/>
      <c r="IR181" s="1175"/>
      <c r="IS181" s="1175"/>
      <c r="IT181" s="1175"/>
      <c r="IU181" s="1175"/>
      <c r="IV181" s="1175"/>
      <c r="IW181" s="1175"/>
      <c r="IX181" s="1175"/>
      <c r="IY181" s="1175"/>
      <c r="IZ181" s="1175"/>
      <c r="JA181" s="1175"/>
      <c r="JB181" s="1175"/>
      <c r="JC181" s="1175"/>
      <c r="JD181" s="1175"/>
      <c r="JE181" s="1175"/>
    </row>
    <row r="182" spans="13:265" s="1206" customFormat="1" ht="15" hidden="1" customHeight="1" x14ac:dyDescent="0.25">
      <c r="M182" s="1064"/>
      <c r="N182" s="1064"/>
      <c r="CK182" s="1175"/>
      <c r="CL182" s="1175"/>
      <c r="CM182" s="1175"/>
      <c r="CN182" s="1175"/>
      <c r="CO182" s="1175"/>
      <c r="CP182" s="1175"/>
      <c r="CQ182" s="1175"/>
      <c r="CR182" s="1175"/>
      <c r="CS182" s="1175"/>
      <c r="CT182" s="1175"/>
      <c r="CU182" s="1175"/>
      <c r="CV182" s="1175"/>
      <c r="CW182" s="1175"/>
      <c r="CX182" s="1175"/>
      <c r="CY182" s="1175"/>
      <c r="CZ182" s="1175"/>
      <c r="DA182" s="1175"/>
      <c r="DB182" s="1175"/>
      <c r="DC182" s="1175"/>
      <c r="DD182" s="1175"/>
      <c r="DE182" s="1175"/>
      <c r="DF182" s="1175"/>
      <c r="DG182" s="1175"/>
      <c r="DH182" s="1175"/>
      <c r="DI182" s="1175"/>
      <c r="DJ182" s="1175"/>
      <c r="DK182" s="1175"/>
      <c r="DL182" s="1175"/>
      <c r="DM182" s="1175"/>
      <c r="DN182" s="1175"/>
      <c r="DO182" s="1175"/>
      <c r="DP182" s="1175"/>
      <c r="DQ182" s="1175"/>
      <c r="DR182" s="1175"/>
      <c r="DS182" s="1175"/>
      <c r="DT182" s="1175"/>
      <c r="DU182" s="1175"/>
      <c r="DV182" s="1175"/>
      <c r="DW182" s="1175"/>
      <c r="DX182" s="1175"/>
      <c r="DY182" s="1175"/>
      <c r="DZ182" s="1175"/>
      <c r="EA182" s="1175"/>
      <c r="EB182" s="1175"/>
      <c r="EC182" s="1175"/>
      <c r="ED182" s="1175"/>
      <c r="EE182" s="1175"/>
      <c r="EF182" s="1175"/>
      <c r="EG182" s="1175"/>
      <c r="EH182" s="1175"/>
      <c r="EI182" s="1175"/>
      <c r="EJ182" s="1175"/>
      <c r="EK182" s="1175"/>
      <c r="EL182" s="1175"/>
      <c r="EM182" s="1175"/>
      <c r="EN182" s="1175"/>
      <c r="EO182" s="1175"/>
      <c r="EP182" s="1175"/>
      <c r="EQ182" s="1175"/>
      <c r="ER182" s="1175"/>
      <c r="ES182" s="1175"/>
      <c r="ET182" s="1175"/>
      <c r="EU182" s="1175"/>
      <c r="EV182" s="1175"/>
      <c r="EW182" s="1175"/>
      <c r="EX182" s="1175"/>
      <c r="EY182" s="1175"/>
      <c r="EZ182" s="1175"/>
      <c r="FA182" s="1175"/>
      <c r="FB182" s="1175"/>
      <c r="FC182" s="1175"/>
      <c r="FD182" s="1175"/>
      <c r="FE182" s="1175"/>
      <c r="FF182" s="1175"/>
      <c r="FG182" s="1175"/>
      <c r="FH182" s="1175"/>
      <c r="FI182" s="1175"/>
      <c r="FJ182" s="1175"/>
      <c r="FK182" s="1175"/>
      <c r="FL182" s="1175"/>
      <c r="FM182" s="1175"/>
      <c r="FN182" s="1175"/>
      <c r="FO182" s="1175"/>
      <c r="FP182" s="1175"/>
      <c r="FQ182" s="1175"/>
      <c r="FR182" s="1175"/>
      <c r="FS182" s="1175"/>
      <c r="FT182" s="1175"/>
      <c r="FU182" s="1175"/>
      <c r="FV182" s="1175"/>
      <c r="FW182" s="1175"/>
      <c r="FX182" s="1175"/>
      <c r="FY182" s="1175"/>
      <c r="FZ182" s="1175"/>
      <c r="GA182" s="1175"/>
      <c r="GB182" s="1175"/>
      <c r="GC182" s="1175"/>
      <c r="GD182" s="1175"/>
      <c r="GE182" s="1175"/>
      <c r="GF182" s="1175"/>
      <c r="GG182" s="1175"/>
      <c r="GH182" s="1175"/>
      <c r="GI182" s="1175"/>
      <c r="GJ182" s="1175"/>
      <c r="GK182" s="1175"/>
      <c r="GL182" s="1175"/>
      <c r="GM182" s="1175"/>
      <c r="GN182" s="1175"/>
      <c r="GO182" s="1175"/>
      <c r="GP182" s="1175"/>
      <c r="GQ182" s="1175"/>
      <c r="GR182" s="1175"/>
      <c r="GS182" s="1175"/>
      <c r="GT182" s="1175"/>
      <c r="GU182" s="1175"/>
      <c r="GV182" s="1175"/>
      <c r="GW182" s="1175"/>
      <c r="GX182" s="1175"/>
      <c r="GY182" s="1175"/>
      <c r="GZ182" s="1175"/>
      <c r="HA182" s="1175"/>
      <c r="HB182" s="1175"/>
      <c r="HC182" s="1175"/>
      <c r="HD182" s="1175"/>
      <c r="HE182" s="1175"/>
      <c r="HF182" s="1175"/>
      <c r="HG182" s="1175"/>
      <c r="HH182" s="1175"/>
      <c r="HI182" s="1175"/>
      <c r="HJ182" s="1175"/>
      <c r="HK182" s="1175"/>
      <c r="HL182" s="1175"/>
      <c r="HM182" s="1175"/>
      <c r="HN182" s="1175"/>
      <c r="HO182" s="1175"/>
      <c r="HP182" s="1175"/>
      <c r="HQ182" s="1175"/>
      <c r="HR182" s="1175"/>
      <c r="HS182" s="1175"/>
      <c r="HT182" s="1175"/>
      <c r="HU182" s="1175"/>
      <c r="HV182" s="1175"/>
      <c r="HW182" s="1175"/>
      <c r="HX182" s="1175"/>
      <c r="HY182" s="1175"/>
      <c r="HZ182" s="1175"/>
      <c r="IA182" s="1175"/>
      <c r="IB182" s="1175"/>
      <c r="IC182" s="1175"/>
      <c r="ID182" s="1175"/>
      <c r="IE182" s="1175"/>
      <c r="IF182" s="1175"/>
      <c r="IG182" s="1175"/>
      <c r="IH182" s="1175"/>
      <c r="II182" s="1175"/>
      <c r="IJ182" s="1175"/>
      <c r="IK182" s="1175"/>
      <c r="IL182" s="1175"/>
      <c r="IM182" s="1175"/>
      <c r="IN182" s="1175"/>
      <c r="IO182" s="1175"/>
      <c r="IP182" s="1175"/>
      <c r="IQ182" s="1175"/>
      <c r="IR182" s="1175"/>
      <c r="IS182" s="1175"/>
      <c r="IT182" s="1175"/>
      <c r="IU182" s="1175"/>
      <c r="IV182" s="1175"/>
      <c r="IW182" s="1175"/>
      <c r="IX182" s="1175"/>
      <c r="IY182" s="1175"/>
      <c r="IZ182" s="1175"/>
      <c r="JA182" s="1175"/>
      <c r="JB182" s="1175"/>
      <c r="JC182" s="1175"/>
      <c r="JD182" s="1175"/>
      <c r="JE182" s="1175"/>
    </row>
    <row r="183" spans="13:265" s="1206" customFormat="1" ht="15" hidden="1" customHeight="1" x14ac:dyDescent="0.25">
      <c r="M183" s="1064"/>
      <c r="N183" s="1064"/>
      <c r="CK183" s="1175"/>
      <c r="CL183" s="1175"/>
      <c r="CM183" s="1175"/>
      <c r="CN183" s="1175"/>
      <c r="CO183" s="1175"/>
      <c r="CP183" s="1175"/>
      <c r="CQ183" s="1175"/>
      <c r="CR183" s="1175"/>
      <c r="CS183" s="1175"/>
      <c r="CT183" s="1175"/>
      <c r="CU183" s="1175"/>
      <c r="CV183" s="1175"/>
      <c r="CW183" s="1175"/>
      <c r="CX183" s="1175"/>
      <c r="CY183" s="1175"/>
      <c r="CZ183" s="1175"/>
      <c r="DA183" s="1175"/>
      <c r="DB183" s="1175"/>
      <c r="DC183" s="1175"/>
      <c r="DD183" s="1175"/>
      <c r="DE183" s="1175"/>
      <c r="DF183" s="1175"/>
      <c r="DG183" s="1175"/>
      <c r="DH183" s="1175"/>
      <c r="DI183" s="1175"/>
      <c r="DJ183" s="1175"/>
      <c r="DK183" s="1175"/>
      <c r="DL183" s="1175"/>
      <c r="DM183" s="1175"/>
      <c r="DN183" s="1175"/>
      <c r="DO183" s="1175"/>
      <c r="DP183" s="1175"/>
      <c r="DQ183" s="1175"/>
      <c r="DR183" s="1175"/>
      <c r="DS183" s="1175"/>
      <c r="DT183" s="1175"/>
      <c r="DU183" s="1175"/>
      <c r="DV183" s="1175"/>
      <c r="DW183" s="1175"/>
      <c r="DX183" s="1175"/>
      <c r="DY183" s="1175"/>
      <c r="DZ183" s="1175"/>
      <c r="EA183" s="1175"/>
      <c r="EB183" s="1175"/>
      <c r="EC183" s="1175"/>
      <c r="ED183" s="1175"/>
      <c r="EE183" s="1175"/>
      <c r="EF183" s="1175"/>
      <c r="EG183" s="1175"/>
      <c r="EH183" s="1175"/>
      <c r="EI183" s="1175"/>
      <c r="EJ183" s="1175"/>
      <c r="EK183" s="1175"/>
      <c r="EL183" s="1175"/>
      <c r="EM183" s="1175"/>
      <c r="EN183" s="1175"/>
      <c r="EO183" s="1175"/>
      <c r="EP183" s="1175"/>
      <c r="EQ183" s="1175"/>
      <c r="ER183" s="1175"/>
      <c r="ES183" s="1175"/>
      <c r="ET183" s="1175"/>
      <c r="EU183" s="1175"/>
      <c r="EV183" s="1175"/>
      <c r="EW183" s="1175"/>
      <c r="EX183" s="1175"/>
      <c r="EY183" s="1175"/>
      <c r="EZ183" s="1175"/>
      <c r="FA183" s="1175"/>
      <c r="FB183" s="1175"/>
      <c r="FC183" s="1175"/>
      <c r="FD183" s="1175"/>
      <c r="FE183" s="1175"/>
      <c r="FF183" s="1175"/>
      <c r="FG183" s="1175"/>
      <c r="FH183" s="1175"/>
      <c r="FI183" s="1175"/>
      <c r="FJ183" s="1175"/>
      <c r="FK183" s="1175"/>
      <c r="FL183" s="1175"/>
      <c r="FM183" s="1175"/>
      <c r="FN183" s="1175"/>
      <c r="FO183" s="1175"/>
      <c r="FP183" s="1175"/>
      <c r="FQ183" s="1175"/>
      <c r="FR183" s="1175"/>
      <c r="FS183" s="1175"/>
      <c r="FT183" s="1175"/>
      <c r="FU183" s="1175"/>
      <c r="FV183" s="1175"/>
      <c r="FW183" s="1175"/>
      <c r="FX183" s="1175"/>
      <c r="FY183" s="1175"/>
      <c r="FZ183" s="1175"/>
      <c r="GA183" s="1175"/>
      <c r="GB183" s="1175"/>
      <c r="GC183" s="1175"/>
      <c r="GD183" s="1175"/>
      <c r="GE183" s="1175"/>
      <c r="GF183" s="1175"/>
      <c r="GG183" s="1175"/>
      <c r="GH183" s="1175"/>
      <c r="GI183" s="1175"/>
      <c r="GJ183" s="1175"/>
      <c r="GK183" s="1175"/>
      <c r="GL183" s="1175"/>
      <c r="GM183" s="1175"/>
      <c r="GN183" s="1175"/>
      <c r="GO183" s="1175"/>
      <c r="GP183" s="1175"/>
      <c r="GQ183" s="1175"/>
      <c r="GR183" s="1175"/>
      <c r="GS183" s="1175"/>
      <c r="GT183" s="1175"/>
      <c r="GU183" s="1175"/>
      <c r="GV183" s="1175"/>
      <c r="GW183" s="1175"/>
      <c r="GX183" s="1175"/>
      <c r="GY183" s="1175"/>
      <c r="GZ183" s="1175"/>
      <c r="HA183" s="1175"/>
      <c r="HB183" s="1175"/>
      <c r="HC183" s="1175"/>
      <c r="HD183" s="1175"/>
      <c r="HE183" s="1175"/>
      <c r="HF183" s="1175"/>
      <c r="HG183" s="1175"/>
      <c r="HH183" s="1175"/>
      <c r="HI183" s="1175"/>
      <c r="HJ183" s="1175"/>
      <c r="HK183" s="1175"/>
      <c r="HL183" s="1175"/>
      <c r="HM183" s="1175"/>
      <c r="HN183" s="1175"/>
      <c r="HO183" s="1175"/>
      <c r="HP183" s="1175"/>
      <c r="HQ183" s="1175"/>
      <c r="HR183" s="1175"/>
      <c r="HS183" s="1175"/>
      <c r="HT183" s="1175"/>
      <c r="HU183" s="1175"/>
      <c r="HV183" s="1175"/>
      <c r="HW183" s="1175"/>
      <c r="HX183" s="1175"/>
      <c r="HY183" s="1175"/>
      <c r="HZ183" s="1175"/>
      <c r="IA183" s="1175"/>
      <c r="IB183" s="1175"/>
      <c r="IC183" s="1175"/>
      <c r="ID183" s="1175"/>
      <c r="IE183" s="1175"/>
      <c r="IF183" s="1175"/>
      <c r="IG183" s="1175"/>
      <c r="IH183" s="1175"/>
      <c r="II183" s="1175"/>
      <c r="IJ183" s="1175"/>
      <c r="IK183" s="1175"/>
      <c r="IL183" s="1175"/>
      <c r="IM183" s="1175"/>
      <c r="IN183" s="1175"/>
      <c r="IO183" s="1175"/>
      <c r="IP183" s="1175"/>
      <c r="IQ183" s="1175"/>
      <c r="IR183" s="1175"/>
      <c r="IS183" s="1175"/>
      <c r="IT183" s="1175"/>
      <c r="IU183" s="1175"/>
      <c r="IV183" s="1175"/>
      <c r="IW183" s="1175"/>
      <c r="IX183" s="1175"/>
      <c r="IY183" s="1175"/>
      <c r="IZ183" s="1175"/>
      <c r="JA183" s="1175"/>
      <c r="JB183" s="1175"/>
      <c r="JC183" s="1175"/>
      <c r="JD183" s="1175"/>
      <c r="JE183" s="1175"/>
    </row>
    <row r="184" spans="13:265" s="1206" customFormat="1" ht="15" hidden="1" customHeight="1" x14ac:dyDescent="0.25">
      <c r="M184" s="1064"/>
      <c r="N184" s="1064"/>
      <c r="CK184" s="1175"/>
      <c r="CL184" s="1175"/>
      <c r="CM184" s="1175"/>
      <c r="CN184" s="1175"/>
      <c r="CO184" s="1175"/>
      <c r="CP184" s="1175"/>
      <c r="CQ184" s="1175"/>
      <c r="CR184" s="1175"/>
      <c r="CS184" s="1175"/>
      <c r="CT184" s="1175"/>
      <c r="CU184" s="1175"/>
      <c r="CV184" s="1175"/>
      <c r="CW184" s="1175"/>
      <c r="CX184" s="1175"/>
      <c r="CY184" s="1175"/>
      <c r="CZ184" s="1175"/>
      <c r="DA184" s="1175"/>
      <c r="DB184" s="1175"/>
      <c r="DC184" s="1175"/>
      <c r="DD184" s="1175"/>
      <c r="DE184" s="1175"/>
      <c r="DF184" s="1175"/>
      <c r="DG184" s="1175"/>
      <c r="DH184" s="1175"/>
      <c r="DI184" s="1175"/>
      <c r="DJ184" s="1175"/>
      <c r="DK184" s="1175"/>
      <c r="DL184" s="1175"/>
      <c r="DM184" s="1175"/>
      <c r="DN184" s="1175"/>
      <c r="DO184" s="1175"/>
      <c r="DP184" s="1175"/>
      <c r="DQ184" s="1175"/>
      <c r="DR184" s="1175"/>
      <c r="DS184" s="1175"/>
      <c r="DT184" s="1175"/>
      <c r="DU184" s="1175"/>
      <c r="DV184" s="1175"/>
      <c r="DW184" s="1175"/>
      <c r="DX184" s="1175"/>
      <c r="DY184" s="1175"/>
      <c r="DZ184" s="1175"/>
      <c r="EA184" s="1175"/>
      <c r="EB184" s="1175"/>
      <c r="EC184" s="1175"/>
      <c r="ED184" s="1175"/>
      <c r="EE184" s="1175"/>
      <c r="EF184" s="1175"/>
      <c r="EG184" s="1175"/>
      <c r="EH184" s="1175"/>
      <c r="EI184" s="1175"/>
      <c r="EJ184" s="1175"/>
      <c r="EK184" s="1175"/>
      <c r="EL184" s="1175"/>
      <c r="EM184" s="1175"/>
      <c r="EN184" s="1175"/>
      <c r="EO184" s="1175"/>
      <c r="EP184" s="1175"/>
      <c r="EQ184" s="1175"/>
      <c r="ER184" s="1175"/>
      <c r="ES184" s="1175"/>
      <c r="ET184" s="1175"/>
      <c r="EU184" s="1175"/>
      <c r="EV184" s="1175"/>
      <c r="EW184" s="1175"/>
      <c r="EX184" s="1175"/>
      <c r="EY184" s="1175"/>
      <c r="EZ184" s="1175"/>
      <c r="FA184" s="1175"/>
      <c r="FB184" s="1175"/>
      <c r="FC184" s="1175"/>
      <c r="FD184" s="1175"/>
      <c r="FE184" s="1175"/>
      <c r="FF184" s="1175"/>
      <c r="FG184" s="1175"/>
      <c r="FH184" s="1175"/>
      <c r="FI184" s="1175"/>
      <c r="FJ184" s="1175"/>
      <c r="FK184" s="1175"/>
      <c r="FL184" s="1175"/>
      <c r="FM184" s="1175"/>
      <c r="FN184" s="1175"/>
      <c r="FO184" s="1175"/>
      <c r="FP184" s="1175"/>
      <c r="FQ184" s="1175"/>
      <c r="FR184" s="1175"/>
      <c r="FS184" s="1175"/>
      <c r="FT184" s="1175"/>
      <c r="FU184" s="1175"/>
      <c r="FV184" s="1175"/>
      <c r="FW184" s="1175"/>
      <c r="FX184" s="1175"/>
      <c r="FY184" s="1175"/>
      <c r="FZ184" s="1175"/>
      <c r="GA184" s="1175"/>
      <c r="GB184" s="1175"/>
      <c r="GC184" s="1175"/>
      <c r="GD184" s="1175"/>
      <c r="GE184" s="1175"/>
      <c r="GF184" s="1175"/>
      <c r="GG184" s="1175"/>
      <c r="GH184" s="1175"/>
      <c r="GI184" s="1175"/>
      <c r="GJ184" s="1175"/>
      <c r="GK184" s="1175"/>
      <c r="GL184" s="1175"/>
      <c r="GM184" s="1175"/>
      <c r="GN184" s="1175"/>
      <c r="GO184" s="1175"/>
      <c r="GP184" s="1175"/>
      <c r="GQ184" s="1175"/>
      <c r="GR184" s="1175"/>
      <c r="GS184" s="1175"/>
      <c r="GT184" s="1175"/>
      <c r="GU184" s="1175"/>
      <c r="GV184" s="1175"/>
      <c r="GW184" s="1175"/>
      <c r="GX184" s="1175"/>
      <c r="GY184" s="1175"/>
      <c r="GZ184" s="1175"/>
      <c r="HA184" s="1175"/>
      <c r="HB184" s="1175"/>
      <c r="HC184" s="1175"/>
      <c r="HD184" s="1175"/>
      <c r="HE184" s="1175"/>
      <c r="HF184" s="1175"/>
      <c r="HG184" s="1175"/>
      <c r="HH184" s="1175"/>
      <c r="HI184" s="1175"/>
      <c r="HJ184" s="1175"/>
      <c r="HK184" s="1175"/>
      <c r="HL184" s="1175"/>
      <c r="HM184" s="1175"/>
      <c r="HN184" s="1175"/>
      <c r="HO184" s="1175"/>
      <c r="HP184" s="1175"/>
      <c r="HQ184" s="1175"/>
      <c r="HR184" s="1175"/>
      <c r="HS184" s="1175"/>
      <c r="HT184" s="1175"/>
      <c r="HU184" s="1175"/>
      <c r="HV184" s="1175"/>
      <c r="HW184" s="1175"/>
      <c r="HX184" s="1175"/>
      <c r="HY184" s="1175"/>
      <c r="HZ184" s="1175"/>
      <c r="IA184" s="1175"/>
      <c r="IB184" s="1175"/>
      <c r="IC184" s="1175"/>
      <c r="ID184" s="1175"/>
      <c r="IE184" s="1175"/>
      <c r="IF184" s="1175"/>
      <c r="IG184" s="1175"/>
      <c r="IH184" s="1175"/>
      <c r="II184" s="1175"/>
      <c r="IJ184" s="1175"/>
      <c r="IK184" s="1175"/>
      <c r="IL184" s="1175"/>
      <c r="IM184" s="1175"/>
      <c r="IN184" s="1175"/>
      <c r="IO184" s="1175"/>
      <c r="IP184" s="1175"/>
      <c r="IQ184" s="1175"/>
      <c r="IR184" s="1175"/>
      <c r="IS184" s="1175"/>
      <c r="IT184" s="1175"/>
      <c r="IU184" s="1175"/>
      <c r="IV184" s="1175"/>
      <c r="IW184" s="1175"/>
      <c r="IX184" s="1175"/>
      <c r="IY184" s="1175"/>
      <c r="IZ184" s="1175"/>
      <c r="JA184" s="1175"/>
      <c r="JB184" s="1175"/>
      <c r="JC184" s="1175"/>
      <c r="JD184" s="1175"/>
      <c r="JE184" s="1175"/>
    </row>
    <row r="185" spans="13:265" s="1206" customFormat="1" ht="15" hidden="1" customHeight="1" x14ac:dyDescent="0.25">
      <c r="M185" s="1064"/>
      <c r="N185" s="1064"/>
      <c r="CK185" s="1175"/>
      <c r="CL185" s="1175"/>
      <c r="CM185" s="1175"/>
      <c r="CN185" s="1175"/>
      <c r="CO185" s="1175"/>
      <c r="CP185" s="1175"/>
      <c r="CQ185" s="1175"/>
      <c r="CR185" s="1175"/>
      <c r="CS185" s="1175"/>
      <c r="CT185" s="1175"/>
      <c r="CU185" s="1175"/>
      <c r="CV185" s="1175"/>
      <c r="CW185" s="1175"/>
      <c r="CX185" s="1175"/>
      <c r="CY185" s="1175"/>
      <c r="CZ185" s="1175"/>
      <c r="DA185" s="1175"/>
      <c r="DB185" s="1175"/>
      <c r="DC185" s="1175"/>
      <c r="DD185" s="1175"/>
      <c r="DE185" s="1175"/>
      <c r="DF185" s="1175"/>
      <c r="DG185" s="1175"/>
      <c r="DH185" s="1175"/>
      <c r="DI185" s="1175"/>
      <c r="DJ185" s="1175"/>
      <c r="DK185" s="1175"/>
      <c r="DL185" s="1175"/>
      <c r="DM185" s="1175"/>
      <c r="DN185" s="1175"/>
      <c r="DO185" s="1175"/>
      <c r="DP185" s="1175"/>
      <c r="DQ185" s="1175"/>
      <c r="DR185" s="1175"/>
      <c r="DS185" s="1175"/>
      <c r="DT185" s="1175"/>
      <c r="DU185" s="1175"/>
      <c r="DV185" s="1175"/>
      <c r="DW185" s="1175"/>
      <c r="DX185" s="1175"/>
      <c r="DY185" s="1175"/>
      <c r="DZ185" s="1175"/>
      <c r="EA185" s="1175"/>
      <c r="EB185" s="1175"/>
      <c r="EC185" s="1175"/>
      <c r="ED185" s="1175"/>
      <c r="EE185" s="1175"/>
      <c r="EF185" s="1175"/>
      <c r="EG185" s="1175"/>
      <c r="EH185" s="1175"/>
      <c r="EI185" s="1175"/>
      <c r="EJ185" s="1175"/>
      <c r="EK185" s="1175"/>
      <c r="EL185" s="1175"/>
      <c r="EM185" s="1175"/>
      <c r="EN185" s="1175"/>
      <c r="EO185" s="1175"/>
      <c r="EP185" s="1175"/>
      <c r="EQ185" s="1175"/>
      <c r="ER185" s="1175"/>
      <c r="ES185" s="1175"/>
      <c r="ET185" s="1175"/>
      <c r="EU185" s="1175"/>
      <c r="EV185" s="1175"/>
      <c r="EW185" s="1175"/>
      <c r="EX185" s="1175"/>
      <c r="EY185" s="1175"/>
      <c r="EZ185" s="1175"/>
      <c r="FA185" s="1175"/>
      <c r="FB185" s="1175"/>
      <c r="FC185" s="1175"/>
      <c r="FD185" s="1175"/>
      <c r="FE185" s="1175"/>
      <c r="FF185" s="1175"/>
      <c r="FG185" s="1175"/>
      <c r="FH185" s="1175"/>
      <c r="FI185" s="1175"/>
      <c r="FJ185" s="1175"/>
      <c r="FK185" s="1175"/>
      <c r="FL185" s="1175"/>
      <c r="FM185" s="1175"/>
      <c r="FN185" s="1175"/>
      <c r="FO185" s="1175"/>
      <c r="FP185" s="1175"/>
      <c r="FQ185" s="1175"/>
      <c r="FR185" s="1175"/>
      <c r="FS185" s="1175"/>
      <c r="FT185" s="1175"/>
      <c r="FU185" s="1175"/>
      <c r="FV185" s="1175"/>
      <c r="FW185" s="1175"/>
      <c r="FX185" s="1175"/>
      <c r="FY185" s="1175"/>
      <c r="FZ185" s="1175"/>
      <c r="GA185" s="1175"/>
      <c r="GB185" s="1175"/>
      <c r="GC185" s="1175"/>
      <c r="GD185" s="1175"/>
      <c r="GE185" s="1175"/>
      <c r="GF185" s="1175"/>
      <c r="GG185" s="1175"/>
      <c r="GH185" s="1175"/>
      <c r="GI185" s="1175"/>
      <c r="GJ185" s="1175"/>
      <c r="GK185" s="1175"/>
      <c r="GL185" s="1175"/>
      <c r="GM185" s="1175"/>
      <c r="GN185" s="1175"/>
      <c r="GO185" s="1175"/>
      <c r="GP185" s="1175"/>
      <c r="GQ185" s="1175"/>
      <c r="GR185" s="1175"/>
      <c r="GS185" s="1175"/>
      <c r="GT185" s="1175"/>
      <c r="GU185" s="1175"/>
      <c r="GV185" s="1175"/>
      <c r="GW185" s="1175"/>
      <c r="GX185" s="1175"/>
      <c r="GY185" s="1175"/>
      <c r="GZ185" s="1175"/>
      <c r="HA185" s="1175"/>
      <c r="HB185" s="1175"/>
      <c r="HC185" s="1175"/>
      <c r="HD185" s="1175"/>
      <c r="HE185" s="1175"/>
      <c r="HF185" s="1175"/>
      <c r="HG185" s="1175"/>
      <c r="HH185" s="1175"/>
      <c r="HI185" s="1175"/>
      <c r="HJ185" s="1175"/>
      <c r="HK185" s="1175"/>
      <c r="HL185" s="1175"/>
      <c r="HM185" s="1175"/>
      <c r="HN185" s="1175"/>
      <c r="HO185" s="1175"/>
      <c r="HP185" s="1175"/>
      <c r="HQ185" s="1175"/>
      <c r="HR185" s="1175"/>
      <c r="HS185" s="1175"/>
      <c r="HT185" s="1175"/>
      <c r="HU185" s="1175"/>
      <c r="HV185" s="1175"/>
      <c r="HW185" s="1175"/>
      <c r="HX185" s="1175"/>
      <c r="HY185" s="1175"/>
      <c r="HZ185" s="1175"/>
      <c r="IA185" s="1175"/>
      <c r="IB185" s="1175"/>
      <c r="IC185" s="1175"/>
      <c r="ID185" s="1175"/>
      <c r="IE185" s="1175"/>
      <c r="IF185" s="1175"/>
      <c r="IG185" s="1175"/>
      <c r="IH185" s="1175"/>
      <c r="II185" s="1175"/>
      <c r="IJ185" s="1175"/>
      <c r="IK185" s="1175"/>
      <c r="IL185" s="1175"/>
      <c r="IM185" s="1175"/>
      <c r="IN185" s="1175"/>
      <c r="IO185" s="1175"/>
      <c r="IP185" s="1175"/>
      <c r="IQ185" s="1175"/>
      <c r="IR185" s="1175"/>
      <c r="IS185" s="1175"/>
      <c r="IT185" s="1175"/>
      <c r="IU185" s="1175"/>
      <c r="IV185" s="1175"/>
      <c r="IW185" s="1175"/>
      <c r="IX185" s="1175"/>
      <c r="IY185" s="1175"/>
      <c r="IZ185" s="1175"/>
      <c r="JA185" s="1175"/>
      <c r="JB185" s="1175"/>
      <c r="JC185" s="1175"/>
      <c r="JD185" s="1175"/>
      <c r="JE185" s="1175"/>
    </row>
    <row r="186" spans="13:265" s="1206" customFormat="1" ht="15" hidden="1" customHeight="1" x14ac:dyDescent="0.25">
      <c r="M186" s="1064"/>
      <c r="N186" s="1064"/>
      <c r="CK186" s="1175"/>
      <c r="CL186" s="1175"/>
      <c r="CM186" s="1175"/>
      <c r="CN186" s="1175"/>
      <c r="CO186" s="1175"/>
      <c r="CP186" s="1175"/>
      <c r="CQ186" s="1175"/>
      <c r="CR186" s="1175"/>
      <c r="CS186" s="1175"/>
      <c r="CT186" s="1175"/>
      <c r="CU186" s="1175"/>
      <c r="CV186" s="1175"/>
      <c r="CW186" s="1175"/>
      <c r="CX186" s="1175"/>
      <c r="CY186" s="1175"/>
      <c r="CZ186" s="1175"/>
      <c r="DA186" s="1175"/>
      <c r="DB186" s="1175"/>
      <c r="DC186" s="1175"/>
      <c r="DD186" s="1175"/>
      <c r="DE186" s="1175"/>
      <c r="DF186" s="1175"/>
      <c r="DG186" s="1175"/>
      <c r="DH186" s="1175"/>
      <c r="DI186" s="1175"/>
      <c r="DJ186" s="1175"/>
      <c r="DK186" s="1175"/>
      <c r="DL186" s="1175"/>
      <c r="DM186" s="1175"/>
      <c r="DN186" s="1175"/>
      <c r="DO186" s="1175"/>
      <c r="DP186" s="1175"/>
      <c r="DQ186" s="1175"/>
      <c r="DR186" s="1175"/>
      <c r="DS186" s="1175"/>
      <c r="DT186" s="1175"/>
      <c r="DU186" s="1175"/>
      <c r="DV186" s="1175"/>
      <c r="DW186" s="1175"/>
      <c r="DX186" s="1175"/>
      <c r="DY186" s="1175"/>
      <c r="DZ186" s="1175"/>
      <c r="EA186" s="1175"/>
      <c r="EB186" s="1175"/>
      <c r="EC186" s="1175"/>
      <c r="ED186" s="1175"/>
      <c r="EE186" s="1175"/>
      <c r="EF186" s="1175"/>
      <c r="EG186" s="1175"/>
      <c r="EH186" s="1175"/>
      <c r="EI186" s="1175"/>
      <c r="EJ186" s="1175"/>
      <c r="EK186" s="1175"/>
      <c r="EL186" s="1175"/>
      <c r="EM186" s="1175"/>
      <c r="EN186" s="1175"/>
      <c r="EO186" s="1175"/>
      <c r="EP186" s="1175"/>
      <c r="EQ186" s="1175"/>
      <c r="ER186" s="1175"/>
      <c r="ES186" s="1175"/>
      <c r="ET186" s="1175"/>
      <c r="EU186" s="1175"/>
      <c r="EV186" s="1175"/>
      <c r="EW186" s="1175"/>
      <c r="EX186" s="1175"/>
      <c r="EY186" s="1175"/>
      <c r="EZ186" s="1175"/>
      <c r="FA186" s="1175"/>
      <c r="FB186" s="1175"/>
      <c r="FC186" s="1175"/>
      <c r="FD186" s="1175"/>
      <c r="FE186" s="1175"/>
      <c r="FF186" s="1175"/>
      <c r="FG186" s="1175"/>
      <c r="FH186" s="1175"/>
      <c r="FI186" s="1175"/>
      <c r="FJ186" s="1175"/>
      <c r="FK186" s="1175"/>
      <c r="FL186" s="1175"/>
      <c r="FM186" s="1175"/>
      <c r="FN186" s="1175"/>
      <c r="FO186" s="1175"/>
      <c r="FP186" s="1175"/>
      <c r="FQ186" s="1175"/>
      <c r="FR186" s="1175"/>
      <c r="FS186" s="1175"/>
      <c r="FT186" s="1175"/>
      <c r="FU186" s="1175"/>
      <c r="FV186" s="1175"/>
      <c r="FW186" s="1175"/>
      <c r="FX186" s="1175"/>
      <c r="FY186" s="1175"/>
      <c r="FZ186" s="1175"/>
      <c r="GA186" s="1175"/>
      <c r="GB186" s="1175"/>
      <c r="GC186" s="1175"/>
      <c r="GD186" s="1175"/>
      <c r="GE186" s="1175"/>
      <c r="GF186" s="1175"/>
      <c r="GG186" s="1175"/>
      <c r="GH186" s="1175"/>
      <c r="GI186" s="1175"/>
      <c r="GJ186" s="1175"/>
      <c r="GK186" s="1175"/>
      <c r="GL186" s="1175"/>
      <c r="GM186" s="1175"/>
      <c r="GN186" s="1175"/>
      <c r="GO186" s="1175"/>
      <c r="GP186" s="1175"/>
      <c r="GQ186" s="1175"/>
      <c r="GR186" s="1175"/>
      <c r="GS186" s="1175"/>
      <c r="GT186" s="1175"/>
      <c r="GU186" s="1175"/>
      <c r="GV186" s="1175"/>
      <c r="GW186" s="1175"/>
      <c r="GX186" s="1175"/>
      <c r="GY186" s="1175"/>
      <c r="GZ186" s="1175"/>
      <c r="HA186" s="1175"/>
      <c r="HB186" s="1175"/>
      <c r="HC186" s="1175"/>
      <c r="HD186" s="1175"/>
      <c r="HE186" s="1175"/>
      <c r="HF186" s="1175"/>
      <c r="HG186" s="1175"/>
      <c r="HH186" s="1175"/>
      <c r="HI186" s="1175"/>
      <c r="HJ186" s="1175"/>
      <c r="HK186" s="1175"/>
      <c r="HL186" s="1175"/>
      <c r="HM186" s="1175"/>
      <c r="HN186" s="1175"/>
      <c r="HO186" s="1175"/>
      <c r="HP186" s="1175"/>
      <c r="HQ186" s="1175"/>
      <c r="HR186" s="1175"/>
      <c r="HS186" s="1175"/>
      <c r="HT186" s="1175"/>
      <c r="HU186" s="1175"/>
      <c r="HV186" s="1175"/>
      <c r="HW186" s="1175"/>
      <c r="HX186" s="1175"/>
      <c r="HY186" s="1175"/>
      <c r="HZ186" s="1175"/>
      <c r="IA186" s="1175"/>
      <c r="IB186" s="1175"/>
      <c r="IC186" s="1175"/>
      <c r="ID186" s="1175"/>
      <c r="IE186" s="1175"/>
      <c r="IF186" s="1175"/>
      <c r="IG186" s="1175"/>
      <c r="IH186" s="1175"/>
      <c r="II186" s="1175"/>
      <c r="IJ186" s="1175"/>
      <c r="IK186" s="1175"/>
      <c r="IL186" s="1175"/>
      <c r="IM186" s="1175"/>
      <c r="IN186" s="1175"/>
      <c r="IO186" s="1175"/>
      <c r="IP186" s="1175"/>
      <c r="IQ186" s="1175"/>
      <c r="IR186" s="1175"/>
      <c r="IS186" s="1175"/>
      <c r="IT186" s="1175"/>
      <c r="IU186" s="1175"/>
      <c r="IV186" s="1175"/>
      <c r="IW186" s="1175"/>
      <c r="IX186" s="1175"/>
      <c r="IY186" s="1175"/>
      <c r="IZ186" s="1175"/>
      <c r="JA186" s="1175"/>
      <c r="JB186" s="1175"/>
      <c r="JC186" s="1175"/>
      <c r="JD186" s="1175"/>
      <c r="JE186" s="1175"/>
    </row>
    <row r="187" spans="13:265" s="1206" customFormat="1" ht="15" hidden="1" customHeight="1" x14ac:dyDescent="0.25">
      <c r="M187" s="1064"/>
      <c r="N187" s="1064"/>
      <c r="CK187" s="1175"/>
      <c r="CL187" s="1175"/>
      <c r="CM187" s="1175"/>
      <c r="CN187" s="1175"/>
      <c r="CO187" s="1175"/>
      <c r="CP187" s="1175"/>
      <c r="CQ187" s="1175"/>
      <c r="CR187" s="1175"/>
      <c r="CS187" s="1175"/>
      <c r="CT187" s="1175"/>
      <c r="CU187" s="1175"/>
      <c r="CV187" s="1175"/>
      <c r="CW187" s="1175"/>
      <c r="CX187" s="1175"/>
      <c r="CY187" s="1175"/>
      <c r="CZ187" s="1175"/>
      <c r="DA187" s="1175"/>
      <c r="DB187" s="1175"/>
      <c r="DC187" s="1175"/>
      <c r="DD187" s="1175"/>
      <c r="DE187" s="1175"/>
      <c r="DF187" s="1175"/>
      <c r="DG187" s="1175"/>
      <c r="DH187" s="1175"/>
      <c r="DI187" s="1175"/>
      <c r="DJ187" s="1175"/>
      <c r="DK187" s="1175"/>
      <c r="DL187" s="1175"/>
      <c r="DM187" s="1175"/>
      <c r="DN187" s="1175"/>
      <c r="DO187" s="1175"/>
      <c r="DP187" s="1175"/>
      <c r="DQ187" s="1175"/>
      <c r="DR187" s="1175"/>
      <c r="DS187" s="1175"/>
      <c r="DT187" s="1175"/>
      <c r="DU187" s="1175"/>
      <c r="DV187" s="1175"/>
      <c r="DW187" s="1175"/>
      <c r="DX187" s="1175"/>
      <c r="DY187" s="1175"/>
      <c r="DZ187" s="1175"/>
      <c r="EA187" s="1175"/>
      <c r="EB187" s="1175"/>
      <c r="EC187" s="1175"/>
      <c r="ED187" s="1175"/>
      <c r="EE187" s="1175"/>
      <c r="EF187" s="1175"/>
      <c r="EG187" s="1175"/>
      <c r="EH187" s="1175"/>
      <c r="EI187" s="1175"/>
      <c r="EJ187" s="1175"/>
      <c r="EK187" s="1175"/>
      <c r="EL187" s="1175"/>
      <c r="EM187" s="1175"/>
      <c r="EN187" s="1175"/>
      <c r="EO187" s="1175"/>
      <c r="EP187" s="1175"/>
      <c r="EQ187" s="1175"/>
      <c r="ER187" s="1175"/>
      <c r="ES187" s="1175"/>
      <c r="ET187" s="1175"/>
      <c r="EU187" s="1175"/>
      <c r="EV187" s="1175"/>
      <c r="EW187" s="1175"/>
      <c r="EX187" s="1175"/>
      <c r="EY187" s="1175"/>
      <c r="EZ187" s="1175"/>
      <c r="FA187" s="1175"/>
      <c r="FB187" s="1175"/>
      <c r="FC187" s="1175"/>
      <c r="FD187" s="1175"/>
      <c r="FE187" s="1175"/>
      <c r="FF187" s="1175"/>
      <c r="FG187" s="1175"/>
      <c r="FH187" s="1175"/>
      <c r="FI187" s="1175"/>
      <c r="FJ187" s="1175"/>
      <c r="FK187" s="1175"/>
      <c r="FL187" s="1175"/>
      <c r="FM187" s="1175"/>
      <c r="FN187" s="1175"/>
      <c r="FO187" s="1175"/>
      <c r="FP187" s="1175"/>
      <c r="FQ187" s="1175"/>
      <c r="FR187" s="1175"/>
      <c r="FS187" s="1175"/>
      <c r="FT187" s="1175"/>
      <c r="FU187" s="1175"/>
      <c r="FV187" s="1175"/>
      <c r="FW187" s="1175"/>
      <c r="FX187" s="1175"/>
      <c r="FY187" s="1175"/>
      <c r="FZ187" s="1175"/>
      <c r="GA187" s="1175"/>
      <c r="GB187" s="1175"/>
      <c r="GC187" s="1175"/>
      <c r="GD187" s="1175"/>
      <c r="GE187" s="1175"/>
      <c r="GF187" s="1175"/>
      <c r="GG187" s="1175"/>
      <c r="GH187" s="1175"/>
      <c r="GI187" s="1175"/>
      <c r="GJ187" s="1175"/>
      <c r="GK187" s="1175"/>
      <c r="GL187" s="1175"/>
      <c r="GM187" s="1175"/>
      <c r="GN187" s="1175"/>
      <c r="GO187" s="1175"/>
      <c r="GP187" s="1175"/>
      <c r="GQ187" s="1175"/>
      <c r="GR187" s="1175"/>
      <c r="GS187" s="1175"/>
      <c r="GT187" s="1175"/>
      <c r="GU187" s="1175"/>
      <c r="GV187" s="1175"/>
      <c r="GW187" s="1175"/>
      <c r="GX187" s="1175"/>
      <c r="GY187" s="1175"/>
      <c r="GZ187" s="1175"/>
      <c r="HA187" s="1175"/>
      <c r="HB187" s="1175"/>
      <c r="HC187" s="1175"/>
      <c r="HD187" s="1175"/>
      <c r="HE187" s="1175"/>
      <c r="HF187" s="1175"/>
      <c r="HG187" s="1175"/>
      <c r="HH187" s="1175"/>
      <c r="HI187" s="1175"/>
      <c r="HJ187" s="1175"/>
      <c r="HK187" s="1175"/>
      <c r="HL187" s="1175"/>
      <c r="HM187" s="1175"/>
      <c r="HN187" s="1175"/>
      <c r="HO187" s="1175"/>
      <c r="HP187" s="1175"/>
      <c r="HQ187" s="1175"/>
      <c r="HR187" s="1175"/>
      <c r="HS187" s="1175"/>
      <c r="HT187" s="1175"/>
      <c r="HU187" s="1175"/>
      <c r="HV187" s="1175"/>
      <c r="HW187" s="1175"/>
      <c r="HX187" s="1175"/>
      <c r="HY187" s="1175"/>
      <c r="HZ187" s="1175"/>
      <c r="IA187" s="1175"/>
      <c r="IB187" s="1175"/>
      <c r="IC187" s="1175"/>
      <c r="ID187" s="1175"/>
      <c r="IE187" s="1175"/>
      <c r="IF187" s="1175"/>
      <c r="IG187" s="1175"/>
      <c r="IH187" s="1175"/>
      <c r="II187" s="1175"/>
      <c r="IJ187" s="1175"/>
      <c r="IK187" s="1175"/>
      <c r="IL187" s="1175"/>
      <c r="IM187" s="1175"/>
      <c r="IN187" s="1175"/>
      <c r="IO187" s="1175"/>
      <c r="IP187" s="1175"/>
      <c r="IQ187" s="1175"/>
      <c r="IR187" s="1175"/>
      <c r="IS187" s="1175"/>
      <c r="IT187" s="1175"/>
      <c r="IU187" s="1175"/>
      <c r="IV187" s="1175"/>
      <c r="IW187" s="1175"/>
      <c r="IX187" s="1175"/>
      <c r="IY187" s="1175"/>
      <c r="IZ187" s="1175"/>
      <c r="JA187" s="1175"/>
      <c r="JB187" s="1175"/>
      <c r="JC187" s="1175"/>
      <c r="JD187" s="1175"/>
      <c r="JE187" s="1175"/>
    </row>
    <row r="188" spans="13:265" s="1206" customFormat="1" ht="15" hidden="1" customHeight="1" x14ac:dyDescent="0.25">
      <c r="M188" s="1064"/>
      <c r="N188" s="1064"/>
      <c r="CK188" s="1175"/>
      <c r="CL188" s="1175"/>
      <c r="CM188" s="1175"/>
      <c r="CN188" s="1175"/>
      <c r="CO188" s="1175"/>
      <c r="CP188" s="1175"/>
      <c r="CQ188" s="1175"/>
      <c r="CR188" s="1175"/>
      <c r="CS188" s="1175"/>
      <c r="CT188" s="1175"/>
      <c r="CU188" s="1175"/>
      <c r="CV188" s="1175"/>
      <c r="CW188" s="1175"/>
      <c r="CX188" s="1175"/>
      <c r="CY188" s="1175"/>
      <c r="CZ188" s="1175"/>
      <c r="DA188" s="1175"/>
      <c r="DB188" s="1175"/>
      <c r="DC188" s="1175"/>
      <c r="DD188" s="1175"/>
      <c r="DE188" s="1175"/>
      <c r="DF188" s="1175"/>
      <c r="DG188" s="1175"/>
      <c r="DH188" s="1175"/>
      <c r="DI188" s="1175"/>
      <c r="DJ188" s="1175"/>
      <c r="DK188" s="1175"/>
      <c r="DL188" s="1175"/>
      <c r="DM188" s="1175"/>
      <c r="DN188" s="1175"/>
      <c r="DO188" s="1175"/>
      <c r="DP188" s="1175"/>
      <c r="DQ188" s="1175"/>
      <c r="DR188" s="1175"/>
      <c r="DS188" s="1175"/>
      <c r="DT188" s="1175"/>
      <c r="DU188" s="1175"/>
      <c r="DV188" s="1175"/>
      <c r="DW188" s="1175"/>
      <c r="DX188" s="1175"/>
      <c r="DY188" s="1175"/>
      <c r="DZ188" s="1175"/>
      <c r="EA188" s="1175"/>
      <c r="EB188" s="1175"/>
      <c r="EC188" s="1175"/>
      <c r="ED188" s="1175"/>
      <c r="EE188" s="1175"/>
      <c r="EF188" s="1175"/>
      <c r="EG188" s="1175"/>
      <c r="EH188" s="1175"/>
      <c r="EI188" s="1175"/>
      <c r="EJ188" s="1175"/>
      <c r="EK188" s="1175"/>
      <c r="EL188" s="1175"/>
      <c r="EM188" s="1175"/>
      <c r="EN188" s="1175"/>
      <c r="EO188" s="1175"/>
      <c r="EP188" s="1175"/>
      <c r="EQ188" s="1175"/>
      <c r="ER188" s="1175"/>
      <c r="ES188" s="1175"/>
      <c r="ET188" s="1175"/>
      <c r="EU188" s="1175"/>
      <c r="EV188" s="1175"/>
      <c r="EW188" s="1175"/>
      <c r="EX188" s="1175"/>
      <c r="EY188" s="1175"/>
      <c r="EZ188" s="1175"/>
      <c r="FA188" s="1175"/>
      <c r="FB188" s="1175"/>
      <c r="FC188" s="1175"/>
      <c r="FD188" s="1175"/>
      <c r="FE188" s="1175"/>
      <c r="FF188" s="1175"/>
      <c r="FG188" s="1175"/>
      <c r="FH188" s="1175"/>
      <c r="FI188" s="1175"/>
      <c r="FJ188" s="1175"/>
      <c r="FK188" s="1175"/>
      <c r="FL188" s="1175"/>
      <c r="FM188" s="1175"/>
      <c r="FN188" s="1175"/>
      <c r="FO188" s="1175"/>
      <c r="FP188" s="1175"/>
      <c r="FQ188" s="1175"/>
      <c r="FR188" s="1175"/>
      <c r="FS188" s="1175"/>
      <c r="FT188" s="1175"/>
      <c r="FU188" s="1175"/>
      <c r="FV188" s="1175"/>
      <c r="FW188" s="1175"/>
      <c r="FX188" s="1175"/>
      <c r="FY188" s="1175"/>
      <c r="FZ188" s="1175"/>
      <c r="GA188" s="1175"/>
      <c r="GB188" s="1175"/>
      <c r="GC188" s="1175"/>
      <c r="GD188" s="1175"/>
      <c r="GE188" s="1175"/>
      <c r="GF188" s="1175"/>
      <c r="GG188" s="1175"/>
      <c r="GH188" s="1175"/>
      <c r="GI188" s="1175"/>
      <c r="GJ188" s="1175"/>
      <c r="GK188" s="1175"/>
      <c r="GL188" s="1175"/>
      <c r="GM188" s="1175"/>
      <c r="GN188" s="1175"/>
      <c r="GO188" s="1175"/>
      <c r="GP188" s="1175"/>
      <c r="GQ188" s="1175"/>
      <c r="GR188" s="1175"/>
      <c r="GS188" s="1175"/>
      <c r="GT188" s="1175"/>
      <c r="GU188" s="1175"/>
      <c r="GV188" s="1175"/>
      <c r="GW188" s="1175"/>
      <c r="GX188" s="1175"/>
      <c r="GY188" s="1175"/>
      <c r="GZ188" s="1175"/>
      <c r="HA188" s="1175"/>
      <c r="HB188" s="1175"/>
      <c r="HC188" s="1175"/>
      <c r="HD188" s="1175"/>
      <c r="HE188" s="1175"/>
      <c r="HF188" s="1175"/>
      <c r="HG188" s="1175"/>
      <c r="HH188" s="1175"/>
      <c r="HI188" s="1175"/>
      <c r="HJ188" s="1175"/>
      <c r="HK188" s="1175"/>
      <c r="HL188" s="1175"/>
      <c r="HM188" s="1175"/>
      <c r="HN188" s="1175"/>
      <c r="HO188" s="1175"/>
      <c r="HP188" s="1175"/>
      <c r="HQ188" s="1175"/>
      <c r="HR188" s="1175"/>
      <c r="HS188" s="1175"/>
      <c r="HT188" s="1175"/>
      <c r="HU188" s="1175"/>
      <c r="HV188" s="1175"/>
      <c r="HW188" s="1175"/>
      <c r="HX188" s="1175"/>
      <c r="HY188" s="1175"/>
      <c r="HZ188" s="1175"/>
      <c r="IA188" s="1175"/>
      <c r="IB188" s="1175"/>
      <c r="IC188" s="1175"/>
      <c r="ID188" s="1175"/>
      <c r="IE188" s="1175"/>
      <c r="IF188" s="1175"/>
      <c r="IG188" s="1175"/>
      <c r="IH188" s="1175"/>
      <c r="II188" s="1175"/>
      <c r="IJ188" s="1175"/>
      <c r="IK188" s="1175"/>
      <c r="IL188" s="1175"/>
      <c r="IM188" s="1175"/>
      <c r="IN188" s="1175"/>
      <c r="IO188" s="1175"/>
      <c r="IP188" s="1175"/>
      <c r="IQ188" s="1175"/>
      <c r="IR188" s="1175"/>
      <c r="IS188" s="1175"/>
      <c r="IT188" s="1175"/>
      <c r="IU188" s="1175"/>
      <c r="IV188" s="1175"/>
      <c r="IW188" s="1175"/>
      <c r="IX188" s="1175"/>
      <c r="IY188" s="1175"/>
      <c r="IZ188" s="1175"/>
      <c r="JA188" s="1175"/>
      <c r="JB188" s="1175"/>
      <c r="JC188" s="1175"/>
      <c r="JD188" s="1175"/>
      <c r="JE188" s="1175"/>
    </row>
    <row r="189" spans="13:265" s="1206" customFormat="1" ht="15" hidden="1" customHeight="1" x14ac:dyDescent="0.25">
      <c r="M189" s="1064"/>
      <c r="N189" s="1064"/>
      <c r="CK189" s="1175"/>
      <c r="CL189" s="1175"/>
      <c r="CM189" s="1175"/>
      <c r="CN189" s="1175"/>
      <c r="CO189" s="1175"/>
      <c r="CP189" s="1175"/>
      <c r="CQ189" s="1175"/>
      <c r="CR189" s="1175"/>
      <c r="CS189" s="1175"/>
      <c r="CT189" s="1175"/>
      <c r="CU189" s="1175"/>
      <c r="CV189" s="1175"/>
      <c r="CW189" s="1175"/>
      <c r="CX189" s="1175"/>
      <c r="CY189" s="1175"/>
      <c r="CZ189" s="1175"/>
      <c r="DA189" s="1175"/>
      <c r="DB189" s="1175"/>
      <c r="DC189" s="1175"/>
      <c r="DD189" s="1175"/>
      <c r="DE189" s="1175"/>
      <c r="DF189" s="1175"/>
      <c r="DG189" s="1175"/>
      <c r="DH189" s="1175"/>
      <c r="DI189" s="1175"/>
      <c r="DJ189" s="1175"/>
      <c r="DK189" s="1175"/>
      <c r="DL189" s="1175"/>
      <c r="DM189" s="1175"/>
      <c r="DN189" s="1175"/>
      <c r="DO189" s="1175"/>
      <c r="DP189" s="1175"/>
      <c r="DQ189" s="1175"/>
      <c r="DR189" s="1175"/>
      <c r="DS189" s="1175"/>
      <c r="DT189" s="1175"/>
      <c r="DU189" s="1175"/>
      <c r="DV189" s="1175"/>
      <c r="DW189" s="1175"/>
      <c r="DX189" s="1175"/>
      <c r="DY189" s="1175"/>
      <c r="DZ189" s="1175"/>
      <c r="EA189" s="1175"/>
      <c r="EB189" s="1175"/>
      <c r="EC189" s="1175"/>
      <c r="ED189" s="1175"/>
      <c r="EE189" s="1175"/>
      <c r="EF189" s="1175"/>
      <c r="EG189" s="1175"/>
      <c r="EH189" s="1175"/>
      <c r="EI189" s="1175"/>
      <c r="EJ189" s="1175"/>
      <c r="EK189" s="1175"/>
      <c r="EL189" s="1175"/>
      <c r="EM189" s="1175"/>
      <c r="EN189" s="1175"/>
      <c r="EO189" s="1175"/>
      <c r="EP189" s="1175"/>
      <c r="EQ189" s="1175"/>
      <c r="ER189" s="1175"/>
      <c r="ES189" s="1175"/>
      <c r="ET189" s="1175"/>
      <c r="EU189" s="1175"/>
      <c r="EV189" s="1175"/>
      <c r="EW189" s="1175"/>
      <c r="EX189" s="1175"/>
      <c r="EY189" s="1175"/>
      <c r="EZ189" s="1175"/>
      <c r="FA189" s="1175"/>
      <c r="FB189" s="1175"/>
      <c r="FC189" s="1175"/>
      <c r="FD189" s="1175"/>
      <c r="FE189" s="1175"/>
      <c r="FF189" s="1175"/>
      <c r="FG189" s="1175"/>
      <c r="FH189" s="1175"/>
      <c r="FI189" s="1175"/>
      <c r="FJ189" s="1175"/>
      <c r="FK189" s="1175"/>
      <c r="FL189" s="1175"/>
      <c r="FM189" s="1175"/>
      <c r="FN189" s="1175"/>
      <c r="FO189" s="1175"/>
      <c r="FP189" s="1175"/>
      <c r="FQ189" s="1175"/>
      <c r="FR189" s="1175"/>
      <c r="FS189" s="1175"/>
      <c r="FT189" s="1175"/>
      <c r="FU189" s="1175"/>
      <c r="FV189" s="1175"/>
      <c r="FW189" s="1175"/>
      <c r="FX189" s="1175"/>
      <c r="FY189" s="1175"/>
      <c r="FZ189" s="1175"/>
      <c r="GA189" s="1175"/>
      <c r="GB189" s="1175"/>
      <c r="GC189" s="1175"/>
      <c r="GD189" s="1175"/>
      <c r="GE189" s="1175"/>
      <c r="GF189" s="1175"/>
      <c r="GG189" s="1175"/>
      <c r="GH189" s="1175"/>
      <c r="GI189" s="1175"/>
      <c r="GJ189" s="1175"/>
      <c r="GK189" s="1175"/>
      <c r="GL189" s="1175"/>
      <c r="GM189" s="1175"/>
      <c r="GN189" s="1175"/>
      <c r="GO189" s="1175"/>
      <c r="GP189" s="1175"/>
      <c r="GQ189" s="1175"/>
      <c r="GR189" s="1175"/>
      <c r="GS189" s="1175"/>
      <c r="GT189" s="1175"/>
      <c r="GU189" s="1175"/>
      <c r="GV189" s="1175"/>
      <c r="GW189" s="1175"/>
      <c r="GX189" s="1175"/>
      <c r="GY189" s="1175"/>
      <c r="GZ189" s="1175"/>
      <c r="HA189" s="1175"/>
      <c r="HB189" s="1175"/>
      <c r="HC189" s="1175"/>
      <c r="HD189" s="1175"/>
      <c r="HE189" s="1175"/>
      <c r="HF189" s="1175"/>
      <c r="HG189" s="1175"/>
      <c r="HH189" s="1175"/>
      <c r="HI189" s="1175"/>
      <c r="HJ189" s="1175"/>
      <c r="HK189" s="1175"/>
      <c r="HL189" s="1175"/>
      <c r="HM189" s="1175"/>
      <c r="HN189" s="1175"/>
      <c r="HO189" s="1175"/>
      <c r="HP189" s="1175"/>
      <c r="HQ189" s="1175"/>
      <c r="HR189" s="1175"/>
      <c r="HS189" s="1175"/>
      <c r="HT189" s="1175"/>
      <c r="HU189" s="1175"/>
      <c r="HV189" s="1175"/>
      <c r="HW189" s="1175"/>
      <c r="HX189" s="1175"/>
      <c r="HY189" s="1175"/>
      <c r="HZ189" s="1175"/>
      <c r="IA189" s="1175"/>
      <c r="IB189" s="1175"/>
      <c r="IC189" s="1175"/>
      <c r="ID189" s="1175"/>
      <c r="IE189" s="1175"/>
      <c r="IF189" s="1175"/>
      <c r="IG189" s="1175"/>
      <c r="IH189" s="1175"/>
      <c r="II189" s="1175"/>
      <c r="IJ189" s="1175"/>
      <c r="IK189" s="1175"/>
      <c r="IL189" s="1175"/>
      <c r="IM189" s="1175"/>
      <c r="IN189" s="1175"/>
      <c r="IO189" s="1175"/>
      <c r="IP189" s="1175"/>
      <c r="IQ189" s="1175"/>
      <c r="IR189" s="1175"/>
      <c r="IS189" s="1175"/>
      <c r="IT189" s="1175"/>
      <c r="IU189" s="1175"/>
      <c r="IV189" s="1175"/>
      <c r="IW189" s="1175"/>
      <c r="IX189" s="1175"/>
      <c r="IY189" s="1175"/>
      <c r="IZ189" s="1175"/>
      <c r="JA189" s="1175"/>
      <c r="JB189" s="1175"/>
      <c r="JC189" s="1175"/>
      <c r="JD189" s="1175"/>
      <c r="JE189" s="1175"/>
    </row>
    <row r="190" spans="13:265" s="1206" customFormat="1" ht="15" hidden="1" customHeight="1" x14ac:dyDescent="0.25">
      <c r="M190" s="1064"/>
      <c r="N190" s="1064"/>
      <c r="CK190" s="1175"/>
      <c r="CL190" s="1175"/>
      <c r="CM190" s="1175"/>
      <c r="CN190" s="1175"/>
      <c r="CO190" s="1175"/>
      <c r="CP190" s="1175"/>
      <c r="CQ190" s="1175"/>
      <c r="CR190" s="1175"/>
      <c r="CS190" s="1175"/>
      <c r="CT190" s="1175"/>
      <c r="CU190" s="1175"/>
      <c r="CV190" s="1175"/>
      <c r="CW190" s="1175"/>
      <c r="CX190" s="1175"/>
      <c r="CY190" s="1175"/>
      <c r="CZ190" s="1175"/>
      <c r="DA190" s="1175"/>
      <c r="DB190" s="1175"/>
      <c r="DC190" s="1175"/>
      <c r="DD190" s="1175"/>
      <c r="DE190" s="1175"/>
      <c r="DF190" s="1175"/>
      <c r="DG190" s="1175"/>
      <c r="DH190" s="1175"/>
      <c r="DI190" s="1175"/>
      <c r="DJ190" s="1175"/>
      <c r="DK190" s="1175"/>
      <c r="DL190" s="1175"/>
      <c r="DM190" s="1175"/>
      <c r="DN190" s="1175"/>
      <c r="DO190" s="1175"/>
      <c r="DP190" s="1175"/>
      <c r="DQ190" s="1175"/>
      <c r="DR190" s="1175"/>
      <c r="DS190" s="1175"/>
      <c r="DT190" s="1175"/>
      <c r="DU190" s="1175"/>
      <c r="DV190" s="1175"/>
      <c r="DW190" s="1175"/>
      <c r="DX190" s="1175"/>
      <c r="DY190" s="1175"/>
      <c r="DZ190" s="1175"/>
      <c r="EA190" s="1175"/>
      <c r="EB190" s="1175"/>
      <c r="EC190" s="1175"/>
      <c r="ED190" s="1175"/>
      <c r="EE190" s="1175"/>
      <c r="EF190" s="1175"/>
      <c r="EG190" s="1175"/>
      <c r="EH190" s="1175"/>
      <c r="EI190" s="1175"/>
      <c r="EJ190" s="1175"/>
      <c r="EK190" s="1175"/>
      <c r="EL190" s="1175"/>
      <c r="EM190" s="1175"/>
      <c r="EN190" s="1175"/>
      <c r="EO190" s="1175"/>
      <c r="EP190" s="1175"/>
      <c r="EQ190" s="1175"/>
      <c r="ER190" s="1175"/>
      <c r="ES190" s="1175"/>
      <c r="ET190" s="1175"/>
      <c r="EU190" s="1175"/>
      <c r="EV190" s="1175"/>
      <c r="EW190" s="1175"/>
      <c r="EX190" s="1175"/>
      <c r="EY190" s="1175"/>
      <c r="EZ190" s="1175"/>
      <c r="FA190" s="1175"/>
      <c r="FB190" s="1175"/>
      <c r="FC190" s="1175"/>
      <c r="FD190" s="1175"/>
      <c r="FE190" s="1175"/>
      <c r="FF190" s="1175"/>
      <c r="FG190" s="1175"/>
      <c r="FH190" s="1175"/>
      <c r="FI190" s="1175"/>
      <c r="FJ190" s="1175"/>
      <c r="FK190" s="1175"/>
      <c r="FL190" s="1175"/>
      <c r="FM190" s="1175"/>
      <c r="FN190" s="1175"/>
      <c r="FO190" s="1175"/>
      <c r="FP190" s="1175"/>
      <c r="FQ190" s="1175"/>
      <c r="FR190" s="1175"/>
      <c r="FS190" s="1175"/>
      <c r="FT190" s="1175"/>
      <c r="FU190" s="1175"/>
      <c r="FV190" s="1175"/>
      <c r="FW190" s="1175"/>
      <c r="FX190" s="1175"/>
      <c r="FY190" s="1175"/>
      <c r="FZ190" s="1175"/>
      <c r="GA190" s="1175"/>
      <c r="GB190" s="1175"/>
      <c r="GC190" s="1175"/>
      <c r="GD190" s="1175"/>
      <c r="GE190" s="1175"/>
      <c r="GF190" s="1175"/>
      <c r="GG190" s="1175"/>
      <c r="GH190" s="1175"/>
      <c r="GI190" s="1175"/>
      <c r="GJ190" s="1175"/>
      <c r="GK190" s="1175"/>
      <c r="GL190" s="1175"/>
      <c r="GM190" s="1175"/>
      <c r="GN190" s="1175"/>
      <c r="GO190" s="1175"/>
      <c r="GP190" s="1175"/>
      <c r="GQ190" s="1175"/>
      <c r="GR190" s="1175"/>
      <c r="GS190" s="1175"/>
      <c r="GT190" s="1175"/>
      <c r="GU190" s="1175"/>
      <c r="GV190" s="1175"/>
      <c r="GW190" s="1175"/>
      <c r="GX190" s="1175"/>
      <c r="GY190" s="1175"/>
      <c r="GZ190" s="1175"/>
      <c r="HA190" s="1175"/>
      <c r="HB190" s="1175"/>
      <c r="HC190" s="1175"/>
      <c r="HD190" s="1175"/>
      <c r="HE190" s="1175"/>
      <c r="HF190" s="1175"/>
      <c r="HG190" s="1175"/>
      <c r="HH190" s="1175"/>
      <c r="HI190" s="1175"/>
      <c r="HJ190" s="1175"/>
      <c r="HK190" s="1175"/>
      <c r="HL190" s="1175"/>
      <c r="HM190" s="1175"/>
      <c r="HN190" s="1175"/>
      <c r="HO190" s="1175"/>
      <c r="HP190" s="1175"/>
      <c r="HQ190" s="1175"/>
      <c r="HR190" s="1175"/>
      <c r="HS190" s="1175"/>
      <c r="HT190" s="1175"/>
      <c r="HU190" s="1175"/>
      <c r="HV190" s="1175"/>
      <c r="HW190" s="1175"/>
      <c r="HX190" s="1175"/>
      <c r="HY190" s="1175"/>
      <c r="HZ190" s="1175"/>
      <c r="IA190" s="1175"/>
      <c r="IB190" s="1175"/>
      <c r="IC190" s="1175"/>
      <c r="ID190" s="1175"/>
      <c r="IE190" s="1175"/>
      <c r="IF190" s="1175"/>
      <c r="IG190" s="1175"/>
      <c r="IH190" s="1175"/>
      <c r="II190" s="1175"/>
      <c r="IJ190" s="1175"/>
      <c r="IK190" s="1175"/>
      <c r="IL190" s="1175"/>
      <c r="IM190" s="1175"/>
      <c r="IN190" s="1175"/>
      <c r="IO190" s="1175"/>
      <c r="IP190" s="1175"/>
      <c r="IQ190" s="1175"/>
      <c r="IR190" s="1175"/>
      <c r="IS190" s="1175"/>
      <c r="IT190" s="1175"/>
      <c r="IU190" s="1175"/>
      <c r="IV190" s="1175"/>
      <c r="IW190" s="1175"/>
      <c r="IX190" s="1175"/>
      <c r="IY190" s="1175"/>
      <c r="IZ190" s="1175"/>
      <c r="JA190" s="1175"/>
      <c r="JB190" s="1175"/>
      <c r="JC190" s="1175"/>
      <c r="JD190" s="1175"/>
      <c r="JE190" s="1175"/>
    </row>
    <row r="191" spans="13:265" s="1206" customFormat="1" ht="15" hidden="1" customHeight="1" x14ac:dyDescent="0.25">
      <c r="M191" s="1064"/>
      <c r="N191" s="1064"/>
      <c r="CK191" s="1175"/>
      <c r="CL191" s="1175"/>
      <c r="CM191" s="1175"/>
      <c r="CN191" s="1175"/>
      <c r="CO191" s="1175"/>
      <c r="CP191" s="1175"/>
      <c r="CQ191" s="1175"/>
      <c r="CR191" s="1175"/>
      <c r="CS191" s="1175"/>
      <c r="CT191" s="1175"/>
      <c r="CU191" s="1175"/>
      <c r="CV191" s="1175"/>
      <c r="CW191" s="1175"/>
      <c r="CX191" s="1175"/>
      <c r="CY191" s="1175"/>
      <c r="CZ191" s="1175"/>
      <c r="DA191" s="1175"/>
      <c r="DB191" s="1175"/>
      <c r="DC191" s="1175"/>
      <c r="DD191" s="1175"/>
      <c r="DE191" s="1175"/>
      <c r="DF191" s="1175"/>
      <c r="DG191" s="1175"/>
      <c r="DH191" s="1175"/>
      <c r="DI191" s="1175"/>
      <c r="DJ191" s="1175"/>
      <c r="DK191" s="1175"/>
      <c r="DL191" s="1175"/>
      <c r="DM191" s="1175"/>
      <c r="DN191" s="1175"/>
      <c r="DO191" s="1175"/>
      <c r="DP191" s="1175"/>
      <c r="DQ191" s="1175"/>
      <c r="DR191" s="1175"/>
      <c r="DS191" s="1175"/>
      <c r="DT191" s="1175"/>
      <c r="DU191" s="1175"/>
      <c r="DV191" s="1175"/>
      <c r="DW191" s="1175"/>
      <c r="DX191" s="1175"/>
      <c r="DY191" s="1175"/>
      <c r="DZ191" s="1175"/>
      <c r="EA191" s="1175"/>
      <c r="EB191" s="1175"/>
      <c r="EC191" s="1175"/>
      <c r="ED191" s="1175"/>
      <c r="EE191" s="1175"/>
      <c r="EF191" s="1175"/>
      <c r="EG191" s="1175"/>
      <c r="EH191" s="1175"/>
      <c r="EI191" s="1175"/>
      <c r="EJ191" s="1175"/>
      <c r="EK191" s="1175"/>
      <c r="EL191" s="1175"/>
      <c r="EM191" s="1175"/>
      <c r="EN191" s="1175"/>
      <c r="EO191" s="1175"/>
      <c r="EP191" s="1175"/>
      <c r="EQ191" s="1175"/>
      <c r="ER191" s="1175"/>
      <c r="ES191" s="1175"/>
      <c r="ET191" s="1175"/>
      <c r="EU191" s="1175"/>
      <c r="EV191" s="1175"/>
      <c r="EW191" s="1175"/>
      <c r="EX191" s="1175"/>
      <c r="EY191" s="1175"/>
      <c r="EZ191" s="1175"/>
      <c r="FA191" s="1175"/>
      <c r="FB191" s="1175"/>
      <c r="FC191" s="1175"/>
      <c r="FD191" s="1175"/>
      <c r="FE191" s="1175"/>
      <c r="FF191" s="1175"/>
      <c r="FG191" s="1175"/>
      <c r="FH191" s="1175"/>
      <c r="FI191" s="1175"/>
      <c r="FJ191" s="1175"/>
      <c r="FK191" s="1175"/>
      <c r="FL191" s="1175"/>
      <c r="FM191" s="1175"/>
      <c r="FN191" s="1175"/>
      <c r="FO191" s="1175"/>
      <c r="FP191" s="1175"/>
      <c r="FQ191" s="1175"/>
      <c r="FR191" s="1175"/>
      <c r="FS191" s="1175"/>
      <c r="FT191" s="1175"/>
      <c r="FU191" s="1175"/>
      <c r="FV191" s="1175"/>
      <c r="FW191" s="1175"/>
      <c r="FX191" s="1175"/>
      <c r="FY191" s="1175"/>
      <c r="FZ191" s="1175"/>
      <c r="GA191" s="1175"/>
      <c r="GB191" s="1175"/>
      <c r="GC191" s="1175"/>
      <c r="GD191" s="1175"/>
      <c r="GE191" s="1175"/>
      <c r="GF191" s="1175"/>
      <c r="GG191" s="1175"/>
      <c r="GH191" s="1175"/>
      <c r="GI191" s="1175"/>
      <c r="GJ191" s="1175"/>
      <c r="GK191" s="1175"/>
      <c r="GL191" s="1175"/>
      <c r="GM191" s="1175"/>
      <c r="GN191" s="1175"/>
      <c r="GO191" s="1175"/>
      <c r="GP191" s="1175"/>
      <c r="GQ191" s="1175"/>
      <c r="GR191" s="1175"/>
      <c r="GS191" s="1175"/>
      <c r="GT191" s="1175"/>
      <c r="GU191" s="1175"/>
      <c r="GV191" s="1175"/>
      <c r="GW191" s="1175"/>
      <c r="GX191" s="1175"/>
      <c r="GY191" s="1175"/>
      <c r="GZ191" s="1175"/>
      <c r="HA191" s="1175"/>
      <c r="HB191" s="1175"/>
      <c r="HC191" s="1175"/>
      <c r="HD191" s="1175"/>
      <c r="HE191" s="1175"/>
      <c r="HF191" s="1175"/>
      <c r="HG191" s="1175"/>
      <c r="HH191" s="1175"/>
      <c r="HI191" s="1175"/>
      <c r="HJ191" s="1175"/>
      <c r="HK191" s="1175"/>
      <c r="HL191" s="1175"/>
      <c r="HM191" s="1175"/>
      <c r="HN191" s="1175"/>
      <c r="HO191" s="1175"/>
      <c r="HP191" s="1175"/>
      <c r="HQ191" s="1175"/>
      <c r="HR191" s="1175"/>
      <c r="HS191" s="1175"/>
      <c r="HT191" s="1175"/>
      <c r="HU191" s="1175"/>
      <c r="HV191" s="1175"/>
      <c r="HW191" s="1175"/>
      <c r="HX191" s="1175"/>
      <c r="HY191" s="1175"/>
      <c r="HZ191" s="1175"/>
      <c r="IA191" s="1175"/>
      <c r="IB191" s="1175"/>
      <c r="IC191" s="1175"/>
      <c r="ID191" s="1175"/>
      <c r="IE191" s="1175"/>
      <c r="IF191" s="1175"/>
      <c r="IG191" s="1175"/>
      <c r="IH191" s="1175"/>
      <c r="II191" s="1175"/>
      <c r="IJ191" s="1175"/>
      <c r="IK191" s="1175"/>
      <c r="IL191" s="1175"/>
      <c r="IM191" s="1175"/>
      <c r="IN191" s="1175"/>
      <c r="IO191" s="1175"/>
      <c r="IP191" s="1175"/>
      <c r="IQ191" s="1175"/>
      <c r="IR191" s="1175"/>
      <c r="IS191" s="1175"/>
      <c r="IT191" s="1175"/>
      <c r="IU191" s="1175"/>
      <c r="IV191" s="1175"/>
      <c r="IW191" s="1175"/>
      <c r="IX191" s="1175"/>
      <c r="IY191" s="1175"/>
      <c r="IZ191" s="1175"/>
      <c r="JA191" s="1175"/>
      <c r="JB191" s="1175"/>
      <c r="JC191" s="1175"/>
      <c r="JD191" s="1175"/>
      <c r="JE191" s="1175"/>
    </row>
    <row r="192" spans="13:265" s="1206" customFormat="1" ht="15" hidden="1" customHeight="1" x14ac:dyDescent="0.25">
      <c r="M192" s="1064"/>
      <c r="N192" s="1064"/>
      <c r="CK192" s="1175"/>
      <c r="CL192" s="1175"/>
      <c r="CM192" s="1175"/>
      <c r="CN192" s="1175"/>
      <c r="CO192" s="1175"/>
      <c r="CP192" s="1175"/>
      <c r="CQ192" s="1175"/>
      <c r="CR192" s="1175"/>
      <c r="CS192" s="1175"/>
      <c r="CT192" s="1175"/>
      <c r="CU192" s="1175"/>
      <c r="CV192" s="1175"/>
      <c r="CW192" s="1175"/>
      <c r="CX192" s="1175"/>
      <c r="CY192" s="1175"/>
      <c r="CZ192" s="1175"/>
      <c r="DA192" s="1175"/>
      <c r="DB192" s="1175"/>
      <c r="DC192" s="1175"/>
      <c r="DD192" s="1175"/>
      <c r="DE192" s="1175"/>
      <c r="DF192" s="1175"/>
      <c r="DG192" s="1175"/>
      <c r="DH192" s="1175"/>
      <c r="DI192" s="1175"/>
      <c r="DJ192" s="1175"/>
      <c r="DK192" s="1175"/>
      <c r="DL192" s="1175"/>
      <c r="DM192" s="1175"/>
      <c r="DN192" s="1175"/>
      <c r="DO192" s="1175"/>
      <c r="DP192" s="1175"/>
      <c r="DQ192" s="1175"/>
      <c r="DR192" s="1175"/>
      <c r="DS192" s="1175"/>
      <c r="DT192" s="1175"/>
      <c r="DU192" s="1175"/>
      <c r="DV192" s="1175"/>
      <c r="DW192" s="1175"/>
      <c r="DX192" s="1175"/>
      <c r="DY192" s="1175"/>
      <c r="DZ192" s="1175"/>
      <c r="EA192" s="1175"/>
      <c r="EB192" s="1175"/>
      <c r="EC192" s="1175"/>
      <c r="ED192" s="1175"/>
      <c r="EE192" s="1175"/>
      <c r="EF192" s="1175"/>
      <c r="EG192" s="1175"/>
      <c r="EH192" s="1175"/>
      <c r="EI192" s="1175"/>
      <c r="EJ192" s="1175"/>
      <c r="EK192" s="1175"/>
      <c r="EL192" s="1175"/>
      <c r="EM192" s="1175"/>
      <c r="EN192" s="1175"/>
      <c r="EO192" s="1175"/>
      <c r="EP192" s="1175"/>
      <c r="EQ192" s="1175"/>
      <c r="ER192" s="1175"/>
      <c r="ES192" s="1175"/>
      <c r="ET192" s="1175"/>
      <c r="EU192" s="1175"/>
      <c r="EV192" s="1175"/>
      <c r="EW192" s="1175"/>
      <c r="EX192" s="1175"/>
      <c r="EY192" s="1175"/>
      <c r="EZ192" s="1175"/>
      <c r="FA192" s="1175"/>
      <c r="FB192" s="1175"/>
      <c r="FC192" s="1175"/>
      <c r="FD192" s="1175"/>
      <c r="FE192" s="1175"/>
      <c r="FF192" s="1175"/>
      <c r="FG192" s="1175"/>
      <c r="FH192" s="1175"/>
      <c r="FI192" s="1175"/>
      <c r="FJ192" s="1175"/>
      <c r="FK192" s="1175"/>
      <c r="FL192" s="1175"/>
      <c r="FM192" s="1175"/>
      <c r="FN192" s="1175"/>
      <c r="FO192" s="1175"/>
      <c r="FP192" s="1175"/>
      <c r="FQ192" s="1175"/>
      <c r="FR192" s="1175"/>
      <c r="FS192" s="1175"/>
      <c r="FT192" s="1175"/>
      <c r="FU192" s="1175"/>
      <c r="FV192" s="1175"/>
      <c r="FW192" s="1175"/>
      <c r="FX192" s="1175"/>
      <c r="FY192" s="1175"/>
      <c r="FZ192" s="1175"/>
      <c r="GA192" s="1175"/>
      <c r="GB192" s="1175"/>
      <c r="GC192" s="1175"/>
      <c r="GD192" s="1175"/>
      <c r="GE192" s="1175"/>
      <c r="GF192" s="1175"/>
      <c r="GG192" s="1175"/>
      <c r="GH192" s="1175"/>
      <c r="GI192" s="1175"/>
      <c r="GJ192" s="1175"/>
      <c r="GK192" s="1175"/>
      <c r="GL192" s="1175"/>
      <c r="GM192" s="1175"/>
      <c r="GN192" s="1175"/>
      <c r="GO192" s="1175"/>
      <c r="GP192" s="1175"/>
      <c r="GQ192" s="1175"/>
      <c r="GR192" s="1175"/>
      <c r="GS192" s="1175"/>
      <c r="GT192" s="1175"/>
      <c r="GU192" s="1175"/>
      <c r="GV192" s="1175"/>
      <c r="GW192" s="1175"/>
      <c r="GX192" s="1175"/>
      <c r="GY192" s="1175"/>
      <c r="GZ192" s="1175"/>
      <c r="HA192" s="1175"/>
      <c r="HB192" s="1175"/>
      <c r="HC192" s="1175"/>
      <c r="HD192" s="1175"/>
      <c r="HE192" s="1175"/>
      <c r="HF192" s="1175"/>
      <c r="HG192" s="1175"/>
      <c r="HH192" s="1175"/>
      <c r="HI192" s="1175"/>
      <c r="HJ192" s="1175"/>
      <c r="HK192" s="1175"/>
      <c r="HL192" s="1175"/>
      <c r="HM192" s="1175"/>
      <c r="HN192" s="1175"/>
      <c r="HO192" s="1175"/>
      <c r="HP192" s="1175"/>
      <c r="HQ192" s="1175"/>
      <c r="HR192" s="1175"/>
      <c r="HS192" s="1175"/>
      <c r="HT192" s="1175"/>
      <c r="HU192" s="1175"/>
      <c r="HV192" s="1175"/>
      <c r="HW192" s="1175"/>
      <c r="HX192" s="1175"/>
      <c r="HY192" s="1175"/>
      <c r="HZ192" s="1175"/>
      <c r="IA192" s="1175"/>
      <c r="IB192" s="1175"/>
      <c r="IC192" s="1175"/>
      <c r="ID192" s="1175"/>
      <c r="IE192" s="1175"/>
      <c r="IF192" s="1175"/>
      <c r="IG192" s="1175"/>
      <c r="IH192" s="1175"/>
      <c r="II192" s="1175"/>
      <c r="IJ192" s="1175"/>
      <c r="IK192" s="1175"/>
      <c r="IL192" s="1175"/>
      <c r="IM192" s="1175"/>
      <c r="IN192" s="1175"/>
      <c r="IO192" s="1175"/>
      <c r="IP192" s="1175"/>
      <c r="IQ192" s="1175"/>
      <c r="IR192" s="1175"/>
      <c r="IS192" s="1175"/>
      <c r="IT192" s="1175"/>
      <c r="IU192" s="1175"/>
      <c r="IV192" s="1175"/>
      <c r="IW192" s="1175"/>
      <c r="IX192" s="1175"/>
      <c r="IY192" s="1175"/>
      <c r="IZ192" s="1175"/>
      <c r="JA192" s="1175"/>
      <c r="JB192" s="1175"/>
      <c r="JC192" s="1175"/>
      <c r="JD192" s="1175"/>
      <c r="JE192" s="1175"/>
    </row>
    <row r="193" spans="13:265" s="1206" customFormat="1" ht="15" hidden="1" customHeight="1" x14ac:dyDescent="0.25">
      <c r="M193" s="1064"/>
      <c r="N193" s="1064"/>
      <c r="CK193" s="1175"/>
      <c r="CL193" s="1175"/>
      <c r="CM193" s="1175"/>
      <c r="CN193" s="1175"/>
      <c r="CO193" s="1175"/>
      <c r="CP193" s="1175"/>
      <c r="CQ193" s="1175"/>
      <c r="CR193" s="1175"/>
      <c r="CS193" s="1175"/>
      <c r="CT193" s="1175"/>
      <c r="CU193" s="1175"/>
      <c r="CV193" s="1175"/>
      <c r="CW193" s="1175"/>
      <c r="CX193" s="1175"/>
      <c r="CY193" s="1175"/>
      <c r="CZ193" s="1175"/>
      <c r="DA193" s="1175"/>
      <c r="DB193" s="1175"/>
      <c r="DC193" s="1175"/>
      <c r="DD193" s="1175"/>
      <c r="DE193" s="1175"/>
      <c r="DF193" s="1175"/>
      <c r="DG193" s="1175"/>
      <c r="DH193" s="1175"/>
      <c r="DI193" s="1175"/>
      <c r="DJ193" s="1175"/>
      <c r="DK193" s="1175"/>
      <c r="DL193" s="1175"/>
      <c r="DM193" s="1175"/>
      <c r="DN193" s="1175"/>
      <c r="DO193" s="1175"/>
      <c r="DP193" s="1175"/>
      <c r="DQ193" s="1175"/>
      <c r="DR193" s="1175"/>
      <c r="DS193" s="1175"/>
      <c r="DT193" s="1175"/>
      <c r="DU193" s="1175"/>
      <c r="DV193" s="1175"/>
      <c r="DW193" s="1175"/>
      <c r="DX193" s="1175"/>
      <c r="DY193" s="1175"/>
      <c r="DZ193" s="1175"/>
      <c r="EA193" s="1175"/>
      <c r="EB193" s="1175"/>
      <c r="EC193" s="1175"/>
      <c r="ED193" s="1175"/>
      <c r="EE193" s="1175"/>
      <c r="EF193" s="1175"/>
      <c r="EG193" s="1175"/>
      <c r="EH193" s="1175"/>
      <c r="EI193" s="1175"/>
      <c r="EJ193" s="1175"/>
      <c r="EK193" s="1175"/>
      <c r="EL193" s="1175"/>
      <c r="EM193" s="1175"/>
      <c r="EN193" s="1175"/>
      <c r="EO193" s="1175"/>
      <c r="EP193" s="1175"/>
      <c r="EQ193" s="1175"/>
      <c r="ER193" s="1175"/>
      <c r="ES193" s="1175"/>
      <c r="ET193" s="1175"/>
      <c r="EU193" s="1175"/>
      <c r="EV193" s="1175"/>
      <c r="EW193" s="1175"/>
      <c r="EX193" s="1175"/>
      <c r="EY193" s="1175"/>
      <c r="EZ193" s="1175"/>
      <c r="FA193" s="1175"/>
      <c r="FB193" s="1175"/>
      <c r="FC193" s="1175"/>
      <c r="FD193" s="1175"/>
      <c r="FE193" s="1175"/>
      <c r="FF193" s="1175"/>
      <c r="FG193" s="1175"/>
      <c r="FH193" s="1175"/>
      <c r="FI193" s="1175"/>
      <c r="FJ193" s="1175"/>
      <c r="FK193" s="1175"/>
      <c r="FL193" s="1175"/>
      <c r="FM193" s="1175"/>
      <c r="FN193" s="1175"/>
      <c r="FO193" s="1175"/>
      <c r="FP193" s="1175"/>
      <c r="FQ193" s="1175"/>
      <c r="FR193" s="1175"/>
      <c r="FS193" s="1175"/>
      <c r="FT193" s="1175"/>
      <c r="FU193" s="1175"/>
      <c r="FV193" s="1175"/>
      <c r="FW193" s="1175"/>
      <c r="FX193" s="1175"/>
      <c r="FY193" s="1175"/>
      <c r="FZ193" s="1175"/>
      <c r="GA193" s="1175"/>
      <c r="GB193" s="1175"/>
      <c r="GC193" s="1175"/>
      <c r="GD193" s="1175"/>
      <c r="GE193" s="1175"/>
      <c r="GF193" s="1175"/>
      <c r="GG193" s="1175"/>
      <c r="GH193" s="1175"/>
      <c r="GI193" s="1175"/>
      <c r="GJ193" s="1175"/>
      <c r="GK193" s="1175"/>
      <c r="GL193" s="1175"/>
      <c r="GM193" s="1175"/>
      <c r="GN193" s="1175"/>
      <c r="GO193" s="1175"/>
      <c r="GP193" s="1175"/>
      <c r="GQ193" s="1175"/>
      <c r="GR193" s="1175"/>
      <c r="GS193" s="1175"/>
      <c r="GT193" s="1175"/>
      <c r="GU193" s="1175"/>
      <c r="GV193" s="1175"/>
      <c r="GW193" s="1175"/>
      <c r="GX193" s="1175"/>
      <c r="GY193" s="1175"/>
      <c r="GZ193" s="1175"/>
      <c r="HA193" s="1175"/>
      <c r="HB193" s="1175"/>
      <c r="HC193" s="1175"/>
      <c r="HD193" s="1175"/>
      <c r="HE193" s="1175"/>
      <c r="HF193" s="1175"/>
      <c r="HG193" s="1175"/>
      <c r="HH193" s="1175"/>
      <c r="HI193" s="1175"/>
      <c r="HJ193" s="1175"/>
      <c r="HK193" s="1175"/>
      <c r="HL193" s="1175"/>
      <c r="HM193" s="1175"/>
      <c r="HN193" s="1175"/>
      <c r="HO193" s="1175"/>
      <c r="HP193" s="1175"/>
      <c r="HQ193" s="1175"/>
      <c r="HR193" s="1175"/>
      <c r="HS193" s="1175"/>
      <c r="HT193" s="1175"/>
      <c r="HU193" s="1175"/>
      <c r="HV193" s="1175"/>
      <c r="HW193" s="1175"/>
      <c r="HX193" s="1175"/>
      <c r="HY193" s="1175"/>
      <c r="HZ193" s="1175"/>
      <c r="IA193" s="1175"/>
      <c r="IB193" s="1175"/>
      <c r="IC193" s="1175"/>
      <c r="ID193" s="1175"/>
      <c r="IE193" s="1175"/>
      <c r="IF193" s="1175"/>
      <c r="IG193" s="1175"/>
      <c r="IH193" s="1175"/>
      <c r="II193" s="1175"/>
      <c r="IJ193" s="1175"/>
      <c r="IK193" s="1175"/>
      <c r="IL193" s="1175"/>
      <c r="IM193" s="1175"/>
      <c r="IN193" s="1175"/>
      <c r="IO193" s="1175"/>
      <c r="IP193" s="1175"/>
      <c r="IQ193" s="1175"/>
      <c r="IR193" s="1175"/>
      <c r="IS193" s="1175"/>
      <c r="IT193" s="1175"/>
      <c r="IU193" s="1175"/>
      <c r="IV193" s="1175"/>
      <c r="IW193" s="1175"/>
      <c r="IX193" s="1175"/>
      <c r="IY193" s="1175"/>
      <c r="IZ193" s="1175"/>
      <c r="JA193" s="1175"/>
      <c r="JB193" s="1175"/>
      <c r="JC193" s="1175"/>
      <c r="JD193" s="1175"/>
      <c r="JE193" s="1175"/>
    </row>
    <row r="194" spans="13:265" s="1206" customFormat="1" ht="15" hidden="1" customHeight="1" x14ac:dyDescent="0.25">
      <c r="M194" s="1064"/>
      <c r="N194" s="1064"/>
      <c r="CK194" s="1175"/>
      <c r="CL194" s="1175"/>
      <c r="CM194" s="1175"/>
      <c r="CN194" s="1175"/>
      <c r="CO194" s="1175"/>
      <c r="CP194" s="1175"/>
      <c r="CQ194" s="1175"/>
      <c r="CR194" s="1175"/>
      <c r="CS194" s="1175"/>
      <c r="CT194" s="1175"/>
      <c r="CU194" s="1175"/>
      <c r="CV194" s="1175"/>
      <c r="CW194" s="1175"/>
      <c r="CX194" s="1175"/>
      <c r="CY194" s="1175"/>
      <c r="CZ194" s="1175"/>
      <c r="DA194" s="1175"/>
      <c r="DB194" s="1175"/>
      <c r="DC194" s="1175"/>
      <c r="DD194" s="1175"/>
      <c r="DE194" s="1175"/>
      <c r="DF194" s="1175"/>
      <c r="DG194" s="1175"/>
      <c r="DH194" s="1175"/>
      <c r="DI194" s="1175"/>
      <c r="DJ194" s="1175"/>
      <c r="DK194" s="1175"/>
      <c r="DL194" s="1175"/>
      <c r="DM194" s="1175"/>
      <c r="DN194" s="1175"/>
      <c r="DO194" s="1175"/>
      <c r="DP194" s="1175"/>
      <c r="DQ194" s="1175"/>
      <c r="DR194" s="1175"/>
      <c r="DS194" s="1175"/>
      <c r="DT194" s="1175"/>
      <c r="DU194" s="1175"/>
      <c r="DV194" s="1175"/>
      <c r="DW194" s="1175"/>
      <c r="DX194" s="1175"/>
      <c r="DY194" s="1175"/>
      <c r="DZ194" s="1175"/>
      <c r="EA194" s="1175"/>
      <c r="EB194" s="1175"/>
      <c r="EC194" s="1175"/>
      <c r="ED194" s="1175"/>
      <c r="EE194" s="1175"/>
      <c r="EF194" s="1175"/>
      <c r="EG194" s="1175"/>
      <c r="EH194" s="1175"/>
      <c r="EI194" s="1175"/>
      <c r="EJ194" s="1175"/>
      <c r="EK194" s="1175"/>
      <c r="EL194" s="1175"/>
      <c r="EM194" s="1175"/>
      <c r="EN194" s="1175"/>
      <c r="EO194" s="1175"/>
      <c r="EP194" s="1175"/>
      <c r="EQ194" s="1175"/>
      <c r="ER194" s="1175"/>
      <c r="ES194" s="1175"/>
      <c r="ET194" s="1175"/>
      <c r="EU194" s="1175"/>
      <c r="EV194" s="1175"/>
      <c r="EW194" s="1175"/>
      <c r="EX194" s="1175"/>
      <c r="EY194" s="1175"/>
      <c r="EZ194" s="1175"/>
      <c r="FA194" s="1175"/>
      <c r="FB194" s="1175"/>
      <c r="FC194" s="1175"/>
      <c r="FD194" s="1175"/>
      <c r="FE194" s="1175"/>
      <c r="FF194" s="1175"/>
      <c r="FG194" s="1175"/>
      <c r="FH194" s="1175"/>
      <c r="FI194" s="1175"/>
      <c r="FJ194" s="1175"/>
      <c r="FK194" s="1175"/>
      <c r="FL194" s="1175"/>
      <c r="FM194" s="1175"/>
      <c r="FN194" s="1175"/>
      <c r="FO194" s="1175"/>
      <c r="FP194" s="1175"/>
      <c r="FQ194" s="1175"/>
      <c r="FR194" s="1175"/>
      <c r="FS194" s="1175"/>
      <c r="FT194" s="1175"/>
      <c r="FU194" s="1175"/>
      <c r="FV194" s="1175"/>
      <c r="FW194" s="1175"/>
      <c r="FX194" s="1175"/>
      <c r="FY194" s="1175"/>
      <c r="FZ194" s="1175"/>
      <c r="GA194" s="1175"/>
      <c r="GB194" s="1175"/>
      <c r="GC194" s="1175"/>
      <c r="GD194" s="1175"/>
      <c r="GE194" s="1175"/>
      <c r="GF194" s="1175"/>
      <c r="GG194" s="1175"/>
      <c r="GH194" s="1175"/>
      <c r="GI194" s="1175"/>
      <c r="GJ194" s="1175"/>
      <c r="GK194" s="1175"/>
      <c r="GL194" s="1175"/>
      <c r="GM194" s="1175"/>
      <c r="GN194" s="1175"/>
      <c r="GO194" s="1175"/>
      <c r="GP194" s="1175"/>
      <c r="GQ194" s="1175"/>
      <c r="GR194" s="1175"/>
      <c r="GS194" s="1175"/>
      <c r="GT194" s="1175"/>
      <c r="GU194" s="1175"/>
      <c r="GV194" s="1175"/>
      <c r="GW194" s="1175"/>
      <c r="GX194" s="1175"/>
      <c r="GY194" s="1175"/>
      <c r="GZ194" s="1175"/>
      <c r="HA194" s="1175"/>
      <c r="HB194" s="1175"/>
      <c r="HC194" s="1175"/>
      <c r="HD194" s="1175"/>
      <c r="HE194" s="1175"/>
      <c r="HF194" s="1175"/>
      <c r="HG194" s="1175"/>
      <c r="HH194" s="1175"/>
      <c r="HI194" s="1175"/>
      <c r="HJ194" s="1175"/>
      <c r="HK194" s="1175"/>
      <c r="HL194" s="1175"/>
      <c r="HM194" s="1175"/>
      <c r="HN194" s="1175"/>
      <c r="HO194" s="1175"/>
      <c r="HP194" s="1175"/>
      <c r="HQ194" s="1175"/>
      <c r="HR194" s="1175"/>
      <c r="HS194" s="1175"/>
      <c r="HT194" s="1175"/>
      <c r="HU194" s="1175"/>
      <c r="HV194" s="1175"/>
      <c r="HW194" s="1175"/>
      <c r="HX194" s="1175"/>
      <c r="HY194" s="1175"/>
      <c r="HZ194" s="1175"/>
      <c r="IA194" s="1175"/>
      <c r="IB194" s="1175"/>
      <c r="IC194" s="1175"/>
      <c r="ID194" s="1175"/>
      <c r="IE194" s="1175"/>
      <c r="IF194" s="1175"/>
      <c r="IG194" s="1175"/>
      <c r="IH194" s="1175"/>
      <c r="II194" s="1175"/>
      <c r="IJ194" s="1175"/>
      <c r="IK194" s="1175"/>
      <c r="IL194" s="1175"/>
      <c r="IM194" s="1175"/>
      <c r="IN194" s="1175"/>
      <c r="IO194" s="1175"/>
      <c r="IP194" s="1175"/>
      <c r="IQ194" s="1175"/>
      <c r="IR194" s="1175"/>
      <c r="IS194" s="1175"/>
      <c r="IT194" s="1175"/>
      <c r="IU194" s="1175"/>
      <c r="IV194" s="1175"/>
      <c r="IW194" s="1175"/>
      <c r="IX194" s="1175"/>
      <c r="IY194" s="1175"/>
      <c r="IZ194" s="1175"/>
      <c r="JA194" s="1175"/>
      <c r="JB194" s="1175"/>
      <c r="JC194" s="1175"/>
      <c r="JD194" s="1175"/>
      <c r="JE194" s="1175"/>
    </row>
    <row r="195" spans="13:265" s="1206" customFormat="1" ht="15" hidden="1" customHeight="1" x14ac:dyDescent="0.25">
      <c r="M195" s="1064"/>
      <c r="N195" s="1064"/>
      <c r="CK195" s="1175"/>
      <c r="CL195" s="1175"/>
      <c r="CM195" s="1175"/>
      <c r="CN195" s="1175"/>
      <c r="CO195" s="1175"/>
      <c r="CP195" s="1175"/>
      <c r="CQ195" s="1175"/>
      <c r="CR195" s="1175"/>
      <c r="CS195" s="1175"/>
      <c r="CT195" s="1175"/>
      <c r="CU195" s="1175"/>
      <c r="CV195" s="1175"/>
      <c r="CW195" s="1175"/>
      <c r="CX195" s="1175"/>
      <c r="CY195" s="1175"/>
      <c r="CZ195" s="1175"/>
      <c r="DA195" s="1175"/>
      <c r="DB195" s="1175"/>
      <c r="DC195" s="1175"/>
      <c r="DD195" s="1175"/>
      <c r="DE195" s="1175"/>
      <c r="DF195" s="1175"/>
      <c r="DG195" s="1175"/>
      <c r="DH195" s="1175"/>
      <c r="DI195" s="1175"/>
      <c r="DJ195" s="1175"/>
      <c r="DK195" s="1175"/>
      <c r="DL195" s="1175"/>
      <c r="DM195" s="1175"/>
      <c r="DN195" s="1175"/>
      <c r="DO195" s="1175"/>
      <c r="DP195" s="1175"/>
      <c r="DQ195" s="1175"/>
      <c r="DR195" s="1175"/>
      <c r="DS195" s="1175"/>
      <c r="DT195" s="1175"/>
      <c r="DU195" s="1175"/>
      <c r="DV195" s="1175"/>
      <c r="DW195" s="1175"/>
      <c r="DX195" s="1175"/>
      <c r="DY195" s="1175"/>
      <c r="DZ195" s="1175"/>
      <c r="EA195" s="1175"/>
      <c r="EB195" s="1175"/>
      <c r="EC195" s="1175"/>
      <c r="ED195" s="1175"/>
      <c r="EE195" s="1175"/>
      <c r="EF195" s="1175"/>
      <c r="EG195" s="1175"/>
      <c r="EH195" s="1175"/>
      <c r="EI195" s="1175"/>
      <c r="EJ195" s="1175"/>
      <c r="EK195" s="1175"/>
      <c r="EL195" s="1175"/>
      <c r="EM195" s="1175"/>
      <c r="EN195" s="1175"/>
      <c r="EO195" s="1175"/>
      <c r="EP195" s="1175"/>
      <c r="EQ195" s="1175"/>
      <c r="ER195" s="1175"/>
      <c r="ES195" s="1175"/>
      <c r="ET195" s="1175"/>
      <c r="EU195" s="1175"/>
      <c r="EV195" s="1175"/>
      <c r="EW195" s="1175"/>
      <c r="EX195" s="1175"/>
      <c r="EY195" s="1175"/>
      <c r="EZ195" s="1175"/>
      <c r="FA195" s="1175"/>
      <c r="FB195" s="1175"/>
      <c r="FC195" s="1175"/>
      <c r="FD195" s="1175"/>
      <c r="FE195" s="1175"/>
      <c r="FF195" s="1175"/>
      <c r="FG195" s="1175"/>
      <c r="FH195" s="1175"/>
      <c r="FI195" s="1175"/>
      <c r="FJ195" s="1175"/>
      <c r="FK195" s="1175"/>
      <c r="FL195" s="1175"/>
      <c r="FM195" s="1175"/>
      <c r="FN195" s="1175"/>
      <c r="FO195" s="1175"/>
      <c r="FP195" s="1175"/>
      <c r="FQ195" s="1175"/>
      <c r="FR195" s="1175"/>
      <c r="FS195" s="1175"/>
      <c r="FT195" s="1175"/>
      <c r="FU195" s="1175"/>
      <c r="FV195" s="1175"/>
      <c r="FW195" s="1175"/>
      <c r="FX195" s="1175"/>
      <c r="FY195" s="1175"/>
      <c r="FZ195" s="1175"/>
      <c r="GA195" s="1175"/>
      <c r="GB195" s="1175"/>
      <c r="GC195" s="1175"/>
      <c r="GD195" s="1175"/>
      <c r="GE195" s="1175"/>
      <c r="GF195" s="1175"/>
      <c r="GG195" s="1175"/>
      <c r="GH195" s="1175"/>
      <c r="GI195" s="1175"/>
      <c r="GJ195" s="1175"/>
      <c r="GK195" s="1175"/>
      <c r="GL195" s="1175"/>
      <c r="GM195" s="1175"/>
      <c r="GN195" s="1175"/>
      <c r="GO195" s="1175"/>
      <c r="GP195" s="1175"/>
      <c r="GQ195" s="1175"/>
      <c r="GR195" s="1175"/>
      <c r="GS195" s="1175"/>
      <c r="GT195" s="1175"/>
      <c r="GU195" s="1175"/>
      <c r="GV195" s="1175"/>
      <c r="GW195" s="1175"/>
      <c r="GX195" s="1175"/>
      <c r="GY195" s="1175"/>
      <c r="GZ195" s="1175"/>
      <c r="HA195" s="1175"/>
      <c r="HB195" s="1175"/>
      <c r="HC195" s="1175"/>
      <c r="HD195" s="1175"/>
      <c r="HE195" s="1175"/>
      <c r="HF195" s="1175"/>
      <c r="HG195" s="1175"/>
      <c r="HH195" s="1175"/>
      <c r="HI195" s="1175"/>
      <c r="HJ195" s="1175"/>
      <c r="HK195" s="1175"/>
      <c r="HL195" s="1175"/>
      <c r="HM195" s="1175"/>
      <c r="HN195" s="1175"/>
      <c r="HO195" s="1175"/>
      <c r="HP195" s="1175"/>
      <c r="HQ195" s="1175"/>
      <c r="HR195" s="1175"/>
      <c r="HS195" s="1175"/>
      <c r="HT195" s="1175"/>
      <c r="HU195" s="1175"/>
      <c r="HV195" s="1175"/>
      <c r="HW195" s="1175"/>
      <c r="HX195" s="1175"/>
      <c r="HY195" s="1175"/>
      <c r="HZ195" s="1175"/>
      <c r="IA195" s="1175"/>
      <c r="IB195" s="1175"/>
      <c r="IC195" s="1175"/>
      <c r="ID195" s="1175"/>
      <c r="IE195" s="1175"/>
      <c r="IF195" s="1175"/>
      <c r="IG195" s="1175"/>
      <c r="IH195" s="1175"/>
      <c r="II195" s="1175"/>
      <c r="IJ195" s="1175"/>
      <c r="IK195" s="1175"/>
      <c r="IL195" s="1175"/>
      <c r="IM195" s="1175"/>
      <c r="IN195" s="1175"/>
      <c r="IO195" s="1175"/>
      <c r="IP195" s="1175"/>
      <c r="IQ195" s="1175"/>
      <c r="IR195" s="1175"/>
      <c r="IS195" s="1175"/>
      <c r="IT195" s="1175"/>
      <c r="IU195" s="1175"/>
      <c r="IV195" s="1175"/>
      <c r="IW195" s="1175"/>
      <c r="IX195" s="1175"/>
      <c r="IY195" s="1175"/>
      <c r="IZ195" s="1175"/>
      <c r="JA195" s="1175"/>
      <c r="JB195" s="1175"/>
      <c r="JC195" s="1175"/>
      <c r="JD195" s="1175"/>
      <c r="JE195" s="1175"/>
    </row>
    <row r="196" spans="13:265" s="1206" customFormat="1" ht="15" hidden="1" customHeight="1" x14ac:dyDescent="0.25">
      <c r="M196" s="1064"/>
      <c r="N196" s="1064"/>
      <c r="CK196" s="1175"/>
      <c r="CL196" s="1175"/>
      <c r="CM196" s="1175"/>
      <c r="CN196" s="1175"/>
      <c r="CO196" s="1175"/>
      <c r="CP196" s="1175"/>
      <c r="CQ196" s="1175"/>
      <c r="CR196" s="1175"/>
      <c r="CS196" s="1175"/>
      <c r="CT196" s="1175"/>
      <c r="CU196" s="1175"/>
      <c r="CV196" s="1175"/>
      <c r="CW196" s="1175"/>
      <c r="CX196" s="1175"/>
      <c r="CY196" s="1175"/>
      <c r="CZ196" s="1175"/>
      <c r="DA196" s="1175"/>
      <c r="DB196" s="1175"/>
      <c r="DC196" s="1175"/>
      <c r="DD196" s="1175"/>
      <c r="DE196" s="1175"/>
      <c r="DF196" s="1175"/>
      <c r="DG196" s="1175"/>
      <c r="DH196" s="1175"/>
      <c r="DI196" s="1175"/>
      <c r="DJ196" s="1175"/>
      <c r="DK196" s="1175"/>
      <c r="DL196" s="1175"/>
      <c r="DM196" s="1175"/>
      <c r="DN196" s="1175"/>
      <c r="DO196" s="1175"/>
      <c r="DP196" s="1175"/>
      <c r="DQ196" s="1175"/>
      <c r="DR196" s="1175"/>
      <c r="DS196" s="1175"/>
      <c r="DT196" s="1175"/>
      <c r="DU196" s="1175"/>
      <c r="DV196" s="1175"/>
      <c r="DW196" s="1175"/>
      <c r="DX196" s="1175"/>
      <c r="DY196" s="1175"/>
      <c r="DZ196" s="1175"/>
      <c r="EA196" s="1175"/>
      <c r="EB196" s="1175"/>
      <c r="EC196" s="1175"/>
      <c r="ED196" s="1175"/>
      <c r="EE196" s="1175"/>
      <c r="EF196" s="1175"/>
      <c r="EG196" s="1175"/>
      <c r="EH196" s="1175"/>
      <c r="EI196" s="1175"/>
      <c r="EJ196" s="1175"/>
      <c r="EK196" s="1175"/>
      <c r="EL196" s="1175"/>
      <c r="EM196" s="1175"/>
      <c r="EN196" s="1175"/>
      <c r="EO196" s="1175"/>
      <c r="EP196" s="1175"/>
      <c r="EQ196" s="1175"/>
      <c r="ER196" s="1175"/>
      <c r="ES196" s="1175"/>
      <c r="ET196" s="1175"/>
      <c r="EU196" s="1175"/>
      <c r="EV196" s="1175"/>
      <c r="EW196" s="1175"/>
      <c r="EX196" s="1175"/>
      <c r="EY196" s="1175"/>
      <c r="EZ196" s="1175"/>
      <c r="FA196" s="1175"/>
      <c r="FB196" s="1175"/>
      <c r="FC196" s="1175"/>
      <c r="FD196" s="1175"/>
      <c r="FE196" s="1175"/>
      <c r="FF196" s="1175"/>
      <c r="FG196" s="1175"/>
      <c r="FH196" s="1175"/>
      <c r="FI196" s="1175"/>
      <c r="FJ196" s="1175"/>
      <c r="FK196" s="1175"/>
      <c r="FL196" s="1175"/>
      <c r="FM196" s="1175"/>
      <c r="FN196" s="1175"/>
      <c r="FO196" s="1175"/>
      <c r="FP196" s="1175"/>
      <c r="FQ196" s="1175"/>
      <c r="FR196" s="1175"/>
      <c r="FS196" s="1175"/>
      <c r="FT196" s="1175"/>
      <c r="FU196" s="1175"/>
      <c r="FV196" s="1175"/>
      <c r="FW196" s="1175"/>
      <c r="FX196" s="1175"/>
      <c r="FY196" s="1175"/>
      <c r="FZ196" s="1175"/>
      <c r="GA196" s="1175"/>
      <c r="GB196" s="1175"/>
      <c r="GC196" s="1175"/>
      <c r="GD196" s="1175"/>
      <c r="GE196" s="1175"/>
      <c r="GF196" s="1175"/>
      <c r="GG196" s="1175"/>
      <c r="GH196" s="1175"/>
      <c r="GI196" s="1175"/>
      <c r="GJ196" s="1175"/>
      <c r="GK196" s="1175"/>
      <c r="GL196" s="1175"/>
      <c r="GM196" s="1175"/>
      <c r="GN196" s="1175"/>
      <c r="GO196" s="1175"/>
      <c r="GP196" s="1175"/>
      <c r="GQ196" s="1175"/>
      <c r="GR196" s="1175"/>
      <c r="GS196" s="1175"/>
      <c r="GT196" s="1175"/>
      <c r="GU196" s="1175"/>
      <c r="GV196" s="1175"/>
      <c r="GW196" s="1175"/>
      <c r="GX196" s="1175"/>
      <c r="GY196" s="1175"/>
      <c r="GZ196" s="1175"/>
      <c r="HA196" s="1175"/>
      <c r="HB196" s="1175"/>
      <c r="HC196" s="1175"/>
      <c r="HD196" s="1175"/>
      <c r="HE196" s="1175"/>
      <c r="HF196" s="1175"/>
      <c r="HG196" s="1175"/>
      <c r="HH196" s="1175"/>
      <c r="HI196" s="1175"/>
      <c r="HJ196" s="1175"/>
      <c r="HK196" s="1175"/>
      <c r="HL196" s="1175"/>
      <c r="HM196" s="1175"/>
      <c r="HN196" s="1175"/>
      <c r="HO196" s="1175"/>
      <c r="HP196" s="1175"/>
      <c r="HQ196" s="1175"/>
      <c r="HR196" s="1175"/>
      <c r="HS196" s="1175"/>
      <c r="HT196" s="1175"/>
      <c r="HU196" s="1175"/>
      <c r="HV196" s="1175"/>
      <c r="HW196" s="1175"/>
      <c r="HX196" s="1175"/>
      <c r="HY196" s="1175"/>
      <c r="HZ196" s="1175"/>
      <c r="IA196" s="1175"/>
      <c r="IB196" s="1175"/>
      <c r="IC196" s="1175"/>
      <c r="ID196" s="1175"/>
      <c r="IE196" s="1175"/>
      <c r="IF196" s="1175"/>
      <c r="IG196" s="1175"/>
      <c r="IH196" s="1175"/>
      <c r="II196" s="1175"/>
      <c r="IJ196" s="1175"/>
      <c r="IK196" s="1175"/>
      <c r="IL196" s="1175"/>
      <c r="IM196" s="1175"/>
      <c r="IN196" s="1175"/>
      <c r="IO196" s="1175"/>
      <c r="IP196" s="1175"/>
      <c r="IQ196" s="1175"/>
      <c r="IR196" s="1175"/>
      <c r="IS196" s="1175"/>
      <c r="IT196" s="1175"/>
      <c r="IU196" s="1175"/>
      <c r="IV196" s="1175"/>
      <c r="IW196" s="1175"/>
      <c r="IX196" s="1175"/>
      <c r="IY196" s="1175"/>
      <c r="IZ196" s="1175"/>
      <c r="JA196" s="1175"/>
      <c r="JB196" s="1175"/>
      <c r="JC196" s="1175"/>
      <c r="JD196" s="1175"/>
      <c r="JE196" s="1175"/>
    </row>
    <row r="197" spans="13:265" s="1206" customFormat="1" ht="15" hidden="1" customHeight="1" x14ac:dyDescent="0.25">
      <c r="M197" s="1064"/>
      <c r="N197" s="1064"/>
      <c r="CK197" s="1175"/>
      <c r="CL197" s="1175"/>
      <c r="CM197" s="1175"/>
      <c r="CN197" s="1175"/>
      <c r="CO197" s="1175"/>
      <c r="CP197" s="1175"/>
      <c r="CQ197" s="1175"/>
      <c r="CR197" s="1175"/>
      <c r="CS197" s="1175"/>
      <c r="CT197" s="1175"/>
      <c r="CU197" s="1175"/>
      <c r="CV197" s="1175"/>
      <c r="CW197" s="1175"/>
      <c r="CX197" s="1175"/>
      <c r="CY197" s="1175"/>
      <c r="CZ197" s="1175"/>
      <c r="DA197" s="1175"/>
      <c r="DB197" s="1175"/>
      <c r="DC197" s="1175"/>
      <c r="DD197" s="1175"/>
      <c r="DE197" s="1175"/>
      <c r="DF197" s="1175"/>
      <c r="DG197" s="1175"/>
      <c r="DH197" s="1175"/>
      <c r="DI197" s="1175"/>
      <c r="DJ197" s="1175"/>
      <c r="DK197" s="1175"/>
      <c r="DL197" s="1175"/>
      <c r="DM197" s="1175"/>
      <c r="DN197" s="1175"/>
      <c r="DO197" s="1175"/>
      <c r="DP197" s="1175"/>
      <c r="DQ197" s="1175"/>
      <c r="DR197" s="1175"/>
      <c r="DS197" s="1175"/>
      <c r="DT197" s="1175"/>
      <c r="DU197" s="1175"/>
      <c r="DV197" s="1175"/>
      <c r="DW197" s="1175"/>
      <c r="DX197" s="1175"/>
      <c r="DY197" s="1175"/>
      <c r="DZ197" s="1175"/>
      <c r="EA197" s="1175"/>
      <c r="EB197" s="1175"/>
      <c r="EC197" s="1175"/>
      <c r="ED197" s="1175"/>
      <c r="EE197" s="1175"/>
      <c r="EF197" s="1175"/>
      <c r="EG197" s="1175"/>
      <c r="EH197" s="1175"/>
      <c r="EI197" s="1175"/>
      <c r="EJ197" s="1175"/>
      <c r="EK197" s="1175"/>
      <c r="EL197" s="1175"/>
      <c r="EM197" s="1175"/>
      <c r="EN197" s="1175"/>
      <c r="EO197" s="1175"/>
      <c r="EP197" s="1175"/>
      <c r="EQ197" s="1175"/>
      <c r="ER197" s="1175"/>
      <c r="ES197" s="1175"/>
      <c r="ET197" s="1175"/>
      <c r="EU197" s="1175"/>
      <c r="EV197" s="1175"/>
      <c r="EW197" s="1175"/>
      <c r="EX197" s="1175"/>
      <c r="EY197" s="1175"/>
      <c r="EZ197" s="1175"/>
      <c r="FA197" s="1175"/>
      <c r="FB197" s="1175"/>
      <c r="FC197" s="1175"/>
      <c r="FD197" s="1175"/>
      <c r="FE197" s="1175"/>
      <c r="FF197" s="1175"/>
      <c r="FG197" s="1175"/>
      <c r="FH197" s="1175"/>
      <c r="FI197" s="1175"/>
      <c r="FJ197" s="1175"/>
      <c r="FK197" s="1175"/>
      <c r="FL197" s="1175"/>
      <c r="FM197" s="1175"/>
      <c r="FN197" s="1175"/>
      <c r="FO197" s="1175"/>
      <c r="FP197" s="1175"/>
      <c r="FQ197" s="1175"/>
      <c r="FR197" s="1175"/>
      <c r="FS197" s="1175"/>
      <c r="FT197" s="1175"/>
      <c r="FU197" s="1175"/>
      <c r="FV197" s="1175"/>
      <c r="FW197" s="1175"/>
      <c r="FX197" s="1175"/>
      <c r="FY197" s="1175"/>
      <c r="FZ197" s="1175"/>
      <c r="GA197" s="1175"/>
      <c r="GB197" s="1175"/>
      <c r="GC197" s="1175"/>
      <c r="GD197" s="1175"/>
      <c r="GE197" s="1175"/>
      <c r="GF197" s="1175"/>
      <c r="GG197" s="1175"/>
      <c r="GH197" s="1175"/>
      <c r="GI197" s="1175"/>
      <c r="GJ197" s="1175"/>
      <c r="GK197" s="1175"/>
      <c r="GL197" s="1175"/>
      <c r="GM197" s="1175"/>
      <c r="GN197" s="1175"/>
      <c r="GO197" s="1175"/>
      <c r="GP197" s="1175"/>
      <c r="GQ197" s="1175"/>
      <c r="GR197" s="1175"/>
      <c r="GS197" s="1175"/>
      <c r="GT197" s="1175"/>
      <c r="GU197" s="1175"/>
      <c r="GV197" s="1175"/>
      <c r="GW197" s="1175"/>
      <c r="GX197" s="1175"/>
      <c r="GY197" s="1175"/>
      <c r="GZ197" s="1175"/>
      <c r="HA197" s="1175"/>
      <c r="HB197" s="1175"/>
      <c r="HC197" s="1175"/>
      <c r="HD197" s="1175"/>
      <c r="HE197" s="1175"/>
      <c r="HF197" s="1175"/>
      <c r="HG197" s="1175"/>
      <c r="HH197" s="1175"/>
      <c r="HI197" s="1175"/>
      <c r="HJ197" s="1175"/>
      <c r="HK197" s="1175"/>
      <c r="HL197" s="1175"/>
      <c r="HM197" s="1175"/>
      <c r="HN197" s="1175"/>
      <c r="HO197" s="1175"/>
      <c r="HP197" s="1175"/>
      <c r="HQ197" s="1175"/>
      <c r="HR197" s="1175"/>
      <c r="HS197" s="1175"/>
      <c r="HT197" s="1175"/>
      <c r="HU197" s="1175"/>
      <c r="HV197" s="1175"/>
      <c r="HW197" s="1175"/>
      <c r="HX197" s="1175"/>
      <c r="HY197" s="1175"/>
      <c r="HZ197" s="1175"/>
      <c r="IA197" s="1175"/>
      <c r="IB197" s="1175"/>
      <c r="IC197" s="1175"/>
      <c r="ID197" s="1175"/>
      <c r="IE197" s="1175"/>
      <c r="IF197" s="1175"/>
      <c r="IG197" s="1175"/>
      <c r="IH197" s="1175"/>
      <c r="II197" s="1175"/>
      <c r="IJ197" s="1175"/>
      <c r="IK197" s="1175"/>
      <c r="IL197" s="1175"/>
      <c r="IM197" s="1175"/>
      <c r="IN197" s="1175"/>
      <c r="IO197" s="1175"/>
      <c r="IP197" s="1175"/>
      <c r="IQ197" s="1175"/>
      <c r="IR197" s="1175"/>
      <c r="IS197" s="1175"/>
      <c r="IT197" s="1175"/>
      <c r="IU197" s="1175"/>
      <c r="IV197" s="1175"/>
      <c r="IW197" s="1175"/>
      <c r="IX197" s="1175"/>
      <c r="IY197" s="1175"/>
      <c r="IZ197" s="1175"/>
      <c r="JA197" s="1175"/>
      <c r="JB197" s="1175"/>
      <c r="JC197" s="1175"/>
      <c r="JD197" s="1175"/>
      <c r="JE197" s="1175"/>
    </row>
    <row r="198" spans="13:265" s="1206" customFormat="1" ht="15" hidden="1" customHeight="1" x14ac:dyDescent="0.25">
      <c r="M198" s="1064"/>
      <c r="N198" s="1064"/>
      <c r="CK198" s="1175"/>
      <c r="CL198" s="1175"/>
      <c r="CM198" s="1175"/>
      <c r="CN198" s="1175"/>
      <c r="CO198" s="1175"/>
      <c r="CP198" s="1175"/>
      <c r="CQ198" s="1175"/>
      <c r="CR198" s="1175"/>
      <c r="CS198" s="1175"/>
      <c r="CT198" s="1175"/>
      <c r="CU198" s="1175"/>
      <c r="CV198" s="1175"/>
      <c r="CW198" s="1175"/>
      <c r="CX198" s="1175"/>
      <c r="CY198" s="1175"/>
      <c r="CZ198" s="1175"/>
      <c r="DA198" s="1175"/>
      <c r="DB198" s="1175"/>
      <c r="DC198" s="1175"/>
      <c r="DD198" s="1175"/>
      <c r="DE198" s="1175"/>
      <c r="DF198" s="1175"/>
      <c r="DG198" s="1175"/>
      <c r="DH198" s="1175"/>
      <c r="DI198" s="1175"/>
      <c r="DJ198" s="1175"/>
      <c r="DK198" s="1175"/>
      <c r="DL198" s="1175"/>
      <c r="DM198" s="1175"/>
      <c r="DN198" s="1175"/>
      <c r="DO198" s="1175"/>
      <c r="DP198" s="1175"/>
      <c r="DQ198" s="1175"/>
      <c r="DR198" s="1175"/>
      <c r="DS198" s="1175"/>
      <c r="DT198" s="1175"/>
      <c r="DU198" s="1175"/>
      <c r="DV198" s="1175"/>
      <c r="DW198" s="1175"/>
      <c r="DX198" s="1175"/>
      <c r="DY198" s="1175"/>
      <c r="DZ198" s="1175"/>
      <c r="EA198" s="1175"/>
      <c r="EB198" s="1175"/>
      <c r="EC198" s="1175"/>
      <c r="ED198" s="1175"/>
      <c r="EE198" s="1175"/>
      <c r="EF198" s="1175"/>
      <c r="EG198" s="1175"/>
      <c r="EH198" s="1175"/>
      <c r="EI198" s="1175"/>
      <c r="EJ198" s="1175"/>
      <c r="EK198" s="1175"/>
      <c r="EL198" s="1175"/>
      <c r="EM198" s="1175"/>
      <c r="EN198" s="1175"/>
      <c r="EO198" s="1175"/>
      <c r="EP198" s="1175"/>
      <c r="EQ198" s="1175"/>
      <c r="ER198" s="1175"/>
      <c r="ES198" s="1175"/>
      <c r="ET198" s="1175"/>
      <c r="EU198" s="1175"/>
      <c r="EV198" s="1175"/>
      <c r="EW198" s="1175"/>
      <c r="EX198" s="1175"/>
      <c r="EY198" s="1175"/>
      <c r="EZ198" s="1175"/>
      <c r="FA198" s="1175"/>
      <c r="FB198" s="1175"/>
      <c r="FC198" s="1175"/>
      <c r="FD198" s="1175"/>
      <c r="FE198" s="1175"/>
      <c r="FF198" s="1175"/>
      <c r="FG198" s="1175"/>
      <c r="FH198" s="1175"/>
      <c r="FI198" s="1175"/>
      <c r="FJ198" s="1175"/>
      <c r="FK198" s="1175"/>
      <c r="FL198" s="1175"/>
      <c r="FM198" s="1175"/>
      <c r="FN198" s="1175"/>
      <c r="FO198" s="1175"/>
      <c r="FP198" s="1175"/>
      <c r="FQ198" s="1175"/>
      <c r="FR198" s="1175"/>
      <c r="FS198" s="1175"/>
      <c r="FT198" s="1175"/>
      <c r="FU198" s="1175"/>
      <c r="FV198" s="1175"/>
      <c r="FW198" s="1175"/>
      <c r="FX198" s="1175"/>
      <c r="FY198" s="1175"/>
      <c r="FZ198" s="1175"/>
      <c r="GA198" s="1175"/>
      <c r="GB198" s="1175"/>
      <c r="GC198" s="1175"/>
      <c r="GD198" s="1175"/>
      <c r="GE198" s="1175"/>
      <c r="GF198" s="1175"/>
      <c r="GG198" s="1175"/>
      <c r="GH198" s="1175"/>
      <c r="GI198" s="1175"/>
      <c r="GJ198" s="1175"/>
      <c r="GK198" s="1175"/>
      <c r="GL198" s="1175"/>
      <c r="GM198" s="1175"/>
      <c r="GN198" s="1175"/>
      <c r="GO198" s="1175"/>
      <c r="GP198" s="1175"/>
      <c r="GQ198" s="1175"/>
      <c r="GR198" s="1175"/>
      <c r="GS198" s="1175"/>
      <c r="GT198" s="1175"/>
      <c r="GU198" s="1175"/>
      <c r="GV198" s="1175"/>
      <c r="GW198" s="1175"/>
      <c r="GX198" s="1175"/>
      <c r="GY198" s="1175"/>
      <c r="GZ198" s="1175"/>
      <c r="HA198" s="1175"/>
      <c r="HB198" s="1175"/>
      <c r="HC198" s="1175"/>
      <c r="HD198" s="1175"/>
      <c r="HE198" s="1175"/>
      <c r="HF198" s="1175"/>
      <c r="HG198" s="1175"/>
      <c r="HH198" s="1175"/>
      <c r="HI198" s="1175"/>
      <c r="HJ198" s="1175"/>
      <c r="HK198" s="1175"/>
      <c r="HL198" s="1175"/>
      <c r="HM198" s="1175"/>
      <c r="HN198" s="1175"/>
      <c r="HO198" s="1175"/>
      <c r="HP198" s="1175"/>
      <c r="HQ198" s="1175"/>
      <c r="HR198" s="1175"/>
      <c r="HS198" s="1175"/>
      <c r="HT198" s="1175"/>
      <c r="HU198" s="1175"/>
      <c r="HV198" s="1175"/>
      <c r="HW198" s="1175"/>
      <c r="HX198" s="1175"/>
      <c r="HY198" s="1175"/>
      <c r="HZ198" s="1175"/>
      <c r="IA198" s="1175"/>
      <c r="IB198" s="1175"/>
      <c r="IC198" s="1175"/>
      <c r="ID198" s="1175"/>
      <c r="IE198" s="1175"/>
      <c r="IF198" s="1175"/>
      <c r="IG198" s="1175"/>
      <c r="IH198" s="1175"/>
      <c r="II198" s="1175"/>
      <c r="IJ198" s="1175"/>
      <c r="IK198" s="1175"/>
      <c r="IL198" s="1175"/>
      <c r="IM198" s="1175"/>
      <c r="IN198" s="1175"/>
      <c r="IO198" s="1175"/>
      <c r="IP198" s="1175"/>
      <c r="IQ198" s="1175"/>
      <c r="IR198" s="1175"/>
      <c r="IS198" s="1175"/>
      <c r="IT198" s="1175"/>
      <c r="IU198" s="1175"/>
      <c r="IV198" s="1175"/>
      <c r="IW198" s="1175"/>
      <c r="IX198" s="1175"/>
      <c r="IY198" s="1175"/>
      <c r="IZ198" s="1175"/>
      <c r="JA198" s="1175"/>
      <c r="JB198" s="1175"/>
      <c r="JC198" s="1175"/>
      <c r="JD198" s="1175"/>
      <c r="JE198" s="1175"/>
    </row>
    <row r="199" spans="13:265" s="1206" customFormat="1" ht="15" hidden="1" customHeight="1" x14ac:dyDescent="0.25">
      <c r="M199" s="1064"/>
      <c r="N199" s="1064"/>
      <c r="CK199" s="1175"/>
      <c r="CL199" s="1175"/>
      <c r="CM199" s="1175"/>
      <c r="CN199" s="1175"/>
      <c r="CO199" s="1175"/>
      <c r="CP199" s="1175"/>
      <c r="CQ199" s="1175"/>
      <c r="CR199" s="1175"/>
      <c r="CS199" s="1175"/>
      <c r="CT199" s="1175"/>
      <c r="CU199" s="1175"/>
      <c r="CV199" s="1175"/>
      <c r="CW199" s="1175"/>
      <c r="CX199" s="1175"/>
      <c r="CY199" s="1175"/>
      <c r="CZ199" s="1175"/>
      <c r="DA199" s="1175"/>
      <c r="DB199" s="1175"/>
      <c r="DC199" s="1175"/>
      <c r="DD199" s="1175"/>
      <c r="DE199" s="1175"/>
      <c r="DF199" s="1175"/>
      <c r="DG199" s="1175"/>
      <c r="DH199" s="1175"/>
      <c r="DI199" s="1175"/>
      <c r="DJ199" s="1175"/>
      <c r="DK199" s="1175"/>
      <c r="DL199" s="1175"/>
      <c r="DM199" s="1175"/>
      <c r="DN199" s="1175"/>
      <c r="DO199" s="1175"/>
      <c r="DP199" s="1175"/>
      <c r="DQ199" s="1175"/>
      <c r="DR199" s="1175"/>
      <c r="DS199" s="1175"/>
      <c r="DT199" s="1175"/>
      <c r="DU199" s="1175"/>
      <c r="DV199" s="1175"/>
      <c r="DW199" s="1175"/>
      <c r="DX199" s="1175"/>
      <c r="DY199" s="1175"/>
      <c r="DZ199" s="1175"/>
      <c r="EA199" s="1175"/>
      <c r="EB199" s="1175"/>
      <c r="EC199" s="1175"/>
      <c r="ED199" s="1175"/>
      <c r="EE199" s="1175"/>
      <c r="EF199" s="1175"/>
      <c r="EG199" s="1175"/>
      <c r="EH199" s="1175"/>
      <c r="EI199" s="1175"/>
      <c r="EJ199" s="1175"/>
      <c r="EK199" s="1175"/>
      <c r="EL199" s="1175"/>
      <c r="EM199" s="1175"/>
      <c r="EN199" s="1175"/>
      <c r="EO199" s="1175"/>
      <c r="EP199" s="1175"/>
      <c r="EQ199" s="1175"/>
      <c r="ER199" s="1175"/>
      <c r="ES199" s="1175"/>
      <c r="ET199" s="1175"/>
      <c r="EU199" s="1175"/>
      <c r="EV199" s="1175"/>
      <c r="EW199" s="1175"/>
      <c r="EX199" s="1175"/>
      <c r="EY199" s="1175"/>
      <c r="EZ199" s="1175"/>
      <c r="FA199" s="1175"/>
      <c r="FB199" s="1175"/>
      <c r="FC199" s="1175"/>
      <c r="FD199" s="1175"/>
      <c r="FE199" s="1175"/>
      <c r="FF199" s="1175"/>
      <c r="FG199" s="1175"/>
      <c r="FH199" s="1175"/>
      <c r="FI199" s="1175"/>
      <c r="FJ199" s="1175"/>
      <c r="FK199" s="1175"/>
      <c r="FL199" s="1175"/>
      <c r="FM199" s="1175"/>
      <c r="FN199" s="1175"/>
      <c r="FO199" s="1175"/>
      <c r="FP199" s="1175"/>
      <c r="FQ199" s="1175"/>
      <c r="FR199" s="1175"/>
      <c r="FS199" s="1175"/>
      <c r="FT199" s="1175"/>
      <c r="FU199" s="1175"/>
      <c r="FV199" s="1175"/>
      <c r="FW199" s="1175"/>
      <c r="FX199" s="1175"/>
      <c r="FY199" s="1175"/>
      <c r="FZ199" s="1175"/>
      <c r="GA199" s="1175"/>
      <c r="GB199" s="1175"/>
      <c r="GC199" s="1175"/>
      <c r="GD199" s="1175"/>
      <c r="GE199" s="1175"/>
      <c r="GF199" s="1175"/>
      <c r="GG199" s="1175"/>
      <c r="GH199" s="1175"/>
      <c r="GI199" s="1175"/>
      <c r="GJ199" s="1175"/>
      <c r="GK199" s="1175"/>
      <c r="GL199" s="1175"/>
      <c r="GM199" s="1175"/>
      <c r="GN199" s="1175"/>
      <c r="GO199" s="1175"/>
      <c r="GP199" s="1175"/>
      <c r="GQ199" s="1175"/>
      <c r="GR199" s="1175"/>
      <c r="GS199" s="1175"/>
      <c r="GT199" s="1175"/>
      <c r="GU199" s="1175"/>
      <c r="GV199" s="1175"/>
      <c r="GW199" s="1175"/>
      <c r="GX199" s="1175"/>
      <c r="GY199" s="1175"/>
      <c r="GZ199" s="1175"/>
      <c r="HA199" s="1175"/>
      <c r="HB199" s="1175"/>
      <c r="HC199" s="1175"/>
      <c r="HD199" s="1175"/>
      <c r="HE199" s="1175"/>
      <c r="HF199" s="1175"/>
      <c r="HG199" s="1175"/>
      <c r="HH199" s="1175"/>
      <c r="HI199" s="1175"/>
      <c r="HJ199" s="1175"/>
      <c r="HK199" s="1175"/>
      <c r="HL199" s="1175"/>
      <c r="HM199" s="1175"/>
      <c r="HN199" s="1175"/>
      <c r="HO199" s="1175"/>
      <c r="HP199" s="1175"/>
      <c r="HQ199" s="1175"/>
      <c r="HR199" s="1175"/>
      <c r="HS199" s="1175"/>
      <c r="HT199" s="1175"/>
      <c r="HU199" s="1175"/>
      <c r="HV199" s="1175"/>
      <c r="HW199" s="1175"/>
      <c r="HX199" s="1175"/>
      <c r="HY199" s="1175"/>
      <c r="HZ199" s="1175"/>
      <c r="IA199" s="1175"/>
      <c r="IB199" s="1175"/>
      <c r="IC199" s="1175"/>
      <c r="ID199" s="1175"/>
      <c r="IE199" s="1175"/>
      <c r="IF199" s="1175"/>
      <c r="IG199" s="1175"/>
      <c r="IH199" s="1175"/>
      <c r="II199" s="1175"/>
      <c r="IJ199" s="1175"/>
      <c r="IK199" s="1175"/>
      <c r="IL199" s="1175"/>
      <c r="IM199" s="1175"/>
      <c r="IN199" s="1175"/>
      <c r="IO199" s="1175"/>
      <c r="IP199" s="1175"/>
      <c r="IQ199" s="1175"/>
      <c r="IR199" s="1175"/>
      <c r="IS199" s="1175"/>
      <c r="IT199" s="1175"/>
      <c r="IU199" s="1175"/>
      <c r="IV199" s="1175"/>
      <c r="IW199" s="1175"/>
      <c r="IX199" s="1175"/>
      <c r="IY199" s="1175"/>
      <c r="IZ199" s="1175"/>
      <c r="JA199" s="1175"/>
      <c r="JB199" s="1175"/>
      <c r="JC199" s="1175"/>
      <c r="JD199" s="1175"/>
      <c r="JE199" s="1175"/>
    </row>
    <row r="200" spans="13:265" s="1206" customFormat="1" ht="15" hidden="1" customHeight="1" x14ac:dyDescent="0.25">
      <c r="M200" s="1064"/>
      <c r="N200" s="1064"/>
      <c r="CK200" s="1175"/>
      <c r="CL200" s="1175"/>
      <c r="CM200" s="1175"/>
      <c r="CN200" s="1175"/>
      <c r="CO200" s="1175"/>
      <c r="CP200" s="1175"/>
      <c r="CQ200" s="1175"/>
      <c r="CR200" s="1175"/>
      <c r="CS200" s="1175"/>
      <c r="CT200" s="1175"/>
      <c r="CU200" s="1175"/>
      <c r="CV200" s="1175"/>
      <c r="CW200" s="1175"/>
      <c r="CX200" s="1175"/>
      <c r="CY200" s="1175"/>
      <c r="CZ200" s="1175"/>
      <c r="DA200" s="1175"/>
      <c r="DB200" s="1175"/>
      <c r="DC200" s="1175"/>
      <c r="DD200" s="1175"/>
      <c r="DE200" s="1175"/>
      <c r="DF200" s="1175"/>
      <c r="DG200" s="1175"/>
      <c r="DH200" s="1175"/>
      <c r="DI200" s="1175"/>
      <c r="DJ200" s="1175"/>
      <c r="DK200" s="1175"/>
      <c r="DL200" s="1175"/>
      <c r="DM200" s="1175"/>
      <c r="DN200" s="1175"/>
      <c r="DO200" s="1175"/>
      <c r="DP200" s="1175"/>
      <c r="DQ200" s="1175"/>
      <c r="DR200" s="1175"/>
      <c r="DS200" s="1175"/>
      <c r="DT200" s="1175"/>
      <c r="DU200" s="1175"/>
      <c r="DV200" s="1175"/>
      <c r="DW200" s="1175"/>
      <c r="DX200" s="1175"/>
      <c r="DY200" s="1175"/>
      <c r="DZ200" s="1175"/>
      <c r="EA200" s="1175"/>
      <c r="EB200" s="1175"/>
      <c r="EC200" s="1175"/>
      <c r="ED200" s="1175"/>
      <c r="EE200" s="1175"/>
      <c r="EF200" s="1175"/>
      <c r="EG200" s="1175"/>
      <c r="EH200" s="1175"/>
      <c r="EI200" s="1175"/>
      <c r="EJ200" s="1175"/>
      <c r="EK200" s="1175"/>
      <c r="EL200" s="1175"/>
      <c r="EM200" s="1175"/>
      <c r="EN200" s="1175"/>
      <c r="EO200" s="1175"/>
      <c r="EP200" s="1175"/>
      <c r="EQ200" s="1175"/>
      <c r="ER200" s="1175"/>
      <c r="ES200" s="1175"/>
      <c r="ET200" s="1175"/>
      <c r="EU200" s="1175"/>
      <c r="EV200" s="1175"/>
      <c r="EW200" s="1175"/>
      <c r="EX200" s="1175"/>
      <c r="EY200" s="1175"/>
      <c r="EZ200" s="1175"/>
      <c r="FA200" s="1175"/>
      <c r="FB200" s="1175"/>
      <c r="FC200" s="1175"/>
      <c r="FD200" s="1175"/>
      <c r="FE200" s="1175"/>
      <c r="FF200" s="1175"/>
      <c r="FG200" s="1175"/>
      <c r="FH200" s="1175"/>
      <c r="FI200" s="1175"/>
      <c r="FJ200" s="1175"/>
      <c r="FK200" s="1175"/>
      <c r="FL200" s="1175"/>
      <c r="FM200" s="1175"/>
      <c r="FN200" s="1175"/>
      <c r="FO200" s="1175"/>
      <c r="FP200" s="1175"/>
      <c r="FQ200" s="1175"/>
      <c r="FR200" s="1175"/>
      <c r="FS200" s="1175"/>
      <c r="FT200" s="1175"/>
      <c r="FU200" s="1175"/>
      <c r="FV200" s="1175"/>
      <c r="FW200" s="1175"/>
      <c r="FX200" s="1175"/>
      <c r="FY200" s="1175"/>
      <c r="FZ200" s="1175"/>
      <c r="GA200" s="1175"/>
      <c r="GB200" s="1175"/>
      <c r="GC200" s="1175"/>
      <c r="GD200" s="1175"/>
      <c r="GE200" s="1175"/>
      <c r="GF200" s="1175"/>
      <c r="GG200" s="1175"/>
      <c r="GH200" s="1175"/>
      <c r="GI200" s="1175"/>
      <c r="GJ200" s="1175"/>
      <c r="GK200" s="1175"/>
      <c r="GL200" s="1175"/>
      <c r="GM200" s="1175"/>
      <c r="GN200" s="1175"/>
      <c r="GO200" s="1175"/>
      <c r="GP200" s="1175"/>
      <c r="GQ200" s="1175"/>
      <c r="GR200" s="1175"/>
      <c r="GS200" s="1175"/>
      <c r="GT200" s="1175"/>
      <c r="GU200" s="1175"/>
      <c r="GV200" s="1175"/>
      <c r="GW200" s="1175"/>
      <c r="GX200" s="1175"/>
      <c r="GY200" s="1175"/>
      <c r="GZ200" s="1175"/>
      <c r="HA200" s="1175"/>
      <c r="HB200" s="1175"/>
      <c r="HC200" s="1175"/>
      <c r="HD200" s="1175"/>
      <c r="HE200" s="1175"/>
      <c r="HF200" s="1175"/>
      <c r="HG200" s="1175"/>
      <c r="HH200" s="1175"/>
      <c r="HI200" s="1175"/>
      <c r="HJ200" s="1175"/>
      <c r="HK200" s="1175"/>
      <c r="HL200" s="1175"/>
      <c r="HM200" s="1175"/>
      <c r="HN200" s="1175"/>
      <c r="HO200" s="1175"/>
      <c r="HP200" s="1175"/>
      <c r="HQ200" s="1175"/>
      <c r="HR200" s="1175"/>
      <c r="HS200" s="1175"/>
      <c r="HT200" s="1175"/>
      <c r="HU200" s="1175"/>
      <c r="HV200" s="1175"/>
      <c r="HW200" s="1175"/>
      <c r="HX200" s="1175"/>
      <c r="HY200" s="1175"/>
      <c r="HZ200" s="1175"/>
      <c r="IA200" s="1175"/>
      <c r="IB200" s="1175"/>
      <c r="IC200" s="1175"/>
      <c r="ID200" s="1175"/>
      <c r="IE200" s="1175"/>
      <c r="IF200" s="1175"/>
      <c r="IG200" s="1175"/>
      <c r="IH200" s="1175"/>
      <c r="II200" s="1175"/>
      <c r="IJ200" s="1175"/>
      <c r="IK200" s="1175"/>
      <c r="IL200" s="1175"/>
      <c r="IM200" s="1175"/>
      <c r="IN200" s="1175"/>
      <c r="IO200" s="1175"/>
      <c r="IP200" s="1175"/>
      <c r="IQ200" s="1175"/>
      <c r="IR200" s="1175"/>
      <c r="IS200" s="1175"/>
      <c r="IT200" s="1175"/>
      <c r="IU200" s="1175"/>
      <c r="IV200" s="1175"/>
      <c r="IW200" s="1175"/>
      <c r="IX200" s="1175"/>
      <c r="IY200" s="1175"/>
      <c r="IZ200" s="1175"/>
      <c r="JA200" s="1175"/>
      <c r="JB200" s="1175"/>
      <c r="JC200" s="1175"/>
      <c r="JD200" s="1175"/>
      <c r="JE200" s="1175"/>
    </row>
    <row r="201" spans="13:265" s="1206" customFormat="1" ht="15" hidden="1" customHeight="1" x14ac:dyDescent="0.25">
      <c r="M201" s="1064"/>
      <c r="N201" s="1064"/>
      <c r="CK201" s="1175"/>
      <c r="CL201" s="1175"/>
      <c r="CM201" s="1175"/>
      <c r="CN201" s="1175"/>
      <c r="CO201" s="1175"/>
      <c r="CP201" s="1175"/>
      <c r="CQ201" s="1175"/>
      <c r="CR201" s="1175"/>
      <c r="CS201" s="1175"/>
      <c r="CT201" s="1175"/>
      <c r="CU201" s="1175"/>
      <c r="CV201" s="1175"/>
      <c r="CW201" s="1175"/>
      <c r="CX201" s="1175"/>
      <c r="CY201" s="1175"/>
      <c r="CZ201" s="1175"/>
      <c r="DA201" s="1175"/>
      <c r="DB201" s="1175"/>
      <c r="DC201" s="1175"/>
      <c r="DD201" s="1175"/>
      <c r="DE201" s="1175"/>
      <c r="DF201" s="1175"/>
      <c r="DG201" s="1175"/>
      <c r="DH201" s="1175"/>
      <c r="DI201" s="1175"/>
      <c r="DJ201" s="1175"/>
      <c r="DK201" s="1175"/>
      <c r="DL201" s="1175"/>
      <c r="DM201" s="1175"/>
      <c r="DN201" s="1175"/>
      <c r="DO201" s="1175"/>
      <c r="DP201" s="1175"/>
      <c r="DQ201" s="1175"/>
      <c r="DR201" s="1175"/>
      <c r="DS201" s="1175"/>
      <c r="DT201" s="1175"/>
      <c r="DU201" s="1175"/>
      <c r="DV201" s="1175"/>
      <c r="DW201" s="1175"/>
      <c r="DX201" s="1175"/>
      <c r="DY201" s="1175"/>
      <c r="DZ201" s="1175"/>
      <c r="EA201" s="1175"/>
      <c r="EB201" s="1175"/>
      <c r="EC201" s="1175"/>
      <c r="ED201" s="1175"/>
      <c r="EE201" s="1175"/>
      <c r="EF201" s="1175"/>
      <c r="EG201" s="1175"/>
      <c r="EH201" s="1175"/>
      <c r="EI201" s="1175"/>
      <c r="EJ201" s="1175"/>
      <c r="EK201" s="1175"/>
      <c r="EL201" s="1175"/>
      <c r="EM201" s="1175"/>
      <c r="EN201" s="1175"/>
      <c r="EO201" s="1175"/>
      <c r="EP201" s="1175"/>
      <c r="EQ201" s="1175"/>
      <c r="ER201" s="1175"/>
      <c r="ES201" s="1175"/>
      <c r="ET201" s="1175"/>
      <c r="EU201" s="1175"/>
      <c r="EV201" s="1175"/>
      <c r="EW201" s="1175"/>
      <c r="EX201" s="1175"/>
      <c r="EY201" s="1175"/>
      <c r="EZ201" s="1175"/>
      <c r="FA201" s="1175"/>
      <c r="FB201" s="1175"/>
      <c r="FC201" s="1175"/>
      <c r="FD201" s="1175"/>
      <c r="FE201" s="1175"/>
      <c r="FF201" s="1175"/>
      <c r="FG201" s="1175"/>
      <c r="FH201" s="1175"/>
      <c r="FI201" s="1175"/>
      <c r="FJ201" s="1175"/>
      <c r="FK201" s="1175"/>
      <c r="FL201" s="1175"/>
      <c r="FM201" s="1175"/>
      <c r="FN201" s="1175"/>
      <c r="FO201" s="1175"/>
      <c r="FP201" s="1175"/>
      <c r="FQ201" s="1175"/>
      <c r="FR201" s="1175"/>
      <c r="FS201" s="1175"/>
      <c r="FT201" s="1175"/>
      <c r="FU201" s="1175"/>
      <c r="FV201" s="1175"/>
      <c r="FW201" s="1175"/>
      <c r="FX201" s="1175"/>
      <c r="FY201" s="1175"/>
      <c r="FZ201" s="1175"/>
      <c r="GA201" s="1175"/>
      <c r="GB201" s="1175"/>
      <c r="GC201" s="1175"/>
      <c r="GD201" s="1175"/>
      <c r="GE201" s="1175"/>
      <c r="GF201" s="1175"/>
      <c r="GG201" s="1175"/>
      <c r="GH201" s="1175"/>
      <c r="GI201" s="1175"/>
      <c r="GJ201" s="1175"/>
      <c r="GK201" s="1175"/>
      <c r="GL201" s="1175"/>
      <c r="GM201" s="1175"/>
      <c r="GN201" s="1175"/>
      <c r="GO201" s="1175"/>
      <c r="GP201" s="1175"/>
      <c r="GQ201" s="1175"/>
      <c r="GR201" s="1175"/>
      <c r="GS201" s="1175"/>
      <c r="GT201" s="1175"/>
      <c r="GU201" s="1175"/>
      <c r="GV201" s="1175"/>
      <c r="GW201" s="1175"/>
      <c r="GX201" s="1175"/>
      <c r="GY201" s="1175"/>
      <c r="GZ201" s="1175"/>
      <c r="HA201" s="1175"/>
      <c r="HB201" s="1175"/>
      <c r="HC201" s="1175"/>
      <c r="HD201" s="1175"/>
      <c r="HE201" s="1175"/>
      <c r="HF201" s="1175"/>
      <c r="HG201" s="1175"/>
      <c r="HH201" s="1175"/>
      <c r="HI201" s="1175"/>
      <c r="HJ201" s="1175"/>
      <c r="HK201" s="1175"/>
      <c r="HL201" s="1175"/>
      <c r="HM201" s="1175"/>
      <c r="HN201" s="1175"/>
      <c r="HO201" s="1175"/>
      <c r="HP201" s="1175"/>
      <c r="HQ201" s="1175"/>
      <c r="HR201" s="1175"/>
      <c r="HS201" s="1175"/>
      <c r="HT201" s="1175"/>
      <c r="HU201" s="1175"/>
      <c r="HV201" s="1175"/>
      <c r="HW201" s="1175"/>
      <c r="HX201" s="1175"/>
      <c r="HY201" s="1175"/>
      <c r="HZ201" s="1175"/>
      <c r="IA201" s="1175"/>
      <c r="IB201" s="1175"/>
      <c r="IC201" s="1175"/>
      <c r="ID201" s="1175"/>
      <c r="IE201" s="1175"/>
      <c r="IF201" s="1175"/>
      <c r="IG201" s="1175"/>
      <c r="IH201" s="1175"/>
      <c r="II201" s="1175"/>
      <c r="IJ201" s="1175"/>
      <c r="IK201" s="1175"/>
      <c r="IL201" s="1175"/>
      <c r="IM201" s="1175"/>
      <c r="IN201" s="1175"/>
      <c r="IO201" s="1175"/>
      <c r="IP201" s="1175"/>
      <c r="IQ201" s="1175"/>
      <c r="IR201" s="1175"/>
      <c r="IS201" s="1175"/>
      <c r="IT201" s="1175"/>
      <c r="IU201" s="1175"/>
      <c r="IV201" s="1175"/>
      <c r="IW201" s="1175"/>
      <c r="IX201" s="1175"/>
      <c r="IY201" s="1175"/>
      <c r="IZ201" s="1175"/>
      <c r="JA201" s="1175"/>
      <c r="JB201" s="1175"/>
      <c r="JC201" s="1175"/>
      <c r="JD201" s="1175"/>
      <c r="JE201" s="1175"/>
    </row>
    <row r="202" spans="13:265" s="1206" customFormat="1" ht="15" hidden="1" customHeight="1" x14ac:dyDescent="0.25">
      <c r="M202" s="1064"/>
      <c r="N202" s="1064"/>
      <c r="CK202" s="1175"/>
      <c r="CL202" s="1175"/>
      <c r="CM202" s="1175"/>
      <c r="CN202" s="1175"/>
      <c r="CO202" s="1175"/>
      <c r="CP202" s="1175"/>
      <c r="CQ202" s="1175"/>
      <c r="CR202" s="1175"/>
      <c r="CS202" s="1175"/>
      <c r="CT202" s="1175"/>
      <c r="CU202" s="1175"/>
      <c r="CV202" s="1175"/>
      <c r="CW202" s="1175"/>
      <c r="CX202" s="1175"/>
      <c r="CY202" s="1175"/>
      <c r="CZ202" s="1175"/>
      <c r="DA202" s="1175"/>
      <c r="DB202" s="1175"/>
      <c r="DC202" s="1175"/>
      <c r="DD202" s="1175"/>
      <c r="DE202" s="1175"/>
      <c r="DF202" s="1175"/>
      <c r="DG202" s="1175"/>
      <c r="DH202" s="1175"/>
      <c r="DI202" s="1175"/>
      <c r="DJ202" s="1175"/>
      <c r="DK202" s="1175"/>
      <c r="DL202" s="1175"/>
      <c r="DM202" s="1175"/>
      <c r="DN202" s="1175"/>
      <c r="DO202" s="1175"/>
      <c r="DP202" s="1175"/>
      <c r="DQ202" s="1175"/>
      <c r="DR202" s="1175"/>
      <c r="DS202" s="1175"/>
      <c r="DT202" s="1175"/>
      <c r="DU202" s="1175"/>
      <c r="DV202" s="1175"/>
      <c r="DW202" s="1175"/>
      <c r="DX202" s="1175"/>
      <c r="DY202" s="1175"/>
      <c r="DZ202" s="1175"/>
      <c r="EA202" s="1175"/>
      <c r="EB202" s="1175"/>
      <c r="EC202" s="1175"/>
      <c r="ED202" s="1175"/>
      <c r="EE202" s="1175"/>
      <c r="EF202" s="1175"/>
      <c r="EG202" s="1175"/>
      <c r="EH202" s="1175"/>
      <c r="EI202" s="1175"/>
      <c r="EJ202" s="1175"/>
      <c r="EK202" s="1175"/>
      <c r="EL202" s="1175"/>
      <c r="EM202" s="1175"/>
      <c r="EN202" s="1175"/>
      <c r="EO202" s="1175"/>
      <c r="EP202" s="1175"/>
      <c r="EQ202" s="1175"/>
      <c r="ER202" s="1175"/>
      <c r="ES202" s="1175"/>
      <c r="ET202" s="1175"/>
      <c r="EU202" s="1175"/>
      <c r="EV202" s="1175"/>
      <c r="EW202" s="1175"/>
      <c r="EX202" s="1175"/>
      <c r="EY202" s="1175"/>
      <c r="EZ202" s="1175"/>
      <c r="FA202" s="1175"/>
      <c r="FB202" s="1175"/>
      <c r="FC202" s="1175"/>
      <c r="FD202" s="1175"/>
      <c r="FE202" s="1175"/>
      <c r="FF202" s="1175"/>
      <c r="FG202" s="1175"/>
      <c r="FH202" s="1175"/>
      <c r="FI202" s="1175"/>
      <c r="FJ202" s="1175"/>
      <c r="FK202" s="1175"/>
      <c r="FL202" s="1175"/>
      <c r="FM202" s="1175"/>
      <c r="FN202" s="1175"/>
      <c r="FO202" s="1175"/>
      <c r="FP202" s="1175"/>
      <c r="FQ202" s="1175"/>
      <c r="FR202" s="1175"/>
      <c r="FS202" s="1175"/>
      <c r="FT202" s="1175"/>
      <c r="FU202" s="1175"/>
      <c r="FV202" s="1175"/>
      <c r="FW202" s="1175"/>
      <c r="FX202" s="1175"/>
      <c r="FY202" s="1175"/>
      <c r="FZ202" s="1175"/>
      <c r="GA202" s="1175"/>
      <c r="GB202" s="1175"/>
      <c r="GC202" s="1175"/>
      <c r="GD202" s="1175"/>
      <c r="GE202" s="1175"/>
      <c r="GF202" s="1175"/>
      <c r="GG202" s="1175"/>
      <c r="GH202" s="1175"/>
      <c r="GI202" s="1175"/>
      <c r="GJ202" s="1175"/>
      <c r="GK202" s="1175"/>
      <c r="GL202" s="1175"/>
      <c r="GM202" s="1175"/>
      <c r="GN202" s="1175"/>
      <c r="GO202" s="1175"/>
      <c r="GP202" s="1175"/>
      <c r="GQ202" s="1175"/>
      <c r="GR202" s="1175"/>
      <c r="GS202" s="1175"/>
      <c r="GT202" s="1175"/>
      <c r="GU202" s="1175"/>
      <c r="GV202" s="1175"/>
      <c r="GW202" s="1175"/>
      <c r="GX202" s="1175"/>
      <c r="GY202" s="1175"/>
      <c r="GZ202" s="1175"/>
      <c r="HA202" s="1175"/>
      <c r="HB202" s="1175"/>
      <c r="HC202" s="1175"/>
      <c r="HD202" s="1175"/>
      <c r="HE202" s="1175"/>
      <c r="HF202" s="1175"/>
      <c r="HG202" s="1175"/>
      <c r="HH202" s="1175"/>
      <c r="HI202" s="1175"/>
      <c r="HJ202" s="1175"/>
      <c r="HK202" s="1175"/>
      <c r="HL202" s="1175"/>
      <c r="HM202" s="1175"/>
      <c r="HN202" s="1175"/>
      <c r="HO202" s="1175"/>
      <c r="HP202" s="1175"/>
      <c r="HQ202" s="1175"/>
      <c r="HR202" s="1175"/>
      <c r="HS202" s="1175"/>
      <c r="HT202" s="1175"/>
      <c r="HU202" s="1175"/>
      <c r="HV202" s="1175"/>
      <c r="HW202" s="1175"/>
      <c r="HX202" s="1175"/>
      <c r="HY202" s="1175"/>
      <c r="HZ202" s="1175"/>
      <c r="IA202" s="1175"/>
      <c r="IB202" s="1175"/>
      <c r="IC202" s="1175"/>
      <c r="ID202" s="1175"/>
      <c r="IE202" s="1175"/>
      <c r="IF202" s="1175"/>
      <c r="IG202" s="1175"/>
      <c r="IH202" s="1175"/>
      <c r="II202" s="1175"/>
      <c r="IJ202" s="1175"/>
      <c r="IK202" s="1175"/>
      <c r="IL202" s="1175"/>
      <c r="IM202" s="1175"/>
      <c r="IN202" s="1175"/>
      <c r="IO202" s="1175"/>
      <c r="IP202" s="1175"/>
      <c r="IQ202" s="1175"/>
      <c r="IR202" s="1175"/>
      <c r="IS202" s="1175"/>
      <c r="IT202" s="1175"/>
      <c r="IU202" s="1175"/>
      <c r="IV202" s="1175"/>
      <c r="IW202" s="1175"/>
      <c r="IX202" s="1175"/>
      <c r="IY202" s="1175"/>
      <c r="IZ202" s="1175"/>
      <c r="JA202" s="1175"/>
      <c r="JB202" s="1175"/>
      <c r="JC202" s="1175"/>
      <c r="JD202" s="1175"/>
      <c r="JE202" s="1175"/>
    </row>
    <row r="203" spans="13:265" s="1206" customFormat="1" ht="15" hidden="1" customHeight="1" x14ac:dyDescent="0.25">
      <c r="M203" s="1064"/>
      <c r="N203" s="1064"/>
      <c r="CK203" s="1175"/>
      <c r="CL203" s="1175"/>
      <c r="CM203" s="1175"/>
      <c r="CN203" s="1175"/>
      <c r="CO203" s="1175"/>
      <c r="CP203" s="1175"/>
      <c r="CQ203" s="1175"/>
      <c r="CR203" s="1175"/>
      <c r="CS203" s="1175"/>
      <c r="CT203" s="1175"/>
      <c r="CU203" s="1175"/>
      <c r="CV203" s="1175"/>
      <c r="CW203" s="1175"/>
      <c r="CX203" s="1175"/>
      <c r="CY203" s="1175"/>
      <c r="CZ203" s="1175"/>
      <c r="DA203" s="1175"/>
      <c r="DB203" s="1175"/>
      <c r="DC203" s="1175"/>
      <c r="DD203" s="1175"/>
      <c r="DE203" s="1175"/>
      <c r="DF203" s="1175"/>
      <c r="DG203" s="1175"/>
      <c r="DH203" s="1175"/>
      <c r="DI203" s="1175"/>
      <c r="DJ203" s="1175"/>
      <c r="DK203" s="1175"/>
      <c r="DL203" s="1175"/>
      <c r="DM203" s="1175"/>
      <c r="DN203" s="1175"/>
      <c r="DO203" s="1175"/>
      <c r="DP203" s="1175"/>
      <c r="DQ203" s="1175"/>
      <c r="DR203" s="1175"/>
      <c r="DS203" s="1175"/>
      <c r="DT203" s="1175"/>
      <c r="DU203" s="1175"/>
      <c r="DV203" s="1175"/>
      <c r="DW203" s="1175"/>
      <c r="DX203" s="1175"/>
      <c r="DY203" s="1175"/>
      <c r="DZ203" s="1175"/>
      <c r="EA203" s="1175"/>
      <c r="EB203" s="1175"/>
      <c r="EC203" s="1175"/>
      <c r="ED203" s="1175"/>
      <c r="EE203" s="1175"/>
      <c r="EF203" s="1175"/>
      <c r="EG203" s="1175"/>
      <c r="EH203" s="1175"/>
      <c r="EI203" s="1175"/>
      <c r="EJ203" s="1175"/>
      <c r="EK203" s="1175"/>
      <c r="EL203" s="1175"/>
      <c r="EM203" s="1175"/>
      <c r="EN203" s="1175"/>
      <c r="EO203" s="1175"/>
      <c r="EP203" s="1175"/>
      <c r="EQ203" s="1175"/>
      <c r="ER203" s="1175"/>
      <c r="ES203" s="1175"/>
      <c r="ET203" s="1175"/>
      <c r="EU203" s="1175"/>
      <c r="EV203" s="1175"/>
      <c r="EW203" s="1175"/>
      <c r="EX203" s="1175"/>
      <c r="EY203" s="1175"/>
      <c r="EZ203" s="1175"/>
      <c r="FA203" s="1175"/>
      <c r="FB203" s="1175"/>
      <c r="FC203" s="1175"/>
      <c r="FD203" s="1175"/>
      <c r="FE203" s="1175"/>
      <c r="FF203" s="1175"/>
      <c r="FG203" s="1175"/>
      <c r="FH203" s="1175"/>
      <c r="FI203" s="1175"/>
      <c r="FJ203" s="1175"/>
      <c r="FK203" s="1175"/>
      <c r="FL203" s="1175"/>
      <c r="FM203" s="1175"/>
      <c r="FN203" s="1175"/>
      <c r="FO203" s="1175"/>
      <c r="FP203" s="1175"/>
      <c r="FQ203" s="1175"/>
      <c r="FR203" s="1175"/>
      <c r="FS203" s="1175"/>
      <c r="FT203" s="1175"/>
      <c r="FU203" s="1175"/>
      <c r="FV203" s="1175"/>
      <c r="FW203" s="1175"/>
      <c r="FX203" s="1175"/>
      <c r="FY203" s="1175"/>
      <c r="FZ203" s="1175"/>
      <c r="GA203" s="1175"/>
      <c r="GB203" s="1175"/>
      <c r="GC203" s="1175"/>
      <c r="GD203" s="1175"/>
      <c r="GE203" s="1175"/>
      <c r="GF203" s="1175"/>
      <c r="GG203" s="1175"/>
      <c r="GH203" s="1175"/>
      <c r="GI203" s="1175"/>
      <c r="GJ203" s="1175"/>
      <c r="GK203" s="1175"/>
      <c r="GL203" s="1175"/>
      <c r="GM203" s="1175"/>
      <c r="GN203" s="1175"/>
      <c r="GO203" s="1175"/>
      <c r="GP203" s="1175"/>
      <c r="GQ203" s="1175"/>
      <c r="GR203" s="1175"/>
      <c r="GS203" s="1175"/>
      <c r="GT203" s="1175"/>
      <c r="GU203" s="1175"/>
      <c r="GV203" s="1175"/>
      <c r="GW203" s="1175"/>
      <c r="GX203" s="1175"/>
      <c r="GY203" s="1175"/>
      <c r="GZ203" s="1175"/>
      <c r="HA203" s="1175"/>
      <c r="HB203" s="1175"/>
      <c r="HC203" s="1175"/>
      <c r="HD203" s="1175"/>
      <c r="HE203" s="1175"/>
      <c r="HF203" s="1175"/>
      <c r="HG203" s="1175"/>
      <c r="HH203" s="1175"/>
      <c r="HI203" s="1175"/>
      <c r="HJ203" s="1175"/>
      <c r="HK203" s="1175"/>
      <c r="HL203" s="1175"/>
      <c r="HM203" s="1175"/>
      <c r="HN203" s="1175"/>
      <c r="HO203" s="1175"/>
      <c r="HP203" s="1175"/>
      <c r="HQ203" s="1175"/>
      <c r="HR203" s="1175"/>
      <c r="HS203" s="1175"/>
      <c r="HT203" s="1175"/>
      <c r="HU203" s="1175"/>
      <c r="HV203" s="1175"/>
      <c r="HW203" s="1175"/>
      <c r="HX203" s="1175"/>
      <c r="HY203" s="1175"/>
      <c r="HZ203" s="1175"/>
      <c r="IA203" s="1175"/>
      <c r="IB203" s="1175"/>
      <c r="IC203" s="1175"/>
      <c r="ID203" s="1175"/>
      <c r="IE203" s="1175"/>
      <c r="IF203" s="1175"/>
      <c r="IG203" s="1175"/>
      <c r="IH203" s="1175"/>
      <c r="II203" s="1175"/>
      <c r="IJ203" s="1175"/>
      <c r="IK203" s="1175"/>
      <c r="IL203" s="1175"/>
      <c r="IM203" s="1175"/>
      <c r="IN203" s="1175"/>
      <c r="IO203" s="1175"/>
      <c r="IP203" s="1175"/>
      <c r="IQ203" s="1175"/>
      <c r="IR203" s="1175"/>
      <c r="IS203" s="1175"/>
      <c r="IT203" s="1175"/>
      <c r="IU203" s="1175"/>
      <c r="IV203" s="1175"/>
      <c r="IW203" s="1175"/>
      <c r="IX203" s="1175"/>
      <c r="IY203" s="1175"/>
      <c r="IZ203" s="1175"/>
      <c r="JA203" s="1175"/>
      <c r="JB203" s="1175"/>
      <c r="JC203" s="1175"/>
      <c r="JD203" s="1175"/>
      <c r="JE203" s="1175"/>
    </row>
    <row r="204" spans="13:265" s="1206" customFormat="1" ht="15" hidden="1" customHeight="1" x14ac:dyDescent="0.25">
      <c r="M204" s="1064"/>
      <c r="N204" s="1064"/>
      <c r="CK204" s="1175"/>
      <c r="CL204" s="1175"/>
      <c r="CM204" s="1175"/>
      <c r="CN204" s="1175"/>
      <c r="CO204" s="1175"/>
      <c r="CP204" s="1175"/>
      <c r="CQ204" s="1175"/>
      <c r="CR204" s="1175"/>
      <c r="CS204" s="1175"/>
      <c r="CT204" s="1175"/>
      <c r="CU204" s="1175"/>
      <c r="CV204" s="1175"/>
      <c r="CW204" s="1175"/>
      <c r="CX204" s="1175"/>
      <c r="CY204" s="1175"/>
      <c r="CZ204" s="1175"/>
      <c r="DA204" s="1175"/>
      <c r="DB204" s="1175"/>
      <c r="DC204" s="1175"/>
      <c r="DD204" s="1175"/>
      <c r="DE204" s="1175"/>
      <c r="DF204" s="1175"/>
      <c r="DG204" s="1175"/>
      <c r="DH204" s="1175"/>
      <c r="DI204" s="1175"/>
      <c r="DJ204" s="1175"/>
      <c r="DK204" s="1175"/>
      <c r="DL204" s="1175"/>
      <c r="DM204" s="1175"/>
      <c r="DN204" s="1175"/>
      <c r="DO204" s="1175"/>
      <c r="DP204" s="1175"/>
      <c r="DQ204" s="1175"/>
      <c r="DR204" s="1175"/>
      <c r="DS204" s="1175"/>
      <c r="DT204" s="1175"/>
      <c r="DU204" s="1175"/>
      <c r="DV204" s="1175"/>
      <c r="DW204" s="1175"/>
      <c r="DX204" s="1175"/>
      <c r="DY204" s="1175"/>
      <c r="DZ204" s="1175"/>
      <c r="EA204" s="1175"/>
      <c r="EB204" s="1175"/>
      <c r="EC204" s="1175"/>
      <c r="ED204" s="1175"/>
      <c r="EE204" s="1175"/>
      <c r="EF204" s="1175"/>
      <c r="EG204" s="1175"/>
      <c r="EH204" s="1175"/>
      <c r="EI204" s="1175"/>
      <c r="EJ204" s="1175"/>
      <c r="EK204" s="1175"/>
      <c r="EL204" s="1175"/>
      <c r="EM204" s="1175"/>
      <c r="EN204" s="1175"/>
      <c r="EO204" s="1175"/>
      <c r="EP204" s="1175"/>
      <c r="EQ204" s="1175"/>
      <c r="ER204" s="1175"/>
      <c r="ES204" s="1175"/>
      <c r="ET204" s="1175"/>
      <c r="EU204" s="1175"/>
      <c r="EV204" s="1175"/>
      <c r="EW204" s="1175"/>
      <c r="EX204" s="1175"/>
      <c r="EY204" s="1175"/>
      <c r="EZ204" s="1175"/>
      <c r="FA204" s="1175"/>
      <c r="FB204" s="1175"/>
      <c r="FC204" s="1175"/>
      <c r="FD204" s="1175"/>
      <c r="FE204" s="1175"/>
      <c r="FF204" s="1175"/>
      <c r="FG204" s="1175"/>
      <c r="FH204" s="1175"/>
      <c r="FI204" s="1175"/>
      <c r="FJ204" s="1175"/>
      <c r="FK204" s="1175"/>
      <c r="FL204" s="1175"/>
      <c r="FM204" s="1175"/>
      <c r="FN204" s="1175"/>
      <c r="FO204" s="1175"/>
      <c r="FP204" s="1175"/>
      <c r="FQ204" s="1175"/>
      <c r="FR204" s="1175"/>
      <c r="FS204" s="1175"/>
      <c r="FT204" s="1175"/>
      <c r="FU204" s="1175"/>
      <c r="FV204" s="1175"/>
      <c r="FW204" s="1175"/>
      <c r="FX204" s="1175"/>
      <c r="FY204" s="1175"/>
      <c r="FZ204" s="1175"/>
      <c r="GA204" s="1175"/>
      <c r="GB204" s="1175"/>
      <c r="GC204" s="1175"/>
      <c r="GD204" s="1175"/>
      <c r="GE204" s="1175"/>
      <c r="GF204" s="1175"/>
      <c r="GG204" s="1175"/>
      <c r="GH204" s="1175"/>
      <c r="GI204" s="1175"/>
      <c r="GJ204" s="1175"/>
      <c r="GK204" s="1175"/>
      <c r="GL204" s="1175"/>
      <c r="GM204" s="1175"/>
      <c r="GN204" s="1175"/>
      <c r="GO204" s="1175"/>
      <c r="GP204" s="1175"/>
      <c r="GQ204" s="1175"/>
      <c r="GR204" s="1175"/>
      <c r="GS204" s="1175"/>
      <c r="GT204" s="1175"/>
      <c r="GU204" s="1175"/>
      <c r="GV204" s="1175"/>
      <c r="GW204" s="1175"/>
      <c r="GX204" s="1175"/>
      <c r="GY204" s="1175"/>
      <c r="GZ204" s="1175"/>
      <c r="HA204" s="1175"/>
      <c r="HB204" s="1175"/>
      <c r="HC204" s="1175"/>
      <c r="HD204" s="1175"/>
      <c r="HE204" s="1175"/>
      <c r="HF204" s="1175"/>
      <c r="HG204" s="1175"/>
      <c r="HH204" s="1175"/>
      <c r="HI204" s="1175"/>
      <c r="HJ204" s="1175"/>
      <c r="HK204" s="1175"/>
      <c r="HL204" s="1175"/>
      <c r="HM204" s="1175"/>
      <c r="HN204" s="1175"/>
      <c r="HO204" s="1175"/>
      <c r="HP204" s="1175"/>
      <c r="HQ204" s="1175"/>
      <c r="HR204" s="1175"/>
      <c r="HS204" s="1175"/>
      <c r="HT204" s="1175"/>
      <c r="HU204" s="1175"/>
      <c r="HV204" s="1175"/>
      <c r="HW204" s="1175"/>
      <c r="HX204" s="1175"/>
      <c r="HY204" s="1175"/>
      <c r="HZ204" s="1175"/>
      <c r="IA204" s="1175"/>
      <c r="IB204" s="1175"/>
      <c r="IC204" s="1175"/>
      <c r="ID204" s="1175"/>
      <c r="IE204" s="1175"/>
      <c r="IF204" s="1175"/>
      <c r="IG204" s="1175"/>
      <c r="IH204" s="1175"/>
      <c r="II204" s="1175"/>
      <c r="IJ204" s="1175"/>
      <c r="IK204" s="1175"/>
      <c r="IL204" s="1175"/>
      <c r="IM204" s="1175"/>
      <c r="IN204" s="1175"/>
      <c r="IO204" s="1175"/>
      <c r="IP204" s="1175"/>
      <c r="IQ204" s="1175"/>
      <c r="IR204" s="1175"/>
      <c r="IS204" s="1175"/>
      <c r="IT204" s="1175"/>
      <c r="IU204" s="1175"/>
      <c r="IV204" s="1175"/>
      <c r="IW204" s="1175"/>
      <c r="IX204" s="1175"/>
      <c r="IY204" s="1175"/>
      <c r="IZ204" s="1175"/>
      <c r="JA204" s="1175"/>
      <c r="JB204" s="1175"/>
      <c r="JC204" s="1175"/>
      <c r="JD204" s="1175"/>
      <c r="JE204" s="1175"/>
    </row>
    <row r="205" spans="13:265" s="1206" customFormat="1" ht="15" hidden="1" customHeight="1" x14ac:dyDescent="0.25">
      <c r="M205" s="1064"/>
      <c r="N205" s="1064"/>
      <c r="CK205" s="1175"/>
      <c r="CL205" s="1175"/>
      <c r="CM205" s="1175"/>
      <c r="CN205" s="1175"/>
      <c r="CO205" s="1175"/>
      <c r="CP205" s="1175"/>
      <c r="CQ205" s="1175"/>
      <c r="CR205" s="1175"/>
      <c r="CS205" s="1175"/>
      <c r="CT205" s="1175"/>
      <c r="CU205" s="1175"/>
      <c r="CV205" s="1175"/>
      <c r="CW205" s="1175"/>
      <c r="CX205" s="1175"/>
      <c r="CY205" s="1175"/>
      <c r="CZ205" s="1175"/>
      <c r="DA205" s="1175"/>
      <c r="DB205" s="1175"/>
      <c r="DC205" s="1175"/>
      <c r="DD205" s="1175"/>
      <c r="DE205" s="1175"/>
      <c r="DF205" s="1175"/>
      <c r="DG205" s="1175"/>
      <c r="DH205" s="1175"/>
      <c r="DI205" s="1175"/>
      <c r="DJ205" s="1175"/>
      <c r="DK205" s="1175"/>
      <c r="DL205" s="1175"/>
      <c r="DM205" s="1175"/>
      <c r="DN205" s="1175"/>
      <c r="DO205" s="1175"/>
      <c r="DP205" s="1175"/>
      <c r="DQ205" s="1175"/>
      <c r="DR205" s="1175"/>
      <c r="DS205" s="1175"/>
      <c r="DT205" s="1175"/>
      <c r="DU205" s="1175"/>
      <c r="DV205" s="1175"/>
      <c r="DW205" s="1175"/>
      <c r="DX205" s="1175"/>
      <c r="DY205" s="1175"/>
      <c r="DZ205" s="1175"/>
      <c r="EA205" s="1175"/>
      <c r="EB205" s="1175"/>
      <c r="EC205" s="1175"/>
      <c r="ED205" s="1175"/>
      <c r="EE205" s="1175"/>
      <c r="EF205" s="1175"/>
      <c r="EG205" s="1175"/>
      <c r="EH205" s="1175"/>
      <c r="EI205" s="1175"/>
      <c r="EJ205" s="1175"/>
      <c r="EK205" s="1175"/>
      <c r="EL205" s="1175"/>
      <c r="EM205" s="1175"/>
      <c r="EN205" s="1175"/>
      <c r="EO205" s="1175"/>
      <c r="EP205" s="1175"/>
      <c r="EQ205" s="1175"/>
      <c r="ER205" s="1175"/>
      <c r="ES205" s="1175"/>
      <c r="ET205" s="1175"/>
      <c r="EU205" s="1175"/>
      <c r="EV205" s="1175"/>
      <c r="EW205" s="1175"/>
      <c r="EX205" s="1175"/>
      <c r="EY205" s="1175"/>
      <c r="EZ205" s="1175"/>
      <c r="FA205" s="1175"/>
      <c r="FB205" s="1175"/>
      <c r="FC205" s="1175"/>
      <c r="FD205" s="1175"/>
      <c r="FE205" s="1175"/>
      <c r="FF205" s="1175"/>
      <c r="FG205" s="1175"/>
      <c r="FH205" s="1175"/>
      <c r="FI205" s="1175"/>
      <c r="FJ205" s="1175"/>
      <c r="FK205" s="1175"/>
      <c r="FL205" s="1175"/>
      <c r="FM205" s="1175"/>
      <c r="FN205" s="1175"/>
      <c r="FO205" s="1175"/>
      <c r="FP205" s="1175"/>
      <c r="FQ205" s="1175"/>
      <c r="FR205" s="1175"/>
      <c r="FS205" s="1175"/>
      <c r="FT205" s="1175"/>
      <c r="FU205" s="1175"/>
      <c r="FV205" s="1175"/>
      <c r="FW205" s="1175"/>
      <c r="FX205" s="1175"/>
      <c r="FY205" s="1175"/>
      <c r="FZ205" s="1175"/>
      <c r="GA205" s="1175"/>
      <c r="GB205" s="1175"/>
      <c r="GC205" s="1175"/>
      <c r="GD205" s="1175"/>
      <c r="GE205" s="1175"/>
      <c r="GF205" s="1175"/>
      <c r="GG205" s="1175"/>
      <c r="GH205" s="1175"/>
      <c r="GI205" s="1175"/>
      <c r="GJ205" s="1175"/>
      <c r="GK205" s="1175"/>
      <c r="GL205" s="1175"/>
      <c r="GM205" s="1175"/>
      <c r="GN205" s="1175"/>
      <c r="GO205" s="1175"/>
      <c r="GP205" s="1175"/>
      <c r="GQ205" s="1175"/>
      <c r="GR205" s="1175"/>
      <c r="GS205" s="1175"/>
      <c r="GT205" s="1175"/>
      <c r="GU205" s="1175"/>
      <c r="GV205" s="1175"/>
      <c r="GW205" s="1175"/>
      <c r="GX205" s="1175"/>
      <c r="GY205" s="1175"/>
      <c r="GZ205" s="1175"/>
      <c r="HA205" s="1175"/>
      <c r="HB205" s="1175"/>
      <c r="HC205" s="1175"/>
      <c r="HD205" s="1175"/>
      <c r="HE205" s="1175"/>
      <c r="HF205" s="1175"/>
      <c r="HG205" s="1175"/>
      <c r="HH205" s="1175"/>
      <c r="HI205" s="1175"/>
      <c r="HJ205" s="1175"/>
      <c r="HK205" s="1175"/>
      <c r="HL205" s="1175"/>
      <c r="HM205" s="1175"/>
      <c r="HN205" s="1175"/>
      <c r="HO205" s="1175"/>
      <c r="HP205" s="1175"/>
      <c r="HQ205" s="1175"/>
      <c r="HR205" s="1175"/>
      <c r="HS205" s="1175"/>
      <c r="HT205" s="1175"/>
      <c r="HU205" s="1175"/>
      <c r="HV205" s="1175"/>
      <c r="HW205" s="1175"/>
      <c r="HX205" s="1175"/>
      <c r="HY205" s="1175"/>
      <c r="HZ205" s="1175"/>
      <c r="IA205" s="1175"/>
      <c r="IB205" s="1175"/>
      <c r="IC205" s="1175"/>
      <c r="ID205" s="1175"/>
      <c r="IE205" s="1175"/>
      <c r="IF205" s="1175"/>
      <c r="IG205" s="1175"/>
      <c r="IH205" s="1175"/>
      <c r="II205" s="1175"/>
      <c r="IJ205" s="1175"/>
      <c r="IK205" s="1175"/>
      <c r="IL205" s="1175"/>
      <c r="IM205" s="1175"/>
      <c r="IN205" s="1175"/>
      <c r="IO205" s="1175"/>
      <c r="IP205" s="1175"/>
      <c r="IQ205" s="1175"/>
      <c r="IR205" s="1175"/>
      <c r="IS205" s="1175"/>
      <c r="IT205" s="1175"/>
      <c r="IU205" s="1175"/>
      <c r="IV205" s="1175"/>
      <c r="IW205" s="1175"/>
      <c r="IX205" s="1175"/>
      <c r="IY205" s="1175"/>
      <c r="IZ205" s="1175"/>
      <c r="JA205" s="1175"/>
      <c r="JB205" s="1175"/>
      <c r="JC205" s="1175"/>
      <c r="JD205" s="1175"/>
      <c r="JE205" s="1175"/>
    </row>
    <row r="206" spans="13:265" s="1206" customFormat="1" ht="15" hidden="1" customHeight="1" x14ac:dyDescent="0.25">
      <c r="M206" s="1064"/>
      <c r="N206" s="1064"/>
      <c r="CK206" s="1175"/>
      <c r="CL206" s="1175"/>
      <c r="CM206" s="1175"/>
      <c r="CN206" s="1175"/>
      <c r="CO206" s="1175"/>
      <c r="CP206" s="1175"/>
      <c r="CQ206" s="1175"/>
      <c r="CR206" s="1175"/>
      <c r="CS206" s="1175"/>
      <c r="CT206" s="1175"/>
      <c r="CU206" s="1175"/>
      <c r="CV206" s="1175"/>
      <c r="CW206" s="1175"/>
      <c r="CX206" s="1175"/>
      <c r="CY206" s="1175"/>
      <c r="CZ206" s="1175"/>
      <c r="DA206" s="1175"/>
      <c r="DB206" s="1175"/>
      <c r="DC206" s="1175"/>
      <c r="DD206" s="1175"/>
      <c r="DE206" s="1175"/>
      <c r="DF206" s="1175"/>
      <c r="DG206" s="1175"/>
      <c r="DH206" s="1175"/>
      <c r="DI206" s="1175"/>
      <c r="DJ206" s="1175"/>
      <c r="DK206" s="1175"/>
      <c r="DL206" s="1175"/>
      <c r="DM206" s="1175"/>
      <c r="DN206" s="1175"/>
      <c r="DO206" s="1175"/>
      <c r="DP206" s="1175"/>
      <c r="DQ206" s="1175"/>
      <c r="DR206" s="1175"/>
      <c r="DS206" s="1175"/>
      <c r="DT206" s="1175"/>
      <c r="DU206" s="1175"/>
      <c r="DV206" s="1175"/>
      <c r="DW206" s="1175"/>
      <c r="DX206" s="1175"/>
      <c r="DY206" s="1175"/>
      <c r="DZ206" s="1175"/>
      <c r="EA206" s="1175"/>
      <c r="EB206" s="1175"/>
      <c r="EC206" s="1175"/>
      <c r="ED206" s="1175"/>
      <c r="EE206" s="1175"/>
      <c r="EF206" s="1175"/>
      <c r="EG206" s="1175"/>
      <c r="EH206" s="1175"/>
      <c r="EI206" s="1175"/>
      <c r="EJ206" s="1175"/>
      <c r="EK206" s="1175"/>
      <c r="EL206" s="1175"/>
      <c r="EM206" s="1175"/>
      <c r="EN206" s="1175"/>
      <c r="EO206" s="1175"/>
      <c r="EP206" s="1175"/>
      <c r="EQ206" s="1175"/>
      <c r="ER206" s="1175"/>
      <c r="ES206" s="1175"/>
      <c r="ET206" s="1175"/>
      <c r="EU206" s="1175"/>
      <c r="EV206" s="1175"/>
      <c r="EW206" s="1175"/>
      <c r="EX206" s="1175"/>
      <c r="EY206" s="1175"/>
      <c r="EZ206" s="1175"/>
      <c r="FA206" s="1175"/>
      <c r="FB206" s="1175"/>
      <c r="FC206" s="1175"/>
      <c r="FD206" s="1175"/>
      <c r="FE206" s="1175"/>
      <c r="FF206" s="1175"/>
      <c r="FG206" s="1175"/>
      <c r="FH206" s="1175"/>
      <c r="FI206" s="1175"/>
      <c r="FJ206" s="1175"/>
      <c r="FK206" s="1175"/>
      <c r="FL206" s="1175"/>
      <c r="FM206" s="1175"/>
      <c r="FN206" s="1175"/>
      <c r="FO206" s="1175"/>
      <c r="FP206" s="1175"/>
      <c r="FQ206" s="1175"/>
      <c r="FR206" s="1175"/>
      <c r="FS206" s="1175"/>
      <c r="FT206" s="1175"/>
      <c r="FU206" s="1175"/>
      <c r="FV206" s="1175"/>
      <c r="FW206" s="1175"/>
      <c r="FX206" s="1175"/>
      <c r="FY206" s="1175"/>
      <c r="FZ206" s="1175"/>
      <c r="GA206" s="1175"/>
      <c r="GB206" s="1175"/>
      <c r="GC206" s="1175"/>
      <c r="GD206" s="1175"/>
      <c r="GE206" s="1175"/>
      <c r="GF206" s="1175"/>
      <c r="GG206" s="1175"/>
      <c r="GH206" s="1175"/>
      <c r="GI206" s="1175"/>
      <c r="GJ206" s="1175"/>
      <c r="GK206" s="1175"/>
      <c r="GL206" s="1175"/>
      <c r="GM206" s="1175"/>
      <c r="GN206" s="1175"/>
      <c r="GO206" s="1175"/>
      <c r="GP206" s="1175"/>
      <c r="GQ206" s="1175"/>
      <c r="GR206" s="1175"/>
      <c r="GS206" s="1175"/>
      <c r="GT206" s="1175"/>
      <c r="GU206" s="1175"/>
      <c r="GV206" s="1175"/>
      <c r="GW206" s="1175"/>
      <c r="GX206" s="1175"/>
      <c r="GY206" s="1175"/>
      <c r="GZ206" s="1175"/>
      <c r="HA206" s="1175"/>
      <c r="HB206" s="1175"/>
      <c r="HC206" s="1175"/>
      <c r="HD206" s="1175"/>
      <c r="HE206" s="1175"/>
      <c r="HF206" s="1175"/>
      <c r="HG206" s="1175"/>
      <c r="HH206" s="1175"/>
      <c r="HI206" s="1175"/>
      <c r="HJ206" s="1175"/>
      <c r="HK206" s="1175"/>
      <c r="HL206" s="1175"/>
      <c r="HM206" s="1175"/>
      <c r="HN206" s="1175"/>
      <c r="HO206" s="1175"/>
      <c r="HP206" s="1175"/>
      <c r="HQ206" s="1175"/>
      <c r="HR206" s="1175"/>
      <c r="HS206" s="1175"/>
      <c r="HT206" s="1175"/>
      <c r="HU206" s="1175"/>
      <c r="HV206" s="1175"/>
      <c r="HW206" s="1175"/>
      <c r="HX206" s="1175"/>
      <c r="HY206" s="1175"/>
      <c r="HZ206" s="1175"/>
      <c r="IA206" s="1175"/>
      <c r="IB206" s="1175"/>
      <c r="IC206" s="1175"/>
      <c r="ID206" s="1175"/>
      <c r="IE206" s="1175"/>
      <c r="IF206" s="1175"/>
      <c r="IG206" s="1175"/>
      <c r="IH206" s="1175"/>
      <c r="II206" s="1175"/>
      <c r="IJ206" s="1175"/>
      <c r="IK206" s="1175"/>
      <c r="IL206" s="1175"/>
      <c r="IM206" s="1175"/>
      <c r="IN206" s="1175"/>
      <c r="IO206" s="1175"/>
      <c r="IP206" s="1175"/>
      <c r="IQ206" s="1175"/>
      <c r="IR206" s="1175"/>
      <c r="IS206" s="1175"/>
      <c r="IT206" s="1175"/>
      <c r="IU206" s="1175"/>
      <c r="IV206" s="1175"/>
      <c r="IW206" s="1175"/>
      <c r="IX206" s="1175"/>
      <c r="IY206" s="1175"/>
      <c r="IZ206" s="1175"/>
      <c r="JA206" s="1175"/>
      <c r="JB206" s="1175"/>
      <c r="JC206" s="1175"/>
      <c r="JD206" s="1175"/>
      <c r="JE206" s="1175"/>
    </row>
    <row r="207" spans="13:265" s="1206" customFormat="1" ht="15" hidden="1" customHeight="1" x14ac:dyDescent="0.25">
      <c r="M207" s="1064"/>
      <c r="N207" s="1064"/>
      <c r="CK207" s="1175"/>
      <c r="CL207" s="1175"/>
      <c r="CM207" s="1175"/>
      <c r="CN207" s="1175"/>
      <c r="CO207" s="1175"/>
      <c r="CP207" s="1175"/>
      <c r="CQ207" s="1175"/>
      <c r="CR207" s="1175"/>
      <c r="CS207" s="1175"/>
      <c r="CT207" s="1175"/>
      <c r="CU207" s="1175"/>
      <c r="CV207" s="1175"/>
      <c r="CW207" s="1175"/>
      <c r="CX207" s="1175"/>
      <c r="CY207" s="1175"/>
      <c r="CZ207" s="1175"/>
      <c r="DA207" s="1175"/>
      <c r="DB207" s="1175"/>
      <c r="DC207" s="1175"/>
      <c r="DD207" s="1175"/>
      <c r="DE207" s="1175"/>
      <c r="DF207" s="1175"/>
      <c r="DG207" s="1175"/>
      <c r="DH207" s="1175"/>
      <c r="DI207" s="1175"/>
      <c r="DJ207" s="1175"/>
      <c r="DK207" s="1175"/>
      <c r="DL207" s="1175"/>
      <c r="DM207" s="1175"/>
      <c r="DN207" s="1175"/>
      <c r="DO207" s="1175"/>
      <c r="DP207" s="1175"/>
      <c r="DQ207" s="1175"/>
      <c r="DR207" s="1175"/>
      <c r="DS207" s="1175"/>
      <c r="DT207" s="1175"/>
      <c r="DU207" s="1175"/>
      <c r="DV207" s="1175"/>
      <c r="DW207" s="1175"/>
      <c r="DX207" s="1175"/>
      <c r="DY207" s="1175"/>
      <c r="DZ207" s="1175"/>
      <c r="EA207" s="1175"/>
      <c r="EB207" s="1175"/>
      <c r="EC207" s="1175"/>
      <c r="ED207" s="1175"/>
      <c r="EE207" s="1175"/>
      <c r="EF207" s="1175"/>
      <c r="EG207" s="1175"/>
      <c r="EH207" s="1175"/>
      <c r="EI207" s="1175"/>
      <c r="EJ207" s="1175"/>
      <c r="EK207" s="1175"/>
      <c r="EL207" s="1175"/>
      <c r="EM207" s="1175"/>
      <c r="EN207" s="1175"/>
      <c r="EO207" s="1175"/>
      <c r="EP207" s="1175"/>
      <c r="EQ207" s="1175"/>
      <c r="ER207" s="1175"/>
      <c r="ES207" s="1175"/>
      <c r="ET207" s="1175"/>
      <c r="EU207" s="1175"/>
      <c r="EV207" s="1175"/>
      <c r="EW207" s="1175"/>
      <c r="EX207" s="1175"/>
      <c r="EY207" s="1175"/>
      <c r="EZ207" s="1175"/>
      <c r="FA207" s="1175"/>
      <c r="FB207" s="1175"/>
      <c r="FC207" s="1175"/>
      <c r="FD207" s="1175"/>
      <c r="FE207" s="1175"/>
      <c r="FF207" s="1175"/>
      <c r="FG207" s="1175"/>
      <c r="FH207" s="1175"/>
      <c r="FI207" s="1175"/>
      <c r="FJ207" s="1175"/>
      <c r="FK207" s="1175"/>
      <c r="FL207" s="1175"/>
      <c r="FM207" s="1175"/>
      <c r="FN207" s="1175"/>
      <c r="FO207" s="1175"/>
      <c r="FP207" s="1175"/>
      <c r="FQ207" s="1175"/>
      <c r="FR207" s="1175"/>
      <c r="FS207" s="1175"/>
      <c r="FT207" s="1175"/>
      <c r="FU207" s="1175"/>
      <c r="FV207" s="1175"/>
      <c r="FW207" s="1175"/>
      <c r="FX207" s="1175"/>
      <c r="FY207" s="1175"/>
      <c r="FZ207" s="1175"/>
      <c r="GA207" s="1175"/>
      <c r="GB207" s="1175"/>
      <c r="GC207" s="1175"/>
      <c r="GD207" s="1175"/>
      <c r="GE207" s="1175"/>
      <c r="GF207" s="1175"/>
      <c r="GG207" s="1175"/>
      <c r="GH207" s="1175"/>
      <c r="GI207" s="1175"/>
      <c r="GJ207" s="1175"/>
      <c r="GK207" s="1175"/>
      <c r="GL207" s="1175"/>
      <c r="GM207" s="1175"/>
      <c r="GN207" s="1175"/>
      <c r="GO207" s="1175"/>
      <c r="GP207" s="1175"/>
      <c r="GQ207" s="1175"/>
      <c r="GR207" s="1175"/>
      <c r="GS207" s="1175"/>
      <c r="GT207" s="1175"/>
      <c r="GU207" s="1175"/>
      <c r="GV207" s="1175"/>
      <c r="GW207" s="1175"/>
      <c r="GX207" s="1175"/>
      <c r="GY207" s="1175"/>
      <c r="GZ207" s="1175"/>
      <c r="HA207" s="1175"/>
      <c r="HB207" s="1175"/>
      <c r="HC207" s="1175"/>
      <c r="HD207" s="1175"/>
      <c r="HE207" s="1175"/>
      <c r="HF207" s="1175"/>
      <c r="HG207" s="1175"/>
      <c r="HH207" s="1175"/>
      <c r="HI207" s="1175"/>
      <c r="HJ207" s="1175"/>
      <c r="HK207" s="1175"/>
      <c r="HL207" s="1175"/>
      <c r="HM207" s="1175"/>
      <c r="HN207" s="1175"/>
      <c r="HO207" s="1175"/>
      <c r="HP207" s="1175"/>
      <c r="HQ207" s="1175"/>
      <c r="HR207" s="1175"/>
      <c r="HS207" s="1175"/>
      <c r="HT207" s="1175"/>
      <c r="HU207" s="1175"/>
      <c r="HV207" s="1175"/>
      <c r="HW207" s="1175"/>
      <c r="HX207" s="1175"/>
      <c r="HY207" s="1175"/>
      <c r="HZ207" s="1175"/>
      <c r="IA207" s="1175"/>
      <c r="IB207" s="1175"/>
      <c r="IC207" s="1175"/>
      <c r="ID207" s="1175"/>
      <c r="IE207" s="1175"/>
      <c r="IF207" s="1175"/>
      <c r="IG207" s="1175"/>
      <c r="IH207" s="1175"/>
      <c r="II207" s="1175"/>
      <c r="IJ207" s="1175"/>
      <c r="IK207" s="1175"/>
      <c r="IL207" s="1175"/>
      <c r="IM207" s="1175"/>
      <c r="IN207" s="1175"/>
      <c r="IO207" s="1175"/>
      <c r="IP207" s="1175"/>
      <c r="IQ207" s="1175"/>
      <c r="IR207" s="1175"/>
      <c r="IS207" s="1175"/>
      <c r="IT207" s="1175"/>
      <c r="IU207" s="1175"/>
      <c r="IV207" s="1175"/>
      <c r="IW207" s="1175"/>
      <c r="IX207" s="1175"/>
      <c r="IY207" s="1175"/>
      <c r="IZ207" s="1175"/>
      <c r="JA207" s="1175"/>
      <c r="JB207" s="1175"/>
      <c r="JC207" s="1175"/>
      <c r="JD207" s="1175"/>
      <c r="JE207" s="1175"/>
    </row>
    <row r="208" spans="13:265" s="1206" customFormat="1" ht="15" hidden="1" customHeight="1" x14ac:dyDescent="0.25">
      <c r="M208" s="1064"/>
      <c r="N208" s="1064"/>
      <c r="CK208" s="1175"/>
      <c r="CL208" s="1175"/>
      <c r="CM208" s="1175"/>
      <c r="CN208" s="1175"/>
      <c r="CO208" s="1175"/>
      <c r="CP208" s="1175"/>
      <c r="CQ208" s="1175"/>
      <c r="CR208" s="1175"/>
      <c r="CS208" s="1175"/>
      <c r="CT208" s="1175"/>
      <c r="CU208" s="1175"/>
      <c r="CV208" s="1175"/>
      <c r="CW208" s="1175"/>
      <c r="CX208" s="1175"/>
      <c r="CY208" s="1175"/>
      <c r="CZ208" s="1175"/>
      <c r="DA208" s="1175"/>
      <c r="DB208" s="1175"/>
      <c r="DC208" s="1175"/>
      <c r="DD208" s="1175"/>
      <c r="DE208" s="1175"/>
      <c r="DF208" s="1175"/>
      <c r="DG208" s="1175"/>
      <c r="DH208" s="1175"/>
      <c r="DI208" s="1175"/>
      <c r="DJ208" s="1175"/>
      <c r="DK208" s="1175"/>
      <c r="DL208" s="1175"/>
      <c r="DM208" s="1175"/>
      <c r="DN208" s="1175"/>
      <c r="DO208" s="1175"/>
      <c r="DP208" s="1175"/>
      <c r="DQ208" s="1175"/>
      <c r="DR208" s="1175"/>
      <c r="DS208" s="1175"/>
      <c r="DT208" s="1175"/>
      <c r="DU208" s="1175"/>
      <c r="DV208" s="1175"/>
      <c r="DW208" s="1175"/>
      <c r="DX208" s="1175"/>
      <c r="DY208" s="1175"/>
      <c r="DZ208" s="1175"/>
      <c r="EA208" s="1175"/>
      <c r="EB208" s="1175"/>
      <c r="EC208" s="1175"/>
      <c r="ED208" s="1175"/>
      <c r="EE208" s="1175"/>
      <c r="EF208" s="1175"/>
      <c r="EG208" s="1175"/>
      <c r="EH208" s="1175"/>
      <c r="EI208" s="1175"/>
      <c r="EJ208" s="1175"/>
      <c r="EK208" s="1175"/>
      <c r="EL208" s="1175"/>
      <c r="EM208" s="1175"/>
      <c r="EN208" s="1175"/>
      <c r="EO208" s="1175"/>
      <c r="EP208" s="1175"/>
      <c r="EQ208" s="1175"/>
      <c r="ER208" s="1175"/>
      <c r="ES208" s="1175"/>
      <c r="ET208" s="1175"/>
      <c r="EU208" s="1175"/>
      <c r="EV208" s="1175"/>
      <c r="EW208" s="1175"/>
      <c r="EX208" s="1175"/>
      <c r="EY208" s="1175"/>
      <c r="EZ208" s="1175"/>
      <c r="FA208" s="1175"/>
      <c r="FB208" s="1175"/>
      <c r="FC208" s="1175"/>
      <c r="FD208" s="1175"/>
      <c r="FE208" s="1175"/>
      <c r="FF208" s="1175"/>
      <c r="FG208" s="1175"/>
      <c r="FH208" s="1175"/>
      <c r="FI208" s="1175"/>
      <c r="FJ208" s="1175"/>
      <c r="FK208" s="1175"/>
      <c r="FL208" s="1175"/>
      <c r="FM208" s="1175"/>
      <c r="FN208" s="1175"/>
      <c r="FO208" s="1175"/>
      <c r="FP208" s="1175"/>
      <c r="FQ208" s="1175"/>
      <c r="FR208" s="1175"/>
      <c r="FS208" s="1175"/>
      <c r="FT208" s="1175"/>
      <c r="FU208" s="1175"/>
      <c r="FV208" s="1175"/>
      <c r="FW208" s="1175"/>
      <c r="FX208" s="1175"/>
      <c r="FY208" s="1175"/>
      <c r="FZ208" s="1175"/>
      <c r="GA208" s="1175"/>
      <c r="GB208" s="1175"/>
      <c r="GC208" s="1175"/>
      <c r="GD208" s="1175"/>
      <c r="GE208" s="1175"/>
      <c r="GF208" s="1175"/>
      <c r="GG208" s="1175"/>
      <c r="GH208" s="1175"/>
      <c r="GI208" s="1175"/>
      <c r="GJ208" s="1175"/>
      <c r="GK208" s="1175"/>
      <c r="GL208" s="1175"/>
      <c r="GM208" s="1175"/>
      <c r="GN208" s="1175"/>
      <c r="GO208" s="1175"/>
      <c r="GP208" s="1175"/>
      <c r="GQ208" s="1175"/>
      <c r="GR208" s="1175"/>
      <c r="GS208" s="1175"/>
      <c r="GT208" s="1175"/>
      <c r="GU208" s="1175"/>
      <c r="GV208" s="1175"/>
      <c r="GW208" s="1175"/>
      <c r="GX208" s="1175"/>
      <c r="GY208" s="1175"/>
      <c r="GZ208" s="1175"/>
      <c r="HA208" s="1175"/>
      <c r="HB208" s="1175"/>
      <c r="HC208" s="1175"/>
      <c r="HD208" s="1175"/>
      <c r="HE208" s="1175"/>
      <c r="HF208" s="1175"/>
      <c r="HG208" s="1175"/>
      <c r="HH208" s="1175"/>
      <c r="HI208" s="1175"/>
      <c r="HJ208" s="1175"/>
      <c r="HK208" s="1175"/>
      <c r="HL208" s="1175"/>
      <c r="HM208" s="1175"/>
      <c r="HN208" s="1175"/>
      <c r="HO208" s="1175"/>
      <c r="HP208" s="1175"/>
      <c r="HQ208" s="1175"/>
      <c r="HR208" s="1175"/>
      <c r="HS208" s="1175"/>
      <c r="HT208" s="1175"/>
      <c r="HU208" s="1175"/>
      <c r="HV208" s="1175"/>
      <c r="HW208" s="1175"/>
      <c r="HX208" s="1175"/>
      <c r="HY208" s="1175"/>
      <c r="HZ208" s="1175"/>
      <c r="IA208" s="1175"/>
      <c r="IB208" s="1175"/>
      <c r="IC208" s="1175"/>
      <c r="ID208" s="1175"/>
      <c r="IE208" s="1175"/>
      <c r="IF208" s="1175"/>
      <c r="IG208" s="1175"/>
      <c r="IH208" s="1175"/>
      <c r="II208" s="1175"/>
      <c r="IJ208" s="1175"/>
      <c r="IK208" s="1175"/>
      <c r="IL208" s="1175"/>
      <c r="IM208" s="1175"/>
      <c r="IN208" s="1175"/>
      <c r="IO208" s="1175"/>
      <c r="IP208" s="1175"/>
      <c r="IQ208" s="1175"/>
      <c r="IR208" s="1175"/>
      <c r="IS208" s="1175"/>
      <c r="IT208" s="1175"/>
      <c r="IU208" s="1175"/>
      <c r="IV208" s="1175"/>
      <c r="IW208" s="1175"/>
      <c r="IX208" s="1175"/>
      <c r="IY208" s="1175"/>
      <c r="IZ208" s="1175"/>
      <c r="JA208" s="1175"/>
      <c r="JB208" s="1175"/>
      <c r="JC208" s="1175"/>
      <c r="JD208" s="1175"/>
      <c r="JE208" s="1175"/>
    </row>
    <row r="209" spans="13:265" s="1206" customFormat="1" ht="15" hidden="1" customHeight="1" x14ac:dyDescent="0.25">
      <c r="M209" s="1064"/>
      <c r="N209" s="1064"/>
      <c r="CK209" s="1175"/>
      <c r="CL209" s="1175"/>
      <c r="CM209" s="1175"/>
      <c r="CN209" s="1175"/>
      <c r="CO209" s="1175"/>
      <c r="CP209" s="1175"/>
      <c r="CQ209" s="1175"/>
      <c r="CR209" s="1175"/>
      <c r="CS209" s="1175"/>
      <c r="CT209" s="1175"/>
      <c r="CU209" s="1175"/>
      <c r="CV209" s="1175"/>
      <c r="CW209" s="1175"/>
      <c r="CX209" s="1175"/>
      <c r="CY209" s="1175"/>
      <c r="CZ209" s="1175"/>
      <c r="DA209" s="1175"/>
      <c r="DB209" s="1175"/>
      <c r="DC209" s="1175"/>
      <c r="DD209" s="1175"/>
      <c r="DE209" s="1175"/>
      <c r="DF209" s="1175"/>
      <c r="DG209" s="1175"/>
      <c r="DH209" s="1175"/>
      <c r="DI209" s="1175"/>
      <c r="DJ209" s="1175"/>
      <c r="DK209" s="1175"/>
      <c r="DL209" s="1175"/>
      <c r="DM209" s="1175"/>
      <c r="DN209" s="1175"/>
      <c r="DO209" s="1175"/>
      <c r="DP209" s="1175"/>
      <c r="DQ209" s="1175"/>
      <c r="DR209" s="1175"/>
      <c r="DS209" s="1175"/>
      <c r="DT209" s="1175"/>
      <c r="DU209" s="1175"/>
      <c r="DV209" s="1175"/>
      <c r="DW209" s="1175"/>
      <c r="DX209" s="1175"/>
      <c r="DY209" s="1175"/>
      <c r="DZ209" s="1175"/>
      <c r="EA209" s="1175"/>
      <c r="EB209" s="1175"/>
      <c r="EC209" s="1175"/>
      <c r="ED209" s="1175"/>
      <c r="EE209" s="1175"/>
      <c r="EF209" s="1175"/>
      <c r="EG209" s="1175"/>
      <c r="EH209" s="1175"/>
      <c r="EI209" s="1175"/>
      <c r="EJ209" s="1175"/>
      <c r="EK209" s="1175"/>
      <c r="EL209" s="1175"/>
      <c r="EM209" s="1175"/>
      <c r="EN209" s="1175"/>
      <c r="EO209" s="1175"/>
      <c r="EP209" s="1175"/>
      <c r="EQ209" s="1175"/>
      <c r="ER209" s="1175"/>
      <c r="ES209" s="1175"/>
      <c r="ET209" s="1175"/>
      <c r="EU209" s="1175"/>
      <c r="EV209" s="1175"/>
      <c r="EW209" s="1175"/>
      <c r="EX209" s="1175"/>
      <c r="EY209" s="1175"/>
      <c r="EZ209" s="1175"/>
      <c r="FA209" s="1175"/>
      <c r="FB209" s="1175"/>
      <c r="FC209" s="1175"/>
      <c r="FD209" s="1175"/>
      <c r="FE209" s="1175"/>
      <c r="FF209" s="1175"/>
      <c r="FG209" s="1175"/>
      <c r="FH209" s="1175"/>
      <c r="FI209" s="1175"/>
      <c r="FJ209" s="1175"/>
      <c r="FK209" s="1175"/>
      <c r="FL209" s="1175"/>
      <c r="FM209" s="1175"/>
      <c r="FN209" s="1175"/>
      <c r="FO209" s="1175"/>
      <c r="FP209" s="1175"/>
      <c r="FQ209" s="1175"/>
      <c r="FR209" s="1175"/>
      <c r="FS209" s="1175"/>
      <c r="FT209" s="1175"/>
      <c r="FU209" s="1175"/>
      <c r="FV209" s="1175"/>
      <c r="FW209" s="1175"/>
      <c r="FX209" s="1175"/>
      <c r="FY209" s="1175"/>
      <c r="FZ209" s="1175"/>
      <c r="GA209" s="1175"/>
      <c r="GB209" s="1175"/>
      <c r="GC209" s="1175"/>
      <c r="GD209" s="1175"/>
      <c r="GE209" s="1175"/>
      <c r="GF209" s="1175"/>
      <c r="GG209" s="1175"/>
      <c r="GH209" s="1175"/>
      <c r="GI209" s="1175"/>
      <c r="GJ209" s="1175"/>
      <c r="GK209" s="1175"/>
      <c r="GL209" s="1175"/>
      <c r="GM209" s="1175"/>
      <c r="GN209" s="1175"/>
      <c r="GO209" s="1175"/>
      <c r="GP209" s="1175"/>
      <c r="GQ209" s="1175"/>
      <c r="GR209" s="1175"/>
      <c r="GS209" s="1175"/>
      <c r="GT209" s="1175"/>
      <c r="GU209" s="1175"/>
      <c r="GV209" s="1175"/>
      <c r="GW209" s="1175"/>
      <c r="GX209" s="1175"/>
      <c r="GY209" s="1175"/>
      <c r="GZ209" s="1175"/>
      <c r="HA209" s="1175"/>
      <c r="HB209" s="1175"/>
      <c r="HC209" s="1175"/>
      <c r="HD209" s="1175"/>
      <c r="HE209" s="1175"/>
      <c r="HF209" s="1175"/>
      <c r="HG209" s="1175"/>
      <c r="HH209" s="1175"/>
      <c r="HI209" s="1175"/>
      <c r="HJ209" s="1175"/>
      <c r="HK209" s="1175"/>
      <c r="HL209" s="1175"/>
      <c r="HM209" s="1175"/>
      <c r="HN209" s="1175"/>
      <c r="HO209" s="1175"/>
      <c r="HP209" s="1175"/>
      <c r="HQ209" s="1175"/>
      <c r="HR209" s="1175"/>
      <c r="HS209" s="1175"/>
      <c r="HT209" s="1175"/>
      <c r="HU209" s="1175"/>
      <c r="HV209" s="1175"/>
      <c r="HW209" s="1175"/>
      <c r="HX209" s="1175"/>
      <c r="HY209" s="1175"/>
      <c r="HZ209" s="1175"/>
      <c r="IA209" s="1175"/>
      <c r="IB209" s="1175"/>
      <c r="IC209" s="1175"/>
      <c r="ID209" s="1175"/>
      <c r="IE209" s="1175"/>
      <c r="IF209" s="1175"/>
      <c r="IG209" s="1175"/>
      <c r="IH209" s="1175"/>
      <c r="II209" s="1175"/>
      <c r="IJ209" s="1175"/>
      <c r="IK209" s="1175"/>
      <c r="IL209" s="1175"/>
      <c r="IM209" s="1175"/>
      <c r="IN209" s="1175"/>
      <c r="IO209" s="1175"/>
      <c r="IP209" s="1175"/>
      <c r="IQ209" s="1175"/>
      <c r="IR209" s="1175"/>
      <c r="IS209" s="1175"/>
      <c r="IT209" s="1175"/>
      <c r="IU209" s="1175"/>
      <c r="IV209" s="1175"/>
      <c r="IW209" s="1175"/>
      <c r="IX209" s="1175"/>
      <c r="IY209" s="1175"/>
      <c r="IZ209" s="1175"/>
      <c r="JA209" s="1175"/>
      <c r="JB209" s="1175"/>
      <c r="JC209" s="1175"/>
      <c r="JD209" s="1175"/>
      <c r="JE209" s="1175"/>
    </row>
    <row r="210" spans="13:265" s="1206" customFormat="1" ht="15" hidden="1" customHeight="1" x14ac:dyDescent="0.25">
      <c r="M210" s="1064"/>
      <c r="N210" s="1064"/>
      <c r="CK210" s="1175"/>
      <c r="CL210" s="1175"/>
      <c r="CM210" s="1175"/>
      <c r="CN210" s="1175"/>
      <c r="CO210" s="1175"/>
      <c r="CP210" s="1175"/>
      <c r="CQ210" s="1175"/>
      <c r="CR210" s="1175"/>
      <c r="CS210" s="1175"/>
      <c r="CT210" s="1175"/>
      <c r="CU210" s="1175"/>
      <c r="CV210" s="1175"/>
      <c r="CW210" s="1175"/>
      <c r="CX210" s="1175"/>
      <c r="CY210" s="1175"/>
      <c r="CZ210" s="1175"/>
      <c r="DA210" s="1175"/>
      <c r="DB210" s="1175"/>
      <c r="DC210" s="1175"/>
      <c r="DD210" s="1175"/>
      <c r="DE210" s="1175"/>
      <c r="DF210" s="1175"/>
      <c r="DG210" s="1175"/>
      <c r="DH210" s="1175"/>
      <c r="DI210" s="1175"/>
      <c r="DJ210" s="1175"/>
      <c r="DK210" s="1175"/>
      <c r="DL210" s="1175"/>
      <c r="DM210" s="1175"/>
      <c r="DN210" s="1175"/>
      <c r="DO210" s="1175"/>
      <c r="DP210" s="1175"/>
      <c r="DQ210" s="1175"/>
      <c r="DR210" s="1175"/>
      <c r="DS210" s="1175"/>
      <c r="DT210" s="1175"/>
      <c r="DU210" s="1175"/>
      <c r="DV210" s="1175"/>
      <c r="DW210" s="1175"/>
      <c r="DX210" s="1175"/>
      <c r="DY210" s="1175"/>
      <c r="DZ210" s="1175"/>
      <c r="EA210" s="1175"/>
      <c r="EB210" s="1175"/>
      <c r="EC210" s="1175"/>
      <c r="ED210" s="1175"/>
      <c r="EE210" s="1175"/>
      <c r="EF210" s="1175"/>
      <c r="EG210" s="1175"/>
      <c r="EH210" s="1175"/>
      <c r="EI210" s="1175"/>
      <c r="EJ210" s="1175"/>
      <c r="EK210" s="1175"/>
      <c r="EL210" s="1175"/>
      <c r="EM210" s="1175"/>
      <c r="EN210" s="1175"/>
      <c r="EO210" s="1175"/>
      <c r="EP210" s="1175"/>
      <c r="EQ210" s="1175"/>
      <c r="ER210" s="1175"/>
      <c r="ES210" s="1175"/>
      <c r="ET210" s="1175"/>
      <c r="EU210" s="1175"/>
      <c r="EV210" s="1175"/>
      <c r="EW210" s="1175"/>
      <c r="EX210" s="1175"/>
      <c r="EY210" s="1175"/>
      <c r="EZ210" s="1175"/>
      <c r="FA210" s="1175"/>
      <c r="FB210" s="1175"/>
      <c r="FC210" s="1175"/>
      <c r="FD210" s="1175"/>
      <c r="FE210" s="1175"/>
      <c r="FF210" s="1175"/>
      <c r="FG210" s="1175"/>
      <c r="FH210" s="1175"/>
      <c r="FI210" s="1175"/>
      <c r="FJ210" s="1175"/>
      <c r="FK210" s="1175"/>
      <c r="FL210" s="1175"/>
      <c r="FM210" s="1175"/>
      <c r="FN210" s="1175"/>
      <c r="FO210" s="1175"/>
      <c r="FP210" s="1175"/>
      <c r="FQ210" s="1175"/>
      <c r="FR210" s="1175"/>
      <c r="FS210" s="1175"/>
      <c r="FT210" s="1175"/>
      <c r="FU210" s="1175"/>
      <c r="FV210" s="1175"/>
      <c r="FW210" s="1175"/>
      <c r="FX210" s="1175"/>
      <c r="FY210" s="1175"/>
      <c r="FZ210" s="1175"/>
      <c r="GA210" s="1175"/>
      <c r="GB210" s="1175"/>
      <c r="GC210" s="1175"/>
      <c r="GD210" s="1175"/>
      <c r="GE210" s="1175"/>
      <c r="GF210" s="1175"/>
      <c r="GG210" s="1175"/>
      <c r="GH210" s="1175"/>
      <c r="GI210" s="1175"/>
      <c r="GJ210" s="1175"/>
      <c r="GK210" s="1175"/>
      <c r="GL210" s="1175"/>
      <c r="GM210" s="1175"/>
      <c r="GN210" s="1175"/>
      <c r="GO210" s="1175"/>
      <c r="GP210" s="1175"/>
      <c r="GQ210" s="1175"/>
      <c r="GR210" s="1175"/>
      <c r="GS210" s="1175"/>
      <c r="GT210" s="1175"/>
      <c r="GU210" s="1175"/>
      <c r="GV210" s="1175"/>
      <c r="GW210" s="1175"/>
      <c r="GX210" s="1175"/>
      <c r="GY210" s="1175"/>
      <c r="GZ210" s="1175"/>
      <c r="HA210" s="1175"/>
      <c r="HB210" s="1175"/>
      <c r="HC210" s="1175"/>
      <c r="HD210" s="1175"/>
      <c r="HE210" s="1175"/>
      <c r="HF210" s="1175"/>
      <c r="HG210" s="1175"/>
      <c r="HH210" s="1175"/>
      <c r="HI210" s="1175"/>
      <c r="HJ210" s="1175"/>
      <c r="HK210" s="1175"/>
      <c r="HL210" s="1175"/>
      <c r="HM210" s="1175"/>
      <c r="HN210" s="1175"/>
      <c r="HO210" s="1175"/>
      <c r="HP210" s="1175"/>
      <c r="HQ210" s="1175"/>
      <c r="HR210" s="1175"/>
      <c r="HS210" s="1175"/>
      <c r="HT210" s="1175"/>
      <c r="HU210" s="1175"/>
      <c r="HV210" s="1175"/>
      <c r="HW210" s="1175"/>
      <c r="HX210" s="1175"/>
      <c r="HY210" s="1175"/>
      <c r="HZ210" s="1175"/>
      <c r="IA210" s="1175"/>
      <c r="IB210" s="1175"/>
      <c r="IC210" s="1175"/>
      <c r="ID210" s="1175"/>
      <c r="IE210" s="1175"/>
      <c r="IF210" s="1175"/>
      <c r="IG210" s="1175"/>
      <c r="IH210" s="1175"/>
      <c r="II210" s="1175"/>
      <c r="IJ210" s="1175"/>
      <c r="IK210" s="1175"/>
      <c r="IL210" s="1175"/>
      <c r="IM210" s="1175"/>
      <c r="IN210" s="1175"/>
      <c r="IO210" s="1175"/>
      <c r="IP210" s="1175"/>
      <c r="IQ210" s="1175"/>
      <c r="IR210" s="1175"/>
      <c r="IS210" s="1175"/>
      <c r="IT210" s="1175"/>
      <c r="IU210" s="1175"/>
      <c r="IV210" s="1175"/>
      <c r="IW210" s="1175"/>
      <c r="IX210" s="1175"/>
      <c r="IY210" s="1175"/>
      <c r="IZ210" s="1175"/>
      <c r="JA210" s="1175"/>
      <c r="JB210" s="1175"/>
      <c r="JC210" s="1175"/>
      <c r="JD210" s="1175"/>
      <c r="JE210" s="1175"/>
    </row>
    <row r="211" spans="13:265" s="1206" customFormat="1" ht="15" hidden="1" customHeight="1" x14ac:dyDescent="0.25">
      <c r="M211" s="1064"/>
      <c r="N211" s="1064"/>
      <c r="CK211" s="1175"/>
      <c r="CL211" s="1175"/>
      <c r="CM211" s="1175"/>
      <c r="CN211" s="1175"/>
      <c r="CO211" s="1175"/>
      <c r="CP211" s="1175"/>
      <c r="CQ211" s="1175"/>
      <c r="CR211" s="1175"/>
      <c r="CS211" s="1175"/>
      <c r="CT211" s="1175"/>
      <c r="CU211" s="1175"/>
      <c r="CV211" s="1175"/>
      <c r="CW211" s="1175"/>
      <c r="CX211" s="1175"/>
      <c r="CY211" s="1175"/>
      <c r="CZ211" s="1175"/>
      <c r="DA211" s="1175"/>
      <c r="DB211" s="1175"/>
      <c r="DC211" s="1175"/>
      <c r="DD211" s="1175"/>
      <c r="DE211" s="1175"/>
      <c r="DF211" s="1175"/>
      <c r="DG211" s="1175"/>
      <c r="DH211" s="1175"/>
      <c r="DI211" s="1175"/>
      <c r="DJ211" s="1175"/>
      <c r="DK211" s="1175"/>
      <c r="DL211" s="1175"/>
      <c r="DM211" s="1175"/>
      <c r="DN211" s="1175"/>
      <c r="DO211" s="1175"/>
      <c r="DP211" s="1175"/>
      <c r="DQ211" s="1175"/>
      <c r="DR211" s="1175"/>
      <c r="DS211" s="1175"/>
      <c r="DT211" s="1175"/>
      <c r="DU211" s="1175"/>
      <c r="DV211" s="1175"/>
      <c r="DW211" s="1175"/>
      <c r="DX211" s="1175"/>
      <c r="DY211" s="1175"/>
      <c r="DZ211" s="1175"/>
      <c r="EA211" s="1175"/>
      <c r="EB211" s="1175"/>
      <c r="EC211" s="1175"/>
      <c r="ED211" s="1175"/>
      <c r="EE211" s="1175"/>
      <c r="EF211" s="1175"/>
      <c r="EG211" s="1175"/>
      <c r="EH211" s="1175"/>
      <c r="EI211" s="1175"/>
      <c r="EJ211" s="1175"/>
      <c r="EK211" s="1175"/>
      <c r="EL211" s="1175"/>
      <c r="EM211" s="1175"/>
      <c r="EN211" s="1175"/>
      <c r="EO211" s="1175"/>
      <c r="EP211" s="1175"/>
      <c r="EQ211" s="1175"/>
      <c r="ER211" s="1175"/>
      <c r="ES211" s="1175"/>
      <c r="ET211" s="1175"/>
      <c r="EU211" s="1175"/>
      <c r="EV211" s="1175"/>
      <c r="EW211" s="1175"/>
      <c r="EX211" s="1175"/>
      <c r="EY211" s="1175"/>
      <c r="EZ211" s="1175"/>
      <c r="FA211" s="1175"/>
      <c r="FB211" s="1175"/>
      <c r="FC211" s="1175"/>
      <c r="FD211" s="1175"/>
      <c r="FE211" s="1175"/>
      <c r="FF211" s="1175"/>
      <c r="FG211" s="1175"/>
      <c r="FH211" s="1175"/>
      <c r="FI211" s="1175"/>
      <c r="FJ211" s="1175"/>
      <c r="FK211" s="1175"/>
      <c r="FL211" s="1175"/>
      <c r="FM211" s="1175"/>
      <c r="FN211" s="1175"/>
      <c r="FO211" s="1175"/>
      <c r="FP211" s="1175"/>
      <c r="FQ211" s="1175"/>
      <c r="FR211" s="1175"/>
      <c r="FS211" s="1175"/>
      <c r="FT211" s="1175"/>
      <c r="FU211" s="1175"/>
      <c r="FV211" s="1175"/>
      <c r="FW211" s="1175"/>
      <c r="FX211" s="1175"/>
      <c r="FY211" s="1175"/>
      <c r="FZ211" s="1175"/>
      <c r="GA211" s="1175"/>
      <c r="GB211" s="1175"/>
      <c r="GC211" s="1175"/>
      <c r="GD211" s="1175"/>
      <c r="GE211" s="1175"/>
      <c r="GF211" s="1175"/>
      <c r="GG211" s="1175"/>
      <c r="GH211" s="1175"/>
      <c r="GI211" s="1175"/>
      <c r="GJ211" s="1175"/>
      <c r="GK211" s="1175"/>
      <c r="GL211" s="1175"/>
      <c r="GM211" s="1175"/>
      <c r="GN211" s="1175"/>
      <c r="GO211" s="1175"/>
      <c r="GP211" s="1175"/>
      <c r="GQ211" s="1175"/>
      <c r="GR211" s="1175"/>
      <c r="GS211" s="1175"/>
      <c r="GT211" s="1175"/>
      <c r="GU211" s="1175"/>
      <c r="GV211" s="1175"/>
      <c r="GW211" s="1175"/>
      <c r="GX211" s="1175"/>
      <c r="GY211" s="1175"/>
      <c r="GZ211" s="1175"/>
      <c r="HA211" s="1175"/>
      <c r="HB211" s="1175"/>
      <c r="HC211" s="1175"/>
      <c r="HD211" s="1175"/>
      <c r="HE211" s="1175"/>
      <c r="HF211" s="1175"/>
      <c r="HG211" s="1175"/>
      <c r="HH211" s="1175"/>
      <c r="HI211" s="1175"/>
      <c r="HJ211" s="1175"/>
      <c r="HK211" s="1175"/>
      <c r="HL211" s="1175"/>
      <c r="HM211" s="1175"/>
      <c r="HN211" s="1175"/>
      <c r="HO211" s="1175"/>
      <c r="HP211" s="1175"/>
      <c r="HQ211" s="1175"/>
      <c r="HR211" s="1175"/>
      <c r="HS211" s="1175"/>
      <c r="HT211" s="1175"/>
      <c r="HU211" s="1175"/>
      <c r="HV211" s="1175"/>
      <c r="HW211" s="1175"/>
      <c r="HX211" s="1175"/>
      <c r="HY211" s="1175"/>
      <c r="HZ211" s="1175"/>
      <c r="IA211" s="1175"/>
      <c r="IB211" s="1175"/>
      <c r="IC211" s="1175"/>
      <c r="ID211" s="1175"/>
      <c r="IE211" s="1175"/>
      <c r="IF211" s="1175"/>
      <c r="IG211" s="1175"/>
      <c r="IH211" s="1175"/>
      <c r="II211" s="1175"/>
      <c r="IJ211" s="1175"/>
      <c r="IK211" s="1175"/>
      <c r="IL211" s="1175"/>
      <c r="IM211" s="1175"/>
      <c r="IN211" s="1175"/>
      <c r="IO211" s="1175"/>
      <c r="IP211" s="1175"/>
      <c r="IQ211" s="1175"/>
      <c r="IR211" s="1175"/>
      <c r="IS211" s="1175"/>
      <c r="IT211" s="1175"/>
      <c r="IU211" s="1175"/>
      <c r="IV211" s="1175"/>
      <c r="IW211" s="1175"/>
      <c r="IX211" s="1175"/>
      <c r="IY211" s="1175"/>
      <c r="IZ211" s="1175"/>
      <c r="JA211" s="1175"/>
      <c r="JB211" s="1175"/>
      <c r="JC211" s="1175"/>
      <c r="JD211" s="1175"/>
      <c r="JE211" s="1175"/>
    </row>
    <row r="212" spans="13:265" s="1206" customFormat="1" ht="15" hidden="1" customHeight="1" x14ac:dyDescent="0.25">
      <c r="M212" s="1064"/>
      <c r="N212" s="1064"/>
      <c r="CK212" s="1175"/>
      <c r="CL212" s="1175"/>
      <c r="CM212" s="1175"/>
      <c r="CN212" s="1175"/>
      <c r="CO212" s="1175"/>
      <c r="CP212" s="1175"/>
      <c r="CQ212" s="1175"/>
      <c r="CR212" s="1175"/>
      <c r="CS212" s="1175"/>
      <c r="CT212" s="1175"/>
      <c r="CU212" s="1175"/>
      <c r="CV212" s="1175"/>
      <c r="CW212" s="1175"/>
      <c r="CX212" s="1175"/>
      <c r="CY212" s="1175"/>
      <c r="CZ212" s="1175"/>
      <c r="DA212" s="1175"/>
      <c r="DB212" s="1175"/>
      <c r="DC212" s="1175"/>
      <c r="DD212" s="1175"/>
      <c r="DE212" s="1175"/>
      <c r="DF212" s="1175"/>
      <c r="DG212" s="1175"/>
      <c r="DH212" s="1175"/>
      <c r="DI212" s="1175"/>
      <c r="DJ212" s="1175"/>
      <c r="DK212" s="1175"/>
      <c r="DL212" s="1175"/>
      <c r="DM212" s="1175"/>
      <c r="DN212" s="1175"/>
      <c r="DO212" s="1175"/>
      <c r="DP212" s="1175"/>
      <c r="DQ212" s="1175"/>
      <c r="DR212" s="1175"/>
      <c r="DS212" s="1175"/>
      <c r="DT212" s="1175"/>
      <c r="DU212" s="1175"/>
      <c r="DV212" s="1175"/>
      <c r="DW212" s="1175"/>
      <c r="DX212" s="1175"/>
      <c r="DY212" s="1175"/>
      <c r="DZ212" s="1175"/>
      <c r="EA212" s="1175"/>
      <c r="EB212" s="1175"/>
      <c r="EC212" s="1175"/>
      <c r="ED212" s="1175"/>
      <c r="EE212" s="1175"/>
      <c r="EF212" s="1175"/>
      <c r="EG212" s="1175"/>
      <c r="EH212" s="1175"/>
      <c r="EI212" s="1175"/>
      <c r="EJ212" s="1175"/>
      <c r="EK212" s="1175"/>
      <c r="EL212" s="1175"/>
      <c r="EM212" s="1175"/>
      <c r="EN212" s="1175"/>
      <c r="EO212" s="1175"/>
      <c r="EP212" s="1175"/>
      <c r="EQ212" s="1175"/>
      <c r="ER212" s="1175"/>
      <c r="ES212" s="1175"/>
      <c r="ET212" s="1175"/>
      <c r="EU212" s="1175"/>
      <c r="EV212" s="1175"/>
      <c r="EW212" s="1175"/>
      <c r="EX212" s="1175"/>
      <c r="EY212" s="1175"/>
      <c r="EZ212" s="1175"/>
      <c r="FA212" s="1175"/>
      <c r="FB212" s="1175"/>
      <c r="FC212" s="1175"/>
      <c r="FD212" s="1175"/>
      <c r="FE212" s="1175"/>
      <c r="FF212" s="1175"/>
      <c r="FG212" s="1175"/>
      <c r="FH212" s="1175"/>
      <c r="FI212" s="1175"/>
      <c r="FJ212" s="1175"/>
      <c r="FK212" s="1175"/>
      <c r="FL212" s="1175"/>
      <c r="FM212" s="1175"/>
      <c r="FN212" s="1175"/>
      <c r="FO212" s="1175"/>
      <c r="FP212" s="1175"/>
      <c r="FQ212" s="1175"/>
      <c r="FR212" s="1175"/>
      <c r="FS212" s="1175"/>
      <c r="FT212" s="1175"/>
      <c r="FU212" s="1175"/>
      <c r="FV212" s="1175"/>
      <c r="FW212" s="1175"/>
      <c r="FX212" s="1175"/>
      <c r="FY212" s="1175"/>
      <c r="FZ212" s="1175"/>
      <c r="GA212" s="1175"/>
      <c r="GB212" s="1175"/>
      <c r="GC212" s="1175"/>
      <c r="GD212" s="1175"/>
      <c r="GE212" s="1175"/>
      <c r="GF212" s="1175"/>
      <c r="GG212" s="1175"/>
      <c r="GH212" s="1175"/>
      <c r="GI212" s="1175"/>
      <c r="GJ212" s="1175"/>
      <c r="GK212" s="1175"/>
      <c r="GL212" s="1175"/>
      <c r="GM212" s="1175"/>
      <c r="GN212" s="1175"/>
      <c r="GO212" s="1175"/>
      <c r="GP212" s="1175"/>
      <c r="GQ212" s="1175"/>
      <c r="GR212" s="1175"/>
      <c r="GS212" s="1175"/>
      <c r="GT212" s="1175"/>
      <c r="GU212" s="1175"/>
      <c r="GV212" s="1175"/>
      <c r="GW212" s="1175"/>
      <c r="GX212" s="1175"/>
      <c r="GY212" s="1175"/>
      <c r="GZ212" s="1175"/>
      <c r="HA212" s="1175"/>
      <c r="HB212" s="1175"/>
      <c r="HC212" s="1175"/>
      <c r="HD212" s="1175"/>
      <c r="HE212" s="1175"/>
      <c r="HF212" s="1175"/>
      <c r="HG212" s="1175"/>
      <c r="HH212" s="1175"/>
      <c r="HI212" s="1175"/>
      <c r="HJ212" s="1175"/>
      <c r="HK212" s="1175"/>
      <c r="HL212" s="1175"/>
      <c r="HM212" s="1175"/>
      <c r="HN212" s="1175"/>
      <c r="HO212" s="1175"/>
      <c r="HP212" s="1175"/>
      <c r="HQ212" s="1175"/>
      <c r="HR212" s="1175"/>
      <c r="HS212" s="1175"/>
      <c r="HT212" s="1175"/>
      <c r="HU212" s="1175"/>
      <c r="HV212" s="1175"/>
      <c r="HW212" s="1175"/>
      <c r="HX212" s="1175"/>
      <c r="HY212" s="1175"/>
      <c r="HZ212" s="1175"/>
      <c r="IA212" s="1175"/>
      <c r="IB212" s="1175"/>
      <c r="IC212" s="1175"/>
      <c r="ID212" s="1175"/>
      <c r="IE212" s="1175"/>
      <c r="IF212" s="1175"/>
      <c r="IG212" s="1175"/>
      <c r="IH212" s="1175"/>
      <c r="II212" s="1175"/>
      <c r="IJ212" s="1175"/>
      <c r="IK212" s="1175"/>
      <c r="IL212" s="1175"/>
      <c r="IM212" s="1175"/>
      <c r="IN212" s="1175"/>
      <c r="IO212" s="1175"/>
      <c r="IP212" s="1175"/>
      <c r="IQ212" s="1175"/>
      <c r="IR212" s="1175"/>
      <c r="IS212" s="1175"/>
      <c r="IT212" s="1175"/>
      <c r="IU212" s="1175"/>
      <c r="IV212" s="1175"/>
      <c r="IW212" s="1175"/>
      <c r="IX212" s="1175"/>
      <c r="IY212" s="1175"/>
      <c r="IZ212" s="1175"/>
      <c r="JA212" s="1175"/>
      <c r="JB212" s="1175"/>
      <c r="JC212" s="1175"/>
      <c r="JD212" s="1175"/>
      <c r="JE212" s="1175"/>
    </row>
    <row r="213" spans="13:265" s="1206" customFormat="1" ht="15" hidden="1" customHeight="1" x14ac:dyDescent="0.25">
      <c r="M213" s="1064"/>
      <c r="N213" s="1064"/>
      <c r="CK213" s="1175"/>
      <c r="CL213" s="1175"/>
      <c r="CM213" s="1175"/>
      <c r="CN213" s="1175"/>
      <c r="CO213" s="1175"/>
      <c r="CP213" s="1175"/>
      <c r="CQ213" s="1175"/>
      <c r="CR213" s="1175"/>
      <c r="CS213" s="1175"/>
      <c r="CT213" s="1175"/>
      <c r="CU213" s="1175"/>
      <c r="CV213" s="1175"/>
      <c r="CW213" s="1175"/>
      <c r="CX213" s="1175"/>
      <c r="CY213" s="1175"/>
      <c r="CZ213" s="1175"/>
      <c r="DA213" s="1175"/>
      <c r="DB213" s="1175"/>
      <c r="DC213" s="1175"/>
      <c r="DD213" s="1175"/>
      <c r="DE213" s="1175"/>
      <c r="DF213" s="1175"/>
      <c r="DG213" s="1175"/>
      <c r="DH213" s="1175"/>
      <c r="DI213" s="1175"/>
      <c r="DJ213" s="1175"/>
      <c r="DK213" s="1175"/>
      <c r="DL213" s="1175"/>
      <c r="DM213" s="1175"/>
      <c r="DN213" s="1175"/>
      <c r="DO213" s="1175"/>
      <c r="DP213" s="1175"/>
      <c r="DQ213" s="1175"/>
      <c r="DR213" s="1175"/>
      <c r="DS213" s="1175"/>
      <c r="DT213" s="1175"/>
      <c r="DU213" s="1175"/>
      <c r="DV213" s="1175"/>
      <c r="DW213" s="1175"/>
      <c r="DX213" s="1175"/>
      <c r="DY213" s="1175"/>
      <c r="DZ213" s="1175"/>
      <c r="EA213" s="1175"/>
      <c r="EB213" s="1175"/>
      <c r="EC213" s="1175"/>
      <c r="ED213" s="1175"/>
      <c r="EE213" s="1175"/>
      <c r="EF213" s="1175"/>
      <c r="EG213" s="1175"/>
      <c r="EH213" s="1175"/>
      <c r="EI213" s="1175"/>
      <c r="EJ213" s="1175"/>
      <c r="EK213" s="1175"/>
      <c r="EL213" s="1175"/>
      <c r="EM213" s="1175"/>
      <c r="EN213" s="1175"/>
      <c r="EO213" s="1175"/>
      <c r="EP213" s="1175"/>
      <c r="EQ213" s="1175"/>
      <c r="ER213" s="1175"/>
      <c r="ES213" s="1175"/>
      <c r="ET213" s="1175"/>
      <c r="EU213" s="1175"/>
      <c r="EV213" s="1175"/>
      <c r="EW213" s="1175"/>
      <c r="EX213" s="1175"/>
      <c r="EY213" s="1175"/>
      <c r="EZ213" s="1175"/>
      <c r="FA213" s="1175"/>
      <c r="FB213" s="1175"/>
      <c r="FC213" s="1175"/>
      <c r="FD213" s="1175"/>
      <c r="FE213" s="1175"/>
      <c r="FF213" s="1175"/>
      <c r="FG213" s="1175"/>
      <c r="FH213" s="1175"/>
      <c r="FI213" s="1175"/>
      <c r="FJ213" s="1175"/>
      <c r="FK213" s="1175"/>
      <c r="FL213" s="1175"/>
      <c r="FM213" s="1175"/>
      <c r="FN213" s="1175"/>
      <c r="FO213" s="1175"/>
      <c r="FP213" s="1175"/>
      <c r="FQ213" s="1175"/>
      <c r="FR213" s="1175"/>
      <c r="FS213" s="1175"/>
      <c r="FT213" s="1175"/>
      <c r="FU213" s="1175"/>
      <c r="FV213" s="1175"/>
      <c r="FW213" s="1175"/>
      <c r="FX213" s="1175"/>
      <c r="FY213" s="1175"/>
      <c r="FZ213" s="1175"/>
      <c r="GA213" s="1175"/>
      <c r="GB213" s="1175"/>
      <c r="GC213" s="1175"/>
      <c r="GD213" s="1175"/>
      <c r="GE213" s="1175"/>
      <c r="GF213" s="1175"/>
      <c r="GG213" s="1175"/>
      <c r="GH213" s="1175"/>
      <c r="GI213" s="1175"/>
      <c r="GJ213" s="1175"/>
      <c r="GK213" s="1175"/>
      <c r="GL213" s="1175"/>
      <c r="GM213" s="1175"/>
      <c r="GN213" s="1175"/>
      <c r="GO213" s="1175"/>
      <c r="GP213" s="1175"/>
      <c r="GQ213" s="1175"/>
      <c r="GR213" s="1175"/>
      <c r="GS213" s="1175"/>
      <c r="GT213" s="1175"/>
      <c r="GU213" s="1175"/>
      <c r="GV213" s="1175"/>
      <c r="GW213" s="1175"/>
      <c r="GX213" s="1175"/>
      <c r="GY213" s="1175"/>
      <c r="GZ213" s="1175"/>
      <c r="HA213" s="1175"/>
      <c r="HB213" s="1175"/>
      <c r="HC213" s="1175"/>
      <c r="HD213" s="1175"/>
      <c r="HE213" s="1175"/>
      <c r="HF213" s="1175"/>
      <c r="HG213" s="1175"/>
      <c r="HH213" s="1175"/>
      <c r="HI213" s="1175"/>
      <c r="HJ213" s="1175"/>
      <c r="HK213" s="1175"/>
      <c r="HL213" s="1175"/>
      <c r="HM213" s="1175"/>
      <c r="HN213" s="1175"/>
      <c r="HO213" s="1175"/>
      <c r="HP213" s="1175"/>
      <c r="HQ213" s="1175"/>
      <c r="HR213" s="1175"/>
      <c r="HS213" s="1175"/>
      <c r="HT213" s="1175"/>
      <c r="HU213" s="1175"/>
      <c r="HV213" s="1175"/>
      <c r="HW213" s="1175"/>
      <c r="HX213" s="1175"/>
      <c r="HY213" s="1175"/>
      <c r="HZ213" s="1175"/>
      <c r="IA213" s="1175"/>
      <c r="IB213" s="1175"/>
      <c r="IC213" s="1175"/>
      <c r="ID213" s="1175"/>
      <c r="IE213" s="1175"/>
      <c r="IF213" s="1175"/>
      <c r="IG213" s="1175"/>
      <c r="IH213" s="1175"/>
      <c r="II213" s="1175"/>
      <c r="IJ213" s="1175"/>
      <c r="IK213" s="1175"/>
      <c r="IL213" s="1175"/>
      <c r="IM213" s="1175"/>
      <c r="IN213" s="1175"/>
      <c r="IO213" s="1175"/>
      <c r="IP213" s="1175"/>
      <c r="IQ213" s="1175"/>
      <c r="IR213" s="1175"/>
      <c r="IS213" s="1175"/>
      <c r="IT213" s="1175"/>
      <c r="IU213" s="1175"/>
      <c r="IV213" s="1175"/>
      <c r="IW213" s="1175"/>
      <c r="IX213" s="1175"/>
      <c r="IY213" s="1175"/>
      <c r="IZ213" s="1175"/>
      <c r="JA213" s="1175"/>
      <c r="JB213" s="1175"/>
      <c r="JC213" s="1175"/>
      <c r="JD213" s="1175"/>
      <c r="JE213" s="1175"/>
    </row>
    <row r="214" spans="13:265" s="1206" customFormat="1" ht="15" hidden="1" customHeight="1" x14ac:dyDescent="0.25">
      <c r="M214" s="1064"/>
      <c r="N214" s="1064"/>
      <c r="CK214" s="1175"/>
      <c r="CL214" s="1175"/>
      <c r="CM214" s="1175"/>
      <c r="CN214" s="1175"/>
      <c r="CO214" s="1175"/>
      <c r="CP214" s="1175"/>
      <c r="CQ214" s="1175"/>
      <c r="CR214" s="1175"/>
      <c r="CS214" s="1175"/>
      <c r="CT214" s="1175"/>
      <c r="CU214" s="1175"/>
      <c r="CV214" s="1175"/>
      <c r="CW214" s="1175"/>
      <c r="CX214" s="1175"/>
      <c r="CY214" s="1175"/>
      <c r="CZ214" s="1175"/>
      <c r="DA214" s="1175"/>
      <c r="DB214" s="1175"/>
      <c r="DC214" s="1175"/>
      <c r="DD214" s="1175"/>
      <c r="DE214" s="1175"/>
      <c r="DF214" s="1175"/>
      <c r="DG214" s="1175"/>
      <c r="DH214" s="1175"/>
      <c r="DI214" s="1175"/>
      <c r="DJ214" s="1175"/>
      <c r="DK214" s="1175"/>
      <c r="DL214" s="1175"/>
      <c r="DM214" s="1175"/>
      <c r="DN214" s="1175"/>
      <c r="DO214" s="1175"/>
      <c r="DP214" s="1175"/>
      <c r="DQ214" s="1175"/>
      <c r="DR214" s="1175"/>
      <c r="DS214" s="1175"/>
      <c r="DT214" s="1175"/>
      <c r="DU214" s="1175"/>
      <c r="DV214" s="1175"/>
      <c r="DW214" s="1175"/>
      <c r="DX214" s="1175"/>
      <c r="DY214" s="1175"/>
      <c r="DZ214" s="1175"/>
      <c r="EA214" s="1175"/>
      <c r="EB214" s="1175"/>
      <c r="EC214" s="1175"/>
      <c r="ED214" s="1175"/>
      <c r="EE214" s="1175"/>
      <c r="EF214" s="1175"/>
      <c r="EG214" s="1175"/>
      <c r="EH214" s="1175"/>
      <c r="EI214" s="1175"/>
      <c r="EJ214" s="1175"/>
      <c r="EK214" s="1175"/>
      <c r="EL214" s="1175"/>
      <c r="EM214" s="1175"/>
      <c r="EN214" s="1175"/>
      <c r="EO214" s="1175"/>
      <c r="EP214" s="1175"/>
      <c r="EQ214" s="1175"/>
      <c r="ER214" s="1175"/>
      <c r="ES214" s="1175"/>
      <c r="ET214" s="1175"/>
      <c r="EU214" s="1175"/>
      <c r="EV214" s="1175"/>
      <c r="EW214" s="1175"/>
      <c r="EX214" s="1175"/>
      <c r="EY214" s="1175"/>
      <c r="EZ214" s="1175"/>
      <c r="FA214" s="1175"/>
      <c r="FB214" s="1175"/>
      <c r="FC214" s="1175"/>
      <c r="FD214" s="1175"/>
      <c r="FE214" s="1175"/>
      <c r="FF214" s="1175"/>
      <c r="FG214" s="1175"/>
      <c r="FH214" s="1175"/>
      <c r="FI214" s="1175"/>
      <c r="FJ214" s="1175"/>
      <c r="FK214" s="1175"/>
      <c r="FL214" s="1175"/>
      <c r="FM214" s="1175"/>
      <c r="FN214" s="1175"/>
      <c r="FO214" s="1175"/>
      <c r="FP214" s="1175"/>
      <c r="FQ214" s="1175"/>
      <c r="FR214" s="1175"/>
      <c r="FS214" s="1175"/>
      <c r="FT214" s="1175"/>
      <c r="FU214" s="1175"/>
      <c r="FV214" s="1175"/>
      <c r="FW214" s="1175"/>
      <c r="FX214" s="1175"/>
      <c r="FY214" s="1175"/>
      <c r="FZ214" s="1175"/>
      <c r="GA214" s="1175"/>
      <c r="GB214" s="1175"/>
      <c r="GC214" s="1175"/>
      <c r="GD214" s="1175"/>
      <c r="GE214" s="1175"/>
      <c r="GF214" s="1175"/>
      <c r="GG214" s="1175"/>
      <c r="GH214" s="1175"/>
      <c r="GI214" s="1175"/>
      <c r="GJ214" s="1175"/>
      <c r="GK214" s="1175"/>
      <c r="GL214" s="1175"/>
      <c r="GM214" s="1175"/>
      <c r="GN214" s="1175"/>
      <c r="GO214" s="1175"/>
      <c r="GP214" s="1175"/>
      <c r="GQ214" s="1175"/>
      <c r="GR214" s="1175"/>
      <c r="GS214" s="1175"/>
      <c r="GT214" s="1175"/>
      <c r="GU214" s="1175"/>
      <c r="GV214" s="1175"/>
      <c r="GW214" s="1175"/>
      <c r="GX214" s="1175"/>
      <c r="GY214" s="1175"/>
      <c r="GZ214" s="1175"/>
      <c r="HA214" s="1175"/>
      <c r="HB214" s="1175"/>
      <c r="HC214" s="1175"/>
      <c r="HD214" s="1175"/>
      <c r="HE214" s="1175"/>
      <c r="HF214" s="1175"/>
      <c r="HG214" s="1175"/>
      <c r="HH214" s="1175"/>
      <c r="HI214" s="1175"/>
      <c r="HJ214" s="1175"/>
      <c r="HK214" s="1175"/>
      <c r="HL214" s="1175"/>
      <c r="HM214" s="1175"/>
      <c r="HN214" s="1175"/>
      <c r="HO214" s="1175"/>
      <c r="HP214" s="1175"/>
      <c r="HQ214" s="1175"/>
      <c r="HR214" s="1175"/>
      <c r="HS214" s="1175"/>
      <c r="HT214" s="1175"/>
      <c r="HU214" s="1175"/>
      <c r="HV214" s="1175"/>
      <c r="HW214" s="1175"/>
      <c r="HX214" s="1175"/>
      <c r="HY214" s="1175"/>
      <c r="HZ214" s="1175"/>
      <c r="IA214" s="1175"/>
      <c r="IB214" s="1175"/>
      <c r="IC214" s="1175"/>
      <c r="ID214" s="1175"/>
      <c r="IE214" s="1175"/>
      <c r="IF214" s="1175"/>
      <c r="IG214" s="1175"/>
      <c r="IH214" s="1175"/>
      <c r="II214" s="1175"/>
      <c r="IJ214" s="1175"/>
      <c r="IK214" s="1175"/>
      <c r="IL214" s="1175"/>
      <c r="IM214" s="1175"/>
      <c r="IN214" s="1175"/>
      <c r="IO214" s="1175"/>
      <c r="IP214" s="1175"/>
      <c r="IQ214" s="1175"/>
      <c r="IR214" s="1175"/>
      <c r="IS214" s="1175"/>
      <c r="IT214" s="1175"/>
      <c r="IU214" s="1175"/>
      <c r="IV214" s="1175"/>
      <c r="IW214" s="1175"/>
      <c r="IX214" s="1175"/>
      <c r="IY214" s="1175"/>
      <c r="IZ214" s="1175"/>
      <c r="JA214" s="1175"/>
      <c r="JB214" s="1175"/>
      <c r="JC214" s="1175"/>
      <c r="JD214" s="1175"/>
      <c r="JE214" s="1175"/>
    </row>
    <row r="215" spans="13:265" s="1206" customFormat="1" ht="15" hidden="1" customHeight="1" x14ac:dyDescent="0.25">
      <c r="M215" s="1064"/>
      <c r="N215" s="1064"/>
      <c r="CK215" s="1175"/>
      <c r="CL215" s="1175"/>
      <c r="CM215" s="1175"/>
      <c r="CN215" s="1175"/>
      <c r="CO215" s="1175"/>
      <c r="CP215" s="1175"/>
      <c r="CQ215" s="1175"/>
      <c r="CR215" s="1175"/>
      <c r="CS215" s="1175"/>
      <c r="CT215" s="1175"/>
      <c r="CU215" s="1175"/>
      <c r="CV215" s="1175"/>
      <c r="CW215" s="1175"/>
      <c r="CX215" s="1175"/>
      <c r="CY215" s="1175"/>
      <c r="CZ215" s="1175"/>
      <c r="DA215" s="1175"/>
      <c r="DB215" s="1175"/>
      <c r="DC215" s="1175"/>
      <c r="DD215" s="1175"/>
      <c r="DE215" s="1175"/>
      <c r="DF215" s="1175"/>
      <c r="DG215" s="1175"/>
      <c r="DH215" s="1175"/>
      <c r="DI215" s="1175"/>
      <c r="DJ215" s="1175"/>
      <c r="DK215" s="1175"/>
      <c r="DL215" s="1175"/>
      <c r="DM215" s="1175"/>
      <c r="DN215" s="1175"/>
      <c r="DO215" s="1175"/>
      <c r="DP215" s="1175"/>
      <c r="DQ215" s="1175"/>
      <c r="DR215" s="1175"/>
      <c r="DS215" s="1175"/>
      <c r="DT215" s="1175"/>
      <c r="DU215" s="1175"/>
      <c r="DV215" s="1175"/>
      <c r="DW215" s="1175"/>
      <c r="DX215" s="1175"/>
      <c r="DY215" s="1175"/>
      <c r="DZ215" s="1175"/>
      <c r="EA215" s="1175"/>
      <c r="EB215" s="1175"/>
      <c r="EC215" s="1175"/>
      <c r="ED215" s="1175"/>
      <c r="EE215" s="1175"/>
      <c r="EF215" s="1175"/>
      <c r="EG215" s="1175"/>
      <c r="EH215" s="1175"/>
      <c r="EI215" s="1175"/>
      <c r="EJ215" s="1175"/>
      <c r="EK215" s="1175"/>
      <c r="EL215" s="1175"/>
      <c r="EM215" s="1175"/>
      <c r="EN215" s="1175"/>
      <c r="EO215" s="1175"/>
      <c r="EP215" s="1175"/>
      <c r="EQ215" s="1175"/>
      <c r="ER215" s="1175"/>
      <c r="ES215" s="1175"/>
      <c r="ET215" s="1175"/>
      <c r="EU215" s="1175"/>
      <c r="EV215" s="1175"/>
      <c r="EW215" s="1175"/>
      <c r="EX215" s="1175"/>
      <c r="EY215" s="1175"/>
      <c r="EZ215" s="1175"/>
      <c r="FA215" s="1175"/>
      <c r="FB215" s="1175"/>
      <c r="FC215" s="1175"/>
      <c r="FD215" s="1175"/>
      <c r="FE215" s="1175"/>
      <c r="FF215" s="1175"/>
      <c r="FG215" s="1175"/>
      <c r="FH215" s="1175"/>
      <c r="FI215" s="1175"/>
      <c r="FJ215" s="1175"/>
      <c r="FK215" s="1175"/>
      <c r="FL215" s="1175"/>
      <c r="FM215" s="1175"/>
      <c r="FN215" s="1175"/>
      <c r="FO215" s="1175"/>
      <c r="FP215" s="1175"/>
      <c r="FQ215" s="1175"/>
      <c r="FR215" s="1175"/>
      <c r="FS215" s="1175"/>
      <c r="FT215" s="1175"/>
      <c r="FU215" s="1175"/>
      <c r="FV215" s="1175"/>
      <c r="FW215" s="1175"/>
      <c r="FX215" s="1175"/>
      <c r="FY215" s="1175"/>
      <c r="FZ215" s="1175"/>
      <c r="GA215" s="1175"/>
      <c r="GB215" s="1175"/>
      <c r="GC215" s="1175"/>
      <c r="GD215" s="1175"/>
      <c r="GE215" s="1175"/>
      <c r="GF215" s="1175"/>
      <c r="GG215" s="1175"/>
      <c r="GH215" s="1175"/>
      <c r="GI215" s="1175"/>
      <c r="GJ215" s="1175"/>
      <c r="GK215" s="1175"/>
      <c r="GL215" s="1175"/>
      <c r="GM215" s="1175"/>
      <c r="GN215" s="1175"/>
      <c r="GO215" s="1175"/>
      <c r="GP215" s="1175"/>
      <c r="GQ215" s="1175"/>
      <c r="GR215" s="1175"/>
      <c r="GS215" s="1175"/>
      <c r="GT215" s="1175"/>
      <c r="GU215" s="1175"/>
      <c r="GV215" s="1175"/>
      <c r="GW215" s="1175"/>
      <c r="GX215" s="1175"/>
      <c r="GY215" s="1175"/>
      <c r="GZ215" s="1175"/>
      <c r="HA215" s="1175"/>
      <c r="HB215" s="1175"/>
      <c r="HC215" s="1175"/>
      <c r="HD215" s="1175"/>
      <c r="HE215" s="1175"/>
      <c r="HF215" s="1175"/>
      <c r="HG215" s="1175"/>
      <c r="HH215" s="1175"/>
      <c r="HI215" s="1175"/>
      <c r="HJ215" s="1175"/>
      <c r="HK215" s="1175"/>
      <c r="HL215" s="1175"/>
      <c r="HM215" s="1175"/>
      <c r="HN215" s="1175"/>
      <c r="HO215" s="1175"/>
      <c r="HP215" s="1175"/>
      <c r="HQ215" s="1175"/>
      <c r="HR215" s="1175"/>
      <c r="HS215" s="1175"/>
      <c r="HT215" s="1175"/>
      <c r="HU215" s="1175"/>
      <c r="HV215" s="1175"/>
      <c r="HW215" s="1175"/>
      <c r="HX215" s="1175"/>
      <c r="HY215" s="1175"/>
      <c r="HZ215" s="1175"/>
      <c r="IA215" s="1175"/>
      <c r="IB215" s="1175"/>
      <c r="IC215" s="1175"/>
      <c r="ID215" s="1175"/>
      <c r="IE215" s="1175"/>
      <c r="IF215" s="1175"/>
      <c r="IG215" s="1175"/>
      <c r="IH215" s="1175"/>
      <c r="II215" s="1175"/>
      <c r="IJ215" s="1175"/>
      <c r="IK215" s="1175"/>
      <c r="IL215" s="1175"/>
      <c r="IM215" s="1175"/>
      <c r="IN215" s="1175"/>
      <c r="IO215" s="1175"/>
      <c r="IP215" s="1175"/>
      <c r="IQ215" s="1175"/>
      <c r="IR215" s="1175"/>
      <c r="IS215" s="1175"/>
      <c r="IT215" s="1175"/>
      <c r="IU215" s="1175"/>
      <c r="IV215" s="1175"/>
      <c r="IW215" s="1175"/>
      <c r="IX215" s="1175"/>
      <c r="IY215" s="1175"/>
      <c r="IZ215" s="1175"/>
      <c r="JA215" s="1175"/>
      <c r="JB215" s="1175"/>
      <c r="JC215" s="1175"/>
      <c r="JD215" s="1175"/>
      <c r="JE215" s="1175"/>
    </row>
    <row r="216" spans="13:265" s="1206" customFormat="1" ht="15" hidden="1" customHeight="1" x14ac:dyDescent="0.25">
      <c r="M216" s="1064"/>
      <c r="N216" s="1064"/>
      <c r="CK216" s="1175"/>
      <c r="CL216" s="1175"/>
      <c r="CM216" s="1175"/>
      <c r="CN216" s="1175"/>
      <c r="CO216" s="1175"/>
      <c r="CP216" s="1175"/>
      <c r="CQ216" s="1175"/>
      <c r="CR216" s="1175"/>
      <c r="CS216" s="1175"/>
      <c r="CT216" s="1175"/>
      <c r="CU216" s="1175"/>
      <c r="CV216" s="1175"/>
      <c r="CW216" s="1175"/>
      <c r="CX216" s="1175"/>
      <c r="CY216" s="1175"/>
      <c r="CZ216" s="1175"/>
      <c r="DA216" s="1175"/>
      <c r="DB216" s="1175"/>
      <c r="DC216" s="1175"/>
      <c r="DD216" s="1175"/>
      <c r="DE216" s="1175"/>
      <c r="DF216" s="1175"/>
      <c r="DG216" s="1175"/>
      <c r="DH216" s="1175"/>
      <c r="DI216" s="1175"/>
      <c r="DJ216" s="1175"/>
      <c r="DK216" s="1175"/>
      <c r="DL216" s="1175"/>
      <c r="DM216" s="1175"/>
      <c r="DN216" s="1175"/>
      <c r="DO216" s="1175"/>
      <c r="DP216" s="1175"/>
      <c r="DQ216" s="1175"/>
      <c r="DR216" s="1175"/>
      <c r="DS216" s="1175"/>
      <c r="DT216" s="1175"/>
      <c r="DU216" s="1175"/>
      <c r="DV216" s="1175"/>
      <c r="DW216" s="1175"/>
      <c r="DX216" s="1175"/>
      <c r="DY216" s="1175"/>
      <c r="DZ216" s="1175"/>
      <c r="EA216" s="1175"/>
      <c r="EB216" s="1175"/>
      <c r="EC216" s="1175"/>
      <c r="ED216" s="1175"/>
      <c r="EE216" s="1175"/>
      <c r="EF216" s="1175"/>
      <c r="EG216" s="1175"/>
      <c r="EH216" s="1175"/>
      <c r="EI216" s="1175"/>
      <c r="EJ216" s="1175"/>
      <c r="EK216" s="1175"/>
      <c r="EL216" s="1175"/>
      <c r="EM216" s="1175"/>
      <c r="EN216" s="1175"/>
      <c r="EO216" s="1175"/>
      <c r="EP216" s="1175"/>
      <c r="EQ216" s="1175"/>
      <c r="ER216" s="1175"/>
      <c r="ES216" s="1175"/>
      <c r="ET216" s="1175"/>
      <c r="EU216" s="1175"/>
      <c r="EV216" s="1175"/>
      <c r="EW216" s="1175"/>
      <c r="EX216" s="1175"/>
      <c r="EY216" s="1175"/>
      <c r="EZ216" s="1175"/>
      <c r="FA216" s="1175"/>
      <c r="FB216" s="1175"/>
      <c r="FC216" s="1175"/>
      <c r="FD216" s="1175"/>
      <c r="FE216" s="1175"/>
      <c r="FF216" s="1175"/>
      <c r="FG216" s="1175"/>
      <c r="FH216" s="1175"/>
      <c r="FI216" s="1175"/>
      <c r="FJ216" s="1175"/>
      <c r="FK216" s="1175"/>
      <c r="FL216" s="1175"/>
      <c r="FM216" s="1175"/>
      <c r="FN216" s="1175"/>
      <c r="FO216" s="1175"/>
      <c r="FP216" s="1175"/>
      <c r="FQ216" s="1175"/>
      <c r="FR216" s="1175"/>
      <c r="FS216" s="1175"/>
      <c r="FT216" s="1175"/>
      <c r="FU216" s="1175"/>
      <c r="FV216" s="1175"/>
      <c r="FW216" s="1175"/>
      <c r="FX216" s="1175"/>
      <c r="FY216" s="1175"/>
      <c r="FZ216" s="1175"/>
      <c r="GA216" s="1175"/>
      <c r="GB216" s="1175"/>
      <c r="GC216" s="1175"/>
      <c r="GD216" s="1175"/>
      <c r="GE216" s="1175"/>
      <c r="GF216" s="1175"/>
      <c r="GG216" s="1175"/>
      <c r="GH216" s="1175"/>
      <c r="GI216" s="1175"/>
      <c r="GJ216" s="1175"/>
      <c r="GK216" s="1175"/>
      <c r="GL216" s="1175"/>
      <c r="GM216" s="1175"/>
      <c r="GN216" s="1175"/>
      <c r="GO216" s="1175"/>
      <c r="GP216" s="1175"/>
      <c r="GQ216" s="1175"/>
      <c r="GR216" s="1175"/>
      <c r="GS216" s="1175"/>
      <c r="GT216" s="1175"/>
      <c r="GU216" s="1175"/>
      <c r="GV216" s="1175"/>
      <c r="GW216" s="1175"/>
      <c r="GX216" s="1175"/>
      <c r="GY216" s="1175"/>
      <c r="GZ216" s="1175"/>
      <c r="HA216" s="1175"/>
      <c r="HB216" s="1175"/>
      <c r="HC216" s="1175"/>
      <c r="HD216" s="1175"/>
      <c r="HE216" s="1175"/>
      <c r="HF216" s="1175"/>
      <c r="HG216" s="1175"/>
      <c r="HH216" s="1175"/>
      <c r="HI216" s="1175"/>
      <c r="HJ216" s="1175"/>
      <c r="HK216" s="1175"/>
      <c r="HL216" s="1175"/>
      <c r="HM216" s="1175"/>
      <c r="HN216" s="1175"/>
      <c r="HO216" s="1175"/>
      <c r="HP216" s="1175"/>
      <c r="HQ216" s="1175"/>
      <c r="HR216" s="1175"/>
      <c r="HS216" s="1175"/>
      <c r="HT216" s="1175"/>
      <c r="HU216" s="1175"/>
      <c r="HV216" s="1175"/>
      <c r="HW216" s="1175"/>
      <c r="HX216" s="1175"/>
      <c r="HY216" s="1175"/>
      <c r="HZ216" s="1175"/>
      <c r="IA216" s="1175"/>
      <c r="IB216" s="1175"/>
      <c r="IC216" s="1175"/>
      <c r="ID216" s="1175"/>
      <c r="IE216" s="1175"/>
      <c r="IF216" s="1175"/>
      <c r="IG216" s="1175"/>
      <c r="IH216" s="1175"/>
      <c r="II216" s="1175"/>
      <c r="IJ216" s="1175"/>
      <c r="IK216" s="1175"/>
      <c r="IL216" s="1175"/>
      <c r="IM216" s="1175"/>
      <c r="IN216" s="1175"/>
      <c r="IO216" s="1175"/>
      <c r="IP216" s="1175"/>
      <c r="IQ216" s="1175"/>
      <c r="IR216" s="1175"/>
      <c r="IS216" s="1175"/>
      <c r="IT216" s="1175"/>
      <c r="IU216" s="1175"/>
      <c r="IV216" s="1175"/>
      <c r="IW216" s="1175"/>
      <c r="IX216" s="1175"/>
      <c r="IY216" s="1175"/>
      <c r="IZ216" s="1175"/>
      <c r="JA216" s="1175"/>
      <c r="JB216" s="1175"/>
      <c r="JC216" s="1175"/>
      <c r="JD216" s="1175"/>
      <c r="JE216" s="1175"/>
    </row>
    <row r="217" spans="13:265" s="1206" customFormat="1" ht="15" hidden="1" customHeight="1" x14ac:dyDescent="0.25">
      <c r="M217" s="1064"/>
      <c r="N217" s="1064"/>
      <c r="CK217" s="1175"/>
      <c r="CL217" s="1175"/>
      <c r="CM217" s="1175"/>
      <c r="CN217" s="1175"/>
      <c r="CO217" s="1175"/>
      <c r="CP217" s="1175"/>
      <c r="CQ217" s="1175"/>
      <c r="CR217" s="1175"/>
      <c r="CS217" s="1175"/>
      <c r="CT217" s="1175"/>
      <c r="CU217" s="1175"/>
      <c r="CV217" s="1175"/>
      <c r="CW217" s="1175"/>
      <c r="CX217" s="1175"/>
      <c r="CY217" s="1175"/>
      <c r="CZ217" s="1175"/>
      <c r="DA217" s="1175"/>
      <c r="DB217" s="1175"/>
      <c r="DC217" s="1175"/>
      <c r="DD217" s="1175"/>
      <c r="DE217" s="1175"/>
      <c r="DF217" s="1175"/>
      <c r="DG217" s="1175"/>
      <c r="DH217" s="1175"/>
      <c r="DI217" s="1175"/>
      <c r="DJ217" s="1175"/>
      <c r="DK217" s="1175"/>
      <c r="DL217" s="1175"/>
      <c r="DM217" s="1175"/>
      <c r="DN217" s="1175"/>
      <c r="DO217" s="1175"/>
      <c r="DP217" s="1175"/>
      <c r="DQ217" s="1175"/>
      <c r="DR217" s="1175"/>
      <c r="DS217" s="1175"/>
      <c r="DT217" s="1175"/>
      <c r="DU217" s="1175"/>
      <c r="DV217" s="1175"/>
      <c r="DW217" s="1175"/>
      <c r="DX217" s="1175"/>
      <c r="DY217" s="1175"/>
      <c r="DZ217" s="1175"/>
      <c r="EA217" s="1175"/>
      <c r="EB217" s="1175"/>
      <c r="EC217" s="1175"/>
      <c r="ED217" s="1175"/>
      <c r="EE217" s="1175"/>
      <c r="EF217" s="1175"/>
      <c r="EG217" s="1175"/>
      <c r="EH217" s="1175"/>
      <c r="EI217" s="1175"/>
      <c r="EJ217" s="1175"/>
      <c r="EK217" s="1175"/>
      <c r="EL217" s="1175"/>
      <c r="EM217" s="1175"/>
      <c r="EN217" s="1175"/>
      <c r="EO217" s="1175"/>
      <c r="EP217" s="1175"/>
      <c r="EQ217" s="1175"/>
      <c r="ER217" s="1175"/>
      <c r="ES217" s="1175"/>
      <c r="ET217" s="1175"/>
      <c r="EU217" s="1175"/>
      <c r="EV217" s="1175"/>
      <c r="EW217" s="1175"/>
      <c r="EX217" s="1175"/>
      <c r="EY217" s="1175"/>
      <c r="EZ217" s="1175"/>
      <c r="FA217" s="1175"/>
      <c r="FB217" s="1175"/>
      <c r="FC217" s="1175"/>
      <c r="FD217" s="1175"/>
      <c r="FE217" s="1175"/>
      <c r="FF217" s="1175"/>
      <c r="FG217" s="1175"/>
      <c r="FH217" s="1175"/>
      <c r="FI217" s="1175"/>
      <c r="FJ217" s="1175"/>
      <c r="FK217" s="1175"/>
      <c r="FL217" s="1175"/>
      <c r="FM217" s="1175"/>
      <c r="FN217" s="1175"/>
      <c r="FO217" s="1175"/>
      <c r="FP217" s="1175"/>
      <c r="FQ217" s="1175"/>
      <c r="FR217" s="1175"/>
      <c r="FS217" s="1175"/>
      <c r="FT217" s="1175"/>
      <c r="FU217" s="1175"/>
      <c r="FV217" s="1175"/>
      <c r="FW217" s="1175"/>
      <c r="FX217" s="1175"/>
      <c r="FY217" s="1175"/>
      <c r="FZ217" s="1175"/>
      <c r="GA217" s="1175"/>
      <c r="GB217" s="1175"/>
      <c r="GC217" s="1175"/>
      <c r="GD217" s="1175"/>
      <c r="GE217" s="1175"/>
      <c r="GF217" s="1175"/>
      <c r="GG217" s="1175"/>
      <c r="GH217" s="1175"/>
      <c r="GI217" s="1175"/>
      <c r="GJ217" s="1175"/>
      <c r="GK217" s="1175"/>
      <c r="GL217" s="1175"/>
      <c r="GM217" s="1175"/>
      <c r="GN217" s="1175"/>
      <c r="GO217" s="1175"/>
      <c r="GP217" s="1175"/>
      <c r="GQ217" s="1175"/>
      <c r="GR217" s="1175"/>
      <c r="GS217" s="1175"/>
      <c r="GT217" s="1175"/>
      <c r="GU217" s="1175"/>
      <c r="GV217" s="1175"/>
      <c r="GW217" s="1175"/>
      <c r="GX217" s="1175"/>
      <c r="GY217" s="1175"/>
      <c r="GZ217" s="1175"/>
      <c r="HA217" s="1175"/>
      <c r="HB217" s="1175"/>
      <c r="HC217" s="1175"/>
      <c r="HD217" s="1175"/>
      <c r="HE217" s="1175"/>
      <c r="HF217" s="1175"/>
      <c r="HG217" s="1175"/>
      <c r="HH217" s="1175"/>
      <c r="HI217" s="1175"/>
      <c r="HJ217" s="1175"/>
      <c r="HK217" s="1175"/>
      <c r="HL217" s="1175"/>
      <c r="HM217" s="1175"/>
      <c r="HN217" s="1175"/>
      <c r="HO217" s="1175"/>
      <c r="HP217" s="1175"/>
      <c r="HQ217" s="1175"/>
      <c r="HR217" s="1175"/>
      <c r="HS217" s="1175"/>
      <c r="HT217" s="1175"/>
      <c r="HU217" s="1175"/>
      <c r="HV217" s="1175"/>
      <c r="HW217" s="1175"/>
      <c r="HX217" s="1175"/>
      <c r="HY217" s="1175"/>
      <c r="HZ217" s="1175"/>
      <c r="IA217" s="1175"/>
      <c r="IB217" s="1175"/>
      <c r="IC217" s="1175"/>
      <c r="ID217" s="1175"/>
      <c r="IE217" s="1175"/>
      <c r="IF217" s="1175"/>
      <c r="IG217" s="1175"/>
      <c r="IH217" s="1175"/>
      <c r="II217" s="1175"/>
      <c r="IJ217" s="1175"/>
      <c r="IK217" s="1175"/>
      <c r="IL217" s="1175"/>
      <c r="IM217" s="1175"/>
      <c r="IN217" s="1175"/>
      <c r="IO217" s="1175"/>
      <c r="IP217" s="1175"/>
      <c r="IQ217" s="1175"/>
      <c r="IR217" s="1175"/>
      <c r="IS217" s="1175"/>
      <c r="IT217" s="1175"/>
      <c r="IU217" s="1175"/>
      <c r="IV217" s="1175"/>
      <c r="IW217" s="1175"/>
      <c r="IX217" s="1175"/>
      <c r="IY217" s="1175"/>
      <c r="IZ217" s="1175"/>
      <c r="JA217" s="1175"/>
      <c r="JB217" s="1175"/>
      <c r="JC217" s="1175"/>
      <c r="JD217" s="1175"/>
      <c r="JE217" s="1175"/>
    </row>
    <row r="218" spans="13:265" s="1206" customFormat="1" ht="15" hidden="1" customHeight="1" x14ac:dyDescent="0.25">
      <c r="M218" s="1064"/>
      <c r="N218" s="1064"/>
      <c r="CK218" s="1175"/>
      <c r="CL218" s="1175"/>
      <c r="CM218" s="1175"/>
      <c r="CN218" s="1175"/>
      <c r="CO218" s="1175"/>
      <c r="CP218" s="1175"/>
      <c r="CQ218" s="1175"/>
      <c r="CR218" s="1175"/>
      <c r="CS218" s="1175"/>
      <c r="CT218" s="1175"/>
      <c r="CU218" s="1175"/>
      <c r="CV218" s="1175"/>
      <c r="CW218" s="1175"/>
      <c r="CX218" s="1175"/>
      <c r="CY218" s="1175"/>
      <c r="CZ218" s="1175"/>
      <c r="DA218" s="1175"/>
      <c r="DB218" s="1175"/>
      <c r="DC218" s="1175"/>
      <c r="DD218" s="1175"/>
      <c r="DE218" s="1175"/>
      <c r="DF218" s="1175"/>
      <c r="DG218" s="1175"/>
      <c r="DH218" s="1175"/>
      <c r="DI218" s="1175"/>
      <c r="DJ218" s="1175"/>
      <c r="DK218" s="1175"/>
      <c r="DL218" s="1175"/>
      <c r="DM218" s="1175"/>
      <c r="DN218" s="1175"/>
      <c r="DO218" s="1175"/>
      <c r="DP218" s="1175"/>
      <c r="DQ218" s="1175"/>
      <c r="DR218" s="1175"/>
      <c r="DS218" s="1175"/>
      <c r="DT218" s="1175"/>
      <c r="DU218" s="1175"/>
      <c r="DV218" s="1175"/>
      <c r="DW218" s="1175"/>
      <c r="DX218" s="1175"/>
      <c r="DY218" s="1175"/>
      <c r="DZ218" s="1175"/>
      <c r="EA218" s="1175"/>
      <c r="EB218" s="1175"/>
      <c r="EC218" s="1175"/>
      <c r="ED218" s="1175"/>
      <c r="EE218" s="1175"/>
      <c r="EF218" s="1175"/>
      <c r="EG218" s="1175"/>
      <c r="EH218" s="1175"/>
      <c r="EI218" s="1175"/>
      <c r="EJ218" s="1175"/>
      <c r="EK218" s="1175"/>
      <c r="EL218" s="1175"/>
      <c r="EM218" s="1175"/>
      <c r="EN218" s="1175"/>
      <c r="EO218" s="1175"/>
      <c r="EP218" s="1175"/>
      <c r="EQ218" s="1175"/>
      <c r="ER218" s="1175"/>
      <c r="ES218" s="1175"/>
      <c r="ET218" s="1175"/>
      <c r="EU218" s="1175"/>
      <c r="EV218" s="1175"/>
      <c r="EW218" s="1175"/>
      <c r="EX218" s="1175"/>
      <c r="EY218" s="1175"/>
      <c r="EZ218" s="1175"/>
      <c r="FA218" s="1175"/>
      <c r="FB218" s="1175"/>
      <c r="FC218" s="1175"/>
      <c r="FD218" s="1175"/>
      <c r="FE218" s="1175"/>
      <c r="FF218" s="1175"/>
      <c r="FG218" s="1175"/>
      <c r="FH218" s="1175"/>
      <c r="FI218" s="1175"/>
      <c r="FJ218" s="1175"/>
      <c r="FK218" s="1175"/>
      <c r="FL218" s="1175"/>
      <c r="FM218" s="1175"/>
      <c r="FN218" s="1175"/>
      <c r="FO218" s="1175"/>
      <c r="FP218" s="1175"/>
      <c r="FQ218" s="1175"/>
      <c r="FR218" s="1175"/>
      <c r="FS218" s="1175"/>
      <c r="FT218" s="1175"/>
      <c r="FU218" s="1175"/>
      <c r="FV218" s="1175"/>
      <c r="FW218" s="1175"/>
      <c r="FX218" s="1175"/>
      <c r="FY218" s="1175"/>
      <c r="FZ218" s="1175"/>
      <c r="GA218" s="1175"/>
      <c r="GB218" s="1175"/>
      <c r="GC218" s="1175"/>
      <c r="GD218" s="1175"/>
      <c r="GE218" s="1175"/>
      <c r="GF218" s="1175"/>
      <c r="GG218" s="1175"/>
      <c r="GH218" s="1175"/>
      <c r="GI218" s="1175"/>
      <c r="GJ218" s="1175"/>
      <c r="GK218" s="1175"/>
      <c r="GL218" s="1175"/>
      <c r="GM218" s="1175"/>
      <c r="GN218" s="1175"/>
      <c r="GO218" s="1175"/>
      <c r="GP218" s="1175"/>
      <c r="GQ218" s="1175"/>
      <c r="GR218" s="1175"/>
      <c r="GS218" s="1175"/>
      <c r="GT218" s="1175"/>
      <c r="GU218" s="1175"/>
      <c r="GV218" s="1175"/>
      <c r="GW218" s="1175"/>
      <c r="GX218" s="1175"/>
      <c r="GY218" s="1175"/>
      <c r="GZ218" s="1175"/>
      <c r="HA218" s="1175"/>
      <c r="HB218" s="1175"/>
      <c r="HC218" s="1175"/>
      <c r="HD218" s="1175"/>
      <c r="HE218" s="1175"/>
      <c r="HF218" s="1175"/>
      <c r="HG218" s="1175"/>
      <c r="HH218" s="1175"/>
      <c r="HI218" s="1175"/>
      <c r="HJ218" s="1175"/>
      <c r="HK218" s="1175"/>
      <c r="HL218" s="1175"/>
      <c r="HM218" s="1175"/>
      <c r="HN218" s="1175"/>
      <c r="HO218" s="1175"/>
      <c r="HP218" s="1175"/>
      <c r="HQ218" s="1175"/>
      <c r="HR218" s="1175"/>
      <c r="HS218" s="1175"/>
      <c r="HT218" s="1175"/>
      <c r="HU218" s="1175"/>
      <c r="HV218" s="1175"/>
      <c r="HW218" s="1175"/>
      <c r="HX218" s="1175"/>
      <c r="HY218" s="1175"/>
      <c r="HZ218" s="1175"/>
      <c r="IA218" s="1175"/>
      <c r="IB218" s="1175"/>
      <c r="IC218" s="1175"/>
      <c r="ID218" s="1175"/>
      <c r="IE218" s="1175"/>
      <c r="IF218" s="1175"/>
      <c r="IG218" s="1175"/>
      <c r="IH218" s="1175"/>
      <c r="II218" s="1175"/>
      <c r="IJ218" s="1175"/>
      <c r="IK218" s="1175"/>
      <c r="IL218" s="1175"/>
      <c r="IM218" s="1175"/>
      <c r="IN218" s="1175"/>
      <c r="IO218" s="1175"/>
      <c r="IP218" s="1175"/>
      <c r="IQ218" s="1175"/>
      <c r="IR218" s="1175"/>
      <c r="IS218" s="1175"/>
      <c r="IT218" s="1175"/>
      <c r="IU218" s="1175"/>
      <c r="IV218" s="1175"/>
      <c r="IW218" s="1175"/>
      <c r="IX218" s="1175"/>
      <c r="IY218" s="1175"/>
      <c r="IZ218" s="1175"/>
      <c r="JA218" s="1175"/>
      <c r="JB218" s="1175"/>
      <c r="JC218" s="1175"/>
      <c r="JD218" s="1175"/>
      <c r="JE218" s="1175"/>
    </row>
    <row r="219" spans="13:265" s="1206" customFormat="1" ht="15" hidden="1" customHeight="1" x14ac:dyDescent="0.25">
      <c r="M219" s="1064"/>
      <c r="N219" s="1064"/>
      <c r="CK219" s="1175"/>
      <c r="CL219" s="1175"/>
      <c r="CM219" s="1175"/>
      <c r="CN219" s="1175"/>
      <c r="CO219" s="1175"/>
      <c r="CP219" s="1175"/>
      <c r="CQ219" s="1175"/>
      <c r="CR219" s="1175"/>
      <c r="CS219" s="1175"/>
      <c r="CT219" s="1175"/>
      <c r="CU219" s="1175"/>
      <c r="CV219" s="1175"/>
      <c r="CW219" s="1175"/>
      <c r="CX219" s="1175"/>
      <c r="CY219" s="1175"/>
      <c r="CZ219" s="1175"/>
      <c r="DA219" s="1175"/>
      <c r="DB219" s="1175"/>
      <c r="DC219" s="1175"/>
      <c r="DD219" s="1175"/>
      <c r="DE219" s="1175"/>
      <c r="DF219" s="1175"/>
      <c r="DG219" s="1175"/>
      <c r="DH219" s="1175"/>
      <c r="DI219" s="1175"/>
      <c r="DJ219" s="1175"/>
      <c r="DK219" s="1175"/>
      <c r="DL219" s="1175"/>
      <c r="DM219" s="1175"/>
      <c r="DN219" s="1175"/>
      <c r="DO219" s="1175"/>
      <c r="DP219" s="1175"/>
      <c r="DQ219" s="1175"/>
      <c r="DR219" s="1175"/>
      <c r="DS219" s="1175"/>
      <c r="DT219" s="1175"/>
      <c r="DU219" s="1175"/>
      <c r="DV219" s="1175"/>
      <c r="DW219" s="1175"/>
      <c r="DX219" s="1175"/>
      <c r="DY219" s="1175"/>
      <c r="DZ219" s="1175"/>
      <c r="EA219" s="1175"/>
      <c r="EB219" s="1175"/>
      <c r="EC219" s="1175"/>
      <c r="ED219" s="1175"/>
      <c r="EE219" s="1175"/>
      <c r="EF219" s="1175"/>
      <c r="EG219" s="1175"/>
      <c r="EH219" s="1175"/>
      <c r="EI219" s="1175"/>
      <c r="EJ219" s="1175"/>
      <c r="EK219" s="1175"/>
      <c r="EL219" s="1175"/>
      <c r="EM219" s="1175"/>
      <c r="EN219" s="1175"/>
      <c r="EO219" s="1175"/>
      <c r="EP219" s="1175"/>
      <c r="EQ219" s="1175"/>
      <c r="ER219" s="1175"/>
      <c r="ES219" s="1175"/>
      <c r="ET219" s="1175"/>
      <c r="EU219" s="1175"/>
      <c r="EV219" s="1175"/>
      <c r="EW219" s="1175"/>
      <c r="EX219" s="1175"/>
      <c r="EY219" s="1175"/>
      <c r="EZ219" s="1175"/>
      <c r="FA219" s="1175"/>
      <c r="FB219" s="1175"/>
      <c r="FC219" s="1175"/>
      <c r="FD219" s="1175"/>
      <c r="FE219" s="1175"/>
      <c r="FF219" s="1175"/>
      <c r="FG219" s="1175"/>
      <c r="FH219" s="1175"/>
      <c r="FI219" s="1175"/>
      <c r="FJ219" s="1175"/>
      <c r="FK219" s="1175"/>
      <c r="FL219" s="1175"/>
      <c r="FM219" s="1175"/>
      <c r="FN219" s="1175"/>
      <c r="FO219" s="1175"/>
      <c r="FP219" s="1175"/>
      <c r="FQ219" s="1175"/>
      <c r="FR219" s="1175"/>
      <c r="FS219" s="1175"/>
      <c r="FT219" s="1175"/>
      <c r="FU219" s="1175"/>
      <c r="FV219" s="1175"/>
      <c r="FW219" s="1175"/>
      <c r="FX219" s="1175"/>
      <c r="FY219" s="1175"/>
      <c r="FZ219" s="1175"/>
      <c r="GA219" s="1175"/>
      <c r="GB219" s="1175"/>
      <c r="GC219" s="1175"/>
      <c r="GD219" s="1175"/>
      <c r="GE219" s="1175"/>
      <c r="GF219" s="1175"/>
      <c r="GG219" s="1175"/>
      <c r="GH219" s="1175"/>
      <c r="GI219" s="1175"/>
      <c r="GJ219" s="1175"/>
      <c r="GK219" s="1175"/>
      <c r="GL219" s="1175"/>
      <c r="GM219" s="1175"/>
      <c r="GN219" s="1175"/>
      <c r="GO219" s="1175"/>
      <c r="GP219" s="1175"/>
      <c r="GQ219" s="1175"/>
      <c r="GR219" s="1175"/>
      <c r="GS219" s="1175"/>
      <c r="GT219" s="1175"/>
      <c r="GU219" s="1175"/>
      <c r="GV219" s="1175"/>
      <c r="GW219" s="1175"/>
      <c r="GX219" s="1175"/>
      <c r="GY219" s="1175"/>
      <c r="GZ219" s="1175"/>
      <c r="HA219" s="1175"/>
      <c r="HB219" s="1175"/>
      <c r="HC219" s="1175"/>
      <c r="HD219" s="1175"/>
      <c r="HE219" s="1175"/>
      <c r="HF219" s="1175"/>
      <c r="HG219" s="1175"/>
      <c r="HH219" s="1175"/>
      <c r="HI219" s="1175"/>
      <c r="HJ219" s="1175"/>
      <c r="HK219" s="1175"/>
      <c r="HL219" s="1175"/>
      <c r="HM219" s="1175"/>
      <c r="HN219" s="1175"/>
      <c r="HO219" s="1175"/>
      <c r="HP219" s="1175"/>
      <c r="HQ219" s="1175"/>
      <c r="HR219" s="1175"/>
      <c r="HS219" s="1175"/>
      <c r="HT219" s="1175"/>
      <c r="HU219" s="1175"/>
      <c r="HV219" s="1175"/>
      <c r="HW219" s="1175"/>
      <c r="HX219" s="1175"/>
      <c r="HY219" s="1175"/>
      <c r="HZ219" s="1175"/>
      <c r="IA219" s="1175"/>
      <c r="IB219" s="1175"/>
      <c r="IC219" s="1175"/>
      <c r="ID219" s="1175"/>
      <c r="IE219" s="1175"/>
      <c r="IF219" s="1175"/>
      <c r="IG219" s="1175"/>
      <c r="IH219" s="1175"/>
      <c r="II219" s="1175"/>
      <c r="IJ219" s="1175"/>
      <c r="IK219" s="1175"/>
      <c r="IL219" s="1175"/>
      <c r="IM219" s="1175"/>
      <c r="IN219" s="1175"/>
      <c r="IO219" s="1175"/>
      <c r="IP219" s="1175"/>
      <c r="IQ219" s="1175"/>
      <c r="IR219" s="1175"/>
      <c r="IS219" s="1175"/>
      <c r="IT219" s="1175"/>
      <c r="IU219" s="1175"/>
      <c r="IV219" s="1175"/>
      <c r="IW219" s="1175"/>
      <c r="IX219" s="1175"/>
      <c r="IY219" s="1175"/>
      <c r="IZ219" s="1175"/>
      <c r="JA219" s="1175"/>
      <c r="JB219" s="1175"/>
      <c r="JC219" s="1175"/>
      <c r="JD219" s="1175"/>
      <c r="JE219" s="1175"/>
    </row>
    <row r="220" spans="13:265" s="1206" customFormat="1" ht="15" hidden="1" customHeight="1" x14ac:dyDescent="0.25">
      <c r="M220" s="1064"/>
      <c r="N220" s="1064"/>
      <c r="CK220" s="1175"/>
      <c r="CL220" s="1175"/>
      <c r="CM220" s="1175"/>
      <c r="CN220" s="1175"/>
      <c r="CO220" s="1175"/>
      <c r="CP220" s="1175"/>
      <c r="CQ220" s="1175"/>
      <c r="CR220" s="1175"/>
      <c r="CS220" s="1175"/>
      <c r="CT220" s="1175"/>
      <c r="CU220" s="1175"/>
      <c r="CV220" s="1175"/>
      <c r="CW220" s="1175"/>
      <c r="CX220" s="1175"/>
      <c r="CY220" s="1175"/>
      <c r="CZ220" s="1175"/>
      <c r="DA220" s="1175"/>
      <c r="DB220" s="1175"/>
      <c r="DC220" s="1175"/>
      <c r="DD220" s="1175"/>
      <c r="DE220" s="1175"/>
      <c r="DF220" s="1175"/>
      <c r="DG220" s="1175"/>
      <c r="DH220" s="1175"/>
      <c r="DI220" s="1175"/>
      <c r="DJ220" s="1175"/>
      <c r="DK220" s="1175"/>
      <c r="DL220" s="1175"/>
      <c r="DM220" s="1175"/>
      <c r="DN220" s="1175"/>
      <c r="DO220" s="1175"/>
      <c r="DP220" s="1175"/>
      <c r="DQ220" s="1175"/>
      <c r="DR220" s="1175"/>
      <c r="DS220" s="1175"/>
      <c r="DT220" s="1175"/>
      <c r="DU220" s="1175"/>
      <c r="DV220" s="1175"/>
      <c r="DW220" s="1175"/>
      <c r="DX220" s="1175"/>
      <c r="DY220" s="1175"/>
      <c r="DZ220" s="1175"/>
      <c r="EA220" s="1175"/>
      <c r="EB220" s="1175"/>
      <c r="EC220" s="1175"/>
      <c r="ED220" s="1175"/>
      <c r="EE220" s="1175"/>
      <c r="EF220" s="1175"/>
      <c r="EG220" s="1175"/>
      <c r="EH220" s="1175"/>
      <c r="EI220" s="1175"/>
      <c r="EJ220" s="1175"/>
      <c r="EK220" s="1175"/>
      <c r="EL220" s="1175"/>
      <c r="EM220" s="1175"/>
      <c r="EN220" s="1175"/>
      <c r="EO220" s="1175"/>
      <c r="EP220" s="1175"/>
      <c r="EQ220" s="1175"/>
      <c r="ER220" s="1175"/>
      <c r="ES220" s="1175"/>
      <c r="ET220" s="1175"/>
      <c r="EU220" s="1175"/>
      <c r="EV220" s="1175"/>
      <c r="EW220" s="1175"/>
      <c r="EX220" s="1175"/>
      <c r="EY220" s="1175"/>
      <c r="EZ220" s="1175"/>
      <c r="FA220" s="1175"/>
      <c r="FB220" s="1175"/>
      <c r="FC220" s="1175"/>
      <c r="FD220" s="1175"/>
      <c r="FE220" s="1175"/>
      <c r="FF220" s="1175"/>
      <c r="FG220" s="1175"/>
      <c r="FH220" s="1175"/>
      <c r="FI220" s="1175"/>
      <c r="FJ220" s="1175"/>
      <c r="FK220" s="1175"/>
      <c r="FL220" s="1175"/>
      <c r="FM220" s="1175"/>
      <c r="FN220" s="1175"/>
      <c r="FO220" s="1175"/>
      <c r="FP220" s="1175"/>
      <c r="FQ220" s="1175"/>
      <c r="FR220" s="1175"/>
      <c r="FS220" s="1175"/>
      <c r="FT220" s="1175"/>
      <c r="FU220" s="1175"/>
      <c r="FV220" s="1175"/>
      <c r="FW220" s="1175"/>
      <c r="FX220" s="1175"/>
      <c r="FY220" s="1175"/>
      <c r="FZ220" s="1175"/>
      <c r="GA220" s="1175"/>
      <c r="GB220" s="1175"/>
      <c r="GC220" s="1175"/>
      <c r="GD220" s="1175"/>
      <c r="GE220" s="1175"/>
      <c r="GF220" s="1175"/>
      <c r="GG220" s="1175"/>
      <c r="GH220" s="1175"/>
      <c r="GI220" s="1175"/>
      <c r="GJ220" s="1175"/>
      <c r="GK220" s="1175"/>
      <c r="GL220" s="1175"/>
      <c r="GM220" s="1175"/>
      <c r="GN220" s="1175"/>
      <c r="GO220" s="1175"/>
      <c r="GP220" s="1175"/>
      <c r="GQ220" s="1175"/>
      <c r="GR220" s="1175"/>
      <c r="GS220" s="1175"/>
      <c r="GT220" s="1175"/>
      <c r="GU220" s="1175"/>
      <c r="GV220" s="1175"/>
      <c r="GW220" s="1175"/>
      <c r="GX220" s="1175"/>
      <c r="GY220" s="1175"/>
      <c r="GZ220" s="1175"/>
      <c r="HA220" s="1175"/>
      <c r="HB220" s="1175"/>
      <c r="HC220" s="1175"/>
      <c r="HD220" s="1175"/>
      <c r="HE220" s="1175"/>
      <c r="HF220" s="1175"/>
      <c r="HG220" s="1175"/>
      <c r="HH220" s="1175"/>
      <c r="HI220" s="1175"/>
      <c r="HJ220" s="1175"/>
      <c r="HK220" s="1175"/>
      <c r="HL220" s="1175"/>
      <c r="HM220" s="1175"/>
      <c r="HN220" s="1175"/>
      <c r="HO220" s="1175"/>
      <c r="HP220" s="1175"/>
      <c r="HQ220" s="1175"/>
      <c r="HR220" s="1175"/>
      <c r="HS220" s="1175"/>
      <c r="HT220" s="1175"/>
      <c r="HU220" s="1175"/>
      <c r="HV220" s="1175"/>
      <c r="HW220" s="1175"/>
      <c r="HX220" s="1175"/>
      <c r="HY220" s="1175"/>
      <c r="HZ220" s="1175"/>
      <c r="IA220" s="1175"/>
      <c r="IB220" s="1175"/>
      <c r="IC220" s="1175"/>
      <c r="ID220" s="1175"/>
      <c r="IE220" s="1175"/>
      <c r="IF220" s="1175"/>
      <c r="IG220" s="1175"/>
      <c r="IH220" s="1175"/>
      <c r="II220" s="1175"/>
      <c r="IJ220" s="1175"/>
      <c r="IK220" s="1175"/>
      <c r="IL220" s="1175"/>
      <c r="IM220" s="1175"/>
      <c r="IN220" s="1175"/>
      <c r="IO220" s="1175"/>
      <c r="IP220" s="1175"/>
      <c r="IQ220" s="1175"/>
      <c r="IR220" s="1175"/>
      <c r="IS220" s="1175"/>
      <c r="IT220" s="1175"/>
      <c r="IU220" s="1175"/>
      <c r="IV220" s="1175"/>
      <c r="IW220" s="1175"/>
      <c r="IX220" s="1175"/>
      <c r="IY220" s="1175"/>
      <c r="IZ220" s="1175"/>
      <c r="JA220" s="1175"/>
      <c r="JB220" s="1175"/>
      <c r="JC220" s="1175"/>
      <c r="JD220" s="1175"/>
      <c r="JE220" s="1175"/>
    </row>
    <row r="221" spans="13:265" s="1206" customFormat="1" ht="15" hidden="1" customHeight="1" x14ac:dyDescent="0.25">
      <c r="M221" s="1064"/>
      <c r="N221" s="1064"/>
      <c r="CK221" s="1175"/>
      <c r="CL221" s="1175"/>
      <c r="CM221" s="1175"/>
      <c r="CN221" s="1175"/>
      <c r="CO221" s="1175"/>
      <c r="CP221" s="1175"/>
      <c r="CQ221" s="1175"/>
      <c r="CR221" s="1175"/>
      <c r="CS221" s="1175"/>
      <c r="CT221" s="1175"/>
      <c r="CU221" s="1175"/>
      <c r="CV221" s="1175"/>
      <c r="CW221" s="1175"/>
      <c r="CX221" s="1175"/>
      <c r="CY221" s="1175"/>
      <c r="CZ221" s="1175"/>
      <c r="DA221" s="1175"/>
      <c r="DB221" s="1175"/>
      <c r="DC221" s="1175"/>
      <c r="DD221" s="1175"/>
      <c r="DE221" s="1175"/>
      <c r="DF221" s="1175"/>
      <c r="DG221" s="1175"/>
      <c r="DH221" s="1175"/>
      <c r="DI221" s="1175"/>
      <c r="DJ221" s="1175"/>
      <c r="DK221" s="1175"/>
      <c r="DL221" s="1175"/>
      <c r="DM221" s="1175"/>
      <c r="DN221" s="1175"/>
      <c r="DO221" s="1175"/>
      <c r="DP221" s="1175"/>
      <c r="DQ221" s="1175"/>
      <c r="DR221" s="1175"/>
      <c r="DS221" s="1175"/>
      <c r="DT221" s="1175"/>
      <c r="DU221" s="1175"/>
      <c r="DV221" s="1175"/>
      <c r="DW221" s="1175"/>
      <c r="DX221" s="1175"/>
      <c r="DY221" s="1175"/>
      <c r="DZ221" s="1175"/>
      <c r="EA221" s="1175"/>
      <c r="EB221" s="1175"/>
      <c r="EC221" s="1175"/>
      <c r="ED221" s="1175"/>
      <c r="EE221" s="1175"/>
      <c r="EF221" s="1175"/>
      <c r="EG221" s="1175"/>
      <c r="EH221" s="1175"/>
      <c r="EI221" s="1175"/>
      <c r="EJ221" s="1175"/>
      <c r="EK221" s="1175"/>
      <c r="EL221" s="1175"/>
      <c r="EM221" s="1175"/>
      <c r="EN221" s="1175"/>
      <c r="EO221" s="1175"/>
      <c r="EP221" s="1175"/>
      <c r="EQ221" s="1175"/>
      <c r="ER221" s="1175"/>
      <c r="ES221" s="1175"/>
      <c r="ET221" s="1175"/>
      <c r="EU221" s="1175"/>
      <c r="EV221" s="1175"/>
      <c r="EW221" s="1175"/>
      <c r="EX221" s="1175"/>
      <c r="EY221" s="1175"/>
      <c r="EZ221" s="1175"/>
      <c r="FA221" s="1175"/>
      <c r="FB221" s="1175"/>
      <c r="FC221" s="1175"/>
      <c r="FD221" s="1175"/>
      <c r="FE221" s="1175"/>
      <c r="FF221" s="1175"/>
      <c r="FG221" s="1175"/>
      <c r="FH221" s="1175"/>
      <c r="FI221" s="1175"/>
      <c r="FJ221" s="1175"/>
      <c r="FK221" s="1175"/>
      <c r="FL221" s="1175"/>
      <c r="FM221" s="1175"/>
      <c r="FN221" s="1175"/>
      <c r="FO221" s="1175"/>
      <c r="FP221" s="1175"/>
      <c r="FQ221" s="1175"/>
      <c r="FR221" s="1175"/>
      <c r="FS221" s="1175"/>
      <c r="FT221" s="1175"/>
      <c r="FU221" s="1175"/>
      <c r="FV221" s="1175"/>
      <c r="FW221" s="1175"/>
      <c r="FX221" s="1175"/>
      <c r="FY221" s="1175"/>
      <c r="FZ221" s="1175"/>
      <c r="GA221" s="1175"/>
      <c r="GB221" s="1175"/>
      <c r="GC221" s="1175"/>
      <c r="GD221" s="1175"/>
      <c r="GE221" s="1175"/>
      <c r="GF221" s="1175"/>
      <c r="GG221" s="1175"/>
      <c r="GH221" s="1175"/>
      <c r="GI221" s="1175"/>
      <c r="GJ221" s="1175"/>
      <c r="GK221" s="1175"/>
      <c r="GL221" s="1175"/>
      <c r="GM221" s="1175"/>
      <c r="GN221" s="1175"/>
      <c r="GO221" s="1175"/>
      <c r="GP221" s="1175"/>
      <c r="GQ221" s="1175"/>
      <c r="GR221" s="1175"/>
      <c r="GS221" s="1175"/>
      <c r="GT221" s="1175"/>
      <c r="GU221" s="1175"/>
      <c r="GV221" s="1175"/>
      <c r="GW221" s="1175"/>
      <c r="GX221" s="1175"/>
      <c r="GY221" s="1175"/>
      <c r="GZ221" s="1175"/>
      <c r="HA221" s="1175"/>
      <c r="HB221" s="1175"/>
      <c r="HC221" s="1175"/>
      <c r="HD221" s="1175"/>
      <c r="HE221" s="1175"/>
      <c r="HF221" s="1175"/>
      <c r="HG221" s="1175"/>
      <c r="HH221" s="1175"/>
      <c r="HI221" s="1175"/>
      <c r="HJ221" s="1175"/>
      <c r="HK221" s="1175"/>
      <c r="HL221" s="1175"/>
      <c r="HM221" s="1175"/>
      <c r="HN221" s="1175"/>
      <c r="HO221" s="1175"/>
      <c r="HP221" s="1175"/>
      <c r="HQ221" s="1175"/>
      <c r="HR221" s="1175"/>
      <c r="HS221" s="1175"/>
      <c r="HT221" s="1175"/>
      <c r="HU221" s="1175"/>
      <c r="HV221" s="1175"/>
      <c r="HW221" s="1175"/>
      <c r="HX221" s="1175"/>
      <c r="HY221" s="1175"/>
      <c r="HZ221" s="1175"/>
      <c r="IA221" s="1175"/>
      <c r="IB221" s="1175"/>
      <c r="IC221" s="1175"/>
      <c r="ID221" s="1175"/>
      <c r="IE221" s="1175"/>
      <c r="IF221" s="1175"/>
      <c r="IG221" s="1175"/>
      <c r="IH221" s="1175"/>
      <c r="II221" s="1175"/>
      <c r="IJ221" s="1175"/>
      <c r="IK221" s="1175"/>
      <c r="IL221" s="1175"/>
      <c r="IM221" s="1175"/>
      <c r="IN221" s="1175"/>
      <c r="IO221" s="1175"/>
      <c r="IP221" s="1175"/>
      <c r="IQ221" s="1175"/>
      <c r="IR221" s="1175"/>
      <c r="IS221" s="1175"/>
      <c r="IT221" s="1175"/>
      <c r="IU221" s="1175"/>
      <c r="IV221" s="1175"/>
      <c r="IW221" s="1175"/>
      <c r="IX221" s="1175"/>
      <c r="IY221" s="1175"/>
      <c r="IZ221" s="1175"/>
      <c r="JA221" s="1175"/>
      <c r="JB221" s="1175"/>
      <c r="JC221" s="1175"/>
      <c r="JD221" s="1175"/>
      <c r="JE221" s="1175"/>
    </row>
    <row r="222" spans="13:265" s="1206" customFormat="1" ht="15" hidden="1" customHeight="1" x14ac:dyDescent="0.25">
      <c r="M222" s="1064"/>
      <c r="N222" s="1064"/>
      <c r="CK222" s="1175"/>
      <c r="CL222" s="1175"/>
      <c r="CM222" s="1175"/>
      <c r="CN222" s="1175"/>
      <c r="CO222" s="1175"/>
      <c r="CP222" s="1175"/>
      <c r="CQ222" s="1175"/>
      <c r="CR222" s="1175"/>
      <c r="CS222" s="1175"/>
      <c r="CT222" s="1175"/>
      <c r="CU222" s="1175"/>
      <c r="CV222" s="1175"/>
      <c r="CW222" s="1175"/>
      <c r="CX222" s="1175"/>
      <c r="CY222" s="1175"/>
      <c r="CZ222" s="1175"/>
      <c r="DA222" s="1175"/>
      <c r="DB222" s="1175"/>
      <c r="DC222" s="1175"/>
      <c r="DD222" s="1175"/>
      <c r="DE222" s="1175"/>
      <c r="DF222" s="1175"/>
      <c r="DG222" s="1175"/>
      <c r="DH222" s="1175"/>
      <c r="DI222" s="1175"/>
      <c r="DJ222" s="1175"/>
      <c r="DK222" s="1175"/>
      <c r="DL222" s="1175"/>
      <c r="DM222" s="1175"/>
      <c r="DN222" s="1175"/>
      <c r="DO222" s="1175"/>
      <c r="DP222" s="1175"/>
      <c r="DQ222" s="1175"/>
      <c r="DR222" s="1175"/>
      <c r="DS222" s="1175"/>
      <c r="DT222" s="1175"/>
      <c r="DU222" s="1175"/>
      <c r="DV222" s="1175"/>
      <c r="DW222" s="1175"/>
      <c r="DX222" s="1175"/>
      <c r="DY222" s="1175"/>
      <c r="DZ222" s="1175"/>
      <c r="EA222" s="1175"/>
      <c r="EB222" s="1175"/>
      <c r="EC222" s="1175"/>
      <c r="ED222" s="1175"/>
      <c r="EE222" s="1175"/>
      <c r="EF222" s="1175"/>
      <c r="EG222" s="1175"/>
      <c r="EH222" s="1175"/>
      <c r="EI222" s="1175"/>
      <c r="EJ222" s="1175"/>
      <c r="EK222" s="1175"/>
      <c r="EL222" s="1175"/>
      <c r="EM222" s="1175"/>
      <c r="EN222" s="1175"/>
      <c r="EO222" s="1175"/>
      <c r="EP222" s="1175"/>
      <c r="EQ222" s="1175"/>
      <c r="ER222" s="1175"/>
      <c r="ES222" s="1175"/>
      <c r="ET222" s="1175"/>
      <c r="EU222" s="1175"/>
      <c r="EV222" s="1175"/>
      <c r="EW222" s="1175"/>
      <c r="EX222" s="1175"/>
      <c r="EY222" s="1175"/>
      <c r="EZ222" s="1175"/>
      <c r="FA222" s="1175"/>
      <c r="FB222" s="1175"/>
      <c r="FC222" s="1175"/>
      <c r="FD222" s="1175"/>
      <c r="FE222" s="1175"/>
      <c r="FF222" s="1175"/>
      <c r="FG222" s="1175"/>
      <c r="FH222" s="1175"/>
      <c r="FI222" s="1175"/>
      <c r="FJ222" s="1175"/>
      <c r="FK222" s="1175"/>
      <c r="FL222" s="1175"/>
      <c r="FM222" s="1175"/>
      <c r="FN222" s="1175"/>
      <c r="FO222" s="1175"/>
      <c r="FP222" s="1175"/>
      <c r="FQ222" s="1175"/>
      <c r="FR222" s="1175"/>
      <c r="FS222" s="1175"/>
      <c r="FT222" s="1175"/>
      <c r="FU222" s="1175"/>
      <c r="FV222" s="1175"/>
      <c r="FW222" s="1175"/>
      <c r="FX222" s="1175"/>
      <c r="FY222" s="1175"/>
      <c r="FZ222" s="1175"/>
      <c r="GA222" s="1175"/>
      <c r="GB222" s="1175"/>
      <c r="GC222" s="1175"/>
      <c r="GD222" s="1175"/>
      <c r="GE222" s="1175"/>
      <c r="GF222" s="1175"/>
      <c r="GG222" s="1175"/>
      <c r="GH222" s="1175"/>
      <c r="GI222" s="1175"/>
      <c r="GJ222" s="1175"/>
      <c r="GK222" s="1175"/>
      <c r="GL222" s="1175"/>
      <c r="GM222" s="1175"/>
      <c r="GN222" s="1175"/>
      <c r="GO222" s="1175"/>
      <c r="GP222" s="1175"/>
      <c r="GQ222" s="1175"/>
      <c r="GR222" s="1175"/>
      <c r="GS222" s="1175"/>
      <c r="GT222" s="1175"/>
      <c r="GU222" s="1175"/>
      <c r="GV222" s="1175"/>
      <c r="GW222" s="1175"/>
      <c r="GX222" s="1175"/>
      <c r="GY222" s="1175"/>
      <c r="GZ222" s="1175"/>
      <c r="HA222" s="1175"/>
      <c r="HB222" s="1175"/>
      <c r="HC222" s="1175"/>
      <c r="HD222" s="1175"/>
      <c r="HE222" s="1175"/>
      <c r="HF222" s="1175"/>
      <c r="HG222" s="1175"/>
      <c r="HH222" s="1175"/>
      <c r="HI222" s="1175"/>
      <c r="HJ222" s="1175"/>
      <c r="HK222" s="1175"/>
      <c r="HL222" s="1175"/>
      <c r="HM222" s="1175"/>
      <c r="HN222" s="1175"/>
      <c r="HO222" s="1175"/>
      <c r="HP222" s="1175"/>
      <c r="HQ222" s="1175"/>
      <c r="HR222" s="1175"/>
      <c r="HS222" s="1175"/>
      <c r="HT222" s="1175"/>
      <c r="HU222" s="1175"/>
      <c r="HV222" s="1175"/>
      <c r="HW222" s="1175"/>
      <c r="HX222" s="1175"/>
      <c r="HY222" s="1175"/>
      <c r="HZ222" s="1175"/>
      <c r="IA222" s="1175"/>
      <c r="IB222" s="1175"/>
      <c r="IC222" s="1175"/>
      <c r="ID222" s="1175"/>
      <c r="IE222" s="1175"/>
      <c r="IF222" s="1175"/>
      <c r="IG222" s="1175"/>
      <c r="IH222" s="1175"/>
      <c r="II222" s="1175"/>
      <c r="IJ222" s="1175"/>
      <c r="IK222" s="1175"/>
      <c r="IL222" s="1175"/>
      <c r="IM222" s="1175"/>
      <c r="IN222" s="1175"/>
      <c r="IO222" s="1175"/>
      <c r="IP222" s="1175"/>
      <c r="IQ222" s="1175"/>
      <c r="IR222" s="1175"/>
      <c r="IS222" s="1175"/>
      <c r="IT222" s="1175"/>
      <c r="IU222" s="1175"/>
      <c r="IV222" s="1175"/>
      <c r="IW222" s="1175"/>
      <c r="IX222" s="1175"/>
      <c r="IY222" s="1175"/>
      <c r="IZ222" s="1175"/>
      <c r="JA222" s="1175"/>
      <c r="JB222" s="1175"/>
      <c r="JC222" s="1175"/>
      <c r="JD222" s="1175"/>
      <c r="JE222" s="1175"/>
    </row>
    <row r="223" spans="13:265" s="1206" customFormat="1" ht="15" hidden="1" customHeight="1" x14ac:dyDescent="0.25">
      <c r="M223" s="1064"/>
      <c r="N223" s="1064"/>
      <c r="CK223" s="1175"/>
      <c r="CL223" s="1175"/>
      <c r="CM223" s="1175"/>
      <c r="CN223" s="1175"/>
      <c r="CO223" s="1175"/>
      <c r="CP223" s="1175"/>
      <c r="CQ223" s="1175"/>
      <c r="CR223" s="1175"/>
      <c r="CS223" s="1175"/>
      <c r="CT223" s="1175"/>
      <c r="CU223" s="1175"/>
      <c r="CV223" s="1175"/>
      <c r="CW223" s="1175"/>
      <c r="CX223" s="1175"/>
      <c r="CY223" s="1175"/>
      <c r="CZ223" s="1175"/>
      <c r="DA223" s="1175"/>
      <c r="DB223" s="1175"/>
      <c r="DC223" s="1175"/>
      <c r="DD223" s="1175"/>
      <c r="DE223" s="1175"/>
      <c r="DF223" s="1175"/>
      <c r="DG223" s="1175"/>
      <c r="DH223" s="1175"/>
      <c r="DI223" s="1175"/>
      <c r="DJ223" s="1175"/>
      <c r="DK223" s="1175"/>
      <c r="DL223" s="1175"/>
      <c r="DM223" s="1175"/>
      <c r="DN223" s="1175"/>
      <c r="DO223" s="1175"/>
      <c r="DP223" s="1175"/>
      <c r="DQ223" s="1175"/>
      <c r="DR223" s="1175"/>
      <c r="DS223" s="1175"/>
      <c r="DT223" s="1175"/>
      <c r="DU223" s="1175"/>
      <c r="DV223" s="1175"/>
      <c r="DW223" s="1175"/>
      <c r="DX223" s="1175"/>
      <c r="DY223" s="1175"/>
      <c r="DZ223" s="1175"/>
      <c r="EA223" s="1175"/>
      <c r="EB223" s="1175"/>
      <c r="EC223" s="1175"/>
      <c r="ED223" s="1175"/>
      <c r="EE223" s="1175"/>
      <c r="EF223" s="1175"/>
      <c r="EG223" s="1175"/>
      <c r="EH223" s="1175"/>
      <c r="EI223" s="1175"/>
      <c r="EJ223" s="1175"/>
      <c r="EK223" s="1175"/>
      <c r="EL223" s="1175"/>
      <c r="EM223" s="1175"/>
      <c r="EN223" s="1175"/>
      <c r="EO223" s="1175"/>
      <c r="EP223" s="1175"/>
      <c r="EQ223" s="1175"/>
      <c r="ER223" s="1175"/>
      <c r="ES223" s="1175"/>
      <c r="ET223" s="1175"/>
      <c r="EU223" s="1175"/>
      <c r="EV223" s="1175"/>
      <c r="EW223" s="1175"/>
      <c r="EX223" s="1175"/>
      <c r="EY223" s="1175"/>
      <c r="EZ223" s="1175"/>
      <c r="FA223" s="1175"/>
      <c r="FB223" s="1175"/>
      <c r="FC223" s="1175"/>
      <c r="FD223" s="1175"/>
      <c r="FE223" s="1175"/>
      <c r="FF223" s="1175"/>
      <c r="FG223" s="1175"/>
      <c r="FH223" s="1175"/>
      <c r="FI223" s="1175"/>
      <c r="FJ223" s="1175"/>
      <c r="FK223" s="1175"/>
      <c r="FL223" s="1175"/>
      <c r="FM223" s="1175"/>
      <c r="FN223" s="1175"/>
      <c r="FO223" s="1175"/>
      <c r="FP223" s="1175"/>
      <c r="FQ223" s="1175"/>
      <c r="FR223" s="1175"/>
      <c r="FS223" s="1175"/>
      <c r="FT223" s="1175"/>
      <c r="FU223" s="1175"/>
      <c r="FV223" s="1175"/>
      <c r="FW223" s="1175"/>
      <c r="FX223" s="1175"/>
      <c r="FY223" s="1175"/>
      <c r="FZ223" s="1175"/>
      <c r="GA223" s="1175"/>
      <c r="GB223" s="1175"/>
      <c r="GC223" s="1175"/>
      <c r="GD223" s="1175"/>
      <c r="GE223" s="1175"/>
      <c r="GF223" s="1175"/>
      <c r="GG223" s="1175"/>
      <c r="GH223" s="1175"/>
      <c r="GI223" s="1175"/>
      <c r="GJ223" s="1175"/>
      <c r="GK223" s="1175"/>
      <c r="GL223" s="1175"/>
      <c r="GM223" s="1175"/>
      <c r="GN223" s="1175"/>
      <c r="GO223" s="1175"/>
      <c r="GP223" s="1175"/>
      <c r="GQ223" s="1175"/>
      <c r="GR223" s="1175"/>
      <c r="GS223" s="1175"/>
      <c r="GT223" s="1175"/>
      <c r="GU223" s="1175"/>
      <c r="GV223" s="1175"/>
      <c r="GW223" s="1175"/>
      <c r="GX223" s="1175"/>
      <c r="GY223" s="1175"/>
      <c r="GZ223" s="1175"/>
      <c r="HA223" s="1175"/>
      <c r="HB223" s="1175"/>
      <c r="HC223" s="1175"/>
      <c r="HD223" s="1175"/>
      <c r="HE223" s="1175"/>
      <c r="HF223" s="1175"/>
      <c r="HG223" s="1175"/>
      <c r="HH223" s="1175"/>
      <c r="HI223" s="1175"/>
      <c r="HJ223" s="1175"/>
      <c r="HK223" s="1175"/>
      <c r="HL223" s="1175"/>
      <c r="HM223" s="1175"/>
      <c r="HN223" s="1175"/>
      <c r="HO223" s="1175"/>
      <c r="HP223" s="1175"/>
      <c r="HQ223" s="1175"/>
      <c r="HR223" s="1175"/>
      <c r="HS223" s="1175"/>
      <c r="HT223" s="1175"/>
      <c r="HU223" s="1175"/>
      <c r="HV223" s="1175"/>
      <c r="HW223" s="1175"/>
      <c r="HX223" s="1175"/>
      <c r="HY223" s="1175"/>
      <c r="HZ223" s="1175"/>
      <c r="IA223" s="1175"/>
      <c r="IB223" s="1175"/>
      <c r="IC223" s="1175"/>
      <c r="ID223" s="1175"/>
      <c r="IE223" s="1175"/>
      <c r="IF223" s="1175"/>
      <c r="IG223" s="1175"/>
      <c r="IH223" s="1175"/>
      <c r="II223" s="1175"/>
      <c r="IJ223" s="1175"/>
      <c r="IK223" s="1175"/>
      <c r="IL223" s="1175"/>
      <c r="IM223" s="1175"/>
      <c r="IN223" s="1175"/>
      <c r="IO223" s="1175"/>
      <c r="IP223" s="1175"/>
      <c r="IQ223" s="1175"/>
      <c r="IR223" s="1175"/>
      <c r="IS223" s="1175"/>
      <c r="IT223" s="1175"/>
      <c r="IU223" s="1175"/>
      <c r="IV223" s="1175"/>
      <c r="IW223" s="1175"/>
      <c r="IX223" s="1175"/>
      <c r="IY223" s="1175"/>
      <c r="IZ223" s="1175"/>
      <c r="JA223" s="1175"/>
      <c r="JB223" s="1175"/>
      <c r="JC223" s="1175"/>
      <c r="JD223" s="1175"/>
      <c r="JE223" s="1175"/>
    </row>
    <row r="224" spans="13:265" s="1206" customFormat="1" ht="15" hidden="1" customHeight="1" x14ac:dyDescent="0.25">
      <c r="M224" s="1064"/>
      <c r="N224" s="1064"/>
      <c r="CK224" s="1175"/>
      <c r="CL224" s="1175"/>
      <c r="CM224" s="1175"/>
      <c r="CN224" s="1175"/>
      <c r="CO224" s="1175"/>
      <c r="CP224" s="1175"/>
      <c r="CQ224" s="1175"/>
      <c r="CR224" s="1175"/>
      <c r="CS224" s="1175"/>
      <c r="CT224" s="1175"/>
      <c r="CU224" s="1175"/>
      <c r="CV224" s="1175"/>
      <c r="CW224" s="1175"/>
      <c r="CX224" s="1175"/>
      <c r="CY224" s="1175"/>
      <c r="CZ224" s="1175"/>
      <c r="DA224" s="1175"/>
      <c r="DB224" s="1175"/>
      <c r="DC224" s="1175"/>
      <c r="DD224" s="1175"/>
      <c r="DE224" s="1175"/>
      <c r="DF224" s="1175"/>
      <c r="DG224" s="1175"/>
      <c r="DH224" s="1175"/>
      <c r="DI224" s="1175"/>
      <c r="DJ224" s="1175"/>
      <c r="DK224" s="1175"/>
      <c r="DL224" s="1175"/>
      <c r="DM224" s="1175"/>
      <c r="DN224" s="1175"/>
      <c r="DO224" s="1175"/>
      <c r="DP224" s="1175"/>
      <c r="DQ224" s="1175"/>
      <c r="DR224" s="1175"/>
      <c r="DS224" s="1175"/>
      <c r="DT224" s="1175"/>
      <c r="DU224" s="1175"/>
      <c r="DV224" s="1175"/>
      <c r="DW224" s="1175"/>
      <c r="DX224" s="1175"/>
      <c r="DY224" s="1175"/>
      <c r="DZ224" s="1175"/>
      <c r="EA224" s="1175"/>
      <c r="EB224" s="1175"/>
      <c r="EC224" s="1175"/>
      <c r="ED224" s="1175"/>
      <c r="EE224" s="1175"/>
      <c r="EF224" s="1175"/>
      <c r="EG224" s="1175"/>
      <c r="EH224" s="1175"/>
      <c r="EI224" s="1175"/>
      <c r="EJ224" s="1175"/>
      <c r="EK224" s="1175"/>
      <c r="EL224" s="1175"/>
      <c r="EM224" s="1175"/>
      <c r="EN224" s="1175"/>
      <c r="EO224" s="1175"/>
      <c r="EP224" s="1175"/>
      <c r="EQ224" s="1175"/>
      <c r="ER224" s="1175"/>
      <c r="ES224" s="1175"/>
      <c r="ET224" s="1175"/>
      <c r="EU224" s="1175"/>
      <c r="EV224" s="1175"/>
      <c r="EW224" s="1175"/>
      <c r="EX224" s="1175"/>
      <c r="EY224" s="1175"/>
      <c r="EZ224" s="1175"/>
      <c r="FA224" s="1175"/>
      <c r="FB224" s="1175"/>
      <c r="FC224" s="1175"/>
      <c r="FD224" s="1175"/>
      <c r="FE224" s="1175"/>
      <c r="FF224" s="1175"/>
      <c r="FG224" s="1175"/>
      <c r="FH224" s="1175"/>
      <c r="FI224" s="1175"/>
      <c r="FJ224" s="1175"/>
      <c r="FK224" s="1175"/>
      <c r="FL224" s="1175"/>
      <c r="FM224" s="1175"/>
      <c r="FN224" s="1175"/>
      <c r="FO224" s="1175"/>
      <c r="FP224" s="1175"/>
      <c r="FQ224" s="1175"/>
      <c r="FR224" s="1175"/>
      <c r="FS224" s="1175"/>
      <c r="FT224" s="1175"/>
      <c r="FU224" s="1175"/>
      <c r="FV224" s="1175"/>
      <c r="FW224" s="1175"/>
      <c r="FX224" s="1175"/>
      <c r="FY224" s="1175"/>
      <c r="FZ224" s="1175"/>
      <c r="GA224" s="1175"/>
      <c r="GB224" s="1175"/>
      <c r="GC224" s="1175"/>
      <c r="GD224" s="1175"/>
      <c r="GE224" s="1175"/>
      <c r="GF224" s="1175"/>
      <c r="GG224" s="1175"/>
      <c r="GH224" s="1175"/>
      <c r="GI224" s="1175"/>
      <c r="GJ224" s="1175"/>
      <c r="GK224" s="1175"/>
      <c r="GL224" s="1175"/>
      <c r="GM224" s="1175"/>
      <c r="GN224" s="1175"/>
      <c r="GO224" s="1175"/>
      <c r="GP224" s="1175"/>
      <c r="GQ224" s="1175"/>
      <c r="GR224" s="1175"/>
      <c r="GS224" s="1175"/>
      <c r="GT224" s="1175"/>
      <c r="GU224" s="1175"/>
      <c r="GV224" s="1175"/>
      <c r="GW224" s="1175"/>
      <c r="GX224" s="1175"/>
      <c r="GY224" s="1175"/>
      <c r="GZ224" s="1175"/>
      <c r="HA224" s="1175"/>
      <c r="HB224" s="1175"/>
      <c r="HC224" s="1175"/>
      <c r="HD224" s="1175"/>
      <c r="HE224" s="1175"/>
      <c r="HF224" s="1175"/>
      <c r="HG224" s="1175"/>
      <c r="HH224" s="1175"/>
      <c r="HI224" s="1175"/>
      <c r="HJ224" s="1175"/>
      <c r="HK224" s="1175"/>
      <c r="HL224" s="1175"/>
      <c r="HM224" s="1175"/>
      <c r="HN224" s="1175"/>
      <c r="HO224" s="1175"/>
      <c r="HP224" s="1175"/>
      <c r="HQ224" s="1175"/>
      <c r="HR224" s="1175"/>
      <c r="HS224" s="1175"/>
      <c r="HT224" s="1175"/>
      <c r="HU224" s="1175"/>
      <c r="HV224" s="1175"/>
      <c r="HW224" s="1175"/>
      <c r="HX224" s="1175"/>
      <c r="HY224" s="1175"/>
      <c r="HZ224" s="1175"/>
      <c r="IA224" s="1175"/>
      <c r="IB224" s="1175"/>
      <c r="IC224" s="1175"/>
      <c r="ID224" s="1175"/>
      <c r="IE224" s="1175"/>
      <c r="IF224" s="1175"/>
      <c r="IG224" s="1175"/>
      <c r="IH224" s="1175"/>
      <c r="II224" s="1175"/>
      <c r="IJ224" s="1175"/>
      <c r="IK224" s="1175"/>
      <c r="IL224" s="1175"/>
      <c r="IM224" s="1175"/>
      <c r="IN224" s="1175"/>
      <c r="IO224" s="1175"/>
      <c r="IP224" s="1175"/>
      <c r="IQ224" s="1175"/>
      <c r="IR224" s="1175"/>
      <c r="IS224" s="1175"/>
      <c r="IT224" s="1175"/>
      <c r="IU224" s="1175"/>
      <c r="IV224" s="1175"/>
      <c r="IW224" s="1175"/>
      <c r="IX224" s="1175"/>
      <c r="IY224" s="1175"/>
      <c r="IZ224" s="1175"/>
      <c r="JA224" s="1175"/>
      <c r="JB224" s="1175"/>
      <c r="JC224" s="1175"/>
      <c r="JD224" s="1175"/>
      <c r="JE224" s="1175"/>
    </row>
    <row r="225" spans="13:265" s="1206" customFormat="1" ht="15" hidden="1" customHeight="1" x14ac:dyDescent="0.25">
      <c r="M225" s="1064"/>
      <c r="N225" s="1064"/>
      <c r="CK225" s="1175"/>
      <c r="CL225" s="1175"/>
      <c r="CM225" s="1175"/>
      <c r="CN225" s="1175"/>
      <c r="CO225" s="1175"/>
      <c r="CP225" s="1175"/>
      <c r="CQ225" s="1175"/>
      <c r="CR225" s="1175"/>
      <c r="CS225" s="1175"/>
      <c r="CT225" s="1175"/>
      <c r="CU225" s="1175"/>
      <c r="CV225" s="1175"/>
      <c r="CW225" s="1175"/>
      <c r="CX225" s="1175"/>
      <c r="CY225" s="1175"/>
      <c r="CZ225" s="1175"/>
      <c r="DA225" s="1175"/>
      <c r="DB225" s="1175"/>
      <c r="DC225" s="1175"/>
      <c r="DD225" s="1175"/>
      <c r="DE225" s="1175"/>
      <c r="DF225" s="1175"/>
      <c r="DG225" s="1175"/>
      <c r="DH225" s="1175"/>
      <c r="DI225" s="1175"/>
      <c r="DJ225" s="1175"/>
      <c r="DK225" s="1175"/>
      <c r="DL225" s="1175"/>
      <c r="DM225" s="1175"/>
      <c r="DN225" s="1175"/>
      <c r="DO225" s="1175"/>
      <c r="DP225" s="1175"/>
      <c r="DQ225" s="1175"/>
      <c r="DR225" s="1175"/>
      <c r="DS225" s="1175"/>
      <c r="DT225" s="1175"/>
      <c r="DU225" s="1175"/>
      <c r="DV225" s="1175"/>
      <c r="DW225" s="1175"/>
      <c r="DX225" s="1175"/>
      <c r="DY225" s="1175"/>
      <c r="DZ225" s="1175"/>
      <c r="EA225" s="1175"/>
      <c r="EB225" s="1175"/>
      <c r="EC225" s="1175"/>
      <c r="ED225" s="1175"/>
      <c r="EE225" s="1175"/>
      <c r="EF225" s="1175"/>
      <c r="EG225" s="1175"/>
      <c r="EH225" s="1175"/>
      <c r="EI225" s="1175"/>
      <c r="EJ225" s="1175"/>
      <c r="EK225" s="1175"/>
      <c r="EL225" s="1175"/>
      <c r="EM225" s="1175"/>
      <c r="EN225" s="1175"/>
      <c r="EO225" s="1175"/>
      <c r="EP225" s="1175"/>
      <c r="EQ225" s="1175"/>
      <c r="ER225" s="1175"/>
      <c r="ES225" s="1175"/>
      <c r="ET225" s="1175"/>
      <c r="EU225" s="1175"/>
      <c r="EV225" s="1175"/>
      <c r="EW225" s="1175"/>
      <c r="EX225" s="1175"/>
      <c r="EY225" s="1175"/>
      <c r="EZ225" s="1175"/>
      <c r="FA225" s="1175"/>
      <c r="FB225" s="1175"/>
      <c r="FC225" s="1175"/>
      <c r="FD225" s="1175"/>
      <c r="FE225" s="1175"/>
      <c r="FF225" s="1175"/>
      <c r="FG225" s="1175"/>
      <c r="FH225" s="1175"/>
      <c r="FI225" s="1175"/>
      <c r="FJ225" s="1175"/>
      <c r="FK225" s="1175"/>
      <c r="FL225" s="1175"/>
      <c r="FM225" s="1175"/>
      <c r="FN225" s="1175"/>
      <c r="FO225" s="1175"/>
      <c r="FP225" s="1175"/>
      <c r="FQ225" s="1175"/>
      <c r="FR225" s="1175"/>
      <c r="FS225" s="1175"/>
      <c r="FT225" s="1175"/>
      <c r="FU225" s="1175"/>
      <c r="FV225" s="1175"/>
      <c r="FW225" s="1175"/>
      <c r="FX225" s="1175"/>
      <c r="FY225" s="1175"/>
      <c r="FZ225" s="1175"/>
      <c r="GA225" s="1175"/>
      <c r="GB225" s="1175"/>
      <c r="GC225" s="1175"/>
      <c r="GD225" s="1175"/>
      <c r="GE225" s="1175"/>
      <c r="GF225" s="1175"/>
      <c r="GG225" s="1175"/>
      <c r="GH225" s="1175"/>
      <c r="GI225" s="1175"/>
      <c r="GJ225" s="1175"/>
      <c r="GK225" s="1175"/>
      <c r="GL225" s="1175"/>
      <c r="GM225" s="1175"/>
      <c r="GN225" s="1175"/>
      <c r="GO225" s="1175"/>
      <c r="GP225" s="1175"/>
      <c r="GQ225" s="1175"/>
      <c r="GR225" s="1175"/>
      <c r="GS225" s="1175"/>
      <c r="GT225" s="1175"/>
      <c r="GU225" s="1175"/>
      <c r="GV225" s="1175"/>
      <c r="GW225" s="1175"/>
      <c r="GX225" s="1175"/>
      <c r="GY225" s="1175"/>
      <c r="GZ225" s="1175"/>
      <c r="HA225" s="1175"/>
      <c r="HB225" s="1175"/>
      <c r="HC225" s="1175"/>
      <c r="HD225" s="1175"/>
      <c r="HE225" s="1175"/>
      <c r="HF225" s="1175"/>
      <c r="HG225" s="1175"/>
      <c r="HH225" s="1175"/>
      <c r="HI225" s="1175"/>
      <c r="HJ225" s="1175"/>
      <c r="HK225" s="1175"/>
      <c r="HL225" s="1175"/>
      <c r="HM225" s="1175"/>
      <c r="HN225" s="1175"/>
      <c r="HO225" s="1175"/>
      <c r="HP225" s="1175"/>
      <c r="HQ225" s="1175"/>
      <c r="HR225" s="1175"/>
      <c r="HS225" s="1175"/>
      <c r="HT225" s="1175"/>
      <c r="HU225" s="1175"/>
      <c r="HV225" s="1175"/>
      <c r="HW225" s="1175"/>
      <c r="HX225" s="1175"/>
      <c r="HY225" s="1175"/>
      <c r="HZ225" s="1175"/>
      <c r="IA225" s="1175"/>
      <c r="IB225" s="1175"/>
      <c r="IC225" s="1175"/>
      <c r="ID225" s="1175"/>
      <c r="IE225" s="1175"/>
      <c r="IF225" s="1175"/>
      <c r="IG225" s="1175"/>
      <c r="IH225" s="1175"/>
      <c r="II225" s="1175"/>
      <c r="IJ225" s="1175"/>
      <c r="IK225" s="1175"/>
      <c r="IL225" s="1175"/>
      <c r="IM225" s="1175"/>
      <c r="IN225" s="1175"/>
      <c r="IO225" s="1175"/>
      <c r="IP225" s="1175"/>
      <c r="IQ225" s="1175"/>
      <c r="IR225" s="1175"/>
      <c r="IS225" s="1175"/>
      <c r="IT225" s="1175"/>
      <c r="IU225" s="1175"/>
      <c r="IV225" s="1175"/>
      <c r="IW225" s="1175"/>
      <c r="IX225" s="1175"/>
      <c r="IY225" s="1175"/>
      <c r="IZ225" s="1175"/>
      <c r="JA225" s="1175"/>
      <c r="JB225" s="1175"/>
      <c r="JC225" s="1175"/>
      <c r="JD225" s="1175"/>
      <c r="JE225" s="1175"/>
    </row>
    <row r="226" spans="13:265" s="1206" customFormat="1" ht="15" hidden="1" customHeight="1" x14ac:dyDescent="0.25">
      <c r="M226" s="1064"/>
      <c r="N226" s="1064"/>
      <c r="CK226" s="1175"/>
      <c r="CL226" s="1175"/>
      <c r="CM226" s="1175"/>
      <c r="CN226" s="1175"/>
      <c r="CO226" s="1175"/>
      <c r="CP226" s="1175"/>
      <c r="CQ226" s="1175"/>
      <c r="CR226" s="1175"/>
      <c r="CS226" s="1175"/>
      <c r="CT226" s="1175"/>
      <c r="CU226" s="1175"/>
      <c r="CV226" s="1175"/>
      <c r="CW226" s="1175"/>
      <c r="CX226" s="1175"/>
      <c r="CY226" s="1175"/>
      <c r="CZ226" s="1175"/>
      <c r="DA226" s="1175"/>
      <c r="DB226" s="1175"/>
      <c r="DC226" s="1175"/>
      <c r="DD226" s="1175"/>
      <c r="DE226" s="1175"/>
      <c r="DF226" s="1175"/>
      <c r="DG226" s="1175"/>
      <c r="DH226" s="1175"/>
      <c r="DI226" s="1175"/>
      <c r="DJ226" s="1175"/>
      <c r="DK226" s="1175"/>
      <c r="DL226" s="1175"/>
      <c r="DM226" s="1175"/>
      <c r="DN226" s="1175"/>
      <c r="DO226" s="1175"/>
      <c r="DP226" s="1175"/>
      <c r="DQ226" s="1175"/>
      <c r="DR226" s="1175"/>
      <c r="DS226" s="1175"/>
      <c r="DT226" s="1175"/>
      <c r="DU226" s="1175"/>
      <c r="DV226" s="1175"/>
      <c r="DW226" s="1175"/>
      <c r="DX226" s="1175"/>
      <c r="DY226" s="1175"/>
      <c r="DZ226" s="1175"/>
      <c r="EA226" s="1175"/>
      <c r="EB226" s="1175"/>
      <c r="EC226" s="1175"/>
      <c r="ED226" s="1175"/>
      <c r="EE226" s="1175"/>
      <c r="EF226" s="1175"/>
      <c r="EG226" s="1175"/>
      <c r="EH226" s="1175"/>
      <c r="EI226" s="1175"/>
      <c r="EJ226" s="1175"/>
      <c r="EK226" s="1175"/>
      <c r="EL226" s="1175"/>
      <c r="EM226" s="1175"/>
      <c r="EN226" s="1175"/>
      <c r="EO226" s="1175"/>
      <c r="EP226" s="1175"/>
      <c r="EQ226" s="1175"/>
      <c r="ER226" s="1175"/>
      <c r="ES226" s="1175"/>
      <c r="ET226" s="1175"/>
      <c r="EU226" s="1175"/>
      <c r="EV226" s="1175"/>
      <c r="EW226" s="1175"/>
      <c r="EX226" s="1175"/>
      <c r="EY226" s="1175"/>
      <c r="EZ226" s="1175"/>
      <c r="FA226" s="1175"/>
      <c r="FB226" s="1175"/>
      <c r="FC226" s="1175"/>
      <c r="FD226" s="1175"/>
      <c r="FE226" s="1175"/>
      <c r="FF226" s="1175"/>
      <c r="FG226" s="1175"/>
      <c r="FH226" s="1175"/>
      <c r="FI226" s="1175"/>
      <c r="FJ226" s="1175"/>
      <c r="FK226" s="1175"/>
      <c r="FL226" s="1175"/>
      <c r="FM226" s="1175"/>
      <c r="FN226" s="1175"/>
      <c r="FO226" s="1175"/>
      <c r="FP226" s="1175"/>
      <c r="FQ226" s="1175"/>
      <c r="FR226" s="1175"/>
      <c r="FS226" s="1175"/>
      <c r="FT226" s="1175"/>
      <c r="FU226" s="1175"/>
      <c r="FV226" s="1175"/>
      <c r="FW226" s="1175"/>
      <c r="FX226" s="1175"/>
      <c r="FY226" s="1175"/>
      <c r="FZ226" s="1175"/>
      <c r="GA226" s="1175"/>
      <c r="GB226" s="1175"/>
      <c r="GC226" s="1175"/>
      <c r="GD226" s="1175"/>
      <c r="GE226" s="1175"/>
      <c r="GF226" s="1175"/>
      <c r="GG226" s="1175"/>
      <c r="GH226" s="1175"/>
      <c r="GI226" s="1175"/>
      <c r="GJ226" s="1175"/>
      <c r="GK226" s="1175"/>
      <c r="GL226" s="1175"/>
      <c r="GM226" s="1175"/>
      <c r="GN226" s="1175"/>
      <c r="GO226" s="1175"/>
      <c r="GP226" s="1175"/>
      <c r="GQ226" s="1175"/>
      <c r="GR226" s="1175"/>
      <c r="GS226" s="1175"/>
      <c r="GT226" s="1175"/>
      <c r="GU226" s="1175"/>
      <c r="GV226" s="1175"/>
      <c r="GW226" s="1175"/>
      <c r="GX226" s="1175"/>
      <c r="GY226" s="1175"/>
      <c r="GZ226" s="1175"/>
      <c r="HA226" s="1175"/>
      <c r="HB226" s="1175"/>
      <c r="HC226" s="1175"/>
      <c r="HD226" s="1175"/>
      <c r="HE226" s="1175"/>
      <c r="HF226" s="1175"/>
      <c r="HG226" s="1175"/>
      <c r="HH226" s="1175"/>
      <c r="HI226" s="1175"/>
      <c r="HJ226" s="1175"/>
      <c r="HK226" s="1175"/>
      <c r="HL226" s="1175"/>
      <c r="HM226" s="1175"/>
      <c r="HN226" s="1175"/>
      <c r="HO226" s="1175"/>
      <c r="HP226" s="1175"/>
      <c r="HQ226" s="1175"/>
      <c r="HR226" s="1175"/>
      <c r="HS226" s="1175"/>
      <c r="HT226" s="1175"/>
      <c r="HU226" s="1175"/>
      <c r="HV226" s="1175"/>
      <c r="HW226" s="1175"/>
      <c r="HX226" s="1175"/>
      <c r="HY226" s="1175"/>
      <c r="HZ226" s="1175"/>
      <c r="IA226" s="1175"/>
      <c r="IB226" s="1175"/>
      <c r="IC226" s="1175"/>
      <c r="ID226" s="1175"/>
      <c r="IE226" s="1175"/>
      <c r="IF226" s="1175"/>
      <c r="IG226" s="1175"/>
      <c r="IH226" s="1175"/>
      <c r="II226" s="1175"/>
      <c r="IJ226" s="1175"/>
      <c r="IK226" s="1175"/>
      <c r="IL226" s="1175"/>
      <c r="IM226" s="1175"/>
      <c r="IN226" s="1175"/>
      <c r="IO226" s="1175"/>
      <c r="IP226" s="1175"/>
      <c r="IQ226" s="1175"/>
      <c r="IR226" s="1175"/>
      <c r="IS226" s="1175"/>
      <c r="IT226" s="1175"/>
      <c r="IU226" s="1175"/>
      <c r="IV226" s="1175"/>
      <c r="IW226" s="1175"/>
      <c r="IX226" s="1175"/>
      <c r="IY226" s="1175"/>
      <c r="IZ226" s="1175"/>
      <c r="JA226" s="1175"/>
      <c r="JB226" s="1175"/>
      <c r="JC226" s="1175"/>
      <c r="JD226" s="1175"/>
      <c r="JE226" s="1175"/>
    </row>
    <row r="227" spans="13:265" s="1206" customFormat="1" ht="15" hidden="1" customHeight="1" x14ac:dyDescent="0.25">
      <c r="M227" s="1064"/>
      <c r="N227" s="1064"/>
      <c r="CK227" s="1175"/>
      <c r="CL227" s="1175"/>
      <c r="CM227" s="1175"/>
      <c r="CN227" s="1175"/>
      <c r="CO227" s="1175"/>
      <c r="CP227" s="1175"/>
      <c r="CQ227" s="1175"/>
      <c r="CR227" s="1175"/>
      <c r="CS227" s="1175"/>
      <c r="CT227" s="1175"/>
      <c r="CU227" s="1175"/>
      <c r="CV227" s="1175"/>
      <c r="CW227" s="1175"/>
      <c r="CX227" s="1175"/>
      <c r="CY227" s="1175"/>
      <c r="CZ227" s="1175"/>
      <c r="DA227" s="1175"/>
      <c r="DB227" s="1175"/>
      <c r="DC227" s="1175"/>
      <c r="DD227" s="1175"/>
      <c r="DE227" s="1175"/>
      <c r="DF227" s="1175"/>
      <c r="DG227" s="1175"/>
      <c r="DH227" s="1175"/>
      <c r="DI227" s="1175"/>
      <c r="DJ227" s="1175"/>
      <c r="DK227" s="1175"/>
      <c r="DL227" s="1175"/>
      <c r="DM227" s="1175"/>
      <c r="DN227" s="1175"/>
      <c r="DO227" s="1175"/>
      <c r="DP227" s="1175"/>
      <c r="DQ227" s="1175"/>
      <c r="DR227" s="1175"/>
      <c r="DS227" s="1175"/>
      <c r="DT227" s="1175"/>
      <c r="DU227" s="1175"/>
      <c r="DV227" s="1175"/>
      <c r="DW227" s="1175"/>
      <c r="DX227" s="1175"/>
      <c r="DY227" s="1175"/>
      <c r="DZ227" s="1175"/>
      <c r="EA227" s="1175"/>
      <c r="EB227" s="1175"/>
      <c r="EC227" s="1175"/>
      <c r="ED227" s="1175"/>
      <c r="EE227" s="1175"/>
      <c r="EF227" s="1175"/>
      <c r="EG227" s="1175"/>
      <c r="EH227" s="1175"/>
      <c r="EI227" s="1175"/>
      <c r="EJ227" s="1175"/>
      <c r="EK227" s="1175"/>
      <c r="EL227" s="1175"/>
      <c r="EM227" s="1175"/>
      <c r="EN227" s="1175"/>
      <c r="EO227" s="1175"/>
      <c r="EP227" s="1175"/>
      <c r="EQ227" s="1175"/>
      <c r="ER227" s="1175"/>
      <c r="ES227" s="1175"/>
      <c r="ET227" s="1175"/>
      <c r="EU227" s="1175"/>
      <c r="EV227" s="1175"/>
      <c r="EW227" s="1175"/>
      <c r="EX227" s="1175"/>
      <c r="EY227" s="1175"/>
      <c r="EZ227" s="1175"/>
      <c r="FA227" s="1175"/>
      <c r="FB227" s="1175"/>
      <c r="FC227" s="1175"/>
      <c r="FD227" s="1175"/>
      <c r="FE227" s="1175"/>
      <c r="FF227" s="1175"/>
      <c r="FG227" s="1175"/>
      <c r="FH227" s="1175"/>
      <c r="FI227" s="1175"/>
      <c r="FJ227" s="1175"/>
      <c r="FK227" s="1175"/>
      <c r="FL227" s="1175"/>
      <c r="FM227" s="1175"/>
      <c r="FN227" s="1175"/>
      <c r="FO227" s="1175"/>
      <c r="FP227" s="1175"/>
      <c r="FQ227" s="1175"/>
      <c r="FR227" s="1175"/>
      <c r="FS227" s="1175"/>
      <c r="FT227" s="1175"/>
      <c r="FU227" s="1175"/>
      <c r="FV227" s="1175"/>
      <c r="FW227" s="1175"/>
      <c r="FX227" s="1175"/>
      <c r="FY227" s="1175"/>
      <c r="FZ227" s="1175"/>
      <c r="GA227" s="1175"/>
      <c r="GB227" s="1175"/>
      <c r="GC227" s="1175"/>
      <c r="GD227" s="1175"/>
      <c r="GE227" s="1175"/>
      <c r="GF227" s="1175"/>
      <c r="GG227" s="1175"/>
      <c r="GH227" s="1175"/>
      <c r="GI227" s="1175"/>
      <c r="GJ227" s="1175"/>
      <c r="GK227" s="1175"/>
      <c r="GL227" s="1175"/>
      <c r="GM227" s="1175"/>
      <c r="GN227" s="1175"/>
      <c r="GO227" s="1175"/>
      <c r="GP227" s="1175"/>
      <c r="GQ227" s="1175"/>
      <c r="GR227" s="1175"/>
      <c r="GS227" s="1175"/>
      <c r="GT227" s="1175"/>
      <c r="GU227" s="1175"/>
      <c r="GV227" s="1175"/>
      <c r="GW227" s="1175"/>
      <c r="GX227" s="1175"/>
      <c r="GY227" s="1175"/>
      <c r="GZ227" s="1175"/>
      <c r="HA227" s="1175"/>
      <c r="HB227" s="1175"/>
      <c r="HC227" s="1175"/>
      <c r="HD227" s="1175"/>
      <c r="HE227" s="1175"/>
      <c r="HF227" s="1175"/>
      <c r="HG227" s="1175"/>
      <c r="HH227" s="1175"/>
      <c r="HI227" s="1175"/>
      <c r="HJ227" s="1175"/>
      <c r="HK227" s="1175"/>
      <c r="HL227" s="1175"/>
      <c r="HM227" s="1175"/>
      <c r="HN227" s="1175"/>
      <c r="HO227" s="1175"/>
      <c r="HP227" s="1175"/>
      <c r="HQ227" s="1175"/>
      <c r="HR227" s="1175"/>
      <c r="HS227" s="1175"/>
      <c r="HT227" s="1175"/>
      <c r="HU227" s="1175"/>
      <c r="HV227" s="1175"/>
      <c r="HW227" s="1175"/>
      <c r="HX227" s="1175"/>
      <c r="HY227" s="1175"/>
      <c r="HZ227" s="1175"/>
      <c r="IA227" s="1175"/>
      <c r="IB227" s="1175"/>
      <c r="IC227" s="1175"/>
      <c r="ID227" s="1175"/>
      <c r="IE227" s="1175"/>
      <c r="IF227" s="1175"/>
      <c r="IG227" s="1175"/>
      <c r="IH227" s="1175"/>
      <c r="II227" s="1175"/>
      <c r="IJ227" s="1175"/>
      <c r="IK227" s="1175"/>
      <c r="IL227" s="1175"/>
      <c r="IM227" s="1175"/>
      <c r="IN227" s="1175"/>
      <c r="IO227" s="1175"/>
      <c r="IP227" s="1175"/>
      <c r="IQ227" s="1175"/>
      <c r="IR227" s="1175"/>
      <c r="IS227" s="1175"/>
      <c r="IT227" s="1175"/>
      <c r="IU227" s="1175"/>
      <c r="IV227" s="1175"/>
      <c r="IW227" s="1175"/>
      <c r="IX227" s="1175"/>
      <c r="IY227" s="1175"/>
      <c r="IZ227" s="1175"/>
      <c r="JA227" s="1175"/>
      <c r="JB227" s="1175"/>
      <c r="JC227" s="1175"/>
      <c r="JD227" s="1175"/>
      <c r="JE227" s="1175"/>
    </row>
    <row r="228" spans="13:265" s="1206" customFormat="1" ht="15" hidden="1" customHeight="1" x14ac:dyDescent="0.25">
      <c r="M228" s="1064"/>
      <c r="N228" s="1064"/>
      <c r="CK228" s="1175"/>
      <c r="CL228" s="1175"/>
      <c r="CM228" s="1175"/>
      <c r="CN228" s="1175"/>
      <c r="CO228" s="1175"/>
      <c r="CP228" s="1175"/>
      <c r="CQ228" s="1175"/>
      <c r="CR228" s="1175"/>
      <c r="CS228" s="1175"/>
      <c r="CT228" s="1175"/>
      <c r="CU228" s="1175"/>
      <c r="CV228" s="1175"/>
      <c r="CW228" s="1175"/>
      <c r="CX228" s="1175"/>
      <c r="CY228" s="1175"/>
      <c r="CZ228" s="1175"/>
      <c r="DA228" s="1175"/>
      <c r="DB228" s="1175"/>
      <c r="DC228" s="1175"/>
      <c r="DD228" s="1175"/>
      <c r="DE228" s="1175"/>
      <c r="DF228" s="1175"/>
      <c r="DG228" s="1175"/>
      <c r="DH228" s="1175"/>
      <c r="DI228" s="1175"/>
      <c r="DJ228" s="1175"/>
      <c r="DK228" s="1175"/>
      <c r="DL228" s="1175"/>
      <c r="DM228" s="1175"/>
      <c r="DN228" s="1175"/>
      <c r="DO228" s="1175"/>
      <c r="DP228" s="1175"/>
      <c r="DQ228" s="1175"/>
      <c r="DR228" s="1175"/>
      <c r="DS228" s="1175"/>
      <c r="DT228" s="1175"/>
      <c r="DU228" s="1175"/>
      <c r="DV228" s="1175"/>
      <c r="DW228" s="1175"/>
      <c r="DX228" s="1175"/>
      <c r="DY228" s="1175"/>
      <c r="DZ228" s="1175"/>
      <c r="EA228" s="1175"/>
      <c r="EB228" s="1175"/>
      <c r="EC228" s="1175"/>
      <c r="ED228" s="1175"/>
      <c r="EE228" s="1175"/>
      <c r="EF228" s="1175"/>
      <c r="EG228" s="1175"/>
      <c r="EH228" s="1175"/>
      <c r="EI228" s="1175"/>
      <c r="EJ228" s="1175"/>
      <c r="EK228" s="1175"/>
      <c r="EL228" s="1175"/>
      <c r="EM228" s="1175"/>
      <c r="EN228" s="1175"/>
      <c r="EO228" s="1175"/>
      <c r="EP228" s="1175"/>
      <c r="EQ228" s="1175"/>
      <c r="ER228" s="1175"/>
      <c r="ES228" s="1175"/>
      <c r="ET228" s="1175"/>
      <c r="EU228" s="1175"/>
      <c r="EV228" s="1175"/>
      <c r="EW228" s="1175"/>
      <c r="EX228" s="1175"/>
      <c r="EY228" s="1175"/>
      <c r="EZ228" s="1175"/>
      <c r="FA228" s="1175"/>
      <c r="FB228" s="1175"/>
      <c r="FC228" s="1175"/>
      <c r="FD228" s="1175"/>
      <c r="FE228" s="1175"/>
      <c r="FF228" s="1175"/>
      <c r="FG228" s="1175"/>
      <c r="FH228" s="1175"/>
      <c r="FI228" s="1175"/>
      <c r="FJ228" s="1175"/>
      <c r="FK228" s="1175"/>
      <c r="FL228" s="1175"/>
      <c r="FM228" s="1175"/>
      <c r="FN228" s="1175"/>
      <c r="FO228" s="1175"/>
      <c r="FP228" s="1175"/>
      <c r="FQ228" s="1175"/>
      <c r="FR228" s="1175"/>
      <c r="FS228" s="1175"/>
      <c r="FT228" s="1175"/>
      <c r="FU228" s="1175"/>
      <c r="FV228" s="1175"/>
      <c r="FW228" s="1175"/>
      <c r="FX228" s="1175"/>
      <c r="FY228" s="1175"/>
      <c r="FZ228" s="1175"/>
      <c r="GA228" s="1175"/>
      <c r="GB228" s="1175"/>
      <c r="GC228" s="1175"/>
      <c r="GD228" s="1175"/>
      <c r="GE228" s="1175"/>
      <c r="GF228" s="1175"/>
      <c r="GG228" s="1175"/>
      <c r="GH228" s="1175"/>
      <c r="GI228" s="1175"/>
      <c r="GJ228" s="1175"/>
      <c r="GK228" s="1175"/>
      <c r="GL228" s="1175"/>
      <c r="GM228" s="1175"/>
      <c r="GN228" s="1175"/>
      <c r="GO228" s="1175"/>
      <c r="GP228" s="1175"/>
      <c r="GQ228" s="1175"/>
      <c r="GR228" s="1175"/>
      <c r="GS228" s="1175"/>
      <c r="GT228" s="1175"/>
      <c r="GU228" s="1175"/>
      <c r="GV228" s="1175"/>
      <c r="GW228" s="1175"/>
      <c r="GX228" s="1175"/>
      <c r="GY228" s="1175"/>
      <c r="GZ228" s="1175"/>
      <c r="HA228" s="1175"/>
      <c r="HB228" s="1175"/>
      <c r="HC228" s="1175"/>
      <c r="HD228" s="1175"/>
      <c r="HE228" s="1175"/>
      <c r="HF228" s="1175"/>
      <c r="HG228" s="1175"/>
      <c r="HH228" s="1175"/>
      <c r="HI228" s="1175"/>
      <c r="HJ228" s="1175"/>
      <c r="HK228" s="1175"/>
      <c r="HL228" s="1175"/>
      <c r="HM228" s="1175"/>
      <c r="HN228" s="1175"/>
      <c r="HO228" s="1175"/>
      <c r="HP228" s="1175"/>
      <c r="HQ228" s="1175"/>
      <c r="HR228" s="1175"/>
      <c r="HS228" s="1175"/>
      <c r="HT228" s="1175"/>
      <c r="HU228" s="1175"/>
      <c r="HV228" s="1175"/>
      <c r="HW228" s="1175"/>
      <c r="HX228" s="1175"/>
      <c r="HY228" s="1175"/>
      <c r="HZ228" s="1175"/>
      <c r="IA228" s="1175"/>
      <c r="IB228" s="1175"/>
      <c r="IC228" s="1175"/>
      <c r="ID228" s="1175"/>
      <c r="IE228" s="1175"/>
      <c r="IF228" s="1175"/>
      <c r="IG228" s="1175"/>
      <c r="IH228" s="1175"/>
      <c r="II228" s="1175"/>
      <c r="IJ228" s="1175"/>
      <c r="IK228" s="1175"/>
      <c r="IL228" s="1175"/>
      <c r="IM228" s="1175"/>
      <c r="IN228" s="1175"/>
      <c r="IO228" s="1175"/>
      <c r="IP228" s="1175"/>
      <c r="IQ228" s="1175"/>
      <c r="IR228" s="1175"/>
      <c r="IS228" s="1175"/>
      <c r="IT228" s="1175"/>
      <c r="IU228" s="1175"/>
      <c r="IV228" s="1175"/>
      <c r="IW228" s="1175"/>
      <c r="IX228" s="1175"/>
      <c r="IY228" s="1175"/>
      <c r="IZ228" s="1175"/>
      <c r="JA228" s="1175"/>
      <c r="JB228" s="1175"/>
      <c r="JC228" s="1175"/>
      <c r="JD228" s="1175"/>
      <c r="JE228" s="1175"/>
    </row>
    <row r="229" spans="13:265" s="1206" customFormat="1" ht="15" hidden="1" customHeight="1" x14ac:dyDescent="0.25">
      <c r="M229" s="1064"/>
      <c r="N229" s="1064"/>
      <c r="CK229" s="1175"/>
      <c r="CL229" s="1175"/>
      <c r="CM229" s="1175"/>
      <c r="CN229" s="1175"/>
      <c r="CO229" s="1175"/>
      <c r="CP229" s="1175"/>
      <c r="CQ229" s="1175"/>
      <c r="CR229" s="1175"/>
      <c r="CS229" s="1175"/>
      <c r="CT229" s="1175"/>
      <c r="CU229" s="1175"/>
      <c r="CV229" s="1175"/>
      <c r="CW229" s="1175"/>
      <c r="CX229" s="1175"/>
      <c r="CY229" s="1175"/>
      <c r="CZ229" s="1175"/>
      <c r="DA229" s="1175"/>
      <c r="DB229" s="1175"/>
      <c r="DC229" s="1175"/>
      <c r="DD229" s="1175"/>
      <c r="DE229" s="1175"/>
      <c r="DF229" s="1175"/>
      <c r="DG229" s="1175"/>
      <c r="DH229" s="1175"/>
      <c r="DI229" s="1175"/>
      <c r="DJ229" s="1175"/>
      <c r="DK229" s="1175"/>
      <c r="DL229" s="1175"/>
      <c r="DM229" s="1175"/>
      <c r="DN229" s="1175"/>
      <c r="DO229" s="1175"/>
      <c r="DP229" s="1175"/>
      <c r="DQ229" s="1175"/>
      <c r="DR229" s="1175"/>
      <c r="DS229" s="1175"/>
      <c r="DT229" s="1175"/>
      <c r="DU229" s="1175"/>
      <c r="DV229" s="1175"/>
      <c r="DW229" s="1175"/>
      <c r="DX229" s="1175"/>
      <c r="DY229" s="1175"/>
      <c r="DZ229" s="1175"/>
      <c r="EA229" s="1175"/>
      <c r="EB229" s="1175"/>
      <c r="EC229" s="1175"/>
      <c r="ED229" s="1175"/>
      <c r="EE229" s="1175"/>
      <c r="EF229" s="1175"/>
      <c r="EG229" s="1175"/>
      <c r="EH229" s="1175"/>
      <c r="EI229" s="1175"/>
      <c r="EJ229" s="1175"/>
      <c r="EK229" s="1175"/>
      <c r="EL229" s="1175"/>
      <c r="EM229" s="1175"/>
      <c r="EN229" s="1175"/>
      <c r="EO229" s="1175"/>
      <c r="EP229" s="1175"/>
      <c r="EQ229" s="1175"/>
      <c r="ER229" s="1175"/>
      <c r="ES229" s="1175"/>
      <c r="ET229" s="1175"/>
      <c r="EU229" s="1175"/>
      <c r="EV229" s="1175"/>
      <c r="EW229" s="1175"/>
      <c r="EX229" s="1175"/>
      <c r="EY229" s="1175"/>
      <c r="EZ229" s="1175"/>
      <c r="FA229" s="1175"/>
      <c r="FB229" s="1175"/>
      <c r="FC229" s="1175"/>
      <c r="FD229" s="1175"/>
      <c r="FE229" s="1175"/>
      <c r="FF229" s="1175"/>
      <c r="FG229" s="1175"/>
      <c r="FH229" s="1175"/>
      <c r="FI229" s="1175"/>
      <c r="FJ229" s="1175"/>
      <c r="FK229" s="1175"/>
      <c r="FL229" s="1175"/>
      <c r="FM229" s="1175"/>
      <c r="FN229" s="1175"/>
      <c r="FO229" s="1175"/>
      <c r="FP229" s="1175"/>
      <c r="FQ229" s="1175"/>
      <c r="FR229" s="1175"/>
      <c r="FS229" s="1175"/>
      <c r="FT229" s="1175"/>
      <c r="FU229" s="1175"/>
      <c r="FV229" s="1175"/>
      <c r="FW229" s="1175"/>
      <c r="FX229" s="1175"/>
      <c r="FY229" s="1175"/>
      <c r="FZ229" s="1175"/>
      <c r="GA229" s="1175"/>
      <c r="GB229" s="1175"/>
      <c r="GC229" s="1175"/>
      <c r="GD229" s="1175"/>
      <c r="GE229" s="1175"/>
      <c r="GF229" s="1175"/>
      <c r="GG229" s="1175"/>
      <c r="GH229" s="1175"/>
      <c r="GI229" s="1175"/>
      <c r="GJ229" s="1175"/>
      <c r="GK229" s="1175"/>
      <c r="GL229" s="1175"/>
      <c r="GM229" s="1175"/>
      <c r="GN229" s="1175"/>
      <c r="GO229" s="1175"/>
      <c r="GP229" s="1175"/>
      <c r="GQ229" s="1175"/>
      <c r="GR229" s="1175"/>
      <c r="GS229" s="1175"/>
      <c r="GT229" s="1175"/>
      <c r="GU229" s="1175"/>
      <c r="GV229" s="1175"/>
      <c r="GW229" s="1175"/>
      <c r="GX229" s="1175"/>
      <c r="GY229" s="1175"/>
      <c r="GZ229" s="1175"/>
      <c r="HA229" s="1175"/>
      <c r="HB229" s="1175"/>
      <c r="HC229" s="1175"/>
      <c r="HD229" s="1175"/>
      <c r="HE229" s="1175"/>
      <c r="HF229" s="1175"/>
      <c r="HG229" s="1175"/>
      <c r="HH229" s="1175"/>
      <c r="HI229" s="1175"/>
      <c r="HJ229" s="1175"/>
      <c r="HK229" s="1175"/>
      <c r="HL229" s="1175"/>
      <c r="HM229" s="1175"/>
      <c r="HN229" s="1175"/>
      <c r="HO229" s="1175"/>
      <c r="HP229" s="1175"/>
      <c r="HQ229" s="1175"/>
      <c r="HR229" s="1175"/>
      <c r="HS229" s="1175"/>
      <c r="HT229" s="1175"/>
      <c r="HU229" s="1175"/>
      <c r="HV229" s="1175"/>
      <c r="HW229" s="1175"/>
      <c r="HX229" s="1175"/>
      <c r="HY229" s="1175"/>
      <c r="HZ229" s="1175"/>
      <c r="IA229" s="1175"/>
      <c r="IB229" s="1175"/>
      <c r="IC229" s="1175"/>
      <c r="ID229" s="1175"/>
      <c r="IE229" s="1175"/>
      <c r="IF229" s="1175"/>
      <c r="IG229" s="1175"/>
      <c r="IH229" s="1175"/>
      <c r="II229" s="1175"/>
      <c r="IJ229" s="1175"/>
      <c r="IK229" s="1175"/>
      <c r="IL229" s="1175"/>
      <c r="IM229" s="1175"/>
      <c r="IN229" s="1175"/>
      <c r="IO229" s="1175"/>
      <c r="IP229" s="1175"/>
      <c r="IQ229" s="1175"/>
      <c r="IR229" s="1175"/>
      <c r="IS229" s="1175"/>
      <c r="IT229" s="1175"/>
      <c r="IU229" s="1175"/>
      <c r="IV229" s="1175"/>
      <c r="IW229" s="1175"/>
      <c r="IX229" s="1175"/>
      <c r="IY229" s="1175"/>
      <c r="IZ229" s="1175"/>
      <c r="JA229" s="1175"/>
      <c r="JB229" s="1175"/>
      <c r="JC229" s="1175"/>
      <c r="JD229" s="1175"/>
      <c r="JE229" s="1175"/>
    </row>
    <row r="230" spans="13:265" s="1206" customFormat="1" ht="15" hidden="1" customHeight="1" x14ac:dyDescent="0.25">
      <c r="M230" s="1064"/>
      <c r="N230" s="1064"/>
      <c r="CK230" s="1175"/>
      <c r="CL230" s="1175"/>
      <c r="CM230" s="1175"/>
      <c r="CN230" s="1175"/>
      <c r="CO230" s="1175"/>
      <c r="CP230" s="1175"/>
      <c r="CQ230" s="1175"/>
      <c r="CR230" s="1175"/>
      <c r="CS230" s="1175"/>
      <c r="CT230" s="1175"/>
      <c r="CU230" s="1175"/>
      <c r="CV230" s="1175"/>
      <c r="CW230" s="1175"/>
      <c r="CX230" s="1175"/>
      <c r="CY230" s="1175"/>
      <c r="CZ230" s="1175"/>
      <c r="DA230" s="1175"/>
      <c r="DB230" s="1175"/>
      <c r="DC230" s="1175"/>
      <c r="DD230" s="1175"/>
      <c r="DE230" s="1175"/>
      <c r="DF230" s="1175"/>
      <c r="DG230" s="1175"/>
      <c r="DH230" s="1175"/>
      <c r="DI230" s="1175"/>
      <c r="DJ230" s="1175"/>
      <c r="DK230" s="1175"/>
      <c r="DL230" s="1175"/>
      <c r="DM230" s="1175"/>
      <c r="DN230" s="1175"/>
      <c r="DO230" s="1175"/>
      <c r="DP230" s="1175"/>
      <c r="DQ230" s="1175"/>
      <c r="DR230" s="1175"/>
      <c r="DS230" s="1175"/>
      <c r="DT230" s="1175"/>
      <c r="DU230" s="1175"/>
      <c r="DV230" s="1175"/>
      <c r="DW230" s="1175"/>
      <c r="DX230" s="1175"/>
      <c r="DY230" s="1175"/>
      <c r="DZ230" s="1175"/>
      <c r="EA230" s="1175"/>
      <c r="EB230" s="1175"/>
      <c r="EC230" s="1175"/>
      <c r="ED230" s="1175"/>
      <c r="EE230" s="1175"/>
      <c r="EF230" s="1175"/>
      <c r="EG230" s="1175"/>
      <c r="EH230" s="1175"/>
      <c r="EI230" s="1175"/>
      <c r="EJ230" s="1175"/>
      <c r="EK230" s="1175"/>
      <c r="EL230" s="1175"/>
      <c r="EM230" s="1175"/>
      <c r="EN230" s="1175"/>
      <c r="EO230" s="1175"/>
      <c r="EP230" s="1175"/>
      <c r="EQ230" s="1175"/>
      <c r="ER230" s="1175"/>
      <c r="ES230" s="1175"/>
      <c r="ET230" s="1175"/>
      <c r="EU230" s="1175"/>
      <c r="EV230" s="1175"/>
      <c r="EW230" s="1175"/>
      <c r="EX230" s="1175"/>
      <c r="EY230" s="1175"/>
      <c r="EZ230" s="1175"/>
      <c r="FA230" s="1175"/>
      <c r="FB230" s="1175"/>
      <c r="FC230" s="1175"/>
      <c r="FD230" s="1175"/>
      <c r="FE230" s="1175"/>
      <c r="FF230" s="1175"/>
      <c r="FG230" s="1175"/>
      <c r="FH230" s="1175"/>
      <c r="FI230" s="1175"/>
      <c r="FJ230" s="1175"/>
      <c r="FK230" s="1175"/>
      <c r="FL230" s="1175"/>
      <c r="FM230" s="1175"/>
      <c r="FN230" s="1175"/>
      <c r="FO230" s="1175"/>
      <c r="FP230" s="1175"/>
      <c r="FQ230" s="1175"/>
      <c r="FR230" s="1175"/>
      <c r="FS230" s="1175"/>
      <c r="FT230" s="1175"/>
      <c r="FU230" s="1175"/>
      <c r="FV230" s="1175"/>
      <c r="FW230" s="1175"/>
      <c r="FX230" s="1175"/>
      <c r="FY230" s="1175"/>
      <c r="FZ230" s="1175"/>
      <c r="GA230" s="1175"/>
      <c r="GB230" s="1175"/>
      <c r="GC230" s="1175"/>
      <c r="GD230" s="1175"/>
      <c r="GE230" s="1175"/>
      <c r="GF230" s="1175"/>
      <c r="GG230" s="1175"/>
      <c r="GH230" s="1175"/>
      <c r="GI230" s="1175"/>
      <c r="GJ230" s="1175"/>
      <c r="GK230" s="1175"/>
      <c r="GL230" s="1175"/>
      <c r="GM230" s="1175"/>
      <c r="GN230" s="1175"/>
      <c r="GO230" s="1175"/>
      <c r="GP230" s="1175"/>
      <c r="GQ230" s="1175"/>
      <c r="GR230" s="1175"/>
      <c r="GS230" s="1175"/>
      <c r="GT230" s="1175"/>
      <c r="GU230" s="1175"/>
      <c r="GV230" s="1175"/>
      <c r="GW230" s="1175"/>
      <c r="GX230" s="1175"/>
      <c r="GY230" s="1175"/>
      <c r="GZ230" s="1175"/>
      <c r="HA230" s="1175"/>
      <c r="HB230" s="1175"/>
      <c r="HC230" s="1175"/>
      <c r="HD230" s="1175"/>
      <c r="HE230" s="1175"/>
      <c r="HF230" s="1175"/>
      <c r="HG230" s="1175"/>
      <c r="HH230" s="1175"/>
      <c r="HI230" s="1175"/>
      <c r="HJ230" s="1175"/>
      <c r="HK230" s="1175"/>
      <c r="HL230" s="1175"/>
      <c r="HM230" s="1175"/>
      <c r="HN230" s="1175"/>
      <c r="HO230" s="1175"/>
      <c r="HP230" s="1175"/>
      <c r="HQ230" s="1175"/>
      <c r="HR230" s="1175"/>
      <c r="HS230" s="1175"/>
      <c r="HT230" s="1175"/>
      <c r="HU230" s="1175"/>
      <c r="HV230" s="1175"/>
      <c r="HW230" s="1175"/>
      <c r="HX230" s="1175"/>
      <c r="HY230" s="1175"/>
      <c r="HZ230" s="1175"/>
      <c r="IA230" s="1175"/>
      <c r="IB230" s="1175"/>
      <c r="IC230" s="1175"/>
      <c r="ID230" s="1175"/>
      <c r="IE230" s="1175"/>
      <c r="IF230" s="1175"/>
      <c r="IG230" s="1175"/>
      <c r="IH230" s="1175"/>
      <c r="II230" s="1175"/>
      <c r="IJ230" s="1175"/>
      <c r="IK230" s="1175"/>
      <c r="IL230" s="1175"/>
      <c r="IM230" s="1175"/>
      <c r="IN230" s="1175"/>
      <c r="IO230" s="1175"/>
      <c r="IP230" s="1175"/>
      <c r="IQ230" s="1175"/>
      <c r="IR230" s="1175"/>
      <c r="IS230" s="1175"/>
      <c r="IT230" s="1175"/>
      <c r="IU230" s="1175"/>
      <c r="IV230" s="1175"/>
      <c r="IW230" s="1175"/>
      <c r="IX230" s="1175"/>
      <c r="IY230" s="1175"/>
      <c r="IZ230" s="1175"/>
      <c r="JA230" s="1175"/>
      <c r="JB230" s="1175"/>
      <c r="JC230" s="1175"/>
      <c r="JD230" s="1175"/>
      <c r="JE230" s="1175"/>
    </row>
    <row r="231" spans="13:265" s="1206" customFormat="1" ht="15" hidden="1" customHeight="1" x14ac:dyDescent="0.25">
      <c r="M231" s="1064"/>
      <c r="N231" s="1064"/>
      <c r="CK231" s="1175"/>
      <c r="CL231" s="1175"/>
      <c r="CM231" s="1175"/>
      <c r="CN231" s="1175"/>
      <c r="CO231" s="1175"/>
      <c r="CP231" s="1175"/>
      <c r="CQ231" s="1175"/>
      <c r="CR231" s="1175"/>
      <c r="CS231" s="1175"/>
      <c r="CT231" s="1175"/>
      <c r="CU231" s="1175"/>
      <c r="CV231" s="1175"/>
      <c r="CW231" s="1175"/>
      <c r="CX231" s="1175"/>
      <c r="CY231" s="1175"/>
      <c r="CZ231" s="1175"/>
      <c r="DA231" s="1175"/>
      <c r="DB231" s="1175"/>
      <c r="DC231" s="1175"/>
      <c r="DD231" s="1175"/>
      <c r="DE231" s="1175"/>
      <c r="DF231" s="1175"/>
      <c r="DG231" s="1175"/>
      <c r="DH231" s="1175"/>
      <c r="DI231" s="1175"/>
      <c r="DJ231" s="1175"/>
      <c r="DK231" s="1175"/>
      <c r="DL231" s="1175"/>
      <c r="DM231" s="1175"/>
      <c r="DN231" s="1175"/>
      <c r="DO231" s="1175"/>
      <c r="DP231" s="1175"/>
      <c r="DQ231" s="1175"/>
      <c r="DR231" s="1175"/>
      <c r="DS231" s="1175"/>
      <c r="DT231" s="1175"/>
      <c r="DU231" s="1175"/>
      <c r="DV231" s="1175"/>
      <c r="DW231" s="1175"/>
      <c r="DX231" s="1175"/>
      <c r="DY231" s="1175"/>
      <c r="DZ231" s="1175"/>
      <c r="EA231" s="1175"/>
      <c r="EB231" s="1175"/>
      <c r="EC231" s="1175"/>
      <c r="ED231" s="1175"/>
      <c r="EE231" s="1175"/>
      <c r="EF231" s="1175"/>
      <c r="EG231" s="1175"/>
      <c r="EH231" s="1175"/>
      <c r="EI231" s="1175"/>
      <c r="EJ231" s="1175"/>
      <c r="EK231" s="1175"/>
      <c r="EL231" s="1175"/>
      <c r="EM231" s="1175"/>
      <c r="EN231" s="1175"/>
      <c r="EO231" s="1175"/>
      <c r="EP231" s="1175"/>
      <c r="EQ231" s="1175"/>
      <c r="ER231" s="1175"/>
      <c r="ES231" s="1175"/>
      <c r="ET231" s="1175"/>
      <c r="EU231" s="1175"/>
      <c r="EV231" s="1175"/>
      <c r="EW231" s="1175"/>
      <c r="EX231" s="1175"/>
      <c r="EY231" s="1175"/>
      <c r="EZ231" s="1175"/>
      <c r="FA231" s="1175"/>
      <c r="FB231" s="1175"/>
      <c r="FC231" s="1175"/>
      <c r="FD231" s="1175"/>
      <c r="FE231" s="1175"/>
      <c r="FF231" s="1175"/>
      <c r="FG231" s="1175"/>
      <c r="FH231" s="1175"/>
      <c r="FI231" s="1175"/>
      <c r="FJ231" s="1175"/>
      <c r="FK231" s="1175"/>
      <c r="FL231" s="1175"/>
      <c r="FM231" s="1175"/>
      <c r="FN231" s="1175"/>
      <c r="FO231" s="1175"/>
      <c r="FP231" s="1175"/>
      <c r="FQ231" s="1175"/>
      <c r="FR231" s="1175"/>
      <c r="FS231" s="1175"/>
      <c r="FT231" s="1175"/>
      <c r="FU231" s="1175"/>
      <c r="FV231" s="1175"/>
      <c r="FW231" s="1175"/>
      <c r="FX231" s="1175"/>
      <c r="FY231" s="1175"/>
      <c r="FZ231" s="1175"/>
      <c r="GA231" s="1175"/>
      <c r="GB231" s="1175"/>
      <c r="GC231" s="1175"/>
      <c r="GD231" s="1175"/>
      <c r="GE231" s="1175"/>
      <c r="GF231" s="1175"/>
      <c r="GG231" s="1175"/>
      <c r="GH231" s="1175"/>
      <c r="GI231" s="1175"/>
      <c r="GJ231" s="1175"/>
      <c r="GK231" s="1175"/>
      <c r="GL231" s="1175"/>
      <c r="GM231" s="1175"/>
      <c r="GN231" s="1175"/>
      <c r="GO231" s="1175"/>
      <c r="GP231" s="1175"/>
      <c r="GQ231" s="1175"/>
      <c r="GR231" s="1175"/>
      <c r="GS231" s="1175"/>
      <c r="GT231" s="1175"/>
      <c r="GU231" s="1175"/>
      <c r="GV231" s="1175"/>
      <c r="GW231" s="1175"/>
      <c r="GX231" s="1175"/>
      <c r="GY231" s="1175"/>
      <c r="GZ231" s="1175"/>
      <c r="HA231" s="1175"/>
      <c r="HB231" s="1175"/>
      <c r="HC231" s="1175"/>
      <c r="HD231" s="1175"/>
      <c r="HE231" s="1175"/>
      <c r="HF231" s="1175"/>
      <c r="HG231" s="1175"/>
      <c r="HH231" s="1175"/>
      <c r="HI231" s="1175"/>
      <c r="HJ231" s="1175"/>
      <c r="HK231" s="1175"/>
      <c r="HL231" s="1175"/>
      <c r="HM231" s="1175"/>
      <c r="HN231" s="1175"/>
      <c r="HO231" s="1175"/>
      <c r="HP231" s="1175"/>
      <c r="HQ231" s="1175"/>
      <c r="HR231" s="1175"/>
      <c r="HS231" s="1175"/>
      <c r="HT231" s="1175"/>
      <c r="HU231" s="1175"/>
      <c r="HV231" s="1175"/>
      <c r="HW231" s="1175"/>
      <c r="HX231" s="1175"/>
      <c r="HY231" s="1175"/>
      <c r="HZ231" s="1175"/>
      <c r="IA231" s="1175"/>
      <c r="IB231" s="1175"/>
      <c r="IC231" s="1175"/>
      <c r="ID231" s="1175"/>
      <c r="IE231" s="1175"/>
      <c r="IF231" s="1175"/>
      <c r="IG231" s="1175"/>
      <c r="IH231" s="1175"/>
      <c r="II231" s="1175"/>
      <c r="IJ231" s="1175"/>
      <c r="IK231" s="1175"/>
      <c r="IL231" s="1175"/>
      <c r="IM231" s="1175"/>
      <c r="IN231" s="1175"/>
      <c r="IO231" s="1175"/>
      <c r="IP231" s="1175"/>
      <c r="IQ231" s="1175"/>
      <c r="IR231" s="1175"/>
      <c r="IS231" s="1175"/>
      <c r="IT231" s="1175"/>
      <c r="IU231" s="1175"/>
      <c r="IV231" s="1175"/>
      <c r="IW231" s="1175"/>
      <c r="IX231" s="1175"/>
      <c r="IY231" s="1175"/>
      <c r="IZ231" s="1175"/>
      <c r="JA231" s="1175"/>
      <c r="JB231" s="1175"/>
      <c r="JC231" s="1175"/>
      <c r="JD231" s="1175"/>
      <c r="JE231" s="1175"/>
    </row>
    <row r="232" spans="13:265" s="1206" customFormat="1" ht="15" hidden="1" customHeight="1" x14ac:dyDescent="0.25">
      <c r="M232" s="1064"/>
      <c r="N232" s="1064"/>
      <c r="CK232" s="1175"/>
      <c r="CL232" s="1175"/>
      <c r="CM232" s="1175"/>
      <c r="CN232" s="1175"/>
      <c r="CO232" s="1175"/>
      <c r="CP232" s="1175"/>
      <c r="CQ232" s="1175"/>
      <c r="CR232" s="1175"/>
      <c r="CS232" s="1175"/>
      <c r="CT232" s="1175"/>
      <c r="CU232" s="1175"/>
      <c r="CV232" s="1175"/>
      <c r="CW232" s="1175"/>
      <c r="CX232" s="1175"/>
      <c r="CY232" s="1175"/>
      <c r="CZ232" s="1175"/>
      <c r="DA232" s="1175"/>
      <c r="DB232" s="1175"/>
      <c r="DC232" s="1175"/>
      <c r="DD232" s="1175"/>
      <c r="DE232" s="1175"/>
      <c r="DF232" s="1175"/>
      <c r="DG232" s="1175"/>
      <c r="DH232" s="1175"/>
      <c r="DI232" s="1175"/>
      <c r="DJ232" s="1175"/>
      <c r="DK232" s="1175"/>
      <c r="DL232" s="1175"/>
      <c r="DM232" s="1175"/>
      <c r="DN232" s="1175"/>
      <c r="DO232" s="1175"/>
      <c r="DP232" s="1175"/>
      <c r="DQ232" s="1175"/>
      <c r="DR232" s="1175"/>
      <c r="DS232" s="1175"/>
      <c r="DT232" s="1175"/>
      <c r="DU232" s="1175"/>
      <c r="DV232" s="1175"/>
      <c r="DW232" s="1175"/>
      <c r="DX232" s="1175"/>
      <c r="DY232" s="1175"/>
      <c r="DZ232" s="1175"/>
      <c r="EA232" s="1175"/>
      <c r="EB232" s="1175"/>
      <c r="EC232" s="1175"/>
      <c r="ED232" s="1175"/>
      <c r="EE232" s="1175"/>
      <c r="EF232" s="1175"/>
      <c r="EG232" s="1175"/>
      <c r="EH232" s="1175"/>
      <c r="EI232" s="1175"/>
      <c r="EJ232" s="1175"/>
      <c r="EK232" s="1175"/>
      <c r="EL232" s="1175"/>
      <c r="EM232" s="1175"/>
      <c r="EN232" s="1175"/>
      <c r="EO232" s="1175"/>
      <c r="EP232" s="1175"/>
      <c r="EQ232" s="1175"/>
      <c r="ER232" s="1175"/>
      <c r="ES232" s="1175"/>
      <c r="ET232" s="1175"/>
      <c r="EU232" s="1175"/>
      <c r="EV232" s="1175"/>
      <c r="EW232" s="1175"/>
      <c r="EX232" s="1175"/>
      <c r="EY232" s="1175"/>
      <c r="EZ232" s="1175"/>
      <c r="FA232" s="1175"/>
      <c r="FB232" s="1175"/>
      <c r="FC232" s="1175"/>
      <c r="FD232" s="1175"/>
      <c r="FE232" s="1175"/>
      <c r="FF232" s="1175"/>
      <c r="FG232" s="1175"/>
      <c r="FH232" s="1175"/>
      <c r="FI232" s="1175"/>
      <c r="FJ232" s="1175"/>
      <c r="FK232" s="1175"/>
      <c r="FL232" s="1175"/>
      <c r="FM232" s="1175"/>
      <c r="FN232" s="1175"/>
      <c r="FO232" s="1175"/>
      <c r="FP232" s="1175"/>
      <c r="FQ232" s="1175"/>
      <c r="FR232" s="1175"/>
      <c r="FS232" s="1175"/>
      <c r="FT232" s="1175"/>
      <c r="FU232" s="1175"/>
      <c r="FV232" s="1175"/>
      <c r="FW232" s="1175"/>
      <c r="FX232" s="1175"/>
      <c r="FY232" s="1175"/>
      <c r="FZ232" s="1175"/>
      <c r="GA232" s="1175"/>
      <c r="GB232" s="1175"/>
      <c r="GC232" s="1175"/>
      <c r="GD232" s="1175"/>
      <c r="GE232" s="1175"/>
      <c r="GF232" s="1175"/>
      <c r="GG232" s="1175"/>
      <c r="GH232" s="1175"/>
      <c r="GI232" s="1175"/>
      <c r="GJ232" s="1175"/>
      <c r="GK232" s="1175"/>
      <c r="GL232" s="1175"/>
      <c r="GM232" s="1175"/>
      <c r="GN232" s="1175"/>
      <c r="GO232" s="1175"/>
      <c r="GP232" s="1175"/>
      <c r="GQ232" s="1175"/>
      <c r="GR232" s="1175"/>
      <c r="GS232" s="1175"/>
      <c r="GT232" s="1175"/>
      <c r="GU232" s="1175"/>
      <c r="GV232" s="1175"/>
      <c r="GW232" s="1175"/>
      <c r="GX232" s="1175"/>
      <c r="GY232" s="1175"/>
      <c r="GZ232" s="1175"/>
      <c r="HA232" s="1175"/>
      <c r="HB232" s="1175"/>
      <c r="HC232" s="1175"/>
      <c r="HD232" s="1175"/>
      <c r="HE232" s="1175"/>
      <c r="HF232" s="1175"/>
      <c r="HG232" s="1175"/>
      <c r="HH232" s="1175"/>
      <c r="HI232" s="1175"/>
      <c r="HJ232" s="1175"/>
      <c r="HK232" s="1175"/>
      <c r="HL232" s="1175"/>
      <c r="HM232" s="1175"/>
      <c r="HN232" s="1175"/>
      <c r="HO232" s="1175"/>
      <c r="HP232" s="1175"/>
      <c r="HQ232" s="1175"/>
      <c r="HR232" s="1175"/>
      <c r="HS232" s="1175"/>
      <c r="HT232" s="1175"/>
      <c r="HU232" s="1175"/>
      <c r="HV232" s="1175"/>
      <c r="HW232" s="1175"/>
      <c r="HX232" s="1175"/>
      <c r="HY232" s="1175"/>
      <c r="HZ232" s="1175"/>
      <c r="IA232" s="1175"/>
      <c r="IB232" s="1175"/>
      <c r="IC232" s="1175"/>
      <c r="ID232" s="1175"/>
      <c r="IE232" s="1175"/>
      <c r="IF232" s="1175"/>
      <c r="IG232" s="1175"/>
      <c r="IH232" s="1175"/>
      <c r="II232" s="1175"/>
      <c r="IJ232" s="1175"/>
      <c r="IK232" s="1175"/>
      <c r="IL232" s="1175"/>
      <c r="IM232" s="1175"/>
      <c r="IN232" s="1175"/>
      <c r="IO232" s="1175"/>
      <c r="IP232" s="1175"/>
      <c r="IQ232" s="1175"/>
      <c r="IR232" s="1175"/>
      <c r="IS232" s="1175"/>
      <c r="IT232" s="1175"/>
      <c r="IU232" s="1175"/>
      <c r="IV232" s="1175"/>
      <c r="IW232" s="1175"/>
      <c r="IX232" s="1175"/>
      <c r="IY232" s="1175"/>
      <c r="IZ232" s="1175"/>
      <c r="JA232" s="1175"/>
      <c r="JB232" s="1175"/>
      <c r="JC232" s="1175"/>
      <c r="JD232" s="1175"/>
      <c r="JE232" s="1175"/>
    </row>
    <row r="233" spans="13:265" s="1206" customFormat="1" ht="15" hidden="1" customHeight="1" x14ac:dyDescent="0.25">
      <c r="M233" s="1064"/>
      <c r="N233" s="1064"/>
      <c r="CK233" s="1175"/>
      <c r="CL233" s="1175"/>
      <c r="CM233" s="1175"/>
      <c r="CN233" s="1175"/>
      <c r="CO233" s="1175"/>
      <c r="CP233" s="1175"/>
      <c r="CQ233" s="1175"/>
      <c r="CR233" s="1175"/>
      <c r="CS233" s="1175"/>
      <c r="CT233" s="1175"/>
      <c r="CU233" s="1175"/>
      <c r="CV233" s="1175"/>
      <c r="CW233" s="1175"/>
      <c r="CX233" s="1175"/>
      <c r="CY233" s="1175"/>
      <c r="CZ233" s="1175"/>
      <c r="DA233" s="1175"/>
      <c r="DB233" s="1175"/>
      <c r="DC233" s="1175"/>
      <c r="DD233" s="1175"/>
      <c r="DE233" s="1175"/>
      <c r="DF233" s="1175"/>
      <c r="DG233" s="1175"/>
      <c r="DH233" s="1175"/>
      <c r="DI233" s="1175"/>
      <c r="DJ233" s="1175"/>
      <c r="DK233" s="1175"/>
      <c r="DL233" s="1175"/>
      <c r="DM233" s="1175"/>
      <c r="DN233" s="1175"/>
      <c r="DO233" s="1175"/>
      <c r="DP233" s="1175"/>
      <c r="DQ233" s="1175"/>
      <c r="DR233" s="1175"/>
      <c r="DS233" s="1175"/>
      <c r="DT233" s="1175"/>
      <c r="DU233" s="1175"/>
      <c r="DV233" s="1175"/>
      <c r="DW233" s="1175"/>
      <c r="DX233" s="1175"/>
      <c r="DY233" s="1175"/>
      <c r="DZ233" s="1175"/>
      <c r="EA233" s="1175"/>
      <c r="EB233" s="1175"/>
      <c r="EC233" s="1175"/>
      <c r="ED233" s="1175"/>
      <c r="EE233" s="1175"/>
      <c r="EF233" s="1175"/>
      <c r="EG233" s="1175"/>
      <c r="EH233" s="1175"/>
      <c r="EI233" s="1175"/>
      <c r="EJ233" s="1175"/>
      <c r="EK233" s="1175"/>
      <c r="EL233" s="1175"/>
      <c r="EM233" s="1175"/>
      <c r="EN233" s="1175"/>
      <c r="EO233" s="1175"/>
      <c r="EP233" s="1175"/>
      <c r="EQ233" s="1175"/>
      <c r="ER233" s="1175"/>
      <c r="ES233" s="1175"/>
      <c r="ET233" s="1175"/>
      <c r="EU233" s="1175"/>
      <c r="EV233" s="1175"/>
      <c r="EW233" s="1175"/>
      <c r="EX233" s="1175"/>
      <c r="EY233" s="1175"/>
      <c r="EZ233" s="1175"/>
      <c r="FA233" s="1175"/>
      <c r="FB233" s="1175"/>
      <c r="FC233" s="1175"/>
      <c r="FD233" s="1175"/>
      <c r="FE233" s="1175"/>
      <c r="FF233" s="1175"/>
      <c r="FG233" s="1175"/>
      <c r="FH233" s="1175"/>
      <c r="FI233" s="1175"/>
      <c r="FJ233" s="1175"/>
      <c r="FK233" s="1175"/>
      <c r="FL233" s="1175"/>
      <c r="FM233" s="1175"/>
      <c r="FN233" s="1175"/>
      <c r="FO233" s="1175"/>
      <c r="FP233" s="1175"/>
      <c r="FQ233" s="1175"/>
      <c r="FR233" s="1175"/>
      <c r="FS233" s="1175"/>
      <c r="FT233" s="1175"/>
      <c r="FU233" s="1175"/>
      <c r="FV233" s="1175"/>
      <c r="FW233" s="1175"/>
      <c r="FX233" s="1175"/>
      <c r="FY233" s="1175"/>
      <c r="FZ233" s="1175"/>
      <c r="GA233" s="1175"/>
      <c r="GB233" s="1175"/>
      <c r="GC233" s="1175"/>
      <c r="GD233" s="1175"/>
      <c r="GE233" s="1175"/>
      <c r="GF233" s="1175"/>
      <c r="GG233" s="1175"/>
      <c r="GH233" s="1175"/>
      <c r="GI233" s="1175"/>
      <c r="GJ233" s="1175"/>
      <c r="GK233" s="1175"/>
      <c r="GL233" s="1175"/>
      <c r="GM233" s="1175"/>
      <c r="GN233" s="1175"/>
      <c r="GO233" s="1175"/>
      <c r="GP233" s="1175"/>
      <c r="GQ233" s="1175"/>
      <c r="GR233" s="1175"/>
      <c r="GS233" s="1175"/>
      <c r="GT233" s="1175"/>
      <c r="GU233" s="1175"/>
      <c r="GV233" s="1175"/>
      <c r="GW233" s="1175"/>
      <c r="GX233" s="1175"/>
      <c r="GY233" s="1175"/>
      <c r="GZ233" s="1175"/>
      <c r="HA233" s="1175"/>
      <c r="HB233" s="1175"/>
      <c r="HC233" s="1175"/>
      <c r="HD233" s="1175"/>
      <c r="HE233" s="1175"/>
      <c r="HF233" s="1175"/>
      <c r="HG233" s="1175"/>
      <c r="HH233" s="1175"/>
      <c r="HI233" s="1175"/>
      <c r="HJ233" s="1175"/>
      <c r="HK233" s="1175"/>
      <c r="HL233" s="1175"/>
      <c r="HM233" s="1175"/>
      <c r="HN233" s="1175"/>
      <c r="HO233" s="1175"/>
      <c r="HP233" s="1175"/>
      <c r="HQ233" s="1175"/>
      <c r="HR233" s="1175"/>
      <c r="HS233" s="1175"/>
      <c r="HT233" s="1175"/>
      <c r="HU233" s="1175"/>
      <c r="HV233" s="1175"/>
      <c r="HW233" s="1175"/>
      <c r="HX233" s="1175"/>
      <c r="HY233" s="1175"/>
      <c r="HZ233" s="1175"/>
      <c r="IA233" s="1175"/>
      <c r="IB233" s="1175"/>
      <c r="IC233" s="1175"/>
      <c r="ID233" s="1175"/>
      <c r="IE233" s="1175"/>
      <c r="IF233" s="1175"/>
      <c r="IG233" s="1175"/>
      <c r="IH233" s="1175"/>
      <c r="II233" s="1175"/>
      <c r="IJ233" s="1175"/>
      <c r="IK233" s="1175"/>
      <c r="IL233" s="1175"/>
      <c r="IM233" s="1175"/>
      <c r="IN233" s="1175"/>
      <c r="IO233" s="1175"/>
      <c r="IP233" s="1175"/>
      <c r="IQ233" s="1175"/>
      <c r="IR233" s="1175"/>
      <c r="IS233" s="1175"/>
      <c r="IT233" s="1175"/>
      <c r="IU233" s="1175"/>
      <c r="IV233" s="1175"/>
      <c r="IW233" s="1175"/>
      <c r="IX233" s="1175"/>
      <c r="IY233" s="1175"/>
      <c r="IZ233" s="1175"/>
      <c r="JA233" s="1175"/>
      <c r="JB233" s="1175"/>
      <c r="JC233" s="1175"/>
      <c r="JD233" s="1175"/>
      <c r="JE233" s="1175"/>
    </row>
    <row r="234" spans="13:265" s="1206" customFormat="1" ht="15" hidden="1" customHeight="1" x14ac:dyDescent="0.25">
      <c r="M234" s="1064"/>
      <c r="N234" s="1064"/>
      <c r="CK234" s="1175"/>
      <c r="CL234" s="1175"/>
      <c r="CM234" s="1175"/>
      <c r="CN234" s="1175"/>
      <c r="CO234" s="1175"/>
      <c r="CP234" s="1175"/>
      <c r="CQ234" s="1175"/>
      <c r="CR234" s="1175"/>
      <c r="CS234" s="1175"/>
      <c r="CT234" s="1175"/>
      <c r="CU234" s="1175"/>
      <c r="CV234" s="1175"/>
      <c r="CW234" s="1175"/>
      <c r="CX234" s="1175"/>
      <c r="CY234" s="1175"/>
      <c r="CZ234" s="1175"/>
      <c r="DA234" s="1175"/>
      <c r="DB234" s="1175"/>
      <c r="DC234" s="1175"/>
      <c r="DD234" s="1175"/>
      <c r="DE234" s="1175"/>
      <c r="DF234" s="1175"/>
      <c r="DG234" s="1175"/>
      <c r="DH234" s="1175"/>
      <c r="DI234" s="1175"/>
      <c r="DJ234" s="1175"/>
      <c r="DK234" s="1175"/>
      <c r="DL234" s="1175"/>
      <c r="DM234" s="1175"/>
      <c r="DN234" s="1175"/>
      <c r="DO234" s="1175"/>
      <c r="DP234" s="1175"/>
      <c r="DQ234" s="1175"/>
      <c r="DR234" s="1175"/>
      <c r="DS234" s="1175"/>
      <c r="DT234" s="1175"/>
      <c r="DU234" s="1175"/>
      <c r="DV234" s="1175"/>
      <c r="DW234" s="1175"/>
      <c r="DX234" s="1175"/>
      <c r="DY234" s="1175"/>
      <c r="DZ234" s="1175"/>
      <c r="EA234" s="1175"/>
      <c r="EB234" s="1175"/>
      <c r="EC234" s="1175"/>
      <c r="ED234" s="1175"/>
      <c r="EE234" s="1175"/>
      <c r="EF234" s="1175"/>
      <c r="EG234" s="1175"/>
      <c r="EH234" s="1175"/>
      <c r="EI234" s="1175"/>
      <c r="EJ234" s="1175"/>
      <c r="EK234" s="1175"/>
      <c r="EL234" s="1175"/>
      <c r="EM234" s="1175"/>
      <c r="EN234" s="1175"/>
      <c r="EO234" s="1175"/>
      <c r="EP234" s="1175"/>
      <c r="EQ234" s="1175"/>
      <c r="ER234" s="1175"/>
      <c r="ES234" s="1175"/>
      <c r="ET234" s="1175"/>
      <c r="EU234" s="1175"/>
      <c r="EV234" s="1175"/>
      <c r="EW234" s="1175"/>
      <c r="EX234" s="1175"/>
      <c r="EY234" s="1175"/>
      <c r="EZ234" s="1175"/>
      <c r="FA234" s="1175"/>
      <c r="FB234" s="1175"/>
      <c r="FC234" s="1175"/>
      <c r="FD234" s="1175"/>
      <c r="FE234" s="1175"/>
      <c r="FF234" s="1175"/>
      <c r="FG234" s="1175"/>
      <c r="FH234" s="1175"/>
      <c r="FI234" s="1175"/>
      <c r="FJ234" s="1175"/>
      <c r="FK234" s="1175"/>
      <c r="FL234" s="1175"/>
      <c r="FM234" s="1175"/>
      <c r="FN234" s="1175"/>
      <c r="FO234" s="1175"/>
      <c r="FP234" s="1175"/>
      <c r="FQ234" s="1175"/>
      <c r="FR234" s="1175"/>
      <c r="FS234" s="1175"/>
      <c r="FT234" s="1175"/>
      <c r="FU234" s="1175"/>
      <c r="FV234" s="1175"/>
      <c r="FW234" s="1175"/>
      <c r="FX234" s="1175"/>
      <c r="FY234" s="1175"/>
      <c r="FZ234" s="1175"/>
      <c r="GA234" s="1175"/>
      <c r="GB234" s="1175"/>
      <c r="GC234" s="1175"/>
      <c r="GD234" s="1175"/>
      <c r="GE234" s="1175"/>
      <c r="GF234" s="1175"/>
      <c r="GG234" s="1175"/>
      <c r="GH234" s="1175"/>
      <c r="GI234" s="1175"/>
      <c r="GJ234" s="1175"/>
      <c r="GK234" s="1175"/>
      <c r="GL234" s="1175"/>
      <c r="GM234" s="1175"/>
      <c r="GN234" s="1175"/>
      <c r="GO234" s="1175"/>
      <c r="GP234" s="1175"/>
      <c r="GQ234" s="1175"/>
      <c r="GR234" s="1175"/>
      <c r="GS234" s="1175"/>
      <c r="GT234" s="1175"/>
      <c r="GU234" s="1175"/>
      <c r="GV234" s="1175"/>
      <c r="GW234" s="1175"/>
      <c r="GX234" s="1175"/>
      <c r="GY234" s="1175"/>
      <c r="GZ234" s="1175"/>
      <c r="HA234" s="1175"/>
      <c r="HB234" s="1175"/>
      <c r="HC234" s="1175"/>
      <c r="HD234" s="1175"/>
      <c r="HE234" s="1175"/>
      <c r="HF234" s="1175"/>
      <c r="HG234" s="1175"/>
      <c r="HH234" s="1175"/>
      <c r="HI234" s="1175"/>
      <c r="HJ234" s="1175"/>
      <c r="HK234" s="1175"/>
      <c r="HL234" s="1175"/>
      <c r="HM234" s="1175"/>
      <c r="HN234" s="1175"/>
      <c r="HO234" s="1175"/>
      <c r="HP234" s="1175"/>
      <c r="HQ234" s="1175"/>
      <c r="HR234" s="1175"/>
      <c r="HS234" s="1175"/>
      <c r="HT234" s="1175"/>
      <c r="HU234" s="1175"/>
      <c r="HV234" s="1175"/>
      <c r="HW234" s="1175"/>
      <c r="HX234" s="1175"/>
      <c r="HY234" s="1175"/>
      <c r="HZ234" s="1175"/>
      <c r="IA234" s="1175"/>
      <c r="IB234" s="1175"/>
      <c r="IC234" s="1175"/>
      <c r="ID234" s="1175"/>
      <c r="IE234" s="1175"/>
      <c r="IF234" s="1175"/>
      <c r="IG234" s="1175"/>
      <c r="IH234" s="1175"/>
      <c r="II234" s="1175"/>
      <c r="IJ234" s="1175"/>
      <c r="IK234" s="1175"/>
      <c r="IL234" s="1175"/>
      <c r="IM234" s="1175"/>
      <c r="IN234" s="1175"/>
      <c r="IO234" s="1175"/>
      <c r="IP234" s="1175"/>
      <c r="IQ234" s="1175"/>
      <c r="IR234" s="1175"/>
      <c r="IS234" s="1175"/>
      <c r="IT234" s="1175"/>
      <c r="IU234" s="1175"/>
      <c r="IV234" s="1175"/>
      <c r="IW234" s="1175"/>
      <c r="IX234" s="1175"/>
      <c r="IY234" s="1175"/>
      <c r="IZ234" s="1175"/>
      <c r="JA234" s="1175"/>
      <c r="JB234" s="1175"/>
      <c r="JC234" s="1175"/>
      <c r="JD234" s="1175"/>
      <c r="JE234" s="1175"/>
    </row>
    <row r="235" spans="13:265" s="1206" customFormat="1" ht="15" hidden="1" customHeight="1" x14ac:dyDescent="0.25">
      <c r="M235" s="1064"/>
      <c r="N235" s="1064"/>
      <c r="CK235" s="1175"/>
      <c r="CL235" s="1175"/>
      <c r="CM235" s="1175"/>
      <c r="CN235" s="1175"/>
      <c r="CO235" s="1175"/>
      <c r="CP235" s="1175"/>
      <c r="CQ235" s="1175"/>
      <c r="CR235" s="1175"/>
      <c r="CS235" s="1175"/>
      <c r="CT235" s="1175"/>
      <c r="CU235" s="1175"/>
      <c r="CV235" s="1175"/>
      <c r="CW235" s="1175"/>
      <c r="CX235" s="1175"/>
      <c r="CY235" s="1175"/>
      <c r="CZ235" s="1175"/>
      <c r="DA235" s="1175"/>
      <c r="DB235" s="1175"/>
      <c r="DC235" s="1175"/>
      <c r="DD235" s="1175"/>
      <c r="DE235" s="1175"/>
      <c r="DF235" s="1175"/>
      <c r="DG235" s="1175"/>
      <c r="DH235" s="1175"/>
      <c r="DI235" s="1175"/>
      <c r="DJ235" s="1175"/>
      <c r="DK235" s="1175"/>
      <c r="DL235" s="1175"/>
      <c r="DM235" s="1175"/>
      <c r="DN235" s="1175"/>
      <c r="DO235" s="1175"/>
      <c r="DP235" s="1175"/>
      <c r="DQ235" s="1175"/>
      <c r="DR235" s="1175"/>
      <c r="DS235" s="1175"/>
      <c r="DT235" s="1175"/>
      <c r="DU235" s="1175"/>
      <c r="DV235" s="1175"/>
      <c r="DW235" s="1175"/>
      <c r="DX235" s="1175"/>
      <c r="DY235" s="1175"/>
      <c r="DZ235" s="1175"/>
      <c r="EA235" s="1175"/>
      <c r="EB235" s="1175"/>
      <c r="EC235" s="1175"/>
      <c r="ED235" s="1175"/>
      <c r="EE235" s="1175"/>
      <c r="EF235" s="1175"/>
      <c r="EG235" s="1175"/>
      <c r="EH235" s="1175"/>
      <c r="EI235" s="1175"/>
      <c r="EJ235" s="1175"/>
      <c r="EK235" s="1175"/>
      <c r="EL235" s="1175"/>
      <c r="EM235" s="1175"/>
      <c r="EN235" s="1175"/>
      <c r="EO235" s="1175"/>
      <c r="EP235" s="1175"/>
      <c r="EQ235" s="1175"/>
      <c r="ER235" s="1175"/>
      <c r="ES235" s="1175"/>
      <c r="ET235" s="1175"/>
      <c r="EU235" s="1175"/>
      <c r="EV235" s="1175"/>
      <c r="EW235" s="1175"/>
      <c r="EX235" s="1175"/>
      <c r="EY235" s="1175"/>
      <c r="EZ235" s="1175"/>
      <c r="FA235" s="1175"/>
      <c r="FB235" s="1175"/>
      <c r="FC235" s="1175"/>
      <c r="FD235" s="1175"/>
      <c r="FE235" s="1175"/>
      <c r="FF235" s="1175"/>
      <c r="FG235" s="1175"/>
      <c r="FH235" s="1175"/>
      <c r="FI235" s="1175"/>
      <c r="FJ235" s="1175"/>
      <c r="FK235" s="1175"/>
      <c r="FL235" s="1175"/>
      <c r="FM235" s="1175"/>
      <c r="FN235" s="1175"/>
      <c r="FO235" s="1175"/>
      <c r="FP235" s="1175"/>
      <c r="FQ235" s="1175"/>
      <c r="FR235" s="1175"/>
      <c r="FS235" s="1175"/>
      <c r="FT235" s="1175"/>
      <c r="FU235" s="1175"/>
      <c r="FV235" s="1175"/>
      <c r="FW235" s="1175"/>
      <c r="FX235" s="1175"/>
      <c r="FY235" s="1175"/>
      <c r="FZ235" s="1175"/>
      <c r="GA235" s="1175"/>
      <c r="GB235" s="1175"/>
      <c r="GC235" s="1175"/>
      <c r="GD235" s="1175"/>
      <c r="GE235" s="1175"/>
      <c r="GF235" s="1175"/>
      <c r="GG235" s="1175"/>
      <c r="GH235" s="1175"/>
      <c r="GI235" s="1175"/>
      <c r="GJ235" s="1175"/>
      <c r="GK235" s="1175"/>
      <c r="GL235" s="1175"/>
      <c r="GM235" s="1175"/>
      <c r="GN235" s="1175"/>
      <c r="GO235" s="1175"/>
      <c r="GP235" s="1175"/>
      <c r="GQ235" s="1175"/>
      <c r="GR235" s="1175"/>
      <c r="GS235" s="1175"/>
      <c r="GT235" s="1175"/>
      <c r="GU235" s="1175"/>
      <c r="GV235" s="1175"/>
      <c r="GW235" s="1175"/>
      <c r="GX235" s="1175"/>
      <c r="GY235" s="1175"/>
      <c r="GZ235" s="1175"/>
      <c r="HA235" s="1175"/>
      <c r="HB235" s="1175"/>
      <c r="HC235" s="1175"/>
      <c r="HD235" s="1175"/>
      <c r="HE235" s="1175"/>
      <c r="HF235" s="1175"/>
      <c r="HG235" s="1175"/>
      <c r="HH235" s="1175"/>
      <c r="HI235" s="1175"/>
      <c r="HJ235" s="1175"/>
      <c r="HK235" s="1175"/>
      <c r="HL235" s="1175"/>
      <c r="HM235" s="1175"/>
      <c r="HN235" s="1175"/>
      <c r="HO235" s="1175"/>
      <c r="HP235" s="1175"/>
      <c r="HQ235" s="1175"/>
      <c r="HR235" s="1175"/>
      <c r="HS235" s="1175"/>
      <c r="HT235" s="1175"/>
      <c r="HU235" s="1175"/>
      <c r="HV235" s="1175"/>
      <c r="HW235" s="1175"/>
      <c r="HX235" s="1175"/>
      <c r="HY235" s="1175"/>
      <c r="HZ235" s="1175"/>
      <c r="IA235" s="1175"/>
      <c r="IB235" s="1175"/>
      <c r="IC235" s="1175"/>
      <c r="ID235" s="1175"/>
      <c r="IE235" s="1175"/>
      <c r="IF235" s="1175"/>
      <c r="IG235" s="1175"/>
      <c r="IH235" s="1175"/>
      <c r="II235" s="1175"/>
      <c r="IJ235" s="1175"/>
      <c r="IK235" s="1175"/>
      <c r="IL235" s="1175"/>
      <c r="IM235" s="1175"/>
      <c r="IN235" s="1175"/>
      <c r="IO235" s="1175"/>
      <c r="IP235" s="1175"/>
      <c r="IQ235" s="1175"/>
      <c r="IR235" s="1175"/>
      <c r="IS235" s="1175"/>
      <c r="IT235" s="1175"/>
      <c r="IU235" s="1175"/>
      <c r="IV235" s="1175"/>
      <c r="IW235" s="1175"/>
      <c r="IX235" s="1175"/>
      <c r="IY235" s="1175"/>
      <c r="IZ235" s="1175"/>
      <c r="JA235" s="1175"/>
      <c r="JB235" s="1175"/>
      <c r="JC235" s="1175"/>
      <c r="JD235" s="1175"/>
      <c r="JE235" s="1175"/>
    </row>
    <row r="236" spans="13:265" s="1206" customFormat="1" ht="15" hidden="1" customHeight="1" x14ac:dyDescent="0.25">
      <c r="M236" s="1064"/>
      <c r="N236" s="1064"/>
      <c r="CK236" s="1175"/>
      <c r="CL236" s="1175"/>
      <c r="CM236" s="1175"/>
      <c r="CN236" s="1175"/>
      <c r="CO236" s="1175"/>
      <c r="CP236" s="1175"/>
      <c r="CQ236" s="1175"/>
      <c r="CR236" s="1175"/>
      <c r="CS236" s="1175"/>
      <c r="CT236" s="1175"/>
      <c r="CU236" s="1175"/>
      <c r="CV236" s="1175"/>
      <c r="CW236" s="1175"/>
      <c r="CX236" s="1175"/>
      <c r="CY236" s="1175"/>
      <c r="CZ236" s="1175"/>
      <c r="DA236" s="1175"/>
      <c r="DB236" s="1175"/>
      <c r="DC236" s="1175"/>
      <c r="DD236" s="1175"/>
      <c r="DE236" s="1175"/>
      <c r="DF236" s="1175"/>
      <c r="DG236" s="1175"/>
      <c r="DH236" s="1175"/>
      <c r="DI236" s="1175"/>
      <c r="DJ236" s="1175"/>
      <c r="DK236" s="1175"/>
      <c r="DL236" s="1175"/>
      <c r="DM236" s="1175"/>
      <c r="DN236" s="1175"/>
      <c r="DO236" s="1175"/>
      <c r="DP236" s="1175"/>
      <c r="DQ236" s="1175"/>
      <c r="DR236" s="1175"/>
      <c r="DS236" s="1175"/>
      <c r="DT236" s="1175"/>
      <c r="DU236" s="1175"/>
      <c r="DV236" s="1175"/>
      <c r="DW236" s="1175"/>
      <c r="DX236" s="1175"/>
      <c r="DY236" s="1175"/>
      <c r="DZ236" s="1175"/>
      <c r="EA236" s="1175"/>
      <c r="EB236" s="1175"/>
      <c r="EC236" s="1175"/>
      <c r="ED236" s="1175"/>
      <c r="EE236" s="1175"/>
      <c r="EF236" s="1175"/>
      <c r="EG236" s="1175"/>
      <c r="EH236" s="1175"/>
      <c r="EI236" s="1175"/>
      <c r="EJ236" s="1175"/>
      <c r="EK236" s="1175"/>
      <c r="EL236" s="1175"/>
      <c r="EM236" s="1175"/>
      <c r="EN236" s="1175"/>
      <c r="EO236" s="1175"/>
      <c r="EP236" s="1175"/>
      <c r="EQ236" s="1175"/>
      <c r="ER236" s="1175"/>
      <c r="ES236" s="1175"/>
      <c r="ET236" s="1175"/>
      <c r="EU236" s="1175"/>
      <c r="EV236" s="1175"/>
      <c r="EW236" s="1175"/>
      <c r="EX236" s="1175"/>
      <c r="EY236" s="1175"/>
      <c r="EZ236" s="1175"/>
      <c r="FA236" s="1175"/>
      <c r="FB236" s="1175"/>
      <c r="FC236" s="1175"/>
      <c r="FD236" s="1175"/>
      <c r="FE236" s="1175"/>
      <c r="FF236" s="1175"/>
      <c r="FG236" s="1175"/>
      <c r="FH236" s="1175"/>
      <c r="FI236" s="1175"/>
      <c r="FJ236" s="1175"/>
      <c r="FK236" s="1175"/>
      <c r="FL236" s="1175"/>
      <c r="FM236" s="1175"/>
      <c r="FN236" s="1175"/>
      <c r="FO236" s="1175"/>
      <c r="FP236" s="1175"/>
      <c r="FQ236" s="1175"/>
      <c r="FR236" s="1175"/>
      <c r="FS236" s="1175"/>
      <c r="FT236" s="1175"/>
      <c r="FU236" s="1175"/>
      <c r="FV236" s="1175"/>
      <c r="FW236" s="1175"/>
      <c r="FX236" s="1175"/>
      <c r="FY236" s="1175"/>
      <c r="FZ236" s="1175"/>
      <c r="GA236" s="1175"/>
      <c r="GB236" s="1175"/>
      <c r="GC236" s="1175"/>
      <c r="GD236" s="1175"/>
      <c r="GE236" s="1175"/>
      <c r="GF236" s="1175"/>
      <c r="GG236" s="1175"/>
      <c r="GH236" s="1175"/>
      <c r="GI236" s="1175"/>
      <c r="GJ236" s="1175"/>
      <c r="GK236" s="1175"/>
      <c r="GL236" s="1175"/>
      <c r="GM236" s="1175"/>
      <c r="GN236" s="1175"/>
      <c r="GO236" s="1175"/>
      <c r="GP236" s="1175"/>
      <c r="GQ236" s="1175"/>
      <c r="GR236" s="1175"/>
      <c r="GS236" s="1175"/>
      <c r="GT236" s="1175"/>
      <c r="GU236" s="1175"/>
      <c r="GV236" s="1175"/>
      <c r="GW236" s="1175"/>
      <c r="GX236" s="1175"/>
      <c r="GY236" s="1175"/>
      <c r="GZ236" s="1175"/>
      <c r="HA236" s="1175"/>
      <c r="HB236" s="1175"/>
      <c r="HC236" s="1175"/>
      <c r="HD236" s="1175"/>
      <c r="HE236" s="1175"/>
      <c r="HF236" s="1175"/>
      <c r="HG236" s="1175"/>
      <c r="HH236" s="1175"/>
      <c r="HI236" s="1175"/>
      <c r="HJ236" s="1175"/>
      <c r="HK236" s="1175"/>
      <c r="HL236" s="1175"/>
      <c r="HM236" s="1175"/>
      <c r="HN236" s="1175"/>
      <c r="HO236" s="1175"/>
      <c r="HP236" s="1175"/>
      <c r="HQ236" s="1175"/>
      <c r="HR236" s="1175"/>
      <c r="HS236" s="1175"/>
      <c r="HT236" s="1175"/>
      <c r="HU236" s="1175"/>
      <c r="HV236" s="1175"/>
      <c r="HW236" s="1175"/>
      <c r="HX236" s="1175"/>
      <c r="HY236" s="1175"/>
      <c r="HZ236" s="1175"/>
      <c r="IA236" s="1175"/>
      <c r="IB236" s="1175"/>
      <c r="IC236" s="1175"/>
      <c r="ID236" s="1175"/>
      <c r="IE236" s="1175"/>
      <c r="IF236" s="1175"/>
      <c r="IG236" s="1175"/>
      <c r="IH236" s="1175"/>
      <c r="II236" s="1175"/>
      <c r="IJ236" s="1175"/>
      <c r="IK236" s="1175"/>
      <c r="IL236" s="1175"/>
      <c r="IM236" s="1175"/>
      <c r="IN236" s="1175"/>
      <c r="IO236" s="1175"/>
      <c r="IP236" s="1175"/>
      <c r="IQ236" s="1175"/>
      <c r="IR236" s="1175"/>
      <c r="IS236" s="1175"/>
      <c r="IT236" s="1175"/>
      <c r="IU236" s="1175"/>
      <c r="IV236" s="1175"/>
      <c r="IW236" s="1175"/>
      <c r="IX236" s="1175"/>
      <c r="IY236" s="1175"/>
      <c r="IZ236" s="1175"/>
      <c r="JA236" s="1175"/>
      <c r="JB236" s="1175"/>
      <c r="JC236" s="1175"/>
      <c r="JD236" s="1175"/>
      <c r="JE236" s="1175"/>
    </row>
    <row r="237" spans="13:265" s="1206" customFormat="1" ht="15" hidden="1" customHeight="1" x14ac:dyDescent="0.25">
      <c r="M237" s="1064"/>
      <c r="N237" s="1064"/>
      <c r="CK237" s="1175"/>
      <c r="CL237" s="1175"/>
      <c r="CM237" s="1175"/>
      <c r="CN237" s="1175"/>
      <c r="CO237" s="1175"/>
      <c r="CP237" s="1175"/>
      <c r="CQ237" s="1175"/>
      <c r="CR237" s="1175"/>
      <c r="CS237" s="1175"/>
      <c r="CT237" s="1175"/>
      <c r="CU237" s="1175"/>
      <c r="CV237" s="1175"/>
      <c r="CW237" s="1175"/>
      <c r="CX237" s="1175"/>
      <c r="CY237" s="1175"/>
      <c r="CZ237" s="1175"/>
      <c r="DA237" s="1175"/>
      <c r="DB237" s="1175"/>
      <c r="DC237" s="1175"/>
      <c r="DD237" s="1175"/>
      <c r="DE237" s="1175"/>
      <c r="DF237" s="1175"/>
      <c r="DG237" s="1175"/>
      <c r="DH237" s="1175"/>
      <c r="DI237" s="1175"/>
      <c r="DJ237" s="1175"/>
      <c r="DK237" s="1175"/>
      <c r="DL237" s="1175"/>
      <c r="DM237" s="1175"/>
      <c r="DN237" s="1175"/>
      <c r="DO237" s="1175"/>
      <c r="DP237" s="1175"/>
      <c r="DQ237" s="1175"/>
      <c r="DR237" s="1175"/>
      <c r="DS237" s="1175"/>
      <c r="DT237" s="1175"/>
      <c r="DU237" s="1175"/>
      <c r="DV237" s="1175"/>
      <c r="DW237" s="1175"/>
      <c r="DX237" s="1175"/>
      <c r="DY237" s="1175"/>
      <c r="DZ237" s="1175"/>
      <c r="EA237" s="1175"/>
      <c r="EB237" s="1175"/>
      <c r="EC237" s="1175"/>
      <c r="ED237" s="1175"/>
      <c r="EE237" s="1175"/>
      <c r="EF237" s="1175"/>
      <c r="EG237" s="1175"/>
      <c r="EH237" s="1175"/>
      <c r="EI237" s="1175"/>
      <c r="EJ237" s="1175"/>
      <c r="EK237" s="1175"/>
      <c r="EL237" s="1175"/>
      <c r="EM237" s="1175"/>
      <c r="EN237" s="1175"/>
      <c r="EO237" s="1175"/>
      <c r="EP237" s="1175"/>
      <c r="EQ237" s="1175"/>
      <c r="ER237" s="1175"/>
      <c r="ES237" s="1175"/>
      <c r="ET237" s="1175"/>
      <c r="EU237" s="1175"/>
      <c r="EV237" s="1175"/>
      <c r="EW237" s="1175"/>
      <c r="EX237" s="1175"/>
      <c r="EY237" s="1175"/>
      <c r="EZ237" s="1175"/>
      <c r="FA237" s="1175"/>
      <c r="FB237" s="1175"/>
      <c r="FC237" s="1175"/>
      <c r="FD237" s="1175"/>
      <c r="FE237" s="1175"/>
      <c r="FF237" s="1175"/>
      <c r="FG237" s="1175"/>
      <c r="FH237" s="1175"/>
      <c r="FI237" s="1175"/>
      <c r="FJ237" s="1175"/>
      <c r="FK237" s="1175"/>
      <c r="FL237" s="1175"/>
      <c r="FM237" s="1175"/>
      <c r="FN237" s="1175"/>
      <c r="FO237" s="1175"/>
      <c r="FP237" s="1175"/>
      <c r="FQ237" s="1175"/>
      <c r="FR237" s="1175"/>
      <c r="FS237" s="1175"/>
      <c r="FT237" s="1175"/>
      <c r="FU237" s="1175"/>
      <c r="FV237" s="1175"/>
      <c r="FW237" s="1175"/>
      <c r="FX237" s="1175"/>
      <c r="FY237" s="1175"/>
      <c r="FZ237" s="1175"/>
      <c r="GA237" s="1175"/>
      <c r="GB237" s="1175"/>
      <c r="GC237" s="1175"/>
      <c r="GD237" s="1175"/>
      <c r="GE237" s="1175"/>
      <c r="GF237" s="1175"/>
      <c r="GG237" s="1175"/>
      <c r="GH237" s="1175"/>
      <c r="GI237" s="1175"/>
      <c r="GJ237" s="1175"/>
      <c r="GK237" s="1175"/>
      <c r="GL237" s="1175"/>
      <c r="GM237" s="1175"/>
      <c r="GN237" s="1175"/>
      <c r="GO237" s="1175"/>
      <c r="GP237" s="1175"/>
      <c r="GQ237" s="1175"/>
      <c r="GR237" s="1175"/>
      <c r="GS237" s="1175"/>
      <c r="GT237" s="1175"/>
      <c r="GU237" s="1175"/>
      <c r="GV237" s="1175"/>
      <c r="GW237" s="1175"/>
      <c r="GX237" s="1175"/>
      <c r="GY237" s="1175"/>
      <c r="GZ237" s="1175"/>
      <c r="HA237" s="1175"/>
      <c r="HB237" s="1175"/>
      <c r="HC237" s="1175"/>
      <c r="HD237" s="1175"/>
      <c r="HE237" s="1175"/>
      <c r="HF237" s="1175"/>
      <c r="HG237" s="1175"/>
      <c r="HH237" s="1175"/>
      <c r="HI237" s="1175"/>
      <c r="HJ237" s="1175"/>
      <c r="HK237" s="1175"/>
      <c r="HL237" s="1175"/>
      <c r="HM237" s="1175"/>
      <c r="HN237" s="1175"/>
      <c r="HO237" s="1175"/>
      <c r="HP237" s="1175"/>
      <c r="HQ237" s="1175"/>
      <c r="HR237" s="1175"/>
      <c r="HS237" s="1175"/>
      <c r="HT237" s="1175"/>
      <c r="HU237" s="1175"/>
      <c r="HV237" s="1175"/>
      <c r="HW237" s="1175"/>
      <c r="HX237" s="1175"/>
      <c r="HY237" s="1175"/>
      <c r="HZ237" s="1175"/>
      <c r="IA237" s="1175"/>
      <c r="IB237" s="1175"/>
      <c r="IC237" s="1175"/>
      <c r="ID237" s="1175"/>
      <c r="IE237" s="1175"/>
      <c r="IF237" s="1175"/>
      <c r="IG237" s="1175"/>
      <c r="IH237" s="1175"/>
      <c r="II237" s="1175"/>
      <c r="IJ237" s="1175"/>
      <c r="IK237" s="1175"/>
      <c r="IL237" s="1175"/>
      <c r="IM237" s="1175"/>
      <c r="IN237" s="1175"/>
      <c r="IO237" s="1175"/>
      <c r="IP237" s="1175"/>
      <c r="IQ237" s="1175"/>
      <c r="IR237" s="1175"/>
      <c r="IS237" s="1175"/>
      <c r="IT237" s="1175"/>
      <c r="IU237" s="1175"/>
      <c r="IV237" s="1175"/>
      <c r="IW237" s="1175"/>
      <c r="IX237" s="1175"/>
      <c r="IY237" s="1175"/>
      <c r="IZ237" s="1175"/>
      <c r="JA237" s="1175"/>
      <c r="JB237" s="1175"/>
      <c r="JC237" s="1175"/>
      <c r="JD237" s="1175"/>
      <c r="JE237" s="1175"/>
    </row>
    <row r="238" spans="13:265" s="1206" customFormat="1" ht="15" hidden="1" customHeight="1" x14ac:dyDescent="0.25">
      <c r="M238" s="1064"/>
      <c r="N238" s="1064"/>
      <c r="CK238" s="1175"/>
      <c r="CL238" s="1175"/>
      <c r="CM238" s="1175"/>
      <c r="CN238" s="1175"/>
      <c r="CO238" s="1175"/>
      <c r="CP238" s="1175"/>
      <c r="CQ238" s="1175"/>
      <c r="CR238" s="1175"/>
      <c r="CS238" s="1175"/>
      <c r="CT238" s="1175"/>
      <c r="CU238" s="1175"/>
      <c r="CV238" s="1175"/>
      <c r="CW238" s="1175"/>
      <c r="CX238" s="1175"/>
      <c r="CY238" s="1175"/>
      <c r="CZ238" s="1175"/>
      <c r="DA238" s="1175"/>
      <c r="DB238" s="1175"/>
      <c r="DC238" s="1175"/>
      <c r="DD238" s="1175"/>
      <c r="DE238" s="1175"/>
      <c r="DF238" s="1175"/>
      <c r="DG238" s="1175"/>
      <c r="DH238" s="1175"/>
      <c r="DI238" s="1175"/>
      <c r="DJ238" s="1175"/>
      <c r="DK238" s="1175"/>
      <c r="DL238" s="1175"/>
      <c r="DM238" s="1175"/>
      <c r="DN238" s="1175"/>
      <c r="DO238" s="1175"/>
      <c r="DP238" s="1175"/>
      <c r="DQ238" s="1175"/>
      <c r="DR238" s="1175"/>
      <c r="DS238" s="1175"/>
      <c r="DT238" s="1175"/>
      <c r="DU238" s="1175"/>
      <c r="DV238" s="1175"/>
      <c r="DW238" s="1175"/>
      <c r="DX238" s="1175"/>
      <c r="DY238" s="1175"/>
      <c r="DZ238" s="1175"/>
      <c r="EA238" s="1175"/>
      <c r="EB238" s="1175"/>
      <c r="EC238" s="1175"/>
      <c r="ED238" s="1175"/>
      <c r="EE238" s="1175"/>
      <c r="EF238" s="1175"/>
      <c r="EG238" s="1175"/>
      <c r="EH238" s="1175"/>
      <c r="EI238" s="1175"/>
      <c r="EJ238" s="1175"/>
      <c r="EK238" s="1175"/>
      <c r="EL238" s="1175"/>
      <c r="EM238" s="1175"/>
      <c r="EN238" s="1175"/>
      <c r="EO238" s="1175"/>
      <c r="EP238" s="1175"/>
      <c r="EQ238" s="1175"/>
      <c r="ER238" s="1175"/>
      <c r="ES238" s="1175"/>
      <c r="ET238" s="1175"/>
      <c r="EU238" s="1175"/>
      <c r="EV238" s="1175"/>
      <c r="EW238" s="1175"/>
      <c r="EX238" s="1175"/>
      <c r="EY238" s="1175"/>
      <c r="EZ238" s="1175"/>
      <c r="FA238" s="1175"/>
      <c r="FB238" s="1175"/>
      <c r="FC238" s="1175"/>
      <c r="FD238" s="1175"/>
      <c r="FE238" s="1175"/>
      <c r="FF238" s="1175"/>
      <c r="FG238" s="1175"/>
      <c r="FH238" s="1175"/>
      <c r="FI238" s="1175"/>
      <c r="FJ238" s="1175"/>
      <c r="FK238" s="1175"/>
      <c r="FL238" s="1175"/>
      <c r="FM238" s="1175"/>
      <c r="FN238" s="1175"/>
      <c r="FO238" s="1175"/>
      <c r="FP238" s="1175"/>
      <c r="FQ238" s="1175"/>
      <c r="FR238" s="1175"/>
      <c r="FS238" s="1175"/>
      <c r="FT238" s="1175"/>
      <c r="FU238" s="1175"/>
      <c r="FV238" s="1175"/>
      <c r="FW238" s="1175"/>
      <c r="FX238" s="1175"/>
      <c r="FY238" s="1175"/>
      <c r="FZ238" s="1175"/>
      <c r="GA238" s="1175"/>
      <c r="GB238" s="1175"/>
      <c r="GC238" s="1175"/>
      <c r="GD238" s="1175"/>
      <c r="GE238" s="1175"/>
      <c r="GF238" s="1175"/>
      <c r="GG238" s="1175"/>
      <c r="GH238" s="1175"/>
      <c r="GI238" s="1175"/>
      <c r="GJ238" s="1175"/>
      <c r="GK238" s="1175"/>
      <c r="GL238" s="1175"/>
      <c r="GM238" s="1175"/>
      <c r="GN238" s="1175"/>
      <c r="GO238" s="1175"/>
      <c r="GP238" s="1175"/>
      <c r="GQ238" s="1175"/>
      <c r="GR238" s="1175"/>
      <c r="GS238" s="1175"/>
      <c r="GT238" s="1175"/>
      <c r="GU238" s="1175"/>
      <c r="GV238" s="1175"/>
      <c r="GW238" s="1175"/>
      <c r="GX238" s="1175"/>
      <c r="GY238" s="1175"/>
      <c r="GZ238" s="1175"/>
      <c r="HA238" s="1175"/>
      <c r="HB238" s="1175"/>
      <c r="HC238" s="1175"/>
      <c r="HD238" s="1175"/>
      <c r="HE238" s="1175"/>
      <c r="HF238" s="1175"/>
      <c r="HG238" s="1175"/>
      <c r="HH238" s="1175"/>
      <c r="HI238" s="1175"/>
      <c r="HJ238" s="1175"/>
      <c r="HK238" s="1175"/>
      <c r="HL238" s="1175"/>
      <c r="HM238" s="1175"/>
      <c r="HN238" s="1175"/>
      <c r="HO238" s="1175"/>
      <c r="HP238" s="1175"/>
      <c r="HQ238" s="1175"/>
      <c r="HR238" s="1175"/>
      <c r="HS238" s="1175"/>
      <c r="HT238" s="1175"/>
      <c r="HU238" s="1175"/>
      <c r="HV238" s="1175"/>
      <c r="HW238" s="1175"/>
      <c r="HX238" s="1175"/>
      <c r="HY238" s="1175"/>
      <c r="HZ238" s="1175"/>
      <c r="IA238" s="1175"/>
      <c r="IB238" s="1175"/>
      <c r="IC238" s="1175"/>
      <c r="ID238" s="1175"/>
      <c r="IE238" s="1175"/>
      <c r="IF238" s="1175"/>
      <c r="IG238" s="1175"/>
      <c r="IH238" s="1175"/>
      <c r="II238" s="1175"/>
      <c r="IJ238" s="1175"/>
      <c r="IK238" s="1175"/>
      <c r="IL238" s="1175"/>
      <c r="IM238" s="1175"/>
      <c r="IN238" s="1175"/>
      <c r="IO238" s="1175"/>
      <c r="IP238" s="1175"/>
      <c r="IQ238" s="1175"/>
      <c r="IR238" s="1175"/>
      <c r="IS238" s="1175"/>
      <c r="IT238" s="1175"/>
      <c r="IU238" s="1175"/>
      <c r="IV238" s="1175"/>
      <c r="IW238" s="1175"/>
      <c r="IX238" s="1175"/>
      <c r="IY238" s="1175"/>
      <c r="IZ238" s="1175"/>
      <c r="JA238" s="1175"/>
      <c r="JB238" s="1175"/>
      <c r="JC238" s="1175"/>
      <c r="JD238" s="1175"/>
      <c r="JE238" s="1175"/>
    </row>
    <row r="239" spans="13:265" s="1206" customFormat="1" ht="15" hidden="1" customHeight="1" x14ac:dyDescent="0.25">
      <c r="M239" s="1064"/>
      <c r="N239" s="1064"/>
      <c r="CK239" s="1175"/>
      <c r="CL239" s="1175"/>
      <c r="CM239" s="1175"/>
      <c r="CN239" s="1175"/>
      <c r="CO239" s="1175"/>
      <c r="CP239" s="1175"/>
      <c r="CQ239" s="1175"/>
      <c r="CR239" s="1175"/>
      <c r="CS239" s="1175"/>
      <c r="CT239" s="1175"/>
      <c r="CU239" s="1175"/>
      <c r="CV239" s="1175"/>
      <c r="CW239" s="1175"/>
      <c r="CX239" s="1175"/>
      <c r="CY239" s="1175"/>
      <c r="CZ239" s="1175"/>
      <c r="DA239" s="1175"/>
      <c r="DB239" s="1175"/>
      <c r="DC239" s="1175"/>
      <c r="DD239" s="1175"/>
      <c r="DE239" s="1175"/>
      <c r="DF239" s="1175"/>
      <c r="DG239" s="1175"/>
      <c r="DH239" s="1175"/>
      <c r="DI239" s="1175"/>
      <c r="DJ239" s="1175"/>
      <c r="DK239" s="1175"/>
      <c r="DL239" s="1175"/>
      <c r="DM239" s="1175"/>
      <c r="DN239" s="1175"/>
      <c r="DO239" s="1175"/>
      <c r="DP239" s="1175"/>
      <c r="DQ239" s="1175"/>
      <c r="DR239" s="1175"/>
      <c r="DS239" s="1175"/>
      <c r="DT239" s="1175"/>
      <c r="DU239" s="1175"/>
      <c r="DV239" s="1175"/>
      <c r="DW239" s="1175"/>
      <c r="DX239" s="1175"/>
      <c r="DY239" s="1175"/>
      <c r="DZ239" s="1175"/>
      <c r="EA239" s="1175"/>
      <c r="EB239" s="1175"/>
      <c r="EC239" s="1175"/>
      <c r="ED239" s="1175"/>
      <c r="EE239" s="1175"/>
      <c r="EF239" s="1175"/>
      <c r="EG239" s="1175"/>
      <c r="EH239" s="1175"/>
      <c r="EI239" s="1175"/>
      <c r="EJ239" s="1175"/>
      <c r="EK239" s="1175"/>
      <c r="EL239" s="1175"/>
      <c r="EM239" s="1175"/>
      <c r="EN239" s="1175"/>
      <c r="EO239" s="1175"/>
      <c r="EP239" s="1175"/>
      <c r="EQ239" s="1175"/>
      <c r="ER239" s="1175"/>
      <c r="ES239" s="1175"/>
      <c r="ET239" s="1175"/>
      <c r="EU239" s="1175"/>
      <c r="EV239" s="1175"/>
      <c r="EW239" s="1175"/>
      <c r="EX239" s="1175"/>
      <c r="EY239" s="1175"/>
      <c r="EZ239" s="1175"/>
      <c r="FA239" s="1175"/>
      <c r="FB239" s="1175"/>
      <c r="FC239" s="1175"/>
      <c r="FD239" s="1175"/>
      <c r="FE239" s="1175"/>
      <c r="FF239" s="1175"/>
      <c r="FG239" s="1175"/>
      <c r="FH239" s="1175"/>
      <c r="FI239" s="1175"/>
      <c r="FJ239" s="1175"/>
      <c r="FK239" s="1175"/>
      <c r="FL239" s="1175"/>
      <c r="FM239" s="1175"/>
      <c r="FN239" s="1175"/>
      <c r="FO239" s="1175"/>
      <c r="FP239" s="1175"/>
      <c r="FQ239" s="1175"/>
      <c r="FR239" s="1175"/>
      <c r="FS239" s="1175"/>
      <c r="FT239" s="1175"/>
      <c r="FU239" s="1175"/>
      <c r="FV239" s="1175"/>
      <c r="FW239" s="1175"/>
      <c r="FX239" s="1175"/>
      <c r="FY239" s="1175"/>
      <c r="FZ239" s="1175"/>
      <c r="GA239" s="1175"/>
      <c r="GB239" s="1175"/>
      <c r="GC239" s="1175"/>
      <c r="GD239" s="1175"/>
      <c r="GE239" s="1175"/>
      <c r="GF239" s="1175"/>
      <c r="GG239" s="1175"/>
      <c r="GH239" s="1175"/>
      <c r="GI239" s="1175"/>
      <c r="GJ239" s="1175"/>
      <c r="GK239" s="1175"/>
      <c r="GL239" s="1175"/>
      <c r="GM239" s="1175"/>
      <c r="GN239" s="1175"/>
      <c r="GO239" s="1175"/>
      <c r="GP239" s="1175"/>
      <c r="GQ239" s="1175"/>
      <c r="GR239" s="1175"/>
      <c r="GS239" s="1175"/>
      <c r="GT239" s="1175"/>
      <c r="GU239" s="1175"/>
      <c r="GV239" s="1175"/>
      <c r="GW239" s="1175"/>
      <c r="GX239" s="1175"/>
      <c r="GY239" s="1175"/>
      <c r="GZ239" s="1175"/>
      <c r="HA239" s="1175"/>
      <c r="HB239" s="1175"/>
      <c r="HC239" s="1175"/>
      <c r="HD239" s="1175"/>
      <c r="HE239" s="1175"/>
      <c r="HF239" s="1175"/>
      <c r="HG239" s="1175"/>
      <c r="HH239" s="1175"/>
      <c r="HI239" s="1175"/>
      <c r="HJ239" s="1175"/>
      <c r="HK239" s="1175"/>
      <c r="HL239" s="1175"/>
      <c r="HM239" s="1175"/>
      <c r="HN239" s="1175"/>
      <c r="HO239" s="1175"/>
      <c r="HP239" s="1175"/>
      <c r="HQ239" s="1175"/>
      <c r="HR239" s="1175"/>
      <c r="HS239" s="1175"/>
      <c r="HT239" s="1175"/>
      <c r="HU239" s="1175"/>
      <c r="HV239" s="1175"/>
      <c r="HW239" s="1175"/>
      <c r="HX239" s="1175"/>
      <c r="HY239" s="1175"/>
      <c r="HZ239" s="1175"/>
      <c r="IA239" s="1175"/>
      <c r="IB239" s="1175"/>
      <c r="IC239" s="1175"/>
      <c r="ID239" s="1175"/>
      <c r="IE239" s="1175"/>
      <c r="IF239" s="1175"/>
      <c r="IG239" s="1175"/>
      <c r="IH239" s="1175"/>
      <c r="II239" s="1175"/>
      <c r="IJ239" s="1175"/>
      <c r="IK239" s="1175"/>
      <c r="IL239" s="1175"/>
      <c r="IM239" s="1175"/>
      <c r="IN239" s="1175"/>
      <c r="IO239" s="1175"/>
      <c r="IP239" s="1175"/>
      <c r="IQ239" s="1175"/>
      <c r="IR239" s="1175"/>
      <c r="IS239" s="1175"/>
      <c r="IT239" s="1175"/>
      <c r="IU239" s="1175"/>
      <c r="IV239" s="1175"/>
      <c r="IW239" s="1175"/>
      <c r="IX239" s="1175"/>
      <c r="IY239" s="1175"/>
      <c r="IZ239" s="1175"/>
      <c r="JA239" s="1175"/>
      <c r="JB239" s="1175"/>
      <c r="JC239" s="1175"/>
      <c r="JD239" s="1175"/>
      <c r="JE239" s="1175"/>
    </row>
    <row r="240" spans="13:265" s="1206" customFormat="1" ht="15" hidden="1" customHeight="1" x14ac:dyDescent="0.25">
      <c r="M240" s="1064"/>
      <c r="N240" s="1064"/>
      <c r="CK240" s="1175"/>
      <c r="CL240" s="1175"/>
      <c r="CM240" s="1175"/>
      <c r="CN240" s="1175"/>
      <c r="CO240" s="1175"/>
      <c r="CP240" s="1175"/>
      <c r="CQ240" s="1175"/>
      <c r="CR240" s="1175"/>
      <c r="CS240" s="1175"/>
      <c r="CT240" s="1175"/>
      <c r="CU240" s="1175"/>
      <c r="CV240" s="1175"/>
      <c r="CW240" s="1175"/>
      <c r="CX240" s="1175"/>
      <c r="CY240" s="1175"/>
      <c r="CZ240" s="1175"/>
      <c r="DA240" s="1175"/>
      <c r="DB240" s="1175"/>
      <c r="DC240" s="1175"/>
      <c r="DD240" s="1175"/>
      <c r="DE240" s="1175"/>
      <c r="DF240" s="1175"/>
      <c r="DG240" s="1175"/>
      <c r="DH240" s="1175"/>
      <c r="DI240" s="1175"/>
      <c r="DJ240" s="1175"/>
      <c r="DK240" s="1175"/>
      <c r="DL240" s="1175"/>
      <c r="DM240" s="1175"/>
      <c r="DN240" s="1175"/>
      <c r="DO240" s="1175"/>
      <c r="DP240" s="1175"/>
      <c r="DQ240" s="1175"/>
      <c r="DR240" s="1175"/>
      <c r="DS240" s="1175"/>
      <c r="DT240" s="1175"/>
      <c r="DU240" s="1175"/>
      <c r="DV240" s="1175"/>
      <c r="DW240" s="1175"/>
      <c r="DX240" s="1175"/>
      <c r="DY240" s="1175"/>
      <c r="DZ240" s="1175"/>
      <c r="EA240" s="1175"/>
      <c r="EB240" s="1175"/>
      <c r="EC240" s="1175"/>
      <c r="ED240" s="1175"/>
      <c r="EE240" s="1175"/>
      <c r="EF240" s="1175"/>
      <c r="EG240" s="1175"/>
      <c r="EH240" s="1175"/>
      <c r="EI240" s="1175"/>
      <c r="EJ240" s="1175"/>
      <c r="EK240" s="1175"/>
      <c r="EL240" s="1175"/>
      <c r="EM240" s="1175"/>
      <c r="EN240" s="1175"/>
      <c r="EO240" s="1175"/>
      <c r="EP240" s="1175"/>
      <c r="EQ240" s="1175"/>
      <c r="ER240" s="1175"/>
      <c r="ES240" s="1175"/>
      <c r="ET240" s="1175"/>
      <c r="EU240" s="1175"/>
      <c r="EV240" s="1175"/>
      <c r="EW240" s="1175"/>
      <c r="EX240" s="1175"/>
      <c r="EY240" s="1175"/>
      <c r="EZ240" s="1175"/>
      <c r="FA240" s="1175"/>
      <c r="FB240" s="1175"/>
      <c r="FC240" s="1175"/>
      <c r="FD240" s="1175"/>
      <c r="FE240" s="1175"/>
      <c r="FF240" s="1175"/>
      <c r="FG240" s="1175"/>
      <c r="FH240" s="1175"/>
      <c r="FI240" s="1175"/>
      <c r="FJ240" s="1175"/>
      <c r="FK240" s="1175"/>
      <c r="FL240" s="1175"/>
      <c r="FM240" s="1175"/>
      <c r="FN240" s="1175"/>
      <c r="FO240" s="1175"/>
      <c r="FP240" s="1175"/>
      <c r="FQ240" s="1175"/>
      <c r="FR240" s="1175"/>
      <c r="FS240" s="1175"/>
      <c r="FT240" s="1175"/>
      <c r="FU240" s="1175"/>
      <c r="FV240" s="1175"/>
      <c r="FW240" s="1175"/>
      <c r="FX240" s="1175"/>
      <c r="FY240" s="1175"/>
      <c r="FZ240" s="1175"/>
      <c r="GA240" s="1175"/>
      <c r="GB240" s="1175"/>
      <c r="GC240" s="1175"/>
      <c r="GD240" s="1175"/>
      <c r="GE240" s="1175"/>
      <c r="GF240" s="1175"/>
      <c r="GG240" s="1175"/>
      <c r="GH240" s="1175"/>
      <c r="GI240" s="1175"/>
      <c r="GJ240" s="1175"/>
      <c r="GK240" s="1175"/>
      <c r="GL240" s="1175"/>
      <c r="GM240" s="1175"/>
      <c r="GN240" s="1175"/>
      <c r="GO240" s="1175"/>
      <c r="GP240" s="1175"/>
      <c r="GQ240" s="1175"/>
      <c r="GR240" s="1175"/>
      <c r="GS240" s="1175"/>
      <c r="GT240" s="1175"/>
      <c r="GU240" s="1175"/>
      <c r="GV240" s="1175"/>
      <c r="GW240" s="1175"/>
      <c r="GX240" s="1175"/>
      <c r="GY240" s="1175"/>
      <c r="GZ240" s="1175"/>
      <c r="HA240" s="1175"/>
      <c r="HB240" s="1175"/>
      <c r="HC240" s="1175"/>
      <c r="HD240" s="1175"/>
      <c r="HE240" s="1175"/>
      <c r="HF240" s="1175"/>
      <c r="HG240" s="1175"/>
      <c r="HH240" s="1175"/>
      <c r="HI240" s="1175"/>
      <c r="HJ240" s="1175"/>
      <c r="HK240" s="1175"/>
      <c r="HL240" s="1175"/>
      <c r="HM240" s="1175"/>
      <c r="HN240" s="1175"/>
      <c r="HO240" s="1175"/>
      <c r="HP240" s="1175"/>
      <c r="HQ240" s="1175"/>
      <c r="HR240" s="1175"/>
      <c r="HS240" s="1175"/>
      <c r="HT240" s="1175"/>
      <c r="HU240" s="1175"/>
      <c r="HV240" s="1175"/>
      <c r="HW240" s="1175"/>
      <c r="HX240" s="1175"/>
      <c r="HY240" s="1175"/>
      <c r="HZ240" s="1175"/>
      <c r="IA240" s="1175"/>
      <c r="IB240" s="1175"/>
      <c r="IC240" s="1175"/>
      <c r="ID240" s="1175"/>
      <c r="IE240" s="1175"/>
      <c r="IF240" s="1175"/>
      <c r="IG240" s="1175"/>
      <c r="IH240" s="1175"/>
      <c r="II240" s="1175"/>
      <c r="IJ240" s="1175"/>
      <c r="IK240" s="1175"/>
      <c r="IL240" s="1175"/>
      <c r="IM240" s="1175"/>
      <c r="IN240" s="1175"/>
      <c r="IO240" s="1175"/>
      <c r="IP240" s="1175"/>
      <c r="IQ240" s="1175"/>
      <c r="IR240" s="1175"/>
      <c r="IS240" s="1175"/>
      <c r="IT240" s="1175"/>
      <c r="IU240" s="1175"/>
      <c r="IV240" s="1175"/>
      <c r="IW240" s="1175"/>
      <c r="IX240" s="1175"/>
      <c r="IY240" s="1175"/>
      <c r="IZ240" s="1175"/>
      <c r="JA240" s="1175"/>
      <c r="JB240" s="1175"/>
      <c r="JC240" s="1175"/>
      <c r="JD240" s="1175"/>
      <c r="JE240" s="1175"/>
    </row>
    <row r="241" spans="13:265" s="1206" customFormat="1" ht="15" hidden="1" customHeight="1" x14ac:dyDescent="0.25">
      <c r="M241" s="1064"/>
      <c r="N241" s="1064"/>
      <c r="CK241" s="1175"/>
      <c r="CL241" s="1175"/>
      <c r="CM241" s="1175"/>
      <c r="CN241" s="1175"/>
      <c r="CO241" s="1175"/>
      <c r="CP241" s="1175"/>
      <c r="CQ241" s="1175"/>
      <c r="CR241" s="1175"/>
      <c r="CS241" s="1175"/>
      <c r="CT241" s="1175"/>
      <c r="CU241" s="1175"/>
      <c r="CV241" s="1175"/>
      <c r="CW241" s="1175"/>
      <c r="CX241" s="1175"/>
      <c r="CY241" s="1175"/>
      <c r="CZ241" s="1175"/>
      <c r="DA241" s="1175"/>
      <c r="DB241" s="1175"/>
      <c r="DC241" s="1175"/>
      <c r="DD241" s="1175"/>
      <c r="DE241" s="1175"/>
      <c r="DF241" s="1175"/>
      <c r="DG241" s="1175"/>
      <c r="DH241" s="1175"/>
      <c r="DI241" s="1175"/>
      <c r="DJ241" s="1175"/>
      <c r="DK241" s="1175"/>
      <c r="DL241" s="1175"/>
      <c r="DM241" s="1175"/>
      <c r="DN241" s="1175"/>
      <c r="DO241" s="1175"/>
      <c r="DP241" s="1175"/>
      <c r="DQ241" s="1175"/>
      <c r="DR241" s="1175"/>
      <c r="DS241" s="1175"/>
      <c r="DT241" s="1175"/>
      <c r="DU241" s="1175"/>
      <c r="DV241" s="1175"/>
      <c r="DW241" s="1175"/>
      <c r="DX241" s="1175"/>
      <c r="DY241" s="1175"/>
      <c r="DZ241" s="1175"/>
      <c r="EA241" s="1175"/>
      <c r="EB241" s="1175"/>
      <c r="EC241" s="1175"/>
      <c r="ED241" s="1175"/>
      <c r="EE241" s="1175"/>
      <c r="EF241" s="1175"/>
      <c r="EG241" s="1175"/>
      <c r="EH241" s="1175"/>
      <c r="EI241" s="1175"/>
      <c r="EJ241" s="1175"/>
      <c r="EK241" s="1175"/>
      <c r="EL241" s="1175"/>
      <c r="EM241" s="1175"/>
      <c r="EN241" s="1175"/>
      <c r="EO241" s="1175"/>
      <c r="EP241" s="1175"/>
      <c r="EQ241" s="1175"/>
      <c r="ER241" s="1175"/>
      <c r="ES241" s="1175"/>
      <c r="ET241" s="1175"/>
      <c r="EU241" s="1175"/>
      <c r="EV241" s="1175"/>
      <c r="EW241" s="1175"/>
      <c r="EX241" s="1175"/>
      <c r="EY241" s="1175"/>
      <c r="EZ241" s="1175"/>
      <c r="FA241" s="1175"/>
      <c r="FB241" s="1175"/>
      <c r="FC241" s="1175"/>
      <c r="FD241" s="1175"/>
      <c r="FE241" s="1175"/>
      <c r="FF241" s="1175"/>
      <c r="FG241" s="1175"/>
      <c r="FH241" s="1175"/>
      <c r="FI241" s="1175"/>
      <c r="FJ241" s="1175"/>
      <c r="FK241" s="1175"/>
      <c r="FL241" s="1175"/>
      <c r="FM241" s="1175"/>
      <c r="FN241" s="1175"/>
      <c r="FO241" s="1175"/>
      <c r="FP241" s="1175"/>
      <c r="FQ241" s="1175"/>
      <c r="FR241" s="1175"/>
      <c r="FS241" s="1175"/>
      <c r="FT241" s="1175"/>
      <c r="FU241" s="1175"/>
      <c r="FV241" s="1175"/>
      <c r="FW241" s="1175"/>
      <c r="FX241" s="1175"/>
      <c r="FY241" s="1175"/>
      <c r="FZ241" s="1175"/>
      <c r="GA241" s="1175"/>
      <c r="GB241" s="1175"/>
      <c r="GC241" s="1175"/>
      <c r="GD241" s="1175"/>
      <c r="GE241" s="1175"/>
      <c r="GF241" s="1175"/>
      <c r="GG241" s="1175"/>
      <c r="GH241" s="1175"/>
      <c r="GI241" s="1175"/>
      <c r="GJ241" s="1175"/>
      <c r="GK241" s="1175"/>
      <c r="GL241" s="1175"/>
      <c r="GM241" s="1175"/>
      <c r="GN241" s="1175"/>
      <c r="GO241" s="1175"/>
      <c r="GP241" s="1175"/>
      <c r="GQ241" s="1175"/>
      <c r="GR241" s="1175"/>
      <c r="GS241" s="1175"/>
      <c r="GT241" s="1175"/>
      <c r="GU241" s="1175"/>
      <c r="GV241" s="1175"/>
      <c r="GW241" s="1175"/>
      <c r="GX241" s="1175"/>
      <c r="GY241" s="1175"/>
      <c r="GZ241" s="1175"/>
      <c r="HA241" s="1175"/>
      <c r="HB241" s="1175"/>
      <c r="HC241" s="1175"/>
      <c r="HD241" s="1175"/>
      <c r="HE241" s="1175"/>
      <c r="HF241" s="1175"/>
      <c r="HG241" s="1175"/>
      <c r="HH241" s="1175"/>
      <c r="HI241" s="1175"/>
      <c r="HJ241" s="1175"/>
      <c r="HK241" s="1175"/>
      <c r="HL241" s="1175"/>
      <c r="HM241" s="1175"/>
      <c r="HN241" s="1175"/>
      <c r="HO241" s="1175"/>
      <c r="HP241" s="1175"/>
      <c r="HQ241" s="1175"/>
      <c r="HR241" s="1175"/>
      <c r="HS241" s="1175"/>
      <c r="HT241" s="1175"/>
      <c r="HU241" s="1175"/>
      <c r="HV241" s="1175"/>
      <c r="HW241" s="1175"/>
      <c r="HX241" s="1175"/>
      <c r="HY241" s="1175"/>
      <c r="HZ241" s="1175"/>
      <c r="IA241" s="1175"/>
      <c r="IB241" s="1175"/>
      <c r="IC241" s="1175"/>
      <c r="ID241" s="1175"/>
      <c r="IE241" s="1175"/>
      <c r="IF241" s="1175"/>
      <c r="IG241" s="1175"/>
      <c r="IH241" s="1175"/>
      <c r="II241" s="1175"/>
      <c r="IJ241" s="1175"/>
      <c r="IK241" s="1175"/>
      <c r="IL241" s="1175"/>
      <c r="IM241" s="1175"/>
      <c r="IN241" s="1175"/>
      <c r="IO241" s="1175"/>
      <c r="IP241" s="1175"/>
      <c r="IQ241" s="1175"/>
      <c r="IR241" s="1175"/>
      <c r="IS241" s="1175"/>
      <c r="IT241" s="1175"/>
      <c r="IU241" s="1175"/>
      <c r="IV241" s="1175"/>
      <c r="IW241" s="1175"/>
      <c r="IX241" s="1175"/>
      <c r="IY241" s="1175"/>
      <c r="IZ241" s="1175"/>
      <c r="JA241" s="1175"/>
      <c r="JB241" s="1175"/>
      <c r="JC241" s="1175"/>
      <c r="JD241" s="1175"/>
      <c r="JE241" s="1175"/>
    </row>
    <row r="242" spans="13:265" s="1206" customFormat="1" ht="15" hidden="1" customHeight="1" x14ac:dyDescent="0.25">
      <c r="M242" s="1064"/>
      <c r="N242" s="1064"/>
      <c r="CK242" s="1175"/>
      <c r="CL242" s="1175"/>
      <c r="CM242" s="1175"/>
      <c r="CN242" s="1175"/>
      <c r="CO242" s="1175"/>
      <c r="CP242" s="1175"/>
      <c r="CQ242" s="1175"/>
      <c r="CR242" s="1175"/>
      <c r="CS242" s="1175"/>
      <c r="CT242" s="1175"/>
      <c r="CU242" s="1175"/>
      <c r="CV242" s="1175"/>
      <c r="CW242" s="1175"/>
      <c r="CX242" s="1175"/>
      <c r="CY242" s="1175"/>
      <c r="CZ242" s="1175"/>
      <c r="DA242" s="1175"/>
      <c r="DB242" s="1175"/>
      <c r="DC242" s="1175"/>
      <c r="DD242" s="1175"/>
      <c r="DE242" s="1175"/>
      <c r="DF242" s="1175"/>
      <c r="DG242" s="1175"/>
      <c r="DH242" s="1175"/>
      <c r="DI242" s="1175"/>
      <c r="DJ242" s="1175"/>
      <c r="DK242" s="1175"/>
      <c r="DL242" s="1175"/>
      <c r="DM242" s="1175"/>
      <c r="DN242" s="1175"/>
      <c r="DO242" s="1175"/>
      <c r="DP242" s="1175"/>
      <c r="DQ242" s="1175"/>
      <c r="DR242" s="1175"/>
      <c r="DS242" s="1175"/>
      <c r="DT242" s="1175"/>
      <c r="DU242" s="1175"/>
      <c r="DV242" s="1175"/>
      <c r="DW242" s="1175"/>
      <c r="DX242" s="1175"/>
      <c r="DY242" s="1175"/>
      <c r="DZ242" s="1175"/>
      <c r="EA242" s="1175"/>
      <c r="EB242" s="1175"/>
      <c r="EC242" s="1175"/>
      <c r="ED242" s="1175"/>
      <c r="EE242" s="1175"/>
      <c r="EF242" s="1175"/>
      <c r="EG242" s="1175"/>
      <c r="EH242" s="1175"/>
      <c r="EI242" s="1175"/>
      <c r="EJ242" s="1175"/>
      <c r="EK242" s="1175"/>
      <c r="EL242" s="1175"/>
      <c r="EM242" s="1175"/>
      <c r="EN242" s="1175"/>
      <c r="EO242" s="1175"/>
      <c r="EP242" s="1175"/>
      <c r="EQ242" s="1175"/>
      <c r="ER242" s="1175"/>
      <c r="ES242" s="1175"/>
      <c r="ET242" s="1175"/>
      <c r="EU242" s="1175"/>
      <c r="EV242" s="1175"/>
      <c r="EW242" s="1175"/>
      <c r="EX242" s="1175"/>
      <c r="EY242" s="1175"/>
      <c r="EZ242" s="1175"/>
      <c r="FA242" s="1175"/>
      <c r="FB242" s="1175"/>
      <c r="FC242" s="1175"/>
      <c r="FD242" s="1175"/>
      <c r="FE242" s="1175"/>
      <c r="FF242" s="1175"/>
      <c r="FG242" s="1175"/>
      <c r="FH242" s="1175"/>
      <c r="FI242" s="1175"/>
      <c r="FJ242" s="1175"/>
      <c r="FK242" s="1175"/>
      <c r="FL242" s="1175"/>
      <c r="FM242" s="1175"/>
      <c r="FN242" s="1175"/>
      <c r="FO242" s="1175"/>
      <c r="FP242" s="1175"/>
      <c r="FQ242" s="1175"/>
      <c r="FR242" s="1175"/>
      <c r="FS242" s="1175"/>
      <c r="FT242" s="1175"/>
      <c r="FU242" s="1175"/>
      <c r="FV242" s="1175"/>
      <c r="FW242" s="1175"/>
      <c r="FX242" s="1175"/>
      <c r="FY242" s="1175"/>
      <c r="FZ242" s="1175"/>
      <c r="GA242" s="1175"/>
      <c r="GB242" s="1175"/>
      <c r="GC242" s="1175"/>
      <c r="GD242" s="1175"/>
      <c r="GE242" s="1175"/>
      <c r="GF242" s="1175"/>
      <c r="GG242" s="1175"/>
      <c r="GH242" s="1175"/>
      <c r="GI242" s="1175"/>
      <c r="GJ242" s="1175"/>
      <c r="GK242" s="1175"/>
      <c r="GL242" s="1175"/>
      <c r="GM242" s="1175"/>
      <c r="GN242" s="1175"/>
      <c r="GO242" s="1175"/>
      <c r="GP242" s="1175"/>
      <c r="GQ242" s="1175"/>
      <c r="GR242" s="1175"/>
      <c r="GS242" s="1175"/>
      <c r="GT242" s="1175"/>
      <c r="GU242" s="1175"/>
      <c r="GV242" s="1175"/>
      <c r="GW242" s="1175"/>
      <c r="GX242" s="1175"/>
      <c r="GY242" s="1175"/>
      <c r="GZ242" s="1175"/>
      <c r="HA242" s="1175"/>
      <c r="HB242" s="1175"/>
      <c r="HC242" s="1175"/>
      <c r="HD242" s="1175"/>
      <c r="HE242" s="1175"/>
      <c r="HF242" s="1175"/>
      <c r="HG242" s="1175"/>
      <c r="HH242" s="1175"/>
      <c r="HI242" s="1175"/>
      <c r="HJ242" s="1175"/>
      <c r="HK242" s="1175"/>
      <c r="HL242" s="1175"/>
      <c r="HM242" s="1175"/>
      <c r="HN242" s="1175"/>
      <c r="HO242" s="1175"/>
      <c r="HP242" s="1175"/>
      <c r="HQ242" s="1175"/>
      <c r="HR242" s="1175"/>
      <c r="HS242" s="1175"/>
      <c r="HT242" s="1175"/>
      <c r="HU242" s="1175"/>
      <c r="HV242" s="1175"/>
      <c r="HW242" s="1175"/>
      <c r="HX242" s="1175"/>
      <c r="HY242" s="1175"/>
      <c r="HZ242" s="1175"/>
      <c r="IA242" s="1175"/>
      <c r="IB242" s="1175"/>
      <c r="IC242" s="1175"/>
      <c r="ID242" s="1175"/>
      <c r="IE242" s="1175"/>
      <c r="IF242" s="1175"/>
      <c r="IG242" s="1175"/>
      <c r="IH242" s="1175"/>
      <c r="II242" s="1175"/>
      <c r="IJ242" s="1175"/>
      <c r="IK242" s="1175"/>
      <c r="IL242" s="1175"/>
      <c r="IM242" s="1175"/>
      <c r="IN242" s="1175"/>
      <c r="IO242" s="1175"/>
      <c r="IP242" s="1175"/>
      <c r="IQ242" s="1175"/>
      <c r="IR242" s="1175"/>
      <c r="IS242" s="1175"/>
      <c r="IT242" s="1175"/>
      <c r="IU242" s="1175"/>
      <c r="IV242" s="1175"/>
      <c r="IW242" s="1175"/>
      <c r="IX242" s="1175"/>
      <c r="IY242" s="1175"/>
      <c r="IZ242" s="1175"/>
      <c r="JA242" s="1175"/>
      <c r="JB242" s="1175"/>
      <c r="JC242" s="1175"/>
      <c r="JD242" s="1175"/>
      <c r="JE242" s="1175"/>
    </row>
    <row r="243" spans="13:265" s="1206" customFormat="1" ht="15" hidden="1" customHeight="1" x14ac:dyDescent="0.25">
      <c r="M243" s="1064"/>
      <c r="N243" s="1064"/>
      <c r="CK243" s="1175"/>
      <c r="CL243" s="1175"/>
      <c r="CM243" s="1175"/>
      <c r="CN243" s="1175"/>
      <c r="CO243" s="1175"/>
      <c r="CP243" s="1175"/>
      <c r="CQ243" s="1175"/>
      <c r="CR243" s="1175"/>
      <c r="CS243" s="1175"/>
      <c r="CT243" s="1175"/>
      <c r="CU243" s="1175"/>
      <c r="CV243" s="1175"/>
      <c r="CW243" s="1175"/>
      <c r="CX243" s="1175"/>
      <c r="CY243" s="1175"/>
      <c r="CZ243" s="1175"/>
      <c r="DA243" s="1175"/>
      <c r="DB243" s="1175"/>
      <c r="DC243" s="1175"/>
      <c r="DD243" s="1175"/>
      <c r="DE243" s="1175"/>
      <c r="DF243" s="1175"/>
      <c r="DG243" s="1175"/>
      <c r="DH243" s="1175"/>
      <c r="DI243" s="1175"/>
      <c r="DJ243" s="1175"/>
      <c r="DK243" s="1175"/>
      <c r="DL243" s="1175"/>
      <c r="DM243" s="1175"/>
      <c r="DN243" s="1175"/>
      <c r="DO243" s="1175"/>
      <c r="DP243" s="1175"/>
      <c r="DQ243" s="1175"/>
      <c r="DR243" s="1175"/>
      <c r="DS243" s="1175"/>
      <c r="DT243" s="1175"/>
      <c r="DU243" s="1175"/>
      <c r="DV243" s="1175"/>
      <c r="DW243" s="1175"/>
      <c r="DX243" s="1175"/>
      <c r="DY243" s="1175"/>
      <c r="DZ243" s="1175"/>
      <c r="EA243" s="1175"/>
      <c r="EB243" s="1175"/>
      <c r="EC243" s="1175"/>
      <c r="ED243" s="1175"/>
      <c r="EE243" s="1175"/>
      <c r="EF243" s="1175"/>
      <c r="EG243" s="1175"/>
      <c r="EH243" s="1175"/>
      <c r="EI243" s="1175"/>
      <c r="EJ243" s="1175"/>
      <c r="EK243" s="1175"/>
      <c r="EL243" s="1175"/>
      <c r="EM243" s="1175"/>
      <c r="EN243" s="1175"/>
      <c r="EO243" s="1175"/>
      <c r="EP243" s="1175"/>
      <c r="EQ243" s="1175"/>
      <c r="ER243" s="1175"/>
      <c r="ES243" s="1175"/>
      <c r="ET243" s="1175"/>
      <c r="EU243" s="1175"/>
      <c r="EV243" s="1175"/>
      <c r="EW243" s="1175"/>
      <c r="EX243" s="1175"/>
      <c r="EY243" s="1175"/>
      <c r="EZ243" s="1175"/>
      <c r="FA243" s="1175"/>
      <c r="FB243" s="1175"/>
      <c r="FC243" s="1175"/>
      <c r="FD243" s="1175"/>
      <c r="FE243" s="1175"/>
      <c r="FF243" s="1175"/>
      <c r="FG243" s="1175"/>
      <c r="FH243" s="1175"/>
      <c r="FI243" s="1175"/>
      <c r="FJ243" s="1175"/>
      <c r="FK243" s="1175"/>
      <c r="FL243" s="1175"/>
      <c r="FM243" s="1175"/>
      <c r="FN243" s="1175"/>
      <c r="FO243" s="1175"/>
      <c r="FP243" s="1175"/>
      <c r="FQ243" s="1175"/>
      <c r="FR243" s="1175"/>
      <c r="FS243" s="1175"/>
      <c r="FT243" s="1175"/>
      <c r="FU243" s="1175"/>
      <c r="FV243" s="1175"/>
      <c r="FW243" s="1175"/>
      <c r="FX243" s="1175"/>
      <c r="FY243" s="1175"/>
      <c r="FZ243" s="1175"/>
      <c r="GA243" s="1175"/>
      <c r="GB243" s="1175"/>
      <c r="GC243" s="1175"/>
      <c r="GD243" s="1175"/>
      <c r="GE243" s="1175"/>
      <c r="GF243" s="1175"/>
      <c r="GG243" s="1175"/>
      <c r="GH243" s="1175"/>
      <c r="GI243" s="1175"/>
      <c r="GJ243" s="1175"/>
      <c r="GK243" s="1175"/>
      <c r="GL243" s="1175"/>
      <c r="GM243" s="1175"/>
      <c r="GN243" s="1175"/>
      <c r="GO243" s="1175"/>
      <c r="GP243" s="1175"/>
      <c r="GQ243" s="1175"/>
      <c r="GR243" s="1175"/>
      <c r="GS243" s="1175"/>
      <c r="GT243" s="1175"/>
      <c r="GU243" s="1175"/>
      <c r="GV243" s="1175"/>
      <c r="GW243" s="1175"/>
      <c r="GX243" s="1175"/>
      <c r="GY243" s="1175"/>
      <c r="GZ243" s="1175"/>
      <c r="HA243" s="1175"/>
      <c r="HB243" s="1175"/>
      <c r="HC243" s="1175"/>
      <c r="HD243" s="1175"/>
      <c r="HE243" s="1175"/>
      <c r="HF243" s="1175"/>
      <c r="HG243" s="1175"/>
      <c r="HH243" s="1175"/>
      <c r="HI243" s="1175"/>
      <c r="HJ243" s="1175"/>
      <c r="HK243" s="1175"/>
      <c r="HL243" s="1175"/>
      <c r="HM243" s="1175"/>
      <c r="HN243" s="1175"/>
      <c r="HO243" s="1175"/>
      <c r="HP243" s="1175"/>
      <c r="HQ243" s="1175"/>
      <c r="HR243" s="1175"/>
      <c r="HS243" s="1175"/>
      <c r="HT243" s="1175"/>
      <c r="HU243" s="1175"/>
      <c r="HV243" s="1175"/>
      <c r="HW243" s="1175"/>
      <c r="HX243" s="1175"/>
      <c r="HY243" s="1175"/>
      <c r="HZ243" s="1175"/>
      <c r="IA243" s="1175"/>
      <c r="IB243" s="1175"/>
      <c r="IC243" s="1175"/>
      <c r="ID243" s="1175"/>
      <c r="IE243" s="1175"/>
      <c r="IF243" s="1175"/>
      <c r="IG243" s="1175"/>
      <c r="IH243" s="1175"/>
      <c r="II243" s="1175"/>
      <c r="IJ243" s="1175"/>
      <c r="IK243" s="1175"/>
      <c r="IL243" s="1175"/>
      <c r="IM243" s="1175"/>
      <c r="IN243" s="1175"/>
      <c r="IO243" s="1175"/>
      <c r="IP243" s="1175"/>
      <c r="IQ243" s="1175"/>
      <c r="IR243" s="1175"/>
      <c r="IS243" s="1175"/>
      <c r="IT243" s="1175"/>
      <c r="IU243" s="1175"/>
      <c r="IV243" s="1175"/>
      <c r="IW243" s="1175"/>
      <c r="IX243" s="1175"/>
      <c r="IY243" s="1175"/>
      <c r="IZ243" s="1175"/>
      <c r="JA243" s="1175"/>
      <c r="JB243" s="1175"/>
      <c r="JC243" s="1175"/>
      <c r="JD243" s="1175"/>
      <c r="JE243" s="1175"/>
    </row>
    <row r="244" spans="13:265" s="1206" customFormat="1" ht="15" hidden="1" customHeight="1" x14ac:dyDescent="0.25">
      <c r="M244" s="1064"/>
      <c r="N244" s="1064"/>
      <c r="CK244" s="1175"/>
      <c r="CL244" s="1175"/>
      <c r="CM244" s="1175"/>
      <c r="CN244" s="1175"/>
      <c r="CO244" s="1175"/>
      <c r="CP244" s="1175"/>
      <c r="CQ244" s="1175"/>
      <c r="CR244" s="1175"/>
      <c r="CS244" s="1175"/>
      <c r="CT244" s="1175"/>
      <c r="CU244" s="1175"/>
      <c r="CV244" s="1175"/>
      <c r="CW244" s="1175"/>
      <c r="CX244" s="1175"/>
      <c r="CY244" s="1175"/>
      <c r="CZ244" s="1175"/>
      <c r="DA244" s="1175"/>
      <c r="DB244" s="1175"/>
      <c r="DC244" s="1175"/>
      <c r="DD244" s="1175"/>
      <c r="DE244" s="1175"/>
      <c r="DF244" s="1175"/>
      <c r="DG244" s="1175"/>
      <c r="DH244" s="1175"/>
      <c r="DI244" s="1175"/>
      <c r="DJ244" s="1175"/>
      <c r="DK244" s="1175"/>
      <c r="DL244" s="1175"/>
      <c r="DM244" s="1175"/>
      <c r="DN244" s="1175"/>
      <c r="DO244" s="1175"/>
      <c r="DP244" s="1175"/>
      <c r="DQ244" s="1175"/>
      <c r="DR244" s="1175"/>
      <c r="DS244" s="1175"/>
      <c r="DT244" s="1175"/>
      <c r="DU244" s="1175"/>
      <c r="DV244" s="1175"/>
      <c r="DW244" s="1175"/>
      <c r="DX244" s="1175"/>
      <c r="DY244" s="1175"/>
      <c r="DZ244" s="1175"/>
      <c r="EA244" s="1175"/>
      <c r="EB244" s="1175"/>
      <c r="EC244" s="1175"/>
      <c r="ED244" s="1175"/>
      <c r="EE244" s="1175"/>
      <c r="EF244" s="1175"/>
      <c r="EG244" s="1175"/>
      <c r="EH244" s="1175"/>
      <c r="EI244" s="1175"/>
      <c r="EJ244" s="1175"/>
      <c r="EK244" s="1175"/>
      <c r="EL244" s="1175"/>
      <c r="EM244" s="1175"/>
      <c r="EN244" s="1175"/>
      <c r="EO244" s="1175"/>
      <c r="EP244" s="1175"/>
      <c r="EQ244" s="1175"/>
      <c r="ER244" s="1175"/>
      <c r="ES244" s="1175"/>
      <c r="ET244" s="1175"/>
      <c r="EU244" s="1175"/>
      <c r="EV244" s="1175"/>
      <c r="EW244" s="1175"/>
      <c r="EX244" s="1175"/>
      <c r="EY244" s="1175"/>
      <c r="EZ244" s="1175"/>
      <c r="FA244" s="1175"/>
      <c r="FB244" s="1175"/>
      <c r="FC244" s="1175"/>
      <c r="FD244" s="1175"/>
      <c r="FE244" s="1175"/>
      <c r="FF244" s="1175"/>
      <c r="FG244" s="1175"/>
      <c r="FH244" s="1175"/>
      <c r="FI244" s="1175"/>
      <c r="FJ244" s="1175"/>
      <c r="FK244" s="1175"/>
      <c r="FL244" s="1175"/>
      <c r="FM244" s="1175"/>
      <c r="FN244" s="1175"/>
      <c r="FO244" s="1175"/>
      <c r="FP244" s="1175"/>
      <c r="FQ244" s="1175"/>
      <c r="FR244" s="1175"/>
      <c r="FS244" s="1175"/>
      <c r="FT244" s="1175"/>
      <c r="FU244" s="1175"/>
      <c r="FV244" s="1175"/>
      <c r="FW244" s="1175"/>
      <c r="FX244" s="1175"/>
      <c r="FY244" s="1175"/>
      <c r="FZ244" s="1175"/>
      <c r="GA244" s="1175"/>
      <c r="GB244" s="1175"/>
      <c r="GC244" s="1175"/>
      <c r="GD244" s="1175"/>
      <c r="GE244" s="1175"/>
      <c r="GF244" s="1175"/>
      <c r="GG244" s="1175"/>
      <c r="GH244" s="1175"/>
      <c r="GI244" s="1175"/>
      <c r="GJ244" s="1175"/>
      <c r="GK244" s="1175"/>
      <c r="GL244" s="1175"/>
      <c r="GM244" s="1175"/>
      <c r="GN244" s="1175"/>
      <c r="GO244" s="1175"/>
      <c r="GP244" s="1175"/>
      <c r="GQ244" s="1175"/>
      <c r="GR244" s="1175"/>
      <c r="GS244" s="1175"/>
      <c r="GT244" s="1175"/>
      <c r="GU244" s="1175"/>
      <c r="GV244" s="1175"/>
      <c r="GW244" s="1175"/>
      <c r="GX244" s="1175"/>
      <c r="GY244" s="1175"/>
      <c r="GZ244" s="1175"/>
      <c r="HA244" s="1175"/>
      <c r="HB244" s="1175"/>
      <c r="HC244" s="1175"/>
      <c r="HD244" s="1175"/>
      <c r="HE244" s="1175"/>
      <c r="HF244" s="1175"/>
      <c r="HG244" s="1175"/>
      <c r="HH244" s="1175"/>
      <c r="HI244" s="1175"/>
      <c r="HJ244" s="1175"/>
      <c r="HK244" s="1175"/>
      <c r="HL244" s="1175"/>
      <c r="HM244" s="1175"/>
      <c r="HN244" s="1175"/>
      <c r="HO244" s="1175"/>
      <c r="HP244" s="1175"/>
      <c r="HQ244" s="1175"/>
      <c r="HR244" s="1175"/>
      <c r="HS244" s="1175"/>
      <c r="HT244" s="1175"/>
      <c r="HU244" s="1175"/>
      <c r="HV244" s="1175"/>
      <c r="HW244" s="1175"/>
      <c r="HX244" s="1175"/>
      <c r="HY244" s="1175"/>
      <c r="HZ244" s="1175"/>
      <c r="IA244" s="1175"/>
      <c r="IB244" s="1175"/>
      <c r="IC244" s="1175"/>
      <c r="ID244" s="1175"/>
      <c r="IE244" s="1175"/>
      <c r="IF244" s="1175"/>
      <c r="IG244" s="1175"/>
      <c r="IH244" s="1175"/>
      <c r="II244" s="1175"/>
      <c r="IJ244" s="1175"/>
      <c r="IK244" s="1175"/>
      <c r="IL244" s="1175"/>
      <c r="IM244" s="1175"/>
      <c r="IN244" s="1175"/>
      <c r="IO244" s="1175"/>
      <c r="IP244" s="1175"/>
      <c r="IQ244" s="1175"/>
      <c r="IR244" s="1175"/>
      <c r="IS244" s="1175"/>
      <c r="IT244" s="1175"/>
      <c r="IU244" s="1175"/>
      <c r="IV244" s="1175"/>
      <c r="IW244" s="1175"/>
      <c r="IX244" s="1175"/>
      <c r="IY244" s="1175"/>
      <c r="IZ244" s="1175"/>
      <c r="JA244" s="1175"/>
      <c r="JB244" s="1175"/>
      <c r="JC244" s="1175"/>
      <c r="JD244" s="1175"/>
      <c r="JE244" s="1175"/>
    </row>
    <row r="245" spans="13:265" s="1206" customFormat="1" ht="15" hidden="1" customHeight="1" x14ac:dyDescent="0.25">
      <c r="M245" s="1064"/>
      <c r="N245" s="1064"/>
      <c r="CK245" s="1175"/>
      <c r="CL245" s="1175"/>
      <c r="CM245" s="1175"/>
      <c r="CN245" s="1175"/>
      <c r="CO245" s="1175"/>
      <c r="CP245" s="1175"/>
      <c r="CQ245" s="1175"/>
      <c r="CR245" s="1175"/>
      <c r="CS245" s="1175"/>
      <c r="CT245" s="1175"/>
      <c r="CU245" s="1175"/>
      <c r="CV245" s="1175"/>
      <c r="CW245" s="1175"/>
      <c r="CX245" s="1175"/>
      <c r="CY245" s="1175"/>
      <c r="CZ245" s="1175"/>
      <c r="DA245" s="1175"/>
      <c r="DB245" s="1175"/>
      <c r="DC245" s="1175"/>
      <c r="DD245" s="1175"/>
      <c r="DE245" s="1175"/>
      <c r="DF245" s="1175"/>
      <c r="DG245" s="1175"/>
      <c r="DH245" s="1175"/>
      <c r="DI245" s="1175"/>
      <c r="DJ245" s="1175"/>
      <c r="DK245" s="1175"/>
      <c r="DL245" s="1175"/>
      <c r="DM245" s="1175"/>
      <c r="DN245" s="1175"/>
      <c r="DO245" s="1175"/>
      <c r="DP245" s="1175"/>
      <c r="DQ245" s="1175"/>
      <c r="DR245" s="1175"/>
      <c r="DS245" s="1175"/>
      <c r="DT245" s="1175"/>
      <c r="DU245" s="1175"/>
      <c r="DV245" s="1175"/>
      <c r="DW245" s="1175"/>
      <c r="DX245" s="1175"/>
      <c r="DY245" s="1175"/>
      <c r="DZ245" s="1175"/>
      <c r="EA245" s="1175"/>
      <c r="EB245" s="1175"/>
      <c r="EC245" s="1175"/>
      <c r="ED245" s="1175"/>
      <c r="EE245" s="1175"/>
      <c r="EF245" s="1175"/>
      <c r="EG245" s="1175"/>
      <c r="EH245" s="1175"/>
      <c r="EI245" s="1175"/>
      <c r="EJ245" s="1175"/>
      <c r="EK245" s="1175"/>
      <c r="EL245" s="1175"/>
      <c r="EM245" s="1175"/>
      <c r="EN245" s="1175"/>
      <c r="EO245" s="1175"/>
      <c r="EP245" s="1175"/>
      <c r="EQ245" s="1175"/>
      <c r="ER245" s="1175"/>
      <c r="ES245" s="1175"/>
      <c r="ET245" s="1175"/>
      <c r="EU245" s="1175"/>
      <c r="EV245" s="1175"/>
      <c r="EW245" s="1175"/>
      <c r="EX245" s="1175"/>
      <c r="EY245" s="1175"/>
      <c r="EZ245" s="1175"/>
      <c r="FA245" s="1175"/>
      <c r="FB245" s="1175"/>
      <c r="FC245" s="1175"/>
      <c r="FD245" s="1175"/>
      <c r="FE245" s="1175"/>
      <c r="FF245" s="1175"/>
      <c r="FG245" s="1175"/>
      <c r="FH245" s="1175"/>
      <c r="FI245" s="1175"/>
      <c r="FJ245" s="1175"/>
      <c r="FK245" s="1175"/>
      <c r="FL245" s="1175"/>
      <c r="FM245" s="1175"/>
      <c r="FN245" s="1175"/>
      <c r="FO245" s="1175"/>
      <c r="FP245" s="1175"/>
      <c r="FQ245" s="1175"/>
      <c r="FR245" s="1175"/>
      <c r="FS245" s="1175"/>
      <c r="FT245" s="1175"/>
      <c r="FU245" s="1175"/>
      <c r="FV245" s="1175"/>
      <c r="FW245" s="1175"/>
      <c r="FX245" s="1175"/>
      <c r="FY245" s="1175"/>
      <c r="FZ245" s="1175"/>
      <c r="GA245" s="1175"/>
      <c r="GB245" s="1175"/>
      <c r="GC245" s="1175"/>
      <c r="GD245" s="1175"/>
      <c r="GE245" s="1175"/>
      <c r="GF245" s="1175"/>
      <c r="GG245" s="1175"/>
      <c r="GH245" s="1175"/>
      <c r="GI245" s="1175"/>
      <c r="GJ245" s="1175"/>
      <c r="GK245" s="1175"/>
      <c r="GL245" s="1175"/>
      <c r="GM245" s="1175"/>
      <c r="GN245" s="1175"/>
      <c r="GO245" s="1175"/>
      <c r="GP245" s="1175"/>
      <c r="GQ245" s="1175"/>
      <c r="GR245" s="1175"/>
      <c r="GS245" s="1175"/>
      <c r="GT245" s="1175"/>
      <c r="GU245" s="1175"/>
      <c r="GV245" s="1175"/>
      <c r="GW245" s="1175"/>
      <c r="GX245" s="1175"/>
      <c r="GY245" s="1175"/>
      <c r="GZ245" s="1175"/>
      <c r="HA245" s="1175"/>
      <c r="HB245" s="1175"/>
      <c r="HC245" s="1175"/>
      <c r="HD245" s="1175"/>
      <c r="HE245" s="1175"/>
      <c r="HF245" s="1175"/>
      <c r="HG245" s="1175"/>
      <c r="HH245" s="1175"/>
      <c r="HI245" s="1175"/>
      <c r="HJ245" s="1175"/>
      <c r="HK245" s="1175"/>
      <c r="HL245" s="1175"/>
      <c r="HM245" s="1175"/>
      <c r="HN245" s="1175"/>
      <c r="HO245" s="1175"/>
      <c r="HP245" s="1175"/>
      <c r="HQ245" s="1175"/>
      <c r="HR245" s="1175"/>
      <c r="HS245" s="1175"/>
      <c r="HT245" s="1175"/>
      <c r="HU245" s="1175"/>
      <c r="HV245" s="1175"/>
      <c r="HW245" s="1175"/>
      <c r="HX245" s="1175"/>
      <c r="HY245" s="1175"/>
      <c r="HZ245" s="1175"/>
      <c r="IA245" s="1175"/>
      <c r="IB245" s="1175"/>
      <c r="IC245" s="1175"/>
      <c r="ID245" s="1175"/>
      <c r="IE245" s="1175"/>
      <c r="IF245" s="1175"/>
      <c r="IG245" s="1175"/>
      <c r="IH245" s="1175"/>
      <c r="II245" s="1175"/>
      <c r="IJ245" s="1175"/>
      <c r="IK245" s="1175"/>
      <c r="IL245" s="1175"/>
      <c r="IM245" s="1175"/>
      <c r="IN245" s="1175"/>
      <c r="IO245" s="1175"/>
      <c r="IP245" s="1175"/>
      <c r="IQ245" s="1175"/>
      <c r="IR245" s="1175"/>
      <c r="IS245" s="1175"/>
      <c r="IT245" s="1175"/>
      <c r="IU245" s="1175"/>
      <c r="IV245" s="1175"/>
      <c r="IW245" s="1175"/>
      <c r="IX245" s="1175"/>
      <c r="IY245" s="1175"/>
      <c r="IZ245" s="1175"/>
      <c r="JA245" s="1175"/>
      <c r="JB245" s="1175"/>
      <c r="JC245" s="1175"/>
      <c r="JD245" s="1175"/>
      <c r="JE245" s="1175"/>
    </row>
    <row r="246" spans="13:265" s="1206" customFormat="1" ht="15" hidden="1" customHeight="1" x14ac:dyDescent="0.25">
      <c r="M246" s="1064"/>
      <c r="N246" s="1064"/>
      <c r="CK246" s="1175"/>
      <c r="CL246" s="1175"/>
      <c r="CM246" s="1175"/>
      <c r="CN246" s="1175"/>
      <c r="CO246" s="1175"/>
      <c r="CP246" s="1175"/>
      <c r="CQ246" s="1175"/>
      <c r="CR246" s="1175"/>
      <c r="CS246" s="1175"/>
      <c r="CT246" s="1175"/>
      <c r="CU246" s="1175"/>
      <c r="CV246" s="1175"/>
      <c r="CW246" s="1175"/>
      <c r="CX246" s="1175"/>
      <c r="CY246" s="1175"/>
      <c r="CZ246" s="1175"/>
      <c r="DA246" s="1175"/>
      <c r="DB246" s="1175"/>
      <c r="DC246" s="1175"/>
      <c r="DD246" s="1175"/>
      <c r="DE246" s="1175"/>
      <c r="DF246" s="1175"/>
      <c r="DG246" s="1175"/>
      <c r="DH246" s="1175"/>
      <c r="DI246" s="1175"/>
      <c r="DJ246" s="1175"/>
      <c r="DK246" s="1175"/>
      <c r="DL246" s="1175"/>
      <c r="DM246" s="1175"/>
      <c r="DN246" s="1175"/>
      <c r="DO246" s="1175"/>
      <c r="DP246" s="1175"/>
      <c r="DQ246" s="1175"/>
      <c r="DR246" s="1175"/>
      <c r="DS246" s="1175"/>
      <c r="DT246" s="1175"/>
      <c r="DU246" s="1175"/>
      <c r="DV246" s="1175"/>
      <c r="DW246" s="1175"/>
      <c r="DX246" s="1175"/>
      <c r="DY246" s="1175"/>
      <c r="DZ246" s="1175"/>
      <c r="EA246" s="1175"/>
      <c r="EB246" s="1175"/>
      <c r="EC246" s="1175"/>
      <c r="ED246" s="1175"/>
      <c r="EE246" s="1175"/>
      <c r="EF246" s="1175"/>
      <c r="EG246" s="1175"/>
      <c r="EH246" s="1175"/>
      <c r="EI246" s="1175"/>
      <c r="EJ246" s="1175"/>
      <c r="EK246" s="1175"/>
      <c r="EL246" s="1175"/>
      <c r="EM246" s="1175"/>
      <c r="EN246" s="1175"/>
      <c r="EO246" s="1175"/>
      <c r="EP246" s="1175"/>
      <c r="EQ246" s="1175"/>
      <c r="ER246" s="1175"/>
      <c r="ES246" s="1175"/>
      <c r="ET246" s="1175"/>
      <c r="EU246" s="1175"/>
      <c r="EV246" s="1175"/>
      <c r="EW246" s="1175"/>
      <c r="EX246" s="1175"/>
      <c r="EY246" s="1175"/>
      <c r="EZ246" s="1175"/>
      <c r="FA246" s="1175"/>
      <c r="FB246" s="1175"/>
      <c r="FC246" s="1175"/>
      <c r="FD246" s="1175"/>
      <c r="FE246" s="1175"/>
      <c r="FF246" s="1175"/>
      <c r="FG246" s="1175"/>
      <c r="FH246" s="1175"/>
      <c r="FI246" s="1175"/>
      <c r="FJ246" s="1175"/>
      <c r="FK246" s="1175"/>
      <c r="FL246" s="1175"/>
      <c r="FM246" s="1175"/>
      <c r="FN246" s="1175"/>
      <c r="FO246" s="1175"/>
      <c r="FP246" s="1175"/>
      <c r="FQ246" s="1175"/>
      <c r="FR246" s="1175"/>
      <c r="FS246" s="1175"/>
      <c r="FT246" s="1175"/>
      <c r="FU246" s="1175"/>
      <c r="FV246" s="1175"/>
      <c r="FW246" s="1175"/>
      <c r="FX246" s="1175"/>
      <c r="FY246" s="1175"/>
      <c r="FZ246" s="1175"/>
      <c r="GA246" s="1175"/>
      <c r="GB246" s="1175"/>
      <c r="GC246" s="1175"/>
      <c r="GD246" s="1175"/>
      <c r="GE246" s="1175"/>
      <c r="GF246" s="1175"/>
      <c r="GG246" s="1175"/>
      <c r="GH246" s="1175"/>
      <c r="GI246" s="1175"/>
      <c r="GJ246" s="1175"/>
      <c r="GK246" s="1175"/>
      <c r="GL246" s="1175"/>
      <c r="GM246" s="1175"/>
      <c r="GN246" s="1175"/>
      <c r="GO246" s="1175"/>
      <c r="GP246" s="1175"/>
      <c r="GQ246" s="1175"/>
      <c r="GR246" s="1175"/>
      <c r="GS246" s="1175"/>
      <c r="GT246" s="1175"/>
      <c r="GU246" s="1175"/>
      <c r="GV246" s="1175"/>
      <c r="GW246" s="1175"/>
      <c r="GX246" s="1175"/>
      <c r="GY246" s="1175"/>
      <c r="GZ246" s="1175"/>
      <c r="HA246" s="1175"/>
      <c r="HB246" s="1175"/>
      <c r="HC246" s="1175"/>
      <c r="HD246" s="1175"/>
      <c r="HE246" s="1175"/>
      <c r="HF246" s="1175"/>
      <c r="HG246" s="1175"/>
      <c r="HH246" s="1175"/>
      <c r="HI246" s="1175"/>
      <c r="HJ246" s="1175"/>
      <c r="HK246" s="1175"/>
      <c r="HL246" s="1175"/>
      <c r="HM246" s="1175"/>
      <c r="HN246" s="1175"/>
      <c r="HO246" s="1175"/>
      <c r="HP246" s="1175"/>
      <c r="HQ246" s="1175"/>
      <c r="HR246" s="1175"/>
      <c r="HS246" s="1175"/>
      <c r="HT246" s="1175"/>
      <c r="HU246" s="1175"/>
      <c r="HV246" s="1175"/>
      <c r="HW246" s="1175"/>
      <c r="HX246" s="1175"/>
      <c r="HY246" s="1175"/>
      <c r="HZ246" s="1175"/>
      <c r="IA246" s="1175"/>
      <c r="IB246" s="1175"/>
      <c r="IC246" s="1175"/>
      <c r="ID246" s="1175"/>
      <c r="IE246" s="1175"/>
      <c r="IF246" s="1175"/>
      <c r="IG246" s="1175"/>
      <c r="IH246" s="1175"/>
      <c r="II246" s="1175"/>
      <c r="IJ246" s="1175"/>
      <c r="IK246" s="1175"/>
      <c r="IL246" s="1175"/>
      <c r="IM246" s="1175"/>
      <c r="IN246" s="1175"/>
      <c r="IO246" s="1175"/>
      <c r="IP246" s="1175"/>
      <c r="IQ246" s="1175"/>
      <c r="IR246" s="1175"/>
      <c r="IS246" s="1175"/>
      <c r="IT246" s="1175"/>
      <c r="IU246" s="1175"/>
      <c r="IV246" s="1175"/>
      <c r="IW246" s="1175"/>
      <c r="IX246" s="1175"/>
      <c r="IY246" s="1175"/>
      <c r="IZ246" s="1175"/>
      <c r="JA246" s="1175"/>
      <c r="JB246" s="1175"/>
      <c r="JC246" s="1175"/>
      <c r="JD246" s="1175"/>
      <c r="JE246" s="1175"/>
    </row>
    <row r="247" spans="13:265" s="1206" customFormat="1" ht="15" hidden="1" customHeight="1" x14ac:dyDescent="0.25">
      <c r="M247" s="1064"/>
      <c r="N247" s="1064"/>
      <c r="CK247" s="1175"/>
      <c r="CL247" s="1175"/>
      <c r="CM247" s="1175"/>
      <c r="CN247" s="1175"/>
      <c r="CO247" s="1175"/>
      <c r="CP247" s="1175"/>
      <c r="CQ247" s="1175"/>
      <c r="CR247" s="1175"/>
      <c r="CS247" s="1175"/>
      <c r="CT247" s="1175"/>
      <c r="CU247" s="1175"/>
      <c r="CV247" s="1175"/>
      <c r="CW247" s="1175"/>
      <c r="CX247" s="1175"/>
      <c r="CY247" s="1175"/>
      <c r="CZ247" s="1175"/>
      <c r="DA247" s="1175"/>
      <c r="DB247" s="1175"/>
      <c r="DC247" s="1175"/>
      <c r="DD247" s="1175"/>
      <c r="DE247" s="1175"/>
      <c r="DF247" s="1175"/>
      <c r="DG247" s="1175"/>
      <c r="DH247" s="1175"/>
      <c r="DI247" s="1175"/>
      <c r="DJ247" s="1175"/>
      <c r="DK247" s="1175"/>
      <c r="DL247" s="1175"/>
      <c r="DM247" s="1175"/>
      <c r="DN247" s="1175"/>
      <c r="DO247" s="1175"/>
      <c r="DP247" s="1175"/>
      <c r="DQ247" s="1175"/>
      <c r="DR247" s="1175"/>
      <c r="DS247" s="1175"/>
      <c r="DT247" s="1175"/>
      <c r="DU247" s="1175"/>
      <c r="DV247" s="1175"/>
      <c r="DW247" s="1175"/>
      <c r="DX247" s="1175"/>
      <c r="DY247" s="1175"/>
      <c r="DZ247" s="1175"/>
      <c r="EA247" s="1175"/>
      <c r="EB247" s="1175"/>
      <c r="EC247" s="1175"/>
      <c r="ED247" s="1175"/>
      <c r="EE247" s="1175"/>
      <c r="EF247" s="1175"/>
      <c r="EG247" s="1175"/>
      <c r="EH247" s="1175"/>
      <c r="EI247" s="1175"/>
      <c r="EJ247" s="1175"/>
      <c r="EK247" s="1175"/>
      <c r="EL247" s="1175"/>
      <c r="EM247" s="1175"/>
      <c r="EN247" s="1175"/>
      <c r="EO247" s="1175"/>
      <c r="EP247" s="1175"/>
      <c r="EQ247" s="1175"/>
      <c r="ER247" s="1175"/>
      <c r="ES247" s="1175"/>
      <c r="ET247" s="1175"/>
      <c r="EU247" s="1175"/>
      <c r="EV247" s="1175"/>
      <c r="EW247" s="1175"/>
      <c r="EX247" s="1175"/>
      <c r="EY247" s="1175"/>
      <c r="EZ247" s="1175"/>
      <c r="FA247" s="1175"/>
      <c r="FB247" s="1175"/>
      <c r="FC247" s="1175"/>
      <c r="FD247" s="1175"/>
      <c r="FE247" s="1175"/>
      <c r="FF247" s="1175"/>
      <c r="FG247" s="1175"/>
      <c r="FH247" s="1175"/>
      <c r="FI247" s="1175"/>
      <c r="FJ247" s="1175"/>
      <c r="FK247" s="1175"/>
      <c r="FL247" s="1175"/>
      <c r="FM247" s="1175"/>
      <c r="FN247" s="1175"/>
      <c r="FO247" s="1175"/>
      <c r="FP247" s="1175"/>
      <c r="FQ247" s="1175"/>
      <c r="FR247" s="1175"/>
      <c r="FS247" s="1175"/>
      <c r="FT247" s="1175"/>
      <c r="FU247" s="1175"/>
      <c r="FV247" s="1175"/>
      <c r="FW247" s="1175"/>
      <c r="FX247" s="1175"/>
      <c r="FY247" s="1175"/>
      <c r="FZ247" s="1175"/>
      <c r="GA247" s="1175"/>
      <c r="GB247" s="1175"/>
      <c r="GC247" s="1175"/>
      <c r="GD247" s="1175"/>
      <c r="GE247" s="1175"/>
      <c r="GF247" s="1175"/>
      <c r="GG247" s="1175"/>
      <c r="GH247" s="1175"/>
      <c r="GI247" s="1175"/>
      <c r="GJ247" s="1175"/>
      <c r="GK247" s="1175"/>
      <c r="GL247" s="1175"/>
      <c r="GM247" s="1175"/>
      <c r="GN247" s="1175"/>
      <c r="GO247" s="1175"/>
      <c r="GP247" s="1175"/>
      <c r="GQ247" s="1175"/>
      <c r="GR247" s="1175"/>
      <c r="GS247" s="1175"/>
      <c r="GT247" s="1175"/>
      <c r="GU247" s="1175"/>
      <c r="GV247" s="1175"/>
      <c r="GW247" s="1175"/>
      <c r="GX247" s="1175"/>
      <c r="GY247" s="1175"/>
      <c r="GZ247" s="1175"/>
      <c r="HA247" s="1175"/>
      <c r="HB247" s="1175"/>
      <c r="HC247" s="1175"/>
      <c r="HD247" s="1175"/>
      <c r="HE247" s="1175"/>
      <c r="HF247" s="1175"/>
      <c r="HG247" s="1175"/>
      <c r="HH247" s="1175"/>
      <c r="HI247" s="1175"/>
      <c r="HJ247" s="1175"/>
      <c r="HK247" s="1175"/>
      <c r="HL247" s="1175"/>
      <c r="HM247" s="1175"/>
      <c r="HN247" s="1175"/>
      <c r="HO247" s="1175"/>
      <c r="HP247" s="1175"/>
      <c r="HQ247" s="1175"/>
      <c r="HR247" s="1175"/>
      <c r="HS247" s="1175"/>
      <c r="HT247" s="1175"/>
      <c r="HU247" s="1175"/>
      <c r="HV247" s="1175"/>
      <c r="HW247" s="1175"/>
      <c r="HX247" s="1175"/>
      <c r="HY247" s="1175"/>
      <c r="HZ247" s="1175"/>
      <c r="IA247" s="1175"/>
      <c r="IB247" s="1175"/>
      <c r="IC247" s="1175"/>
      <c r="ID247" s="1175"/>
      <c r="IE247" s="1175"/>
      <c r="IF247" s="1175"/>
      <c r="IG247" s="1175"/>
      <c r="IH247" s="1175"/>
      <c r="II247" s="1175"/>
      <c r="IJ247" s="1175"/>
      <c r="IK247" s="1175"/>
      <c r="IL247" s="1175"/>
      <c r="IM247" s="1175"/>
      <c r="IN247" s="1175"/>
      <c r="IO247" s="1175"/>
      <c r="IP247" s="1175"/>
      <c r="IQ247" s="1175"/>
      <c r="IR247" s="1175"/>
      <c r="IS247" s="1175"/>
      <c r="IT247" s="1175"/>
      <c r="IU247" s="1175"/>
      <c r="IV247" s="1175"/>
      <c r="IW247" s="1175"/>
      <c r="IX247" s="1175"/>
      <c r="IY247" s="1175"/>
      <c r="IZ247" s="1175"/>
      <c r="JA247" s="1175"/>
      <c r="JB247" s="1175"/>
      <c r="JC247" s="1175"/>
      <c r="JD247" s="1175"/>
      <c r="JE247" s="1175"/>
    </row>
    <row r="248" spans="13:265" s="1206" customFormat="1" ht="15" hidden="1" customHeight="1" x14ac:dyDescent="0.25">
      <c r="M248" s="1064"/>
      <c r="N248" s="1064"/>
      <c r="CK248" s="1175"/>
      <c r="CL248" s="1175"/>
      <c r="CM248" s="1175"/>
      <c r="CN248" s="1175"/>
      <c r="CO248" s="1175"/>
      <c r="CP248" s="1175"/>
      <c r="CQ248" s="1175"/>
      <c r="CR248" s="1175"/>
      <c r="CS248" s="1175"/>
      <c r="CT248" s="1175"/>
      <c r="CU248" s="1175"/>
      <c r="CV248" s="1175"/>
      <c r="CW248" s="1175"/>
      <c r="CX248" s="1175"/>
      <c r="CY248" s="1175"/>
      <c r="CZ248" s="1175"/>
      <c r="DA248" s="1175"/>
      <c r="DB248" s="1175"/>
      <c r="DC248" s="1175"/>
      <c r="DD248" s="1175"/>
      <c r="DE248" s="1175"/>
      <c r="DF248" s="1175"/>
      <c r="DG248" s="1175"/>
      <c r="DH248" s="1175"/>
      <c r="DI248" s="1175"/>
      <c r="DJ248" s="1175"/>
      <c r="DK248" s="1175"/>
      <c r="DL248" s="1175"/>
      <c r="DM248" s="1175"/>
      <c r="DN248" s="1175"/>
      <c r="DO248" s="1175"/>
      <c r="DP248" s="1175"/>
      <c r="DQ248" s="1175"/>
      <c r="DR248" s="1175"/>
      <c r="DS248" s="1175"/>
      <c r="DT248" s="1175"/>
      <c r="DU248" s="1175"/>
      <c r="DV248" s="1175"/>
      <c r="DW248" s="1175"/>
      <c r="DX248" s="1175"/>
      <c r="DY248" s="1175"/>
      <c r="DZ248" s="1175"/>
      <c r="EA248" s="1175"/>
      <c r="EB248" s="1175"/>
      <c r="EC248" s="1175"/>
      <c r="ED248" s="1175"/>
      <c r="EE248" s="1175"/>
      <c r="EF248" s="1175"/>
      <c r="EG248" s="1175"/>
      <c r="EH248" s="1175"/>
      <c r="EI248" s="1175"/>
      <c r="EJ248" s="1175"/>
      <c r="EK248" s="1175"/>
      <c r="EL248" s="1175"/>
      <c r="EM248" s="1175"/>
      <c r="EN248" s="1175"/>
      <c r="EO248" s="1175"/>
      <c r="EP248" s="1175"/>
      <c r="EQ248" s="1175"/>
      <c r="ER248" s="1175"/>
      <c r="ES248" s="1175"/>
      <c r="ET248" s="1175"/>
      <c r="EU248" s="1175"/>
      <c r="EV248" s="1175"/>
      <c r="EW248" s="1175"/>
      <c r="EX248" s="1175"/>
      <c r="EY248" s="1175"/>
      <c r="EZ248" s="1175"/>
      <c r="FA248" s="1175"/>
      <c r="FB248" s="1175"/>
      <c r="FC248" s="1175"/>
      <c r="FD248" s="1175"/>
      <c r="FE248" s="1175"/>
      <c r="FF248" s="1175"/>
      <c r="FG248" s="1175"/>
      <c r="FH248" s="1175"/>
      <c r="FI248" s="1175"/>
      <c r="FJ248" s="1175"/>
      <c r="FK248" s="1175"/>
      <c r="FL248" s="1175"/>
      <c r="FM248" s="1175"/>
      <c r="FN248" s="1175"/>
      <c r="FO248" s="1175"/>
      <c r="FP248" s="1175"/>
      <c r="FQ248" s="1175"/>
      <c r="FR248" s="1175"/>
      <c r="FS248" s="1175"/>
      <c r="FT248" s="1175"/>
      <c r="FU248" s="1175"/>
      <c r="FV248" s="1175"/>
      <c r="FW248" s="1175"/>
      <c r="FX248" s="1175"/>
      <c r="FY248" s="1175"/>
      <c r="FZ248" s="1175"/>
      <c r="GA248" s="1175"/>
      <c r="GB248" s="1175"/>
      <c r="GC248" s="1175"/>
      <c r="GD248" s="1175"/>
      <c r="GE248" s="1175"/>
      <c r="GF248" s="1175"/>
      <c r="GG248" s="1175"/>
      <c r="GH248" s="1175"/>
      <c r="GI248" s="1175"/>
      <c r="GJ248" s="1175"/>
      <c r="GK248" s="1175"/>
      <c r="GL248" s="1175"/>
      <c r="GM248" s="1175"/>
      <c r="GN248" s="1175"/>
      <c r="GO248" s="1175"/>
      <c r="GP248" s="1175"/>
      <c r="GQ248" s="1175"/>
      <c r="GR248" s="1175"/>
      <c r="GS248" s="1175"/>
      <c r="GT248" s="1175"/>
      <c r="GU248" s="1175"/>
      <c r="GV248" s="1175"/>
      <c r="GW248" s="1175"/>
      <c r="GX248" s="1175"/>
      <c r="GY248" s="1175"/>
      <c r="GZ248" s="1175"/>
      <c r="HA248" s="1175"/>
      <c r="HB248" s="1175"/>
      <c r="HC248" s="1175"/>
      <c r="HD248" s="1175"/>
      <c r="HE248" s="1175"/>
      <c r="HF248" s="1175"/>
      <c r="HG248" s="1175"/>
      <c r="HH248" s="1175"/>
      <c r="HI248" s="1175"/>
      <c r="HJ248" s="1175"/>
      <c r="HK248" s="1175"/>
      <c r="HL248" s="1175"/>
      <c r="HM248" s="1175"/>
      <c r="HN248" s="1175"/>
      <c r="HO248" s="1175"/>
      <c r="HP248" s="1175"/>
      <c r="HQ248" s="1175"/>
      <c r="HR248" s="1175"/>
      <c r="HS248" s="1175"/>
      <c r="HT248" s="1175"/>
      <c r="HU248" s="1175"/>
      <c r="HV248" s="1175"/>
      <c r="HW248" s="1175"/>
      <c r="HX248" s="1175"/>
      <c r="HY248" s="1175"/>
      <c r="HZ248" s="1175"/>
      <c r="IA248" s="1175"/>
      <c r="IB248" s="1175"/>
      <c r="IC248" s="1175"/>
      <c r="ID248" s="1175"/>
      <c r="IE248" s="1175"/>
      <c r="IF248" s="1175"/>
      <c r="IG248" s="1175"/>
      <c r="IH248" s="1175"/>
      <c r="II248" s="1175"/>
      <c r="IJ248" s="1175"/>
      <c r="IK248" s="1175"/>
      <c r="IL248" s="1175"/>
      <c r="IM248" s="1175"/>
      <c r="IN248" s="1175"/>
      <c r="IO248" s="1175"/>
      <c r="IP248" s="1175"/>
      <c r="IQ248" s="1175"/>
      <c r="IR248" s="1175"/>
      <c r="IS248" s="1175"/>
      <c r="IT248" s="1175"/>
      <c r="IU248" s="1175"/>
      <c r="IV248" s="1175"/>
      <c r="IW248" s="1175"/>
      <c r="IX248" s="1175"/>
      <c r="IY248" s="1175"/>
      <c r="IZ248" s="1175"/>
      <c r="JA248" s="1175"/>
      <c r="JB248" s="1175"/>
      <c r="JC248" s="1175"/>
      <c r="JD248" s="1175"/>
      <c r="JE248" s="1175"/>
    </row>
    <row r="249" spans="13:265" s="1206" customFormat="1" ht="15" hidden="1" customHeight="1" x14ac:dyDescent="0.25">
      <c r="M249" s="1064"/>
      <c r="N249" s="1064"/>
      <c r="CK249" s="1175"/>
      <c r="CL249" s="1175"/>
      <c r="CM249" s="1175"/>
      <c r="CN249" s="1175"/>
      <c r="CO249" s="1175"/>
      <c r="CP249" s="1175"/>
      <c r="CQ249" s="1175"/>
      <c r="CR249" s="1175"/>
      <c r="CS249" s="1175"/>
      <c r="CT249" s="1175"/>
      <c r="CU249" s="1175"/>
      <c r="CV249" s="1175"/>
      <c r="CW249" s="1175"/>
      <c r="CX249" s="1175"/>
      <c r="CY249" s="1175"/>
      <c r="CZ249" s="1175"/>
      <c r="DA249" s="1175"/>
      <c r="DB249" s="1175"/>
      <c r="DC249" s="1175"/>
      <c r="DD249" s="1175"/>
      <c r="DE249" s="1175"/>
      <c r="DF249" s="1175"/>
      <c r="DG249" s="1175"/>
      <c r="DH249" s="1175"/>
      <c r="DI249" s="1175"/>
      <c r="DJ249" s="1175"/>
      <c r="DK249" s="1175"/>
      <c r="DL249" s="1175"/>
      <c r="DM249" s="1175"/>
      <c r="DN249" s="1175"/>
      <c r="DO249" s="1175"/>
      <c r="DP249" s="1175"/>
      <c r="DQ249" s="1175"/>
      <c r="DR249" s="1175"/>
      <c r="DS249" s="1175"/>
      <c r="DT249" s="1175"/>
      <c r="DU249" s="1175"/>
      <c r="DV249" s="1175"/>
      <c r="DW249" s="1175"/>
      <c r="DX249" s="1175"/>
      <c r="DY249" s="1175"/>
      <c r="DZ249" s="1175"/>
      <c r="EA249" s="1175"/>
      <c r="EB249" s="1175"/>
      <c r="EC249" s="1175"/>
      <c r="ED249" s="1175"/>
      <c r="EE249" s="1175"/>
      <c r="EF249" s="1175"/>
      <c r="EG249" s="1175"/>
      <c r="EH249" s="1175"/>
      <c r="EI249" s="1175"/>
      <c r="EJ249" s="1175"/>
      <c r="EK249" s="1175"/>
      <c r="EL249" s="1175"/>
      <c r="EM249" s="1175"/>
      <c r="EN249" s="1175"/>
      <c r="EO249" s="1175"/>
      <c r="EP249" s="1175"/>
      <c r="EQ249" s="1175"/>
      <c r="ER249" s="1175"/>
      <c r="ES249" s="1175"/>
      <c r="ET249" s="1175"/>
      <c r="EU249" s="1175"/>
      <c r="EV249" s="1175"/>
      <c r="EW249" s="1175"/>
      <c r="EX249" s="1175"/>
      <c r="EY249" s="1175"/>
      <c r="EZ249" s="1175"/>
      <c r="FA249" s="1175"/>
      <c r="FB249" s="1175"/>
      <c r="FC249" s="1175"/>
      <c r="FD249" s="1175"/>
      <c r="FE249" s="1175"/>
      <c r="FF249" s="1175"/>
      <c r="FG249" s="1175"/>
      <c r="FH249" s="1175"/>
      <c r="FI249" s="1175"/>
      <c r="FJ249" s="1175"/>
      <c r="FK249" s="1175"/>
      <c r="FL249" s="1175"/>
      <c r="FM249" s="1175"/>
      <c r="FN249" s="1175"/>
      <c r="FO249" s="1175"/>
      <c r="FP249" s="1175"/>
      <c r="FQ249" s="1175"/>
      <c r="FR249" s="1175"/>
      <c r="FS249" s="1175"/>
      <c r="FT249" s="1175"/>
      <c r="FU249" s="1175"/>
      <c r="FV249" s="1175"/>
      <c r="FW249" s="1175"/>
      <c r="FX249" s="1175"/>
      <c r="FY249" s="1175"/>
      <c r="FZ249" s="1175"/>
      <c r="GA249" s="1175"/>
      <c r="GB249" s="1175"/>
      <c r="GC249" s="1175"/>
      <c r="GD249" s="1175"/>
      <c r="GE249" s="1175"/>
      <c r="GF249" s="1175"/>
      <c r="GG249" s="1175"/>
      <c r="GH249" s="1175"/>
      <c r="GI249" s="1175"/>
      <c r="GJ249" s="1175"/>
      <c r="GK249" s="1175"/>
      <c r="GL249" s="1175"/>
      <c r="GM249" s="1175"/>
      <c r="GN249" s="1175"/>
      <c r="GO249" s="1175"/>
      <c r="GP249" s="1175"/>
      <c r="GQ249" s="1175"/>
      <c r="GR249" s="1175"/>
      <c r="GS249" s="1175"/>
      <c r="GT249" s="1175"/>
      <c r="GU249" s="1175"/>
      <c r="GV249" s="1175"/>
      <c r="GW249" s="1175"/>
      <c r="GX249" s="1175"/>
      <c r="GY249" s="1175"/>
      <c r="GZ249" s="1175"/>
      <c r="HA249" s="1175"/>
      <c r="HB249" s="1175"/>
      <c r="HC249" s="1175"/>
      <c r="HD249" s="1175"/>
      <c r="HE249" s="1175"/>
      <c r="HF249" s="1175"/>
      <c r="HG249" s="1175"/>
      <c r="HH249" s="1175"/>
      <c r="HI249" s="1175"/>
      <c r="HJ249" s="1175"/>
      <c r="HK249" s="1175"/>
      <c r="HL249" s="1175"/>
      <c r="HM249" s="1175"/>
      <c r="HN249" s="1175"/>
      <c r="HO249" s="1175"/>
      <c r="HP249" s="1175"/>
      <c r="HQ249" s="1175"/>
      <c r="HR249" s="1175"/>
      <c r="HS249" s="1175"/>
      <c r="HT249" s="1175"/>
      <c r="HU249" s="1175"/>
      <c r="HV249" s="1175"/>
      <c r="HW249" s="1175"/>
      <c r="HX249" s="1175"/>
      <c r="HY249" s="1175"/>
      <c r="HZ249" s="1175"/>
      <c r="IA249" s="1175"/>
      <c r="IB249" s="1175"/>
      <c r="IC249" s="1175"/>
      <c r="ID249" s="1175"/>
      <c r="IE249" s="1175"/>
      <c r="IF249" s="1175"/>
      <c r="IG249" s="1175"/>
      <c r="IH249" s="1175"/>
      <c r="II249" s="1175"/>
      <c r="IJ249" s="1175"/>
      <c r="IK249" s="1175"/>
      <c r="IL249" s="1175"/>
      <c r="IM249" s="1175"/>
      <c r="IN249" s="1175"/>
      <c r="IO249" s="1175"/>
      <c r="IP249" s="1175"/>
      <c r="IQ249" s="1175"/>
      <c r="IR249" s="1175"/>
      <c r="IS249" s="1175"/>
      <c r="IT249" s="1175"/>
      <c r="IU249" s="1175"/>
      <c r="IV249" s="1175"/>
      <c r="IW249" s="1175"/>
      <c r="IX249" s="1175"/>
      <c r="IY249" s="1175"/>
      <c r="IZ249" s="1175"/>
      <c r="JA249" s="1175"/>
      <c r="JB249" s="1175"/>
      <c r="JC249" s="1175"/>
      <c r="JD249" s="1175"/>
      <c r="JE249" s="1175"/>
    </row>
    <row r="250" spans="13:265" s="1206" customFormat="1" ht="15" hidden="1" customHeight="1" x14ac:dyDescent="0.25">
      <c r="M250" s="1064"/>
      <c r="N250" s="1064"/>
      <c r="CK250" s="1175"/>
      <c r="CL250" s="1175"/>
      <c r="CM250" s="1175"/>
      <c r="CN250" s="1175"/>
      <c r="CO250" s="1175"/>
      <c r="CP250" s="1175"/>
      <c r="CQ250" s="1175"/>
      <c r="CR250" s="1175"/>
      <c r="CS250" s="1175"/>
      <c r="CT250" s="1175"/>
      <c r="CU250" s="1175"/>
      <c r="CV250" s="1175"/>
      <c r="CW250" s="1175"/>
      <c r="CX250" s="1175"/>
      <c r="CY250" s="1175"/>
      <c r="CZ250" s="1175"/>
      <c r="DA250" s="1175"/>
      <c r="DB250" s="1175"/>
      <c r="DC250" s="1175"/>
      <c r="DD250" s="1175"/>
      <c r="DE250" s="1175"/>
      <c r="DF250" s="1175"/>
      <c r="DG250" s="1175"/>
      <c r="DH250" s="1175"/>
      <c r="DI250" s="1175"/>
      <c r="DJ250" s="1175"/>
      <c r="DK250" s="1175"/>
      <c r="DL250" s="1175"/>
      <c r="DM250" s="1175"/>
      <c r="DN250" s="1175"/>
      <c r="DO250" s="1175"/>
      <c r="DP250" s="1175"/>
      <c r="DQ250" s="1175"/>
      <c r="DR250" s="1175"/>
      <c r="DS250" s="1175"/>
      <c r="DT250" s="1175"/>
      <c r="DU250" s="1175"/>
      <c r="DV250" s="1175"/>
      <c r="DW250" s="1175"/>
      <c r="DX250" s="1175"/>
      <c r="DY250" s="1175"/>
      <c r="DZ250" s="1175"/>
      <c r="EA250" s="1175"/>
      <c r="EB250" s="1175"/>
      <c r="EC250" s="1175"/>
      <c r="ED250" s="1175"/>
      <c r="EE250" s="1175"/>
      <c r="EF250" s="1175"/>
      <c r="EG250" s="1175"/>
      <c r="EH250" s="1175"/>
      <c r="EI250" s="1175"/>
      <c r="EJ250" s="1175"/>
      <c r="EK250" s="1175"/>
      <c r="EL250" s="1175"/>
      <c r="EM250" s="1175"/>
      <c r="EN250" s="1175"/>
      <c r="EO250" s="1175"/>
      <c r="EP250" s="1175"/>
      <c r="EQ250" s="1175"/>
      <c r="ER250" s="1175"/>
      <c r="ES250" s="1175"/>
      <c r="ET250" s="1175"/>
      <c r="EU250" s="1175"/>
      <c r="EV250" s="1175"/>
      <c r="EW250" s="1175"/>
      <c r="EX250" s="1175"/>
      <c r="EY250" s="1175"/>
      <c r="EZ250" s="1175"/>
      <c r="FA250" s="1175"/>
      <c r="FB250" s="1175"/>
      <c r="FC250" s="1175"/>
      <c r="FD250" s="1175"/>
      <c r="FE250" s="1175"/>
      <c r="FF250" s="1175"/>
      <c r="FG250" s="1175"/>
      <c r="FH250" s="1175"/>
      <c r="FI250" s="1175"/>
      <c r="FJ250" s="1175"/>
      <c r="FK250" s="1175"/>
      <c r="FL250" s="1175"/>
      <c r="FM250" s="1175"/>
      <c r="FN250" s="1175"/>
      <c r="FO250" s="1175"/>
      <c r="FP250" s="1175"/>
      <c r="FQ250" s="1175"/>
      <c r="FR250" s="1175"/>
      <c r="FS250" s="1175"/>
      <c r="FT250" s="1175"/>
      <c r="FU250" s="1175"/>
      <c r="FV250" s="1175"/>
      <c r="FW250" s="1175"/>
      <c r="FX250" s="1175"/>
      <c r="FY250" s="1175"/>
      <c r="FZ250" s="1175"/>
      <c r="GA250" s="1175"/>
      <c r="GB250" s="1175"/>
      <c r="GC250" s="1175"/>
      <c r="GD250" s="1175"/>
      <c r="GE250" s="1175"/>
      <c r="GF250" s="1175"/>
      <c r="GG250" s="1175"/>
      <c r="GH250" s="1175"/>
      <c r="GI250" s="1175"/>
      <c r="GJ250" s="1175"/>
      <c r="GK250" s="1175"/>
      <c r="GL250" s="1175"/>
      <c r="GM250" s="1175"/>
      <c r="GN250" s="1175"/>
      <c r="GO250" s="1175"/>
      <c r="GP250" s="1175"/>
      <c r="GQ250" s="1175"/>
      <c r="GR250" s="1175"/>
      <c r="GS250" s="1175"/>
      <c r="GT250" s="1175"/>
      <c r="GU250" s="1175"/>
      <c r="GV250" s="1175"/>
      <c r="GW250" s="1175"/>
      <c r="GX250" s="1175"/>
      <c r="GY250" s="1175"/>
      <c r="GZ250" s="1175"/>
      <c r="HA250" s="1175"/>
      <c r="HB250" s="1175"/>
      <c r="HC250" s="1175"/>
      <c r="HD250" s="1175"/>
      <c r="HE250" s="1175"/>
      <c r="HF250" s="1175"/>
      <c r="HG250" s="1175"/>
      <c r="HH250" s="1175"/>
      <c r="HI250" s="1175"/>
      <c r="HJ250" s="1175"/>
      <c r="HK250" s="1175"/>
      <c r="HL250" s="1175"/>
      <c r="HM250" s="1175"/>
      <c r="HN250" s="1175"/>
      <c r="HO250" s="1175"/>
      <c r="HP250" s="1175"/>
      <c r="HQ250" s="1175"/>
      <c r="HR250" s="1175"/>
      <c r="HS250" s="1175"/>
      <c r="HT250" s="1175"/>
      <c r="HU250" s="1175"/>
      <c r="HV250" s="1175"/>
      <c r="HW250" s="1175"/>
      <c r="HX250" s="1175"/>
      <c r="HY250" s="1175"/>
      <c r="HZ250" s="1175"/>
      <c r="IA250" s="1175"/>
      <c r="IB250" s="1175"/>
      <c r="IC250" s="1175"/>
      <c r="ID250" s="1175"/>
      <c r="IE250" s="1175"/>
      <c r="IF250" s="1175"/>
      <c r="IG250" s="1175"/>
      <c r="IH250" s="1175"/>
      <c r="II250" s="1175"/>
      <c r="IJ250" s="1175"/>
      <c r="IK250" s="1175"/>
      <c r="IL250" s="1175"/>
      <c r="IM250" s="1175"/>
      <c r="IN250" s="1175"/>
      <c r="IO250" s="1175"/>
      <c r="IP250" s="1175"/>
      <c r="IQ250" s="1175"/>
      <c r="IR250" s="1175"/>
      <c r="IS250" s="1175"/>
      <c r="IT250" s="1175"/>
      <c r="IU250" s="1175"/>
      <c r="IV250" s="1175"/>
      <c r="IW250" s="1175"/>
      <c r="IX250" s="1175"/>
      <c r="IY250" s="1175"/>
      <c r="IZ250" s="1175"/>
      <c r="JA250" s="1175"/>
      <c r="JB250" s="1175"/>
      <c r="JC250" s="1175"/>
      <c r="JD250" s="1175"/>
      <c r="JE250" s="1175"/>
    </row>
    <row r="251" spans="13:265" s="1206" customFormat="1" ht="15" hidden="1" customHeight="1" x14ac:dyDescent="0.25">
      <c r="M251" s="1064"/>
      <c r="N251" s="1064"/>
      <c r="CK251" s="1175"/>
      <c r="CL251" s="1175"/>
      <c r="CM251" s="1175"/>
      <c r="CN251" s="1175"/>
      <c r="CO251" s="1175"/>
      <c r="CP251" s="1175"/>
      <c r="CQ251" s="1175"/>
      <c r="CR251" s="1175"/>
      <c r="CS251" s="1175"/>
      <c r="CT251" s="1175"/>
      <c r="CU251" s="1175"/>
      <c r="CV251" s="1175"/>
      <c r="CW251" s="1175"/>
      <c r="CX251" s="1175"/>
      <c r="CY251" s="1175"/>
      <c r="CZ251" s="1175"/>
      <c r="DA251" s="1175"/>
      <c r="DB251" s="1175"/>
      <c r="DC251" s="1175"/>
      <c r="DD251" s="1175"/>
      <c r="DE251" s="1175"/>
      <c r="DF251" s="1175"/>
      <c r="DG251" s="1175"/>
      <c r="DH251" s="1175"/>
      <c r="DI251" s="1175"/>
      <c r="DJ251" s="1175"/>
      <c r="DK251" s="1175"/>
      <c r="DL251" s="1175"/>
      <c r="DM251" s="1175"/>
      <c r="DN251" s="1175"/>
      <c r="DO251" s="1175"/>
      <c r="DP251" s="1175"/>
      <c r="DQ251" s="1175"/>
      <c r="DR251" s="1175"/>
      <c r="DS251" s="1175"/>
      <c r="DT251" s="1175"/>
      <c r="DU251" s="1175"/>
      <c r="DV251" s="1175"/>
      <c r="DW251" s="1175"/>
      <c r="DX251" s="1175"/>
      <c r="DY251" s="1175"/>
      <c r="DZ251" s="1175"/>
      <c r="EA251" s="1175"/>
      <c r="EB251" s="1175"/>
      <c r="EC251" s="1175"/>
      <c r="ED251" s="1175"/>
      <c r="EE251" s="1175"/>
      <c r="EF251" s="1175"/>
      <c r="EG251" s="1175"/>
      <c r="EH251" s="1175"/>
      <c r="EI251" s="1175"/>
      <c r="EJ251" s="1175"/>
      <c r="EK251" s="1175"/>
      <c r="EL251" s="1175"/>
      <c r="EM251" s="1175"/>
      <c r="EN251" s="1175"/>
      <c r="EO251" s="1175"/>
      <c r="EP251" s="1175"/>
      <c r="EQ251" s="1175"/>
      <c r="ER251" s="1175"/>
      <c r="ES251" s="1175"/>
      <c r="ET251" s="1175"/>
      <c r="EU251" s="1175"/>
      <c r="EV251" s="1175"/>
      <c r="EW251" s="1175"/>
      <c r="EX251" s="1175"/>
      <c r="EY251" s="1175"/>
      <c r="EZ251" s="1175"/>
      <c r="FA251" s="1175"/>
      <c r="FB251" s="1175"/>
      <c r="FC251" s="1175"/>
      <c r="FD251" s="1175"/>
      <c r="FE251" s="1175"/>
      <c r="FF251" s="1175"/>
      <c r="FG251" s="1175"/>
      <c r="FH251" s="1175"/>
      <c r="FI251" s="1175"/>
      <c r="FJ251" s="1175"/>
      <c r="FK251" s="1175"/>
      <c r="FL251" s="1175"/>
      <c r="FM251" s="1175"/>
      <c r="FN251" s="1175"/>
      <c r="FO251" s="1175"/>
      <c r="FP251" s="1175"/>
      <c r="FQ251" s="1175"/>
      <c r="FR251" s="1175"/>
      <c r="FS251" s="1175"/>
      <c r="FT251" s="1175"/>
      <c r="FU251" s="1175"/>
      <c r="FV251" s="1175"/>
      <c r="FW251" s="1175"/>
      <c r="FX251" s="1175"/>
      <c r="FY251" s="1175"/>
      <c r="FZ251" s="1175"/>
      <c r="GA251" s="1175"/>
      <c r="GB251" s="1175"/>
      <c r="GC251" s="1175"/>
      <c r="GD251" s="1175"/>
      <c r="GE251" s="1175"/>
      <c r="GF251" s="1175"/>
      <c r="GG251" s="1175"/>
      <c r="GH251" s="1175"/>
      <c r="GI251" s="1175"/>
      <c r="GJ251" s="1175"/>
      <c r="GK251" s="1175"/>
      <c r="GL251" s="1175"/>
      <c r="GM251" s="1175"/>
      <c r="GN251" s="1175"/>
      <c r="GO251" s="1175"/>
      <c r="GP251" s="1175"/>
      <c r="GQ251" s="1175"/>
      <c r="GR251" s="1175"/>
      <c r="GS251" s="1175"/>
      <c r="GT251" s="1175"/>
      <c r="GU251" s="1175"/>
      <c r="GV251" s="1175"/>
      <c r="GW251" s="1175"/>
      <c r="GX251" s="1175"/>
      <c r="GY251" s="1175"/>
      <c r="GZ251" s="1175"/>
      <c r="HA251" s="1175"/>
      <c r="HB251" s="1175"/>
      <c r="HC251" s="1175"/>
      <c r="HD251" s="1175"/>
      <c r="HE251" s="1175"/>
      <c r="HF251" s="1175"/>
      <c r="HG251" s="1175"/>
      <c r="HH251" s="1175"/>
      <c r="HI251" s="1175"/>
      <c r="HJ251" s="1175"/>
      <c r="HK251" s="1175"/>
      <c r="HL251" s="1175"/>
      <c r="HM251" s="1175"/>
      <c r="HN251" s="1175"/>
      <c r="HO251" s="1175"/>
      <c r="HP251" s="1175"/>
      <c r="HQ251" s="1175"/>
      <c r="HR251" s="1175"/>
      <c r="HS251" s="1175"/>
      <c r="HT251" s="1175"/>
      <c r="HU251" s="1175"/>
      <c r="HV251" s="1175"/>
      <c r="HW251" s="1175"/>
      <c r="HX251" s="1175"/>
      <c r="HY251" s="1175"/>
      <c r="HZ251" s="1175"/>
      <c r="IA251" s="1175"/>
      <c r="IB251" s="1175"/>
      <c r="IC251" s="1175"/>
      <c r="ID251" s="1175"/>
      <c r="IE251" s="1175"/>
      <c r="IF251" s="1175"/>
      <c r="IG251" s="1175"/>
      <c r="IH251" s="1175"/>
      <c r="II251" s="1175"/>
      <c r="IJ251" s="1175"/>
      <c r="IK251" s="1175"/>
      <c r="IL251" s="1175"/>
      <c r="IM251" s="1175"/>
      <c r="IN251" s="1175"/>
      <c r="IO251" s="1175"/>
      <c r="IP251" s="1175"/>
      <c r="IQ251" s="1175"/>
      <c r="IR251" s="1175"/>
      <c r="IS251" s="1175"/>
      <c r="IT251" s="1175"/>
      <c r="IU251" s="1175"/>
      <c r="IV251" s="1175"/>
      <c r="IW251" s="1175"/>
      <c r="IX251" s="1175"/>
      <c r="IY251" s="1175"/>
      <c r="IZ251" s="1175"/>
      <c r="JA251" s="1175"/>
      <c r="JB251" s="1175"/>
      <c r="JC251" s="1175"/>
      <c r="JD251" s="1175"/>
      <c r="JE251" s="1175"/>
    </row>
    <row r="252" spans="13:265" s="1206" customFormat="1" ht="15" hidden="1" customHeight="1" x14ac:dyDescent="0.25">
      <c r="M252" s="1064"/>
      <c r="N252" s="1064"/>
      <c r="CK252" s="1175"/>
      <c r="CL252" s="1175"/>
      <c r="CM252" s="1175"/>
      <c r="CN252" s="1175"/>
      <c r="CO252" s="1175"/>
      <c r="CP252" s="1175"/>
      <c r="CQ252" s="1175"/>
      <c r="CR252" s="1175"/>
      <c r="CS252" s="1175"/>
      <c r="CT252" s="1175"/>
      <c r="CU252" s="1175"/>
      <c r="CV252" s="1175"/>
      <c r="CW252" s="1175"/>
      <c r="CX252" s="1175"/>
      <c r="CY252" s="1175"/>
      <c r="CZ252" s="1175"/>
      <c r="DA252" s="1175"/>
      <c r="DB252" s="1175"/>
      <c r="DC252" s="1175"/>
      <c r="DD252" s="1175"/>
      <c r="DE252" s="1175"/>
      <c r="DF252" s="1175"/>
      <c r="DG252" s="1175"/>
      <c r="DH252" s="1175"/>
      <c r="DI252" s="1175"/>
      <c r="DJ252" s="1175"/>
      <c r="DK252" s="1175"/>
      <c r="DL252" s="1175"/>
      <c r="DM252" s="1175"/>
      <c r="DN252" s="1175"/>
      <c r="DO252" s="1175"/>
      <c r="DP252" s="1175"/>
      <c r="DQ252" s="1175"/>
      <c r="DR252" s="1175"/>
      <c r="DS252" s="1175"/>
      <c r="DT252" s="1175"/>
      <c r="DU252" s="1175"/>
      <c r="DV252" s="1175"/>
      <c r="DW252" s="1175"/>
      <c r="DX252" s="1175"/>
      <c r="DY252" s="1175"/>
      <c r="DZ252" s="1175"/>
      <c r="EA252" s="1175"/>
      <c r="EB252" s="1175"/>
      <c r="EC252" s="1175"/>
      <c r="ED252" s="1175"/>
      <c r="EE252" s="1175"/>
      <c r="EF252" s="1175"/>
      <c r="EG252" s="1175"/>
      <c r="EH252" s="1175"/>
      <c r="EI252" s="1175"/>
      <c r="EJ252" s="1175"/>
      <c r="EK252" s="1175"/>
      <c r="EL252" s="1175"/>
      <c r="EM252" s="1175"/>
      <c r="EN252" s="1175"/>
      <c r="EO252" s="1175"/>
      <c r="EP252" s="1175"/>
      <c r="EQ252" s="1175"/>
      <c r="ER252" s="1175"/>
      <c r="ES252" s="1175"/>
      <c r="ET252" s="1175"/>
      <c r="EU252" s="1175"/>
      <c r="EV252" s="1175"/>
      <c r="EW252" s="1175"/>
      <c r="EX252" s="1175"/>
      <c r="EY252" s="1175"/>
      <c r="EZ252" s="1175"/>
      <c r="FA252" s="1175"/>
      <c r="FB252" s="1175"/>
      <c r="FC252" s="1175"/>
      <c r="FD252" s="1175"/>
      <c r="FE252" s="1175"/>
      <c r="FF252" s="1175"/>
      <c r="FG252" s="1175"/>
      <c r="FH252" s="1175"/>
      <c r="FI252" s="1175"/>
      <c r="FJ252" s="1175"/>
      <c r="FK252" s="1175"/>
      <c r="FL252" s="1175"/>
      <c r="FM252" s="1175"/>
      <c r="FN252" s="1175"/>
      <c r="FO252" s="1175"/>
      <c r="FP252" s="1175"/>
      <c r="FQ252" s="1175"/>
      <c r="FR252" s="1175"/>
      <c r="FS252" s="1175"/>
      <c r="FT252" s="1175"/>
      <c r="FU252" s="1175"/>
      <c r="FV252" s="1175"/>
      <c r="FW252" s="1175"/>
      <c r="FX252" s="1175"/>
      <c r="FY252" s="1175"/>
      <c r="FZ252" s="1175"/>
      <c r="GA252" s="1175"/>
      <c r="GB252" s="1175"/>
      <c r="GC252" s="1175"/>
      <c r="GD252" s="1175"/>
      <c r="GE252" s="1175"/>
      <c r="GF252" s="1175"/>
      <c r="GG252" s="1175"/>
      <c r="GH252" s="1175"/>
      <c r="GI252" s="1175"/>
      <c r="GJ252" s="1175"/>
      <c r="GK252" s="1175"/>
      <c r="GL252" s="1175"/>
      <c r="GM252" s="1175"/>
      <c r="GN252" s="1175"/>
      <c r="GO252" s="1175"/>
      <c r="GP252" s="1175"/>
      <c r="GQ252" s="1175"/>
      <c r="GR252" s="1175"/>
      <c r="GS252" s="1175"/>
      <c r="GT252" s="1175"/>
      <c r="GU252" s="1175"/>
      <c r="GV252" s="1175"/>
      <c r="GW252" s="1175"/>
      <c r="GX252" s="1175"/>
      <c r="GY252" s="1175"/>
      <c r="GZ252" s="1175"/>
      <c r="HA252" s="1175"/>
      <c r="HB252" s="1175"/>
      <c r="HC252" s="1175"/>
      <c r="HD252" s="1175"/>
      <c r="HE252" s="1175"/>
      <c r="HF252" s="1175"/>
      <c r="HG252" s="1175"/>
      <c r="HH252" s="1175"/>
      <c r="HI252" s="1175"/>
      <c r="HJ252" s="1175"/>
      <c r="HK252" s="1175"/>
      <c r="HL252" s="1175"/>
      <c r="HM252" s="1175"/>
      <c r="HN252" s="1175"/>
      <c r="HO252" s="1175"/>
      <c r="HP252" s="1175"/>
      <c r="HQ252" s="1175"/>
      <c r="HR252" s="1175"/>
      <c r="HS252" s="1175"/>
      <c r="HT252" s="1175"/>
      <c r="HU252" s="1175"/>
      <c r="HV252" s="1175"/>
      <c r="HW252" s="1175"/>
      <c r="HX252" s="1175"/>
      <c r="HY252" s="1175"/>
      <c r="HZ252" s="1175"/>
      <c r="IA252" s="1175"/>
      <c r="IB252" s="1175"/>
      <c r="IC252" s="1175"/>
      <c r="ID252" s="1175"/>
      <c r="IE252" s="1175"/>
      <c r="IF252" s="1175"/>
      <c r="IG252" s="1175"/>
      <c r="IH252" s="1175"/>
      <c r="II252" s="1175"/>
      <c r="IJ252" s="1175"/>
      <c r="IK252" s="1175"/>
      <c r="IL252" s="1175"/>
      <c r="IM252" s="1175"/>
      <c r="IN252" s="1175"/>
      <c r="IO252" s="1175"/>
      <c r="IP252" s="1175"/>
      <c r="IQ252" s="1175"/>
      <c r="IR252" s="1175"/>
      <c r="IS252" s="1175"/>
      <c r="IT252" s="1175"/>
      <c r="IU252" s="1175"/>
      <c r="IV252" s="1175"/>
      <c r="IW252" s="1175"/>
      <c r="IX252" s="1175"/>
      <c r="IY252" s="1175"/>
      <c r="IZ252" s="1175"/>
      <c r="JA252" s="1175"/>
      <c r="JB252" s="1175"/>
      <c r="JC252" s="1175"/>
      <c r="JD252" s="1175"/>
      <c r="JE252" s="1175"/>
    </row>
    <row r="253" spans="13:265" s="1206" customFormat="1" ht="15" hidden="1" customHeight="1" x14ac:dyDescent="0.25">
      <c r="M253" s="1064"/>
      <c r="N253" s="1064"/>
      <c r="CK253" s="1175"/>
      <c r="CL253" s="1175"/>
      <c r="CM253" s="1175"/>
      <c r="CN253" s="1175"/>
      <c r="CO253" s="1175"/>
      <c r="CP253" s="1175"/>
      <c r="CQ253" s="1175"/>
      <c r="CR253" s="1175"/>
      <c r="CS253" s="1175"/>
      <c r="CT253" s="1175"/>
      <c r="CU253" s="1175"/>
      <c r="CV253" s="1175"/>
      <c r="CW253" s="1175"/>
      <c r="CX253" s="1175"/>
      <c r="CY253" s="1175"/>
      <c r="CZ253" s="1175"/>
      <c r="DA253" s="1175"/>
      <c r="DB253" s="1175"/>
      <c r="DC253" s="1175"/>
      <c r="DD253" s="1175"/>
      <c r="DE253" s="1175"/>
      <c r="DF253" s="1175"/>
      <c r="DG253" s="1175"/>
      <c r="DH253" s="1175"/>
      <c r="DI253" s="1175"/>
      <c r="DJ253" s="1175"/>
      <c r="DK253" s="1175"/>
      <c r="DL253" s="1175"/>
      <c r="DM253" s="1175"/>
      <c r="DN253" s="1175"/>
      <c r="DO253" s="1175"/>
      <c r="DP253" s="1175"/>
      <c r="DQ253" s="1175"/>
      <c r="DR253" s="1175"/>
      <c r="DS253" s="1175"/>
      <c r="DT253" s="1175"/>
      <c r="DU253" s="1175"/>
      <c r="DV253" s="1175"/>
      <c r="DW253" s="1175"/>
      <c r="DX253" s="1175"/>
      <c r="DY253" s="1175"/>
      <c r="DZ253" s="1175"/>
      <c r="EA253" s="1175"/>
      <c r="EB253" s="1175"/>
      <c r="EC253" s="1175"/>
      <c r="ED253" s="1175"/>
      <c r="EE253" s="1175"/>
      <c r="EF253" s="1175"/>
      <c r="EG253" s="1175"/>
      <c r="EH253" s="1175"/>
      <c r="EI253" s="1175"/>
      <c r="EJ253" s="1175"/>
      <c r="EK253" s="1175"/>
      <c r="EL253" s="1175"/>
      <c r="EM253" s="1175"/>
      <c r="EN253" s="1175"/>
      <c r="EO253" s="1175"/>
      <c r="EP253" s="1175"/>
      <c r="EQ253" s="1175"/>
      <c r="ER253" s="1175"/>
      <c r="ES253" s="1175"/>
      <c r="ET253" s="1175"/>
      <c r="EU253" s="1175"/>
      <c r="EV253" s="1175"/>
      <c r="EW253" s="1175"/>
      <c r="EX253" s="1175"/>
      <c r="EY253" s="1175"/>
      <c r="EZ253" s="1175"/>
      <c r="FA253" s="1175"/>
      <c r="FB253" s="1175"/>
      <c r="FC253" s="1175"/>
      <c r="FD253" s="1175"/>
      <c r="FE253" s="1175"/>
      <c r="FF253" s="1175"/>
      <c r="FG253" s="1175"/>
      <c r="FH253" s="1175"/>
      <c r="FI253" s="1175"/>
      <c r="FJ253" s="1175"/>
      <c r="FK253" s="1175"/>
      <c r="FL253" s="1175"/>
      <c r="FM253" s="1175"/>
      <c r="FN253" s="1175"/>
      <c r="FO253" s="1175"/>
      <c r="FP253" s="1175"/>
      <c r="FQ253" s="1175"/>
      <c r="FR253" s="1175"/>
      <c r="FS253" s="1175"/>
      <c r="FT253" s="1175"/>
      <c r="FU253" s="1175"/>
      <c r="FV253" s="1175"/>
      <c r="FW253" s="1175"/>
      <c r="FX253" s="1175"/>
      <c r="FY253" s="1175"/>
      <c r="FZ253" s="1175"/>
      <c r="GA253" s="1175"/>
      <c r="GB253" s="1175"/>
      <c r="GC253" s="1175"/>
      <c r="GD253" s="1175"/>
      <c r="GE253" s="1175"/>
      <c r="GF253" s="1175"/>
      <c r="GG253" s="1175"/>
      <c r="GH253" s="1175"/>
      <c r="GI253" s="1175"/>
      <c r="GJ253" s="1175"/>
      <c r="GK253" s="1175"/>
      <c r="GL253" s="1175"/>
      <c r="GM253" s="1175"/>
      <c r="GN253" s="1175"/>
      <c r="GO253" s="1175"/>
      <c r="GP253" s="1175"/>
      <c r="GQ253" s="1175"/>
      <c r="GR253" s="1175"/>
      <c r="GS253" s="1175"/>
      <c r="GT253" s="1175"/>
      <c r="GU253" s="1175"/>
      <c r="GV253" s="1175"/>
      <c r="GW253" s="1175"/>
      <c r="GX253" s="1175"/>
      <c r="GY253" s="1175"/>
      <c r="GZ253" s="1175"/>
      <c r="HA253" s="1175"/>
      <c r="HB253" s="1175"/>
      <c r="HC253" s="1175"/>
      <c r="HD253" s="1175"/>
      <c r="HE253" s="1175"/>
      <c r="HF253" s="1175"/>
      <c r="HG253" s="1175"/>
      <c r="HH253" s="1175"/>
      <c r="HI253" s="1175"/>
      <c r="HJ253" s="1175"/>
      <c r="HK253" s="1175"/>
      <c r="HL253" s="1175"/>
      <c r="HM253" s="1175"/>
      <c r="HN253" s="1175"/>
      <c r="HO253" s="1175"/>
      <c r="HP253" s="1175"/>
      <c r="HQ253" s="1175"/>
      <c r="HR253" s="1175"/>
      <c r="HS253" s="1175"/>
      <c r="HT253" s="1175"/>
      <c r="HU253" s="1175"/>
      <c r="HV253" s="1175"/>
      <c r="HW253" s="1175"/>
      <c r="HX253" s="1175"/>
      <c r="HY253" s="1175"/>
      <c r="HZ253" s="1175"/>
      <c r="IA253" s="1175"/>
      <c r="IB253" s="1175"/>
      <c r="IC253" s="1175"/>
      <c r="ID253" s="1175"/>
      <c r="IE253" s="1175"/>
      <c r="IF253" s="1175"/>
      <c r="IG253" s="1175"/>
      <c r="IH253" s="1175"/>
      <c r="II253" s="1175"/>
      <c r="IJ253" s="1175"/>
      <c r="IK253" s="1175"/>
      <c r="IL253" s="1175"/>
      <c r="IM253" s="1175"/>
      <c r="IN253" s="1175"/>
      <c r="IO253" s="1175"/>
      <c r="IP253" s="1175"/>
      <c r="IQ253" s="1175"/>
      <c r="IR253" s="1175"/>
      <c r="IS253" s="1175"/>
      <c r="IT253" s="1175"/>
      <c r="IU253" s="1175"/>
      <c r="IV253" s="1175"/>
      <c r="IW253" s="1175"/>
      <c r="IX253" s="1175"/>
      <c r="IY253" s="1175"/>
      <c r="IZ253" s="1175"/>
      <c r="JA253" s="1175"/>
      <c r="JB253" s="1175"/>
      <c r="JC253" s="1175"/>
      <c r="JD253" s="1175"/>
      <c r="JE253" s="1175"/>
    </row>
    <row r="254" spans="13:265" s="1206" customFormat="1" ht="15" hidden="1" customHeight="1" x14ac:dyDescent="0.25">
      <c r="M254" s="1064"/>
      <c r="N254" s="1064"/>
      <c r="CK254" s="1175"/>
      <c r="CL254" s="1175"/>
      <c r="CM254" s="1175"/>
      <c r="CN254" s="1175"/>
      <c r="CO254" s="1175"/>
      <c r="CP254" s="1175"/>
      <c r="CQ254" s="1175"/>
      <c r="CR254" s="1175"/>
      <c r="CS254" s="1175"/>
      <c r="CT254" s="1175"/>
      <c r="CU254" s="1175"/>
      <c r="CV254" s="1175"/>
      <c r="CW254" s="1175"/>
      <c r="CX254" s="1175"/>
      <c r="CY254" s="1175"/>
      <c r="CZ254" s="1175"/>
      <c r="DA254" s="1175"/>
      <c r="DB254" s="1175"/>
      <c r="DC254" s="1175"/>
      <c r="DD254" s="1175"/>
      <c r="DE254" s="1175"/>
      <c r="DF254" s="1175"/>
      <c r="DG254" s="1175"/>
      <c r="DH254" s="1175"/>
      <c r="DI254" s="1175"/>
      <c r="DJ254" s="1175"/>
      <c r="DK254" s="1175"/>
      <c r="DL254" s="1175"/>
      <c r="DM254" s="1175"/>
      <c r="DN254" s="1175"/>
      <c r="DO254" s="1175"/>
      <c r="DP254" s="1175"/>
      <c r="DQ254" s="1175"/>
      <c r="DR254" s="1175"/>
      <c r="DS254" s="1175"/>
      <c r="DT254" s="1175"/>
      <c r="DU254" s="1175"/>
      <c r="DV254" s="1175"/>
      <c r="DW254" s="1175"/>
      <c r="DX254" s="1175"/>
      <c r="DY254" s="1175"/>
      <c r="DZ254" s="1175"/>
      <c r="EA254" s="1175"/>
      <c r="EB254" s="1175"/>
      <c r="EC254" s="1175"/>
      <c r="ED254" s="1175"/>
      <c r="EE254" s="1175"/>
      <c r="EF254" s="1175"/>
      <c r="EG254" s="1175"/>
      <c r="EH254" s="1175"/>
      <c r="EI254" s="1175"/>
      <c r="EJ254" s="1175"/>
      <c r="EK254" s="1175"/>
      <c r="EL254" s="1175"/>
      <c r="EM254" s="1175"/>
      <c r="EN254" s="1175"/>
      <c r="EO254" s="1175"/>
      <c r="EP254" s="1175"/>
      <c r="EQ254" s="1175"/>
      <c r="ER254" s="1175"/>
      <c r="ES254" s="1175"/>
      <c r="ET254" s="1175"/>
      <c r="EU254" s="1175"/>
      <c r="EV254" s="1175"/>
      <c r="EW254" s="1175"/>
      <c r="EX254" s="1175"/>
      <c r="EY254" s="1175"/>
      <c r="EZ254" s="1175"/>
      <c r="FA254" s="1175"/>
      <c r="FB254" s="1175"/>
      <c r="FC254" s="1175"/>
      <c r="FD254" s="1175"/>
      <c r="FE254" s="1175"/>
      <c r="FF254" s="1175"/>
      <c r="FG254" s="1175"/>
      <c r="FH254" s="1175"/>
      <c r="FI254" s="1175"/>
      <c r="FJ254" s="1175"/>
      <c r="FK254" s="1175"/>
      <c r="FL254" s="1175"/>
      <c r="FM254" s="1175"/>
      <c r="FN254" s="1175"/>
      <c r="FO254" s="1175"/>
      <c r="FP254" s="1175"/>
      <c r="FQ254" s="1175"/>
      <c r="FR254" s="1175"/>
      <c r="FS254" s="1175"/>
      <c r="FT254" s="1175"/>
      <c r="FU254" s="1175"/>
      <c r="FV254" s="1175"/>
      <c r="FW254" s="1175"/>
      <c r="FX254" s="1175"/>
      <c r="FY254" s="1175"/>
      <c r="FZ254" s="1175"/>
      <c r="GA254" s="1175"/>
      <c r="GB254" s="1175"/>
      <c r="GC254" s="1175"/>
      <c r="GD254" s="1175"/>
      <c r="GE254" s="1175"/>
      <c r="GF254" s="1175"/>
      <c r="GG254" s="1175"/>
      <c r="GH254" s="1175"/>
      <c r="GI254" s="1175"/>
      <c r="GJ254" s="1175"/>
      <c r="GK254" s="1175"/>
      <c r="GL254" s="1175"/>
      <c r="GM254" s="1175"/>
      <c r="GN254" s="1175"/>
      <c r="GO254" s="1175"/>
      <c r="GP254" s="1175"/>
      <c r="GQ254" s="1175"/>
      <c r="GR254" s="1175"/>
      <c r="GS254" s="1175"/>
      <c r="GT254" s="1175"/>
      <c r="GU254" s="1175"/>
      <c r="GV254" s="1175"/>
      <c r="GW254" s="1175"/>
      <c r="GX254" s="1175"/>
      <c r="GY254" s="1175"/>
      <c r="GZ254" s="1175"/>
      <c r="HA254" s="1175"/>
      <c r="HB254" s="1175"/>
      <c r="HC254" s="1175"/>
      <c r="HD254" s="1175"/>
      <c r="HE254" s="1175"/>
      <c r="HF254" s="1175"/>
      <c r="HG254" s="1175"/>
      <c r="HH254" s="1175"/>
      <c r="HI254" s="1175"/>
      <c r="HJ254" s="1175"/>
      <c r="HK254" s="1175"/>
      <c r="HL254" s="1175"/>
      <c r="HM254" s="1175"/>
      <c r="HN254" s="1175"/>
      <c r="HO254" s="1175"/>
      <c r="HP254" s="1175"/>
      <c r="HQ254" s="1175"/>
      <c r="HR254" s="1175"/>
      <c r="HS254" s="1175"/>
      <c r="HT254" s="1175"/>
      <c r="HU254" s="1175"/>
      <c r="HV254" s="1175"/>
      <c r="HW254" s="1175"/>
      <c r="HX254" s="1175"/>
      <c r="HY254" s="1175"/>
      <c r="HZ254" s="1175"/>
      <c r="IA254" s="1175"/>
      <c r="IB254" s="1175"/>
      <c r="IC254" s="1175"/>
      <c r="ID254" s="1175"/>
      <c r="IE254" s="1175"/>
      <c r="IF254" s="1175"/>
      <c r="IG254" s="1175"/>
      <c r="IH254" s="1175"/>
      <c r="II254" s="1175"/>
      <c r="IJ254" s="1175"/>
      <c r="IK254" s="1175"/>
      <c r="IL254" s="1175"/>
      <c r="IM254" s="1175"/>
      <c r="IN254" s="1175"/>
      <c r="IO254" s="1175"/>
      <c r="IP254" s="1175"/>
      <c r="IQ254" s="1175"/>
      <c r="IR254" s="1175"/>
      <c r="IS254" s="1175"/>
      <c r="IT254" s="1175"/>
      <c r="IU254" s="1175"/>
      <c r="IV254" s="1175"/>
      <c r="IW254" s="1175"/>
      <c r="IX254" s="1175"/>
      <c r="IY254" s="1175"/>
      <c r="IZ254" s="1175"/>
      <c r="JA254" s="1175"/>
      <c r="JB254" s="1175"/>
      <c r="JC254" s="1175"/>
      <c r="JD254" s="1175"/>
      <c r="JE254" s="1175"/>
    </row>
    <row r="255" spans="13:265" s="1206" customFormat="1" ht="15" hidden="1" customHeight="1" x14ac:dyDescent="0.25">
      <c r="M255" s="1064"/>
      <c r="N255" s="1064"/>
      <c r="CK255" s="1175"/>
      <c r="CL255" s="1175"/>
      <c r="CM255" s="1175"/>
      <c r="CN255" s="1175"/>
      <c r="CO255" s="1175"/>
      <c r="CP255" s="1175"/>
      <c r="CQ255" s="1175"/>
      <c r="CR255" s="1175"/>
      <c r="CS255" s="1175"/>
      <c r="CT255" s="1175"/>
      <c r="CU255" s="1175"/>
      <c r="CV255" s="1175"/>
      <c r="CW255" s="1175"/>
      <c r="CX255" s="1175"/>
      <c r="CY255" s="1175"/>
      <c r="CZ255" s="1175"/>
      <c r="DA255" s="1175"/>
      <c r="DB255" s="1175"/>
      <c r="DC255" s="1175"/>
      <c r="DD255" s="1175"/>
      <c r="DE255" s="1175"/>
      <c r="DF255" s="1175"/>
      <c r="DG255" s="1175"/>
      <c r="DH255" s="1175"/>
      <c r="DI255" s="1175"/>
      <c r="DJ255" s="1175"/>
      <c r="DK255" s="1175"/>
      <c r="DL255" s="1175"/>
      <c r="DM255" s="1175"/>
      <c r="DN255" s="1175"/>
      <c r="DO255" s="1175"/>
      <c r="DP255" s="1175"/>
      <c r="DQ255" s="1175"/>
      <c r="DR255" s="1175"/>
      <c r="DS255" s="1175"/>
      <c r="DT255" s="1175"/>
      <c r="DU255" s="1175"/>
      <c r="DV255" s="1175"/>
      <c r="DW255" s="1175"/>
      <c r="DX255" s="1175"/>
      <c r="DY255" s="1175"/>
      <c r="DZ255" s="1175"/>
      <c r="EA255" s="1175"/>
      <c r="EB255" s="1175"/>
      <c r="EC255" s="1175"/>
      <c r="ED255" s="1175"/>
      <c r="EE255" s="1175"/>
      <c r="EF255" s="1175"/>
      <c r="EG255" s="1175"/>
      <c r="EH255" s="1175"/>
      <c r="EI255" s="1175"/>
      <c r="EJ255" s="1175"/>
      <c r="EK255" s="1175"/>
      <c r="EL255" s="1175"/>
      <c r="EM255" s="1175"/>
      <c r="EN255" s="1175"/>
      <c r="EO255" s="1175"/>
      <c r="EP255" s="1175"/>
      <c r="EQ255" s="1175"/>
      <c r="ER255" s="1175"/>
      <c r="ES255" s="1175"/>
      <c r="ET255" s="1175"/>
      <c r="EU255" s="1175"/>
      <c r="EV255" s="1175"/>
      <c r="EW255" s="1175"/>
      <c r="EX255" s="1175"/>
      <c r="EY255" s="1175"/>
      <c r="EZ255" s="1175"/>
      <c r="FA255" s="1175"/>
      <c r="FB255" s="1175"/>
      <c r="FC255" s="1175"/>
      <c r="FD255" s="1175"/>
      <c r="FE255" s="1175"/>
      <c r="FF255" s="1175"/>
      <c r="FG255" s="1175"/>
      <c r="FH255" s="1175"/>
      <c r="FI255" s="1175"/>
      <c r="FJ255" s="1175"/>
      <c r="FK255" s="1175"/>
      <c r="FL255" s="1175"/>
      <c r="FM255" s="1175"/>
      <c r="FN255" s="1175"/>
      <c r="FO255" s="1175"/>
      <c r="FP255" s="1175"/>
      <c r="FQ255" s="1175"/>
      <c r="FR255" s="1175"/>
      <c r="FS255" s="1175"/>
      <c r="FT255" s="1175"/>
      <c r="FU255" s="1175"/>
      <c r="FV255" s="1175"/>
      <c r="FW255" s="1175"/>
      <c r="FX255" s="1175"/>
      <c r="FY255" s="1175"/>
      <c r="FZ255" s="1175"/>
      <c r="GA255" s="1175"/>
      <c r="GB255" s="1175"/>
      <c r="GC255" s="1175"/>
      <c r="GD255" s="1175"/>
      <c r="GE255" s="1175"/>
      <c r="GF255" s="1175"/>
      <c r="GG255" s="1175"/>
      <c r="GH255" s="1175"/>
      <c r="GI255" s="1175"/>
      <c r="GJ255" s="1175"/>
      <c r="GK255" s="1175"/>
      <c r="GL255" s="1175"/>
      <c r="GM255" s="1175"/>
      <c r="GN255" s="1175"/>
      <c r="GO255" s="1175"/>
      <c r="GP255" s="1175"/>
      <c r="GQ255" s="1175"/>
      <c r="GR255" s="1175"/>
      <c r="GS255" s="1175"/>
      <c r="GT255" s="1175"/>
      <c r="GU255" s="1175"/>
      <c r="GV255" s="1175"/>
      <c r="GW255" s="1175"/>
      <c r="GX255" s="1175"/>
      <c r="GY255" s="1175"/>
      <c r="GZ255" s="1175"/>
      <c r="HA255" s="1175"/>
      <c r="HB255" s="1175"/>
      <c r="HC255" s="1175"/>
      <c r="HD255" s="1175"/>
      <c r="HE255" s="1175"/>
      <c r="HF255" s="1175"/>
      <c r="HG255" s="1175"/>
      <c r="HH255" s="1175"/>
      <c r="HI255" s="1175"/>
      <c r="HJ255" s="1175"/>
      <c r="HK255" s="1175"/>
      <c r="HL255" s="1175"/>
      <c r="HM255" s="1175"/>
      <c r="HN255" s="1175"/>
      <c r="HO255" s="1175"/>
      <c r="HP255" s="1175"/>
      <c r="HQ255" s="1175"/>
      <c r="HR255" s="1175"/>
      <c r="HS255" s="1175"/>
      <c r="HT255" s="1175"/>
      <c r="HU255" s="1175"/>
      <c r="HV255" s="1175"/>
      <c r="HW255" s="1175"/>
      <c r="HX255" s="1175"/>
      <c r="HY255" s="1175"/>
      <c r="HZ255" s="1175"/>
      <c r="IA255" s="1175"/>
      <c r="IB255" s="1175"/>
      <c r="IC255" s="1175"/>
      <c r="ID255" s="1175"/>
      <c r="IE255" s="1175"/>
      <c r="IF255" s="1175"/>
      <c r="IG255" s="1175"/>
      <c r="IH255" s="1175"/>
      <c r="II255" s="1175"/>
      <c r="IJ255" s="1175"/>
      <c r="IK255" s="1175"/>
      <c r="IL255" s="1175"/>
      <c r="IM255" s="1175"/>
      <c r="IN255" s="1175"/>
      <c r="IO255" s="1175"/>
      <c r="IP255" s="1175"/>
      <c r="IQ255" s="1175"/>
      <c r="IR255" s="1175"/>
      <c r="IS255" s="1175"/>
      <c r="IT255" s="1175"/>
      <c r="IU255" s="1175"/>
      <c r="IV255" s="1175"/>
      <c r="IW255" s="1175"/>
      <c r="IX255" s="1175"/>
      <c r="IY255" s="1175"/>
      <c r="IZ255" s="1175"/>
      <c r="JA255" s="1175"/>
      <c r="JB255" s="1175"/>
      <c r="JC255" s="1175"/>
      <c r="JD255" s="1175"/>
      <c r="JE255" s="1175"/>
    </row>
    <row r="256" spans="13:265" s="1206" customFormat="1" ht="15" hidden="1" customHeight="1" x14ac:dyDescent="0.25">
      <c r="M256" s="1064"/>
      <c r="N256" s="1064"/>
      <c r="CK256" s="1175"/>
      <c r="CL256" s="1175"/>
      <c r="CM256" s="1175"/>
      <c r="CN256" s="1175"/>
      <c r="CO256" s="1175"/>
      <c r="CP256" s="1175"/>
      <c r="CQ256" s="1175"/>
      <c r="CR256" s="1175"/>
      <c r="CS256" s="1175"/>
      <c r="CT256" s="1175"/>
      <c r="CU256" s="1175"/>
      <c r="CV256" s="1175"/>
      <c r="CW256" s="1175"/>
      <c r="CX256" s="1175"/>
      <c r="CY256" s="1175"/>
      <c r="CZ256" s="1175"/>
      <c r="DA256" s="1175"/>
      <c r="DB256" s="1175"/>
      <c r="DC256" s="1175"/>
      <c r="DD256" s="1175"/>
      <c r="DE256" s="1175"/>
      <c r="DF256" s="1175"/>
      <c r="DG256" s="1175"/>
      <c r="DH256" s="1175"/>
      <c r="DI256" s="1175"/>
      <c r="DJ256" s="1175"/>
      <c r="DK256" s="1175"/>
      <c r="DL256" s="1175"/>
      <c r="DM256" s="1175"/>
      <c r="DN256" s="1175"/>
      <c r="DO256" s="1175"/>
      <c r="DP256" s="1175"/>
      <c r="DQ256" s="1175"/>
      <c r="DR256" s="1175"/>
      <c r="DS256" s="1175"/>
      <c r="DT256" s="1175"/>
      <c r="DU256" s="1175"/>
      <c r="DV256" s="1175"/>
      <c r="DW256" s="1175"/>
      <c r="DX256" s="1175"/>
      <c r="DY256" s="1175"/>
      <c r="DZ256" s="1175"/>
      <c r="EA256" s="1175"/>
      <c r="EB256" s="1175"/>
      <c r="EC256" s="1175"/>
      <c r="ED256" s="1175"/>
      <c r="EE256" s="1175"/>
      <c r="EF256" s="1175"/>
      <c r="EG256" s="1175"/>
      <c r="EH256" s="1175"/>
      <c r="EI256" s="1175"/>
      <c r="EJ256" s="1175"/>
      <c r="EK256" s="1175"/>
      <c r="EL256" s="1175"/>
      <c r="EM256" s="1175"/>
      <c r="EN256" s="1175"/>
      <c r="EO256" s="1175"/>
      <c r="EP256" s="1175"/>
      <c r="EQ256" s="1175"/>
      <c r="ER256" s="1175"/>
      <c r="ES256" s="1175"/>
      <c r="ET256" s="1175"/>
      <c r="EU256" s="1175"/>
      <c r="EV256" s="1175"/>
      <c r="EW256" s="1175"/>
      <c r="EX256" s="1175"/>
      <c r="EY256" s="1175"/>
      <c r="EZ256" s="1175"/>
      <c r="FA256" s="1175"/>
      <c r="FB256" s="1175"/>
      <c r="FC256" s="1175"/>
      <c r="FD256" s="1175"/>
      <c r="FE256" s="1175"/>
      <c r="FF256" s="1175"/>
      <c r="FG256" s="1175"/>
      <c r="FH256" s="1175"/>
      <c r="FI256" s="1175"/>
      <c r="FJ256" s="1175"/>
      <c r="FK256" s="1175"/>
      <c r="FL256" s="1175"/>
      <c r="FM256" s="1175"/>
      <c r="FN256" s="1175"/>
      <c r="FO256" s="1175"/>
      <c r="FP256" s="1175"/>
      <c r="FQ256" s="1175"/>
      <c r="FR256" s="1175"/>
      <c r="FS256" s="1175"/>
      <c r="FT256" s="1175"/>
      <c r="FU256" s="1175"/>
      <c r="FV256" s="1175"/>
      <c r="FW256" s="1175"/>
      <c r="FX256" s="1175"/>
      <c r="FY256" s="1175"/>
      <c r="FZ256" s="1175"/>
      <c r="GA256" s="1175"/>
      <c r="GB256" s="1175"/>
      <c r="GC256" s="1175"/>
      <c r="GD256" s="1175"/>
      <c r="GE256" s="1175"/>
      <c r="GF256" s="1175"/>
      <c r="GG256" s="1175"/>
      <c r="GH256" s="1175"/>
      <c r="GI256" s="1175"/>
      <c r="GJ256" s="1175"/>
      <c r="GK256" s="1175"/>
      <c r="GL256" s="1175"/>
      <c r="GM256" s="1175"/>
      <c r="GN256" s="1175"/>
      <c r="GO256" s="1175"/>
      <c r="GP256" s="1175"/>
      <c r="GQ256" s="1175"/>
      <c r="GR256" s="1175"/>
      <c r="GS256" s="1175"/>
      <c r="GT256" s="1175"/>
      <c r="GU256" s="1175"/>
      <c r="GV256" s="1175"/>
      <c r="GW256" s="1175"/>
      <c r="GX256" s="1175"/>
      <c r="GY256" s="1175"/>
      <c r="GZ256" s="1175"/>
      <c r="HA256" s="1175"/>
      <c r="HB256" s="1175"/>
      <c r="HC256" s="1175"/>
      <c r="HD256" s="1175"/>
      <c r="HE256" s="1175"/>
      <c r="HF256" s="1175"/>
      <c r="HG256" s="1175"/>
      <c r="HH256" s="1175"/>
      <c r="HI256" s="1175"/>
      <c r="HJ256" s="1175"/>
      <c r="HK256" s="1175"/>
      <c r="HL256" s="1175"/>
      <c r="HM256" s="1175"/>
      <c r="HN256" s="1175"/>
      <c r="HO256" s="1175"/>
      <c r="HP256" s="1175"/>
      <c r="HQ256" s="1175"/>
      <c r="HR256" s="1175"/>
      <c r="HS256" s="1175"/>
      <c r="HT256" s="1175"/>
      <c r="HU256" s="1175"/>
      <c r="HV256" s="1175"/>
      <c r="HW256" s="1175"/>
      <c r="HX256" s="1175"/>
      <c r="HY256" s="1175"/>
      <c r="HZ256" s="1175"/>
      <c r="IA256" s="1175"/>
      <c r="IB256" s="1175"/>
      <c r="IC256" s="1175"/>
      <c r="ID256" s="1175"/>
      <c r="IE256" s="1175"/>
      <c r="IF256" s="1175"/>
      <c r="IG256" s="1175"/>
      <c r="IH256" s="1175"/>
      <c r="II256" s="1175"/>
      <c r="IJ256" s="1175"/>
      <c r="IK256" s="1175"/>
      <c r="IL256" s="1175"/>
      <c r="IM256" s="1175"/>
      <c r="IN256" s="1175"/>
      <c r="IO256" s="1175"/>
      <c r="IP256" s="1175"/>
      <c r="IQ256" s="1175"/>
      <c r="IR256" s="1175"/>
      <c r="IS256" s="1175"/>
      <c r="IT256" s="1175"/>
      <c r="IU256" s="1175"/>
      <c r="IV256" s="1175"/>
      <c r="IW256" s="1175"/>
      <c r="IX256" s="1175"/>
      <c r="IY256" s="1175"/>
      <c r="IZ256" s="1175"/>
      <c r="JA256" s="1175"/>
      <c r="JB256" s="1175"/>
      <c r="JC256" s="1175"/>
      <c r="JD256" s="1175"/>
      <c r="JE256" s="1175"/>
    </row>
    <row r="257" spans="13:265" s="1206" customFormat="1" ht="15" hidden="1" customHeight="1" x14ac:dyDescent="0.25">
      <c r="M257" s="1064"/>
      <c r="N257" s="1064"/>
      <c r="CK257" s="1175"/>
      <c r="CL257" s="1175"/>
      <c r="CM257" s="1175"/>
      <c r="CN257" s="1175"/>
      <c r="CO257" s="1175"/>
      <c r="CP257" s="1175"/>
      <c r="CQ257" s="1175"/>
      <c r="CR257" s="1175"/>
      <c r="CS257" s="1175"/>
      <c r="CT257" s="1175"/>
      <c r="CU257" s="1175"/>
      <c r="CV257" s="1175"/>
      <c r="CW257" s="1175"/>
      <c r="CX257" s="1175"/>
      <c r="CY257" s="1175"/>
      <c r="CZ257" s="1175"/>
      <c r="DA257" s="1175"/>
      <c r="DB257" s="1175"/>
      <c r="DC257" s="1175"/>
      <c r="DD257" s="1175"/>
      <c r="DE257" s="1175"/>
      <c r="DF257" s="1175"/>
      <c r="DG257" s="1175"/>
      <c r="DH257" s="1175"/>
      <c r="DI257" s="1175"/>
      <c r="DJ257" s="1175"/>
      <c r="DK257" s="1175"/>
      <c r="DL257" s="1175"/>
      <c r="DM257" s="1175"/>
      <c r="DN257" s="1175"/>
      <c r="DO257" s="1175"/>
      <c r="DP257" s="1175"/>
      <c r="DQ257" s="1175"/>
      <c r="DR257" s="1175"/>
      <c r="DS257" s="1175"/>
      <c r="DT257" s="1175"/>
      <c r="DU257" s="1175"/>
      <c r="DV257" s="1175"/>
      <c r="DW257" s="1175"/>
      <c r="DX257" s="1175"/>
      <c r="DY257" s="1175"/>
      <c r="DZ257" s="1175"/>
      <c r="EA257" s="1175"/>
      <c r="EB257" s="1175"/>
      <c r="EC257" s="1175"/>
      <c r="ED257" s="1175"/>
      <c r="EE257" s="1175"/>
      <c r="EF257" s="1175"/>
      <c r="EG257" s="1175"/>
      <c r="EH257" s="1175"/>
      <c r="EI257" s="1175"/>
      <c r="EJ257" s="1175"/>
      <c r="EK257" s="1175"/>
      <c r="EL257" s="1175"/>
      <c r="EM257" s="1175"/>
      <c r="EN257" s="1175"/>
      <c r="EO257" s="1175"/>
      <c r="EP257" s="1175"/>
      <c r="EQ257" s="1175"/>
      <c r="ER257" s="1175"/>
      <c r="ES257" s="1175"/>
      <c r="ET257" s="1175"/>
      <c r="EU257" s="1175"/>
      <c r="EV257" s="1175"/>
      <c r="EW257" s="1175"/>
      <c r="EX257" s="1175"/>
      <c r="EY257" s="1175"/>
      <c r="EZ257" s="1175"/>
      <c r="FA257" s="1175"/>
      <c r="FB257" s="1175"/>
      <c r="FC257" s="1175"/>
      <c r="FD257" s="1175"/>
      <c r="FE257" s="1175"/>
      <c r="FF257" s="1175"/>
      <c r="FG257" s="1175"/>
      <c r="FH257" s="1175"/>
      <c r="FI257" s="1175"/>
      <c r="FJ257" s="1175"/>
      <c r="FK257" s="1175"/>
      <c r="FL257" s="1175"/>
      <c r="FM257" s="1175"/>
      <c r="FN257" s="1175"/>
      <c r="FO257" s="1175"/>
      <c r="FP257" s="1175"/>
      <c r="FQ257" s="1175"/>
      <c r="FR257" s="1175"/>
      <c r="FS257" s="1175"/>
      <c r="FT257" s="1175"/>
      <c r="FU257" s="1175"/>
      <c r="FV257" s="1175"/>
      <c r="FW257" s="1175"/>
      <c r="FX257" s="1175"/>
      <c r="FY257" s="1175"/>
      <c r="FZ257" s="1175"/>
      <c r="GA257" s="1175"/>
      <c r="GB257" s="1175"/>
      <c r="GC257" s="1175"/>
      <c r="GD257" s="1175"/>
      <c r="GE257" s="1175"/>
      <c r="GF257" s="1175"/>
      <c r="GG257" s="1175"/>
      <c r="GH257" s="1175"/>
      <c r="GI257" s="1175"/>
      <c r="GJ257" s="1175"/>
      <c r="GK257" s="1175"/>
      <c r="GL257" s="1175"/>
      <c r="GM257" s="1175"/>
      <c r="GN257" s="1175"/>
      <c r="GO257" s="1175"/>
      <c r="GP257" s="1175"/>
      <c r="GQ257" s="1175"/>
      <c r="GR257" s="1175"/>
      <c r="GS257" s="1175"/>
      <c r="GT257" s="1175"/>
      <c r="GU257" s="1175"/>
      <c r="GV257" s="1175"/>
      <c r="GW257" s="1175"/>
      <c r="GX257" s="1175"/>
      <c r="GY257" s="1175"/>
      <c r="GZ257" s="1175"/>
      <c r="HA257" s="1175"/>
      <c r="HB257" s="1175"/>
      <c r="HC257" s="1175"/>
      <c r="HD257" s="1175"/>
      <c r="HE257" s="1175"/>
      <c r="HF257" s="1175"/>
      <c r="HG257" s="1175"/>
      <c r="HH257" s="1175"/>
      <c r="HI257" s="1175"/>
      <c r="HJ257" s="1175"/>
      <c r="HK257" s="1175"/>
      <c r="HL257" s="1175"/>
      <c r="HM257" s="1175"/>
      <c r="HN257" s="1175"/>
      <c r="HO257" s="1175"/>
      <c r="HP257" s="1175"/>
      <c r="HQ257" s="1175"/>
      <c r="HR257" s="1175"/>
      <c r="HS257" s="1175"/>
      <c r="HT257" s="1175"/>
      <c r="HU257" s="1175"/>
      <c r="HV257" s="1175"/>
      <c r="HW257" s="1175"/>
      <c r="HX257" s="1175"/>
      <c r="HY257" s="1175"/>
      <c r="HZ257" s="1175"/>
      <c r="IA257" s="1175"/>
      <c r="IB257" s="1175"/>
      <c r="IC257" s="1175"/>
      <c r="ID257" s="1175"/>
      <c r="IE257" s="1175"/>
      <c r="IF257" s="1175"/>
      <c r="IG257" s="1175"/>
      <c r="IH257" s="1175"/>
      <c r="II257" s="1175"/>
      <c r="IJ257" s="1175"/>
      <c r="IK257" s="1175"/>
      <c r="IL257" s="1175"/>
      <c r="IM257" s="1175"/>
      <c r="IN257" s="1175"/>
      <c r="IO257" s="1175"/>
      <c r="IP257" s="1175"/>
      <c r="IQ257" s="1175"/>
      <c r="IR257" s="1175"/>
      <c r="IS257" s="1175"/>
      <c r="IT257" s="1175"/>
      <c r="IU257" s="1175"/>
      <c r="IV257" s="1175"/>
      <c r="IW257" s="1175"/>
      <c r="IX257" s="1175"/>
      <c r="IY257" s="1175"/>
      <c r="IZ257" s="1175"/>
      <c r="JA257" s="1175"/>
      <c r="JB257" s="1175"/>
      <c r="JC257" s="1175"/>
      <c r="JD257" s="1175"/>
      <c r="JE257" s="1175"/>
    </row>
    <row r="258" spans="13:265" s="1206" customFormat="1" ht="15" hidden="1" customHeight="1" x14ac:dyDescent="0.25">
      <c r="M258" s="1064"/>
      <c r="N258" s="1064"/>
      <c r="CK258" s="1175"/>
      <c r="CL258" s="1175"/>
      <c r="CM258" s="1175"/>
      <c r="CN258" s="1175"/>
      <c r="CO258" s="1175"/>
      <c r="CP258" s="1175"/>
      <c r="CQ258" s="1175"/>
      <c r="CR258" s="1175"/>
      <c r="CS258" s="1175"/>
      <c r="CT258" s="1175"/>
      <c r="CU258" s="1175"/>
      <c r="CV258" s="1175"/>
      <c r="CW258" s="1175"/>
      <c r="CX258" s="1175"/>
      <c r="CY258" s="1175"/>
      <c r="CZ258" s="1175"/>
      <c r="DA258" s="1175"/>
      <c r="DB258" s="1175"/>
      <c r="DC258" s="1175"/>
      <c r="DD258" s="1175"/>
      <c r="DE258" s="1175"/>
      <c r="DF258" s="1175"/>
      <c r="DG258" s="1175"/>
      <c r="DH258" s="1175"/>
      <c r="DI258" s="1175"/>
      <c r="DJ258" s="1175"/>
      <c r="DK258" s="1175"/>
      <c r="DL258" s="1175"/>
      <c r="DM258" s="1175"/>
      <c r="DN258" s="1175"/>
      <c r="DO258" s="1175"/>
      <c r="DP258" s="1175"/>
      <c r="DQ258" s="1175"/>
      <c r="DR258" s="1175"/>
      <c r="DS258" s="1175"/>
      <c r="DT258" s="1175"/>
      <c r="DU258" s="1175"/>
      <c r="DV258" s="1175"/>
      <c r="DW258" s="1175"/>
      <c r="DX258" s="1175"/>
      <c r="DY258" s="1175"/>
      <c r="DZ258" s="1175"/>
      <c r="EA258" s="1175"/>
      <c r="EB258" s="1175"/>
      <c r="EC258" s="1175"/>
      <c r="ED258" s="1175"/>
      <c r="EE258" s="1175"/>
      <c r="EF258" s="1175"/>
      <c r="EG258" s="1175"/>
      <c r="EH258" s="1175"/>
      <c r="EI258" s="1175"/>
      <c r="EJ258" s="1175"/>
      <c r="EK258" s="1175"/>
      <c r="EL258" s="1175"/>
      <c r="EM258" s="1175"/>
      <c r="EN258" s="1175"/>
      <c r="EO258" s="1175"/>
      <c r="EP258" s="1175"/>
      <c r="EQ258" s="1175"/>
      <c r="ER258" s="1175"/>
      <c r="ES258" s="1175"/>
      <c r="ET258" s="1175"/>
      <c r="EU258" s="1175"/>
      <c r="EV258" s="1175"/>
      <c r="EW258" s="1175"/>
      <c r="EX258" s="1175"/>
      <c r="EY258" s="1175"/>
      <c r="EZ258" s="1175"/>
      <c r="FA258" s="1175"/>
      <c r="FB258" s="1175"/>
      <c r="FC258" s="1175"/>
      <c r="FD258" s="1175"/>
      <c r="FE258" s="1175"/>
      <c r="FF258" s="1175"/>
      <c r="FG258" s="1175"/>
      <c r="FH258" s="1175"/>
      <c r="FI258" s="1175"/>
      <c r="FJ258" s="1175"/>
      <c r="FK258" s="1175"/>
      <c r="FL258" s="1175"/>
      <c r="FM258" s="1175"/>
      <c r="FN258" s="1175"/>
      <c r="FO258" s="1175"/>
      <c r="FP258" s="1175"/>
      <c r="FQ258" s="1175"/>
      <c r="FR258" s="1175"/>
      <c r="FS258" s="1175"/>
      <c r="FT258" s="1175"/>
      <c r="FU258" s="1175"/>
      <c r="FV258" s="1175"/>
      <c r="FW258" s="1175"/>
      <c r="FX258" s="1175"/>
      <c r="FY258" s="1175"/>
      <c r="FZ258" s="1175"/>
      <c r="GA258" s="1175"/>
      <c r="GB258" s="1175"/>
      <c r="GC258" s="1175"/>
      <c r="GD258" s="1175"/>
      <c r="GE258" s="1175"/>
      <c r="GF258" s="1175"/>
      <c r="GG258" s="1175"/>
      <c r="GH258" s="1175"/>
      <c r="GI258" s="1175"/>
      <c r="GJ258" s="1175"/>
      <c r="GK258" s="1175"/>
      <c r="GL258" s="1175"/>
      <c r="GM258" s="1175"/>
      <c r="GN258" s="1175"/>
      <c r="GO258" s="1175"/>
      <c r="GP258" s="1175"/>
      <c r="GQ258" s="1175"/>
      <c r="GR258" s="1175"/>
      <c r="GS258" s="1175"/>
      <c r="GT258" s="1175"/>
      <c r="GU258" s="1175"/>
      <c r="GV258" s="1175"/>
      <c r="GW258" s="1175"/>
      <c r="GX258" s="1175"/>
      <c r="GY258" s="1175"/>
      <c r="GZ258" s="1175"/>
      <c r="HA258" s="1175"/>
      <c r="HB258" s="1175"/>
      <c r="HC258" s="1175"/>
      <c r="HD258" s="1175"/>
      <c r="HE258" s="1175"/>
      <c r="HF258" s="1175"/>
      <c r="HG258" s="1175"/>
      <c r="HH258" s="1175"/>
      <c r="HI258" s="1175"/>
      <c r="HJ258" s="1175"/>
      <c r="HK258" s="1175"/>
      <c r="HL258" s="1175"/>
      <c r="HM258" s="1175"/>
      <c r="HN258" s="1175"/>
      <c r="HO258" s="1175"/>
      <c r="HP258" s="1175"/>
      <c r="HQ258" s="1175"/>
      <c r="HR258" s="1175"/>
      <c r="HS258" s="1175"/>
      <c r="HT258" s="1175"/>
      <c r="HU258" s="1175"/>
      <c r="HV258" s="1175"/>
      <c r="HW258" s="1175"/>
      <c r="HX258" s="1175"/>
      <c r="HY258" s="1175"/>
      <c r="HZ258" s="1175"/>
      <c r="IA258" s="1175"/>
      <c r="IB258" s="1175"/>
      <c r="IC258" s="1175"/>
      <c r="ID258" s="1175"/>
      <c r="IE258" s="1175"/>
      <c r="IF258" s="1175"/>
      <c r="IG258" s="1175"/>
      <c r="IH258" s="1175"/>
      <c r="II258" s="1175"/>
      <c r="IJ258" s="1175"/>
      <c r="IK258" s="1175"/>
      <c r="IL258" s="1175"/>
      <c r="IM258" s="1175"/>
      <c r="IN258" s="1175"/>
      <c r="IO258" s="1175"/>
      <c r="IP258" s="1175"/>
      <c r="IQ258" s="1175"/>
      <c r="IR258" s="1175"/>
      <c r="IS258" s="1175"/>
      <c r="IT258" s="1175"/>
      <c r="IU258" s="1175"/>
      <c r="IV258" s="1175"/>
      <c r="IW258" s="1175"/>
      <c r="IX258" s="1175"/>
      <c r="IY258" s="1175"/>
      <c r="IZ258" s="1175"/>
      <c r="JA258" s="1175"/>
      <c r="JB258" s="1175"/>
      <c r="JC258" s="1175"/>
      <c r="JD258" s="1175"/>
      <c r="JE258" s="1175"/>
    </row>
    <row r="259" spans="13:265" s="1206" customFormat="1" ht="15" hidden="1" customHeight="1" x14ac:dyDescent="0.25">
      <c r="M259" s="1064"/>
      <c r="N259" s="1064"/>
      <c r="CK259" s="1175"/>
      <c r="CL259" s="1175"/>
      <c r="CM259" s="1175"/>
      <c r="CN259" s="1175"/>
      <c r="CO259" s="1175"/>
      <c r="CP259" s="1175"/>
      <c r="CQ259" s="1175"/>
      <c r="CR259" s="1175"/>
      <c r="CS259" s="1175"/>
      <c r="CT259" s="1175"/>
      <c r="CU259" s="1175"/>
      <c r="CV259" s="1175"/>
      <c r="CW259" s="1175"/>
      <c r="CX259" s="1175"/>
      <c r="CY259" s="1175"/>
      <c r="CZ259" s="1175"/>
      <c r="DA259" s="1175"/>
      <c r="DB259" s="1175"/>
      <c r="DC259" s="1175"/>
      <c r="DD259" s="1175"/>
      <c r="DE259" s="1175"/>
      <c r="DF259" s="1175"/>
      <c r="DG259" s="1175"/>
      <c r="DH259" s="1175"/>
      <c r="DI259" s="1175"/>
      <c r="DJ259" s="1175"/>
      <c r="DK259" s="1175"/>
      <c r="DL259" s="1175"/>
      <c r="DM259" s="1175"/>
      <c r="DN259" s="1175"/>
      <c r="DO259" s="1175"/>
      <c r="DP259" s="1175"/>
      <c r="DQ259" s="1175"/>
      <c r="DR259" s="1175"/>
      <c r="DS259" s="1175"/>
      <c r="DT259" s="1175"/>
      <c r="DU259" s="1175"/>
      <c r="DV259" s="1175"/>
      <c r="DW259" s="1175"/>
      <c r="DX259" s="1175"/>
      <c r="DY259" s="1175"/>
      <c r="DZ259" s="1175"/>
      <c r="EA259" s="1175"/>
      <c r="EB259" s="1175"/>
      <c r="EC259" s="1175"/>
      <c r="ED259" s="1175"/>
      <c r="EE259" s="1175"/>
      <c r="EF259" s="1175"/>
      <c r="EG259" s="1175"/>
      <c r="EH259" s="1175"/>
      <c r="EI259" s="1175"/>
      <c r="EJ259" s="1175"/>
      <c r="EK259" s="1175"/>
      <c r="EL259" s="1175"/>
      <c r="EM259" s="1175"/>
      <c r="EN259" s="1175"/>
      <c r="EO259" s="1175"/>
      <c r="EP259" s="1175"/>
      <c r="EQ259" s="1175"/>
      <c r="ER259" s="1175"/>
      <c r="ES259" s="1175"/>
      <c r="ET259" s="1175"/>
      <c r="EU259" s="1175"/>
      <c r="EV259" s="1175"/>
      <c r="EW259" s="1175"/>
      <c r="EX259" s="1175"/>
      <c r="EY259" s="1175"/>
      <c r="EZ259" s="1175"/>
      <c r="FA259" s="1175"/>
      <c r="FB259" s="1175"/>
      <c r="FC259" s="1175"/>
      <c r="FD259" s="1175"/>
      <c r="FE259" s="1175"/>
      <c r="FF259" s="1175"/>
      <c r="FG259" s="1175"/>
      <c r="FH259" s="1175"/>
      <c r="FI259" s="1175"/>
      <c r="FJ259" s="1175"/>
      <c r="FK259" s="1175"/>
      <c r="FL259" s="1175"/>
      <c r="FM259" s="1175"/>
      <c r="FN259" s="1175"/>
      <c r="FO259" s="1175"/>
      <c r="FP259" s="1175"/>
      <c r="FQ259" s="1175"/>
      <c r="FR259" s="1175"/>
      <c r="FS259" s="1175"/>
      <c r="FT259" s="1175"/>
      <c r="FU259" s="1175"/>
      <c r="FV259" s="1175"/>
      <c r="FW259" s="1175"/>
      <c r="FX259" s="1175"/>
      <c r="FY259" s="1175"/>
      <c r="FZ259" s="1175"/>
      <c r="GA259" s="1175"/>
      <c r="GB259" s="1175"/>
      <c r="GC259" s="1175"/>
      <c r="GD259" s="1175"/>
      <c r="GE259" s="1175"/>
      <c r="GF259" s="1175"/>
      <c r="GG259" s="1175"/>
      <c r="GH259" s="1175"/>
      <c r="GI259" s="1175"/>
      <c r="GJ259" s="1175"/>
      <c r="GK259" s="1175"/>
      <c r="GL259" s="1175"/>
      <c r="GM259" s="1175"/>
      <c r="GN259" s="1175"/>
      <c r="GO259" s="1175"/>
      <c r="GP259" s="1175"/>
      <c r="GQ259" s="1175"/>
      <c r="GR259" s="1175"/>
      <c r="GS259" s="1175"/>
      <c r="GT259" s="1175"/>
      <c r="GU259" s="1175"/>
      <c r="GV259" s="1175"/>
      <c r="GW259" s="1175"/>
      <c r="GX259" s="1175"/>
      <c r="GY259" s="1175"/>
      <c r="GZ259" s="1175"/>
      <c r="HA259" s="1175"/>
      <c r="HB259" s="1175"/>
      <c r="HC259" s="1175"/>
      <c r="HD259" s="1175"/>
      <c r="HE259" s="1175"/>
      <c r="HF259" s="1175"/>
      <c r="HG259" s="1175"/>
      <c r="HH259" s="1175"/>
      <c r="HI259" s="1175"/>
      <c r="HJ259" s="1175"/>
      <c r="HK259" s="1175"/>
      <c r="HL259" s="1175"/>
      <c r="HM259" s="1175"/>
      <c r="HN259" s="1175"/>
      <c r="HO259" s="1175"/>
      <c r="HP259" s="1175"/>
      <c r="HQ259" s="1175"/>
      <c r="HR259" s="1175"/>
      <c r="HS259" s="1175"/>
      <c r="HT259" s="1175"/>
      <c r="HU259" s="1175"/>
      <c r="HV259" s="1175"/>
      <c r="HW259" s="1175"/>
      <c r="HX259" s="1175"/>
      <c r="HY259" s="1175"/>
      <c r="HZ259" s="1175"/>
      <c r="IA259" s="1175"/>
      <c r="IB259" s="1175"/>
      <c r="IC259" s="1175"/>
      <c r="ID259" s="1175"/>
      <c r="IE259" s="1175"/>
      <c r="IF259" s="1175"/>
      <c r="IG259" s="1175"/>
      <c r="IH259" s="1175"/>
      <c r="II259" s="1175"/>
      <c r="IJ259" s="1175"/>
      <c r="IK259" s="1175"/>
      <c r="IL259" s="1175"/>
      <c r="IM259" s="1175"/>
      <c r="IN259" s="1175"/>
      <c r="IO259" s="1175"/>
      <c r="IP259" s="1175"/>
      <c r="IQ259" s="1175"/>
      <c r="IR259" s="1175"/>
      <c r="IS259" s="1175"/>
      <c r="IT259" s="1175"/>
      <c r="IU259" s="1175"/>
      <c r="IV259" s="1175"/>
      <c r="IW259" s="1175"/>
      <c r="IX259" s="1175"/>
      <c r="IY259" s="1175"/>
      <c r="IZ259" s="1175"/>
      <c r="JA259" s="1175"/>
      <c r="JB259" s="1175"/>
      <c r="JC259" s="1175"/>
      <c r="JD259" s="1175"/>
      <c r="JE259" s="1175"/>
    </row>
    <row r="260" spans="13:265" s="1206" customFormat="1" ht="15" hidden="1" customHeight="1" x14ac:dyDescent="0.25">
      <c r="M260" s="1064"/>
      <c r="N260" s="1064"/>
      <c r="CK260" s="1175"/>
      <c r="CL260" s="1175"/>
      <c r="CM260" s="1175"/>
      <c r="CN260" s="1175"/>
      <c r="CO260" s="1175"/>
      <c r="CP260" s="1175"/>
      <c r="CQ260" s="1175"/>
      <c r="CR260" s="1175"/>
      <c r="CS260" s="1175"/>
      <c r="CT260" s="1175"/>
      <c r="CU260" s="1175"/>
      <c r="CV260" s="1175"/>
      <c r="CW260" s="1175"/>
      <c r="CX260" s="1175"/>
      <c r="CY260" s="1175"/>
      <c r="CZ260" s="1175"/>
      <c r="DA260" s="1175"/>
      <c r="DB260" s="1175"/>
      <c r="DC260" s="1175"/>
      <c r="DD260" s="1175"/>
      <c r="DE260" s="1175"/>
      <c r="DF260" s="1175"/>
      <c r="DG260" s="1175"/>
      <c r="DH260" s="1175"/>
      <c r="DI260" s="1175"/>
      <c r="DJ260" s="1175"/>
      <c r="DK260" s="1175"/>
      <c r="DL260" s="1175"/>
      <c r="DM260" s="1175"/>
      <c r="DN260" s="1175"/>
      <c r="DO260" s="1175"/>
      <c r="DP260" s="1175"/>
      <c r="DQ260" s="1175"/>
      <c r="DR260" s="1175"/>
      <c r="DS260" s="1175"/>
      <c r="DT260" s="1175"/>
      <c r="DU260" s="1175"/>
      <c r="DV260" s="1175"/>
      <c r="DW260" s="1175"/>
      <c r="DX260" s="1175"/>
      <c r="DY260" s="1175"/>
      <c r="DZ260" s="1175"/>
      <c r="EA260" s="1175"/>
      <c r="EB260" s="1175"/>
      <c r="EC260" s="1175"/>
      <c r="ED260" s="1175"/>
      <c r="EE260" s="1175"/>
      <c r="EF260" s="1175"/>
      <c r="EG260" s="1175"/>
      <c r="EH260" s="1175"/>
      <c r="EI260" s="1175"/>
      <c r="EJ260" s="1175"/>
      <c r="EK260" s="1175"/>
      <c r="EL260" s="1175"/>
      <c r="EM260" s="1175"/>
      <c r="EN260" s="1175"/>
      <c r="EO260" s="1175"/>
      <c r="EP260" s="1175"/>
      <c r="EQ260" s="1175"/>
      <c r="ER260" s="1175"/>
      <c r="ES260" s="1175"/>
      <c r="ET260" s="1175"/>
      <c r="EU260" s="1175"/>
      <c r="EV260" s="1175"/>
      <c r="EW260" s="1175"/>
      <c r="EX260" s="1175"/>
      <c r="EY260" s="1175"/>
      <c r="EZ260" s="1175"/>
      <c r="FA260" s="1175"/>
      <c r="FB260" s="1175"/>
      <c r="FC260" s="1175"/>
      <c r="FD260" s="1175"/>
      <c r="FE260" s="1175"/>
      <c r="FF260" s="1175"/>
      <c r="FG260" s="1175"/>
      <c r="FH260" s="1175"/>
      <c r="FI260" s="1175"/>
      <c r="FJ260" s="1175"/>
      <c r="FK260" s="1175"/>
      <c r="FL260" s="1175"/>
      <c r="FM260" s="1175"/>
      <c r="FN260" s="1175"/>
      <c r="FO260" s="1175"/>
      <c r="FP260" s="1175"/>
      <c r="FQ260" s="1175"/>
      <c r="FR260" s="1175"/>
      <c r="FS260" s="1175"/>
      <c r="FT260" s="1175"/>
      <c r="FU260" s="1175"/>
      <c r="FV260" s="1175"/>
      <c r="FW260" s="1175"/>
      <c r="FX260" s="1175"/>
      <c r="FY260" s="1175"/>
      <c r="FZ260" s="1175"/>
      <c r="GA260" s="1175"/>
      <c r="GB260" s="1175"/>
      <c r="GC260" s="1175"/>
      <c r="GD260" s="1175"/>
      <c r="GE260" s="1175"/>
      <c r="GF260" s="1175"/>
      <c r="GG260" s="1175"/>
      <c r="GH260" s="1175"/>
      <c r="GI260" s="1175"/>
      <c r="GJ260" s="1175"/>
      <c r="GK260" s="1175"/>
      <c r="GL260" s="1175"/>
      <c r="GM260" s="1175"/>
      <c r="GN260" s="1175"/>
      <c r="GO260" s="1175"/>
      <c r="GP260" s="1175"/>
      <c r="GQ260" s="1175"/>
      <c r="GR260" s="1175"/>
      <c r="GS260" s="1175"/>
      <c r="GT260" s="1175"/>
      <c r="GU260" s="1175"/>
      <c r="GV260" s="1175"/>
      <c r="GW260" s="1175"/>
      <c r="GX260" s="1175"/>
      <c r="GY260" s="1175"/>
      <c r="GZ260" s="1175"/>
      <c r="HA260" s="1175"/>
      <c r="HB260" s="1175"/>
      <c r="HC260" s="1175"/>
      <c r="HD260" s="1175"/>
      <c r="HE260" s="1175"/>
      <c r="HF260" s="1175"/>
      <c r="HG260" s="1175"/>
      <c r="HH260" s="1175"/>
      <c r="HI260" s="1175"/>
      <c r="HJ260" s="1175"/>
      <c r="HK260" s="1175"/>
      <c r="HL260" s="1175"/>
      <c r="HM260" s="1175"/>
      <c r="HN260" s="1175"/>
      <c r="HO260" s="1175"/>
      <c r="HP260" s="1175"/>
      <c r="HQ260" s="1175"/>
      <c r="HR260" s="1175"/>
      <c r="HS260" s="1175"/>
      <c r="HT260" s="1175"/>
      <c r="HU260" s="1175"/>
      <c r="HV260" s="1175"/>
      <c r="HW260" s="1175"/>
      <c r="HX260" s="1175"/>
      <c r="HY260" s="1175"/>
      <c r="HZ260" s="1175"/>
      <c r="IA260" s="1175"/>
      <c r="IB260" s="1175"/>
      <c r="IC260" s="1175"/>
      <c r="ID260" s="1175"/>
      <c r="IE260" s="1175"/>
      <c r="IF260" s="1175"/>
      <c r="IG260" s="1175"/>
      <c r="IH260" s="1175"/>
      <c r="II260" s="1175"/>
      <c r="IJ260" s="1175"/>
      <c r="IK260" s="1175"/>
      <c r="IL260" s="1175"/>
      <c r="IM260" s="1175"/>
      <c r="IN260" s="1175"/>
      <c r="IO260" s="1175"/>
      <c r="IP260" s="1175"/>
      <c r="IQ260" s="1175"/>
      <c r="IR260" s="1175"/>
      <c r="IS260" s="1175"/>
      <c r="IT260" s="1175"/>
      <c r="IU260" s="1175"/>
      <c r="IV260" s="1175"/>
      <c r="IW260" s="1175"/>
      <c r="IX260" s="1175"/>
      <c r="IY260" s="1175"/>
      <c r="IZ260" s="1175"/>
      <c r="JA260" s="1175"/>
      <c r="JB260" s="1175"/>
      <c r="JC260" s="1175"/>
      <c r="JD260" s="1175"/>
      <c r="JE260" s="1175"/>
    </row>
    <row r="261" spans="13:265" s="1206" customFormat="1" ht="15" hidden="1" customHeight="1" x14ac:dyDescent="0.25">
      <c r="M261" s="1064"/>
      <c r="N261" s="1064"/>
      <c r="CK261" s="1175"/>
      <c r="CL261" s="1175"/>
      <c r="CM261" s="1175"/>
      <c r="CN261" s="1175"/>
      <c r="CO261" s="1175"/>
      <c r="CP261" s="1175"/>
      <c r="CQ261" s="1175"/>
      <c r="CR261" s="1175"/>
      <c r="CS261" s="1175"/>
      <c r="CT261" s="1175"/>
      <c r="CU261" s="1175"/>
      <c r="CV261" s="1175"/>
      <c r="CW261" s="1175"/>
      <c r="CX261" s="1175"/>
      <c r="CY261" s="1175"/>
      <c r="CZ261" s="1175"/>
      <c r="DA261" s="1175"/>
      <c r="DB261" s="1175"/>
      <c r="DC261" s="1175"/>
      <c r="DD261" s="1175"/>
      <c r="DE261" s="1175"/>
      <c r="DF261" s="1175"/>
      <c r="DG261" s="1175"/>
      <c r="DH261" s="1175"/>
      <c r="DI261" s="1175"/>
      <c r="DJ261" s="1175"/>
      <c r="DK261" s="1175"/>
      <c r="DL261" s="1175"/>
      <c r="DM261" s="1175"/>
      <c r="DN261" s="1175"/>
      <c r="DO261" s="1175"/>
      <c r="DP261" s="1175"/>
      <c r="DQ261" s="1175"/>
      <c r="DR261" s="1175"/>
      <c r="DS261" s="1175"/>
      <c r="DT261" s="1175"/>
      <c r="DU261" s="1175"/>
      <c r="DV261" s="1175"/>
      <c r="DW261" s="1175"/>
      <c r="DX261" s="1175"/>
      <c r="DY261" s="1175"/>
      <c r="DZ261" s="1175"/>
      <c r="EA261" s="1175"/>
      <c r="EB261" s="1175"/>
      <c r="EC261" s="1175"/>
      <c r="ED261" s="1175"/>
      <c r="EE261" s="1175"/>
      <c r="EF261" s="1175"/>
      <c r="EG261" s="1175"/>
      <c r="EH261" s="1175"/>
      <c r="EI261" s="1175"/>
      <c r="EJ261" s="1175"/>
      <c r="EK261" s="1175"/>
      <c r="EL261" s="1175"/>
      <c r="EM261" s="1175"/>
      <c r="EN261" s="1175"/>
      <c r="EO261" s="1175"/>
      <c r="EP261" s="1175"/>
      <c r="EQ261" s="1175"/>
      <c r="ER261" s="1175"/>
      <c r="ES261" s="1175"/>
      <c r="ET261" s="1175"/>
      <c r="EU261" s="1175"/>
      <c r="EV261" s="1175"/>
      <c r="EW261" s="1175"/>
      <c r="EX261" s="1175"/>
      <c r="EY261" s="1175"/>
      <c r="EZ261" s="1175"/>
      <c r="FA261" s="1175"/>
      <c r="FB261" s="1175"/>
      <c r="FC261" s="1175"/>
      <c r="FD261" s="1175"/>
      <c r="FE261" s="1175"/>
      <c r="FF261" s="1175"/>
      <c r="FG261" s="1175"/>
      <c r="FH261" s="1175"/>
      <c r="FI261" s="1175"/>
      <c r="FJ261" s="1175"/>
      <c r="FK261" s="1175"/>
      <c r="FL261" s="1175"/>
      <c r="FM261" s="1175"/>
      <c r="FN261" s="1175"/>
      <c r="FO261" s="1175"/>
      <c r="FP261" s="1175"/>
      <c r="FQ261" s="1175"/>
      <c r="FR261" s="1175"/>
      <c r="FS261" s="1175"/>
      <c r="FT261" s="1175"/>
      <c r="FU261" s="1175"/>
      <c r="FV261" s="1175"/>
      <c r="FW261" s="1175"/>
      <c r="FX261" s="1175"/>
      <c r="FY261" s="1175"/>
      <c r="FZ261" s="1175"/>
      <c r="GA261" s="1175"/>
      <c r="GB261" s="1175"/>
      <c r="GC261" s="1175"/>
      <c r="GD261" s="1175"/>
      <c r="GE261" s="1175"/>
      <c r="GF261" s="1175"/>
      <c r="GG261" s="1175"/>
      <c r="GH261" s="1175"/>
      <c r="GI261" s="1175"/>
      <c r="GJ261" s="1175"/>
      <c r="GK261" s="1175"/>
      <c r="GL261" s="1175"/>
      <c r="GM261" s="1175"/>
      <c r="GN261" s="1175"/>
      <c r="GO261" s="1175"/>
      <c r="GP261" s="1175"/>
      <c r="GQ261" s="1175"/>
      <c r="GR261" s="1175"/>
      <c r="GS261" s="1175"/>
      <c r="GT261" s="1175"/>
      <c r="GU261" s="1175"/>
      <c r="GV261" s="1175"/>
      <c r="GW261" s="1175"/>
      <c r="GX261" s="1175"/>
      <c r="GY261" s="1175"/>
      <c r="GZ261" s="1175"/>
      <c r="HA261" s="1175"/>
      <c r="HB261" s="1175"/>
      <c r="HC261" s="1175"/>
      <c r="HD261" s="1175"/>
      <c r="HE261" s="1175"/>
      <c r="HF261" s="1175"/>
      <c r="HG261" s="1175"/>
      <c r="HH261" s="1175"/>
      <c r="HI261" s="1175"/>
      <c r="HJ261" s="1175"/>
      <c r="HK261" s="1175"/>
      <c r="HL261" s="1175"/>
      <c r="HM261" s="1175"/>
      <c r="HN261" s="1175"/>
      <c r="HO261" s="1175"/>
      <c r="HP261" s="1175"/>
      <c r="HQ261" s="1175"/>
      <c r="HR261" s="1175"/>
      <c r="HS261" s="1175"/>
      <c r="HT261" s="1175"/>
      <c r="HU261" s="1175"/>
      <c r="HV261" s="1175"/>
      <c r="HW261" s="1175"/>
      <c r="HX261" s="1175"/>
      <c r="HY261" s="1175"/>
      <c r="HZ261" s="1175"/>
      <c r="IA261" s="1175"/>
      <c r="IB261" s="1175"/>
      <c r="IC261" s="1175"/>
      <c r="ID261" s="1175"/>
      <c r="IE261" s="1175"/>
      <c r="IF261" s="1175"/>
      <c r="IG261" s="1175"/>
      <c r="IH261" s="1175"/>
      <c r="II261" s="1175"/>
      <c r="IJ261" s="1175"/>
      <c r="IK261" s="1175"/>
      <c r="IL261" s="1175"/>
      <c r="IM261" s="1175"/>
      <c r="IN261" s="1175"/>
      <c r="IO261" s="1175"/>
      <c r="IP261" s="1175"/>
      <c r="IQ261" s="1175"/>
      <c r="IR261" s="1175"/>
      <c r="IS261" s="1175"/>
      <c r="IT261" s="1175"/>
      <c r="IU261" s="1175"/>
      <c r="IV261" s="1175"/>
      <c r="IW261" s="1175"/>
      <c r="IX261" s="1175"/>
      <c r="IY261" s="1175"/>
      <c r="IZ261" s="1175"/>
      <c r="JA261" s="1175"/>
      <c r="JB261" s="1175"/>
      <c r="JC261" s="1175"/>
      <c r="JD261" s="1175"/>
      <c r="JE261" s="1175"/>
    </row>
    <row r="262" spans="13:265" s="1206" customFormat="1" ht="15" hidden="1" customHeight="1" x14ac:dyDescent="0.25">
      <c r="M262" s="1064"/>
      <c r="N262" s="1064"/>
      <c r="CK262" s="1175"/>
      <c r="CL262" s="1175"/>
      <c r="CM262" s="1175"/>
      <c r="CN262" s="1175"/>
      <c r="CO262" s="1175"/>
      <c r="CP262" s="1175"/>
      <c r="CQ262" s="1175"/>
      <c r="CR262" s="1175"/>
      <c r="CS262" s="1175"/>
      <c r="CT262" s="1175"/>
      <c r="CU262" s="1175"/>
      <c r="CV262" s="1175"/>
      <c r="CW262" s="1175"/>
      <c r="CX262" s="1175"/>
      <c r="CY262" s="1175"/>
      <c r="CZ262" s="1175"/>
      <c r="DA262" s="1175"/>
      <c r="DB262" s="1175"/>
      <c r="DC262" s="1175"/>
      <c r="DD262" s="1175"/>
      <c r="DE262" s="1175"/>
      <c r="DF262" s="1175"/>
      <c r="DG262" s="1175"/>
      <c r="DH262" s="1175"/>
      <c r="DI262" s="1175"/>
      <c r="DJ262" s="1175"/>
      <c r="DK262" s="1175"/>
      <c r="DL262" s="1175"/>
      <c r="DM262" s="1175"/>
      <c r="DN262" s="1175"/>
      <c r="DO262" s="1175"/>
      <c r="DP262" s="1175"/>
      <c r="DQ262" s="1175"/>
      <c r="DR262" s="1175"/>
      <c r="DS262" s="1175"/>
      <c r="DT262" s="1175"/>
      <c r="DU262" s="1175"/>
      <c r="DV262" s="1175"/>
      <c r="DW262" s="1175"/>
      <c r="DX262" s="1175"/>
      <c r="DY262" s="1175"/>
      <c r="DZ262" s="1175"/>
      <c r="EA262" s="1175"/>
      <c r="EB262" s="1175"/>
      <c r="EC262" s="1175"/>
      <c r="ED262" s="1175"/>
      <c r="EE262" s="1175"/>
      <c r="EF262" s="1175"/>
      <c r="EG262" s="1175"/>
      <c r="EH262" s="1175"/>
      <c r="EI262" s="1175"/>
      <c r="EJ262" s="1175"/>
      <c r="EK262" s="1175"/>
      <c r="EL262" s="1175"/>
      <c r="EM262" s="1175"/>
      <c r="EN262" s="1175"/>
      <c r="EO262" s="1175"/>
      <c r="EP262" s="1175"/>
      <c r="EQ262" s="1175"/>
      <c r="ER262" s="1175"/>
      <c r="ES262" s="1175"/>
      <c r="ET262" s="1175"/>
      <c r="EU262" s="1175"/>
      <c r="EV262" s="1175"/>
      <c r="EW262" s="1175"/>
      <c r="EX262" s="1175"/>
      <c r="EY262" s="1175"/>
      <c r="EZ262" s="1175"/>
      <c r="FA262" s="1175"/>
      <c r="FB262" s="1175"/>
      <c r="FC262" s="1175"/>
      <c r="FD262" s="1175"/>
      <c r="FE262" s="1175"/>
      <c r="FF262" s="1175"/>
      <c r="FG262" s="1175"/>
      <c r="FH262" s="1175"/>
      <c r="FI262" s="1175"/>
      <c r="FJ262" s="1175"/>
      <c r="FK262" s="1175"/>
      <c r="FL262" s="1175"/>
      <c r="FM262" s="1175"/>
      <c r="FN262" s="1175"/>
      <c r="FO262" s="1175"/>
      <c r="FP262" s="1175"/>
      <c r="FQ262" s="1175"/>
      <c r="FR262" s="1175"/>
      <c r="FS262" s="1175"/>
      <c r="FT262" s="1175"/>
      <c r="FU262" s="1175"/>
      <c r="FV262" s="1175"/>
      <c r="FW262" s="1175"/>
      <c r="FX262" s="1175"/>
      <c r="FY262" s="1175"/>
      <c r="FZ262" s="1175"/>
      <c r="GA262" s="1175"/>
      <c r="GB262" s="1175"/>
      <c r="GC262" s="1175"/>
      <c r="GD262" s="1175"/>
      <c r="GE262" s="1175"/>
      <c r="GF262" s="1175"/>
      <c r="GG262" s="1175"/>
      <c r="GH262" s="1175"/>
      <c r="GI262" s="1175"/>
      <c r="GJ262" s="1175"/>
      <c r="GK262" s="1175"/>
      <c r="GL262" s="1175"/>
      <c r="GM262" s="1175"/>
      <c r="GN262" s="1175"/>
      <c r="GO262" s="1175"/>
      <c r="GP262" s="1175"/>
      <c r="GQ262" s="1175"/>
      <c r="GR262" s="1175"/>
      <c r="GS262" s="1175"/>
      <c r="GT262" s="1175"/>
      <c r="GU262" s="1175"/>
      <c r="GV262" s="1175"/>
      <c r="GW262" s="1175"/>
      <c r="GX262" s="1175"/>
      <c r="GY262" s="1175"/>
      <c r="GZ262" s="1175"/>
      <c r="HA262" s="1175"/>
      <c r="HB262" s="1175"/>
      <c r="HC262" s="1175"/>
      <c r="HD262" s="1175"/>
      <c r="HE262" s="1175"/>
      <c r="HF262" s="1175"/>
      <c r="HG262" s="1175"/>
      <c r="HH262" s="1175"/>
      <c r="HI262" s="1175"/>
      <c r="HJ262" s="1175"/>
      <c r="HK262" s="1175"/>
      <c r="HL262" s="1175"/>
      <c r="HM262" s="1175"/>
      <c r="HN262" s="1175"/>
      <c r="HO262" s="1175"/>
      <c r="HP262" s="1175"/>
      <c r="HQ262" s="1175"/>
      <c r="HR262" s="1175"/>
      <c r="HS262" s="1175"/>
      <c r="HT262" s="1175"/>
      <c r="HU262" s="1175"/>
      <c r="HV262" s="1175"/>
      <c r="HW262" s="1175"/>
      <c r="HX262" s="1175"/>
      <c r="HY262" s="1175"/>
      <c r="HZ262" s="1175"/>
      <c r="IA262" s="1175"/>
      <c r="IB262" s="1175"/>
      <c r="IC262" s="1175"/>
      <c r="ID262" s="1175"/>
      <c r="IE262" s="1175"/>
      <c r="IF262" s="1175"/>
      <c r="IG262" s="1175"/>
      <c r="IH262" s="1175"/>
      <c r="II262" s="1175"/>
      <c r="IJ262" s="1175"/>
      <c r="IK262" s="1175"/>
      <c r="IL262" s="1175"/>
      <c r="IM262" s="1175"/>
      <c r="IN262" s="1175"/>
      <c r="IO262" s="1175"/>
      <c r="IP262" s="1175"/>
      <c r="IQ262" s="1175"/>
      <c r="IR262" s="1175"/>
      <c r="IS262" s="1175"/>
      <c r="IT262" s="1175"/>
      <c r="IU262" s="1175"/>
      <c r="IV262" s="1175"/>
      <c r="IW262" s="1175"/>
      <c r="IX262" s="1175"/>
      <c r="IY262" s="1175"/>
      <c r="IZ262" s="1175"/>
      <c r="JA262" s="1175"/>
      <c r="JB262" s="1175"/>
      <c r="JC262" s="1175"/>
      <c r="JD262" s="1175"/>
      <c r="JE262" s="1175"/>
    </row>
    <row r="263" spans="13:265" s="1206" customFormat="1" ht="15" hidden="1" customHeight="1" x14ac:dyDescent="0.25">
      <c r="M263" s="1064"/>
      <c r="N263" s="1064"/>
      <c r="CK263" s="1175"/>
      <c r="CL263" s="1175"/>
      <c r="CM263" s="1175"/>
      <c r="CN263" s="1175"/>
      <c r="CO263" s="1175"/>
      <c r="CP263" s="1175"/>
      <c r="CQ263" s="1175"/>
      <c r="CR263" s="1175"/>
      <c r="CS263" s="1175"/>
      <c r="CT263" s="1175"/>
      <c r="CU263" s="1175"/>
      <c r="CV263" s="1175"/>
      <c r="CW263" s="1175"/>
      <c r="CX263" s="1175"/>
      <c r="CY263" s="1175"/>
      <c r="CZ263" s="1175"/>
      <c r="DA263" s="1175"/>
      <c r="DB263" s="1175"/>
      <c r="DC263" s="1175"/>
      <c r="DD263" s="1175"/>
      <c r="DE263" s="1175"/>
      <c r="DF263" s="1175"/>
      <c r="DG263" s="1175"/>
      <c r="DH263" s="1175"/>
      <c r="DI263" s="1175"/>
      <c r="DJ263" s="1175"/>
      <c r="DK263" s="1175"/>
      <c r="DL263" s="1175"/>
      <c r="DM263" s="1175"/>
      <c r="DN263" s="1175"/>
      <c r="DO263" s="1175"/>
      <c r="DP263" s="1175"/>
      <c r="DQ263" s="1175"/>
      <c r="DR263" s="1175"/>
      <c r="DS263" s="1175"/>
      <c r="DT263" s="1175"/>
      <c r="DU263" s="1175"/>
      <c r="DV263" s="1175"/>
      <c r="DW263" s="1175"/>
      <c r="DX263" s="1175"/>
      <c r="DY263" s="1175"/>
      <c r="DZ263" s="1175"/>
      <c r="EA263" s="1175"/>
      <c r="EB263" s="1175"/>
      <c r="EC263" s="1175"/>
      <c r="ED263" s="1175"/>
      <c r="EE263" s="1175"/>
      <c r="EF263" s="1175"/>
      <c r="EG263" s="1175"/>
      <c r="EH263" s="1175"/>
      <c r="EI263" s="1175"/>
      <c r="EJ263" s="1175"/>
      <c r="EK263" s="1175"/>
      <c r="EL263" s="1175"/>
      <c r="EM263" s="1175"/>
      <c r="EN263" s="1175"/>
      <c r="EO263" s="1175"/>
      <c r="EP263" s="1175"/>
      <c r="EQ263" s="1175"/>
      <c r="ER263" s="1175"/>
      <c r="ES263" s="1175"/>
      <c r="ET263" s="1175"/>
      <c r="EU263" s="1175"/>
      <c r="EV263" s="1175"/>
      <c r="EW263" s="1175"/>
      <c r="EX263" s="1175"/>
      <c r="EY263" s="1175"/>
      <c r="EZ263" s="1175"/>
      <c r="FA263" s="1175"/>
      <c r="FB263" s="1175"/>
      <c r="FC263" s="1175"/>
      <c r="FD263" s="1175"/>
      <c r="FE263" s="1175"/>
      <c r="FF263" s="1175"/>
      <c r="FG263" s="1175"/>
      <c r="FH263" s="1175"/>
      <c r="FI263" s="1175"/>
      <c r="FJ263" s="1175"/>
      <c r="FK263" s="1175"/>
      <c r="FL263" s="1175"/>
      <c r="FM263" s="1175"/>
      <c r="FN263" s="1175"/>
      <c r="FO263" s="1175"/>
      <c r="FP263" s="1175"/>
      <c r="FQ263" s="1175"/>
      <c r="FR263" s="1175"/>
      <c r="FS263" s="1175"/>
      <c r="FT263" s="1175"/>
      <c r="FU263" s="1175"/>
      <c r="FV263" s="1175"/>
      <c r="FW263" s="1175"/>
      <c r="FX263" s="1175"/>
      <c r="FY263" s="1175"/>
      <c r="FZ263" s="1175"/>
      <c r="GA263" s="1175"/>
      <c r="GB263" s="1175"/>
      <c r="GC263" s="1175"/>
      <c r="GD263" s="1175"/>
      <c r="GE263" s="1175"/>
      <c r="GF263" s="1175"/>
      <c r="GG263" s="1175"/>
      <c r="GH263" s="1175"/>
      <c r="GI263" s="1175"/>
      <c r="GJ263" s="1175"/>
      <c r="GK263" s="1175"/>
      <c r="GL263" s="1175"/>
      <c r="GM263" s="1175"/>
      <c r="GN263" s="1175"/>
      <c r="GO263" s="1175"/>
      <c r="GP263" s="1175"/>
      <c r="GQ263" s="1175"/>
      <c r="GR263" s="1175"/>
      <c r="GS263" s="1175"/>
      <c r="GT263" s="1175"/>
      <c r="GU263" s="1175"/>
      <c r="GV263" s="1175"/>
      <c r="GW263" s="1175"/>
      <c r="GX263" s="1175"/>
      <c r="GY263" s="1175"/>
      <c r="GZ263" s="1175"/>
      <c r="HA263" s="1175"/>
      <c r="HB263" s="1175"/>
      <c r="HC263" s="1175"/>
      <c r="HD263" s="1175"/>
      <c r="HE263" s="1175"/>
      <c r="HF263" s="1175"/>
      <c r="HG263" s="1175"/>
      <c r="HH263" s="1175"/>
      <c r="HI263" s="1175"/>
      <c r="HJ263" s="1175"/>
      <c r="HK263" s="1175"/>
      <c r="HL263" s="1175"/>
      <c r="HM263" s="1175"/>
      <c r="HN263" s="1175"/>
      <c r="HO263" s="1175"/>
      <c r="HP263" s="1175"/>
      <c r="HQ263" s="1175"/>
      <c r="HR263" s="1175"/>
      <c r="HS263" s="1175"/>
      <c r="HT263" s="1175"/>
      <c r="HU263" s="1175"/>
      <c r="HV263" s="1175"/>
      <c r="HW263" s="1175"/>
      <c r="HX263" s="1175"/>
      <c r="HY263" s="1175"/>
      <c r="HZ263" s="1175"/>
      <c r="IA263" s="1175"/>
      <c r="IB263" s="1175"/>
      <c r="IC263" s="1175"/>
      <c r="ID263" s="1175"/>
      <c r="IE263" s="1175"/>
      <c r="IF263" s="1175"/>
      <c r="IG263" s="1175"/>
      <c r="IH263" s="1175"/>
      <c r="II263" s="1175"/>
      <c r="IJ263" s="1175"/>
      <c r="IK263" s="1175"/>
      <c r="IL263" s="1175"/>
      <c r="IM263" s="1175"/>
      <c r="IN263" s="1175"/>
      <c r="IO263" s="1175"/>
      <c r="IP263" s="1175"/>
      <c r="IQ263" s="1175"/>
      <c r="IR263" s="1175"/>
      <c r="IS263" s="1175"/>
      <c r="IT263" s="1175"/>
      <c r="IU263" s="1175"/>
      <c r="IV263" s="1175"/>
      <c r="IW263" s="1175"/>
      <c r="IX263" s="1175"/>
      <c r="IY263" s="1175"/>
      <c r="IZ263" s="1175"/>
      <c r="JA263" s="1175"/>
      <c r="JB263" s="1175"/>
      <c r="JC263" s="1175"/>
      <c r="JD263" s="1175"/>
      <c r="JE263" s="1175"/>
    </row>
    <row r="264" spans="13:265" s="1206" customFormat="1" ht="15" hidden="1" customHeight="1" x14ac:dyDescent="0.25">
      <c r="M264" s="1064"/>
      <c r="N264" s="1064"/>
      <c r="CK264" s="1175"/>
      <c r="CL264" s="1175"/>
      <c r="CM264" s="1175"/>
      <c r="CN264" s="1175"/>
      <c r="CO264" s="1175"/>
      <c r="CP264" s="1175"/>
      <c r="CQ264" s="1175"/>
      <c r="CR264" s="1175"/>
      <c r="CS264" s="1175"/>
      <c r="CT264" s="1175"/>
      <c r="CU264" s="1175"/>
      <c r="CV264" s="1175"/>
      <c r="CW264" s="1175"/>
      <c r="CX264" s="1175"/>
      <c r="CY264" s="1175"/>
      <c r="CZ264" s="1175"/>
      <c r="DA264" s="1175"/>
      <c r="DB264" s="1175"/>
      <c r="DC264" s="1175"/>
      <c r="DD264" s="1175"/>
      <c r="DE264" s="1175"/>
      <c r="DF264" s="1175"/>
      <c r="DG264" s="1175"/>
      <c r="DH264" s="1175"/>
      <c r="DI264" s="1175"/>
      <c r="DJ264" s="1175"/>
      <c r="DK264" s="1175"/>
      <c r="DL264" s="1175"/>
      <c r="DM264" s="1175"/>
      <c r="DN264" s="1175"/>
      <c r="DO264" s="1175"/>
      <c r="DP264" s="1175"/>
      <c r="DQ264" s="1175"/>
      <c r="DR264" s="1175"/>
      <c r="DS264" s="1175"/>
      <c r="DT264" s="1175"/>
      <c r="DU264" s="1175"/>
      <c r="DV264" s="1175"/>
      <c r="DW264" s="1175"/>
      <c r="DX264" s="1175"/>
      <c r="DY264" s="1175"/>
      <c r="DZ264" s="1175"/>
      <c r="EA264" s="1175"/>
      <c r="EB264" s="1175"/>
      <c r="EC264" s="1175"/>
      <c r="ED264" s="1175"/>
      <c r="EE264" s="1175"/>
      <c r="EF264" s="1175"/>
      <c r="EG264" s="1175"/>
      <c r="EH264" s="1175"/>
      <c r="EI264" s="1175"/>
      <c r="EJ264" s="1175"/>
      <c r="EK264" s="1175"/>
      <c r="EL264" s="1175"/>
      <c r="EM264" s="1175"/>
      <c r="EN264" s="1175"/>
      <c r="EO264" s="1175"/>
      <c r="EP264" s="1175"/>
      <c r="EQ264" s="1175"/>
      <c r="ER264" s="1175"/>
      <c r="ES264" s="1175"/>
      <c r="ET264" s="1175"/>
      <c r="EU264" s="1175"/>
      <c r="EV264" s="1175"/>
      <c r="EW264" s="1175"/>
      <c r="EX264" s="1175"/>
      <c r="EY264" s="1175"/>
      <c r="EZ264" s="1175"/>
      <c r="FA264" s="1175"/>
      <c r="FB264" s="1175"/>
      <c r="FC264" s="1175"/>
      <c r="FD264" s="1175"/>
      <c r="FE264" s="1175"/>
      <c r="FF264" s="1175"/>
      <c r="FG264" s="1175"/>
      <c r="FH264" s="1175"/>
      <c r="FI264" s="1175"/>
      <c r="FJ264" s="1175"/>
      <c r="FK264" s="1175"/>
      <c r="FL264" s="1175"/>
      <c r="FM264" s="1175"/>
      <c r="FN264" s="1175"/>
      <c r="FO264" s="1175"/>
      <c r="FP264" s="1175"/>
      <c r="FQ264" s="1175"/>
      <c r="FR264" s="1175"/>
      <c r="FS264" s="1175"/>
      <c r="FT264" s="1175"/>
      <c r="FU264" s="1175"/>
      <c r="FV264" s="1175"/>
      <c r="FW264" s="1175"/>
      <c r="FX264" s="1175"/>
      <c r="FY264" s="1175"/>
      <c r="FZ264" s="1175"/>
      <c r="GA264" s="1175"/>
      <c r="GB264" s="1175"/>
      <c r="GC264" s="1175"/>
      <c r="GD264" s="1175"/>
      <c r="GE264" s="1175"/>
      <c r="GF264" s="1175"/>
      <c r="GG264" s="1175"/>
      <c r="GH264" s="1175"/>
      <c r="GI264" s="1175"/>
      <c r="GJ264" s="1175"/>
      <c r="GK264" s="1175"/>
      <c r="GL264" s="1175"/>
      <c r="GM264" s="1175"/>
      <c r="GN264" s="1175"/>
      <c r="GO264" s="1175"/>
      <c r="GP264" s="1175"/>
      <c r="GQ264" s="1175"/>
      <c r="GR264" s="1175"/>
      <c r="GS264" s="1175"/>
      <c r="GT264" s="1175"/>
      <c r="GU264" s="1175"/>
      <c r="GV264" s="1175"/>
      <c r="GW264" s="1175"/>
      <c r="GX264" s="1175"/>
      <c r="GY264" s="1175"/>
      <c r="GZ264" s="1175"/>
      <c r="HA264" s="1175"/>
      <c r="HB264" s="1175"/>
      <c r="HC264" s="1175"/>
      <c r="HD264" s="1175"/>
      <c r="HE264" s="1175"/>
      <c r="HF264" s="1175"/>
      <c r="HG264" s="1175"/>
      <c r="HH264" s="1175"/>
      <c r="HI264" s="1175"/>
      <c r="HJ264" s="1175"/>
      <c r="HK264" s="1175"/>
      <c r="HL264" s="1175"/>
      <c r="HM264" s="1175"/>
      <c r="HN264" s="1175"/>
      <c r="HO264" s="1175"/>
      <c r="HP264" s="1175"/>
      <c r="HQ264" s="1175"/>
      <c r="HR264" s="1175"/>
      <c r="HS264" s="1175"/>
      <c r="HT264" s="1175"/>
      <c r="HU264" s="1175"/>
      <c r="HV264" s="1175"/>
      <c r="HW264" s="1175"/>
      <c r="HX264" s="1175"/>
      <c r="HY264" s="1175"/>
      <c r="HZ264" s="1175"/>
      <c r="IA264" s="1175"/>
      <c r="IB264" s="1175"/>
      <c r="IC264" s="1175"/>
      <c r="ID264" s="1175"/>
      <c r="IE264" s="1175"/>
      <c r="IF264" s="1175"/>
      <c r="IG264" s="1175"/>
      <c r="IH264" s="1175"/>
      <c r="II264" s="1175"/>
      <c r="IJ264" s="1175"/>
      <c r="IK264" s="1175"/>
      <c r="IL264" s="1175"/>
      <c r="IM264" s="1175"/>
      <c r="IN264" s="1175"/>
      <c r="IO264" s="1175"/>
      <c r="IP264" s="1175"/>
      <c r="IQ264" s="1175"/>
      <c r="IR264" s="1175"/>
      <c r="IS264" s="1175"/>
      <c r="IT264" s="1175"/>
      <c r="IU264" s="1175"/>
      <c r="IV264" s="1175"/>
      <c r="IW264" s="1175"/>
      <c r="IX264" s="1175"/>
      <c r="IY264" s="1175"/>
      <c r="IZ264" s="1175"/>
      <c r="JA264" s="1175"/>
      <c r="JB264" s="1175"/>
      <c r="JC264" s="1175"/>
      <c r="JD264" s="1175"/>
      <c r="JE264" s="1175"/>
    </row>
    <row r="265" spans="13:265" s="1206" customFormat="1" ht="15" hidden="1" customHeight="1" x14ac:dyDescent="0.25">
      <c r="M265" s="1064"/>
      <c r="N265" s="1064"/>
      <c r="CK265" s="1175"/>
      <c r="CL265" s="1175"/>
      <c r="CM265" s="1175"/>
      <c r="CN265" s="1175"/>
      <c r="CO265" s="1175"/>
      <c r="CP265" s="1175"/>
      <c r="CQ265" s="1175"/>
      <c r="CR265" s="1175"/>
      <c r="CS265" s="1175"/>
      <c r="CT265" s="1175"/>
      <c r="CU265" s="1175"/>
      <c r="CV265" s="1175"/>
      <c r="CW265" s="1175"/>
      <c r="CX265" s="1175"/>
      <c r="CY265" s="1175"/>
      <c r="CZ265" s="1175"/>
      <c r="DA265" s="1175"/>
      <c r="DB265" s="1175"/>
      <c r="DC265" s="1175"/>
      <c r="DD265" s="1175"/>
      <c r="DE265" s="1175"/>
      <c r="DF265" s="1175"/>
      <c r="DG265" s="1175"/>
      <c r="DH265" s="1175"/>
      <c r="DI265" s="1175"/>
      <c r="DJ265" s="1175"/>
      <c r="DK265" s="1175"/>
      <c r="DL265" s="1175"/>
      <c r="DM265" s="1175"/>
      <c r="DN265" s="1175"/>
      <c r="DO265" s="1175"/>
      <c r="DP265" s="1175"/>
      <c r="DQ265" s="1175"/>
      <c r="DR265" s="1175"/>
      <c r="DS265" s="1175"/>
      <c r="DT265" s="1175"/>
      <c r="DU265" s="1175"/>
      <c r="DV265" s="1175"/>
      <c r="DW265" s="1175"/>
      <c r="DX265" s="1175"/>
      <c r="DY265" s="1175"/>
      <c r="DZ265" s="1175"/>
      <c r="EA265" s="1175"/>
      <c r="EB265" s="1175"/>
      <c r="EC265" s="1175"/>
      <c r="ED265" s="1175"/>
      <c r="EE265" s="1175"/>
      <c r="EF265" s="1175"/>
      <c r="EG265" s="1175"/>
      <c r="EH265" s="1175"/>
      <c r="EI265" s="1175"/>
      <c r="EJ265" s="1175"/>
      <c r="EK265" s="1175"/>
      <c r="EL265" s="1175"/>
      <c r="EM265" s="1175"/>
      <c r="EN265" s="1175"/>
      <c r="EO265" s="1175"/>
      <c r="EP265" s="1175"/>
      <c r="EQ265" s="1175"/>
      <c r="ER265" s="1175"/>
      <c r="ES265" s="1175"/>
      <c r="ET265" s="1175"/>
      <c r="EU265" s="1175"/>
      <c r="EV265" s="1175"/>
      <c r="EW265" s="1175"/>
      <c r="EX265" s="1175"/>
      <c r="EY265" s="1175"/>
      <c r="EZ265" s="1175"/>
      <c r="FA265" s="1175"/>
      <c r="FB265" s="1175"/>
      <c r="FC265" s="1175"/>
      <c r="FD265" s="1175"/>
      <c r="FE265" s="1175"/>
      <c r="FF265" s="1175"/>
      <c r="FG265" s="1175"/>
      <c r="FH265" s="1175"/>
      <c r="FI265" s="1175"/>
      <c r="FJ265" s="1175"/>
      <c r="FK265" s="1175"/>
      <c r="FL265" s="1175"/>
      <c r="FM265" s="1175"/>
      <c r="FN265" s="1175"/>
      <c r="FO265" s="1175"/>
      <c r="FP265" s="1175"/>
      <c r="FQ265" s="1175"/>
      <c r="FR265" s="1175"/>
      <c r="FS265" s="1175"/>
      <c r="FT265" s="1175"/>
      <c r="FU265" s="1175"/>
      <c r="FV265" s="1175"/>
      <c r="FW265" s="1175"/>
      <c r="FX265" s="1175"/>
      <c r="FY265" s="1175"/>
      <c r="FZ265" s="1175"/>
      <c r="GA265" s="1175"/>
      <c r="GB265" s="1175"/>
      <c r="GC265" s="1175"/>
      <c r="GD265" s="1175"/>
      <c r="GE265" s="1175"/>
      <c r="GF265" s="1175"/>
      <c r="GG265" s="1175"/>
      <c r="GH265" s="1175"/>
      <c r="GI265" s="1175"/>
      <c r="GJ265" s="1175"/>
      <c r="GK265" s="1175"/>
      <c r="GL265" s="1175"/>
      <c r="GM265" s="1175"/>
      <c r="GN265" s="1175"/>
      <c r="GO265" s="1175"/>
      <c r="GP265" s="1175"/>
      <c r="GQ265" s="1175"/>
      <c r="GR265" s="1175"/>
      <c r="GS265" s="1175"/>
      <c r="GT265" s="1175"/>
      <c r="GU265" s="1175"/>
      <c r="GV265" s="1175"/>
      <c r="GW265" s="1175"/>
      <c r="GX265" s="1175"/>
      <c r="GY265" s="1175"/>
      <c r="GZ265" s="1175"/>
      <c r="HA265" s="1175"/>
      <c r="HB265" s="1175"/>
      <c r="HC265" s="1175"/>
      <c r="HD265" s="1175"/>
      <c r="HE265" s="1175"/>
      <c r="HF265" s="1175"/>
      <c r="HG265" s="1175"/>
      <c r="HH265" s="1175"/>
      <c r="HI265" s="1175"/>
      <c r="HJ265" s="1175"/>
      <c r="HK265" s="1175"/>
      <c r="HL265" s="1175"/>
      <c r="HM265" s="1175"/>
      <c r="HN265" s="1175"/>
      <c r="HO265" s="1175"/>
      <c r="HP265" s="1175"/>
      <c r="HQ265" s="1175"/>
      <c r="HR265" s="1175"/>
      <c r="HS265" s="1175"/>
      <c r="HT265" s="1175"/>
      <c r="HU265" s="1175"/>
      <c r="HV265" s="1175"/>
      <c r="HW265" s="1175"/>
      <c r="HX265" s="1175"/>
      <c r="HY265" s="1175"/>
      <c r="HZ265" s="1175"/>
      <c r="IA265" s="1175"/>
      <c r="IB265" s="1175"/>
      <c r="IC265" s="1175"/>
      <c r="ID265" s="1175"/>
      <c r="IE265" s="1175"/>
      <c r="IF265" s="1175"/>
      <c r="IG265" s="1175"/>
      <c r="IH265" s="1175"/>
      <c r="II265" s="1175"/>
      <c r="IJ265" s="1175"/>
      <c r="IK265" s="1175"/>
      <c r="IL265" s="1175"/>
      <c r="IM265" s="1175"/>
      <c r="IN265" s="1175"/>
      <c r="IO265" s="1175"/>
      <c r="IP265" s="1175"/>
      <c r="IQ265" s="1175"/>
      <c r="IR265" s="1175"/>
      <c r="IS265" s="1175"/>
      <c r="IT265" s="1175"/>
      <c r="IU265" s="1175"/>
      <c r="IV265" s="1175"/>
      <c r="IW265" s="1175"/>
      <c r="IX265" s="1175"/>
      <c r="IY265" s="1175"/>
      <c r="IZ265" s="1175"/>
      <c r="JA265" s="1175"/>
      <c r="JB265" s="1175"/>
      <c r="JC265" s="1175"/>
      <c r="JD265" s="1175"/>
      <c r="JE265" s="1175"/>
    </row>
    <row r="266" spans="13:265" s="1206" customFormat="1" ht="15" hidden="1" customHeight="1" x14ac:dyDescent="0.25">
      <c r="M266" s="1064"/>
      <c r="N266" s="1064"/>
      <c r="CK266" s="1175"/>
      <c r="CL266" s="1175"/>
      <c r="CM266" s="1175"/>
      <c r="CN266" s="1175"/>
      <c r="CO266" s="1175"/>
      <c r="CP266" s="1175"/>
      <c r="CQ266" s="1175"/>
      <c r="CR266" s="1175"/>
      <c r="CS266" s="1175"/>
      <c r="CT266" s="1175"/>
      <c r="CU266" s="1175"/>
      <c r="CV266" s="1175"/>
      <c r="CW266" s="1175"/>
      <c r="CX266" s="1175"/>
      <c r="CY266" s="1175"/>
      <c r="CZ266" s="1175"/>
      <c r="DA266" s="1175"/>
      <c r="DB266" s="1175"/>
      <c r="DC266" s="1175"/>
      <c r="DD266" s="1175"/>
      <c r="DE266" s="1175"/>
      <c r="DF266" s="1175"/>
      <c r="DG266" s="1175"/>
      <c r="DH266" s="1175"/>
      <c r="DI266" s="1175"/>
      <c r="DJ266" s="1175"/>
      <c r="DK266" s="1175"/>
      <c r="DL266" s="1175"/>
      <c r="DM266" s="1175"/>
      <c r="DN266" s="1175"/>
      <c r="DO266" s="1175"/>
      <c r="DP266" s="1175"/>
      <c r="DQ266" s="1175"/>
      <c r="DR266" s="1175"/>
      <c r="DS266" s="1175"/>
      <c r="DT266" s="1175"/>
      <c r="DU266" s="1175"/>
      <c r="DV266" s="1175"/>
      <c r="DW266" s="1175"/>
      <c r="DX266" s="1175"/>
      <c r="DY266" s="1175"/>
      <c r="DZ266" s="1175"/>
      <c r="EA266" s="1175"/>
      <c r="EB266" s="1175"/>
      <c r="EC266" s="1175"/>
      <c r="ED266" s="1175"/>
      <c r="EE266" s="1175"/>
      <c r="EF266" s="1175"/>
      <c r="EG266" s="1175"/>
      <c r="EH266" s="1175"/>
      <c r="EI266" s="1175"/>
      <c r="EJ266" s="1175"/>
      <c r="EK266" s="1175"/>
      <c r="EL266" s="1175"/>
      <c r="EM266" s="1175"/>
      <c r="EN266" s="1175"/>
      <c r="EO266" s="1175"/>
      <c r="EP266" s="1175"/>
      <c r="EQ266" s="1175"/>
      <c r="ER266" s="1175"/>
      <c r="ES266" s="1175"/>
      <c r="ET266" s="1175"/>
      <c r="EU266" s="1175"/>
      <c r="EV266" s="1175"/>
      <c r="EW266" s="1175"/>
      <c r="EX266" s="1175"/>
      <c r="EY266" s="1175"/>
      <c r="EZ266" s="1175"/>
      <c r="FA266" s="1175"/>
      <c r="FB266" s="1175"/>
      <c r="FC266" s="1175"/>
      <c r="FD266" s="1175"/>
      <c r="FE266" s="1175"/>
      <c r="FF266" s="1175"/>
      <c r="FG266" s="1175"/>
      <c r="FH266" s="1175"/>
      <c r="FI266" s="1175"/>
      <c r="FJ266" s="1175"/>
      <c r="FK266" s="1175"/>
      <c r="FL266" s="1175"/>
      <c r="FM266" s="1175"/>
      <c r="FN266" s="1175"/>
      <c r="FO266" s="1175"/>
      <c r="FP266" s="1175"/>
      <c r="FQ266" s="1175"/>
      <c r="FR266" s="1175"/>
      <c r="FS266" s="1175"/>
      <c r="FT266" s="1175"/>
      <c r="FU266" s="1175"/>
      <c r="FV266" s="1175"/>
      <c r="FW266" s="1175"/>
      <c r="FX266" s="1175"/>
      <c r="FY266" s="1175"/>
      <c r="FZ266" s="1175"/>
      <c r="GA266" s="1175"/>
      <c r="GB266" s="1175"/>
      <c r="GC266" s="1175"/>
      <c r="GD266" s="1175"/>
      <c r="GE266" s="1175"/>
      <c r="GF266" s="1175"/>
      <c r="GG266" s="1175"/>
      <c r="GH266" s="1175"/>
      <c r="GI266" s="1175"/>
      <c r="GJ266" s="1175"/>
      <c r="GK266" s="1175"/>
      <c r="GL266" s="1175"/>
      <c r="GM266" s="1175"/>
      <c r="GN266" s="1175"/>
      <c r="GO266" s="1175"/>
      <c r="GP266" s="1175"/>
      <c r="GQ266" s="1175"/>
      <c r="GR266" s="1175"/>
      <c r="GS266" s="1175"/>
      <c r="GT266" s="1175"/>
      <c r="GU266" s="1175"/>
      <c r="GV266" s="1175"/>
      <c r="GW266" s="1175"/>
      <c r="GX266" s="1175"/>
      <c r="GY266" s="1175"/>
      <c r="GZ266" s="1175"/>
      <c r="HA266" s="1175"/>
      <c r="HB266" s="1175"/>
      <c r="HC266" s="1175"/>
      <c r="HD266" s="1175"/>
      <c r="HE266" s="1175"/>
      <c r="HF266" s="1175"/>
      <c r="HG266" s="1175"/>
      <c r="HH266" s="1175"/>
      <c r="HI266" s="1175"/>
      <c r="HJ266" s="1175"/>
      <c r="HK266" s="1175"/>
      <c r="HL266" s="1175"/>
      <c r="HM266" s="1175"/>
      <c r="HN266" s="1175"/>
      <c r="HO266" s="1175"/>
      <c r="HP266" s="1175"/>
      <c r="HQ266" s="1175"/>
      <c r="HR266" s="1175"/>
      <c r="HS266" s="1175"/>
      <c r="HT266" s="1175"/>
      <c r="HU266" s="1175"/>
      <c r="HV266" s="1175"/>
      <c r="HW266" s="1175"/>
      <c r="HX266" s="1175"/>
      <c r="HY266" s="1175"/>
      <c r="HZ266" s="1175"/>
      <c r="IA266" s="1175"/>
      <c r="IB266" s="1175"/>
      <c r="IC266" s="1175"/>
      <c r="ID266" s="1175"/>
      <c r="IE266" s="1175"/>
      <c r="IF266" s="1175"/>
      <c r="IG266" s="1175"/>
      <c r="IH266" s="1175"/>
      <c r="II266" s="1175"/>
      <c r="IJ266" s="1175"/>
      <c r="IK266" s="1175"/>
      <c r="IL266" s="1175"/>
      <c r="IM266" s="1175"/>
      <c r="IN266" s="1175"/>
      <c r="IO266" s="1175"/>
      <c r="IP266" s="1175"/>
      <c r="IQ266" s="1175"/>
      <c r="IR266" s="1175"/>
      <c r="IS266" s="1175"/>
      <c r="IT266" s="1175"/>
      <c r="IU266" s="1175"/>
      <c r="IV266" s="1175"/>
      <c r="IW266" s="1175"/>
      <c r="IX266" s="1175"/>
      <c r="IY266" s="1175"/>
      <c r="IZ266" s="1175"/>
      <c r="JA266" s="1175"/>
      <c r="JB266" s="1175"/>
      <c r="JC266" s="1175"/>
      <c r="JD266" s="1175"/>
      <c r="JE266" s="1175"/>
    </row>
    <row r="267" spans="13:265" s="1206" customFormat="1" ht="15" hidden="1" customHeight="1" x14ac:dyDescent="0.25">
      <c r="M267" s="1064"/>
      <c r="N267" s="1064"/>
      <c r="CK267" s="1175"/>
      <c r="CL267" s="1175"/>
      <c r="CM267" s="1175"/>
      <c r="CN267" s="1175"/>
      <c r="CO267" s="1175"/>
      <c r="CP267" s="1175"/>
      <c r="CQ267" s="1175"/>
      <c r="CR267" s="1175"/>
      <c r="CS267" s="1175"/>
      <c r="CT267" s="1175"/>
      <c r="CU267" s="1175"/>
      <c r="CV267" s="1175"/>
      <c r="CW267" s="1175"/>
      <c r="CX267" s="1175"/>
      <c r="CY267" s="1175"/>
      <c r="CZ267" s="1175"/>
      <c r="DA267" s="1175"/>
      <c r="DB267" s="1175"/>
      <c r="DC267" s="1175"/>
      <c r="DD267" s="1175"/>
      <c r="DE267" s="1175"/>
      <c r="DF267" s="1175"/>
      <c r="DG267" s="1175"/>
      <c r="DH267" s="1175"/>
      <c r="DI267" s="1175"/>
      <c r="DJ267" s="1175"/>
      <c r="DK267" s="1175"/>
      <c r="DL267" s="1175"/>
      <c r="DM267" s="1175"/>
      <c r="DN267" s="1175"/>
      <c r="DO267" s="1175"/>
      <c r="DP267" s="1175"/>
      <c r="DQ267" s="1175"/>
      <c r="DR267" s="1175"/>
      <c r="DS267" s="1175"/>
      <c r="DT267" s="1175"/>
      <c r="DU267" s="1175"/>
      <c r="DV267" s="1175"/>
      <c r="DW267" s="1175"/>
      <c r="DX267" s="1175"/>
      <c r="DY267" s="1175"/>
      <c r="DZ267" s="1175"/>
      <c r="EA267" s="1175"/>
      <c r="EB267" s="1175"/>
      <c r="EC267" s="1175"/>
      <c r="ED267" s="1175"/>
      <c r="EE267" s="1175"/>
      <c r="EF267" s="1175"/>
      <c r="EG267" s="1175"/>
      <c r="EH267" s="1175"/>
      <c r="EI267" s="1175"/>
      <c r="EJ267" s="1175"/>
      <c r="EK267" s="1175"/>
      <c r="EL267" s="1175"/>
      <c r="EM267" s="1175"/>
      <c r="EN267" s="1175"/>
      <c r="EO267" s="1175"/>
      <c r="EP267" s="1175"/>
      <c r="EQ267" s="1175"/>
      <c r="ER267" s="1175"/>
      <c r="ES267" s="1175"/>
      <c r="ET267" s="1175"/>
      <c r="EU267" s="1175"/>
      <c r="EV267" s="1175"/>
      <c r="EW267" s="1175"/>
      <c r="EX267" s="1175"/>
      <c r="EY267" s="1175"/>
      <c r="EZ267" s="1175"/>
      <c r="FA267" s="1175"/>
      <c r="FB267" s="1175"/>
      <c r="FC267" s="1175"/>
      <c r="FD267" s="1175"/>
      <c r="FE267" s="1175"/>
      <c r="FF267" s="1175"/>
      <c r="FG267" s="1175"/>
      <c r="FH267" s="1175"/>
      <c r="FI267" s="1175"/>
      <c r="FJ267" s="1175"/>
      <c r="FK267" s="1175"/>
      <c r="FL267" s="1175"/>
      <c r="FM267" s="1175"/>
      <c r="FN267" s="1175"/>
      <c r="FO267" s="1175"/>
      <c r="FP267" s="1175"/>
      <c r="FQ267" s="1175"/>
      <c r="FR267" s="1175"/>
      <c r="FS267" s="1175"/>
      <c r="FT267" s="1175"/>
      <c r="FU267" s="1175"/>
      <c r="FV267" s="1175"/>
      <c r="FW267" s="1175"/>
      <c r="FX267" s="1175"/>
      <c r="FY267" s="1175"/>
      <c r="FZ267" s="1175"/>
      <c r="GA267" s="1175"/>
      <c r="GB267" s="1175"/>
      <c r="GC267" s="1175"/>
      <c r="GD267" s="1175"/>
      <c r="GE267" s="1175"/>
      <c r="GF267" s="1175"/>
      <c r="GG267" s="1175"/>
      <c r="GH267" s="1175"/>
      <c r="GI267" s="1175"/>
      <c r="GJ267" s="1175"/>
      <c r="GK267" s="1175"/>
      <c r="GL267" s="1175"/>
      <c r="GM267" s="1175"/>
      <c r="GN267" s="1175"/>
      <c r="GO267" s="1175"/>
      <c r="GP267" s="1175"/>
      <c r="GQ267" s="1175"/>
      <c r="GR267" s="1175"/>
      <c r="GS267" s="1175"/>
      <c r="GT267" s="1175"/>
      <c r="GU267" s="1175"/>
      <c r="GV267" s="1175"/>
      <c r="GW267" s="1175"/>
      <c r="GX267" s="1175"/>
      <c r="GY267" s="1175"/>
      <c r="GZ267" s="1175"/>
      <c r="HA267" s="1175"/>
      <c r="HB267" s="1175"/>
      <c r="HC267" s="1175"/>
      <c r="HD267" s="1175"/>
      <c r="HE267" s="1175"/>
      <c r="HF267" s="1175"/>
      <c r="HG267" s="1175"/>
      <c r="HH267" s="1175"/>
      <c r="HI267" s="1175"/>
      <c r="HJ267" s="1175"/>
      <c r="HK267" s="1175"/>
      <c r="HL267" s="1175"/>
      <c r="HM267" s="1175"/>
      <c r="HN267" s="1175"/>
      <c r="HO267" s="1175"/>
      <c r="HP267" s="1175"/>
      <c r="HQ267" s="1175"/>
      <c r="HR267" s="1175"/>
      <c r="HS267" s="1175"/>
      <c r="HT267" s="1175"/>
      <c r="HU267" s="1175"/>
      <c r="HV267" s="1175"/>
      <c r="HW267" s="1175"/>
      <c r="HX267" s="1175"/>
      <c r="HY267" s="1175"/>
      <c r="HZ267" s="1175"/>
      <c r="IA267" s="1175"/>
      <c r="IB267" s="1175"/>
      <c r="IC267" s="1175"/>
      <c r="ID267" s="1175"/>
      <c r="IE267" s="1175"/>
      <c r="IF267" s="1175"/>
      <c r="IG267" s="1175"/>
      <c r="IH267" s="1175"/>
      <c r="II267" s="1175"/>
      <c r="IJ267" s="1175"/>
      <c r="IK267" s="1175"/>
      <c r="IL267" s="1175"/>
      <c r="IM267" s="1175"/>
      <c r="IN267" s="1175"/>
      <c r="IO267" s="1175"/>
      <c r="IP267" s="1175"/>
      <c r="IQ267" s="1175"/>
      <c r="IR267" s="1175"/>
      <c r="IS267" s="1175"/>
      <c r="IT267" s="1175"/>
      <c r="IU267" s="1175"/>
      <c r="IV267" s="1175"/>
      <c r="IW267" s="1175"/>
      <c r="IX267" s="1175"/>
      <c r="IY267" s="1175"/>
      <c r="IZ267" s="1175"/>
      <c r="JA267" s="1175"/>
      <c r="JB267" s="1175"/>
      <c r="JC267" s="1175"/>
      <c r="JD267" s="1175"/>
      <c r="JE267" s="1175"/>
    </row>
    <row r="268" spans="13:265" s="1206" customFormat="1" ht="15" hidden="1" customHeight="1" x14ac:dyDescent="0.25">
      <c r="M268" s="1064"/>
      <c r="N268" s="1064"/>
      <c r="CK268" s="1175"/>
      <c r="CL268" s="1175"/>
      <c r="CM268" s="1175"/>
      <c r="CN268" s="1175"/>
      <c r="CO268" s="1175"/>
      <c r="CP268" s="1175"/>
      <c r="CQ268" s="1175"/>
      <c r="CR268" s="1175"/>
      <c r="CS268" s="1175"/>
      <c r="CT268" s="1175"/>
      <c r="CU268" s="1175"/>
      <c r="CV268" s="1175"/>
      <c r="CW268" s="1175"/>
      <c r="CX268" s="1175"/>
      <c r="CY268" s="1175"/>
      <c r="CZ268" s="1175"/>
      <c r="DA268" s="1175"/>
      <c r="DB268" s="1175"/>
      <c r="DC268" s="1175"/>
      <c r="DD268" s="1175"/>
      <c r="DE268" s="1175"/>
      <c r="DF268" s="1175"/>
      <c r="DG268" s="1175"/>
      <c r="DH268" s="1175"/>
      <c r="DI268" s="1175"/>
      <c r="DJ268" s="1175"/>
      <c r="DK268" s="1175"/>
      <c r="DL268" s="1175"/>
      <c r="DM268" s="1175"/>
      <c r="DN268" s="1175"/>
      <c r="DO268" s="1175"/>
      <c r="DP268" s="1175"/>
      <c r="DQ268" s="1175"/>
      <c r="DR268" s="1175"/>
      <c r="DS268" s="1175"/>
      <c r="DT268" s="1175"/>
      <c r="DU268" s="1175"/>
      <c r="DV268" s="1175"/>
      <c r="DW268" s="1175"/>
      <c r="DX268" s="1175"/>
      <c r="DY268" s="1175"/>
      <c r="DZ268" s="1175"/>
      <c r="EA268" s="1175"/>
      <c r="EB268" s="1175"/>
      <c r="EC268" s="1175"/>
      <c r="ED268" s="1175"/>
      <c r="EE268" s="1175"/>
      <c r="EF268" s="1175"/>
      <c r="EG268" s="1175"/>
      <c r="EH268" s="1175"/>
      <c r="EI268" s="1175"/>
      <c r="EJ268" s="1175"/>
      <c r="EK268" s="1175"/>
      <c r="EL268" s="1175"/>
      <c r="EM268" s="1175"/>
      <c r="EN268" s="1175"/>
      <c r="EO268" s="1175"/>
      <c r="EP268" s="1175"/>
      <c r="EQ268" s="1175"/>
      <c r="ER268" s="1175"/>
      <c r="ES268" s="1175"/>
      <c r="ET268" s="1175"/>
      <c r="EU268" s="1175"/>
      <c r="EV268" s="1175"/>
      <c r="EW268" s="1175"/>
      <c r="EX268" s="1175"/>
      <c r="EY268" s="1175"/>
      <c r="EZ268" s="1175"/>
      <c r="FA268" s="1175"/>
      <c r="FB268" s="1175"/>
      <c r="FC268" s="1175"/>
      <c r="FD268" s="1175"/>
      <c r="FE268" s="1175"/>
      <c r="FF268" s="1175"/>
      <c r="FG268" s="1175"/>
      <c r="FH268" s="1175"/>
      <c r="FI268" s="1175"/>
      <c r="FJ268" s="1175"/>
      <c r="FK268" s="1175"/>
      <c r="FL268" s="1175"/>
      <c r="FM268" s="1175"/>
      <c r="FN268" s="1175"/>
      <c r="FO268" s="1175"/>
      <c r="FP268" s="1175"/>
      <c r="FQ268" s="1175"/>
      <c r="FR268" s="1175"/>
      <c r="FS268" s="1175"/>
      <c r="FT268" s="1175"/>
      <c r="FU268" s="1175"/>
      <c r="FV268" s="1175"/>
      <c r="FW268" s="1175"/>
      <c r="FX268" s="1175"/>
      <c r="FY268" s="1175"/>
      <c r="FZ268" s="1175"/>
      <c r="GA268" s="1175"/>
      <c r="GB268" s="1175"/>
      <c r="GC268" s="1175"/>
      <c r="GD268" s="1175"/>
      <c r="GE268" s="1175"/>
      <c r="GF268" s="1175"/>
      <c r="GG268" s="1175"/>
      <c r="GH268" s="1175"/>
      <c r="GI268" s="1175"/>
      <c r="GJ268" s="1175"/>
      <c r="GK268" s="1175"/>
      <c r="GL268" s="1175"/>
      <c r="GM268" s="1175"/>
      <c r="GN268" s="1175"/>
      <c r="GO268" s="1175"/>
      <c r="GP268" s="1175"/>
      <c r="GQ268" s="1175"/>
      <c r="GR268" s="1175"/>
      <c r="GS268" s="1175"/>
      <c r="GT268" s="1175"/>
      <c r="GU268" s="1175"/>
      <c r="GV268" s="1175"/>
      <c r="GW268" s="1175"/>
      <c r="GX268" s="1175"/>
      <c r="GY268" s="1175"/>
      <c r="GZ268" s="1175"/>
      <c r="HA268" s="1175"/>
      <c r="HB268" s="1175"/>
      <c r="HC268" s="1175"/>
      <c r="HD268" s="1175"/>
      <c r="HE268" s="1175"/>
      <c r="HF268" s="1175"/>
      <c r="HG268" s="1175"/>
      <c r="HH268" s="1175"/>
      <c r="HI268" s="1175"/>
      <c r="HJ268" s="1175"/>
      <c r="HK268" s="1175"/>
      <c r="HL268" s="1175"/>
      <c r="HM268" s="1175"/>
      <c r="HN268" s="1175"/>
      <c r="HO268" s="1175"/>
      <c r="HP268" s="1175"/>
      <c r="HQ268" s="1175"/>
      <c r="HR268" s="1175"/>
      <c r="HS268" s="1175"/>
      <c r="HT268" s="1175"/>
      <c r="HU268" s="1175"/>
      <c r="HV268" s="1175"/>
      <c r="HW268" s="1175"/>
      <c r="HX268" s="1175"/>
      <c r="HY268" s="1175"/>
      <c r="HZ268" s="1175"/>
      <c r="IA268" s="1175"/>
      <c r="IB268" s="1175"/>
      <c r="IC268" s="1175"/>
      <c r="ID268" s="1175"/>
      <c r="IE268" s="1175"/>
      <c r="IF268" s="1175"/>
      <c r="IG268" s="1175"/>
      <c r="IH268" s="1175"/>
      <c r="II268" s="1175"/>
      <c r="IJ268" s="1175"/>
      <c r="IK268" s="1175"/>
      <c r="IL268" s="1175"/>
      <c r="IM268" s="1175"/>
      <c r="IN268" s="1175"/>
      <c r="IO268" s="1175"/>
      <c r="IP268" s="1175"/>
      <c r="IQ268" s="1175"/>
      <c r="IR268" s="1175"/>
      <c r="IS268" s="1175"/>
      <c r="IT268" s="1175"/>
      <c r="IU268" s="1175"/>
      <c r="IV268" s="1175"/>
      <c r="IW268" s="1175"/>
      <c r="IX268" s="1175"/>
      <c r="IY268" s="1175"/>
      <c r="IZ268" s="1175"/>
      <c r="JA268" s="1175"/>
      <c r="JB268" s="1175"/>
      <c r="JC268" s="1175"/>
      <c r="JD268" s="1175"/>
      <c r="JE268" s="1175"/>
    </row>
    <row r="269" spans="13:265" s="1206" customFormat="1" ht="15" hidden="1" customHeight="1" x14ac:dyDescent="0.25">
      <c r="M269" s="1064"/>
      <c r="N269" s="1064"/>
      <c r="CK269" s="1175"/>
      <c r="CL269" s="1175"/>
      <c r="CM269" s="1175"/>
      <c r="CN269" s="1175"/>
      <c r="CO269" s="1175"/>
      <c r="CP269" s="1175"/>
      <c r="CQ269" s="1175"/>
      <c r="CR269" s="1175"/>
      <c r="CS269" s="1175"/>
      <c r="CT269" s="1175"/>
      <c r="CU269" s="1175"/>
      <c r="CV269" s="1175"/>
      <c r="CW269" s="1175"/>
      <c r="CX269" s="1175"/>
      <c r="CY269" s="1175"/>
      <c r="CZ269" s="1175"/>
      <c r="DA269" s="1175"/>
      <c r="DB269" s="1175"/>
      <c r="DC269" s="1175"/>
      <c r="DD269" s="1175"/>
      <c r="DE269" s="1175"/>
      <c r="DF269" s="1175"/>
      <c r="DG269" s="1175"/>
      <c r="DH269" s="1175"/>
      <c r="DI269" s="1175"/>
      <c r="DJ269" s="1175"/>
      <c r="DK269" s="1175"/>
      <c r="DL269" s="1175"/>
      <c r="DM269" s="1175"/>
      <c r="DN269" s="1175"/>
      <c r="DO269" s="1175"/>
      <c r="DP269" s="1175"/>
      <c r="DQ269" s="1175"/>
      <c r="DR269" s="1175"/>
      <c r="DS269" s="1175"/>
      <c r="DT269" s="1175"/>
      <c r="DU269" s="1175"/>
      <c r="DV269" s="1175"/>
      <c r="DW269" s="1175"/>
      <c r="DX269" s="1175"/>
      <c r="DY269" s="1175"/>
      <c r="DZ269" s="1175"/>
      <c r="EA269" s="1175"/>
      <c r="EB269" s="1175"/>
      <c r="EC269" s="1175"/>
      <c r="ED269" s="1175"/>
      <c r="EE269" s="1175"/>
      <c r="EF269" s="1175"/>
      <c r="EG269" s="1175"/>
      <c r="EH269" s="1175"/>
      <c r="EI269" s="1175"/>
      <c r="EJ269" s="1175"/>
      <c r="EK269" s="1175"/>
      <c r="EL269" s="1175"/>
      <c r="EM269" s="1175"/>
      <c r="EN269" s="1175"/>
      <c r="EO269" s="1175"/>
      <c r="EP269" s="1175"/>
      <c r="EQ269" s="1175"/>
      <c r="ER269" s="1175"/>
      <c r="ES269" s="1175"/>
      <c r="ET269" s="1175"/>
      <c r="EU269" s="1175"/>
      <c r="EV269" s="1175"/>
      <c r="EW269" s="1175"/>
      <c r="EX269" s="1175"/>
      <c r="EY269" s="1175"/>
      <c r="EZ269" s="1175"/>
      <c r="FA269" s="1175"/>
      <c r="FB269" s="1175"/>
      <c r="FC269" s="1175"/>
      <c r="FD269" s="1175"/>
      <c r="FE269" s="1175"/>
      <c r="FF269" s="1175"/>
      <c r="FG269" s="1175"/>
      <c r="FH269" s="1175"/>
      <c r="FI269" s="1175"/>
      <c r="FJ269" s="1175"/>
      <c r="FK269" s="1175"/>
      <c r="FL269" s="1175"/>
      <c r="FM269" s="1175"/>
      <c r="FN269" s="1175"/>
      <c r="FO269" s="1175"/>
      <c r="FP269" s="1175"/>
      <c r="FQ269" s="1175"/>
      <c r="FR269" s="1175"/>
      <c r="FS269" s="1175"/>
      <c r="FT269" s="1175"/>
      <c r="FU269" s="1175"/>
      <c r="FV269" s="1175"/>
      <c r="FW269" s="1175"/>
      <c r="FX269" s="1175"/>
      <c r="FY269" s="1175"/>
      <c r="FZ269" s="1175"/>
      <c r="GA269" s="1175"/>
      <c r="GB269" s="1175"/>
      <c r="GC269" s="1175"/>
      <c r="GD269" s="1175"/>
      <c r="GE269" s="1175"/>
      <c r="GF269" s="1175"/>
      <c r="GG269" s="1175"/>
      <c r="GH269" s="1175"/>
      <c r="GI269" s="1175"/>
      <c r="GJ269" s="1175"/>
      <c r="GK269" s="1175"/>
      <c r="GL269" s="1175"/>
      <c r="GM269" s="1175"/>
      <c r="GN269" s="1175"/>
      <c r="GO269" s="1175"/>
      <c r="GP269" s="1175"/>
      <c r="GQ269" s="1175"/>
      <c r="GR269" s="1175"/>
      <c r="GS269" s="1175"/>
      <c r="GT269" s="1175"/>
      <c r="GU269" s="1175"/>
      <c r="GV269" s="1175"/>
      <c r="GW269" s="1175"/>
      <c r="GX269" s="1175"/>
      <c r="GY269" s="1175"/>
      <c r="GZ269" s="1175"/>
      <c r="HA269" s="1175"/>
      <c r="HB269" s="1175"/>
      <c r="HC269" s="1175"/>
      <c r="HD269" s="1175"/>
      <c r="HE269" s="1175"/>
      <c r="HF269" s="1175"/>
      <c r="HG269" s="1175"/>
      <c r="HH269" s="1175"/>
      <c r="HI269" s="1175"/>
      <c r="HJ269" s="1175"/>
      <c r="HK269" s="1175"/>
      <c r="HL269" s="1175"/>
      <c r="HM269" s="1175"/>
      <c r="HN269" s="1175"/>
      <c r="HO269" s="1175"/>
      <c r="HP269" s="1175"/>
      <c r="HQ269" s="1175"/>
      <c r="HR269" s="1175"/>
      <c r="HS269" s="1175"/>
      <c r="HT269" s="1175"/>
      <c r="HU269" s="1175"/>
      <c r="HV269" s="1175"/>
      <c r="HW269" s="1175"/>
      <c r="HX269" s="1175"/>
      <c r="HY269" s="1175"/>
      <c r="HZ269" s="1175"/>
      <c r="IA269" s="1175"/>
      <c r="IB269" s="1175"/>
      <c r="IC269" s="1175"/>
      <c r="ID269" s="1175"/>
      <c r="IE269" s="1175"/>
      <c r="IF269" s="1175"/>
      <c r="IG269" s="1175"/>
      <c r="IH269" s="1175"/>
      <c r="II269" s="1175"/>
      <c r="IJ269" s="1175"/>
      <c r="IK269" s="1175"/>
      <c r="IL269" s="1175"/>
      <c r="IM269" s="1175"/>
      <c r="IN269" s="1175"/>
      <c r="IO269" s="1175"/>
      <c r="IP269" s="1175"/>
      <c r="IQ269" s="1175"/>
      <c r="IR269" s="1175"/>
      <c r="IS269" s="1175"/>
      <c r="IT269" s="1175"/>
      <c r="IU269" s="1175"/>
      <c r="IV269" s="1175"/>
      <c r="IW269" s="1175"/>
      <c r="IX269" s="1175"/>
      <c r="IY269" s="1175"/>
      <c r="IZ269" s="1175"/>
      <c r="JA269" s="1175"/>
      <c r="JB269" s="1175"/>
      <c r="JC269" s="1175"/>
      <c r="JD269" s="1175"/>
      <c r="JE269" s="1175"/>
    </row>
    <row r="270" spans="13:265" s="1206" customFormat="1" ht="15" hidden="1" customHeight="1" x14ac:dyDescent="0.25">
      <c r="M270" s="1064"/>
      <c r="N270" s="1064"/>
      <c r="CK270" s="1175"/>
      <c r="CL270" s="1175"/>
      <c r="CM270" s="1175"/>
      <c r="CN270" s="1175"/>
      <c r="CO270" s="1175"/>
      <c r="CP270" s="1175"/>
      <c r="CQ270" s="1175"/>
      <c r="CR270" s="1175"/>
      <c r="CS270" s="1175"/>
      <c r="CT270" s="1175"/>
      <c r="CU270" s="1175"/>
      <c r="CV270" s="1175"/>
      <c r="CW270" s="1175"/>
      <c r="CX270" s="1175"/>
      <c r="CY270" s="1175"/>
      <c r="CZ270" s="1175"/>
      <c r="DA270" s="1175"/>
      <c r="DB270" s="1175"/>
      <c r="DC270" s="1175"/>
      <c r="DD270" s="1175"/>
      <c r="DE270" s="1175"/>
      <c r="DF270" s="1175"/>
      <c r="DG270" s="1175"/>
      <c r="DH270" s="1175"/>
      <c r="DI270" s="1175"/>
      <c r="DJ270" s="1175"/>
      <c r="DK270" s="1175"/>
      <c r="DL270" s="1175"/>
      <c r="DM270" s="1175"/>
      <c r="DN270" s="1175"/>
      <c r="DO270" s="1175"/>
      <c r="DP270" s="1175"/>
      <c r="DQ270" s="1175"/>
      <c r="DR270" s="1175"/>
      <c r="DS270" s="1175"/>
      <c r="DT270" s="1175"/>
      <c r="DU270" s="1175"/>
      <c r="DV270" s="1175"/>
      <c r="DW270" s="1175"/>
      <c r="DX270" s="1175"/>
      <c r="DY270" s="1175"/>
      <c r="DZ270" s="1175"/>
      <c r="EA270" s="1175"/>
      <c r="EB270" s="1175"/>
      <c r="EC270" s="1175"/>
      <c r="ED270" s="1175"/>
      <c r="EE270" s="1175"/>
      <c r="EF270" s="1175"/>
      <c r="EG270" s="1175"/>
      <c r="EH270" s="1175"/>
      <c r="EI270" s="1175"/>
      <c r="EJ270" s="1175"/>
      <c r="EK270" s="1175"/>
      <c r="EL270" s="1175"/>
      <c r="EM270" s="1175"/>
      <c r="EN270" s="1175"/>
      <c r="EO270" s="1175"/>
      <c r="EP270" s="1175"/>
      <c r="EQ270" s="1175"/>
      <c r="ER270" s="1175"/>
      <c r="ES270" s="1175"/>
      <c r="ET270" s="1175"/>
      <c r="EU270" s="1175"/>
      <c r="EV270" s="1175"/>
      <c r="EW270" s="1175"/>
      <c r="EX270" s="1175"/>
      <c r="EY270" s="1175"/>
      <c r="EZ270" s="1175"/>
      <c r="FA270" s="1175"/>
      <c r="FB270" s="1175"/>
      <c r="FC270" s="1175"/>
      <c r="FD270" s="1175"/>
      <c r="FE270" s="1175"/>
      <c r="FF270" s="1175"/>
      <c r="FG270" s="1175"/>
      <c r="FH270" s="1175"/>
      <c r="FI270" s="1175"/>
      <c r="FJ270" s="1175"/>
      <c r="FK270" s="1175"/>
      <c r="FL270" s="1175"/>
      <c r="FM270" s="1175"/>
      <c r="FN270" s="1175"/>
      <c r="FO270" s="1175"/>
      <c r="FP270" s="1175"/>
      <c r="FQ270" s="1175"/>
      <c r="FR270" s="1175"/>
      <c r="FS270" s="1175"/>
      <c r="FT270" s="1175"/>
      <c r="FU270" s="1175"/>
      <c r="FV270" s="1175"/>
      <c r="FW270" s="1175"/>
      <c r="FX270" s="1175"/>
      <c r="FY270" s="1175"/>
      <c r="FZ270" s="1175"/>
      <c r="GA270" s="1175"/>
      <c r="GB270" s="1175"/>
      <c r="GC270" s="1175"/>
      <c r="GD270" s="1175"/>
      <c r="GE270" s="1175"/>
      <c r="GF270" s="1175"/>
      <c r="GG270" s="1175"/>
      <c r="GH270" s="1175"/>
      <c r="GI270" s="1175"/>
      <c r="GJ270" s="1175"/>
      <c r="GK270" s="1175"/>
      <c r="GL270" s="1175"/>
      <c r="GM270" s="1175"/>
      <c r="GN270" s="1175"/>
      <c r="GO270" s="1175"/>
      <c r="GP270" s="1175"/>
      <c r="GQ270" s="1175"/>
      <c r="GR270" s="1175"/>
      <c r="GS270" s="1175"/>
      <c r="GT270" s="1175"/>
      <c r="GU270" s="1175"/>
      <c r="GV270" s="1175"/>
      <c r="GW270" s="1175"/>
      <c r="GX270" s="1175"/>
      <c r="GY270" s="1175"/>
      <c r="GZ270" s="1175"/>
      <c r="HA270" s="1175"/>
      <c r="HB270" s="1175"/>
      <c r="HC270" s="1175"/>
      <c r="HD270" s="1175"/>
      <c r="HE270" s="1175"/>
      <c r="HF270" s="1175"/>
      <c r="HG270" s="1175"/>
      <c r="HH270" s="1175"/>
      <c r="HI270" s="1175"/>
      <c r="HJ270" s="1175"/>
      <c r="HK270" s="1175"/>
      <c r="HL270" s="1175"/>
      <c r="HM270" s="1175"/>
      <c r="HN270" s="1175"/>
      <c r="HO270" s="1175"/>
      <c r="HP270" s="1175"/>
      <c r="HQ270" s="1175"/>
      <c r="HR270" s="1175"/>
      <c r="HS270" s="1175"/>
      <c r="HT270" s="1175"/>
      <c r="HU270" s="1175"/>
      <c r="HV270" s="1175"/>
      <c r="HW270" s="1175"/>
      <c r="HX270" s="1175"/>
      <c r="HY270" s="1175"/>
      <c r="HZ270" s="1175"/>
      <c r="IA270" s="1175"/>
      <c r="IB270" s="1175"/>
      <c r="IC270" s="1175"/>
      <c r="ID270" s="1175"/>
      <c r="IE270" s="1175"/>
      <c r="IF270" s="1175"/>
      <c r="IG270" s="1175"/>
      <c r="IH270" s="1175"/>
      <c r="II270" s="1175"/>
      <c r="IJ270" s="1175"/>
      <c r="IK270" s="1175"/>
      <c r="IL270" s="1175"/>
      <c r="IM270" s="1175"/>
      <c r="IN270" s="1175"/>
      <c r="IO270" s="1175"/>
      <c r="IP270" s="1175"/>
      <c r="IQ270" s="1175"/>
      <c r="IR270" s="1175"/>
      <c r="IS270" s="1175"/>
      <c r="IT270" s="1175"/>
      <c r="IU270" s="1175"/>
      <c r="IV270" s="1175"/>
      <c r="IW270" s="1175"/>
      <c r="IX270" s="1175"/>
      <c r="IY270" s="1175"/>
      <c r="IZ270" s="1175"/>
      <c r="JA270" s="1175"/>
      <c r="JB270" s="1175"/>
      <c r="JC270" s="1175"/>
      <c r="JD270" s="1175"/>
      <c r="JE270" s="1175"/>
    </row>
    <row r="271" spans="13:265" s="1206" customFormat="1" ht="15" hidden="1" customHeight="1" x14ac:dyDescent="0.25">
      <c r="M271" s="1064"/>
      <c r="N271" s="1064"/>
      <c r="CK271" s="1175"/>
      <c r="CL271" s="1175"/>
      <c r="CM271" s="1175"/>
      <c r="CN271" s="1175"/>
      <c r="CO271" s="1175"/>
      <c r="CP271" s="1175"/>
      <c r="CQ271" s="1175"/>
      <c r="CR271" s="1175"/>
      <c r="CS271" s="1175"/>
      <c r="CT271" s="1175"/>
      <c r="CU271" s="1175"/>
      <c r="CV271" s="1175"/>
      <c r="CW271" s="1175"/>
      <c r="CX271" s="1175"/>
      <c r="CY271" s="1175"/>
      <c r="CZ271" s="1175"/>
      <c r="DA271" s="1175"/>
      <c r="DB271" s="1175"/>
      <c r="DC271" s="1175"/>
      <c r="DD271" s="1175"/>
      <c r="DE271" s="1175"/>
      <c r="DF271" s="1175"/>
      <c r="DG271" s="1175"/>
      <c r="DH271" s="1175"/>
      <c r="DI271" s="1175"/>
      <c r="DJ271" s="1175"/>
      <c r="DK271" s="1175"/>
      <c r="DL271" s="1175"/>
      <c r="DM271" s="1175"/>
      <c r="DN271" s="1175"/>
      <c r="DO271" s="1175"/>
      <c r="DP271" s="1175"/>
      <c r="DQ271" s="1175"/>
      <c r="DR271" s="1175"/>
      <c r="DS271" s="1175"/>
      <c r="DT271" s="1175"/>
      <c r="DU271" s="1175"/>
      <c r="DV271" s="1175"/>
      <c r="DW271" s="1175"/>
      <c r="DX271" s="1175"/>
      <c r="DY271" s="1175"/>
      <c r="DZ271" s="1175"/>
      <c r="EA271" s="1175"/>
      <c r="EB271" s="1175"/>
      <c r="EC271" s="1175"/>
      <c r="ED271" s="1175"/>
      <c r="EE271" s="1175"/>
      <c r="EF271" s="1175"/>
      <c r="EG271" s="1175"/>
      <c r="EH271" s="1175"/>
      <c r="EI271" s="1175"/>
      <c r="EJ271" s="1175"/>
      <c r="EK271" s="1175"/>
      <c r="EL271" s="1175"/>
      <c r="EM271" s="1175"/>
      <c r="EN271" s="1175"/>
      <c r="EO271" s="1175"/>
      <c r="EP271" s="1175"/>
      <c r="EQ271" s="1175"/>
      <c r="ER271" s="1175"/>
      <c r="ES271" s="1175"/>
      <c r="ET271" s="1175"/>
      <c r="EU271" s="1175"/>
      <c r="EV271" s="1175"/>
      <c r="EW271" s="1175"/>
      <c r="EX271" s="1175"/>
      <c r="EY271" s="1175"/>
      <c r="EZ271" s="1175"/>
      <c r="FA271" s="1175"/>
      <c r="FB271" s="1175"/>
      <c r="FC271" s="1175"/>
      <c r="FD271" s="1175"/>
      <c r="FE271" s="1175"/>
      <c r="FF271" s="1175"/>
      <c r="FG271" s="1175"/>
      <c r="FH271" s="1175"/>
      <c r="FI271" s="1175"/>
      <c r="FJ271" s="1175"/>
      <c r="FK271" s="1175"/>
      <c r="FL271" s="1175"/>
      <c r="FM271" s="1175"/>
      <c r="FN271" s="1175"/>
      <c r="FO271" s="1175"/>
      <c r="FP271" s="1175"/>
      <c r="FQ271" s="1175"/>
      <c r="FR271" s="1175"/>
      <c r="FS271" s="1175"/>
      <c r="FT271" s="1175"/>
      <c r="FU271" s="1175"/>
      <c r="FV271" s="1175"/>
      <c r="FW271" s="1175"/>
      <c r="FX271" s="1175"/>
      <c r="FY271" s="1175"/>
      <c r="FZ271" s="1175"/>
      <c r="GA271" s="1175"/>
      <c r="GB271" s="1175"/>
      <c r="GC271" s="1175"/>
      <c r="GD271" s="1175"/>
      <c r="GE271" s="1175"/>
      <c r="GF271" s="1175"/>
      <c r="GG271" s="1175"/>
      <c r="GH271" s="1175"/>
      <c r="GI271" s="1175"/>
      <c r="GJ271" s="1175"/>
      <c r="GK271" s="1175"/>
      <c r="GL271" s="1175"/>
      <c r="GM271" s="1175"/>
      <c r="GN271" s="1175"/>
      <c r="GO271" s="1175"/>
      <c r="GP271" s="1175"/>
      <c r="GQ271" s="1175"/>
      <c r="GR271" s="1175"/>
      <c r="GS271" s="1175"/>
      <c r="GT271" s="1175"/>
      <c r="GU271" s="1175"/>
      <c r="GV271" s="1175"/>
      <c r="GW271" s="1175"/>
      <c r="GX271" s="1175"/>
      <c r="GY271" s="1175"/>
      <c r="GZ271" s="1175"/>
      <c r="HA271" s="1175"/>
      <c r="HB271" s="1175"/>
      <c r="HC271" s="1175"/>
      <c r="HD271" s="1175"/>
      <c r="HE271" s="1175"/>
      <c r="HF271" s="1175"/>
      <c r="HG271" s="1175"/>
      <c r="HH271" s="1175"/>
      <c r="HI271" s="1175"/>
      <c r="HJ271" s="1175"/>
      <c r="HK271" s="1175"/>
      <c r="HL271" s="1175"/>
      <c r="HM271" s="1175"/>
      <c r="HN271" s="1175"/>
      <c r="HO271" s="1175"/>
      <c r="HP271" s="1175"/>
      <c r="HQ271" s="1175"/>
      <c r="HR271" s="1175"/>
      <c r="HS271" s="1175"/>
      <c r="HT271" s="1175"/>
      <c r="HU271" s="1175"/>
      <c r="HV271" s="1175"/>
      <c r="HW271" s="1175"/>
      <c r="HX271" s="1175"/>
      <c r="HY271" s="1175"/>
      <c r="HZ271" s="1175"/>
      <c r="IA271" s="1175"/>
      <c r="IB271" s="1175"/>
      <c r="IC271" s="1175"/>
      <c r="ID271" s="1175"/>
      <c r="IE271" s="1175"/>
      <c r="IF271" s="1175"/>
      <c r="IG271" s="1175"/>
      <c r="IH271" s="1175"/>
      <c r="II271" s="1175"/>
      <c r="IJ271" s="1175"/>
      <c r="IK271" s="1175"/>
      <c r="IL271" s="1175"/>
      <c r="IM271" s="1175"/>
      <c r="IN271" s="1175"/>
      <c r="IO271" s="1175"/>
      <c r="IP271" s="1175"/>
      <c r="IQ271" s="1175"/>
      <c r="IR271" s="1175"/>
      <c r="IS271" s="1175"/>
      <c r="IT271" s="1175"/>
      <c r="IU271" s="1175"/>
      <c r="IV271" s="1175"/>
      <c r="IW271" s="1175"/>
      <c r="IX271" s="1175"/>
      <c r="IY271" s="1175"/>
      <c r="IZ271" s="1175"/>
      <c r="JA271" s="1175"/>
      <c r="JB271" s="1175"/>
      <c r="JC271" s="1175"/>
      <c r="JD271" s="1175"/>
      <c r="JE271" s="1175"/>
    </row>
    <row r="272" spans="13:265" s="1206" customFormat="1" ht="15" hidden="1" customHeight="1" x14ac:dyDescent="0.25">
      <c r="M272" s="1064"/>
      <c r="N272" s="1064"/>
      <c r="CK272" s="1175"/>
      <c r="CL272" s="1175"/>
      <c r="CM272" s="1175"/>
      <c r="CN272" s="1175"/>
      <c r="CO272" s="1175"/>
      <c r="CP272" s="1175"/>
      <c r="CQ272" s="1175"/>
      <c r="CR272" s="1175"/>
      <c r="CS272" s="1175"/>
      <c r="CT272" s="1175"/>
      <c r="CU272" s="1175"/>
      <c r="CV272" s="1175"/>
      <c r="CW272" s="1175"/>
      <c r="CX272" s="1175"/>
      <c r="CY272" s="1175"/>
      <c r="CZ272" s="1175"/>
      <c r="DA272" s="1175"/>
      <c r="DB272" s="1175"/>
      <c r="DC272" s="1175"/>
      <c r="DD272" s="1175"/>
      <c r="DE272" s="1175"/>
      <c r="DF272" s="1175"/>
      <c r="DG272" s="1175"/>
      <c r="DH272" s="1175"/>
      <c r="DI272" s="1175"/>
      <c r="DJ272" s="1175"/>
      <c r="DK272" s="1175"/>
      <c r="DL272" s="1175"/>
      <c r="DM272" s="1175"/>
      <c r="DN272" s="1175"/>
      <c r="DO272" s="1175"/>
      <c r="DP272" s="1175"/>
      <c r="DQ272" s="1175"/>
      <c r="DR272" s="1175"/>
      <c r="DS272" s="1175"/>
      <c r="DT272" s="1175"/>
      <c r="DU272" s="1175"/>
      <c r="DV272" s="1175"/>
      <c r="DW272" s="1175"/>
      <c r="DX272" s="1175"/>
      <c r="DY272" s="1175"/>
      <c r="DZ272" s="1175"/>
      <c r="EA272" s="1175"/>
      <c r="EB272" s="1175"/>
      <c r="EC272" s="1175"/>
      <c r="ED272" s="1175"/>
      <c r="EE272" s="1175"/>
      <c r="EF272" s="1175"/>
      <c r="EG272" s="1175"/>
      <c r="EH272" s="1175"/>
      <c r="EI272" s="1175"/>
      <c r="EJ272" s="1175"/>
      <c r="EK272" s="1175"/>
      <c r="EL272" s="1175"/>
      <c r="EM272" s="1175"/>
      <c r="EN272" s="1175"/>
      <c r="EO272" s="1175"/>
      <c r="EP272" s="1175"/>
      <c r="EQ272" s="1175"/>
      <c r="ER272" s="1175"/>
      <c r="ES272" s="1175"/>
      <c r="ET272" s="1175"/>
      <c r="EU272" s="1175"/>
      <c r="EV272" s="1175"/>
      <c r="EW272" s="1175"/>
      <c r="EX272" s="1175"/>
      <c r="EY272" s="1175"/>
      <c r="EZ272" s="1175"/>
      <c r="FA272" s="1175"/>
      <c r="FB272" s="1175"/>
      <c r="FC272" s="1175"/>
      <c r="FD272" s="1175"/>
      <c r="FE272" s="1175"/>
      <c r="FF272" s="1175"/>
      <c r="FG272" s="1175"/>
      <c r="FH272" s="1175"/>
      <c r="FI272" s="1175"/>
      <c r="FJ272" s="1175"/>
      <c r="FK272" s="1175"/>
      <c r="FL272" s="1175"/>
      <c r="FM272" s="1175"/>
      <c r="FN272" s="1175"/>
      <c r="FO272" s="1175"/>
      <c r="FP272" s="1175"/>
      <c r="FQ272" s="1175"/>
      <c r="FR272" s="1175"/>
      <c r="FS272" s="1175"/>
      <c r="FT272" s="1175"/>
      <c r="FU272" s="1175"/>
      <c r="FV272" s="1175"/>
      <c r="FW272" s="1175"/>
      <c r="FX272" s="1175"/>
      <c r="FY272" s="1175"/>
      <c r="FZ272" s="1175"/>
      <c r="GA272" s="1175"/>
      <c r="GB272" s="1175"/>
      <c r="GC272" s="1175"/>
      <c r="GD272" s="1175"/>
      <c r="GE272" s="1175"/>
      <c r="GF272" s="1175"/>
      <c r="GG272" s="1175"/>
      <c r="GH272" s="1175"/>
      <c r="GI272" s="1175"/>
      <c r="GJ272" s="1175"/>
      <c r="GK272" s="1175"/>
      <c r="GL272" s="1175"/>
      <c r="GM272" s="1175"/>
      <c r="GN272" s="1175"/>
      <c r="GO272" s="1175"/>
      <c r="GP272" s="1175"/>
      <c r="GQ272" s="1175"/>
      <c r="GR272" s="1175"/>
      <c r="GS272" s="1175"/>
      <c r="GT272" s="1175"/>
      <c r="GU272" s="1175"/>
      <c r="GV272" s="1175"/>
      <c r="GW272" s="1175"/>
      <c r="GX272" s="1175"/>
      <c r="GY272" s="1175"/>
      <c r="GZ272" s="1175"/>
      <c r="HA272" s="1175"/>
      <c r="HB272" s="1175"/>
      <c r="HC272" s="1175"/>
      <c r="HD272" s="1175"/>
      <c r="HE272" s="1175"/>
      <c r="HF272" s="1175"/>
      <c r="HG272" s="1175"/>
      <c r="HH272" s="1175"/>
      <c r="HI272" s="1175"/>
      <c r="HJ272" s="1175"/>
      <c r="HK272" s="1175"/>
      <c r="HL272" s="1175"/>
      <c r="HM272" s="1175"/>
      <c r="HN272" s="1175"/>
      <c r="HO272" s="1175"/>
      <c r="HP272" s="1175"/>
      <c r="HQ272" s="1175"/>
      <c r="HR272" s="1175"/>
      <c r="HS272" s="1175"/>
      <c r="HT272" s="1175"/>
      <c r="HU272" s="1175"/>
      <c r="HV272" s="1175"/>
      <c r="HW272" s="1175"/>
      <c r="HX272" s="1175"/>
      <c r="HY272" s="1175"/>
      <c r="HZ272" s="1175"/>
      <c r="IA272" s="1175"/>
      <c r="IB272" s="1175"/>
      <c r="IC272" s="1175"/>
      <c r="ID272" s="1175"/>
      <c r="IE272" s="1175"/>
      <c r="IF272" s="1175"/>
      <c r="IG272" s="1175"/>
      <c r="IH272" s="1175"/>
      <c r="II272" s="1175"/>
      <c r="IJ272" s="1175"/>
      <c r="IK272" s="1175"/>
      <c r="IL272" s="1175"/>
      <c r="IM272" s="1175"/>
      <c r="IN272" s="1175"/>
      <c r="IO272" s="1175"/>
      <c r="IP272" s="1175"/>
      <c r="IQ272" s="1175"/>
      <c r="IR272" s="1175"/>
      <c r="IS272" s="1175"/>
      <c r="IT272" s="1175"/>
      <c r="IU272" s="1175"/>
      <c r="IV272" s="1175"/>
      <c r="IW272" s="1175"/>
      <c r="IX272" s="1175"/>
      <c r="IY272" s="1175"/>
      <c r="IZ272" s="1175"/>
      <c r="JA272" s="1175"/>
      <c r="JB272" s="1175"/>
      <c r="JC272" s="1175"/>
      <c r="JD272" s="1175"/>
      <c r="JE272" s="1175"/>
    </row>
    <row r="273" spans="13:265" s="1206" customFormat="1" ht="15" hidden="1" customHeight="1" x14ac:dyDescent="0.25">
      <c r="M273" s="1064"/>
      <c r="N273" s="1064"/>
      <c r="CK273" s="1175"/>
      <c r="CL273" s="1175"/>
      <c r="CM273" s="1175"/>
      <c r="CN273" s="1175"/>
      <c r="CO273" s="1175"/>
      <c r="CP273" s="1175"/>
      <c r="CQ273" s="1175"/>
      <c r="CR273" s="1175"/>
      <c r="CS273" s="1175"/>
      <c r="CT273" s="1175"/>
      <c r="CU273" s="1175"/>
      <c r="CV273" s="1175"/>
      <c r="CW273" s="1175"/>
      <c r="CX273" s="1175"/>
      <c r="CY273" s="1175"/>
      <c r="CZ273" s="1175"/>
      <c r="DA273" s="1175"/>
      <c r="DB273" s="1175"/>
      <c r="DC273" s="1175"/>
      <c r="DD273" s="1175"/>
      <c r="DE273" s="1175"/>
      <c r="DF273" s="1175"/>
      <c r="DG273" s="1175"/>
      <c r="DH273" s="1175"/>
      <c r="DI273" s="1175"/>
      <c r="DJ273" s="1175"/>
      <c r="DK273" s="1175"/>
      <c r="DL273" s="1175"/>
      <c r="DM273" s="1175"/>
      <c r="DN273" s="1175"/>
      <c r="DO273" s="1175"/>
      <c r="DP273" s="1175"/>
      <c r="DQ273" s="1175"/>
      <c r="DR273" s="1175"/>
      <c r="DS273" s="1175"/>
      <c r="DT273" s="1175"/>
      <c r="DU273" s="1175"/>
      <c r="DV273" s="1175"/>
      <c r="DW273" s="1175"/>
      <c r="DX273" s="1175"/>
      <c r="DY273" s="1175"/>
      <c r="DZ273" s="1175"/>
      <c r="EA273" s="1175"/>
      <c r="EB273" s="1175"/>
      <c r="EC273" s="1175"/>
      <c r="ED273" s="1175"/>
      <c r="EE273" s="1175"/>
      <c r="EF273" s="1175"/>
      <c r="EG273" s="1175"/>
      <c r="EH273" s="1175"/>
      <c r="EI273" s="1175"/>
      <c r="EJ273" s="1175"/>
      <c r="EK273" s="1175"/>
      <c r="EL273" s="1175"/>
      <c r="EM273" s="1175"/>
      <c r="EN273" s="1175"/>
      <c r="EO273" s="1175"/>
      <c r="EP273" s="1175"/>
      <c r="EQ273" s="1175"/>
      <c r="ER273" s="1175"/>
      <c r="ES273" s="1175"/>
      <c r="ET273" s="1175"/>
      <c r="EU273" s="1175"/>
      <c r="EV273" s="1175"/>
      <c r="EW273" s="1175"/>
      <c r="EX273" s="1175"/>
      <c r="EY273" s="1175"/>
      <c r="EZ273" s="1175"/>
      <c r="FA273" s="1175"/>
      <c r="FB273" s="1175"/>
      <c r="FC273" s="1175"/>
      <c r="FD273" s="1175"/>
      <c r="FE273" s="1175"/>
      <c r="FF273" s="1175"/>
      <c r="FG273" s="1175"/>
      <c r="FH273" s="1175"/>
      <c r="FI273" s="1175"/>
      <c r="FJ273" s="1175"/>
      <c r="FK273" s="1175"/>
      <c r="FL273" s="1175"/>
      <c r="FM273" s="1175"/>
      <c r="FN273" s="1175"/>
      <c r="FO273" s="1175"/>
      <c r="FP273" s="1175"/>
      <c r="FQ273" s="1175"/>
      <c r="FR273" s="1175"/>
      <c r="FS273" s="1175"/>
      <c r="FT273" s="1175"/>
      <c r="FU273" s="1175"/>
      <c r="FV273" s="1175"/>
      <c r="FW273" s="1175"/>
      <c r="FX273" s="1175"/>
      <c r="FY273" s="1175"/>
      <c r="FZ273" s="1175"/>
      <c r="GA273" s="1175"/>
      <c r="GB273" s="1175"/>
      <c r="GC273" s="1175"/>
      <c r="GD273" s="1175"/>
      <c r="GE273" s="1175"/>
      <c r="GF273" s="1175"/>
      <c r="GG273" s="1175"/>
      <c r="GH273" s="1175"/>
      <c r="GI273" s="1175"/>
      <c r="GJ273" s="1175"/>
      <c r="GK273" s="1175"/>
      <c r="GL273" s="1175"/>
      <c r="GM273" s="1175"/>
      <c r="GN273" s="1175"/>
      <c r="GO273" s="1175"/>
      <c r="GP273" s="1175"/>
      <c r="GQ273" s="1175"/>
      <c r="GR273" s="1175"/>
      <c r="GS273" s="1175"/>
      <c r="GT273" s="1175"/>
      <c r="GU273" s="1175"/>
      <c r="GV273" s="1175"/>
      <c r="GW273" s="1175"/>
      <c r="GX273" s="1175"/>
      <c r="GY273" s="1175"/>
      <c r="GZ273" s="1175"/>
      <c r="HA273" s="1175"/>
      <c r="HB273" s="1175"/>
      <c r="HC273" s="1175"/>
      <c r="HD273" s="1175"/>
      <c r="HE273" s="1175"/>
      <c r="HF273" s="1175"/>
      <c r="HG273" s="1175"/>
      <c r="HH273" s="1175"/>
      <c r="HI273" s="1175"/>
      <c r="HJ273" s="1175"/>
      <c r="HK273" s="1175"/>
      <c r="HL273" s="1175"/>
      <c r="HM273" s="1175"/>
      <c r="HN273" s="1175"/>
      <c r="HO273" s="1175"/>
      <c r="HP273" s="1175"/>
      <c r="HQ273" s="1175"/>
      <c r="HR273" s="1175"/>
      <c r="HS273" s="1175"/>
      <c r="HT273" s="1175"/>
      <c r="HU273" s="1175"/>
      <c r="HV273" s="1175"/>
      <c r="HW273" s="1175"/>
      <c r="HX273" s="1175"/>
      <c r="HY273" s="1175"/>
      <c r="HZ273" s="1175"/>
      <c r="IA273" s="1175"/>
      <c r="IB273" s="1175"/>
      <c r="IC273" s="1175"/>
      <c r="ID273" s="1175"/>
      <c r="IE273" s="1175"/>
      <c r="IF273" s="1175"/>
      <c r="IG273" s="1175"/>
      <c r="IH273" s="1175"/>
      <c r="II273" s="1175"/>
      <c r="IJ273" s="1175"/>
      <c r="IK273" s="1175"/>
      <c r="IL273" s="1175"/>
      <c r="IM273" s="1175"/>
      <c r="IN273" s="1175"/>
      <c r="IO273" s="1175"/>
      <c r="IP273" s="1175"/>
      <c r="IQ273" s="1175"/>
      <c r="IR273" s="1175"/>
      <c r="IS273" s="1175"/>
      <c r="IT273" s="1175"/>
      <c r="IU273" s="1175"/>
      <c r="IV273" s="1175"/>
      <c r="IW273" s="1175"/>
      <c r="IX273" s="1175"/>
      <c r="IY273" s="1175"/>
      <c r="IZ273" s="1175"/>
      <c r="JA273" s="1175"/>
      <c r="JB273" s="1175"/>
      <c r="JC273" s="1175"/>
      <c r="JD273" s="1175"/>
      <c r="JE273" s="1175"/>
    </row>
    <row r="274" spans="13:265" s="1206" customFormat="1" ht="15" hidden="1" customHeight="1" x14ac:dyDescent="0.25">
      <c r="M274" s="1064"/>
      <c r="N274" s="1064"/>
      <c r="CK274" s="1175"/>
      <c r="CL274" s="1175"/>
      <c r="CM274" s="1175"/>
      <c r="CN274" s="1175"/>
      <c r="CO274" s="1175"/>
      <c r="CP274" s="1175"/>
      <c r="CQ274" s="1175"/>
      <c r="CR274" s="1175"/>
      <c r="CS274" s="1175"/>
      <c r="CT274" s="1175"/>
      <c r="CU274" s="1175"/>
      <c r="CV274" s="1175"/>
      <c r="CW274" s="1175"/>
      <c r="CX274" s="1175"/>
      <c r="CY274" s="1175"/>
      <c r="CZ274" s="1175"/>
      <c r="DA274" s="1175"/>
      <c r="DB274" s="1175"/>
      <c r="DC274" s="1175"/>
      <c r="DD274" s="1175"/>
      <c r="DE274" s="1175"/>
      <c r="DF274" s="1175"/>
      <c r="DG274" s="1175"/>
      <c r="DH274" s="1175"/>
      <c r="DI274" s="1175"/>
      <c r="DJ274" s="1175"/>
      <c r="DK274" s="1175"/>
      <c r="DL274" s="1175"/>
      <c r="DM274" s="1175"/>
      <c r="DN274" s="1175"/>
      <c r="DO274" s="1175"/>
      <c r="DP274" s="1175"/>
      <c r="DQ274" s="1175"/>
      <c r="DR274" s="1175"/>
      <c r="DS274" s="1175"/>
      <c r="DT274" s="1175"/>
      <c r="DU274" s="1175"/>
      <c r="DV274" s="1175"/>
      <c r="DW274" s="1175"/>
      <c r="DX274" s="1175"/>
      <c r="DY274" s="1175"/>
      <c r="DZ274" s="1175"/>
      <c r="EA274" s="1175"/>
      <c r="EB274" s="1175"/>
      <c r="EC274" s="1175"/>
      <c r="ED274" s="1175"/>
      <c r="EE274" s="1175"/>
      <c r="EF274" s="1175"/>
      <c r="EG274" s="1175"/>
      <c r="EH274" s="1175"/>
      <c r="EI274" s="1175"/>
      <c r="EJ274" s="1175"/>
      <c r="EK274" s="1175"/>
      <c r="EL274" s="1175"/>
      <c r="EM274" s="1175"/>
      <c r="EN274" s="1175"/>
      <c r="EO274" s="1175"/>
      <c r="EP274" s="1175"/>
      <c r="EQ274" s="1175"/>
      <c r="ER274" s="1175"/>
      <c r="ES274" s="1175"/>
      <c r="ET274" s="1175"/>
      <c r="EU274" s="1175"/>
      <c r="EV274" s="1175"/>
      <c r="EW274" s="1175"/>
      <c r="EX274" s="1175"/>
      <c r="EY274" s="1175"/>
      <c r="EZ274" s="1175"/>
      <c r="FA274" s="1175"/>
      <c r="FB274" s="1175"/>
      <c r="FC274" s="1175"/>
      <c r="FD274" s="1175"/>
      <c r="FE274" s="1175"/>
      <c r="FF274" s="1175"/>
      <c r="FG274" s="1175"/>
      <c r="FH274" s="1175"/>
      <c r="FI274" s="1175"/>
      <c r="FJ274" s="1175"/>
      <c r="FK274" s="1175"/>
      <c r="FL274" s="1175"/>
      <c r="FM274" s="1175"/>
      <c r="FN274" s="1175"/>
      <c r="FO274" s="1175"/>
      <c r="FP274" s="1175"/>
      <c r="FQ274" s="1175"/>
      <c r="FR274" s="1175"/>
      <c r="FS274" s="1175"/>
      <c r="FT274" s="1175"/>
      <c r="FU274" s="1175"/>
      <c r="FV274" s="1175"/>
      <c r="FW274" s="1175"/>
      <c r="FX274" s="1175"/>
      <c r="FY274" s="1175"/>
      <c r="FZ274" s="1175"/>
      <c r="GA274" s="1175"/>
      <c r="GB274" s="1175"/>
      <c r="GC274" s="1175"/>
      <c r="GD274" s="1175"/>
      <c r="GE274" s="1175"/>
      <c r="GF274" s="1175"/>
      <c r="GG274" s="1175"/>
      <c r="GH274" s="1175"/>
      <c r="GI274" s="1175"/>
      <c r="GJ274" s="1175"/>
      <c r="GK274" s="1175"/>
      <c r="GL274" s="1175"/>
      <c r="GM274" s="1175"/>
      <c r="GN274" s="1175"/>
      <c r="GO274" s="1175"/>
      <c r="GP274" s="1175"/>
      <c r="GQ274" s="1175"/>
      <c r="GR274" s="1175"/>
      <c r="GS274" s="1175"/>
      <c r="GT274" s="1175"/>
      <c r="GU274" s="1175"/>
      <c r="GV274" s="1175"/>
      <c r="GW274" s="1175"/>
      <c r="GX274" s="1175"/>
      <c r="GY274" s="1175"/>
      <c r="GZ274" s="1175"/>
      <c r="HA274" s="1175"/>
      <c r="HB274" s="1175"/>
      <c r="HC274" s="1175"/>
      <c r="HD274" s="1175"/>
      <c r="HE274" s="1175"/>
      <c r="HF274" s="1175"/>
      <c r="HG274" s="1175"/>
      <c r="HH274" s="1175"/>
      <c r="HI274" s="1175"/>
      <c r="HJ274" s="1175"/>
      <c r="HK274" s="1175"/>
      <c r="HL274" s="1175"/>
      <c r="HM274" s="1175"/>
      <c r="HN274" s="1175"/>
      <c r="HO274" s="1175"/>
      <c r="HP274" s="1175"/>
      <c r="HQ274" s="1175"/>
      <c r="HR274" s="1175"/>
      <c r="HS274" s="1175"/>
      <c r="HT274" s="1175"/>
      <c r="HU274" s="1175"/>
      <c r="HV274" s="1175"/>
      <c r="HW274" s="1175"/>
      <c r="HX274" s="1175"/>
      <c r="HY274" s="1175"/>
      <c r="HZ274" s="1175"/>
      <c r="IA274" s="1175"/>
      <c r="IB274" s="1175"/>
      <c r="IC274" s="1175"/>
      <c r="ID274" s="1175"/>
      <c r="IE274" s="1175"/>
      <c r="IF274" s="1175"/>
      <c r="IG274" s="1175"/>
      <c r="IH274" s="1175"/>
      <c r="II274" s="1175"/>
      <c r="IJ274" s="1175"/>
      <c r="IK274" s="1175"/>
      <c r="IL274" s="1175"/>
      <c r="IM274" s="1175"/>
      <c r="IN274" s="1175"/>
      <c r="IO274" s="1175"/>
      <c r="IP274" s="1175"/>
      <c r="IQ274" s="1175"/>
      <c r="IR274" s="1175"/>
      <c r="IS274" s="1175"/>
      <c r="IT274" s="1175"/>
      <c r="IU274" s="1175"/>
      <c r="IV274" s="1175"/>
      <c r="IW274" s="1175"/>
      <c r="IX274" s="1175"/>
      <c r="IY274" s="1175"/>
      <c r="IZ274" s="1175"/>
      <c r="JA274" s="1175"/>
      <c r="JB274" s="1175"/>
      <c r="JC274" s="1175"/>
      <c r="JD274" s="1175"/>
      <c r="JE274" s="1175"/>
    </row>
    <row r="275" spans="13:265" s="1206" customFormat="1" ht="15" hidden="1" customHeight="1" x14ac:dyDescent="0.25">
      <c r="M275" s="1064"/>
      <c r="N275" s="1064"/>
      <c r="CK275" s="1175"/>
      <c r="CL275" s="1175"/>
      <c r="CM275" s="1175"/>
      <c r="CN275" s="1175"/>
      <c r="CO275" s="1175"/>
      <c r="CP275" s="1175"/>
      <c r="CQ275" s="1175"/>
      <c r="CR275" s="1175"/>
      <c r="CS275" s="1175"/>
      <c r="CT275" s="1175"/>
      <c r="CU275" s="1175"/>
      <c r="CV275" s="1175"/>
      <c r="CW275" s="1175"/>
      <c r="CX275" s="1175"/>
      <c r="CY275" s="1175"/>
      <c r="CZ275" s="1175"/>
      <c r="DA275" s="1175"/>
      <c r="DB275" s="1175"/>
      <c r="DC275" s="1175"/>
      <c r="DD275" s="1175"/>
      <c r="DE275" s="1175"/>
      <c r="DF275" s="1175"/>
      <c r="DG275" s="1175"/>
      <c r="DH275" s="1175"/>
      <c r="DI275" s="1175"/>
      <c r="DJ275" s="1175"/>
      <c r="DK275" s="1175"/>
      <c r="DL275" s="1175"/>
      <c r="DM275" s="1175"/>
      <c r="DN275" s="1175"/>
      <c r="DO275" s="1175"/>
      <c r="DP275" s="1175"/>
      <c r="DQ275" s="1175"/>
      <c r="DR275" s="1175"/>
      <c r="DS275" s="1175"/>
      <c r="DT275" s="1175"/>
      <c r="DU275" s="1175"/>
      <c r="DV275" s="1175"/>
      <c r="DW275" s="1175"/>
      <c r="DX275" s="1175"/>
      <c r="DY275" s="1175"/>
      <c r="DZ275" s="1175"/>
      <c r="EA275" s="1175"/>
      <c r="EB275" s="1175"/>
      <c r="EC275" s="1175"/>
      <c r="ED275" s="1175"/>
      <c r="EE275" s="1175"/>
      <c r="EF275" s="1175"/>
      <c r="EG275" s="1175"/>
      <c r="EH275" s="1175"/>
      <c r="EI275" s="1175"/>
      <c r="EJ275" s="1175"/>
      <c r="EK275" s="1175"/>
      <c r="EL275" s="1175"/>
      <c r="EM275" s="1175"/>
      <c r="EN275" s="1175"/>
      <c r="EO275" s="1175"/>
      <c r="EP275" s="1175"/>
      <c r="EQ275" s="1175"/>
      <c r="ER275" s="1175"/>
      <c r="ES275" s="1175"/>
      <c r="ET275" s="1175"/>
      <c r="EU275" s="1175"/>
      <c r="EV275" s="1175"/>
      <c r="EW275" s="1175"/>
      <c r="EX275" s="1175"/>
      <c r="EY275" s="1175"/>
      <c r="EZ275" s="1175"/>
      <c r="FA275" s="1175"/>
      <c r="FB275" s="1175"/>
      <c r="FC275" s="1175"/>
      <c r="FD275" s="1175"/>
      <c r="FE275" s="1175"/>
      <c r="FF275" s="1175"/>
      <c r="FG275" s="1175"/>
      <c r="FH275" s="1175"/>
      <c r="FI275" s="1175"/>
      <c r="FJ275" s="1175"/>
      <c r="FK275" s="1175"/>
      <c r="FL275" s="1175"/>
      <c r="FM275" s="1175"/>
      <c r="FN275" s="1175"/>
      <c r="FO275" s="1175"/>
      <c r="FP275" s="1175"/>
      <c r="FQ275" s="1175"/>
      <c r="FR275" s="1175"/>
      <c r="FS275" s="1175"/>
      <c r="FT275" s="1175"/>
      <c r="FU275" s="1175"/>
      <c r="FV275" s="1175"/>
      <c r="FW275" s="1175"/>
      <c r="FX275" s="1175"/>
      <c r="FY275" s="1175"/>
      <c r="FZ275" s="1175"/>
      <c r="GA275" s="1175"/>
      <c r="GB275" s="1175"/>
      <c r="GC275" s="1175"/>
      <c r="GD275" s="1175"/>
      <c r="GE275" s="1175"/>
      <c r="GF275" s="1175"/>
      <c r="GG275" s="1175"/>
      <c r="GH275" s="1175"/>
      <c r="GI275" s="1175"/>
      <c r="GJ275" s="1175"/>
      <c r="GK275" s="1175"/>
      <c r="GL275" s="1175"/>
      <c r="GM275" s="1175"/>
      <c r="GN275" s="1175"/>
      <c r="GO275" s="1175"/>
      <c r="GP275" s="1175"/>
      <c r="GQ275" s="1175"/>
      <c r="GR275" s="1175"/>
      <c r="GS275" s="1175"/>
      <c r="GT275" s="1175"/>
      <c r="GU275" s="1175"/>
      <c r="GV275" s="1175"/>
      <c r="GW275" s="1175"/>
      <c r="GX275" s="1175"/>
      <c r="GY275" s="1175"/>
      <c r="GZ275" s="1175"/>
      <c r="HA275" s="1175"/>
      <c r="HB275" s="1175"/>
      <c r="HC275" s="1175"/>
      <c r="HD275" s="1175"/>
      <c r="HE275" s="1175"/>
      <c r="HF275" s="1175"/>
      <c r="HG275" s="1175"/>
      <c r="HH275" s="1175"/>
      <c r="HI275" s="1175"/>
      <c r="HJ275" s="1175"/>
      <c r="HK275" s="1175"/>
      <c r="HL275" s="1175"/>
      <c r="HM275" s="1175"/>
      <c r="HN275" s="1175"/>
      <c r="HO275" s="1175"/>
      <c r="HP275" s="1175"/>
      <c r="HQ275" s="1175"/>
      <c r="HR275" s="1175"/>
      <c r="HS275" s="1175"/>
      <c r="HT275" s="1175"/>
      <c r="HU275" s="1175"/>
      <c r="HV275" s="1175"/>
      <c r="HW275" s="1175"/>
      <c r="HX275" s="1175"/>
      <c r="HY275" s="1175"/>
      <c r="HZ275" s="1175"/>
      <c r="IA275" s="1175"/>
      <c r="IB275" s="1175"/>
      <c r="IC275" s="1175"/>
      <c r="ID275" s="1175"/>
      <c r="IE275" s="1175"/>
      <c r="IF275" s="1175"/>
      <c r="IG275" s="1175"/>
      <c r="IH275" s="1175"/>
      <c r="II275" s="1175"/>
      <c r="IJ275" s="1175"/>
      <c r="IK275" s="1175"/>
      <c r="IL275" s="1175"/>
      <c r="IM275" s="1175"/>
      <c r="IN275" s="1175"/>
      <c r="IO275" s="1175"/>
      <c r="IP275" s="1175"/>
      <c r="IQ275" s="1175"/>
      <c r="IR275" s="1175"/>
      <c r="IS275" s="1175"/>
      <c r="IT275" s="1175"/>
      <c r="IU275" s="1175"/>
      <c r="IV275" s="1175"/>
      <c r="IW275" s="1175"/>
      <c r="IX275" s="1175"/>
      <c r="IY275" s="1175"/>
      <c r="IZ275" s="1175"/>
      <c r="JA275" s="1175"/>
      <c r="JB275" s="1175"/>
      <c r="JC275" s="1175"/>
      <c r="JD275" s="1175"/>
      <c r="JE275" s="1175"/>
    </row>
    <row r="276" spans="13:265" s="1206" customFormat="1" ht="15" hidden="1" customHeight="1" x14ac:dyDescent="0.25">
      <c r="M276" s="1064"/>
      <c r="N276" s="1064"/>
      <c r="CK276" s="1175"/>
      <c r="CL276" s="1175"/>
      <c r="CM276" s="1175"/>
      <c r="CN276" s="1175"/>
      <c r="CO276" s="1175"/>
      <c r="CP276" s="1175"/>
      <c r="CQ276" s="1175"/>
      <c r="CR276" s="1175"/>
      <c r="CS276" s="1175"/>
      <c r="CT276" s="1175"/>
      <c r="CU276" s="1175"/>
      <c r="CV276" s="1175"/>
      <c r="CW276" s="1175"/>
      <c r="CX276" s="1175"/>
      <c r="CY276" s="1175"/>
      <c r="CZ276" s="1175"/>
      <c r="DA276" s="1175"/>
      <c r="DB276" s="1175"/>
      <c r="DC276" s="1175"/>
      <c r="DD276" s="1175"/>
      <c r="DE276" s="1175"/>
      <c r="DF276" s="1175"/>
      <c r="DG276" s="1175"/>
      <c r="DH276" s="1175"/>
      <c r="DI276" s="1175"/>
      <c r="DJ276" s="1175"/>
      <c r="DK276" s="1175"/>
      <c r="DL276" s="1175"/>
      <c r="DM276" s="1175"/>
      <c r="DN276" s="1175"/>
      <c r="DO276" s="1175"/>
      <c r="DP276" s="1175"/>
      <c r="DQ276" s="1175"/>
      <c r="DR276" s="1175"/>
      <c r="DS276" s="1175"/>
      <c r="DT276" s="1175"/>
      <c r="DU276" s="1175"/>
      <c r="DV276" s="1175"/>
      <c r="DW276" s="1175"/>
      <c r="DX276" s="1175"/>
      <c r="DY276" s="1175"/>
      <c r="DZ276" s="1175"/>
      <c r="EA276" s="1175"/>
      <c r="EB276" s="1175"/>
      <c r="EC276" s="1175"/>
      <c r="ED276" s="1175"/>
      <c r="EE276" s="1175"/>
      <c r="EF276" s="1175"/>
      <c r="EG276" s="1175"/>
      <c r="EH276" s="1175"/>
      <c r="EI276" s="1175"/>
      <c r="EJ276" s="1175"/>
      <c r="EK276" s="1175"/>
      <c r="EL276" s="1175"/>
      <c r="EM276" s="1175"/>
      <c r="EN276" s="1175"/>
      <c r="EO276" s="1175"/>
      <c r="EP276" s="1175"/>
      <c r="EQ276" s="1175"/>
      <c r="ER276" s="1175"/>
      <c r="ES276" s="1175"/>
      <c r="ET276" s="1175"/>
      <c r="EU276" s="1175"/>
      <c r="EV276" s="1175"/>
      <c r="EW276" s="1175"/>
      <c r="EX276" s="1175"/>
      <c r="EY276" s="1175"/>
      <c r="EZ276" s="1175"/>
      <c r="FA276" s="1175"/>
      <c r="FB276" s="1175"/>
      <c r="FC276" s="1175"/>
      <c r="FD276" s="1175"/>
      <c r="FE276" s="1175"/>
      <c r="FF276" s="1175"/>
      <c r="FG276" s="1175"/>
      <c r="FH276" s="1175"/>
      <c r="FI276" s="1175"/>
      <c r="FJ276" s="1175"/>
      <c r="FK276" s="1175"/>
      <c r="FL276" s="1175"/>
      <c r="FM276" s="1175"/>
      <c r="FN276" s="1175"/>
      <c r="FO276" s="1175"/>
      <c r="FP276" s="1175"/>
      <c r="FQ276" s="1175"/>
      <c r="FR276" s="1175"/>
      <c r="FS276" s="1175"/>
      <c r="FT276" s="1175"/>
      <c r="FU276" s="1175"/>
      <c r="FV276" s="1175"/>
      <c r="FW276" s="1175"/>
      <c r="FX276" s="1175"/>
      <c r="FY276" s="1175"/>
      <c r="FZ276" s="1175"/>
      <c r="GA276" s="1175"/>
      <c r="GB276" s="1175"/>
      <c r="GC276" s="1175"/>
      <c r="GD276" s="1175"/>
      <c r="GE276" s="1175"/>
      <c r="GF276" s="1175"/>
      <c r="GG276" s="1175"/>
      <c r="GH276" s="1175"/>
      <c r="GI276" s="1175"/>
      <c r="GJ276" s="1175"/>
      <c r="GK276" s="1175"/>
      <c r="GL276" s="1175"/>
      <c r="GM276" s="1175"/>
      <c r="GN276" s="1175"/>
      <c r="GO276" s="1175"/>
      <c r="GP276" s="1175"/>
      <c r="GQ276" s="1175"/>
      <c r="GR276" s="1175"/>
      <c r="GS276" s="1175"/>
      <c r="GT276" s="1175"/>
      <c r="GU276" s="1175"/>
      <c r="GV276" s="1175"/>
      <c r="GW276" s="1175"/>
      <c r="GX276" s="1175"/>
      <c r="GY276" s="1175"/>
      <c r="GZ276" s="1175"/>
      <c r="HA276" s="1175"/>
      <c r="HB276" s="1175"/>
      <c r="HC276" s="1175"/>
      <c r="HD276" s="1175"/>
      <c r="HE276" s="1175"/>
      <c r="HF276" s="1175"/>
      <c r="HG276" s="1175"/>
      <c r="HH276" s="1175"/>
      <c r="HI276" s="1175"/>
      <c r="HJ276" s="1175"/>
      <c r="HK276" s="1175"/>
      <c r="HL276" s="1175"/>
      <c r="HM276" s="1175"/>
      <c r="HN276" s="1175"/>
      <c r="HO276" s="1175"/>
      <c r="HP276" s="1175"/>
      <c r="HQ276" s="1175"/>
      <c r="HR276" s="1175"/>
      <c r="HS276" s="1175"/>
      <c r="HT276" s="1175"/>
      <c r="HU276" s="1175"/>
      <c r="HV276" s="1175"/>
      <c r="HW276" s="1175"/>
      <c r="HX276" s="1175"/>
      <c r="HY276" s="1175"/>
      <c r="HZ276" s="1175"/>
      <c r="IA276" s="1175"/>
      <c r="IB276" s="1175"/>
      <c r="IC276" s="1175"/>
      <c r="ID276" s="1175"/>
      <c r="IE276" s="1175"/>
      <c r="IF276" s="1175"/>
      <c r="IG276" s="1175"/>
      <c r="IH276" s="1175"/>
      <c r="II276" s="1175"/>
      <c r="IJ276" s="1175"/>
      <c r="IK276" s="1175"/>
      <c r="IL276" s="1175"/>
      <c r="IM276" s="1175"/>
      <c r="IN276" s="1175"/>
      <c r="IO276" s="1175"/>
      <c r="IP276" s="1175"/>
      <c r="IQ276" s="1175"/>
      <c r="IR276" s="1175"/>
      <c r="IS276" s="1175"/>
      <c r="IT276" s="1175"/>
      <c r="IU276" s="1175"/>
      <c r="IV276" s="1175"/>
      <c r="IW276" s="1175"/>
      <c r="IX276" s="1175"/>
      <c r="IY276" s="1175"/>
      <c r="IZ276" s="1175"/>
      <c r="JA276" s="1175"/>
      <c r="JB276" s="1175"/>
      <c r="JC276" s="1175"/>
      <c r="JD276" s="1175"/>
      <c r="JE276" s="1175"/>
    </row>
    <row r="277" spans="13:265" s="1206" customFormat="1" ht="15" hidden="1" customHeight="1" x14ac:dyDescent="0.25">
      <c r="M277" s="1064"/>
      <c r="N277" s="1064"/>
      <c r="CK277" s="1175"/>
      <c r="CL277" s="1175"/>
      <c r="CM277" s="1175"/>
      <c r="CN277" s="1175"/>
      <c r="CO277" s="1175"/>
      <c r="CP277" s="1175"/>
      <c r="CQ277" s="1175"/>
      <c r="CR277" s="1175"/>
      <c r="CS277" s="1175"/>
      <c r="CT277" s="1175"/>
      <c r="CU277" s="1175"/>
      <c r="CV277" s="1175"/>
      <c r="CW277" s="1175"/>
      <c r="CX277" s="1175"/>
      <c r="CY277" s="1175"/>
      <c r="CZ277" s="1175"/>
      <c r="DA277" s="1175"/>
      <c r="DB277" s="1175"/>
      <c r="DC277" s="1175"/>
      <c r="DD277" s="1175"/>
      <c r="DE277" s="1175"/>
      <c r="DF277" s="1175"/>
      <c r="DG277" s="1175"/>
      <c r="DH277" s="1175"/>
      <c r="DI277" s="1175"/>
      <c r="DJ277" s="1175"/>
      <c r="DK277" s="1175"/>
      <c r="DL277" s="1175"/>
      <c r="DM277" s="1175"/>
      <c r="DN277" s="1175"/>
      <c r="DO277" s="1175"/>
      <c r="DP277" s="1175"/>
      <c r="DQ277" s="1175"/>
      <c r="DR277" s="1175"/>
      <c r="DS277" s="1175"/>
      <c r="DT277" s="1175"/>
      <c r="DU277" s="1175"/>
      <c r="DV277" s="1175"/>
      <c r="DW277" s="1175"/>
      <c r="DX277" s="1175"/>
      <c r="DY277" s="1175"/>
      <c r="DZ277" s="1175"/>
      <c r="EA277" s="1175"/>
      <c r="EB277" s="1175"/>
      <c r="EC277" s="1175"/>
      <c r="ED277" s="1175"/>
      <c r="EE277" s="1175"/>
      <c r="EF277" s="1175"/>
      <c r="EG277" s="1175"/>
      <c r="EH277" s="1175"/>
      <c r="EI277" s="1175"/>
      <c r="EJ277" s="1175"/>
      <c r="EK277" s="1175"/>
      <c r="EL277" s="1175"/>
      <c r="EM277" s="1175"/>
      <c r="EN277" s="1175"/>
      <c r="EO277" s="1175"/>
      <c r="EP277" s="1175"/>
      <c r="EQ277" s="1175"/>
      <c r="ER277" s="1175"/>
      <c r="ES277" s="1175"/>
      <c r="ET277" s="1175"/>
      <c r="EU277" s="1175"/>
      <c r="EV277" s="1175"/>
      <c r="EW277" s="1175"/>
      <c r="EX277" s="1175"/>
      <c r="EY277" s="1175"/>
      <c r="EZ277" s="1175"/>
      <c r="FA277" s="1175"/>
      <c r="FB277" s="1175"/>
      <c r="FC277" s="1175"/>
      <c r="FD277" s="1175"/>
      <c r="FE277" s="1175"/>
      <c r="FF277" s="1175"/>
      <c r="FG277" s="1175"/>
      <c r="FH277" s="1175"/>
      <c r="FI277" s="1175"/>
      <c r="FJ277" s="1175"/>
      <c r="FK277" s="1175"/>
      <c r="FL277" s="1175"/>
      <c r="FM277" s="1175"/>
      <c r="FN277" s="1175"/>
      <c r="FO277" s="1175"/>
      <c r="FP277" s="1175"/>
      <c r="FQ277" s="1175"/>
      <c r="FR277" s="1175"/>
      <c r="FS277" s="1175"/>
      <c r="FT277" s="1175"/>
      <c r="FU277" s="1175"/>
      <c r="FV277" s="1175"/>
      <c r="FW277" s="1175"/>
      <c r="FX277" s="1175"/>
      <c r="FY277" s="1175"/>
      <c r="FZ277" s="1175"/>
      <c r="GA277" s="1175"/>
      <c r="GB277" s="1175"/>
      <c r="GC277" s="1175"/>
      <c r="GD277" s="1175"/>
      <c r="GE277" s="1175"/>
      <c r="GF277" s="1175"/>
      <c r="GG277" s="1175"/>
      <c r="GH277" s="1175"/>
      <c r="GI277" s="1175"/>
      <c r="GJ277" s="1175"/>
      <c r="GK277" s="1175"/>
      <c r="GL277" s="1175"/>
      <c r="GM277" s="1175"/>
      <c r="GN277" s="1175"/>
      <c r="GO277" s="1175"/>
      <c r="GP277" s="1175"/>
      <c r="GQ277" s="1175"/>
      <c r="GR277" s="1175"/>
      <c r="GS277" s="1175"/>
      <c r="GT277" s="1175"/>
      <c r="GU277" s="1175"/>
      <c r="GV277" s="1175"/>
      <c r="GW277" s="1175"/>
      <c r="GX277" s="1175"/>
      <c r="GY277" s="1175"/>
      <c r="GZ277" s="1175"/>
      <c r="HA277" s="1175"/>
      <c r="HB277" s="1175"/>
      <c r="HC277" s="1175"/>
      <c r="HD277" s="1175"/>
      <c r="HE277" s="1175"/>
      <c r="HF277" s="1175"/>
      <c r="HG277" s="1175"/>
      <c r="HH277" s="1175"/>
      <c r="HI277" s="1175"/>
      <c r="HJ277" s="1175"/>
      <c r="HK277" s="1175"/>
      <c r="HL277" s="1175"/>
      <c r="HM277" s="1175"/>
      <c r="HN277" s="1175"/>
      <c r="HO277" s="1175"/>
      <c r="HP277" s="1175"/>
      <c r="HQ277" s="1175"/>
      <c r="HR277" s="1175"/>
      <c r="HS277" s="1175"/>
      <c r="HT277" s="1175"/>
      <c r="HU277" s="1175"/>
      <c r="HV277" s="1175"/>
      <c r="HW277" s="1175"/>
      <c r="HX277" s="1175"/>
      <c r="HY277" s="1175"/>
      <c r="HZ277" s="1175"/>
      <c r="IA277" s="1175"/>
      <c r="IB277" s="1175"/>
      <c r="IC277" s="1175"/>
      <c r="ID277" s="1175"/>
      <c r="IE277" s="1175"/>
      <c r="IF277" s="1175"/>
      <c r="IG277" s="1175"/>
      <c r="IH277" s="1175"/>
      <c r="II277" s="1175"/>
      <c r="IJ277" s="1175"/>
      <c r="IK277" s="1175"/>
      <c r="IL277" s="1175"/>
      <c r="IM277" s="1175"/>
      <c r="IN277" s="1175"/>
      <c r="IO277" s="1175"/>
      <c r="IP277" s="1175"/>
      <c r="IQ277" s="1175"/>
      <c r="IR277" s="1175"/>
      <c r="IS277" s="1175"/>
      <c r="IT277" s="1175"/>
      <c r="IU277" s="1175"/>
      <c r="IV277" s="1175"/>
      <c r="IW277" s="1175"/>
      <c r="IX277" s="1175"/>
      <c r="IY277" s="1175"/>
      <c r="IZ277" s="1175"/>
      <c r="JA277" s="1175"/>
      <c r="JB277" s="1175"/>
      <c r="JC277" s="1175"/>
      <c r="JD277" s="1175"/>
      <c r="JE277" s="1175"/>
    </row>
    <row r="278" spans="13:265" s="1206" customFormat="1" ht="15" hidden="1" customHeight="1" x14ac:dyDescent="0.25">
      <c r="M278" s="1064"/>
      <c r="N278" s="1064"/>
      <c r="CK278" s="1175"/>
      <c r="CL278" s="1175"/>
      <c r="CM278" s="1175"/>
      <c r="CN278" s="1175"/>
      <c r="CO278" s="1175"/>
      <c r="CP278" s="1175"/>
      <c r="CQ278" s="1175"/>
      <c r="CR278" s="1175"/>
      <c r="CS278" s="1175"/>
      <c r="CT278" s="1175"/>
      <c r="CU278" s="1175"/>
      <c r="CV278" s="1175"/>
      <c r="CW278" s="1175"/>
      <c r="CX278" s="1175"/>
      <c r="CY278" s="1175"/>
      <c r="CZ278" s="1175"/>
      <c r="DA278" s="1175"/>
      <c r="DB278" s="1175"/>
      <c r="DC278" s="1175"/>
      <c r="DD278" s="1175"/>
      <c r="DE278" s="1175"/>
      <c r="DF278" s="1175"/>
      <c r="DG278" s="1175"/>
      <c r="DH278" s="1175"/>
      <c r="DI278" s="1175"/>
      <c r="DJ278" s="1175"/>
      <c r="DK278" s="1175"/>
      <c r="DL278" s="1175"/>
      <c r="DM278" s="1175"/>
      <c r="DN278" s="1175"/>
      <c r="DO278" s="1175"/>
      <c r="DP278" s="1175"/>
      <c r="DQ278" s="1175"/>
      <c r="DR278" s="1175"/>
      <c r="DS278" s="1175"/>
      <c r="DT278" s="1175"/>
      <c r="DU278" s="1175"/>
      <c r="DV278" s="1175"/>
      <c r="DW278" s="1175"/>
      <c r="DX278" s="1175"/>
      <c r="DY278" s="1175"/>
      <c r="DZ278" s="1175"/>
      <c r="EA278" s="1175"/>
      <c r="EB278" s="1175"/>
      <c r="EC278" s="1175"/>
      <c r="ED278" s="1175"/>
      <c r="EE278" s="1175"/>
      <c r="EF278" s="1175"/>
      <c r="EG278" s="1175"/>
      <c r="EH278" s="1175"/>
      <c r="EI278" s="1175"/>
      <c r="EJ278" s="1175"/>
      <c r="EK278" s="1175"/>
      <c r="EL278" s="1175"/>
      <c r="EM278" s="1175"/>
      <c r="EN278" s="1175"/>
      <c r="EO278" s="1175"/>
      <c r="EP278" s="1175"/>
      <c r="EQ278" s="1175"/>
      <c r="ER278" s="1175"/>
      <c r="ES278" s="1175"/>
      <c r="ET278" s="1175"/>
      <c r="EU278" s="1175"/>
      <c r="EV278" s="1175"/>
      <c r="EW278" s="1175"/>
      <c r="EX278" s="1175"/>
      <c r="EY278" s="1175"/>
      <c r="EZ278" s="1175"/>
      <c r="FA278" s="1175"/>
      <c r="FB278" s="1175"/>
      <c r="FC278" s="1175"/>
      <c r="FD278" s="1175"/>
      <c r="FE278" s="1175"/>
      <c r="FF278" s="1175"/>
      <c r="FG278" s="1175"/>
      <c r="FH278" s="1175"/>
      <c r="FI278" s="1175"/>
      <c r="FJ278" s="1175"/>
      <c r="FK278" s="1175"/>
      <c r="FL278" s="1175"/>
      <c r="FM278" s="1175"/>
      <c r="FN278" s="1175"/>
      <c r="FO278" s="1175"/>
      <c r="FP278" s="1175"/>
      <c r="FQ278" s="1175"/>
      <c r="FR278" s="1175"/>
      <c r="FS278" s="1175"/>
      <c r="FT278" s="1175"/>
      <c r="FU278" s="1175"/>
      <c r="FV278" s="1175"/>
      <c r="FW278" s="1175"/>
      <c r="FX278" s="1175"/>
      <c r="FY278" s="1175"/>
      <c r="FZ278" s="1175"/>
      <c r="GA278" s="1175"/>
      <c r="GB278" s="1175"/>
      <c r="GC278" s="1175"/>
      <c r="GD278" s="1175"/>
      <c r="GE278" s="1175"/>
      <c r="GF278" s="1175"/>
      <c r="GG278" s="1175"/>
      <c r="GH278" s="1175"/>
      <c r="GI278" s="1175"/>
      <c r="GJ278" s="1175"/>
      <c r="GK278" s="1175"/>
      <c r="GL278" s="1175"/>
      <c r="GM278" s="1175"/>
      <c r="GN278" s="1175"/>
      <c r="GO278" s="1175"/>
      <c r="GP278" s="1175"/>
      <c r="GQ278" s="1175"/>
      <c r="GR278" s="1175"/>
      <c r="GS278" s="1175"/>
      <c r="GT278" s="1175"/>
      <c r="GU278" s="1175"/>
      <c r="GV278" s="1175"/>
      <c r="GW278" s="1175"/>
      <c r="GX278" s="1175"/>
      <c r="GY278" s="1175"/>
      <c r="GZ278" s="1175"/>
      <c r="HA278" s="1175"/>
      <c r="HB278" s="1175"/>
      <c r="HC278" s="1175"/>
      <c r="HD278" s="1175"/>
      <c r="HE278" s="1175"/>
      <c r="HF278" s="1175"/>
      <c r="HG278" s="1175"/>
      <c r="HH278" s="1175"/>
      <c r="HI278" s="1175"/>
      <c r="HJ278" s="1175"/>
      <c r="HK278" s="1175"/>
      <c r="HL278" s="1175"/>
      <c r="HM278" s="1175"/>
      <c r="HN278" s="1175"/>
      <c r="HO278" s="1175"/>
      <c r="HP278" s="1175"/>
      <c r="HQ278" s="1175"/>
      <c r="HR278" s="1175"/>
      <c r="HS278" s="1175"/>
      <c r="HT278" s="1175"/>
      <c r="HU278" s="1175"/>
      <c r="HV278" s="1175"/>
      <c r="HW278" s="1175"/>
      <c r="HX278" s="1175"/>
      <c r="HY278" s="1175"/>
      <c r="HZ278" s="1175"/>
      <c r="IA278" s="1175"/>
      <c r="IB278" s="1175"/>
      <c r="IC278" s="1175"/>
      <c r="ID278" s="1175"/>
      <c r="IE278" s="1175"/>
      <c r="IF278" s="1175"/>
      <c r="IG278" s="1175"/>
      <c r="IH278" s="1175"/>
      <c r="II278" s="1175"/>
      <c r="IJ278" s="1175"/>
      <c r="IK278" s="1175"/>
      <c r="IL278" s="1175"/>
      <c r="IM278" s="1175"/>
      <c r="IN278" s="1175"/>
      <c r="IO278" s="1175"/>
      <c r="IP278" s="1175"/>
      <c r="IQ278" s="1175"/>
      <c r="IR278" s="1175"/>
      <c r="IS278" s="1175"/>
      <c r="IT278" s="1175"/>
      <c r="IU278" s="1175"/>
      <c r="IV278" s="1175"/>
      <c r="IW278" s="1175"/>
      <c r="IX278" s="1175"/>
      <c r="IY278" s="1175"/>
      <c r="IZ278" s="1175"/>
      <c r="JA278" s="1175"/>
      <c r="JB278" s="1175"/>
      <c r="JC278" s="1175"/>
      <c r="JD278" s="1175"/>
      <c r="JE278" s="1175"/>
    </row>
    <row r="279" spans="13:265" s="1206" customFormat="1" ht="15" hidden="1" customHeight="1" x14ac:dyDescent="0.25">
      <c r="M279" s="1064"/>
      <c r="N279" s="1064"/>
      <c r="CK279" s="1175"/>
      <c r="CL279" s="1175"/>
      <c r="CM279" s="1175"/>
      <c r="CN279" s="1175"/>
      <c r="CO279" s="1175"/>
      <c r="CP279" s="1175"/>
      <c r="CQ279" s="1175"/>
      <c r="CR279" s="1175"/>
      <c r="CS279" s="1175"/>
      <c r="CT279" s="1175"/>
      <c r="CU279" s="1175"/>
      <c r="CV279" s="1175"/>
      <c r="CW279" s="1175"/>
      <c r="CX279" s="1175"/>
      <c r="CY279" s="1175"/>
      <c r="CZ279" s="1175"/>
      <c r="DA279" s="1175"/>
      <c r="DB279" s="1175"/>
      <c r="DC279" s="1175"/>
      <c r="DD279" s="1175"/>
      <c r="DE279" s="1175"/>
      <c r="DF279" s="1175"/>
      <c r="DG279" s="1175"/>
      <c r="DH279" s="1175"/>
      <c r="DI279" s="1175"/>
      <c r="DJ279" s="1175"/>
      <c r="DK279" s="1175"/>
      <c r="DL279" s="1175"/>
      <c r="DM279" s="1175"/>
      <c r="DN279" s="1175"/>
      <c r="DO279" s="1175"/>
      <c r="DP279" s="1175"/>
      <c r="DQ279" s="1175"/>
      <c r="DR279" s="1175"/>
      <c r="DS279" s="1175"/>
      <c r="DT279" s="1175"/>
      <c r="DU279" s="1175"/>
      <c r="DV279" s="1175"/>
      <c r="DW279" s="1175"/>
      <c r="DX279" s="1175"/>
      <c r="DY279" s="1175"/>
      <c r="DZ279" s="1175"/>
      <c r="EA279" s="1175"/>
      <c r="EB279" s="1175"/>
      <c r="EC279" s="1175"/>
      <c r="ED279" s="1175"/>
      <c r="EE279" s="1175"/>
      <c r="EF279" s="1175"/>
      <c r="EG279" s="1175"/>
      <c r="EH279" s="1175"/>
      <c r="EI279" s="1175"/>
      <c r="EJ279" s="1175"/>
      <c r="EK279" s="1175"/>
      <c r="EL279" s="1175"/>
      <c r="EM279" s="1175"/>
      <c r="EN279" s="1175"/>
      <c r="EO279" s="1175"/>
      <c r="EP279" s="1175"/>
      <c r="EQ279" s="1175"/>
      <c r="ER279" s="1175"/>
      <c r="ES279" s="1175"/>
      <c r="ET279" s="1175"/>
      <c r="EU279" s="1175"/>
      <c r="EV279" s="1175"/>
      <c r="EW279" s="1175"/>
      <c r="EX279" s="1175"/>
      <c r="EY279" s="1175"/>
      <c r="EZ279" s="1175"/>
      <c r="FA279" s="1175"/>
      <c r="FB279" s="1175"/>
      <c r="FC279" s="1175"/>
      <c r="FD279" s="1175"/>
      <c r="FE279" s="1175"/>
      <c r="FF279" s="1175"/>
      <c r="FG279" s="1175"/>
      <c r="FH279" s="1175"/>
      <c r="FI279" s="1175"/>
      <c r="FJ279" s="1175"/>
      <c r="FK279" s="1175"/>
      <c r="FL279" s="1175"/>
      <c r="FM279" s="1175"/>
      <c r="FN279" s="1175"/>
      <c r="FO279" s="1175"/>
      <c r="FP279" s="1175"/>
      <c r="FQ279" s="1175"/>
      <c r="FR279" s="1175"/>
      <c r="FS279" s="1175"/>
      <c r="FT279" s="1175"/>
      <c r="FU279" s="1175"/>
      <c r="FV279" s="1175"/>
      <c r="FW279" s="1175"/>
      <c r="FX279" s="1175"/>
      <c r="FY279" s="1175"/>
      <c r="FZ279" s="1175"/>
      <c r="GA279" s="1175"/>
      <c r="GB279" s="1175"/>
      <c r="GC279" s="1175"/>
      <c r="GD279" s="1175"/>
      <c r="GE279" s="1175"/>
      <c r="GF279" s="1175"/>
      <c r="GG279" s="1175"/>
      <c r="GH279" s="1175"/>
      <c r="GI279" s="1175"/>
      <c r="GJ279" s="1175"/>
      <c r="GK279" s="1175"/>
      <c r="GL279" s="1175"/>
      <c r="GM279" s="1175"/>
      <c r="GN279" s="1175"/>
      <c r="GO279" s="1175"/>
      <c r="GP279" s="1175"/>
      <c r="GQ279" s="1175"/>
      <c r="GR279" s="1175"/>
      <c r="GS279" s="1175"/>
      <c r="GT279" s="1175"/>
      <c r="GU279" s="1175"/>
      <c r="GV279" s="1175"/>
      <c r="GW279" s="1175"/>
      <c r="GX279" s="1175"/>
      <c r="GY279" s="1175"/>
      <c r="GZ279" s="1175"/>
      <c r="HA279" s="1175"/>
      <c r="HB279" s="1175"/>
      <c r="HC279" s="1175"/>
      <c r="HD279" s="1175"/>
      <c r="HE279" s="1175"/>
      <c r="HF279" s="1175"/>
      <c r="HG279" s="1175"/>
      <c r="HH279" s="1175"/>
      <c r="HI279" s="1175"/>
      <c r="HJ279" s="1175"/>
      <c r="HK279" s="1175"/>
      <c r="HL279" s="1175"/>
      <c r="HM279" s="1175"/>
      <c r="HN279" s="1175"/>
      <c r="HO279" s="1175"/>
      <c r="HP279" s="1175"/>
      <c r="HQ279" s="1175"/>
      <c r="HR279" s="1175"/>
      <c r="HS279" s="1175"/>
      <c r="HT279" s="1175"/>
      <c r="HU279" s="1175"/>
      <c r="HV279" s="1175"/>
      <c r="HW279" s="1175"/>
      <c r="HX279" s="1175"/>
      <c r="HY279" s="1175"/>
      <c r="HZ279" s="1175"/>
      <c r="IA279" s="1175"/>
      <c r="IB279" s="1175"/>
      <c r="IC279" s="1175"/>
      <c r="ID279" s="1175"/>
      <c r="IE279" s="1175"/>
      <c r="IF279" s="1175"/>
      <c r="IG279" s="1175"/>
      <c r="IH279" s="1175"/>
      <c r="II279" s="1175"/>
      <c r="IJ279" s="1175"/>
      <c r="IK279" s="1175"/>
      <c r="IL279" s="1175"/>
      <c r="IM279" s="1175"/>
      <c r="IN279" s="1175"/>
      <c r="IO279" s="1175"/>
      <c r="IP279" s="1175"/>
      <c r="IQ279" s="1175"/>
      <c r="IR279" s="1175"/>
      <c r="IS279" s="1175"/>
      <c r="IT279" s="1175"/>
      <c r="IU279" s="1175"/>
      <c r="IV279" s="1175"/>
      <c r="IW279" s="1175"/>
      <c r="IX279" s="1175"/>
      <c r="IY279" s="1175"/>
      <c r="IZ279" s="1175"/>
      <c r="JA279" s="1175"/>
      <c r="JB279" s="1175"/>
      <c r="JC279" s="1175"/>
      <c r="JD279" s="1175"/>
      <c r="JE279" s="1175"/>
    </row>
    <row r="280" spans="13:265" s="1206" customFormat="1" ht="15" hidden="1" customHeight="1" x14ac:dyDescent="0.25">
      <c r="M280" s="1064"/>
      <c r="N280" s="1064"/>
      <c r="CK280" s="1175"/>
      <c r="CL280" s="1175"/>
      <c r="CM280" s="1175"/>
      <c r="CN280" s="1175"/>
      <c r="CO280" s="1175"/>
      <c r="CP280" s="1175"/>
      <c r="CQ280" s="1175"/>
      <c r="CR280" s="1175"/>
      <c r="CS280" s="1175"/>
      <c r="CT280" s="1175"/>
      <c r="CU280" s="1175"/>
      <c r="CV280" s="1175"/>
      <c r="CW280" s="1175"/>
      <c r="CX280" s="1175"/>
      <c r="CY280" s="1175"/>
      <c r="CZ280" s="1175"/>
      <c r="DA280" s="1175"/>
      <c r="DB280" s="1175"/>
      <c r="DC280" s="1175"/>
      <c r="DD280" s="1175"/>
      <c r="DE280" s="1175"/>
      <c r="DF280" s="1175"/>
      <c r="DG280" s="1175"/>
      <c r="DH280" s="1175"/>
      <c r="DI280" s="1175"/>
      <c r="DJ280" s="1175"/>
      <c r="DK280" s="1175"/>
      <c r="DL280" s="1175"/>
      <c r="DM280" s="1175"/>
      <c r="DN280" s="1175"/>
      <c r="DO280" s="1175"/>
      <c r="DP280" s="1175"/>
      <c r="DQ280" s="1175"/>
      <c r="DR280" s="1175"/>
      <c r="DS280" s="1175"/>
      <c r="DT280" s="1175"/>
      <c r="DU280" s="1175"/>
      <c r="DV280" s="1175"/>
      <c r="DW280" s="1175"/>
      <c r="DX280" s="1175"/>
      <c r="DY280" s="1175"/>
      <c r="DZ280" s="1175"/>
      <c r="EA280" s="1175"/>
      <c r="EB280" s="1175"/>
      <c r="EC280" s="1175"/>
      <c r="ED280" s="1175"/>
      <c r="EE280" s="1175"/>
      <c r="EF280" s="1175"/>
      <c r="EG280" s="1175"/>
      <c r="EH280" s="1175"/>
      <c r="EI280" s="1175"/>
      <c r="EJ280" s="1175"/>
      <c r="EK280" s="1175"/>
      <c r="EL280" s="1175"/>
      <c r="EM280" s="1175"/>
      <c r="EN280" s="1175"/>
      <c r="EO280" s="1175"/>
      <c r="EP280" s="1175"/>
      <c r="EQ280" s="1175"/>
      <c r="ER280" s="1175"/>
      <c r="ES280" s="1175"/>
      <c r="ET280" s="1175"/>
      <c r="EU280" s="1175"/>
      <c r="EV280" s="1175"/>
      <c r="EW280" s="1175"/>
      <c r="EX280" s="1175"/>
      <c r="EY280" s="1175"/>
      <c r="EZ280" s="1175"/>
      <c r="FA280" s="1175"/>
      <c r="FB280" s="1175"/>
      <c r="FC280" s="1175"/>
      <c r="FD280" s="1175"/>
      <c r="FE280" s="1175"/>
      <c r="FF280" s="1175"/>
      <c r="FG280" s="1175"/>
      <c r="FH280" s="1175"/>
      <c r="FI280" s="1175"/>
      <c r="FJ280" s="1175"/>
      <c r="FK280" s="1175"/>
      <c r="FL280" s="1175"/>
      <c r="FM280" s="1175"/>
      <c r="FN280" s="1175"/>
      <c r="FO280" s="1175"/>
      <c r="FP280" s="1175"/>
      <c r="FQ280" s="1175"/>
      <c r="FR280" s="1175"/>
      <c r="FS280" s="1175"/>
      <c r="FT280" s="1175"/>
      <c r="FU280" s="1175"/>
      <c r="FV280" s="1175"/>
      <c r="FW280" s="1175"/>
      <c r="FX280" s="1175"/>
      <c r="FY280" s="1175"/>
      <c r="FZ280" s="1175"/>
      <c r="GA280" s="1175"/>
      <c r="GB280" s="1175"/>
      <c r="GC280" s="1175"/>
      <c r="GD280" s="1175"/>
      <c r="GE280" s="1175"/>
      <c r="GF280" s="1175"/>
      <c r="GG280" s="1175"/>
      <c r="GH280" s="1175"/>
      <c r="GI280" s="1175"/>
      <c r="GJ280" s="1175"/>
      <c r="GK280" s="1175"/>
      <c r="GL280" s="1175"/>
      <c r="GM280" s="1175"/>
      <c r="GN280" s="1175"/>
      <c r="GO280" s="1175"/>
      <c r="GP280" s="1175"/>
      <c r="GQ280" s="1175"/>
      <c r="GR280" s="1175"/>
      <c r="GS280" s="1175"/>
      <c r="GT280" s="1175"/>
      <c r="GU280" s="1175"/>
      <c r="GV280" s="1175"/>
      <c r="GW280" s="1175"/>
      <c r="GX280" s="1175"/>
      <c r="GY280" s="1175"/>
      <c r="GZ280" s="1175"/>
      <c r="HA280" s="1175"/>
      <c r="HB280" s="1175"/>
      <c r="HC280" s="1175"/>
      <c r="HD280" s="1175"/>
      <c r="HE280" s="1175"/>
      <c r="HF280" s="1175"/>
      <c r="HG280" s="1175"/>
      <c r="HH280" s="1175"/>
      <c r="HI280" s="1175"/>
      <c r="HJ280" s="1175"/>
      <c r="HK280" s="1175"/>
      <c r="HL280" s="1175"/>
      <c r="HM280" s="1175"/>
      <c r="HN280" s="1175"/>
      <c r="HO280" s="1175"/>
      <c r="HP280" s="1175"/>
      <c r="HQ280" s="1175"/>
      <c r="HR280" s="1175"/>
      <c r="HS280" s="1175"/>
      <c r="HT280" s="1175"/>
      <c r="HU280" s="1175"/>
      <c r="HV280" s="1175"/>
      <c r="HW280" s="1175"/>
      <c r="HX280" s="1175"/>
      <c r="HY280" s="1175"/>
      <c r="HZ280" s="1175"/>
      <c r="IA280" s="1175"/>
      <c r="IB280" s="1175"/>
      <c r="IC280" s="1175"/>
      <c r="ID280" s="1175"/>
      <c r="IE280" s="1175"/>
      <c r="IF280" s="1175"/>
      <c r="IG280" s="1175"/>
      <c r="IH280" s="1175"/>
      <c r="II280" s="1175"/>
      <c r="IJ280" s="1175"/>
      <c r="IK280" s="1175"/>
      <c r="IL280" s="1175"/>
      <c r="IM280" s="1175"/>
      <c r="IN280" s="1175"/>
      <c r="IO280" s="1175"/>
      <c r="IP280" s="1175"/>
      <c r="IQ280" s="1175"/>
      <c r="IR280" s="1175"/>
      <c r="IS280" s="1175"/>
      <c r="IT280" s="1175"/>
      <c r="IU280" s="1175"/>
      <c r="IV280" s="1175"/>
      <c r="IW280" s="1175"/>
      <c r="IX280" s="1175"/>
      <c r="IY280" s="1175"/>
      <c r="IZ280" s="1175"/>
      <c r="JA280" s="1175"/>
      <c r="JB280" s="1175"/>
      <c r="JC280" s="1175"/>
      <c r="JD280" s="1175"/>
      <c r="JE280" s="1175"/>
    </row>
    <row r="281" spans="13:265" s="1206" customFormat="1" ht="15" hidden="1" customHeight="1" x14ac:dyDescent="0.25">
      <c r="M281" s="1064"/>
      <c r="N281" s="1064"/>
      <c r="CK281" s="1175"/>
      <c r="CL281" s="1175"/>
      <c r="CM281" s="1175"/>
      <c r="CN281" s="1175"/>
      <c r="CO281" s="1175"/>
      <c r="CP281" s="1175"/>
      <c r="CQ281" s="1175"/>
      <c r="CR281" s="1175"/>
      <c r="CS281" s="1175"/>
      <c r="CT281" s="1175"/>
      <c r="CU281" s="1175"/>
      <c r="CV281" s="1175"/>
      <c r="CW281" s="1175"/>
      <c r="CX281" s="1175"/>
      <c r="CY281" s="1175"/>
      <c r="CZ281" s="1175"/>
      <c r="DA281" s="1175"/>
      <c r="DB281" s="1175"/>
      <c r="DC281" s="1175"/>
      <c r="DD281" s="1175"/>
      <c r="DE281" s="1175"/>
      <c r="DF281" s="1175"/>
      <c r="DG281" s="1175"/>
      <c r="DH281" s="1175"/>
      <c r="DI281" s="1175"/>
      <c r="DJ281" s="1175"/>
      <c r="DK281" s="1175"/>
      <c r="DL281" s="1175"/>
      <c r="DM281" s="1175"/>
      <c r="DN281" s="1175"/>
      <c r="DO281" s="1175"/>
      <c r="DP281" s="1175"/>
      <c r="DQ281" s="1175"/>
      <c r="DR281" s="1175"/>
      <c r="DS281" s="1175"/>
      <c r="DT281" s="1175"/>
      <c r="DU281" s="1175"/>
      <c r="DV281" s="1175"/>
      <c r="DW281" s="1175"/>
      <c r="DX281" s="1175"/>
      <c r="DY281" s="1175"/>
      <c r="DZ281" s="1175"/>
      <c r="EA281" s="1175"/>
      <c r="EB281" s="1175"/>
      <c r="EC281" s="1175"/>
      <c r="ED281" s="1175"/>
      <c r="EE281" s="1175"/>
      <c r="EF281" s="1175"/>
      <c r="EG281" s="1175"/>
      <c r="EH281" s="1175"/>
      <c r="EI281" s="1175"/>
      <c r="EJ281" s="1175"/>
      <c r="EK281" s="1175"/>
      <c r="EL281" s="1175"/>
      <c r="EM281" s="1175"/>
      <c r="EN281" s="1175"/>
      <c r="EO281" s="1175"/>
      <c r="EP281" s="1175"/>
      <c r="EQ281" s="1175"/>
      <c r="ER281" s="1175"/>
      <c r="ES281" s="1175"/>
      <c r="ET281" s="1175"/>
      <c r="EU281" s="1175"/>
      <c r="EV281" s="1175"/>
      <c r="EW281" s="1175"/>
      <c r="EX281" s="1175"/>
      <c r="EY281" s="1175"/>
      <c r="EZ281" s="1175"/>
      <c r="FA281" s="1175"/>
      <c r="FB281" s="1175"/>
      <c r="FC281" s="1175"/>
      <c r="FD281" s="1175"/>
      <c r="FE281" s="1175"/>
      <c r="FF281" s="1175"/>
      <c r="FG281" s="1175"/>
      <c r="FH281" s="1175"/>
      <c r="FI281" s="1175"/>
      <c r="FJ281" s="1175"/>
      <c r="FK281" s="1175"/>
      <c r="FL281" s="1175"/>
      <c r="FM281" s="1175"/>
      <c r="FN281" s="1175"/>
      <c r="FO281" s="1175"/>
      <c r="FP281" s="1175"/>
      <c r="FQ281" s="1175"/>
      <c r="FR281" s="1175"/>
      <c r="FS281" s="1175"/>
      <c r="FT281" s="1175"/>
      <c r="FU281" s="1175"/>
      <c r="FV281" s="1175"/>
      <c r="FW281" s="1175"/>
      <c r="FX281" s="1175"/>
      <c r="FY281" s="1175"/>
      <c r="FZ281" s="1175"/>
      <c r="GA281" s="1175"/>
      <c r="GB281" s="1175"/>
      <c r="GC281" s="1175"/>
      <c r="GD281" s="1175"/>
      <c r="GE281" s="1175"/>
      <c r="GF281" s="1175"/>
      <c r="GG281" s="1175"/>
      <c r="GH281" s="1175"/>
      <c r="GI281" s="1175"/>
      <c r="GJ281" s="1175"/>
      <c r="GK281" s="1175"/>
      <c r="GL281" s="1175"/>
      <c r="GM281" s="1175"/>
      <c r="GN281" s="1175"/>
      <c r="GO281" s="1175"/>
      <c r="GP281" s="1175"/>
      <c r="GQ281" s="1175"/>
      <c r="GR281" s="1175"/>
      <c r="GS281" s="1175"/>
      <c r="GT281" s="1175"/>
      <c r="GU281" s="1175"/>
      <c r="GV281" s="1175"/>
      <c r="GW281" s="1175"/>
      <c r="GX281" s="1175"/>
      <c r="GY281" s="1175"/>
      <c r="GZ281" s="1175"/>
      <c r="HA281" s="1175"/>
      <c r="HB281" s="1175"/>
      <c r="HC281" s="1175"/>
      <c r="HD281" s="1175"/>
      <c r="HE281" s="1175"/>
      <c r="HF281" s="1175"/>
      <c r="HG281" s="1175"/>
      <c r="HH281" s="1175"/>
      <c r="HI281" s="1175"/>
      <c r="HJ281" s="1175"/>
      <c r="HK281" s="1175"/>
      <c r="HL281" s="1175"/>
      <c r="HM281" s="1175"/>
      <c r="HN281" s="1175"/>
      <c r="HO281" s="1175"/>
      <c r="HP281" s="1175"/>
      <c r="HQ281" s="1175"/>
      <c r="HR281" s="1175"/>
      <c r="HS281" s="1175"/>
      <c r="HT281" s="1175"/>
      <c r="HU281" s="1175"/>
      <c r="HV281" s="1175"/>
      <c r="HW281" s="1175"/>
      <c r="HX281" s="1175"/>
      <c r="HY281" s="1175"/>
      <c r="HZ281" s="1175"/>
      <c r="IA281" s="1175"/>
      <c r="IB281" s="1175"/>
      <c r="IC281" s="1175"/>
      <c r="ID281" s="1175"/>
      <c r="IE281" s="1175"/>
      <c r="IF281" s="1175"/>
      <c r="IG281" s="1175"/>
      <c r="IH281" s="1175"/>
      <c r="II281" s="1175"/>
      <c r="IJ281" s="1175"/>
      <c r="IK281" s="1175"/>
      <c r="IL281" s="1175"/>
      <c r="IM281" s="1175"/>
      <c r="IN281" s="1175"/>
      <c r="IO281" s="1175"/>
      <c r="IP281" s="1175"/>
      <c r="IQ281" s="1175"/>
      <c r="IR281" s="1175"/>
      <c r="IS281" s="1175"/>
      <c r="IT281" s="1175"/>
      <c r="IU281" s="1175"/>
      <c r="IV281" s="1175"/>
      <c r="IW281" s="1175"/>
      <c r="IX281" s="1175"/>
      <c r="IY281" s="1175"/>
      <c r="IZ281" s="1175"/>
      <c r="JA281" s="1175"/>
      <c r="JB281" s="1175"/>
      <c r="JC281" s="1175"/>
      <c r="JD281" s="1175"/>
      <c r="JE281" s="1175"/>
    </row>
    <row r="282" spans="13:265" s="1206" customFormat="1" ht="15" hidden="1" customHeight="1" x14ac:dyDescent="0.25">
      <c r="M282" s="1064"/>
      <c r="N282" s="1064"/>
      <c r="CK282" s="1175"/>
      <c r="CL282" s="1175"/>
      <c r="CM282" s="1175"/>
      <c r="CN282" s="1175"/>
      <c r="CO282" s="1175"/>
      <c r="CP282" s="1175"/>
      <c r="CQ282" s="1175"/>
      <c r="CR282" s="1175"/>
      <c r="CS282" s="1175"/>
      <c r="CT282" s="1175"/>
      <c r="CU282" s="1175"/>
      <c r="CV282" s="1175"/>
      <c r="CW282" s="1175"/>
      <c r="CX282" s="1175"/>
      <c r="CY282" s="1175"/>
      <c r="CZ282" s="1175"/>
      <c r="DA282" s="1175"/>
      <c r="DB282" s="1175"/>
      <c r="DC282" s="1175"/>
      <c r="DD282" s="1175"/>
      <c r="DE282" s="1175"/>
      <c r="DF282" s="1175"/>
      <c r="DG282" s="1175"/>
      <c r="DH282" s="1175"/>
      <c r="DI282" s="1175"/>
      <c r="DJ282" s="1175"/>
      <c r="DK282" s="1175"/>
      <c r="DL282" s="1175"/>
      <c r="DM282" s="1175"/>
      <c r="DN282" s="1175"/>
      <c r="DO282" s="1175"/>
      <c r="DP282" s="1175"/>
      <c r="DQ282" s="1175"/>
      <c r="DR282" s="1175"/>
      <c r="DS282" s="1175"/>
      <c r="DT282" s="1175"/>
      <c r="DU282" s="1175"/>
      <c r="DV282" s="1175"/>
      <c r="DW282" s="1175"/>
      <c r="DX282" s="1175"/>
      <c r="DY282" s="1175"/>
      <c r="DZ282" s="1175"/>
      <c r="EA282" s="1175"/>
      <c r="EB282" s="1175"/>
      <c r="EC282" s="1175"/>
      <c r="ED282" s="1175"/>
      <c r="EE282" s="1175"/>
      <c r="EF282" s="1175"/>
      <c r="EG282" s="1175"/>
      <c r="EH282" s="1175"/>
      <c r="EI282" s="1175"/>
      <c r="EJ282" s="1175"/>
      <c r="EK282" s="1175"/>
      <c r="EL282" s="1175"/>
      <c r="EM282" s="1175"/>
      <c r="EN282" s="1175"/>
      <c r="EO282" s="1175"/>
      <c r="EP282" s="1175"/>
      <c r="EQ282" s="1175"/>
      <c r="ER282" s="1175"/>
      <c r="ES282" s="1175"/>
      <c r="ET282" s="1175"/>
      <c r="EU282" s="1175"/>
      <c r="EV282" s="1175"/>
      <c r="EW282" s="1175"/>
      <c r="EX282" s="1175"/>
      <c r="EY282" s="1175"/>
      <c r="EZ282" s="1175"/>
      <c r="FA282" s="1175"/>
      <c r="FB282" s="1175"/>
      <c r="FC282" s="1175"/>
      <c r="FD282" s="1175"/>
      <c r="FE282" s="1175"/>
      <c r="FF282" s="1175"/>
      <c r="FG282" s="1175"/>
      <c r="FH282" s="1175"/>
      <c r="FI282" s="1175"/>
      <c r="FJ282" s="1175"/>
      <c r="FK282" s="1175"/>
      <c r="FL282" s="1175"/>
      <c r="FM282" s="1175"/>
      <c r="FN282" s="1175"/>
      <c r="FO282" s="1175"/>
      <c r="FP282" s="1175"/>
      <c r="FQ282" s="1175"/>
      <c r="FR282" s="1175"/>
      <c r="FS282" s="1175"/>
      <c r="FT282" s="1175"/>
      <c r="FU282" s="1175"/>
      <c r="FV282" s="1175"/>
      <c r="FW282" s="1175"/>
      <c r="FX282" s="1175"/>
      <c r="FY282" s="1175"/>
      <c r="FZ282" s="1175"/>
      <c r="GA282" s="1175"/>
      <c r="GB282" s="1175"/>
      <c r="GC282" s="1175"/>
      <c r="GD282" s="1175"/>
      <c r="GE282" s="1175"/>
      <c r="GF282" s="1175"/>
      <c r="GG282" s="1175"/>
      <c r="GH282" s="1175"/>
      <c r="GI282" s="1175"/>
      <c r="GJ282" s="1175"/>
      <c r="GK282" s="1175"/>
      <c r="GL282" s="1175"/>
      <c r="GM282" s="1175"/>
      <c r="GN282" s="1175"/>
      <c r="GO282" s="1175"/>
      <c r="GP282" s="1175"/>
      <c r="GQ282" s="1175"/>
      <c r="GR282" s="1175"/>
      <c r="GS282" s="1175"/>
      <c r="GT282" s="1175"/>
      <c r="GU282" s="1175"/>
      <c r="GV282" s="1175"/>
      <c r="GW282" s="1175"/>
      <c r="GX282" s="1175"/>
      <c r="GY282" s="1175"/>
      <c r="GZ282" s="1175"/>
      <c r="HA282" s="1175"/>
      <c r="HB282" s="1175"/>
      <c r="HC282" s="1175"/>
      <c r="HD282" s="1175"/>
      <c r="HE282" s="1175"/>
      <c r="HF282" s="1175"/>
      <c r="HG282" s="1175"/>
      <c r="HH282" s="1175"/>
      <c r="HI282" s="1175"/>
      <c r="HJ282" s="1175"/>
      <c r="HK282" s="1175"/>
      <c r="HL282" s="1175"/>
      <c r="HM282" s="1175"/>
      <c r="HN282" s="1175"/>
      <c r="HO282" s="1175"/>
      <c r="HP282" s="1175"/>
      <c r="HQ282" s="1175"/>
      <c r="HR282" s="1175"/>
      <c r="HS282" s="1175"/>
      <c r="HT282" s="1175"/>
      <c r="HU282" s="1175"/>
      <c r="HV282" s="1175"/>
      <c r="HW282" s="1175"/>
      <c r="HX282" s="1175"/>
      <c r="HY282" s="1175"/>
      <c r="HZ282" s="1175"/>
      <c r="IA282" s="1175"/>
      <c r="IB282" s="1175"/>
      <c r="IC282" s="1175"/>
      <c r="ID282" s="1175"/>
      <c r="IE282" s="1175"/>
      <c r="IF282" s="1175"/>
      <c r="IG282" s="1175"/>
      <c r="IH282" s="1175"/>
      <c r="II282" s="1175"/>
      <c r="IJ282" s="1175"/>
      <c r="IK282" s="1175"/>
      <c r="IL282" s="1175"/>
      <c r="IM282" s="1175"/>
      <c r="IN282" s="1175"/>
      <c r="IO282" s="1175"/>
      <c r="IP282" s="1175"/>
      <c r="IQ282" s="1175"/>
      <c r="IR282" s="1175"/>
      <c r="IS282" s="1175"/>
      <c r="IT282" s="1175"/>
      <c r="IU282" s="1175"/>
      <c r="IV282" s="1175"/>
      <c r="IW282" s="1175"/>
      <c r="IX282" s="1175"/>
      <c r="IY282" s="1175"/>
      <c r="IZ282" s="1175"/>
      <c r="JA282" s="1175"/>
      <c r="JB282" s="1175"/>
      <c r="JC282" s="1175"/>
      <c r="JD282" s="1175"/>
      <c r="JE282" s="1175"/>
    </row>
    <row r="283" spans="13:265" s="1206" customFormat="1" ht="15" hidden="1" customHeight="1" x14ac:dyDescent="0.25">
      <c r="M283" s="1064"/>
      <c r="N283" s="1064"/>
      <c r="CK283" s="1175"/>
      <c r="CL283" s="1175"/>
      <c r="CM283" s="1175"/>
      <c r="CN283" s="1175"/>
      <c r="CO283" s="1175"/>
      <c r="CP283" s="1175"/>
      <c r="CQ283" s="1175"/>
      <c r="CR283" s="1175"/>
      <c r="CS283" s="1175"/>
      <c r="CT283" s="1175"/>
      <c r="CU283" s="1175"/>
      <c r="CV283" s="1175"/>
      <c r="CW283" s="1175"/>
      <c r="CX283" s="1175"/>
      <c r="CY283" s="1175"/>
      <c r="CZ283" s="1175"/>
      <c r="DA283" s="1175"/>
      <c r="DB283" s="1175"/>
      <c r="DC283" s="1175"/>
      <c r="DD283" s="1175"/>
      <c r="DE283" s="1175"/>
      <c r="DF283" s="1175"/>
      <c r="DG283" s="1175"/>
      <c r="DH283" s="1175"/>
      <c r="DI283" s="1175"/>
      <c r="DJ283" s="1175"/>
      <c r="DK283" s="1175"/>
      <c r="DL283" s="1175"/>
      <c r="DM283" s="1175"/>
      <c r="DN283" s="1175"/>
      <c r="DO283" s="1175"/>
      <c r="DP283" s="1175"/>
      <c r="DQ283" s="1175"/>
      <c r="DR283" s="1175"/>
      <c r="DS283" s="1175"/>
      <c r="DT283" s="1175"/>
      <c r="DU283" s="1175"/>
      <c r="DV283" s="1175"/>
      <c r="DW283" s="1175"/>
      <c r="DX283" s="1175"/>
      <c r="DY283" s="1175"/>
      <c r="DZ283" s="1175"/>
      <c r="EA283" s="1175"/>
      <c r="EB283" s="1175"/>
      <c r="EC283" s="1175"/>
      <c r="ED283" s="1175"/>
      <c r="EE283" s="1175"/>
      <c r="EF283" s="1175"/>
      <c r="EG283" s="1175"/>
      <c r="EH283" s="1175"/>
      <c r="EI283" s="1175"/>
      <c r="EJ283" s="1175"/>
      <c r="EK283" s="1175"/>
      <c r="EL283" s="1175"/>
      <c r="EM283" s="1175"/>
      <c r="EN283" s="1175"/>
      <c r="EO283" s="1175"/>
      <c r="EP283" s="1175"/>
      <c r="EQ283" s="1175"/>
      <c r="ER283" s="1175"/>
      <c r="ES283" s="1175"/>
      <c r="ET283" s="1175"/>
      <c r="EU283" s="1175"/>
      <c r="EV283" s="1175"/>
      <c r="EW283" s="1175"/>
      <c r="EX283" s="1175"/>
      <c r="EY283" s="1175"/>
      <c r="EZ283" s="1175"/>
      <c r="FA283" s="1175"/>
      <c r="FB283" s="1175"/>
      <c r="FC283" s="1175"/>
      <c r="FD283" s="1175"/>
      <c r="FE283" s="1175"/>
      <c r="FF283" s="1175"/>
      <c r="FG283" s="1175"/>
      <c r="FH283" s="1175"/>
      <c r="FI283" s="1175"/>
      <c r="FJ283" s="1175"/>
      <c r="FK283" s="1175"/>
      <c r="FL283" s="1175"/>
      <c r="FM283" s="1175"/>
      <c r="FN283" s="1175"/>
      <c r="FO283" s="1175"/>
      <c r="FP283" s="1175"/>
      <c r="FQ283" s="1175"/>
      <c r="FR283" s="1175"/>
      <c r="FS283" s="1175"/>
      <c r="FT283" s="1175"/>
      <c r="FU283" s="1175"/>
      <c r="FV283" s="1175"/>
      <c r="FW283" s="1175"/>
      <c r="FX283" s="1175"/>
      <c r="FY283" s="1175"/>
      <c r="FZ283" s="1175"/>
      <c r="GA283" s="1175"/>
      <c r="GB283" s="1175"/>
      <c r="GC283" s="1175"/>
      <c r="GD283" s="1175"/>
      <c r="GE283" s="1175"/>
      <c r="GF283" s="1175"/>
      <c r="GG283" s="1175"/>
      <c r="GH283" s="1175"/>
      <c r="GI283" s="1175"/>
      <c r="GJ283" s="1175"/>
      <c r="GK283" s="1175"/>
      <c r="GL283" s="1175"/>
      <c r="GM283" s="1175"/>
      <c r="GN283" s="1175"/>
      <c r="GO283" s="1175"/>
      <c r="GP283" s="1175"/>
      <c r="GQ283" s="1175"/>
      <c r="GR283" s="1175"/>
      <c r="GS283" s="1175"/>
      <c r="GT283" s="1175"/>
      <c r="GU283" s="1175"/>
      <c r="GV283" s="1175"/>
      <c r="GW283" s="1175"/>
      <c r="GX283" s="1175"/>
      <c r="GY283" s="1175"/>
      <c r="GZ283" s="1175"/>
      <c r="HA283" s="1175"/>
      <c r="HB283" s="1175"/>
      <c r="HC283" s="1175"/>
      <c r="HD283" s="1175"/>
      <c r="HE283" s="1175"/>
      <c r="HF283" s="1175"/>
      <c r="HG283" s="1175"/>
      <c r="HH283" s="1175"/>
      <c r="HI283" s="1175"/>
      <c r="HJ283" s="1175"/>
      <c r="HK283" s="1175"/>
      <c r="HL283" s="1175"/>
      <c r="HM283" s="1175"/>
      <c r="HN283" s="1175"/>
      <c r="HO283" s="1175"/>
      <c r="HP283" s="1175"/>
      <c r="HQ283" s="1175"/>
      <c r="HR283" s="1175"/>
      <c r="HS283" s="1175"/>
      <c r="HT283" s="1175"/>
      <c r="HU283" s="1175"/>
      <c r="HV283" s="1175"/>
      <c r="HW283" s="1175"/>
      <c r="HX283" s="1175"/>
      <c r="HY283" s="1175"/>
      <c r="HZ283" s="1175"/>
      <c r="IA283" s="1175"/>
      <c r="IB283" s="1175"/>
      <c r="IC283" s="1175"/>
      <c r="ID283" s="1175"/>
      <c r="IE283" s="1175"/>
      <c r="IF283" s="1175"/>
      <c r="IG283" s="1175"/>
      <c r="IH283" s="1175"/>
      <c r="II283" s="1175"/>
      <c r="IJ283" s="1175"/>
      <c r="IK283" s="1175"/>
      <c r="IL283" s="1175"/>
      <c r="IM283" s="1175"/>
      <c r="IN283" s="1175"/>
      <c r="IO283" s="1175"/>
      <c r="IP283" s="1175"/>
      <c r="IQ283" s="1175"/>
      <c r="IR283" s="1175"/>
      <c r="IS283" s="1175"/>
      <c r="IT283" s="1175"/>
      <c r="IU283" s="1175"/>
      <c r="IV283" s="1175"/>
      <c r="IW283" s="1175"/>
      <c r="IX283" s="1175"/>
      <c r="IY283" s="1175"/>
      <c r="IZ283" s="1175"/>
      <c r="JA283" s="1175"/>
      <c r="JB283" s="1175"/>
      <c r="JC283" s="1175"/>
      <c r="JD283" s="1175"/>
      <c r="JE283" s="1175"/>
    </row>
    <row r="284" spans="13:265" s="1206" customFormat="1" ht="15" hidden="1" customHeight="1" x14ac:dyDescent="0.25">
      <c r="M284" s="1064"/>
      <c r="N284" s="1064"/>
      <c r="CK284" s="1175"/>
      <c r="CL284" s="1175"/>
      <c r="CM284" s="1175"/>
      <c r="CN284" s="1175"/>
      <c r="CO284" s="1175"/>
      <c r="CP284" s="1175"/>
      <c r="CQ284" s="1175"/>
      <c r="CR284" s="1175"/>
      <c r="CS284" s="1175"/>
      <c r="CT284" s="1175"/>
      <c r="CU284" s="1175"/>
      <c r="CV284" s="1175"/>
      <c r="CW284" s="1175"/>
      <c r="CX284" s="1175"/>
      <c r="CY284" s="1175"/>
      <c r="CZ284" s="1175"/>
      <c r="DA284" s="1175"/>
      <c r="DB284" s="1175"/>
      <c r="DC284" s="1175"/>
      <c r="DD284" s="1175"/>
      <c r="DE284" s="1175"/>
      <c r="DF284" s="1175"/>
      <c r="DG284" s="1175"/>
      <c r="DH284" s="1175"/>
      <c r="DI284" s="1175"/>
      <c r="DJ284" s="1175"/>
      <c r="DK284" s="1175"/>
      <c r="DL284" s="1175"/>
      <c r="DM284" s="1175"/>
      <c r="DN284" s="1175"/>
      <c r="DO284" s="1175"/>
      <c r="DP284" s="1175"/>
      <c r="DQ284" s="1175"/>
      <c r="DR284" s="1175"/>
      <c r="DS284" s="1175"/>
      <c r="DT284" s="1175"/>
      <c r="DU284" s="1175"/>
      <c r="DV284" s="1175"/>
      <c r="DW284" s="1175"/>
      <c r="DX284" s="1175"/>
      <c r="DY284" s="1175"/>
      <c r="DZ284" s="1175"/>
      <c r="EA284" s="1175"/>
      <c r="EB284" s="1175"/>
      <c r="EC284" s="1175"/>
      <c r="ED284" s="1175"/>
      <c r="EE284" s="1175"/>
      <c r="EF284" s="1175"/>
      <c r="EG284" s="1175"/>
      <c r="EH284" s="1175"/>
      <c r="EI284" s="1175"/>
      <c r="EJ284" s="1175"/>
      <c r="EK284" s="1175"/>
      <c r="EL284" s="1175"/>
      <c r="EM284" s="1175"/>
      <c r="EN284" s="1175"/>
      <c r="EO284" s="1175"/>
      <c r="EP284" s="1175"/>
      <c r="EQ284" s="1175"/>
      <c r="ER284" s="1175"/>
      <c r="ES284" s="1175"/>
      <c r="ET284" s="1175"/>
      <c r="EU284" s="1175"/>
      <c r="EV284" s="1175"/>
      <c r="EW284" s="1175"/>
      <c r="EX284" s="1175"/>
      <c r="EY284" s="1175"/>
      <c r="EZ284" s="1175"/>
      <c r="FA284" s="1175"/>
      <c r="FB284" s="1175"/>
      <c r="FC284" s="1175"/>
      <c r="FD284" s="1175"/>
      <c r="FE284" s="1175"/>
      <c r="FF284" s="1175"/>
      <c r="FG284" s="1175"/>
      <c r="FH284" s="1175"/>
      <c r="FI284" s="1175"/>
      <c r="FJ284" s="1175"/>
      <c r="FK284" s="1175"/>
      <c r="FL284" s="1175"/>
      <c r="FM284" s="1175"/>
      <c r="FN284" s="1175"/>
      <c r="FO284" s="1175"/>
      <c r="FP284" s="1175"/>
      <c r="FQ284" s="1175"/>
      <c r="FR284" s="1175"/>
      <c r="FS284" s="1175"/>
      <c r="FT284" s="1175"/>
      <c r="FU284" s="1175"/>
      <c r="FV284" s="1175"/>
      <c r="FW284" s="1175"/>
      <c r="FX284" s="1175"/>
      <c r="FY284" s="1175"/>
      <c r="FZ284" s="1175"/>
      <c r="GA284" s="1175"/>
      <c r="GB284" s="1175"/>
      <c r="GC284" s="1175"/>
      <c r="GD284" s="1175"/>
      <c r="GE284" s="1175"/>
      <c r="GF284" s="1175"/>
      <c r="GG284" s="1175"/>
      <c r="GH284" s="1175"/>
      <c r="GI284" s="1175"/>
      <c r="GJ284" s="1175"/>
      <c r="GK284" s="1175"/>
      <c r="GL284" s="1175"/>
      <c r="GM284" s="1175"/>
      <c r="GN284" s="1175"/>
      <c r="GO284" s="1175"/>
      <c r="GP284" s="1175"/>
      <c r="GQ284" s="1175"/>
      <c r="GR284" s="1175"/>
      <c r="GS284" s="1175"/>
      <c r="GT284" s="1175"/>
      <c r="GU284" s="1175"/>
      <c r="GV284" s="1175"/>
      <c r="GW284" s="1175"/>
      <c r="GX284" s="1175"/>
      <c r="GY284" s="1175"/>
      <c r="GZ284" s="1175"/>
      <c r="HA284" s="1175"/>
      <c r="HB284" s="1175"/>
      <c r="HC284" s="1175"/>
      <c r="HD284" s="1175"/>
      <c r="HE284" s="1175"/>
      <c r="HF284" s="1175"/>
      <c r="HG284" s="1175"/>
      <c r="HH284" s="1175"/>
      <c r="HI284" s="1175"/>
      <c r="HJ284" s="1175"/>
      <c r="HK284" s="1175"/>
      <c r="HL284" s="1175"/>
      <c r="HM284" s="1175"/>
      <c r="HN284" s="1175"/>
      <c r="HO284" s="1175"/>
      <c r="HP284" s="1175"/>
      <c r="HQ284" s="1175"/>
      <c r="HR284" s="1175"/>
      <c r="HS284" s="1175"/>
      <c r="HT284" s="1175"/>
      <c r="HU284" s="1175"/>
      <c r="HV284" s="1175"/>
      <c r="HW284" s="1175"/>
      <c r="HX284" s="1175"/>
      <c r="HY284" s="1175"/>
      <c r="HZ284" s="1175"/>
      <c r="IA284" s="1175"/>
      <c r="IB284" s="1175"/>
      <c r="IC284" s="1175"/>
      <c r="ID284" s="1175"/>
      <c r="IE284" s="1175"/>
      <c r="IF284" s="1175"/>
      <c r="IG284" s="1175"/>
      <c r="IH284" s="1175"/>
      <c r="II284" s="1175"/>
      <c r="IJ284" s="1175"/>
      <c r="IK284" s="1175"/>
      <c r="IL284" s="1175"/>
      <c r="IM284" s="1175"/>
      <c r="IN284" s="1175"/>
      <c r="IO284" s="1175"/>
      <c r="IP284" s="1175"/>
      <c r="IQ284" s="1175"/>
      <c r="IR284" s="1175"/>
      <c r="IS284" s="1175"/>
      <c r="IT284" s="1175"/>
      <c r="IU284" s="1175"/>
      <c r="IV284" s="1175"/>
      <c r="IW284" s="1175"/>
      <c r="IX284" s="1175"/>
      <c r="IY284" s="1175"/>
      <c r="IZ284" s="1175"/>
      <c r="JA284" s="1175"/>
      <c r="JB284" s="1175"/>
      <c r="JC284" s="1175"/>
      <c r="JD284" s="1175"/>
      <c r="JE284" s="1175"/>
    </row>
    <row r="285" spans="13:265" s="1206" customFormat="1" ht="15" hidden="1" customHeight="1" x14ac:dyDescent="0.25">
      <c r="M285" s="1064"/>
      <c r="N285" s="1064"/>
      <c r="CK285" s="1175"/>
      <c r="CL285" s="1175"/>
      <c r="CM285" s="1175"/>
      <c r="CN285" s="1175"/>
      <c r="CO285" s="1175"/>
      <c r="CP285" s="1175"/>
      <c r="CQ285" s="1175"/>
      <c r="CR285" s="1175"/>
      <c r="CS285" s="1175"/>
      <c r="CT285" s="1175"/>
      <c r="CU285" s="1175"/>
      <c r="CV285" s="1175"/>
      <c r="CW285" s="1175"/>
      <c r="CX285" s="1175"/>
      <c r="CY285" s="1175"/>
      <c r="CZ285" s="1175"/>
      <c r="DA285" s="1175"/>
      <c r="DB285" s="1175"/>
      <c r="DC285" s="1175"/>
      <c r="DD285" s="1175"/>
      <c r="DE285" s="1175"/>
      <c r="DF285" s="1175"/>
      <c r="DG285" s="1175"/>
      <c r="DH285" s="1175"/>
      <c r="DI285" s="1175"/>
      <c r="DJ285" s="1175"/>
      <c r="DK285" s="1175"/>
      <c r="DL285" s="1175"/>
      <c r="DM285" s="1175"/>
      <c r="DN285" s="1175"/>
      <c r="DO285" s="1175"/>
      <c r="DP285" s="1175"/>
      <c r="DQ285" s="1175"/>
      <c r="DR285" s="1175"/>
      <c r="DS285" s="1175"/>
      <c r="DT285" s="1175"/>
      <c r="DU285" s="1175"/>
      <c r="DV285" s="1175"/>
      <c r="DW285" s="1175"/>
      <c r="DX285" s="1175"/>
      <c r="DY285" s="1175"/>
      <c r="DZ285" s="1175"/>
      <c r="EA285" s="1175"/>
      <c r="EB285" s="1175"/>
      <c r="EC285" s="1175"/>
      <c r="ED285" s="1175"/>
      <c r="EE285" s="1175"/>
      <c r="EF285" s="1175"/>
      <c r="EG285" s="1175"/>
      <c r="EH285" s="1175"/>
      <c r="EI285" s="1175"/>
      <c r="EJ285" s="1175"/>
      <c r="EK285" s="1175"/>
      <c r="EL285" s="1175"/>
      <c r="EM285" s="1175"/>
      <c r="EN285" s="1175"/>
      <c r="EO285" s="1175"/>
      <c r="EP285" s="1175"/>
      <c r="EQ285" s="1175"/>
      <c r="ER285" s="1175"/>
      <c r="ES285" s="1175"/>
      <c r="ET285" s="1175"/>
      <c r="EU285" s="1175"/>
      <c r="EV285" s="1175"/>
      <c r="EW285" s="1175"/>
      <c r="EX285" s="1175"/>
      <c r="EY285" s="1175"/>
      <c r="EZ285" s="1175"/>
      <c r="FA285" s="1175"/>
      <c r="FB285" s="1175"/>
      <c r="FC285" s="1175"/>
      <c r="FD285" s="1175"/>
      <c r="FE285" s="1175"/>
      <c r="FF285" s="1175"/>
      <c r="FG285" s="1175"/>
      <c r="FH285" s="1175"/>
      <c r="FI285" s="1175"/>
      <c r="FJ285" s="1175"/>
      <c r="FK285" s="1175"/>
      <c r="FL285" s="1175"/>
      <c r="FM285" s="1175"/>
      <c r="FN285" s="1175"/>
      <c r="FO285" s="1175"/>
      <c r="FP285" s="1175"/>
      <c r="FQ285" s="1175"/>
      <c r="FR285" s="1175"/>
      <c r="FS285" s="1175"/>
      <c r="FT285" s="1175"/>
      <c r="FU285" s="1175"/>
      <c r="FV285" s="1175"/>
      <c r="FW285" s="1175"/>
      <c r="FX285" s="1175"/>
      <c r="FY285" s="1175"/>
      <c r="FZ285" s="1175"/>
      <c r="GA285" s="1175"/>
      <c r="GB285" s="1175"/>
      <c r="GC285" s="1175"/>
      <c r="GD285" s="1175"/>
      <c r="GE285" s="1175"/>
      <c r="GF285" s="1175"/>
      <c r="GG285" s="1175"/>
      <c r="GH285" s="1175"/>
      <c r="GI285" s="1175"/>
      <c r="GJ285" s="1175"/>
      <c r="GK285" s="1175"/>
      <c r="GL285" s="1175"/>
      <c r="GM285" s="1175"/>
      <c r="GN285" s="1175"/>
      <c r="GO285" s="1175"/>
      <c r="GP285" s="1175"/>
      <c r="GQ285" s="1175"/>
      <c r="GR285" s="1175"/>
      <c r="GS285" s="1175"/>
      <c r="GT285" s="1175"/>
      <c r="GU285" s="1175"/>
      <c r="GV285" s="1175"/>
      <c r="GW285" s="1175"/>
      <c r="GX285" s="1175"/>
      <c r="GY285" s="1175"/>
      <c r="GZ285" s="1175"/>
      <c r="HA285" s="1175"/>
      <c r="HB285" s="1175"/>
      <c r="HC285" s="1175"/>
      <c r="HD285" s="1175"/>
      <c r="HE285" s="1175"/>
      <c r="HF285" s="1175"/>
      <c r="HG285" s="1175"/>
      <c r="HH285" s="1175"/>
      <c r="HI285" s="1175"/>
      <c r="HJ285" s="1175"/>
      <c r="HK285" s="1175"/>
      <c r="HL285" s="1175"/>
      <c r="HM285" s="1175"/>
      <c r="HN285" s="1175"/>
      <c r="HO285" s="1175"/>
      <c r="HP285" s="1175"/>
      <c r="HQ285" s="1175"/>
      <c r="HR285" s="1175"/>
      <c r="HS285" s="1175"/>
      <c r="HT285" s="1175"/>
      <c r="HU285" s="1175"/>
      <c r="HV285" s="1175"/>
      <c r="HW285" s="1175"/>
      <c r="HX285" s="1175"/>
      <c r="HY285" s="1175"/>
      <c r="HZ285" s="1175"/>
      <c r="IA285" s="1175"/>
      <c r="IB285" s="1175"/>
      <c r="IC285" s="1175"/>
      <c r="ID285" s="1175"/>
      <c r="IE285" s="1175"/>
      <c r="IF285" s="1175"/>
      <c r="IG285" s="1175"/>
      <c r="IH285" s="1175"/>
      <c r="II285" s="1175"/>
      <c r="IJ285" s="1175"/>
      <c r="IK285" s="1175"/>
      <c r="IL285" s="1175"/>
      <c r="IM285" s="1175"/>
      <c r="IN285" s="1175"/>
      <c r="IO285" s="1175"/>
      <c r="IP285" s="1175"/>
      <c r="IQ285" s="1175"/>
      <c r="IR285" s="1175"/>
      <c r="IS285" s="1175"/>
      <c r="IT285" s="1175"/>
      <c r="IU285" s="1175"/>
      <c r="IV285" s="1175"/>
      <c r="IW285" s="1175"/>
      <c r="IX285" s="1175"/>
      <c r="IY285" s="1175"/>
      <c r="IZ285" s="1175"/>
      <c r="JA285" s="1175"/>
      <c r="JB285" s="1175"/>
      <c r="JC285" s="1175"/>
      <c r="JD285" s="1175"/>
      <c r="JE285" s="1175"/>
    </row>
    <row r="286" spans="13:265" s="1206" customFormat="1" ht="15" hidden="1" customHeight="1" x14ac:dyDescent="0.25">
      <c r="M286" s="1064"/>
      <c r="N286" s="1064"/>
      <c r="CK286" s="1175"/>
      <c r="CL286" s="1175"/>
      <c r="CM286" s="1175"/>
      <c r="CN286" s="1175"/>
      <c r="CO286" s="1175"/>
      <c r="CP286" s="1175"/>
      <c r="CQ286" s="1175"/>
      <c r="CR286" s="1175"/>
      <c r="CS286" s="1175"/>
      <c r="CT286" s="1175"/>
      <c r="CU286" s="1175"/>
      <c r="CV286" s="1175"/>
      <c r="CW286" s="1175"/>
      <c r="CX286" s="1175"/>
      <c r="CY286" s="1175"/>
      <c r="CZ286" s="1175"/>
      <c r="DA286" s="1175"/>
      <c r="DB286" s="1175"/>
      <c r="DC286" s="1175"/>
      <c r="DD286" s="1175"/>
      <c r="DE286" s="1175"/>
      <c r="DF286" s="1175"/>
      <c r="DG286" s="1175"/>
      <c r="DH286" s="1175"/>
      <c r="DI286" s="1175"/>
      <c r="DJ286" s="1175"/>
      <c r="DK286" s="1175"/>
      <c r="DL286" s="1175"/>
      <c r="DM286" s="1175"/>
      <c r="DN286" s="1175"/>
      <c r="DO286" s="1175"/>
      <c r="DP286" s="1175"/>
      <c r="DQ286" s="1175"/>
      <c r="DR286" s="1175"/>
      <c r="DS286" s="1175"/>
      <c r="DT286" s="1175"/>
      <c r="DU286" s="1175"/>
      <c r="DV286" s="1175"/>
      <c r="DW286" s="1175"/>
      <c r="DX286" s="1175"/>
      <c r="DY286" s="1175"/>
      <c r="DZ286" s="1175"/>
      <c r="EA286" s="1175"/>
      <c r="EB286" s="1175"/>
      <c r="EC286" s="1175"/>
      <c r="ED286" s="1175"/>
      <c r="EE286" s="1175"/>
      <c r="EF286" s="1175"/>
      <c r="EG286" s="1175"/>
      <c r="EH286" s="1175"/>
      <c r="EI286" s="1175"/>
      <c r="EJ286" s="1175"/>
      <c r="EK286" s="1175"/>
      <c r="EL286" s="1175"/>
      <c r="EM286" s="1175"/>
      <c r="EN286" s="1175"/>
      <c r="EO286" s="1175"/>
      <c r="EP286" s="1175"/>
      <c r="EQ286" s="1175"/>
      <c r="ER286" s="1175"/>
      <c r="ES286" s="1175"/>
      <c r="ET286" s="1175"/>
      <c r="EU286" s="1175"/>
      <c r="EV286" s="1175"/>
      <c r="EW286" s="1175"/>
      <c r="EX286" s="1175"/>
      <c r="EY286" s="1175"/>
      <c r="EZ286" s="1175"/>
      <c r="FA286" s="1175"/>
      <c r="FB286" s="1175"/>
      <c r="FC286" s="1175"/>
      <c r="FD286" s="1175"/>
      <c r="FE286" s="1175"/>
      <c r="FF286" s="1175"/>
      <c r="FG286" s="1175"/>
      <c r="FH286" s="1175"/>
      <c r="FI286" s="1175"/>
      <c r="FJ286" s="1175"/>
      <c r="FK286" s="1175"/>
      <c r="FL286" s="1175"/>
      <c r="FM286" s="1175"/>
      <c r="FN286" s="1175"/>
      <c r="FO286" s="1175"/>
      <c r="FP286" s="1175"/>
      <c r="FQ286" s="1175"/>
      <c r="FR286" s="1175"/>
      <c r="FS286" s="1175"/>
      <c r="FT286" s="1175"/>
      <c r="FU286" s="1175"/>
      <c r="FV286" s="1175"/>
      <c r="FW286" s="1175"/>
      <c r="FX286" s="1175"/>
      <c r="FY286" s="1175"/>
      <c r="FZ286" s="1175"/>
      <c r="GA286" s="1175"/>
      <c r="GB286" s="1175"/>
      <c r="GC286" s="1175"/>
      <c r="GD286" s="1175"/>
      <c r="GE286" s="1175"/>
      <c r="GF286" s="1175"/>
      <c r="GG286" s="1175"/>
      <c r="GH286" s="1175"/>
      <c r="GI286" s="1175"/>
      <c r="GJ286" s="1175"/>
      <c r="GK286" s="1175"/>
      <c r="GL286" s="1175"/>
      <c r="GM286" s="1175"/>
      <c r="GN286" s="1175"/>
      <c r="GO286" s="1175"/>
      <c r="GP286" s="1175"/>
      <c r="GQ286" s="1175"/>
      <c r="GR286" s="1175"/>
      <c r="GS286" s="1175"/>
      <c r="GT286" s="1175"/>
      <c r="GU286" s="1175"/>
      <c r="GV286" s="1175"/>
      <c r="GW286" s="1175"/>
      <c r="GX286" s="1175"/>
      <c r="GY286" s="1175"/>
      <c r="GZ286" s="1175"/>
      <c r="HA286" s="1175"/>
      <c r="HB286" s="1175"/>
      <c r="HC286" s="1175"/>
      <c r="HD286" s="1175"/>
      <c r="HE286" s="1175"/>
      <c r="HF286" s="1175"/>
      <c r="HG286" s="1175"/>
      <c r="HH286" s="1175"/>
      <c r="HI286" s="1175"/>
      <c r="HJ286" s="1175"/>
      <c r="HK286" s="1175"/>
      <c r="HL286" s="1175"/>
      <c r="HM286" s="1175"/>
      <c r="HN286" s="1175"/>
      <c r="HO286" s="1175"/>
      <c r="HP286" s="1175"/>
      <c r="HQ286" s="1175"/>
      <c r="HR286" s="1175"/>
      <c r="HS286" s="1175"/>
      <c r="HT286" s="1175"/>
      <c r="HU286" s="1175"/>
      <c r="HV286" s="1175"/>
      <c r="HW286" s="1175"/>
      <c r="HX286" s="1175"/>
      <c r="HY286" s="1175"/>
      <c r="HZ286" s="1175"/>
      <c r="IA286" s="1175"/>
      <c r="IB286" s="1175"/>
      <c r="IC286" s="1175"/>
      <c r="ID286" s="1175"/>
      <c r="IE286" s="1175"/>
      <c r="IF286" s="1175"/>
      <c r="IG286" s="1175"/>
      <c r="IH286" s="1175"/>
      <c r="II286" s="1175"/>
      <c r="IJ286" s="1175"/>
      <c r="IK286" s="1175"/>
      <c r="IL286" s="1175"/>
      <c r="IM286" s="1175"/>
      <c r="IN286" s="1175"/>
      <c r="IO286" s="1175"/>
      <c r="IP286" s="1175"/>
      <c r="IQ286" s="1175"/>
      <c r="IR286" s="1175"/>
      <c r="IS286" s="1175"/>
      <c r="IT286" s="1175"/>
      <c r="IU286" s="1175"/>
      <c r="IV286" s="1175"/>
      <c r="IW286" s="1175"/>
      <c r="IX286" s="1175"/>
      <c r="IY286" s="1175"/>
      <c r="IZ286" s="1175"/>
      <c r="JA286" s="1175"/>
      <c r="JB286" s="1175"/>
      <c r="JC286" s="1175"/>
      <c r="JD286" s="1175"/>
      <c r="JE286" s="1175"/>
    </row>
    <row r="287" spans="13:265" s="1206" customFormat="1" ht="15" hidden="1" customHeight="1" x14ac:dyDescent="0.25">
      <c r="M287" s="1064"/>
      <c r="N287" s="1064"/>
      <c r="CK287" s="1175"/>
      <c r="CL287" s="1175"/>
      <c r="CM287" s="1175"/>
      <c r="CN287" s="1175"/>
      <c r="CO287" s="1175"/>
      <c r="CP287" s="1175"/>
      <c r="CQ287" s="1175"/>
      <c r="CR287" s="1175"/>
      <c r="CS287" s="1175"/>
      <c r="CT287" s="1175"/>
      <c r="CU287" s="1175"/>
      <c r="CV287" s="1175"/>
      <c r="CW287" s="1175"/>
      <c r="CX287" s="1175"/>
      <c r="CY287" s="1175"/>
      <c r="CZ287" s="1175"/>
      <c r="DA287" s="1175"/>
      <c r="DB287" s="1175"/>
      <c r="DC287" s="1175"/>
      <c r="DD287" s="1175"/>
      <c r="DE287" s="1175"/>
      <c r="DF287" s="1175"/>
      <c r="DG287" s="1175"/>
      <c r="DH287" s="1175"/>
      <c r="DI287" s="1175"/>
      <c r="DJ287" s="1175"/>
      <c r="DK287" s="1175"/>
      <c r="DL287" s="1175"/>
      <c r="DM287" s="1175"/>
      <c r="DN287" s="1175"/>
      <c r="DO287" s="1175"/>
      <c r="DP287" s="1175"/>
      <c r="DQ287" s="1175"/>
      <c r="DR287" s="1175"/>
      <c r="DS287" s="1175"/>
      <c r="DT287" s="1175"/>
      <c r="DU287" s="1175"/>
      <c r="DV287" s="1175"/>
      <c r="DW287" s="1175"/>
      <c r="DX287" s="1175"/>
      <c r="DY287" s="1175"/>
      <c r="DZ287" s="1175"/>
      <c r="EA287" s="1175"/>
      <c r="EB287" s="1175"/>
      <c r="EC287" s="1175"/>
      <c r="ED287" s="1175"/>
      <c r="EE287" s="1175"/>
      <c r="EF287" s="1175"/>
      <c r="EG287" s="1175"/>
      <c r="EH287" s="1175"/>
      <c r="EI287" s="1175"/>
      <c r="EJ287" s="1175"/>
      <c r="EK287" s="1175"/>
      <c r="EL287" s="1175"/>
      <c r="EM287" s="1175"/>
      <c r="EN287" s="1175"/>
      <c r="EO287" s="1175"/>
      <c r="EP287" s="1175"/>
      <c r="EQ287" s="1175"/>
      <c r="ER287" s="1175"/>
      <c r="ES287" s="1175"/>
      <c r="ET287" s="1175"/>
      <c r="EU287" s="1175"/>
      <c r="EV287" s="1175"/>
      <c r="EW287" s="1175"/>
      <c r="EX287" s="1175"/>
      <c r="EY287" s="1175"/>
      <c r="EZ287" s="1175"/>
      <c r="FA287" s="1175"/>
      <c r="FB287" s="1175"/>
      <c r="FC287" s="1175"/>
      <c r="FD287" s="1175"/>
      <c r="FE287" s="1175"/>
      <c r="FF287" s="1175"/>
      <c r="FG287" s="1175"/>
      <c r="FH287" s="1175"/>
      <c r="FI287" s="1175"/>
      <c r="FJ287" s="1175"/>
      <c r="FK287" s="1175"/>
      <c r="FL287" s="1175"/>
      <c r="FM287" s="1175"/>
      <c r="FN287" s="1175"/>
      <c r="FO287" s="1175"/>
      <c r="FP287" s="1175"/>
      <c r="FQ287" s="1175"/>
      <c r="FR287" s="1175"/>
      <c r="FS287" s="1175"/>
      <c r="FT287" s="1175"/>
      <c r="FU287" s="1175"/>
      <c r="FV287" s="1175"/>
      <c r="FW287" s="1175"/>
      <c r="FX287" s="1175"/>
      <c r="FY287" s="1175"/>
      <c r="FZ287" s="1175"/>
      <c r="GA287" s="1175"/>
      <c r="GB287" s="1175"/>
      <c r="GC287" s="1175"/>
      <c r="GD287" s="1175"/>
      <c r="GE287" s="1175"/>
      <c r="GF287" s="1175"/>
      <c r="GG287" s="1175"/>
      <c r="GH287" s="1175"/>
      <c r="GI287" s="1175"/>
      <c r="GJ287" s="1175"/>
      <c r="GK287" s="1175"/>
      <c r="GL287" s="1175"/>
      <c r="GM287" s="1175"/>
      <c r="GN287" s="1175"/>
      <c r="GO287" s="1175"/>
      <c r="GP287" s="1175"/>
      <c r="GQ287" s="1175"/>
      <c r="GR287" s="1175"/>
      <c r="GS287" s="1175"/>
      <c r="GT287" s="1175"/>
      <c r="GU287" s="1175"/>
      <c r="GV287" s="1175"/>
      <c r="GW287" s="1175"/>
      <c r="GX287" s="1175"/>
      <c r="GY287" s="1175"/>
      <c r="GZ287" s="1175"/>
      <c r="HA287" s="1175"/>
      <c r="HB287" s="1175"/>
      <c r="HC287" s="1175"/>
      <c r="HD287" s="1175"/>
      <c r="HE287" s="1175"/>
      <c r="HF287" s="1175"/>
      <c r="HG287" s="1175"/>
      <c r="HH287" s="1175"/>
      <c r="HI287" s="1175"/>
      <c r="HJ287" s="1175"/>
      <c r="HK287" s="1175"/>
      <c r="HL287" s="1175"/>
      <c r="HM287" s="1175"/>
      <c r="HN287" s="1175"/>
      <c r="HO287" s="1175"/>
      <c r="HP287" s="1175"/>
      <c r="HQ287" s="1175"/>
      <c r="HR287" s="1175"/>
      <c r="HS287" s="1175"/>
      <c r="HT287" s="1175"/>
      <c r="HU287" s="1175"/>
      <c r="HV287" s="1175"/>
      <c r="HW287" s="1175"/>
      <c r="HX287" s="1175"/>
      <c r="HY287" s="1175"/>
      <c r="HZ287" s="1175"/>
      <c r="IA287" s="1175"/>
      <c r="IB287" s="1175"/>
      <c r="IC287" s="1175"/>
      <c r="ID287" s="1175"/>
      <c r="IE287" s="1175"/>
      <c r="IF287" s="1175"/>
      <c r="IG287" s="1175"/>
      <c r="IH287" s="1175"/>
      <c r="II287" s="1175"/>
      <c r="IJ287" s="1175"/>
      <c r="IK287" s="1175"/>
      <c r="IL287" s="1175"/>
      <c r="IM287" s="1175"/>
      <c r="IN287" s="1175"/>
      <c r="IO287" s="1175"/>
      <c r="IP287" s="1175"/>
      <c r="IQ287" s="1175"/>
      <c r="IR287" s="1175"/>
      <c r="IS287" s="1175"/>
      <c r="IT287" s="1175"/>
      <c r="IU287" s="1175"/>
      <c r="IV287" s="1175"/>
      <c r="IW287" s="1175"/>
      <c r="IX287" s="1175"/>
      <c r="IY287" s="1175"/>
      <c r="IZ287" s="1175"/>
      <c r="JA287" s="1175"/>
      <c r="JB287" s="1175"/>
      <c r="JC287" s="1175"/>
      <c r="JD287" s="1175"/>
      <c r="JE287" s="1175"/>
    </row>
    <row r="288" spans="13:265" s="1206" customFormat="1" ht="15" hidden="1" customHeight="1" x14ac:dyDescent="0.25">
      <c r="M288" s="1064"/>
      <c r="N288" s="1064"/>
      <c r="CK288" s="1175"/>
      <c r="CL288" s="1175"/>
      <c r="CM288" s="1175"/>
      <c r="CN288" s="1175"/>
      <c r="CO288" s="1175"/>
      <c r="CP288" s="1175"/>
      <c r="CQ288" s="1175"/>
      <c r="CR288" s="1175"/>
      <c r="CS288" s="1175"/>
      <c r="CT288" s="1175"/>
      <c r="CU288" s="1175"/>
      <c r="CV288" s="1175"/>
      <c r="CW288" s="1175"/>
      <c r="CX288" s="1175"/>
      <c r="CY288" s="1175"/>
      <c r="CZ288" s="1175"/>
      <c r="DA288" s="1175"/>
      <c r="DB288" s="1175"/>
      <c r="DC288" s="1175"/>
      <c r="DD288" s="1175"/>
      <c r="DE288" s="1175"/>
      <c r="DF288" s="1175"/>
      <c r="DG288" s="1175"/>
      <c r="DH288" s="1175"/>
      <c r="DI288" s="1175"/>
      <c r="DJ288" s="1175"/>
      <c r="DK288" s="1175"/>
      <c r="DL288" s="1175"/>
      <c r="DM288" s="1175"/>
      <c r="DN288" s="1175"/>
      <c r="DO288" s="1175"/>
      <c r="DP288" s="1175"/>
      <c r="DQ288" s="1175"/>
      <c r="DR288" s="1175"/>
      <c r="DS288" s="1175"/>
      <c r="DT288" s="1175"/>
      <c r="DU288" s="1175"/>
      <c r="DV288" s="1175"/>
      <c r="DW288" s="1175"/>
      <c r="DX288" s="1175"/>
      <c r="DY288" s="1175"/>
      <c r="DZ288" s="1175"/>
      <c r="EA288" s="1175"/>
      <c r="EB288" s="1175"/>
      <c r="EC288" s="1175"/>
      <c r="ED288" s="1175"/>
      <c r="EE288" s="1175"/>
      <c r="EF288" s="1175"/>
      <c r="EG288" s="1175"/>
      <c r="EH288" s="1175"/>
      <c r="EI288" s="1175"/>
      <c r="EJ288" s="1175"/>
      <c r="EK288" s="1175"/>
      <c r="EL288" s="1175"/>
      <c r="EM288" s="1175"/>
      <c r="EN288" s="1175"/>
      <c r="EO288" s="1175"/>
      <c r="EP288" s="1175"/>
      <c r="EQ288" s="1175"/>
      <c r="ER288" s="1175"/>
      <c r="ES288" s="1175"/>
      <c r="ET288" s="1175"/>
      <c r="EU288" s="1175"/>
      <c r="EV288" s="1175"/>
      <c r="EW288" s="1175"/>
      <c r="EX288" s="1175"/>
      <c r="EY288" s="1175"/>
      <c r="EZ288" s="1175"/>
      <c r="FA288" s="1175"/>
      <c r="FB288" s="1175"/>
      <c r="FC288" s="1175"/>
      <c r="FD288" s="1175"/>
      <c r="FE288" s="1175"/>
      <c r="FF288" s="1175"/>
      <c r="FG288" s="1175"/>
      <c r="FH288" s="1175"/>
      <c r="FI288" s="1175"/>
      <c r="FJ288" s="1175"/>
      <c r="FK288" s="1175"/>
      <c r="FL288" s="1175"/>
      <c r="FM288" s="1175"/>
      <c r="FN288" s="1175"/>
      <c r="FO288" s="1175"/>
      <c r="FP288" s="1175"/>
      <c r="FQ288" s="1175"/>
      <c r="FR288" s="1175"/>
      <c r="FS288" s="1175"/>
      <c r="FT288" s="1175"/>
      <c r="FU288" s="1175"/>
      <c r="FV288" s="1175"/>
      <c r="FW288" s="1175"/>
      <c r="FX288" s="1175"/>
      <c r="FY288" s="1175"/>
      <c r="FZ288" s="1175"/>
      <c r="GA288" s="1175"/>
      <c r="GB288" s="1175"/>
      <c r="GC288" s="1175"/>
      <c r="GD288" s="1175"/>
      <c r="GE288" s="1175"/>
      <c r="GF288" s="1175"/>
      <c r="GG288" s="1175"/>
      <c r="GH288" s="1175"/>
      <c r="GI288" s="1175"/>
      <c r="GJ288" s="1175"/>
      <c r="GK288" s="1175"/>
      <c r="GL288" s="1175"/>
      <c r="GM288" s="1175"/>
      <c r="GN288" s="1175"/>
      <c r="GO288" s="1175"/>
      <c r="GP288" s="1175"/>
      <c r="GQ288" s="1175"/>
      <c r="GR288" s="1175"/>
      <c r="GS288" s="1175"/>
      <c r="GT288" s="1175"/>
      <c r="GU288" s="1175"/>
      <c r="GV288" s="1175"/>
      <c r="GW288" s="1175"/>
      <c r="GX288" s="1175"/>
      <c r="GY288" s="1175"/>
      <c r="GZ288" s="1175"/>
      <c r="HA288" s="1175"/>
      <c r="HB288" s="1175"/>
      <c r="HC288" s="1175"/>
      <c r="HD288" s="1175"/>
      <c r="HE288" s="1175"/>
      <c r="HF288" s="1175"/>
      <c r="HG288" s="1175"/>
      <c r="HH288" s="1175"/>
      <c r="HI288" s="1175"/>
      <c r="HJ288" s="1175"/>
      <c r="HK288" s="1175"/>
      <c r="HL288" s="1175"/>
      <c r="HM288" s="1175"/>
      <c r="HN288" s="1175"/>
      <c r="HO288" s="1175"/>
      <c r="HP288" s="1175"/>
      <c r="HQ288" s="1175"/>
      <c r="HR288" s="1175"/>
      <c r="HS288" s="1175"/>
      <c r="HT288" s="1175"/>
      <c r="HU288" s="1175"/>
      <c r="HV288" s="1175"/>
      <c r="HW288" s="1175"/>
      <c r="HX288" s="1175"/>
      <c r="HY288" s="1175"/>
      <c r="HZ288" s="1175"/>
      <c r="IA288" s="1175"/>
      <c r="IB288" s="1175"/>
      <c r="IC288" s="1175"/>
      <c r="ID288" s="1175"/>
      <c r="IE288" s="1175"/>
      <c r="IF288" s="1175"/>
      <c r="IG288" s="1175"/>
      <c r="IH288" s="1175"/>
      <c r="II288" s="1175"/>
      <c r="IJ288" s="1175"/>
      <c r="IK288" s="1175"/>
      <c r="IL288" s="1175"/>
      <c r="IM288" s="1175"/>
      <c r="IN288" s="1175"/>
      <c r="IO288" s="1175"/>
      <c r="IP288" s="1175"/>
      <c r="IQ288" s="1175"/>
      <c r="IR288" s="1175"/>
      <c r="IS288" s="1175"/>
      <c r="IT288" s="1175"/>
      <c r="IU288" s="1175"/>
      <c r="IV288" s="1175"/>
      <c r="IW288" s="1175"/>
      <c r="IX288" s="1175"/>
      <c r="IY288" s="1175"/>
      <c r="IZ288" s="1175"/>
      <c r="JA288" s="1175"/>
      <c r="JB288" s="1175"/>
      <c r="JC288" s="1175"/>
      <c r="JD288" s="1175"/>
      <c r="JE288" s="1175"/>
    </row>
    <row r="289" spans="13:265" s="1206" customFormat="1" ht="15" hidden="1" customHeight="1" x14ac:dyDescent="0.25">
      <c r="M289" s="1064"/>
      <c r="N289" s="1064"/>
      <c r="CK289" s="1175"/>
      <c r="CL289" s="1175"/>
      <c r="CM289" s="1175"/>
      <c r="CN289" s="1175"/>
      <c r="CO289" s="1175"/>
      <c r="CP289" s="1175"/>
      <c r="CQ289" s="1175"/>
      <c r="CR289" s="1175"/>
      <c r="CS289" s="1175"/>
      <c r="CT289" s="1175"/>
      <c r="CU289" s="1175"/>
      <c r="CV289" s="1175"/>
      <c r="CW289" s="1175"/>
      <c r="CX289" s="1175"/>
      <c r="CY289" s="1175"/>
      <c r="CZ289" s="1175"/>
      <c r="DA289" s="1175"/>
      <c r="DB289" s="1175"/>
      <c r="DC289" s="1175"/>
      <c r="DD289" s="1175"/>
      <c r="DE289" s="1175"/>
      <c r="DF289" s="1175"/>
      <c r="DG289" s="1175"/>
      <c r="DH289" s="1175"/>
      <c r="DI289" s="1175"/>
      <c r="DJ289" s="1175"/>
      <c r="DK289" s="1175"/>
      <c r="DL289" s="1175"/>
      <c r="DM289" s="1175"/>
      <c r="DN289" s="1175"/>
      <c r="DO289" s="1175"/>
      <c r="DP289" s="1175"/>
      <c r="DQ289" s="1175"/>
      <c r="DR289" s="1175"/>
      <c r="DS289" s="1175"/>
      <c r="DT289" s="1175"/>
      <c r="DU289" s="1175"/>
      <c r="DV289" s="1175"/>
      <c r="DW289" s="1175"/>
      <c r="DX289" s="1175"/>
      <c r="DY289" s="1175"/>
      <c r="DZ289" s="1175"/>
      <c r="EA289" s="1175"/>
      <c r="EB289" s="1175"/>
      <c r="EC289" s="1175"/>
      <c r="ED289" s="1175"/>
      <c r="EE289" s="1175"/>
      <c r="EF289" s="1175"/>
      <c r="EG289" s="1175"/>
      <c r="EH289" s="1175"/>
      <c r="EI289" s="1175"/>
      <c r="EJ289" s="1175"/>
      <c r="EK289" s="1175"/>
      <c r="EL289" s="1175"/>
      <c r="EM289" s="1175"/>
      <c r="EN289" s="1175"/>
      <c r="EO289" s="1175"/>
      <c r="EP289" s="1175"/>
      <c r="EQ289" s="1175"/>
      <c r="ER289" s="1175"/>
      <c r="ES289" s="1175"/>
      <c r="ET289" s="1175"/>
      <c r="EU289" s="1175"/>
      <c r="EV289" s="1175"/>
      <c r="EW289" s="1175"/>
      <c r="EX289" s="1175"/>
      <c r="EY289" s="1175"/>
      <c r="EZ289" s="1175"/>
      <c r="FA289" s="1175"/>
      <c r="FB289" s="1175"/>
      <c r="FC289" s="1175"/>
      <c r="FD289" s="1175"/>
      <c r="FE289" s="1175"/>
      <c r="FF289" s="1175"/>
      <c r="FG289" s="1175"/>
      <c r="FH289" s="1175"/>
      <c r="FI289" s="1175"/>
      <c r="FJ289" s="1175"/>
      <c r="FK289" s="1175"/>
      <c r="FL289" s="1175"/>
      <c r="FM289" s="1175"/>
      <c r="FN289" s="1175"/>
      <c r="FO289" s="1175"/>
      <c r="FP289" s="1175"/>
      <c r="FQ289" s="1175"/>
      <c r="FR289" s="1175"/>
      <c r="FS289" s="1175"/>
      <c r="FT289" s="1175"/>
      <c r="FU289" s="1175"/>
      <c r="FV289" s="1175"/>
      <c r="FW289" s="1175"/>
      <c r="FX289" s="1175"/>
      <c r="FY289" s="1175"/>
      <c r="FZ289" s="1175"/>
      <c r="GA289" s="1175"/>
      <c r="GB289" s="1175"/>
      <c r="GC289" s="1175"/>
      <c r="GD289" s="1175"/>
      <c r="GE289" s="1175"/>
      <c r="GF289" s="1175"/>
      <c r="GG289" s="1175"/>
      <c r="GH289" s="1175"/>
      <c r="GI289" s="1175"/>
      <c r="GJ289" s="1175"/>
      <c r="GK289" s="1175"/>
      <c r="GL289" s="1175"/>
      <c r="GM289" s="1175"/>
      <c r="GN289" s="1175"/>
      <c r="GO289" s="1175"/>
      <c r="GP289" s="1175"/>
      <c r="GQ289" s="1175"/>
      <c r="GR289" s="1175"/>
      <c r="GS289" s="1175"/>
      <c r="GT289" s="1175"/>
      <c r="GU289" s="1175"/>
      <c r="GV289" s="1175"/>
      <c r="GW289" s="1175"/>
      <c r="GX289" s="1175"/>
      <c r="GY289" s="1175"/>
      <c r="GZ289" s="1175"/>
      <c r="HA289" s="1175"/>
      <c r="HB289" s="1175"/>
      <c r="HC289" s="1175"/>
      <c r="HD289" s="1175"/>
      <c r="HE289" s="1175"/>
      <c r="HF289" s="1175"/>
      <c r="HG289" s="1175"/>
      <c r="HH289" s="1175"/>
      <c r="HI289" s="1175"/>
      <c r="HJ289" s="1175"/>
      <c r="HK289" s="1175"/>
      <c r="HL289" s="1175"/>
      <c r="HM289" s="1175"/>
      <c r="HN289" s="1175"/>
      <c r="HO289" s="1175"/>
      <c r="HP289" s="1175"/>
      <c r="HQ289" s="1175"/>
      <c r="HR289" s="1175"/>
      <c r="HS289" s="1175"/>
      <c r="HT289" s="1175"/>
      <c r="HU289" s="1175"/>
      <c r="HV289" s="1175"/>
      <c r="HW289" s="1175"/>
      <c r="HX289" s="1175"/>
      <c r="HY289" s="1175"/>
      <c r="HZ289" s="1175"/>
      <c r="IA289" s="1175"/>
      <c r="IB289" s="1175"/>
      <c r="IC289" s="1175"/>
      <c r="ID289" s="1175"/>
      <c r="IE289" s="1175"/>
      <c r="IF289" s="1175"/>
      <c r="IG289" s="1175"/>
      <c r="IH289" s="1175"/>
      <c r="II289" s="1175"/>
      <c r="IJ289" s="1175"/>
      <c r="IK289" s="1175"/>
      <c r="IL289" s="1175"/>
      <c r="IM289" s="1175"/>
      <c r="IN289" s="1175"/>
      <c r="IO289" s="1175"/>
      <c r="IP289" s="1175"/>
      <c r="IQ289" s="1175"/>
      <c r="IR289" s="1175"/>
      <c r="IS289" s="1175"/>
      <c r="IT289" s="1175"/>
      <c r="IU289" s="1175"/>
      <c r="IV289" s="1175"/>
      <c r="IW289" s="1175"/>
      <c r="IX289" s="1175"/>
      <c r="IY289" s="1175"/>
      <c r="IZ289" s="1175"/>
      <c r="JA289" s="1175"/>
      <c r="JB289" s="1175"/>
      <c r="JC289" s="1175"/>
      <c r="JD289" s="1175"/>
      <c r="JE289" s="1175"/>
    </row>
    <row r="290" spans="13:265" s="1206" customFormat="1" ht="15" hidden="1" customHeight="1" x14ac:dyDescent="0.25">
      <c r="M290" s="1064"/>
      <c r="N290" s="1064"/>
      <c r="CK290" s="1175"/>
      <c r="CL290" s="1175"/>
      <c r="CM290" s="1175"/>
      <c r="CN290" s="1175"/>
      <c r="CO290" s="1175"/>
      <c r="CP290" s="1175"/>
      <c r="CQ290" s="1175"/>
      <c r="CR290" s="1175"/>
      <c r="CS290" s="1175"/>
      <c r="CT290" s="1175"/>
      <c r="CU290" s="1175"/>
      <c r="CV290" s="1175"/>
      <c r="CW290" s="1175"/>
      <c r="CX290" s="1175"/>
      <c r="CY290" s="1175"/>
      <c r="CZ290" s="1175"/>
      <c r="DA290" s="1175"/>
      <c r="DB290" s="1175"/>
      <c r="DC290" s="1175"/>
      <c r="DD290" s="1175"/>
      <c r="DE290" s="1175"/>
      <c r="DF290" s="1175"/>
      <c r="DG290" s="1175"/>
      <c r="DH290" s="1175"/>
      <c r="DI290" s="1175"/>
      <c r="DJ290" s="1175"/>
      <c r="DK290" s="1175"/>
      <c r="DL290" s="1175"/>
      <c r="DM290" s="1175"/>
      <c r="DN290" s="1175"/>
      <c r="DO290" s="1175"/>
      <c r="DP290" s="1175"/>
      <c r="DQ290" s="1175"/>
      <c r="DR290" s="1175"/>
      <c r="DS290" s="1175"/>
      <c r="DT290" s="1175"/>
      <c r="DU290" s="1175"/>
      <c r="DV290" s="1175"/>
      <c r="DW290" s="1175"/>
      <c r="DX290" s="1175"/>
      <c r="DY290" s="1175"/>
      <c r="DZ290" s="1175"/>
      <c r="EA290" s="1175"/>
      <c r="EB290" s="1175"/>
      <c r="EC290" s="1175"/>
      <c r="ED290" s="1175"/>
      <c r="EE290" s="1175"/>
      <c r="EF290" s="1175"/>
      <c r="EG290" s="1175"/>
      <c r="EH290" s="1175"/>
      <c r="EI290" s="1175"/>
      <c r="EJ290" s="1175"/>
      <c r="EK290" s="1175"/>
      <c r="EL290" s="1175"/>
      <c r="EM290" s="1175"/>
      <c r="EN290" s="1175"/>
      <c r="EO290" s="1175"/>
      <c r="EP290" s="1175"/>
      <c r="EQ290" s="1175"/>
      <c r="ER290" s="1175"/>
      <c r="ES290" s="1175"/>
      <c r="ET290" s="1175"/>
      <c r="EU290" s="1175"/>
      <c r="EV290" s="1175"/>
      <c r="EW290" s="1175"/>
      <c r="EX290" s="1175"/>
      <c r="EY290" s="1175"/>
      <c r="EZ290" s="1175"/>
      <c r="FA290" s="1175"/>
      <c r="FB290" s="1175"/>
      <c r="FC290" s="1175"/>
      <c r="FD290" s="1175"/>
      <c r="FE290" s="1175"/>
      <c r="FF290" s="1175"/>
      <c r="FG290" s="1175"/>
      <c r="FH290" s="1175"/>
      <c r="FI290" s="1175"/>
      <c r="FJ290" s="1175"/>
      <c r="FK290" s="1175"/>
      <c r="FL290" s="1175"/>
      <c r="FM290" s="1175"/>
      <c r="FN290" s="1175"/>
      <c r="FO290" s="1175"/>
      <c r="FP290" s="1175"/>
      <c r="FQ290" s="1175"/>
      <c r="FR290" s="1175"/>
      <c r="FS290" s="1175"/>
      <c r="FT290" s="1175"/>
      <c r="FU290" s="1175"/>
      <c r="FV290" s="1175"/>
      <c r="FW290" s="1175"/>
      <c r="FX290" s="1175"/>
      <c r="FY290" s="1175"/>
      <c r="FZ290" s="1175"/>
      <c r="GA290" s="1175"/>
      <c r="GB290" s="1175"/>
      <c r="GC290" s="1175"/>
      <c r="GD290" s="1175"/>
      <c r="GE290" s="1175"/>
      <c r="GF290" s="1175"/>
      <c r="GG290" s="1175"/>
      <c r="GH290" s="1175"/>
      <c r="GI290" s="1175"/>
      <c r="GJ290" s="1175"/>
      <c r="GK290" s="1175"/>
      <c r="GL290" s="1175"/>
      <c r="GM290" s="1175"/>
      <c r="GN290" s="1175"/>
      <c r="GO290" s="1175"/>
      <c r="GP290" s="1175"/>
      <c r="GQ290" s="1175"/>
      <c r="GR290" s="1175"/>
      <c r="GS290" s="1175"/>
      <c r="GT290" s="1175"/>
      <c r="GU290" s="1175"/>
      <c r="GV290" s="1175"/>
      <c r="GW290" s="1175"/>
      <c r="GX290" s="1175"/>
      <c r="GY290" s="1175"/>
      <c r="GZ290" s="1175"/>
      <c r="HA290" s="1175"/>
      <c r="HB290" s="1175"/>
      <c r="HC290" s="1175"/>
      <c r="HD290" s="1175"/>
      <c r="HE290" s="1175"/>
      <c r="HF290" s="1175"/>
      <c r="HG290" s="1175"/>
      <c r="HH290" s="1175"/>
      <c r="HI290" s="1175"/>
      <c r="HJ290" s="1175"/>
      <c r="HK290" s="1175"/>
      <c r="HL290" s="1175"/>
      <c r="HM290" s="1175"/>
      <c r="HN290" s="1175"/>
      <c r="HO290" s="1175"/>
      <c r="HP290" s="1175"/>
      <c r="HQ290" s="1175"/>
      <c r="HR290" s="1175"/>
      <c r="HS290" s="1175"/>
      <c r="HT290" s="1175"/>
      <c r="HU290" s="1175"/>
      <c r="HV290" s="1175"/>
      <c r="HW290" s="1175"/>
      <c r="HX290" s="1175"/>
      <c r="HY290" s="1175"/>
      <c r="HZ290" s="1175"/>
      <c r="IA290" s="1175"/>
      <c r="IB290" s="1175"/>
      <c r="IC290" s="1175"/>
      <c r="ID290" s="1175"/>
      <c r="IE290" s="1175"/>
      <c r="IF290" s="1175"/>
      <c r="IG290" s="1175"/>
      <c r="IH290" s="1175"/>
      <c r="II290" s="1175"/>
      <c r="IJ290" s="1175"/>
      <c r="IK290" s="1175"/>
      <c r="IL290" s="1175"/>
      <c r="IM290" s="1175"/>
      <c r="IN290" s="1175"/>
      <c r="IO290" s="1175"/>
      <c r="IP290" s="1175"/>
      <c r="IQ290" s="1175"/>
      <c r="IR290" s="1175"/>
      <c r="IS290" s="1175"/>
      <c r="IT290" s="1175"/>
      <c r="IU290" s="1175"/>
      <c r="IV290" s="1175"/>
      <c r="IW290" s="1175"/>
      <c r="IX290" s="1175"/>
      <c r="IY290" s="1175"/>
      <c r="IZ290" s="1175"/>
      <c r="JA290" s="1175"/>
      <c r="JB290" s="1175"/>
      <c r="JC290" s="1175"/>
      <c r="JD290" s="1175"/>
      <c r="JE290" s="1175"/>
    </row>
    <row r="291" spans="13:265" s="1206" customFormat="1" ht="15" hidden="1" customHeight="1" x14ac:dyDescent="0.25">
      <c r="M291" s="1064"/>
      <c r="N291" s="1064"/>
      <c r="CK291" s="1175"/>
      <c r="CL291" s="1175"/>
      <c r="CM291" s="1175"/>
      <c r="CN291" s="1175"/>
      <c r="CO291" s="1175"/>
      <c r="CP291" s="1175"/>
      <c r="CQ291" s="1175"/>
      <c r="CR291" s="1175"/>
      <c r="CS291" s="1175"/>
      <c r="CT291" s="1175"/>
      <c r="CU291" s="1175"/>
      <c r="CV291" s="1175"/>
      <c r="CW291" s="1175"/>
      <c r="CX291" s="1175"/>
      <c r="CY291" s="1175"/>
      <c r="CZ291" s="1175"/>
      <c r="DA291" s="1175"/>
      <c r="DB291" s="1175"/>
      <c r="DC291" s="1175"/>
      <c r="DD291" s="1175"/>
      <c r="DE291" s="1175"/>
      <c r="DF291" s="1175"/>
      <c r="DG291" s="1175"/>
      <c r="DH291" s="1175"/>
      <c r="DI291" s="1175"/>
      <c r="DJ291" s="1175"/>
      <c r="DK291" s="1175"/>
      <c r="DL291" s="1175"/>
      <c r="DM291" s="1175"/>
      <c r="DN291" s="1175"/>
      <c r="DO291" s="1175"/>
      <c r="DP291" s="1175"/>
      <c r="DQ291" s="1175"/>
      <c r="DR291" s="1175"/>
      <c r="DS291" s="1175"/>
      <c r="DT291" s="1175"/>
      <c r="DU291" s="1175"/>
      <c r="DV291" s="1175"/>
      <c r="DW291" s="1175"/>
      <c r="DX291" s="1175"/>
      <c r="DY291" s="1175"/>
      <c r="DZ291" s="1175"/>
      <c r="EA291" s="1175"/>
      <c r="EB291" s="1175"/>
      <c r="EC291" s="1175"/>
      <c r="ED291" s="1175"/>
      <c r="EE291" s="1175"/>
      <c r="EF291" s="1175"/>
      <c r="EG291" s="1175"/>
      <c r="EH291" s="1175"/>
      <c r="EI291" s="1175"/>
      <c r="EJ291" s="1175"/>
      <c r="EK291" s="1175"/>
      <c r="EL291" s="1175"/>
      <c r="EM291" s="1175"/>
      <c r="EN291" s="1175"/>
      <c r="EO291" s="1175"/>
      <c r="EP291" s="1175"/>
      <c r="EQ291" s="1175"/>
      <c r="ER291" s="1175"/>
      <c r="ES291" s="1175"/>
      <c r="ET291" s="1175"/>
      <c r="EU291" s="1175"/>
      <c r="EV291" s="1175"/>
      <c r="EW291" s="1175"/>
      <c r="EX291" s="1175"/>
      <c r="EY291" s="1175"/>
      <c r="EZ291" s="1175"/>
      <c r="FA291" s="1175"/>
      <c r="FB291" s="1175"/>
      <c r="FC291" s="1175"/>
      <c r="FD291" s="1175"/>
      <c r="FE291" s="1175"/>
      <c r="FF291" s="1175"/>
      <c r="FG291" s="1175"/>
      <c r="FH291" s="1175"/>
      <c r="FI291" s="1175"/>
      <c r="FJ291" s="1175"/>
      <c r="FK291" s="1175"/>
      <c r="FL291" s="1175"/>
      <c r="FM291" s="1175"/>
      <c r="FN291" s="1175"/>
      <c r="FO291" s="1175"/>
      <c r="FP291" s="1175"/>
      <c r="FQ291" s="1175"/>
      <c r="FR291" s="1175"/>
      <c r="FS291" s="1175"/>
      <c r="FT291" s="1175"/>
      <c r="FU291" s="1175"/>
      <c r="FV291" s="1175"/>
      <c r="FW291" s="1175"/>
      <c r="FX291" s="1175"/>
      <c r="FY291" s="1175"/>
      <c r="FZ291" s="1175"/>
      <c r="GA291" s="1175"/>
      <c r="GB291" s="1175"/>
      <c r="GC291" s="1175"/>
      <c r="GD291" s="1175"/>
      <c r="GE291" s="1175"/>
      <c r="GF291" s="1175"/>
      <c r="GG291" s="1175"/>
      <c r="GH291" s="1175"/>
      <c r="GI291" s="1175"/>
      <c r="GJ291" s="1175"/>
      <c r="GK291" s="1175"/>
      <c r="GL291" s="1175"/>
      <c r="GM291" s="1175"/>
      <c r="GN291" s="1175"/>
      <c r="GO291" s="1175"/>
      <c r="GP291" s="1175"/>
      <c r="GQ291" s="1175"/>
      <c r="GR291" s="1175"/>
      <c r="GS291" s="1175"/>
      <c r="GT291" s="1175"/>
      <c r="GU291" s="1175"/>
      <c r="GV291" s="1175"/>
      <c r="GW291" s="1175"/>
      <c r="GX291" s="1175"/>
      <c r="GY291" s="1175"/>
      <c r="GZ291" s="1175"/>
      <c r="HA291" s="1175"/>
      <c r="HB291" s="1175"/>
      <c r="HC291" s="1175"/>
      <c r="HD291" s="1175"/>
      <c r="HE291" s="1175"/>
      <c r="HF291" s="1175"/>
      <c r="HG291" s="1175"/>
      <c r="HH291" s="1175"/>
      <c r="HI291" s="1175"/>
      <c r="HJ291" s="1175"/>
      <c r="HK291" s="1175"/>
      <c r="HL291" s="1175"/>
      <c r="HM291" s="1175"/>
      <c r="HN291" s="1175"/>
      <c r="HO291" s="1175"/>
      <c r="HP291" s="1175"/>
      <c r="HQ291" s="1175"/>
      <c r="HR291" s="1175"/>
      <c r="HS291" s="1175"/>
      <c r="HT291" s="1175"/>
      <c r="HU291" s="1175"/>
      <c r="HV291" s="1175"/>
      <c r="HW291" s="1175"/>
      <c r="HX291" s="1175"/>
      <c r="HY291" s="1175"/>
      <c r="HZ291" s="1175"/>
      <c r="IA291" s="1175"/>
      <c r="IB291" s="1175"/>
      <c r="IC291" s="1175"/>
      <c r="ID291" s="1175"/>
      <c r="IE291" s="1175"/>
      <c r="IF291" s="1175"/>
      <c r="IG291" s="1175"/>
      <c r="IH291" s="1175"/>
      <c r="II291" s="1175"/>
      <c r="IJ291" s="1175"/>
      <c r="IK291" s="1175"/>
      <c r="IL291" s="1175"/>
      <c r="IM291" s="1175"/>
      <c r="IN291" s="1175"/>
      <c r="IO291" s="1175"/>
      <c r="IP291" s="1175"/>
      <c r="IQ291" s="1175"/>
      <c r="IR291" s="1175"/>
      <c r="IS291" s="1175"/>
      <c r="IT291" s="1175"/>
      <c r="IU291" s="1175"/>
      <c r="IV291" s="1175"/>
      <c r="IW291" s="1175"/>
      <c r="IX291" s="1175"/>
      <c r="IY291" s="1175"/>
      <c r="IZ291" s="1175"/>
      <c r="JA291" s="1175"/>
      <c r="JB291" s="1175"/>
      <c r="JC291" s="1175"/>
      <c r="JD291" s="1175"/>
      <c r="JE291" s="1175"/>
    </row>
    <row r="292" spans="13:265" s="1206" customFormat="1" ht="15" hidden="1" customHeight="1" x14ac:dyDescent="0.25">
      <c r="M292" s="1064"/>
      <c r="N292" s="1064"/>
      <c r="CK292" s="1175"/>
      <c r="CL292" s="1175"/>
      <c r="CM292" s="1175"/>
      <c r="CN292" s="1175"/>
      <c r="CO292" s="1175"/>
      <c r="CP292" s="1175"/>
      <c r="CQ292" s="1175"/>
      <c r="CR292" s="1175"/>
      <c r="CS292" s="1175"/>
      <c r="CT292" s="1175"/>
      <c r="CU292" s="1175"/>
      <c r="CV292" s="1175"/>
      <c r="CW292" s="1175"/>
      <c r="CX292" s="1175"/>
      <c r="CY292" s="1175"/>
      <c r="CZ292" s="1175"/>
      <c r="DA292" s="1175"/>
      <c r="DB292" s="1175"/>
      <c r="DC292" s="1175"/>
      <c r="DD292" s="1175"/>
      <c r="DE292" s="1175"/>
      <c r="DF292" s="1175"/>
      <c r="DG292" s="1175"/>
      <c r="DH292" s="1175"/>
      <c r="DI292" s="1175"/>
      <c r="DJ292" s="1175"/>
      <c r="DK292" s="1175"/>
      <c r="DL292" s="1175"/>
      <c r="DM292" s="1175"/>
      <c r="DN292" s="1175"/>
      <c r="DO292" s="1175"/>
      <c r="DP292" s="1175"/>
      <c r="DQ292" s="1175"/>
      <c r="DR292" s="1175"/>
      <c r="DS292" s="1175"/>
      <c r="DT292" s="1175"/>
      <c r="DU292" s="1175"/>
      <c r="DV292" s="1175"/>
      <c r="DW292" s="1175"/>
      <c r="DX292" s="1175"/>
      <c r="DY292" s="1175"/>
      <c r="DZ292" s="1175"/>
      <c r="EA292" s="1175"/>
      <c r="EB292" s="1175"/>
      <c r="EC292" s="1175"/>
      <c r="ED292" s="1175"/>
      <c r="EE292" s="1175"/>
      <c r="EF292" s="1175"/>
      <c r="EG292" s="1175"/>
      <c r="EH292" s="1175"/>
      <c r="EI292" s="1175"/>
      <c r="EJ292" s="1175"/>
      <c r="EK292" s="1175"/>
      <c r="EL292" s="1175"/>
      <c r="EM292" s="1175"/>
      <c r="EN292" s="1175"/>
      <c r="EO292" s="1175"/>
      <c r="EP292" s="1175"/>
      <c r="EQ292" s="1175"/>
      <c r="ER292" s="1175"/>
      <c r="ES292" s="1175"/>
      <c r="ET292" s="1175"/>
      <c r="EU292" s="1175"/>
      <c r="EV292" s="1175"/>
      <c r="EW292" s="1175"/>
      <c r="EX292" s="1175"/>
      <c r="EY292" s="1175"/>
      <c r="EZ292" s="1175"/>
      <c r="FA292" s="1175"/>
      <c r="FB292" s="1175"/>
      <c r="FC292" s="1175"/>
      <c r="FD292" s="1175"/>
      <c r="FE292" s="1175"/>
      <c r="FF292" s="1175"/>
      <c r="FG292" s="1175"/>
      <c r="FH292" s="1175"/>
      <c r="FI292" s="1175"/>
      <c r="FJ292" s="1175"/>
      <c r="FK292" s="1175"/>
      <c r="FL292" s="1175"/>
      <c r="FM292" s="1175"/>
      <c r="FN292" s="1175"/>
      <c r="FO292" s="1175"/>
      <c r="FP292" s="1175"/>
      <c r="FQ292" s="1175"/>
      <c r="FR292" s="1175"/>
      <c r="FS292" s="1175"/>
      <c r="FT292" s="1175"/>
      <c r="FU292" s="1175"/>
      <c r="FV292" s="1175"/>
      <c r="FW292" s="1175"/>
      <c r="FX292" s="1175"/>
      <c r="FY292" s="1175"/>
      <c r="FZ292" s="1175"/>
      <c r="GA292" s="1175"/>
      <c r="GB292" s="1175"/>
      <c r="GC292" s="1175"/>
      <c r="GD292" s="1175"/>
      <c r="GE292" s="1175"/>
      <c r="GF292" s="1175"/>
      <c r="GG292" s="1175"/>
      <c r="GH292" s="1175"/>
      <c r="GI292" s="1175"/>
      <c r="GJ292" s="1175"/>
      <c r="GK292" s="1175"/>
      <c r="GL292" s="1175"/>
      <c r="GM292" s="1175"/>
      <c r="GN292" s="1175"/>
      <c r="GO292" s="1175"/>
      <c r="GP292" s="1175"/>
      <c r="GQ292" s="1175"/>
      <c r="GR292" s="1175"/>
      <c r="GS292" s="1175"/>
      <c r="GT292" s="1175"/>
      <c r="GU292" s="1175"/>
      <c r="GV292" s="1175"/>
      <c r="GW292" s="1175"/>
      <c r="GX292" s="1175"/>
      <c r="GY292" s="1175"/>
      <c r="GZ292" s="1175"/>
      <c r="HA292" s="1175"/>
      <c r="HB292" s="1175"/>
      <c r="HC292" s="1175"/>
      <c r="HD292" s="1175"/>
      <c r="HE292" s="1175"/>
      <c r="HF292" s="1175"/>
      <c r="HG292" s="1175"/>
      <c r="HH292" s="1175"/>
      <c r="HI292" s="1175"/>
      <c r="HJ292" s="1175"/>
      <c r="HK292" s="1175"/>
      <c r="HL292" s="1175"/>
      <c r="HM292" s="1175"/>
      <c r="HN292" s="1175"/>
      <c r="HO292" s="1175"/>
      <c r="HP292" s="1175"/>
      <c r="HQ292" s="1175"/>
      <c r="HR292" s="1175"/>
      <c r="HS292" s="1175"/>
      <c r="HT292" s="1175"/>
      <c r="HU292" s="1175"/>
      <c r="HV292" s="1175"/>
      <c r="HW292" s="1175"/>
      <c r="HX292" s="1175"/>
      <c r="HY292" s="1175"/>
      <c r="HZ292" s="1175"/>
      <c r="IA292" s="1175"/>
      <c r="IB292" s="1175"/>
      <c r="IC292" s="1175"/>
      <c r="ID292" s="1175"/>
      <c r="IE292" s="1175"/>
      <c r="IF292" s="1175"/>
      <c r="IG292" s="1175"/>
      <c r="IH292" s="1175"/>
      <c r="II292" s="1175"/>
      <c r="IJ292" s="1175"/>
      <c r="IK292" s="1175"/>
      <c r="IL292" s="1175"/>
      <c r="IM292" s="1175"/>
      <c r="IN292" s="1175"/>
      <c r="IO292" s="1175"/>
      <c r="IP292" s="1175"/>
      <c r="IQ292" s="1175"/>
      <c r="IR292" s="1175"/>
      <c r="IS292" s="1175"/>
      <c r="IT292" s="1175"/>
      <c r="IU292" s="1175"/>
      <c r="IV292" s="1175"/>
      <c r="IW292" s="1175"/>
      <c r="IX292" s="1175"/>
      <c r="IY292" s="1175"/>
      <c r="IZ292" s="1175"/>
      <c r="JA292" s="1175"/>
      <c r="JB292" s="1175"/>
      <c r="JC292" s="1175"/>
      <c r="JD292" s="1175"/>
      <c r="JE292" s="1175"/>
    </row>
    <row r="293" spans="13:265" s="1206" customFormat="1" ht="15" hidden="1" customHeight="1" x14ac:dyDescent="0.25">
      <c r="M293" s="1064"/>
      <c r="N293" s="1064"/>
      <c r="CK293" s="1175"/>
      <c r="CL293" s="1175"/>
      <c r="CM293" s="1175"/>
      <c r="CN293" s="1175"/>
      <c r="CO293" s="1175"/>
      <c r="CP293" s="1175"/>
      <c r="CQ293" s="1175"/>
      <c r="CR293" s="1175"/>
      <c r="CS293" s="1175"/>
      <c r="CT293" s="1175"/>
      <c r="CU293" s="1175"/>
      <c r="CV293" s="1175"/>
      <c r="CW293" s="1175"/>
      <c r="CX293" s="1175"/>
      <c r="CY293" s="1175"/>
      <c r="CZ293" s="1175"/>
      <c r="DA293" s="1175"/>
      <c r="DB293" s="1175"/>
      <c r="DC293" s="1175"/>
      <c r="DD293" s="1175"/>
      <c r="DE293" s="1175"/>
      <c r="DF293" s="1175"/>
      <c r="DG293" s="1175"/>
      <c r="DH293" s="1175"/>
      <c r="DI293" s="1175"/>
      <c r="DJ293" s="1175"/>
      <c r="DK293" s="1175"/>
      <c r="DL293" s="1175"/>
      <c r="DM293" s="1175"/>
      <c r="DN293" s="1175"/>
      <c r="DO293" s="1175"/>
      <c r="DP293" s="1175"/>
      <c r="DQ293" s="1175"/>
      <c r="DR293" s="1175"/>
      <c r="DS293" s="1175"/>
      <c r="DT293" s="1175"/>
      <c r="DU293" s="1175"/>
      <c r="DV293" s="1175"/>
      <c r="DW293" s="1175"/>
      <c r="DX293" s="1175"/>
      <c r="DY293" s="1175"/>
      <c r="DZ293" s="1175"/>
      <c r="EA293" s="1175"/>
      <c r="EB293" s="1175"/>
      <c r="EC293" s="1175"/>
      <c r="ED293" s="1175"/>
      <c r="EE293" s="1175"/>
      <c r="EF293" s="1175"/>
      <c r="EG293" s="1175"/>
      <c r="EH293" s="1175"/>
      <c r="EI293" s="1175"/>
      <c r="EJ293" s="1175"/>
      <c r="EK293" s="1175"/>
      <c r="EL293" s="1175"/>
      <c r="EM293" s="1175"/>
      <c r="EN293" s="1175"/>
      <c r="EO293" s="1175"/>
      <c r="EP293" s="1175"/>
      <c r="EQ293" s="1175"/>
      <c r="ER293" s="1175"/>
      <c r="ES293" s="1175"/>
      <c r="ET293" s="1175"/>
      <c r="EU293" s="1175"/>
      <c r="EV293" s="1175"/>
      <c r="EW293" s="1175"/>
      <c r="EX293" s="1175"/>
      <c r="EY293" s="1175"/>
      <c r="EZ293" s="1175"/>
      <c r="FA293" s="1175"/>
      <c r="FB293" s="1175"/>
      <c r="FC293" s="1175"/>
      <c r="FD293" s="1175"/>
      <c r="FE293" s="1175"/>
      <c r="FF293" s="1175"/>
      <c r="FG293" s="1175"/>
      <c r="FH293" s="1175"/>
      <c r="FI293" s="1175"/>
      <c r="FJ293" s="1175"/>
      <c r="FK293" s="1175"/>
      <c r="FL293" s="1175"/>
      <c r="FM293" s="1175"/>
      <c r="FN293" s="1175"/>
      <c r="FO293" s="1175"/>
      <c r="FP293" s="1175"/>
      <c r="FQ293" s="1175"/>
      <c r="FR293" s="1175"/>
      <c r="FS293" s="1175"/>
      <c r="FT293" s="1175"/>
      <c r="FU293" s="1175"/>
      <c r="FV293" s="1175"/>
      <c r="FW293" s="1175"/>
      <c r="FX293" s="1175"/>
      <c r="FY293" s="1175"/>
      <c r="FZ293" s="1175"/>
      <c r="GA293" s="1175"/>
      <c r="GB293" s="1175"/>
      <c r="GC293" s="1175"/>
      <c r="GD293" s="1175"/>
      <c r="GE293" s="1175"/>
      <c r="GF293" s="1175"/>
      <c r="GG293" s="1175"/>
      <c r="GH293" s="1175"/>
      <c r="GI293" s="1175"/>
      <c r="GJ293" s="1175"/>
      <c r="GK293" s="1175"/>
      <c r="GL293" s="1175"/>
      <c r="GM293" s="1175"/>
      <c r="GN293" s="1175"/>
      <c r="GO293" s="1175"/>
      <c r="GP293" s="1175"/>
      <c r="GQ293" s="1175"/>
      <c r="GR293" s="1175"/>
      <c r="GS293" s="1175"/>
      <c r="GT293" s="1175"/>
      <c r="GU293" s="1175"/>
      <c r="GV293" s="1175"/>
      <c r="GW293" s="1175"/>
      <c r="GX293" s="1175"/>
      <c r="GY293" s="1175"/>
      <c r="GZ293" s="1175"/>
      <c r="HA293" s="1175"/>
      <c r="HB293" s="1175"/>
      <c r="HC293" s="1175"/>
      <c r="HD293" s="1175"/>
      <c r="HE293" s="1175"/>
      <c r="HF293" s="1175"/>
      <c r="HG293" s="1175"/>
      <c r="HH293" s="1175"/>
      <c r="HI293" s="1175"/>
      <c r="HJ293" s="1175"/>
      <c r="HK293" s="1175"/>
      <c r="HL293" s="1175"/>
      <c r="HM293" s="1175"/>
      <c r="HN293" s="1175"/>
      <c r="HO293" s="1175"/>
      <c r="HP293" s="1175"/>
      <c r="HQ293" s="1175"/>
      <c r="HR293" s="1175"/>
      <c r="HS293" s="1175"/>
      <c r="HT293" s="1175"/>
      <c r="HU293" s="1175"/>
      <c r="HV293" s="1175"/>
      <c r="HW293" s="1175"/>
      <c r="HX293" s="1175"/>
      <c r="HY293" s="1175"/>
      <c r="HZ293" s="1175"/>
      <c r="IA293" s="1175"/>
      <c r="IB293" s="1175"/>
      <c r="IC293" s="1175"/>
      <c r="ID293" s="1175"/>
      <c r="IE293" s="1175"/>
      <c r="IF293" s="1175"/>
      <c r="IG293" s="1175"/>
      <c r="IH293" s="1175"/>
      <c r="II293" s="1175"/>
      <c r="IJ293" s="1175"/>
      <c r="IK293" s="1175"/>
      <c r="IL293" s="1175"/>
      <c r="IM293" s="1175"/>
      <c r="IN293" s="1175"/>
      <c r="IO293" s="1175"/>
      <c r="IP293" s="1175"/>
      <c r="IQ293" s="1175"/>
      <c r="IR293" s="1175"/>
      <c r="IS293" s="1175"/>
      <c r="IT293" s="1175"/>
      <c r="IU293" s="1175"/>
      <c r="IV293" s="1175"/>
      <c r="IW293" s="1175"/>
      <c r="IX293" s="1175"/>
      <c r="IY293" s="1175"/>
      <c r="IZ293" s="1175"/>
      <c r="JA293" s="1175"/>
      <c r="JB293" s="1175"/>
      <c r="JC293" s="1175"/>
      <c r="JD293" s="1175"/>
      <c r="JE293" s="1175"/>
    </row>
    <row r="294" spans="13:265" s="1206" customFormat="1" ht="15" hidden="1" customHeight="1" x14ac:dyDescent="0.25">
      <c r="M294" s="1064"/>
      <c r="N294" s="1064"/>
      <c r="CK294" s="1175"/>
      <c r="CL294" s="1175"/>
      <c r="CM294" s="1175"/>
      <c r="CN294" s="1175"/>
      <c r="CO294" s="1175"/>
      <c r="CP294" s="1175"/>
      <c r="CQ294" s="1175"/>
      <c r="CR294" s="1175"/>
      <c r="CS294" s="1175"/>
      <c r="CT294" s="1175"/>
      <c r="CU294" s="1175"/>
      <c r="CV294" s="1175"/>
      <c r="CW294" s="1175"/>
      <c r="CX294" s="1175"/>
      <c r="CY294" s="1175"/>
      <c r="CZ294" s="1175"/>
      <c r="DA294" s="1175"/>
      <c r="DB294" s="1175"/>
      <c r="DC294" s="1175"/>
      <c r="DD294" s="1175"/>
      <c r="DE294" s="1175"/>
      <c r="DF294" s="1175"/>
      <c r="DG294" s="1175"/>
      <c r="DH294" s="1175"/>
      <c r="DI294" s="1175"/>
      <c r="DJ294" s="1175"/>
      <c r="DK294" s="1175"/>
      <c r="DL294" s="1175"/>
      <c r="DM294" s="1175"/>
      <c r="DN294" s="1175"/>
      <c r="DO294" s="1175"/>
      <c r="DP294" s="1175"/>
      <c r="DQ294" s="1175"/>
      <c r="DR294" s="1175"/>
      <c r="DS294" s="1175"/>
      <c r="DT294" s="1175"/>
      <c r="DU294" s="1175"/>
      <c r="DV294" s="1175"/>
      <c r="DW294" s="1175"/>
      <c r="DX294" s="1175"/>
      <c r="DY294" s="1175"/>
      <c r="DZ294" s="1175"/>
      <c r="EA294" s="1175"/>
      <c r="EB294" s="1175"/>
      <c r="EC294" s="1175"/>
      <c r="ED294" s="1175"/>
      <c r="EE294" s="1175"/>
      <c r="EF294" s="1175"/>
      <c r="EG294" s="1175"/>
      <c r="EH294" s="1175"/>
      <c r="EI294" s="1175"/>
      <c r="EJ294" s="1175"/>
      <c r="EK294" s="1175"/>
      <c r="EL294" s="1175"/>
      <c r="EM294" s="1175"/>
      <c r="EN294" s="1175"/>
      <c r="EO294" s="1175"/>
      <c r="EP294" s="1175"/>
      <c r="EQ294" s="1175"/>
      <c r="ER294" s="1175"/>
      <c r="ES294" s="1175"/>
      <c r="ET294" s="1175"/>
      <c r="EU294" s="1175"/>
      <c r="EV294" s="1175"/>
      <c r="EW294" s="1175"/>
      <c r="EX294" s="1175"/>
      <c r="EY294" s="1175"/>
      <c r="EZ294" s="1175"/>
      <c r="FA294" s="1175"/>
      <c r="FB294" s="1175"/>
      <c r="FC294" s="1175"/>
      <c r="FD294" s="1175"/>
      <c r="FE294" s="1175"/>
      <c r="FF294" s="1175"/>
      <c r="FG294" s="1175"/>
      <c r="FH294" s="1175"/>
      <c r="FI294" s="1175"/>
      <c r="FJ294" s="1175"/>
      <c r="FK294" s="1175"/>
      <c r="FL294" s="1175"/>
      <c r="FM294" s="1175"/>
      <c r="FN294" s="1175"/>
      <c r="FO294" s="1175"/>
      <c r="FP294" s="1175"/>
      <c r="FQ294" s="1175"/>
      <c r="FR294" s="1175"/>
      <c r="FS294" s="1175"/>
      <c r="FT294" s="1175"/>
      <c r="FU294" s="1175"/>
      <c r="FV294" s="1175"/>
      <c r="FW294" s="1175"/>
      <c r="FX294" s="1175"/>
      <c r="FY294" s="1175"/>
      <c r="FZ294" s="1175"/>
      <c r="GA294" s="1175"/>
      <c r="GB294" s="1175"/>
      <c r="GC294" s="1175"/>
      <c r="GD294" s="1175"/>
      <c r="GE294" s="1175"/>
      <c r="GF294" s="1175"/>
      <c r="GG294" s="1175"/>
      <c r="GH294" s="1175"/>
      <c r="GI294" s="1175"/>
      <c r="GJ294" s="1175"/>
      <c r="GK294" s="1175"/>
      <c r="GL294" s="1175"/>
      <c r="GM294" s="1175"/>
      <c r="GN294" s="1175"/>
      <c r="GO294" s="1175"/>
      <c r="GP294" s="1175"/>
      <c r="GQ294" s="1175"/>
      <c r="GR294" s="1175"/>
      <c r="GS294" s="1175"/>
      <c r="GT294" s="1175"/>
      <c r="GU294" s="1175"/>
      <c r="GV294" s="1175"/>
      <c r="GW294" s="1175"/>
      <c r="GX294" s="1175"/>
      <c r="GY294" s="1175"/>
      <c r="GZ294" s="1175"/>
      <c r="HA294" s="1175"/>
      <c r="HB294" s="1175"/>
      <c r="HC294" s="1175"/>
      <c r="HD294" s="1175"/>
      <c r="HE294" s="1175"/>
      <c r="HF294" s="1175"/>
      <c r="HG294" s="1175"/>
      <c r="HH294" s="1175"/>
      <c r="HI294" s="1175"/>
      <c r="HJ294" s="1175"/>
      <c r="HK294" s="1175"/>
      <c r="HL294" s="1175"/>
      <c r="HM294" s="1175"/>
      <c r="HN294" s="1175"/>
      <c r="HO294" s="1175"/>
      <c r="HP294" s="1175"/>
      <c r="HQ294" s="1175"/>
      <c r="HR294" s="1175"/>
      <c r="HS294" s="1175"/>
      <c r="HT294" s="1175"/>
      <c r="HU294" s="1175"/>
      <c r="HV294" s="1175"/>
      <c r="HW294" s="1175"/>
      <c r="HX294" s="1175"/>
      <c r="HY294" s="1175"/>
      <c r="HZ294" s="1175"/>
      <c r="IA294" s="1175"/>
      <c r="IB294" s="1175"/>
      <c r="IC294" s="1175"/>
      <c r="ID294" s="1175"/>
      <c r="IE294" s="1175"/>
      <c r="IF294" s="1175"/>
      <c r="IG294" s="1175"/>
      <c r="IH294" s="1175"/>
      <c r="II294" s="1175"/>
      <c r="IJ294" s="1175"/>
      <c r="IK294" s="1175"/>
      <c r="IL294" s="1175"/>
      <c r="IM294" s="1175"/>
      <c r="IN294" s="1175"/>
      <c r="IO294" s="1175"/>
      <c r="IP294" s="1175"/>
      <c r="IQ294" s="1175"/>
      <c r="IR294" s="1175"/>
      <c r="IS294" s="1175"/>
      <c r="IT294" s="1175"/>
      <c r="IU294" s="1175"/>
      <c r="IV294" s="1175"/>
      <c r="IW294" s="1175"/>
      <c r="IX294" s="1175"/>
      <c r="IY294" s="1175"/>
      <c r="IZ294" s="1175"/>
      <c r="JA294" s="1175"/>
      <c r="JB294" s="1175"/>
      <c r="JC294" s="1175"/>
      <c r="JD294" s="1175"/>
      <c r="JE294" s="1175"/>
    </row>
    <row r="295" spans="13:265" s="1206" customFormat="1" ht="15" hidden="1" customHeight="1" x14ac:dyDescent="0.25">
      <c r="M295" s="1064"/>
      <c r="N295" s="1064"/>
      <c r="CK295" s="1175"/>
      <c r="CL295" s="1175"/>
      <c r="CM295" s="1175"/>
      <c r="CN295" s="1175"/>
      <c r="CO295" s="1175"/>
      <c r="CP295" s="1175"/>
      <c r="CQ295" s="1175"/>
      <c r="CR295" s="1175"/>
      <c r="CS295" s="1175"/>
      <c r="CT295" s="1175"/>
      <c r="CU295" s="1175"/>
      <c r="CV295" s="1175"/>
      <c r="CW295" s="1175"/>
      <c r="CX295" s="1175"/>
      <c r="CY295" s="1175"/>
      <c r="CZ295" s="1175"/>
      <c r="DA295" s="1175"/>
      <c r="DB295" s="1175"/>
      <c r="DC295" s="1175"/>
      <c r="DD295" s="1175"/>
      <c r="DE295" s="1175"/>
      <c r="DF295" s="1175"/>
      <c r="DG295" s="1175"/>
      <c r="DH295" s="1175"/>
      <c r="DI295" s="1175"/>
      <c r="DJ295" s="1175"/>
      <c r="DK295" s="1175"/>
      <c r="DL295" s="1175"/>
      <c r="DM295" s="1175"/>
      <c r="DN295" s="1175"/>
      <c r="DO295" s="1175"/>
      <c r="DP295" s="1175"/>
      <c r="DQ295" s="1175"/>
      <c r="DR295" s="1175"/>
      <c r="DS295" s="1175"/>
      <c r="DT295" s="1175"/>
      <c r="DU295" s="1175"/>
      <c r="DV295" s="1175"/>
      <c r="DW295" s="1175"/>
      <c r="DX295" s="1175"/>
      <c r="DY295" s="1175"/>
      <c r="DZ295" s="1175"/>
      <c r="EA295" s="1175"/>
      <c r="EB295" s="1175"/>
      <c r="EC295" s="1175"/>
      <c r="ED295" s="1175"/>
      <c r="EE295" s="1175"/>
      <c r="EF295" s="1175"/>
      <c r="EG295" s="1175"/>
      <c r="EH295" s="1175"/>
      <c r="EI295" s="1175"/>
      <c r="EJ295" s="1175"/>
      <c r="EK295" s="1175"/>
      <c r="EL295" s="1175"/>
      <c r="EM295" s="1175"/>
      <c r="EN295" s="1175"/>
      <c r="EO295" s="1175"/>
      <c r="EP295" s="1175"/>
      <c r="EQ295" s="1175"/>
      <c r="ER295" s="1175"/>
      <c r="ES295" s="1175"/>
      <c r="ET295" s="1175"/>
      <c r="EU295" s="1175"/>
      <c r="EV295" s="1175"/>
      <c r="EW295" s="1175"/>
      <c r="EX295" s="1175"/>
      <c r="EY295" s="1175"/>
      <c r="EZ295" s="1175"/>
      <c r="FA295" s="1175"/>
      <c r="FB295" s="1175"/>
      <c r="FC295" s="1175"/>
      <c r="FD295" s="1175"/>
      <c r="FE295" s="1175"/>
      <c r="FF295" s="1175"/>
      <c r="FG295" s="1175"/>
      <c r="FH295" s="1175"/>
      <c r="FI295" s="1175"/>
      <c r="FJ295" s="1175"/>
      <c r="FK295" s="1175"/>
      <c r="FL295" s="1175"/>
      <c r="FM295" s="1175"/>
      <c r="FN295" s="1175"/>
      <c r="FO295" s="1175"/>
      <c r="FP295" s="1175"/>
      <c r="FQ295" s="1175"/>
      <c r="FR295" s="1175"/>
      <c r="FS295" s="1175"/>
      <c r="FT295" s="1175"/>
      <c r="FU295" s="1175"/>
      <c r="FV295" s="1175"/>
      <c r="FW295" s="1175"/>
      <c r="FX295" s="1175"/>
      <c r="FY295" s="1175"/>
      <c r="FZ295" s="1175"/>
      <c r="GA295" s="1175"/>
      <c r="GB295" s="1175"/>
      <c r="GC295" s="1175"/>
      <c r="GD295" s="1175"/>
      <c r="GE295" s="1175"/>
      <c r="GF295" s="1175"/>
      <c r="GG295" s="1175"/>
      <c r="GH295" s="1175"/>
      <c r="GI295" s="1175"/>
      <c r="GJ295" s="1175"/>
      <c r="GK295" s="1175"/>
      <c r="GL295" s="1175"/>
      <c r="GM295" s="1175"/>
      <c r="GN295" s="1175"/>
      <c r="GO295" s="1175"/>
      <c r="GP295" s="1175"/>
      <c r="GQ295" s="1175"/>
      <c r="GR295" s="1175"/>
      <c r="GS295" s="1175"/>
      <c r="GT295" s="1175"/>
      <c r="GU295" s="1175"/>
      <c r="GV295" s="1175"/>
      <c r="GW295" s="1175"/>
      <c r="GX295" s="1175"/>
      <c r="GY295" s="1175"/>
      <c r="GZ295" s="1175"/>
      <c r="HA295" s="1175"/>
      <c r="HB295" s="1175"/>
      <c r="HC295" s="1175"/>
      <c r="HD295" s="1175"/>
      <c r="HE295" s="1175"/>
      <c r="HF295" s="1175"/>
      <c r="HG295" s="1175"/>
      <c r="HH295" s="1175"/>
      <c r="HI295" s="1175"/>
      <c r="HJ295" s="1175"/>
      <c r="HK295" s="1175"/>
      <c r="HL295" s="1175"/>
      <c r="HM295" s="1175"/>
      <c r="HN295" s="1175"/>
      <c r="HO295" s="1175"/>
      <c r="HP295" s="1175"/>
      <c r="HQ295" s="1175"/>
      <c r="HR295" s="1175"/>
      <c r="HS295" s="1175"/>
      <c r="HT295" s="1175"/>
      <c r="HU295" s="1175"/>
      <c r="HV295" s="1175"/>
      <c r="HW295" s="1175"/>
      <c r="HX295" s="1175"/>
      <c r="HY295" s="1175"/>
      <c r="HZ295" s="1175"/>
      <c r="IA295" s="1175"/>
      <c r="IB295" s="1175"/>
      <c r="IC295" s="1175"/>
      <c r="ID295" s="1175"/>
      <c r="IE295" s="1175"/>
      <c r="IF295" s="1175"/>
      <c r="IG295" s="1175"/>
      <c r="IH295" s="1175"/>
      <c r="II295" s="1175"/>
      <c r="IJ295" s="1175"/>
      <c r="IK295" s="1175"/>
      <c r="IL295" s="1175"/>
      <c r="IM295" s="1175"/>
      <c r="IN295" s="1175"/>
      <c r="IO295" s="1175"/>
      <c r="IP295" s="1175"/>
      <c r="IQ295" s="1175"/>
      <c r="IR295" s="1175"/>
      <c r="IS295" s="1175"/>
      <c r="IT295" s="1175"/>
      <c r="IU295" s="1175"/>
      <c r="IV295" s="1175"/>
      <c r="IW295" s="1175"/>
      <c r="IX295" s="1175"/>
      <c r="IY295" s="1175"/>
      <c r="IZ295" s="1175"/>
      <c r="JA295" s="1175"/>
      <c r="JB295" s="1175"/>
      <c r="JC295" s="1175"/>
      <c r="JD295" s="1175"/>
      <c r="JE295" s="1175"/>
    </row>
    <row r="296" spans="13:265" s="1206" customFormat="1" ht="15" hidden="1" customHeight="1" x14ac:dyDescent="0.25">
      <c r="M296" s="1064"/>
      <c r="N296" s="1064"/>
      <c r="CK296" s="1175"/>
      <c r="CL296" s="1175"/>
      <c r="CM296" s="1175"/>
      <c r="CN296" s="1175"/>
      <c r="CO296" s="1175"/>
      <c r="CP296" s="1175"/>
      <c r="CQ296" s="1175"/>
      <c r="CR296" s="1175"/>
      <c r="CS296" s="1175"/>
      <c r="CT296" s="1175"/>
      <c r="CU296" s="1175"/>
      <c r="CV296" s="1175"/>
      <c r="CW296" s="1175"/>
      <c r="CX296" s="1175"/>
      <c r="CY296" s="1175"/>
      <c r="CZ296" s="1175"/>
      <c r="DA296" s="1175"/>
      <c r="DB296" s="1175"/>
      <c r="DC296" s="1175"/>
      <c r="DD296" s="1175"/>
      <c r="DE296" s="1175"/>
      <c r="DF296" s="1175"/>
      <c r="DG296" s="1175"/>
      <c r="DH296" s="1175"/>
      <c r="DI296" s="1175"/>
      <c r="DJ296" s="1175"/>
      <c r="DK296" s="1175"/>
      <c r="DL296" s="1175"/>
      <c r="DM296" s="1175"/>
      <c r="DN296" s="1175"/>
      <c r="DO296" s="1175"/>
      <c r="DP296" s="1175"/>
      <c r="DQ296" s="1175"/>
      <c r="DR296" s="1175"/>
      <c r="DS296" s="1175"/>
      <c r="DT296" s="1175"/>
      <c r="DU296" s="1175"/>
      <c r="DV296" s="1175"/>
      <c r="DW296" s="1175"/>
      <c r="DX296" s="1175"/>
      <c r="DY296" s="1175"/>
      <c r="DZ296" s="1175"/>
      <c r="EA296" s="1175"/>
      <c r="EB296" s="1175"/>
      <c r="EC296" s="1175"/>
      <c r="ED296" s="1175"/>
      <c r="EE296" s="1175"/>
      <c r="EF296" s="1175"/>
      <c r="EG296" s="1175"/>
      <c r="EH296" s="1175"/>
      <c r="EI296" s="1175"/>
      <c r="EJ296" s="1175"/>
      <c r="EK296" s="1175"/>
      <c r="EL296" s="1175"/>
      <c r="EM296" s="1175"/>
      <c r="EN296" s="1175"/>
      <c r="EO296" s="1175"/>
      <c r="EP296" s="1175"/>
      <c r="EQ296" s="1175"/>
      <c r="ER296" s="1175"/>
      <c r="ES296" s="1175"/>
      <c r="ET296" s="1175"/>
      <c r="EU296" s="1175"/>
      <c r="EV296" s="1175"/>
      <c r="EW296" s="1175"/>
      <c r="EX296" s="1175"/>
      <c r="EY296" s="1175"/>
      <c r="EZ296" s="1175"/>
      <c r="FA296" s="1175"/>
      <c r="FB296" s="1175"/>
      <c r="FC296" s="1175"/>
      <c r="FD296" s="1175"/>
      <c r="FE296" s="1175"/>
      <c r="FF296" s="1175"/>
      <c r="FG296" s="1175"/>
      <c r="FH296" s="1175"/>
      <c r="FI296" s="1175"/>
      <c r="FJ296" s="1175"/>
      <c r="FK296" s="1175"/>
      <c r="FL296" s="1175"/>
      <c r="FM296" s="1175"/>
      <c r="FN296" s="1175"/>
      <c r="FO296" s="1175"/>
      <c r="FP296" s="1175"/>
      <c r="FQ296" s="1175"/>
      <c r="FR296" s="1175"/>
      <c r="FS296" s="1175"/>
      <c r="FT296" s="1175"/>
      <c r="FU296" s="1175"/>
      <c r="FV296" s="1175"/>
      <c r="FW296" s="1175"/>
      <c r="FX296" s="1175"/>
      <c r="FY296" s="1175"/>
      <c r="FZ296" s="1175"/>
      <c r="GA296" s="1175"/>
      <c r="GB296" s="1175"/>
      <c r="GC296" s="1175"/>
      <c r="GD296" s="1175"/>
      <c r="GE296" s="1175"/>
      <c r="GF296" s="1175"/>
      <c r="GG296" s="1175"/>
      <c r="GH296" s="1175"/>
      <c r="GI296" s="1175"/>
      <c r="GJ296" s="1175"/>
      <c r="GK296" s="1175"/>
      <c r="GL296" s="1175"/>
      <c r="GM296" s="1175"/>
      <c r="GN296" s="1175"/>
      <c r="GO296" s="1175"/>
      <c r="GP296" s="1175"/>
      <c r="GQ296" s="1175"/>
      <c r="GR296" s="1175"/>
      <c r="GS296" s="1175"/>
      <c r="GT296" s="1175"/>
      <c r="GU296" s="1175"/>
      <c r="GV296" s="1175"/>
      <c r="GW296" s="1175"/>
      <c r="GX296" s="1175"/>
      <c r="GY296" s="1175"/>
      <c r="GZ296" s="1175"/>
      <c r="HA296" s="1175"/>
      <c r="HB296" s="1175"/>
      <c r="HC296" s="1175"/>
      <c r="HD296" s="1175"/>
      <c r="HE296" s="1175"/>
      <c r="HF296" s="1175"/>
      <c r="HG296" s="1175"/>
      <c r="HH296" s="1175"/>
      <c r="HI296" s="1175"/>
      <c r="HJ296" s="1175"/>
      <c r="HK296" s="1175"/>
      <c r="HL296" s="1175"/>
      <c r="HM296" s="1175"/>
      <c r="HN296" s="1175"/>
      <c r="HO296" s="1175"/>
      <c r="HP296" s="1175"/>
      <c r="HQ296" s="1175"/>
      <c r="HR296" s="1175"/>
      <c r="HS296" s="1175"/>
      <c r="HT296" s="1175"/>
      <c r="HU296" s="1175"/>
      <c r="HV296" s="1175"/>
      <c r="HW296" s="1175"/>
      <c r="HX296" s="1175"/>
      <c r="HY296" s="1175"/>
      <c r="HZ296" s="1175"/>
      <c r="IA296" s="1175"/>
      <c r="IB296" s="1175"/>
      <c r="IC296" s="1175"/>
      <c r="ID296" s="1175"/>
      <c r="IE296" s="1175"/>
      <c r="IF296" s="1175"/>
      <c r="IG296" s="1175"/>
      <c r="IH296" s="1175"/>
      <c r="II296" s="1175"/>
      <c r="IJ296" s="1175"/>
      <c r="IK296" s="1175"/>
      <c r="IL296" s="1175"/>
      <c r="IM296" s="1175"/>
      <c r="IN296" s="1175"/>
      <c r="IO296" s="1175"/>
      <c r="IP296" s="1175"/>
      <c r="IQ296" s="1175"/>
      <c r="IR296" s="1175"/>
      <c r="IS296" s="1175"/>
      <c r="IT296" s="1175"/>
      <c r="IU296" s="1175"/>
      <c r="IV296" s="1175"/>
      <c r="IW296" s="1175"/>
      <c r="IX296" s="1175"/>
      <c r="IY296" s="1175"/>
      <c r="IZ296" s="1175"/>
      <c r="JA296" s="1175"/>
      <c r="JB296" s="1175"/>
      <c r="JC296" s="1175"/>
      <c r="JD296" s="1175"/>
      <c r="JE296" s="1175"/>
    </row>
    <row r="297" spans="13:265" s="1206" customFormat="1" ht="15" hidden="1" customHeight="1" x14ac:dyDescent="0.25">
      <c r="M297" s="1064"/>
      <c r="N297" s="1064"/>
      <c r="CK297" s="1175"/>
      <c r="CL297" s="1175"/>
      <c r="CM297" s="1175"/>
      <c r="CN297" s="1175"/>
      <c r="CO297" s="1175"/>
      <c r="CP297" s="1175"/>
      <c r="CQ297" s="1175"/>
      <c r="CR297" s="1175"/>
      <c r="CS297" s="1175"/>
      <c r="CT297" s="1175"/>
      <c r="CU297" s="1175"/>
      <c r="CV297" s="1175"/>
      <c r="CW297" s="1175"/>
      <c r="CX297" s="1175"/>
      <c r="CY297" s="1175"/>
      <c r="CZ297" s="1175"/>
      <c r="DA297" s="1175"/>
      <c r="DB297" s="1175"/>
      <c r="DC297" s="1175"/>
      <c r="DD297" s="1175"/>
      <c r="DE297" s="1175"/>
      <c r="DF297" s="1175"/>
      <c r="DG297" s="1175"/>
      <c r="DH297" s="1175"/>
      <c r="DI297" s="1175"/>
      <c r="DJ297" s="1175"/>
      <c r="DK297" s="1175"/>
      <c r="DL297" s="1175"/>
      <c r="DM297" s="1175"/>
      <c r="DN297" s="1175"/>
      <c r="DO297" s="1175"/>
      <c r="DP297" s="1175"/>
      <c r="DQ297" s="1175"/>
      <c r="DR297" s="1175"/>
      <c r="DS297" s="1175"/>
      <c r="DT297" s="1175"/>
      <c r="DU297" s="1175"/>
      <c r="DV297" s="1175"/>
      <c r="DW297" s="1175"/>
      <c r="DX297" s="1175"/>
      <c r="DY297" s="1175"/>
      <c r="DZ297" s="1175"/>
      <c r="EA297" s="1175"/>
      <c r="EB297" s="1175"/>
      <c r="EC297" s="1175"/>
      <c r="ED297" s="1175"/>
      <c r="EE297" s="1175"/>
      <c r="EF297" s="1175"/>
      <c r="EG297" s="1175"/>
      <c r="EH297" s="1175"/>
      <c r="EI297" s="1175"/>
      <c r="EJ297" s="1175"/>
      <c r="EK297" s="1175"/>
      <c r="EL297" s="1175"/>
      <c r="EM297" s="1175"/>
      <c r="EN297" s="1175"/>
      <c r="EO297" s="1175"/>
      <c r="EP297" s="1175"/>
      <c r="EQ297" s="1175"/>
      <c r="ER297" s="1175"/>
      <c r="ES297" s="1175"/>
      <c r="ET297" s="1175"/>
      <c r="EU297" s="1175"/>
      <c r="EV297" s="1175"/>
      <c r="EW297" s="1175"/>
      <c r="EX297" s="1175"/>
      <c r="EY297" s="1175"/>
      <c r="EZ297" s="1175"/>
      <c r="FA297" s="1175"/>
      <c r="FB297" s="1175"/>
      <c r="FC297" s="1175"/>
      <c r="FD297" s="1175"/>
      <c r="FE297" s="1175"/>
      <c r="FF297" s="1175"/>
      <c r="FG297" s="1175"/>
      <c r="FH297" s="1175"/>
      <c r="FI297" s="1175"/>
      <c r="FJ297" s="1175"/>
      <c r="FK297" s="1175"/>
      <c r="FL297" s="1175"/>
      <c r="FM297" s="1175"/>
      <c r="FN297" s="1175"/>
      <c r="FO297" s="1175"/>
      <c r="FP297" s="1175"/>
      <c r="FQ297" s="1175"/>
      <c r="FR297" s="1175"/>
      <c r="FS297" s="1175"/>
      <c r="FT297" s="1175"/>
      <c r="FU297" s="1175"/>
      <c r="FV297" s="1175"/>
      <c r="FW297" s="1175"/>
      <c r="FX297" s="1175"/>
      <c r="FY297" s="1175"/>
      <c r="FZ297" s="1175"/>
      <c r="GA297" s="1175"/>
      <c r="GB297" s="1175"/>
      <c r="GC297" s="1175"/>
      <c r="GD297" s="1175"/>
      <c r="GE297" s="1175"/>
      <c r="GF297" s="1175"/>
      <c r="GG297" s="1175"/>
      <c r="GH297" s="1175"/>
      <c r="GI297" s="1175"/>
      <c r="GJ297" s="1175"/>
      <c r="GK297" s="1175"/>
      <c r="GL297" s="1175"/>
      <c r="GM297" s="1175"/>
      <c r="GN297" s="1175"/>
      <c r="GO297" s="1175"/>
      <c r="GP297" s="1175"/>
      <c r="GQ297" s="1175"/>
      <c r="GR297" s="1175"/>
      <c r="GS297" s="1175"/>
      <c r="GT297" s="1175"/>
      <c r="GU297" s="1175"/>
      <c r="GV297" s="1175"/>
      <c r="GW297" s="1175"/>
      <c r="GX297" s="1175"/>
      <c r="GY297" s="1175"/>
      <c r="GZ297" s="1175"/>
      <c r="HA297" s="1175"/>
      <c r="HB297" s="1175"/>
      <c r="HC297" s="1175"/>
      <c r="HD297" s="1175"/>
      <c r="HE297" s="1175"/>
      <c r="HF297" s="1175"/>
      <c r="HG297" s="1175"/>
      <c r="HH297" s="1175"/>
      <c r="HI297" s="1175"/>
      <c r="HJ297" s="1175"/>
      <c r="HK297" s="1175"/>
      <c r="HL297" s="1175"/>
      <c r="HM297" s="1175"/>
      <c r="HN297" s="1175"/>
      <c r="HO297" s="1175"/>
      <c r="HP297" s="1175"/>
      <c r="HQ297" s="1175"/>
      <c r="HR297" s="1175"/>
      <c r="HS297" s="1175"/>
      <c r="HT297" s="1175"/>
      <c r="HU297" s="1175"/>
      <c r="HV297" s="1175"/>
      <c r="HW297" s="1175"/>
      <c r="HX297" s="1175"/>
      <c r="HY297" s="1175"/>
      <c r="HZ297" s="1175"/>
      <c r="IA297" s="1175"/>
      <c r="IB297" s="1175"/>
      <c r="IC297" s="1175"/>
      <c r="ID297" s="1175"/>
      <c r="IE297" s="1175"/>
      <c r="IF297" s="1175"/>
      <c r="IG297" s="1175"/>
      <c r="IH297" s="1175"/>
      <c r="II297" s="1175"/>
      <c r="IJ297" s="1175"/>
      <c r="IK297" s="1175"/>
      <c r="IL297" s="1175"/>
      <c r="IM297" s="1175"/>
      <c r="IN297" s="1175"/>
      <c r="IO297" s="1175"/>
      <c r="IP297" s="1175"/>
      <c r="IQ297" s="1175"/>
      <c r="IR297" s="1175"/>
      <c r="IS297" s="1175"/>
      <c r="IT297" s="1175"/>
      <c r="IU297" s="1175"/>
      <c r="IV297" s="1175"/>
      <c r="IW297" s="1175"/>
      <c r="IX297" s="1175"/>
      <c r="IY297" s="1175"/>
      <c r="IZ297" s="1175"/>
      <c r="JA297" s="1175"/>
      <c r="JB297" s="1175"/>
      <c r="JC297" s="1175"/>
      <c r="JD297" s="1175"/>
      <c r="JE297" s="1175"/>
    </row>
    <row r="298" spans="13:265" s="1206" customFormat="1" ht="15" hidden="1" customHeight="1" x14ac:dyDescent="0.25">
      <c r="M298" s="1064"/>
      <c r="N298" s="1064"/>
      <c r="CK298" s="1175"/>
      <c r="CL298" s="1175"/>
      <c r="CM298" s="1175"/>
      <c r="CN298" s="1175"/>
      <c r="CO298" s="1175"/>
      <c r="CP298" s="1175"/>
      <c r="CQ298" s="1175"/>
      <c r="CR298" s="1175"/>
      <c r="CS298" s="1175"/>
      <c r="CT298" s="1175"/>
      <c r="CU298" s="1175"/>
      <c r="CV298" s="1175"/>
      <c r="CW298" s="1175"/>
      <c r="CX298" s="1175"/>
      <c r="CY298" s="1175"/>
      <c r="CZ298" s="1175"/>
      <c r="DA298" s="1175"/>
      <c r="DB298" s="1175"/>
      <c r="DC298" s="1175"/>
      <c r="DD298" s="1175"/>
      <c r="DE298" s="1175"/>
      <c r="DF298" s="1175"/>
      <c r="DG298" s="1175"/>
      <c r="DH298" s="1175"/>
      <c r="DI298" s="1175"/>
      <c r="DJ298" s="1175"/>
      <c r="DK298" s="1175"/>
      <c r="DL298" s="1175"/>
      <c r="DM298" s="1175"/>
      <c r="DN298" s="1175"/>
      <c r="DO298" s="1175"/>
      <c r="DP298" s="1175"/>
      <c r="DQ298" s="1175"/>
      <c r="DR298" s="1175"/>
      <c r="DS298" s="1175"/>
      <c r="DT298" s="1175"/>
      <c r="DU298" s="1175"/>
      <c r="DV298" s="1175"/>
      <c r="DW298" s="1175"/>
      <c r="DX298" s="1175"/>
      <c r="DY298" s="1175"/>
      <c r="DZ298" s="1175"/>
      <c r="EA298" s="1175"/>
      <c r="EB298" s="1175"/>
      <c r="EC298" s="1175"/>
      <c r="ED298" s="1175"/>
      <c r="EE298" s="1175"/>
      <c r="EF298" s="1175"/>
      <c r="EG298" s="1175"/>
      <c r="EH298" s="1175"/>
      <c r="EI298" s="1175"/>
      <c r="EJ298" s="1175"/>
      <c r="EK298" s="1175"/>
      <c r="EL298" s="1175"/>
      <c r="EM298" s="1175"/>
      <c r="EN298" s="1175"/>
      <c r="EO298" s="1175"/>
      <c r="EP298" s="1175"/>
      <c r="EQ298" s="1175"/>
      <c r="ER298" s="1175"/>
      <c r="ES298" s="1175"/>
      <c r="ET298" s="1175"/>
      <c r="EU298" s="1175"/>
      <c r="EV298" s="1175"/>
      <c r="EW298" s="1175"/>
      <c r="EX298" s="1175"/>
      <c r="EY298" s="1175"/>
      <c r="EZ298" s="1175"/>
      <c r="FA298" s="1175"/>
      <c r="FB298" s="1175"/>
      <c r="FC298" s="1175"/>
      <c r="FD298" s="1175"/>
      <c r="FE298" s="1175"/>
      <c r="FF298" s="1175"/>
      <c r="FG298" s="1175"/>
      <c r="FH298" s="1175"/>
      <c r="FI298" s="1175"/>
      <c r="FJ298" s="1175"/>
      <c r="FK298" s="1175"/>
      <c r="FL298" s="1175"/>
      <c r="FM298" s="1175"/>
      <c r="FN298" s="1175"/>
      <c r="FO298" s="1175"/>
      <c r="FP298" s="1175"/>
      <c r="FQ298" s="1175"/>
      <c r="FR298" s="1175"/>
      <c r="FS298" s="1175"/>
      <c r="FT298" s="1175"/>
      <c r="FU298" s="1175"/>
      <c r="FV298" s="1175"/>
      <c r="FW298" s="1175"/>
      <c r="FX298" s="1175"/>
      <c r="FY298" s="1175"/>
      <c r="FZ298" s="1175"/>
      <c r="GA298" s="1175"/>
      <c r="GB298" s="1175"/>
      <c r="GC298" s="1175"/>
      <c r="GD298" s="1175"/>
      <c r="GE298" s="1175"/>
      <c r="GF298" s="1175"/>
      <c r="GG298" s="1175"/>
      <c r="GH298" s="1175"/>
      <c r="GI298" s="1175"/>
      <c r="GJ298" s="1175"/>
      <c r="GK298" s="1175"/>
      <c r="GL298" s="1175"/>
      <c r="GM298" s="1175"/>
      <c r="GN298" s="1175"/>
      <c r="GO298" s="1175"/>
      <c r="GP298" s="1175"/>
      <c r="GQ298" s="1175"/>
      <c r="GR298" s="1175"/>
      <c r="GS298" s="1175"/>
      <c r="GT298" s="1175"/>
      <c r="GU298" s="1175"/>
      <c r="GV298" s="1175"/>
      <c r="GW298" s="1175"/>
      <c r="GX298" s="1175"/>
      <c r="GY298" s="1175"/>
      <c r="GZ298" s="1175"/>
      <c r="HA298" s="1175"/>
      <c r="HB298" s="1175"/>
      <c r="HC298" s="1175"/>
      <c r="HD298" s="1175"/>
      <c r="HE298" s="1175"/>
      <c r="HF298" s="1175"/>
      <c r="HG298" s="1175"/>
      <c r="HH298" s="1175"/>
      <c r="HI298" s="1175"/>
      <c r="HJ298" s="1175"/>
      <c r="HK298" s="1175"/>
      <c r="HL298" s="1175"/>
      <c r="HM298" s="1175"/>
      <c r="HN298" s="1175"/>
      <c r="HO298" s="1175"/>
      <c r="HP298" s="1175"/>
      <c r="HQ298" s="1175"/>
      <c r="HR298" s="1175"/>
      <c r="HS298" s="1175"/>
      <c r="HT298" s="1175"/>
      <c r="HU298" s="1175"/>
      <c r="HV298" s="1175"/>
      <c r="HW298" s="1175"/>
      <c r="HX298" s="1175"/>
      <c r="HY298" s="1175"/>
      <c r="HZ298" s="1175"/>
      <c r="IA298" s="1175"/>
      <c r="IB298" s="1175"/>
      <c r="IC298" s="1175"/>
      <c r="ID298" s="1175"/>
      <c r="IE298" s="1175"/>
      <c r="IF298" s="1175"/>
      <c r="IG298" s="1175"/>
      <c r="IH298" s="1175"/>
      <c r="II298" s="1175"/>
      <c r="IJ298" s="1175"/>
      <c r="IK298" s="1175"/>
      <c r="IL298" s="1175"/>
      <c r="IM298" s="1175"/>
      <c r="IN298" s="1175"/>
      <c r="IO298" s="1175"/>
      <c r="IP298" s="1175"/>
      <c r="IQ298" s="1175"/>
      <c r="IR298" s="1175"/>
      <c r="IS298" s="1175"/>
      <c r="IT298" s="1175"/>
      <c r="IU298" s="1175"/>
      <c r="IV298" s="1175"/>
      <c r="IW298" s="1175"/>
      <c r="IX298" s="1175"/>
      <c r="IY298" s="1175"/>
      <c r="IZ298" s="1175"/>
      <c r="JA298" s="1175"/>
      <c r="JB298" s="1175"/>
      <c r="JC298" s="1175"/>
      <c r="JD298" s="1175"/>
      <c r="JE298" s="1175"/>
    </row>
    <row r="299" spans="13:265" s="1206" customFormat="1" ht="15" hidden="1" customHeight="1" x14ac:dyDescent="0.25">
      <c r="M299" s="1064"/>
      <c r="N299" s="1064"/>
      <c r="CK299" s="1175"/>
      <c r="CL299" s="1175"/>
      <c r="CM299" s="1175"/>
      <c r="CN299" s="1175"/>
      <c r="CO299" s="1175"/>
      <c r="CP299" s="1175"/>
      <c r="CQ299" s="1175"/>
      <c r="CR299" s="1175"/>
      <c r="CS299" s="1175"/>
      <c r="CT299" s="1175"/>
      <c r="CU299" s="1175"/>
      <c r="CV299" s="1175"/>
      <c r="CW299" s="1175"/>
      <c r="CX299" s="1175"/>
      <c r="CY299" s="1175"/>
      <c r="CZ299" s="1175"/>
      <c r="DA299" s="1175"/>
      <c r="DB299" s="1175"/>
      <c r="DC299" s="1175"/>
      <c r="DD299" s="1175"/>
      <c r="DE299" s="1175"/>
      <c r="DF299" s="1175"/>
      <c r="DG299" s="1175"/>
      <c r="DH299" s="1175"/>
      <c r="DI299" s="1175"/>
      <c r="DJ299" s="1175"/>
      <c r="DK299" s="1175"/>
      <c r="DL299" s="1175"/>
      <c r="DM299" s="1175"/>
      <c r="DN299" s="1175"/>
      <c r="DO299" s="1175"/>
      <c r="DP299" s="1175"/>
      <c r="DQ299" s="1175"/>
      <c r="DR299" s="1175"/>
      <c r="DS299" s="1175"/>
      <c r="DT299" s="1175"/>
      <c r="DU299" s="1175"/>
      <c r="DV299" s="1175"/>
      <c r="DW299" s="1175"/>
      <c r="DX299" s="1175"/>
      <c r="DY299" s="1175"/>
      <c r="DZ299" s="1175"/>
      <c r="EA299" s="1175"/>
      <c r="EB299" s="1175"/>
      <c r="EC299" s="1175"/>
      <c r="ED299" s="1175"/>
      <c r="EE299" s="1175"/>
      <c r="EF299" s="1175"/>
      <c r="EG299" s="1175"/>
      <c r="EH299" s="1175"/>
      <c r="EI299" s="1175"/>
      <c r="EJ299" s="1175"/>
      <c r="EK299" s="1175"/>
      <c r="EL299" s="1175"/>
      <c r="EM299" s="1175"/>
      <c r="EN299" s="1175"/>
      <c r="EO299" s="1175"/>
      <c r="EP299" s="1175"/>
      <c r="EQ299" s="1175"/>
      <c r="ER299" s="1175"/>
      <c r="ES299" s="1175"/>
      <c r="ET299" s="1175"/>
      <c r="EU299" s="1175"/>
      <c r="EV299" s="1175"/>
      <c r="EW299" s="1175"/>
      <c r="EX299" s="1175"/>
      <c r="EY299" s="1175"/>
      <c r="EZ299" s="1175"/>
      <c r="FA299" s="1175"/>
      <c r="FB299" s="1175"/>
      <c r="FC299" s="1175"/>
      <c r="FD299" s="1175"/>
      <c r="FE299" s="1175"/>
      <c r="FF299" s="1175"/>
      <c r="FG299" s="1175"/>
      <c r="FH299" s="1175"/>
      <c r="FI299" s="1175"/>
      <c r="FJ299" s="1175"/>
      <c r="FK299" s="1175"/>
      <c r="FL299" s="1175"/>
      <c r="FM299" s="1175"/>
      <c r="FN299" s="1175"/>
      <c r="FO299" s="1175"/>
      <c r="FP299" s="1175"/>
      <c r="FQ299" s="1175"/>
      <c r="FR299" s="1175"/>
      <c r="FS299" s="1175"/>
      <c r="FT299" s="1175"/>
      <c r="FU299" s="1175"/>
      <c r="FV299" s="1175"/>
      <c r="FW299" s="1175"/>
      <c r="FX299" s="1175"/>
      <c r="FY299" s="1175"/>
      <c r="FZ299" s="1175"/>
      <c r="GA299" s="1175"/>
      <c r="GB299" s="1175"/>
      <c r="GC299" s="1175"/>
      <c r="GD299" s="1175"/>
      <c r="GE299" s="1175"/>
      <c r="GF299" s="1175"/>
      <c r="GG299" s="1175"/>
      <c r="GH299" s="1175"/>
      <c r="GI299" s="1175"/>
      <c r="GJ299" s="1175"/>
      <c r="GK299" s="1175"/>
      <c r="GL299" s="1175"/>
      <c r="GM299" s="1175"/>
      <c r="GN299" s="1175"/>
      <c r="GO299" s="1175"/>
      <c r="GP299" s="1175"/>
      <c r="GQ299" s="1175"/>
      <c r="GR299" s="1175"/>
      <c r="GS299" s="1175"/>
      <c r="GT299" s="1175"/>
      <c r="GU299" s="1175"/>
      <c r="GV299" s="1175"/>
      <c r="GW299" s="1175"/>
      <c r="GX299" s="1175"/>
      <c r="GY299" s="1175"/>
      <c r="GZ299" s="1175"/>
      <c r="HA299" s="1175"/>
      <c r="HB299" s="1175"/>
      <c r="HC299" s="1175"/>
      <c r="HD299" s="1175"/>
      <c r="HE299" s="1175"/>
      <c r="HF299" s="1175"/>
      <c r="HG299" s="1175"/>
      <c r="HH299" s="1175"/>
      <c r="HI299" s="1175"/>
      <c r="HJ299" s="1175"/>
      <c r="HK299" s="1175"/>
      <c r="HL299" s="1175"/>
      <c r="HM299" s="1175"/>
      <c r="HN299" s="1175"/>
      <c r="HO299" s="1175"/>
      <c r="HP299" s="1175"/>
      <c r="HQ299" s="1175"/>
      <c r="HR299" s="1175"/>
      <c r="HS299" s="1175"/>
      <c r="HT299" s="1175"/>
      <c r="HU299" s="1175"/>
      <c r="HV299" s="1175"/>
      <c r="HW299" s="1175"/>
      <c r="HX299" s="1175"/>
      <c r="HY299" s="1175"/>
      <c r="HZ299" s="1175"/>
      <c r="IA299" s="1175"/>
      <c r="IB299" s="1175"/>
      <c r="IC299" s="1175"/>
      <c r="ID299" s="1175"/>
      <c r="IE299" s="1175"/>
      <c r="IF299" s="1175"/>
      <c r="IG299" s="1175"/>
      <c r="IH299" s="1175"/>
      <c r="II299" s="1175"/>
      <c r="IJ299" s="1175"/>
      <c r="IK299" s="1175"/>
      <c r="IL299" s="1175"/>
      <c r="IM299" s="1175"/>
      <c r="IN299" s="1175"/>
      <c r="IO299" s="1175"/>
      <c r="IP299" s="1175"/>
      <c r="IQ299" s="1175"/>
      <c r="IR299" s="1175"/>
      <c r="IS299" s="1175"/>
      <c r="IT299" s="1175"/>
      <c r="IU299" s="1175"/>
      <c r="IV299" s="1175"/>
      <c r="IW299" s="1175"/>
      <c r="IX299" s="1175"/>
      <c r="IY299" s="1175"/>
      <c r="IZ299" s="1175"/>
      <c r="JA299" s="1175"/>
      <c r="JB299" s="1175"/>
      <c r="JC299" s="1175"/>
      <c r="JD299" s="1175"/>
      <c r="JE299" s="1175"/>
    </row>
    <row r="300" spans="13:265" s="1206" customFormat="1" ht="15" hidden="1" customHeight="1" x14ac:dyDescent="0.25">
      <c r="M300" s="1064"/>
      <c r="N300" s="1064"/>
      <c r="CK300" s="1175"/>
      <c r="CL300" s="1175"/>
      <c r="CM300" s="1175"/>
      <c r="CN300" s="1175"/>
      <c r="CO300" s="1175"/>
      <c r="CP300" s="1175"/>
      <c r="CQ300" s="1175"/>
      <c r="CR300" s="1175"/>
      <c r="CS300" s="1175"/>
      <c r="CT300" s="1175"/>
      <c r="CU300" s="1175"/>
      <c r="CV300" s="1175"/>
      <c r="CW300" s="1175"/>
      <c r="CX300" s="1175"/>
      <c r="CY300" s="1175"/>
      <c r="CZ300" s="1175"/>
      <c r="DA300" s="1175"/>
      <c r="DB300" s="1175"/>
      <c r="DC300" s="1175"/>
      <c r="DD300" s="1175"/>
      <c r="DE300" s="1175"/>
      <c r="DF300" s="1175"/>
      <c r="DG300" s="1175"/>
      <c r="DH300" s="1175"/>
      <c r="DI300" s="1175"/>
      <c r="DJ300" s="1175"/>
      <c r="DK300" s="1175"/>
      <c r="DL300" s="1175"/>
      <c r="DM300" s="1175"/>
      <c r="DN300" s="1175"/>
      <c r="DO300" s="1175"/>
      <c r="DP300" s="1175"/>
      <c r="DQ300" s="1175"/>
      <c r="DR300" s="1175"/>
      <c r="DS300" s="1175"/>
      <c r="DT300" s="1175"/>
      <c r="DU300" s="1175"/>
      <c r="DV300" s="1175"/>
      <c r="DW300" s="1175"/>
      <c r="DX300" s="1175"/>
      <c r="DY300" s="1175"/>
      <c r="DZ300" s="1175"/>
      <c r="EA300" s="1175"/>
      <c r="EB300" s="1175"/>
      <c r="EC300" s="1175"/>
      <c r="ED300" s="1175"/>
      <c r="EE300" s="1175"/>
      <c r="EF300" s="1175"/>
      <c r="EG300" s="1175"/>
      <c r="EH300" s="1175"/>
      <c r="EI300" s="1175"/>
      <c r="EJ300" s="1175"/>
      <c r="EK300" s="1175"/>
      <c r="EL300" s="1175"/>
      <c r="EM300" s="1175"/>
      <c r="EN300" s="1175"/>
      <c r="EO300" s="1175"/>
      <c r="EP300" s="1175"/>
      <c r="EQ300" s="1175"/>
      <c r="ER300" s="1175"/>
      <c r="ES300" s="1175"/>
      <c r="ET300" s="1175"/>
      <c r="EU300" s="1175"/>
      <c r="EV300" s="1175"/>
      <c r="EW300" s="1175"/>
      <c r="EX300" s="1175"/>
      <c r="EY300" s="1175"/>
      <c r="EZ300" s="1175"/>
      <c r="FA300" s="1175"/>
      <c r="FB300" s="1175"/>
      <c r="FC300" s="1175"/>
      <c r="FD300" s="1175"/>
      <c r="FE300" s="1175"/>
      <c r="FF300" s="1175"/>
      <c r="FG300" s="1175"/>
      <c r="FH300" s="1175"/>
      <c r="FI300" s="1175"/>
      <c r="FJ300" s="1175"/>
      <c r="FK300" s="1175"/>
      <c r="FL300" s="1175"/>
      <c r="FM300" s="1175"/>
      <c r="FN300" s="1175"/>
      <c r="FO300" s="1175"/>
      <c r="FP300" s="1175"/>
      <c r="FQ300" s="1175"/>
      <c r="FR300" s="1175"/>
      <c r="FS300" s="1175"/>
      <c r="FT300" s="1175"/>
      <c r="FU300" s="1175"/>
      <c r="FV300" s="1175"/>
      <c r="FW300" s="1175"/>
      <c r="FX300" s="1175"/>
      <c r="FY300" s="1175"/>
      <c r="FZ300" s="1175"/>
      <c r="GA300" s="1175"/>
      <c r="GB300" s="1175"/>
      <c r="GC300" s="1175"/>
      <c r="GD300" s="1175"/>
      <c r="GE300" s="1175"/>
      <c r="GF300" s="1175"/>
      <c r="GG300" s="1175"/>
      <c r="GH300" s="1175"/>
      <c r="GI300" s="1175"/>
      <c r="GJ300" s="1175"/>
      <c r="GK300" s="1175"/>
      <c r="GL300" s="1175"/>
      <c r="GM300" s="1175"/>
      <c r="GN300" s="1175"/>
      <c r="GO300" s="1175"/>
      <c r="GP300" s="1175"/>
      <c r="GQ300" s="1175"/>
      <c r="GR300" s="1175"/>
      <c r="GS300" s="1175"/>
      <c r="GT300" s="1175"/>
      <c r="GU300" s="1175"/>
      <c r="GV300" s="1175"/>
      <c r="GW300" s="1175"/>
      <c r="GX300" s="1175"/>
      <c r="GY300" s="1175"/>
      <c r="GZ300" s="1175"/>
      <c r="HA300" s="1175"/>
      <c r="HB300" s="1175"/>
      <c r="HC300" s="1175"/>
      <c r="HD300" s="1175"/>
      <c r="HE300" s="1175"/>
      <c r="HF300" s="1175"/>
      <c r="HG300" s="1175"/>
      <c r="HH300" s="1175"/>
      <c r="HI300" s="1175"/>
      <c r="HJ300" s="1175"/>
      <c r="HK300" s="1175"/>
      <c r="HL300" s="1175"/>
      <c r="HM300" s="1175"/>
      <c r="HN300" s="1175"/>
      <c r="HO300" s="1175"/>
      <c r="HP300" s="1175"/>
      <c r="HQ300" s="1175"/>
      <c r="HR300" s="1175"/>
      <c r="HS300" s="1175"/>
      <c r="HT300" s="1175"/>
      <c r="HU300" s="1175"/>
      <c r="HV300" s="1175"/>
      <c r="HW300" s="1175"/>
      <c r="HX300" s="1175"/>
      <c r="HY300" s="1175"/>
      <c r="HZ300" s="1175"/>
      <c r="IA300" s="1175"/>
      <c r="IB300" s="1175"/>
      <c r="IC300" s="1175"/>
      <c r="ID300" s="1175"/>
      <c r="IE300" s="1175"/>
      <c r="IF300" s="1175"/>
      <c r="IG300" s="1175"/>
      <c r="IH300" s="1175"/>
      <c r="II300" s="1175"/>
      <c r="IJ300" s="1175"/>
      <c r="IK300" s="1175"/>
      <c r="IL300" s="1175"/>
      <c r="IM300" s="1175"/>
      <c r="IN300" s="1175"/>
      <c r="IO300" s="1175"/>
      <c r="IP300" s="1175"/>
      <c r="IQ300" s="1175"/>
      <c r="IR300" s="1175"/>
      <c r="IS300" s="1175"/>
      <c r="IT300" s="1175"/>
      <c r="IU300" s="1175"/>
      <c r="IV300" s="1175"/>
      <c r="IW300" s="1175"/>
      <c r="IX300" s="1175"/>
      <c r="IY300" s="1175"/>
      <c r="IZ300" s="1175"/>
      <c r="JA300" s="1175"/>
      <c r="JB300" s="1175"/>
      <c r="JC300" s="1175"/>
      <c r="JD300" s="1175"/>
      <c r="JE300" s="1175"/>
    </row>
    <row r="301" spans="13:265" s="1206" customFormat="1" ht="15" hidden="1" customHeight="1" x14ac:dyDescent="0.25">
      <c r="M301" s="1064"/>
      <c r="N301" s="1064"/>
      <c r="CK301" s="1175"/>
      <c r="CL301" s="1175"/>
      <c r="CM301" s="1175"/>
      <c r="CN301" s="1175"/>
      <c r="CO301" s="1175"/>
      <c r="CP301" s="1175"/>
      <c r="CQ301" s="1175"/>
      <c r="CR301" s="1175"/>
      <c r="CS301" s="1175"/>
      <c r="CT301" s="1175"/>
      <c r="CU301" s="1175"/>
      <c r="CV301" s="1175"/>
      <c r="CW301" s="1175"/>
      <c r="CX301" s="1175"/>
      <c r="CY301" s="1175"/>
      <c r="CZ301" s="1175"/>
      <c r="DA301" s="1175"/>
      <c r="DB301" s="1175"/>
      <c r="DC301" s="1175"/>
      <c r="DD301" s="1175"/>
      <c r="DE301" s="1175"/>
      <c r="DF301" s="1175"/>
      <c r="DG301" s="1175"/>
      <c r="DH301" s="1175"/>
      <c r="DI301" s="1175"/>
      <c r="DJ301" s="1175"/>
      <c r="DK301" s="1175"/>
      <c r="DL301" s="1175"/>
      <c r="DM301" s="1175"/>
      <c r="DN301" s="1175"/>
      <c r="DO301" s="1175"/>
      <c r="DP301" s="1175"/>
      <c r="DQ301" s="1175"/>
      <c r="DR301" s="1175"/>
      <c r="DS301" s="1175"/>
      <c r="DT301" s="1175"/>
      <c r="DU301" s="1175"/>
      <c r="DV301" s="1175"/>
      <c r="DW301" s="1175"/>
      <c r="DX301" s="1175"/>
      <c r="DY301" s="1175"/>
      <c r="DZ301" s="1175"/>
      <c r="EA301" s="1175"/>
      <c r="EB301" s="1175"/>
      <c r="EC301" s="1175"/>
      <c r="ED301" s="1175"/>
      <c r="EE301" s="1175"/>
      <c r="EF301" s="1175"/>
      <c r="EG301" s="1175"/>
      <c r="EH301" s="1175"/>
      <c r="EI301" s="1175"/>
      <c r="EJ301" s="1175"/>
      <c r="EK301" s="1175"/>
      <c r="EL301" s="1175"/>
      <c r="EM301" s="1175"/>
      <c r="EN301" s="1175"/>
      <c r="EO301" s="1175"/>
      <c r="EP301" s="1175"/>
      <c r="EQ301" s="1175"/>
      <c r="ER301" s="1175"/>
      <c r="ES301" s="1175"/>
      <c r="ET301" s="1175"/>
      <c r="EU301" s="1175"/>
      <c r="EV301" s="1175"/>
      <c r="EW301" s="1175"/>
      <c r="EX301" s="1175"/>
      <c r="EY301" s="1175"/>
      <c r="EZ301" s="1175"/>
      <c r="FA301" s="1175"/>
      <c r="FB301" s="1175"/>
      <c r="FC301" s="1175"/>
      <c r="FD301" s="1175"/>
      <c r="FE301" s="1175"/>
      <c r="FF301" s="1175"/>
      <c r="FG301" s="1175"/>
      <c r="FH301" s="1175"/>
      <c r="FI301" s="1175"/>
      <c r="FJ301" s="1175"/>
      <c r="FK301" s="1175"/>
      <c r="FL301" s="1175"/>
      <c r="FM301" s="1175"/>
      <c r="FN301" s="1175"/>
      <c r="FO301" s="1175"/>
      <c r="FP301" s="1175"/>
      <c r="FQ301" s="1175"/>
      <c r="FR301" s="1175"/>
      <c r="FS301" s="1175"/>
      <c r="FT301" s="1175"/>
      <c r="FU301" s="1175"/>
      <c r="FV301" s="1175"/>
      <c r="FW301" s="1175"/>
      <c r="FX301" s="1175"/>
      <c r="FY301" s="1175"/>
      <c r="FZ301" s="1175"/>
      <c r="GA301" s="1175"/>
      <c r="GB301" s="1175"/>
      <c r="GC301" s="1175"/>
      <c r="GD301" s="1175"/>
      <c r="GE301" s="1175"/>
      <c r="GF301" s="1175"/>
      <c r="GG301" s="1175"/>
      <c r="GH301" s="1175"/>
      <c r="GI301" s="1175"/>
      <c r="GJ301" s="1175"/>
      <c r="GK301" s="1175"/>
      <c r="GL301" s="1175"/>
      <c r="GM301" s="1175"/>
      <c r="GN301" s="1175"/>
      <c r="GO301" s="1175"/>
      <c r="GP301" s="1175"/>
      <c r="GQ301" s="1175"/>
      <c r="GR301" s="1175"/>
      <c r="GS301" s="1175"/>
      <c r="GT301" s="1175"/>
      <c r="GU301" s="1175"/>
      <c r="GV301" s="1175"/>
      <c r="GW301" s="1175"/>
      <c r="GX301" s="1175"/>
      <c r="GY301" s="1175"/>
      <c r="GZ301" s="1175"/>
      <c r="HA301" s="1175"/>
      <c r="HB301" s="1175"/>
      <c r="HC301" s="1175"/>
      <c r="HD301" s="1175"/>
      <c r="HE301" s="1175"/>
      <c r="HF301" s="1175"/>
      <c r="HG301" s="1175"/>
      <c r="HH301" s="1175"/>
      <c r="HI301" s="1175"/>
      <c r="HJ301" s="1175"/>
      <c r="HK301" s="1175"/>
      <c r="HL301" s="1175"/>
      <c r="HM301" s="1175"/>
      <c r="HN301" s="1175"/>
      <c r="HO301" s="1175"/>
      <c r="HP301" s="1175"/>
      <c r="HQ301" s="1175"/>
      <c r="HR301" s="1175"/>
      <c r="HS301" s="1175"/>
      <c r="HT301" s="1175"/>
      <c r="HU301" s="1175"/>
      <c r="HV301" s="1175"/>
      <c r="HW301" s="1175"/>
      <c r="HX301" s="1175"/>
      <c r="HY301" s="1175"/>
      <c r="HZ301" s="1175"/>
      <c r="IA301" s="1175"/>
      <c r="IB301" s="1175"/>
      <c r="IC301" s="1175"/>
      <c r="ID301" s="1175"/>
      <c r="IE301" s="1175"/>
      <c r="IF301" s="1175"/>
      <c r="IG301" s="1175"/>
      <c r="IH301" s="1175"/>
      <c r="II301" s="1175"/>
      <c r="IJ301" s="1175"/>
      <c r="IK301" s="1175"/>
      <c r="IL301" s="1175"/>
      <c r="IM301" s="1175"/>
      <c r="IN301" s="1175"/>
      <c r="IO301" s="1175"/>
      <c r="IP301" s="1175"/>
      <c r="IQ301" s="1175"/>
      <c r="IR301" s="1175"/>
      <c r="IS301" s="1175"/>
      <c r="IT301" s="1175"/>
      <c r="IU301" s="1175"/>
      <c r="IV301" s="1175"/>
      <c r="IW301" s="1175"/>
      <c r="IX301" s="1175"/>
      <c r="IY301" s="1175"/>
      <c r="IZ301" s="1175"/>
      <c r="JA301" s="1175"/>
      <c r="JB301" s="1175"/>
      <c r="JC301" s="1175"/>
      <c r="JD301" s="1175"/>
      <c r="JE301" s="1175"/>
    </row>
    <row r="302" spans="13:265" s="1206" customFormat="1" ht="15" hidden="1" customHeight="1" x14ac:dyDescent="0.25">
      <c r="M302" s="1064"/>
      <c r="N302" s="1064"/>
      <c r="CK302" s="1175"/>
      <c r="CL302" s="1175"/>
      <c r="CM302" s="1175"/>
      <c r="CN302" s="1175"/>
      <c r="CO302" s="1175"/>
      <c r="CP302" s="1175"/>
      <c r="CQ302" s="1175"/>
      <c r="CR302" s="1175"/>
      <c r="CS302" s="1175"/>
      <c r="CT302" s="1175"/>
      <c r="CU302" s="1175"/>
      <c r="CV302" s="1175"/>
      <c r="CW302" s="1175"/>
      <c r="CX302" s="1175"/>
      <c r="CY302" s="1175"/>
      <c r="CZ302" s="1175"/>
      <c r="DA302" s="1175"/>
      <c r="DB302" s="1175"/>
      <c r="DC302" s="1175"/>
      <c r="DD302" s="1175"/>
      <c r="DE302" s="1175"/>
      <c r="DF302" s="1175"/>
      <c r="DG302" s="1175"/>
      <c r="DH302" s="1175"/>
      <c r="DI302" s="1175"/>
      <c r="DJ302" s="1175"/>
      <c r="DK302" s="1175"/>
      <c r="DL302" s="1175"/>
      <c r="DM302" s="1175"/>
      <c r="DN302" s="1175"/>
      <c r="DO302" s="1175"/>
      <c r="DP302" s="1175"/>
      <c r="DQ302" s="1175"/>
      <c r="DR302" s="1175"/>
      <c r="DS302" s="1175"/>
      <c r="DT302" s="1175"/>
      <c r="DU302" s="1175"/>
      <c r="DV302" s="1175"/>
      <c r="DW302" s="1175"/>
      <c r="DX302" s="1175"/>
      <c r="DY302" s="1175"/>
      <c r="DZ302" s="1175"/>
      <c r="EA302" s="1175"/>
      <c r="EB302" s="1175"/>
      <c r="EC302" s="1175"/>
      <c r="ED302" s="1175"/>
      <c r="EE302" s="1175"/>
      <c r="EF302" s="1175"/>
      <c r="EG302" s="1175"/>
      <c r="EH302" s="1175"/>
      <c r="EI302" s="1175"/>
      <c r="EJ302" s="1175"/>
      <c r="EK302" s="1175"/>
      <c r="EL302" s="1175"/>
      <c r="EM302" s="1175"/>
      <c r="EN302" s="1175"/>
      <c r="EO302" s="1175"/>
      <c r="EP302" s="1175"/>
      <c r="EQ302" s="1175"/>
      <c r="ER302" s="1175"/>
      <c r="ES302" s="1175"/>
      <c r="ET302" s="1175"/>
      <c r="EU302" s="1175"/>
      <c r="EV302" s="1175"/>
      <c r="EW302" s="1175"/>
      <c r="EX302" s="1175"/>
      <c r="EY302" s="1175"/>
      <c r="EZ302" s="1175"/>
      <c r="FA302" s="1175"/>
      <c r="FB302" s="1175"/>
      <c r="FC302" s="1175"/>
      <c r="FD302" s="1175"/>
      <c r="FE302" s="1175"/>
      <c r="FF302" s="1175"/>
      <c r="FG302" s="1175"/>
      <c r="FH302" s="1175"/>
      <c r="FI302" s="1175"/>
      <c r="FJ302" s="1175"/>
      <c r="FK302" s="1175"/>
      <c r="FL302" s="1175"/>
      <c r="FM302" s="1175"/>
      <c r="FN302" s="1175"/>
      <c r="FO302" s="1175"/>
      <c r="FP302" s="1175"/>
      <c r="FQ302" s="1175"/>
      <c r="FR302" s="1175"/>
      <c r="FS302" s="1175"/>
      <c r="FT302" s="1175"/>
      <c r="FU302" s="1175"/>
      <c r="FV302" s="1175"/>
      <c r="FW302" s="1175"/>
      <c r="FX302" s="1175"/>
      <c r="FY302" s="1175"/>
      <c r="FZ302" s="1175"/>
      <c r="GA302" s="1175"/>
      <c r="GB302" s="1175"/>
      <c r="GC302" s="1175"/>
      <c r="GD302" s="1175"/>
      <c r="GE302" s="1175"/>
      <c r="GF302" s="1175"/>
      <c r="GG302" s="1175"/>
      <c r="GH302" s="1175"/>
      <c r="GI302" s="1175"/>
      <c r="GJ302" s="1175"/>
      <c r="GK302" s="1175"/>
      <c r="GL302" s="1175"/>
      <c r="GM302" s="1175"/>
      <c r="GN302" s="1175"/>
      <c r="GO302" s="1175"/>
      <c r="GP302" s="1175"/>
      <c r="GQ302" s="1175"/>
      <c r="GR302" s="1175"/>
      <c r="GS302" s="1175"/>
      <c r="GT302" s="1175"/>
      <c r="GU302" s="1175"/>
      <c r="GV302" s="1175"/>
      <c r="GW302" s="1175"/>
      <c r="GX302" s="1175"/>
      <c r="GY302" s="1175"/>
      <c r="GZ302" s="1175"/>
      <c r="HA302" s="1175"/>
      <c r="HB302" s="1175"/>
      <c r="HC302" s="1175"/>
      <c r="HD302" s="1175"/>
      <c r="HE302" s="1175"/>
      <c r="HF302" s="1175"/>
      <c r="HG302" s="1175"/>
      <c r="HH302" s="1175"/>
      <c r="HI302" s="1175"/>
      <c r="HJ302" s="1175"/>
      <c r="HK302" s="1175"/>
      <c r="HL302" s="1175"/>
      <c r="HM302" s="1175"/>
      <c r="HN302" s="1175"/>
      <c r="HO302" s="1175"/>
      <c r="HP302" s="1175"/>
      <c r="HQ302" s="1175"/>
      <c r="HR302" s="1175"/>
      <c r="HS302" s="1175"/>
      <c r="HT302" s="1175"/>
      <c r="HU302" s="1175"/>
      <c r="HV302" s="1175"/>
      <c r="HW302" s="1175"/>
      <c r="HX302" s="1175"/>
      <c r="HY302" s="1175"/>
      <c r="HZ302" s="1175"/>
      <c r="IA302" s="1175"/>
      <c r="IB302" s="1175"/>
      <c r="IC302" s="1175"/>
      <c r="ID302" s="1175"/>
      <c r="IE302" s="1175"/>
      <c r="IF302" s="1175"/>
      <c r="IG302" s="1175"/>
      <c r="IH302" s="1175"/>
      <c r="II302" s="1175"/>
      <c r="IJ302" s="1175"/>
      <c r="IK302" s="1175"/>
      <c r="IL302" s="1175"/>
      <c r="IM302" s="1175"/>
      <c r="IN302" s="1175"/>
      <c r="IO302" s="1175"/>
      <c r="IP302" s="1175"/>
      <c r="IQ302" s="1175"/>
      <c r="IR302" s="1175"/>
      <c r="IS302" s="1175"/>
      <c r="IT302" s="1175"/>
      <c r="IU302" s="1175"/>
      <c r="IV302" s="1175"/>
      <c r="IW302" s="1175"/>
      <c r="IX302" s="1175"/>
      <c r="IY302" s="1175"/>
      <c r="IZ302" s="1175"/>
      <c r="JA302" s="1175"/>
      <c r="JB302" s="1175"/>
      <c r="JC302" s="1175"/>
      <c r="JD302" s="1175"/>
      <c r="JE302" s="1175"/>
    </row>
    <row r="303" spans="13:265" s="1206" customFormat="1" ht="15" hidden="1" customHeight="1" x14ac:dyDescent="0.25">
      <c r="M303" s="1064"/>
      <c r="N303" s="1064"/>
      <c r="CK303" s="1175"/>
      <c r="CL303" s="1175"/>
      <c r="CM303" s="1175"/>
      <c r="CN303" s="1175"/>
      <c r="CO303" s="1175"/>
      <c r="CP303" s="1175"/>
      <c r="CQ303" s="1175"/>
      <c r="CR303" s="1175"/>
      <c r="CS303" s="1175"/>
      <c r="CT303" s="1175"/>
      <c r="CU303" s="1175"/>
      <c r="CV303" s="1175"/>
      <c r="CW303" s="1175"/>
      <c r="CX303" s="1175"/>
      <c r="CY303" s="1175"/>
      <c r="CZ303" s="1175"/>
      <c r="DA303" s="1175"/>
      <c r="DB303" s="1175"/>
      <c r="DC303" s="1175"/>
      <c r="DD303" s="1175"/>
      <c r="DE303" s="1175"/>
      <c r="DF303" s="1175"/>
      <c r="DG303" s="1175"/>
      <c r="DH303" s="1175"/>
      <c r="DI303" s="1175"/>
      <c r="DJ303" s="1175"/>
      <c r="DK303" s="1175"/>
      <c r="DL303" s="1175"/>
      <c r="DM303" s="1175"/>
      <c r="DN303" s="1175"/>
      <c r="DO303" s="1175"/>
      <c r="DP303" s="1175"/>
      <c r="DQ303" s="1175"/>
      <c r="DR303" s="1175"/>
      <c r="DS303" s="1175"/>
      <c r="DT303" s="1175"/>
      <c r="DU303" s="1175"/>
      <c r="DV303" s="1175"/>
      <c r="DW303" s="1175"/>
      <c r="DX303" s="1175"/>
      <c r="DY303" s="1175"/>
      <c r="DZ303" s="1175"/>
      <c r="EA303" s="1175"/>
      <c r="EB303" s="1175"/>
      <c r="EC303" s="1175"/>
      <c r="ED303" s="1175"/>
      <c r="EE303" s="1175"/>
      <c r="EF303" s="1175"/>
      <c r="EG303" s="1175"/>
      <c r="EH303" s="1175"/>
      <c r="EI303" s="1175"/>
      <c r="EJ303" s="1175"/>
      <c r="EK303" s="1175"/>
      <c r="EL303" s="1175"/>
      <c r="EM303" s="1175"/>
      <c r="EN303" s="1175"/>
      <c r="EO303" s="1175"/>
      <c r="EP303" s="1175"/>
      <c r="EQ303" s="1175"/>
      <c r="ER303" s="1175"/>
      <c r="ES303" s="1175"/>
      <c r="ET303" s="1175"/>
      <c r="EU303" s="1175"/>
      <c r="EV303" s="1175"/>
      <c r="EW303" s="1175"/>
      <c r="EX303" s="1175"/>
      <c r="EY303" s="1175"/>
      <c r="EZ303" s="1175"/>
      <c r="FA303" s="1175"/>
      <c r="FB303" s="1175"/>
      <c r="FC303" s="1175"/>
      <c r="FD303" s="1175"/>
      <c r="FE303" s="1175"/>
      <c r="FF303" s="1175"/>
      <c r="FG303" s="1175"/>
      <c r="FH303" s="1175"/>
      <c r="FI303" s="1175"/>
      <c r="FJ303" s="1175"/>
      <c r="FK303" s="1175"/>
      <c r="FL303" s="1175"/>
      <c r="FM303" s="1175"/>
      <c r="FN303" s="1175"/>
      <c r="FO303" s="1175"/>
      <c r="FP303" s="1175"/>
      <c r="FQ303" s="1175"/>
      <c r="FR303" s="1175"/>
      <c r="FS303" s="1175"/>
      <c r="FT303" s="1175"/>
      <c r="FU303" s="1175"/>
      <c r="FV303" s="1175"/>
      <c r="FW303" s="1175"/>
      <c r="FX303" s="1175"/>
      <c r="FY303" s="1175"/>
      <c r="FZ303" s="1175"/>
      <c r="GA303" s="1175"/>
      <c r="GB303" s="1175"/>
      <c r="GC303" s="1175"/>
      <c r="GD303" s="1175"/>
      <c r="GE303" s="1175"/>
      <c r="GF303" s="1175"/>
      <c r="GG303" s="1175"/>
      <c r="GH303" s="1175"/>
      <c r="GI303" s="1175"/>
      <c r="GJ303" s="1175"/>
      <c r="GK303" s="1175"/>
      <c r="GL303" s="1175"/>
      <c r="GM303" s="1175"/>
      <c r="GN303" s="1175"/>
      <c r="GO303" s="1175"/>
      <c r="GP303" s="1175"/>
      <c r="GQ303" s="1175"/>
      <c r="GR303" s="1175"/>
      <c r="GS303" s="1175"/>
      <c r="GT303" s="1175"/>
      <c r="GU303" s="1175"/>
      <c r="GV303" s="1175"/>
      <c r="GW303" s="1175"/>
      <c r="GX303" s="1175"/>
      <c r="GY303" s="1175"/>
      <c r="GZ303" s="1175"/>
      <c r="HA303" s="1175"/>
      <c r="HB303" s="1175"/>
      <c r="HC303" s="1175"/>
      <c r="HD303" s="1175"/>
      <c r="HE303" s="1175"/>
      <c r="HF303" s="1175"/>
      <c r="HG303" s="1175"/>
      <c r="HH303" s="1175"/>
      <c r="HI303" s="1175"/>
      <c r="HJ303" s="1175"/>
      <c r="HK303" s="1175"/>
      <c r="HL303" s="1175"/>
      <c r="HM303" s="1175"/>
      <c r="HN303" s="1175"/>
      <c r="HO303" s="1175"/>
      <c r="HP303" s="1175"/>
      <c r="HQ303" s="1175"/>
      <c r="HR303" s="1175"/>
      <c r="HS303" s="1175"/>
      <c r="HT303" s="1175"/>
      <c r="HU303" s="1175"/>
      <c r="HV303" s="1175"/>
      <c r="HW303" s="1175"/>
      <c r="HX303" s="1175"/>
      <c r="HY303" s="1175"/>
      <c r="HZ303" s="1175"/>
      <c r="IA303" s="1175"/>
      <c r="IB303" s="1175"/>
      <c r="IC303" s="1175"/>
      <c r="ID303" s="1175"/>
      <c r="IE303" s="1175"/>
      <c r="IF303" s="1175"/>
      <c r="IG303" s="1175"/>
      <c r="IH303" s="1175"/>
      <c r="II303" s="1175"/>
      <c r="IJ303" s="1175"/>
      <c r="IK303" s="1175"/>
      <c r="IL303" s="1175"/>
      <c r="IM303" s="1175"/>
      <c r="IN303" s="1175"/>
      <c r="IO303" s="1175"/>
      <c r="IP303" s="1175"/>
      <c r="IQ303" s="1175"/>
      <c r="IR303" s="1175"/>
      <c r="IS303" s="1175"/>
      <c r="IT303" s="1175"/>
      <c r="IU303" s="1175"/>
      <c r="IV303" s="1175"/>
      <c r="IW303" s="1175"/>
      <c r="IX303" s="1175"/>
      <c r="IY303" s="1175"/>
      <c r="IZ303" s="1175"/>
      <c r="JA303" s="1175"/>
      <c r="JB303" s="1175"/>
      <c r="JC303" s="1175"/>
      <c r="JD303" s="1175"/>
      <c r="JE303" s="1175"/>
    </row>
    <row r="304" spans="13:265" s="1206" customFormat="1" ht="15" hidden="1" customHeight="1" x14ac:dyDescent="0.25">
      <c r="M304" s="1064"/>
      <c r="N304" s="1064"/>
      <c r="CK304" s="1175"/>
      <c r="CL304" s="1175"/>
      <c r="CM304" s="1175"/>
      <c r="CN304" s="1175"/>
      <c r="CO304" s="1175"/>
      <c r="CP304" s="1175"/>
      <c r="CQ304" s="1175"/>
      <c r="CR304" s="1175"/>
      <c r="CS304" s="1175"/>
      <c r="CT304" s="1175"/>
      <c r="CU304" s="1175"/>
      <c r="CV304" s="1175"/>
      <c r="CW304" s="1175"/>
      <c r="CX304" s="1175"/>
      <c r="CY304" s="1175"/>
      <c r="CZ304" s="1175"/>
      <c r="DA304" s="1175"/>
      <c r="DB304" s="1175"/>
      <c r="DC304" s="1175"/>
      <c r="DD304" s="1175"/>
      <c r="DE304" s="1175"/>
      <c r="DF304" s="1175"/>
      <c r="DG304" s="1175"/>
      <c r="DH304" s="1175"/>
      <c r="DI304" s="1175"/>
      <c r="DJ304" s="1175"/>
      <c r="DK304" s="1175"/>
      <c r="DL304" s="1175"/>
      <c r="DM304" s="1175"/>
      <c r="DN304" s="1175"/>
      <c r="DO304" s="1175"/>
      <c r="DP304" s="1175"/>
      <c r="DQ304" s="1175"/>
      <c r="DR304" s="1175"/>
      <c r="DS304" s="1175"/>
      <c r="DT304" s="1175"/>
      <c r="DU304" s="1175"/>
      <c r="DV304" s="1175"/>
      <c r="DW304" s="1175"/>
      <c r="DX304" s="1175"/>
      <c r="DY304" s="1175"/>
      <c r="DZ304" s="1175"/>
      <c r="EA304" s="1175"/>
      <c r="EB304" s="1175"/>
      <c r="EC304" s="1175"/>
      <c r="ED304" s="1175"/>
      <c r="EE304" s="1175"/>
      <c r="EF304" s="1175"/>
      <c r="EG304" s="1175"/>
      <c r="EH304" s="1175"/>
      <c r="EI304" s="1175"/>
      <c r="EJ304" s="1175"/>
      <c r="EK304" s="1175"/>
      <c r="EL304" s="1175"/>
      <c r="EM304" s="1175"/>
      <c r="EN304" s="1175"/>
      <c r="EO304" s="1175"/>
      <c r="EP304" s="1175"/>
      <c r="EQ304" s="1175"/>
      <c r="ER304" s="1175"/>
      <c r="ES304" s="1175"/>
      <c r="ET304" s="1175"/>
      <c r="EU304" s="1175"/>
      <c r="EV304" s="1175"/>
      <c r="EW304" s="1175"/>
      <c r="EX304" s="1175"/>
      <c r="EY304" s="1175"/>
      <c r="EZ304" s="1175"/>
      <c r="FA304" s="1175"/>
      <c r="FB304" s="1175"/>
      <c r="FC304" s="1175"/>
      <c r="FD304" s="1175"/>
      <c r="FE304" s="1175"/>
      <c r="FF304" s="1175"/>
      <c r="FG304" s="1175"/>
      <c r="FH304" s="1175"/>
      <c r="FI304" s="1175"/>
      <c r="FJ304" s="1175"/>
      <c r="FK304" s="1175"/>
      <c r="FL304" s="1175"/>
      <c r="FM304" s="1175"/>
      <c r="FN304" s="1175"/>
      <c r="FO304" s="1175"/>
      <c r="FP304" s="1175"/>
      <c r="FQ304" s="1175"/>
      <c r="FR304" s="1175"/>
      <c r="FS304" s="1175"/>
      <c r="FT304" s="1175"/>
      <c r="FU304" s="1175"/>
      <c r="FV304" s="1175"/>
      <c r="FW304" s="1175"/>
      <c r="FX304" s="1175"/>
      <c r="FY304" s="1175"/>
      <c r="FZ304" s="1175"/>
      <c r="GA304" s="1175"/>
      <c r="GB304" s="1175"/>
      <c r="GC304" s="1175"/>
      <c r="GD304" s="1175"/>
      <c r="GE304" s="1175"/>
      <c r="GF304" s="1175"/>
      <c r="GG304" s="1175"/>
      <c r="GH304" s="1175"/>
      <c r="GI304" s="1175"/>
      <c r="GJ304" s="1175"/>
      <c r="GK304" s="1175"/>
      <c r="GL304" s="1175"/>
      <c r="GM304" s="1175"/>
      <c r="GN304" s="1175"/>
      <c r="GO304" s="1175"/>
      <c r="GP304" s="1175"/>
      <c r="GQ304" s="1175"/>
      <c r="GR304" s="1175"/>
      <c r="GS304" s="1175"/>
      <c r="GT304" s="1175"/>
      <c r="GU304" s="1175"/>
      <c r="GV304" s="1175"/>
      <c r="GW304" s="1175"/>
      <c r="GX304" s="1175"/>
      <c r="GY304" s="1175"/>
      <c r="GZ304" s="1175"/>
      <c r="HA304" s="1175"/>
      <c r="HB304" s="1175"/>
      <c r="HC304" s="1175"/>
      <c r="HD304" s="1175"/>
      <c r="HE304" s="1175"/>
      <c r="HF304" s="1175"/>
      <c r="HG304" s="1175"/>
      <c r="HH304" s="1175"/>
      <c r="HI304" s="1175"/>
      <c r="HJ304" s="1175"/>
      <c r="HK304" s="1175"/>
      <c r="HL304" s="1175"/>
      <c r="HM304" s="1175"/>
      <c r="HN304" s="1175"/>
      <c r="HO304" s="1175"/>
      <c r="HP304" s="1175"/>
      <c r="HQ304" s="1175"/>
      <c r="HR304" s="1175"/>
      <c r="HS304" s="1175"/>
      <c r="HT304" s="1175"/>
      <c r="HU304" s="1175"/>
      <c r="HV304" s="1175"/>
      <c r="HW304" s="1175"/>
      <c r="HX304" s="1175"/>
      <c r="HY304" s="1175"/>
      <c r="HZ304" s="1175"/>
      <c r="IA304" s="1175"/>
      <c r="IB304" s="1175"/>
      <c r="IC304" s="1175"/>
      <c r="ID304" s="1175"/>
      <c r="IE304" s="1175"/>
      <c r="IF304" s="1175"/>
      <c r="IG304" s="1175"/>
      <c r="IH304" s="1175"/>
      <c r="II304" s="1175"/>
      <c r="IJ304" s="1175"/>
      <c r="IK304" s="1175"/>
      <c r="IL304" s="1175"/>
      <c r="IM304" s="1175"/>
      <c r="IN304" s="1175"/>
      <c r="IO304" s="1175"/>
      <c r="IP304" s="1175"/>
      <c r="IQ304" s="1175"/>
      <c r="IR304" s="1175"/>
      <c r="IS304" s="1175"/>
      <c r="IT304" s="1175"/>
      <c r="IU304" s="1175"/>
      <c r="IV304" s="1175"/>
      <c r="IW304" s="1175"/>
      <c r="IX304" s="1175"/>
      <c r="IY304" s="1175"/>
      <c r="IZ304" s="1175"/>
      <c r="JA304" s="1175"/>
      <c r="JB304" s="1175"/>
      <c r="JC304" s="1175"/>
      <c r="JD304" s="1175"/>
      <c r="JE304" s="1175"/>
    </row>
    <row r="305" spans="13:265" s="1206" customFormat="1" ht="15" hidden="1" customHeight="1" x14ac:dyDescent="0.25">
      <c r="M305" s="1064"/>
      <c r="N305" s="1064"/>
      <c r="CK305" s="1175"/>
      <c r="CL305" s="1175"/>
      <c r="CM305" s="1175"/>
      <c r="CN305" s="1175"/>
      <c r="CO305" s="1175"/>
      <c r="CP305" s="1175"/>
      <c r="CQ305" s="1175"/>
      <c r="CR305" s="1175"/>
      <c r="CS305" s="1175"/>
      <c r="CT305" s="1175"/>
      <c r="CU305" s="1175"/>
      <c r="CV305" s="1175"/>
      <c r="CW305" s="1175"/>
      <c r="CX305" s="1175"/>
      <c r="CY305" s="1175"/>
      <c r="CZ305" s="1175"/>
      <c r="DA305" s="1175"/>
      <c r="DB305" s="1175"/>
      <c r="DC305" s="1175"/>
      <c r="DD305" s="1175"/>
      <c r="DE305" s="1175"/>
      <c r="DF305" s="1175"/>
      <c r="DG305" s="1175"/>
      <c r="DH305" s="1175"/>
      <c r="DI305" s="1175"/>
      <c r="DJ305" s="1175"/>
      <c r="DK305" s="1175"/>
      <c r="DL305" s="1175"/>
      <c r="DM305" s="1175"/>
      <c r="DN305" s="1175"/>
      <c r="DO305" s="1175"/>
      <c r="DP305" s="1175"/>
      <c r="DQ305" s="1175"/>
      <c r="DR305" s="1175"/>
      <c r="DS305" s="1175"/>
      <c r="DT305" s="1175"/>
      <c r="DU305" s="1175"/>
      <c r="DV305" s="1175"/>
      <c r="DW305" s="1175"/>
      <c r="DX305" s="1175"/>
      <c r="DY305" s="1175"/>
      <c r="DZ305" s="1175"/>
      <c r="EA305" s="1175"/>
      <c r="EB305" s="1175"/>
      <c r="EC305" s="1175"/>
      <c r="ED305" s="1175"/>
      <c r="EE305" s="1175"/>
      <c r="EF305" s="1175"/>
      <c r="EG305" s="1175"/>
      <c r="EH305" s="1175"/>
      <c r="EI305" s="1175"/>
      <c r="EJ305" s="1175"/>
      <c r="EK305" s="1175"/>
      <c r="EL305" s="1175"/>
      <c r="EM305" s="1175"/>
      <c r="EN305" s="1175"/>
      <c r="EO305" s="1175"/>
      <c r="EP305" s="1175"/>
      <c r="EQ305" s="1175"/>
      <c r="ER305" s="1175"/>
      <c r="ES305" s="1175"/>
      <c r="ET305" s="1175"/>
      <c r="EU305" s="1175"/>
      <c r="EV305" s="1175"/>
      <c r="EW305" s="1175"/>
      <c r="EX305" s="1175"/>
      <c r="EY305" s="1175"/>
      <c r="EZ305" s="1175"/>
      <c r="FA305" s="1175"/>
      <c r="FB305" s="1175"/>
      <c r="FC305" s="1175"/>
      <c r="FD305" s="1175"/>
      <c r="FE305" s="1175"/>
      <c r="FF305" s="1175"/>
      <c r="FG305" s="1175"/>
      <c r="FH305" s="1175"/>
      <c r="FI305" s="1175"/>
      <c r="FJ305" s="1175"/>
      <c r="FK305" s="1175"/>
      <c r="FL305" s="1175"/>
      <c r="FM305" s="1175"/>
      <c r="FN305" s="1175"/>
      <c r="FO305" s="1175"/>
      <c r="FP305" s="1175"/>
      <c r="FQ305" s="1175"/>
      <c r="FR305" s="1175"/>
      <c r="FS305" s="1175"/>
      <c r="FT305" s="1175"/>
      <c r="FU305" s="1175"/>
      <c r="FV305" s="1175"/>
      <c r="FW305" s="1175"/>
      <c r="FX305" s="1175"/>
      <c r="FY305" s="1175"/>
      <c r="FZ305" s="1175"/>
      <c r="GA305" s="1175"/>
      <c r="GB305" s="1175"/>
      <c r="GC305" s="1175"/>
      <c r="GD305" s="1175"/>
      <c r="GE305" s="1175"/>
      <c r="GF305" s="1175"/>
      <c r="GG305" s="1175"/>
      <c r="GH305" s="1175"/>
      <c r="GI305" s="1175"/>
      <c r="GJ305" s="1175"/>
      <c r="GK305" s="1175"/>
      <c r="GL305" s="1175"/>
      <c r="GM305" s="1175"/>
      <c r="GN305" s="1175"/>
      <c r="GO305" s="1175"/>
      <c r="GP305" s="1175"/>
      <c r="GQ305" s="1175"/>
      <c r="GR305" s="1175"/>
      <c r="GS305" s="1175"/>
      <c r="GT305" s="1175"/>
      <c r="GU305" s="1175"/>
      <c r="GV305" s="1175"/>
      <c r="GW305" s="1175"/>
      <c r="GX305" s="1175"/>
      <c r="GY305" s="1175"/>
      <c r="GZ305" s="1175"/>
      <c r="HA305" s="1175"/>
      <c r="HB305" s="1175"/>
      <c r="HC305" s="1175"/>
      <c r="HD305" s="1175"/>
      <c r="HE305" s="1175"/>
      <c r="HF305" s="1175"/>
      <c r="HG305" s="1175"/>
      <c r="HH305" s="1175"/>
      <c r="HI305" s="1175"/>
      <c r="HJ305" s="1175"/>
      <c r="HK305" s="1175"/>
      <c r="HL305" s="1175"/>
      <c r="HM305" s="1175"/>
      <c r="HN305" s="1175"/>
      <c r="HO305" s="1175"/>
      <c r="HP305" s="1175"/>
      <c r="HQ305" s="1175"/>
      <c r="HR305" s="1175"/>
      <c r="HS305" s="1175"/>
      <c r="HT305" s="1175"/>
      <c r="HU305" s="1175"/>
      <c r="HV305" s="1175"/>
      <c r="HW305" s="1175"/>
      <c r="HX305" s="1175"/>
      <c r="HY305" s="1175"/>
      <c r="HZ305" s="1175"/>
      <c r="IA305" s="1175"/>
      <c r="IB305" s="1175"/>
      <c r="IC305" s="1175"/>
      <c r="ID305" s="1175"/>
      <c r="IE305" s="1175"/>
      <c r="IF305" s="1175"/>
      <c r="IG305" s="1175"/>
      <c r="IH305" s="1175"/>
      <c r="II305" s="1175"/>
      <c r="IJ305" s="1175"/>
      <c r="IK305" s="1175"/>
      <c r="IL305" s="1175"/>
      <c r="IM305" s="1175"/>
      <c r="IN305" s="1175"/>
      <c r="IO305" s="1175"/>
      <c r="IP305" s="1175"/>
      <c r="IQ305" s="1175"/>
      <c r="IR305" s="1175"/>
      <c r="IS305" s="1175"/>
      <c r="IT305" s="1175"/>
      <c r="IU305" s="1175"/>
      <c r="IV305" s="1175"/>
      <c r="IW305" s="1175"/>
      <c r="IX305" s="1175"/>
      <c r="IY305" s="1175"/>
      <c r="IZ305" s="1175"/>
      <c r="JA305" s="1175"/>
      <c r="JB305" s="1175"/>
      <c r="JC305" s="1175"/>
      <c r="JD305" s="1175"/>
      <c r="JE305" s="1175"/>
    </row>
    <row r="306" spans="13:265" s="1206" customFormat="1" ht="15" hidden="1" customHeight="1" x14ac:dyDescent="0.25">
      <c r="M306" s="1064"/>
      <c r="N306" s="1064"/>
      <c r="CK306" s="1175"/>
      <c r="CL306" s="1175"/>
      <c r="CM306" s="1175"/>
      <c r="CN306" s="1175"/>
      <c r="CO306" s="1175"/>
      <c r="CP306" s="1175"/>
      <c r="CQ306" s="1175"/>
      <c r="CR306" s="1175"/>
      <c r="CS306" s="1175"/>
      <c r="CT306" s="1175"/>
      <c r="CU306" s="1175"/>
      <c r="CV306" s="1175"/>
      <c r="CW306" s="1175"/>
      <c r="CX306" s="1175"/>
      <c r="CY306" s="1175"/>
      <c r="CZ306" s="1175"/>
      <c r="DA306" s="1175"/>
      <c r="DB306" s="1175"/>
      <c r="DC306" s="1175"/>
      <c r="DD306" s="1175"/>
      <c r="DE306" s="1175"/>
      <c r="DF306" s="1175"/>
      <c r="DG306" s="1175"/>
      <c r="DH306" s="1175"/>
      <c r="DI306" s="1175"/>
      <c r="DJ306" s="1175"/>
      <c r="DK306" s="1175"/>
      <c r="DL306" s="1175"/>
      <c r="DM306" s="1175"/>
      <c r="DN306" s="1175"/>
      <c r="DO306" s="1175"/>
      <c r="DP306" s="1175"/>
      <c r="DQ306" s="1175"/>
      <c r="DR306" s="1175"/>
      <c r="DS306" s="1175"/>
      <c r="DT306" s="1175"/>
      <c r="DU306" s="1175"/>
      <c r="DV306" s="1175"/>
      <c r="DW306" s="1175"/>
      <c r="DX306" s="1175"/>
      <c r="DY306" s="1175"/>
      <c r="DZ306" s="1175"/>
      <c r="EA306" s="1175"/>
      <c r="EB306" s="1175"/>
      <c r="EC306" s="1175"/>
      <c r="ED306" s="1175"/>
      <c r="EE306" s="1175"/>
      <c r="EF306" s="1175"/>
      <c r="EG306" s="1175"/>
      <c r="EH306" s="1175"/>
      <c r="EI306" s="1175"/>
      <c r="EJ306" s="1175"/>
      <c r="EK306" s="1175"/>
      <c r="EL306" s="1175"/>
      <c r="EM306" s="1175"/>
      <c r="EN306" s="1175"/>
      <c r="EO306" s="1175"/>
      <c r="EP306" s="1175"/>
      <c r="EQ306" s="1175"/>
      <c r="ER306" s="1175"/>
      <c r="ES306" s="1175"/>
      <c r="ET306" s="1175"/>
      <c r="EU306" s="1175"/>
      <c r="EV306" s="1175"/>
      <c r="EW306" s="1175"/>
      <c r="EX306" s="1175"/>
      <c r="EY306" s="1175"/>
      <c r="EZ306" s="1175"/>
      <c r="FA306" s="1175"/>
      <c r="FB306" s="1175"/>
      <c r="FC306" s="1175"/>
      <c r="FD306" s="1175"/>
      <c r="FE306" s="1175"/>
      <c r="FF306" s="1175"/>
      <c r="FG306" s="1175"/>
      <c r="FH306" s="1175"/>
      <c r="FI306" s="1175"/>
      <c r="FJ306" s="1175"/>
      <c r="FK306" s="1175"/>
      <c r="FL306" s="1175"/>
      <c r="FM306" s="1175"/>
      <c r="FN306" s="1175"/>
      <c r="FO306" s="1175"/>
      <c r="FP306" s="1175"/>
      <c r="FQ306" s="1175"/>
      <c r="FR306" s="1175"/>
      <c r="FS306" s="1175"/>
      <c r="FT306" s="1175"/>
      <c r="FU306" s="1175"/>
      <c r="FV306" s="1175"/>
      <c r="FW306" s="1175"/>
      <c r="FX306" s="1175"/>
      <c r="FY306" s="1175"/>
      <c r="FZ306" s="1175"/>
      <c r="GA306" s="1175"/>
      <c r="GB306" s="1175"/>
      <c r="GC306" s="1175"/>
      <c r="GD306" s="1175"/>
      <c r="GE306" s="1175"/>
      <c r="GF306" s="1175"/>
      <c r="GG306" s="1175"/>
      <c r="GH306" s="1175"/>
      <c r="GI306" s="1175"/>
      <c r="GJ306" s="1175"/>
      <c r="GK306" s="1175"/>
      <c r="GL306" s="1175"/>
      <c r="GM306" s="1175"/>
      <c r="GN306" s="1175"/>
      <c r="GO306" s="1175"/>
      <c r="GP306" s="1175"/>
      <c r="GQ306" s="1175"/>
      <c r="GR306" s="1175"/>
      <c r="GS306" s="1175"/>
      <c r="GT306" s="1175"/>
      <c r="GU306" s="1175"/>
      <c r="GV306" s="1175"/>
      <c r="GW306" s="1175"/>
      <c r="GX306" s="1175"/>
      <c r="GY306" s="1175"/>
      <c r="GZ306" s="1175"/>
      <c r="HA306" s="1175"/>
      <c r="HB306" s="1175"/>
      <c r="HC306" s="1175"/>
      <c r="HD306" s="1175"/>
      <c r="HE306" s="1175"/>
      <c r="HF306" s="1175"/>
      <c r="HG306" s="1175"/>
      <c r="HH306" s="1175"/>
      <c r="HI306" s="1175"/>
      <c r="HJ306" s="1175"/>
      <c r="HK306" s="1175"/>
      <c r="HL306" s="1175"/>
      <c r="HM306" s="1175"/>
      <c r="HN306" s="1175"/>
      <c r="HO306" s="1175"/>
      <c r="HP306" s="1175"/>
      <c r="HQ306" s="1175"/>
      <c r="HR306" s="1175"/>
      <c r="HS306" s="1175"/>
      <c r="HT306" s="1175"/>
      <c r="HU306" s="1175"/>
      <c r="HV306" s="1175"/>
      <c r="HW306" s="1175"/>
      <c r="HX306" s="1175"/>
      <c r="HY306" s="1175"/>
      <c r="HZ306" s="1175"/>
      <c r="IA306" s="1175"/>
      <c r="IB306" s="1175"/>
      <c r="IC306" s="1175"/>
      <c r="ID306" s="1175"/>
      <c r="IE306" s="1175"/>
      <c r="IF306" s="1175"/>
      <c r="IG306" s="1175"/>
      <c r="IH306" s="1175"/>
      <c r="II306" s="1175"/>
      <c r="IJ306" s="1175"/>
      <c r="IK306" s="1175"/>
      <c r="IL306" s="1175"/>
      <c r="IM306" s="1175"/>
      <c r="IN306" s="1175"/>
      <c r="IO306" s="1175"/>
      <c r="IP306" s="1175"/>
      <c r="IQ306" s="1175"/>
      <c r="IR306" s="1175"/>
      <c r="IS306" s="1175"/>
      <c r="IT306" s="1175"/>
      <c r="IU306" s="1175"/>
      <c r="IV306" s="1175"/>
      <c r="IW306" s="1175"/>
      <c r="IX306" s="1175"/>
      <c r="IY306" s="1175"/>
      <c r="IZ306" s="1175"/>
      <c r="JA306" s="1175"/>
      <c r="JB306" s="1175"/>
      <c r="JC306" s="1175"/>
      <c r="JD306" s="1175"/>
      <c r="JE306" s="1175"/>
    </row>
    <row r="307" spans="13:265" s="1206" customFormat="1" ht="15" hidden="1" customHeight="1" x14ac:dyDescent="0.25">
      <c r="M307" s="1064"/>
      <c r="N307" s="1064"/>
      <c r="CK307" s="1175"/>
      <c r="CL307" s="1175"/>
      <c r="CM307" s="1175"/>
      <c r="CN307" s="1175"/>
      <c r="CO307" s="1175"/>
      <c r="CP307" s="1175"/>
      <c r="CQ307" s="1175"/>
      <c r="CR307" s="1175"/>
      <c r="CS307" s="1175"/>
      <c r="CT307" s="1175"/>
      <c r="CU307" s="1175"/>
      <c r="CV307" s="1175"/>
      <c r="CW307" s="1175"/>
      <c r="CX307" s="1175"/>
      <c r="CY307" s="1175"/>
      <c r="CZ307" s="1175"/>
      <c r="DA307" s="1175"/>
      <c r="DB307" s="1175"/>
      <c r="DC307" s="1175"/>
      <c r="DD307" s="1175"/>
      <c r="DE307" s="1175"/>
      <c r="DF307" s="1175"/>
      <c r="DG307" s="1175"/>
      <c r="DH307" s="1175"/>
      <c r="DI307" s="1175"/>
      <c r="DJ307" s="1175"/>
      <c r="DK307" s="1175"/>
      <c r="DL307" s="1175"/>
      <c r="DM307" s="1175"/>
      <c r="DN307" s="1175"/>
      <c r="DO307" s="1175"/>
      <c r="DP307" s="1175"/>
      <c r="DQ307" s="1175"/>
      <c r="DR307" s="1175"/>
      <c r="DS307" s="1175"/>
      <c r="DT307" s="1175"/>
      <c r="DU307" s="1175"/>
      <c r="DV307" s="1175"/>
      <c r="DW307" s="1175"/>
      <c r="DX307" s="1175"/>
      <c r="DY307" s="1175"/>
      <c r="DZ307" s="1175"/>
      <c r="EA307" s="1175"/>
      <c r="EB307" s="1175"/>
      <c r="EC307" s="1175"/>
      <c r="ED307" s="1175"/>
      <c r="EE307" s="1175"/>
      <c r="EF307" s="1175"/>
      <c r="EG307" s="1175"/>
      <c r="EH307" s="1175"/>
      <c r="EI307" s="1175"/>
      <c r="EJ307" s="1175"/>
      <c r="EK307" s="1175"/>
      <c r="EL307" s="1175"/>
      <c r="EM307" s="1175"/>
      <c r="EN307" s="1175"/>
      <c r="EO307" s="1175"/>
      <c r="EP307" s="1175"/>
      <c r="EQ307" s="1175"/>
      <c r="ER307" s="1175"/>
      <c r="ES307" s="1175"/>
      <c r="ET307" s="1175"/>
      <c r="EU307" s="1175"/>
      <c r="EV307" s="1175"/>
      <c r="EW307" s="1175"/>
      <c r="EX307" s="1175"/>
      <c r="EY307" s="1175"/>
      <c r="EZ307" s="1175"/>
      <c r="FA307" s="1175"/>
      <c r="FB307" s="1175"/>
      <c r="FC307" s="1175"/>
      <c r="FD307" s="1175"/>
      <c r="FE307" s="1175"/>
      <c r="FF307" s="1175"/>
      <c r="FG307" s="1175"/>
      <c r="FH307" s="1175"/>
      <c r="FI307" s="1175"/>
      <c r="FJ307" s="1175"/>
      <c r="FK307" s="1175"/>
      <c r="FL307" s="1175"/>
      <c r="FM307" s="1175"/>
      <c r="FN307" s="1175"/>
      <c r="FO307" s="1175"/>
      <c r="FP307" s="1175"/>
      <c r="FQ307" s="1175"/>
      <c r="FR307" s="1175"/>
      <c r="FS307" s="1175"/>
      <c r="FT307" s="1175"/>
      <c r="FU307" s="1175"/>
      <c r="FV307" s="1175"/>
      <c r="FW307" s="1175"/>
      <c r="FX307" s="1175"/>
      <c r="FY307" s="1175"/>
      <c r="FZ307" s="1175"/>
      <c r="GA307" s="1175"/>
      <c r="GB307" s="1175"/>
      <c r="GC307" s="1175"/>
      <c r="GD307" s="1175"/>
      <c r="GE307" s="1175"/>
      <c r="GF307" s="1175"/>
      <c r="GG307" s="1175"/>
      <c r="GH307" s="1175"/>
      <c r="GI307" s="1175"/>
      <c r="GJ307" s="1175"/>
      <c r="GK307" s="1175"/>
      <c r="GL307" s="1175"/>
      <c r="GM307" s="1175"/>
      <c r="GN307" s="1175"/>
      <c r="GO307" s="1175"/>
      <c r="GP307" s="1175"/>
      <c r="GQ307" s="1175"/>
      <c r="GR307" s="1175"/>
      <c r="GS307" s="1175"/>
      <c r="GT307" s="1175"/>
      <c r="GU307" s="1175"/>
      <c r="GV307" s="1175"/>
      <c r="GW307" s="1175"/>
      <c r="GX307" s="1175"/>
      <c r="GY307" s="1175"/>
      <c r="GZ307" s="1175"/>
      <c r="HA307" s="1175"/>
      <c r="HB307" s="1175"/>
      <c r="HC307" s="1175"/>
      <c r="HD307" s="1175"/>
      <c r="HE307" s="1175"/>
      <c r="HF307" s="1175"/>
      <c r="HG307" s="1175"/>
      <c r="HH307" s="1175"/>
      <c r="HI307" s="1175"/>
      <c r="HJ307" s="1175"/>
      <c r="HK307" s="1175"/>
      <c r="HL307" s="1175"/>
      <c r="HM307" s="1175"/>
      <c r="HN307" s="1175"/>
      <c r="HO307" s="1175"/>
      <c r="HP307" s="1175"/>
      <c r="HQ307" s="1175"/>
      <c r="HR307" s="1175"/>
      <c r="HS307" s="1175"/>
      <c r="HT307" s="1175"/>
      <c r="HU307" s="1175"/>
      <c r="HV307" s="1175"/>
      <c r="HW307" s="1175"/>
      <c r="HX307" s="1175"/>
      <c r="HY307" s="1175"/>
      <c r="HZ307" s="1175"/>
      <c r="IA307" s="1175"/>
      <c r="IB307" s="1175"/>
      <c r="IC307" s="1175"/>
      <c r="ID307" s="1175"/>
      <c r="IE307" s="1175"/>
      <c r="IF307" s="1175"/>
      <c r="IG307" s="1175"/>
      <c r="IH307" s="1175"/>
      <c r="II307" s="1175"/>
      <c r="IJ307" s="1175"/>
      <c r="IK307" s="1175"/>
      <c r="IL307" s="1175"/>
      <c r="IM307" s="1175"/>
      <c r="IN307" s="1175"/>
      <c r="IO307" s="1175"/>
      <c r="IP307" s="1175"/>
      <c r="IQ307" s="1175"/>
      <c r="IR307" s="1175"/>
      <c r="IS307" s="1175"/>
      <c r="IT307" s="1175"/>
      <c r="IU307" s="1175"/>
      <c r="IV307" s="1175"/>
      <c r="IW307" s="1175"/>
      <c r="IX307" s="1175"/>
      <c r="IY307" s="1175"/>
      <c r="IZ307" s="1175"/>
      <c r="JA307" s="1175"/>
      <c r="JB307" s="1175"/>
      <c r="JC307" s="1175"/>
      <c r="JD307" s="1175"/>
      <c r="JE307" s="1175"/>
    </row>
    <row r="308" spans="13:265" s="1206" customFormat="1" ht="15" hidden="1" customHeight="1" x14ac:dyDescent="0.25">
      <c r="M308" s="1064"/>
      <c r="N308" s="1064"/>
      <c r="CK308" s="1175"/>
      <c r="CL308" s="1175"/>
      <c r="CM308" s="1175"/>
      <c r="CN308" s="1175"/>
      <c r="CO308" s="1175"/>
      <c r="CP308" s="1175"/>
      <c r="CQ308" s="1175"/>
      <c r="CR308" s="1175"/>
      <c r="CS308" s="1175"/>
      <c r="CT308" s="1175"/>
      <c r="CU308" s="1175"/>
      <c r="CV308" s="1175"/>
      <c r="CW308" s="1175"/>
      <c r="CX308" s="1175"/>
      <c r="CY308" s="1175"/>
      <c r="CZ308" s="1175"/>
      <c r="DA308" s="1175"/>
      <c r="DB308" s="1175"/>
      <c r="DC308" s="1175"/>
      <c r="DD308" s="1175"/>
      <c r="DE308" s="1175"/>
      <c r="DF308" s="1175"/>
      <c r="DG308" s="1175"/>
      <c r="DH308" s="1175"/>
      <c r="DI308" s="1175"/>
      <c r="DJ308" s="1175"/>
      <c r="DK308" s="1175"/>
      <c r="DL308" s="1175"/>
      <c r="DM308" s="1175"/>
      <c r="DN308" s="1175"/>
      <c r="DO308" s="1175"/>
      <c r="DP308" s="1175"/>
      <c r="DQ308" s="1175"/>
      <c r="DR308" s="1175"/>
      <c r="DS308" s="1175"/>
      <c r="DT308" s="1175"/>
      <c r="DU308" s="1175"/>
      <c r="DV308" s="1175"/>
      <c r="DW308" s="1175"/>
      <c r="DX308" s="1175"/>
      <c r="DY308" s="1175"/>
      <c r="DZ308" s="1175"/>
      <c r="EA308" s="1175"/>
      <c r="EB308" s="1175"/>
      <c r="EC308" s="1175"/>
      <c r="ED308" s="1175"/>
      <c r="EE308" s="1175"/>
      <c r="EF308" s="1175"/>
      <c r="EG308" s="1175"/>
      <c r="EH308" s="1175"/>
      <c r="EI308" s="1175"/>
      <c r="EJ308" s="1175"/>
      <c r="EK308" s="1175"/>
      <c r="EL308" s="1175"/>
      <c r="EM308" s="1175"/>
      <c r="EN308" s="1175"/>
      <c r="EO308" s="1175"/>
      <c r="EP308" s="1175"/>
      <c r="EQ308" s="1175"/>
      <c r="ER308" s="1175"/>
      <c r="ES308" s="1175"/>
      <c r="ET308" s="1175"/>
      <c r="EU308" s="1175"/>
      <c r="EV308" s="1175"/>
      <c r="EW308" s="1175"/>
      <c r="EX308" s="1175"/>
      <c r="EY308" s="1175"/>
      <c r="EZ308" s="1175"/>
      <c r="FA308" s="1175"/>
      <c r="FB308" s="1175"/>
      <c r="FC308" s="1175"/>
      <c r="FD308" s="1175"/>
      <c r="FE308" s="1175"/>
      <c r="FF308" s="1175"/>
      <c r="FG308" s="1175"/>
      <c r="FH308" s="1175"/>
      <c r="FI308" s="1175"/>
      <c r="FJ308" s="1175"/>
      <c r="FK308" s="1175"/>
      <c r="FL308" s="1175"/>
      <c r="FM308" s="1175"/>
      <c r="FN308" s="1175"/>
      <c r="FO308" s="1175"/>
      <c r="FP308" s="1175"/>
      <c r="FQ308" s="1175"/>
      <c r="FR308" s="1175"/>
      <c r="FS308" s="1175"/>
      <c r="FT308" s="1175"/>
      <c r="FU308" s="1175"/>
      <c r="FV308" s="1175"/>
      <c r="FW308" s="1175"/>
      <c r="FX308" s="1175"/>
      <c r="FY308" s="1175"/>
      <c r="FZ308" s="1175"/>
      <c r="GA308" s="1175"/>
      <c r="GB308" s="1175"/>
      <c r="GC308" s="1175"/>
      <c r="GD308" s="1175"/>
      <c r="GE308" s="1175"/>
      <c r="GF308" s="1175"/>
      <c r="GG308" s="1175"/>
      <c r="GH308" s="1175"/>
      <c r="GI308" s="1175"/>
      <c r="GJ308" s="1175"/>
      <c r="GK308" s="1175"/>
      <c r="GL308" s="1175"/>
      <c r="GM308" s="1175"/>
      <c r="GN308" s="1175"/>
      <c r="GO308" s="1175"/>
      <c r="GP308" s="1175"/>
      <c r="GQ308" s="1175"/>
      <c r="GR308" s="1175"/>
      <c r="GS308" s="1175"/>
      <c r="GT308" s="1175"/>
      <c r="GU308" s="1175"/>
      <c r="GV308" s="1175"/>
      <c r="GW308" s="1175"/>
      <c r="GX308" s="1175"/>
      <c r="GY308" s="1175"/>
      <c r="GZ308" s="1175"/>
      <c r="HA308" s="1175"/>
      <c r="HB308" s="1175"/>
      <c r="HC308" s="1175"/>
      <c r="HD308" s="1175"/>
      <c r="HE308" s="1175"/>
      <c r="HF308" s="1175"/>
      <c r="HG308" s="1175"/>
      <c r="HH308" s="1175"/>
      <c r="HI308" s="1175"/>
      <c r="HJ308" s="1175"/>
      <c r="HK308" s="1175"/>
      <c r="HL308" s="1175"/>
      <c r="HM308" s="1175"/>
      <c r="HN308" s="1175"/>
      <c r="HO308" s="1175"/>
      <c r="HP308" s="1175"/>
      <c r="HQ308" s="1175"/>
      <c r="HR308" s="1175"/>
      <c r="HS308" s="1175"/>
      <c r="HT308" s="1175"/>
      <c r="HU308" s="1175"/>
      <c r="HV308" s="1175"/>
      <c r="HW308" s="1175"/>
      <c r="HX308" s="1175"/>
      <c r="HY308" s="1175"/>
      <c r="HZ308" s="1175"/>
      <c r="IA308" s="1175"/>
      <c r="IB308" s="1175"/>
      <c r="IC308" s="1175"/>
      <c r="ID308" s="1175"/>
      <c r="IE308" s="1175"/>
      <c r="IF308" s="1175"/>
      <c r="IG308" s="1175"/>
      <c r="IH308" s="1175"/>
      <c r="II308" s="1175"/>
      <c r="IJ308" s="1175"/>
      <c r="IK308" s="1175"/>
      <c r="IL308" s="1175"/>
      <c r="IM308" s="1175"/>
      <c r="IN308" s="1175"/>
      <c r="IO308" s="1175"/>
      <c r="IP308" s="1175"/>
      <c r="IQ308" s="1175"/>
      <c r="IR308" s="1175"/>
      <c r="IS308" s="1175"/>
      <c r="IT308" s="1175"/>
      <c r="IU308" s="1175"/>
      <c r="IV308" s="1175"/>
      <c r="IW308" s="1175"/>
      <c r="IX308" s="1175"/>
      <c r="IY308" s="1175"/>
      <c r="IZ308" s="1175"/>
      <c r="JA308" s="1175"/>
      <c r="JB308" s="1175"/>
      <c r="JC308" s="1175"/>
      <c r="JD308" s="1175"/>
      <c r="JE308" s="1175"/>
    </row>
    <row r="309" spans="13:265" s="1206" customFormat="1" ht="15" hidden="1" customHeight="1" x14ac:dyDescent="0.25">
      <c r="M309" s="1064"/>
      <c r="N309" s="1064"/>
      <c r="CK309" s="1175"/>
      <c r="CL309" s="1175"/>
      <c r="CM309" s="1175"/>
      <c r="CN309" s="1175"/>
      <c r="CO309" s="1175"/>
      <c r="CP309" s="1175"/>
      <c r="CQ309" s="1175"/>
      <c r="CR309" s="1175"/>
      <c r="CS309" s="1175"/>
      <c r="CT309" s="1175"/>
      <c r="CU309" s="1175"/>
      <c r="CV309" s="1175"/>
      <c r="CW309" s="1175"/>
      <c r="CX309" s="1175"/>
      <c r="CY309" s="1175"/>
      <c r="CZ309" s="1175"/>
      <c r="DA309" s="1175"/>
      <c r="DB309" s="1175"/>
      <c r="DC309" s="1175"/>
      <c r="DD309" s="1175"/>
      <c r="DE309" s="1175"/>
      <c r="DF309" s="1175"/>
      <c r="DG309" s="1175"/>
      <c r="DH309" s="1175"/>
      <c r="DI309" s="1175"/>
      <c r="DJ309" s="1175"/>
      <c r="DK309" s="1175"/>
      <c r="DL309" s="1175"/>
      <c r="DM309" s="1175"/>
      <c r="DN309" s="1175"/>
      <c r="DO309" s="1175"/>
      <c r="DP309" s="1175"/>
      <c r="DQ309" s="1175"/>
      <c r="DR309" s="1175"/>
      <c r="DS309" s="1175"/>
      <c r="DT309" s="1175"/>
      <c r="DU309" s="1175"/>
      <c r="DV309" s="1175"/>
      <c r="DW309" s="1175"/>
      <c r="DX309" s="1175"/>
      <c r="DY309" s="1175"/>
      <c r="DZ309" s="1175"/>
      <c r="EA309" s="1175"/>
      <c r="EB309" s="1175"/>
      <c r="EC309" s="1175"/>
      <c r="ED309" s="1175"/>
      <c r="EE309" s="1175"/>
      <c r="EF309" s="1175"/>
      <c r="EG309" s="1175"/>
      <c r="EH309" s="1175"/>
      <c r="EI309" s="1175"/>
      <c r="EJ309" s="1175"/>
      <c r="EK309" s="1175"/>
      <c r="EL309" s="1175"/>
      <c r="EM309" s="1175"/>
      <c r="EN309" s="1175"/>
      <c r="EO309" s="1175"/>
      <c r="EP309" s="1175"/>
      <c r="EQ309" s="1175"/>
      <c r="ER309" s="1175"/>
      <c r="ES309" s="1175"/>
      <c r="ET309" s="1175"/>
      <c r="EU309" s="1175"/>
      <c r="EV309" s="1175"/>
      <c r="EW309" s="1175"/>
      <c r="EX309" s="1175"/>
      <c r="EY309" s="1175"/>
      <c r="EZ309" s="1175"/>
      <c r="FA309" s="1175"/>
      <c r="FB309" s="1175"/>
      <c r="FC309" s="1175"/>
      <c r="FD309" s="1175"/>
      <c r="FE309" s="1175"/>
      <c r="FF309" s="1175"/>
      <c r="FG309" s="1175"/>
      <c r="FH309" s="1175"/>
      <c r="FI309" s="1175"/>
      <c r="FJ309" s="1175"/>
      <c r="FK309" s="1175"/>
      <c r="FL309" s="1175"/>
      <c r="FM309" s="1175"/>
      <c r="FN309" s="1175"/>
      <c r="FO309" s="1175"/>
      <c r="FP309" s="1175"/>
      <c r="FQ309" s="1175"/>
      <c r="FR309" s="1175"/>
      <c r="FS309" s="1175"/>
      <c r="FT309" s="1175"/>
      <c r="FU309" s="1175"/>
      <c r="FV309" s="1175"/>
      <c r="FW309" s="1175"/>
      <c r="FX309" s="1175"/>
      <c r="FY309" s="1175"/>
      <c r="FZ309" s="1175"/>
      <c r="GA309" s="1175"/>
      <c r="GB309" s="1175"/>
      <c r="GC309" s="1175"/>
      <c r="GD309" s="1175"/>
      <c r="GE309" s="1175"/>
      <c r="GF309" s="1175"/>
      <c r="GG309" s="1175"/>
      <c r="GH309" s="1175"/>
      <c r="GI309" s="1175"/>
      <c r="GJ309" s="1175"/>
      <c r="GK309" s="1175"/>
      <c r="GL309" s="1175"/>
      <c r="GM309" s="1175"/>
      <c r="GN309" s="1175"/>
      <c r="GO309" s="1175"/>
      <c r="GP309" s="1175"/>
      <c r="GQ309" s="1175"/>
      <c r="GR309" s="1175"/>
      <c r="GS309" s="1175"/>
      <c r="GT309" s="1175"/>
      <c r="GU309" s="1175"/>
      <c r="GV309" s="1175"/>
      <c r="GW309" s="1175"/>
      <c r="GX309" s="1175"/>
      <c r="GY309" s="1175"/>
      <c r="GZ309" s="1175"/>
      <c r="HA309" s="1175"/>
      <c r="HB309" s="1175"/>
      <c r="HC309" s="1175"/>
      <c r="HD309" s="1175"/>
      <c r="HE309" s="1175"/>
      <c r="HF309" s="1175"/>
      <c r="HG309" s="1175"/>
      <c r="HH309" s="1175"/>
      <c r="HI309" s="1175"/>
      <c r="HJ309" s="1175"/>
      <c r="HK309" s="1175"/>
      <c r="HL309" s="1175"/>
      <c r="HM309" s="1175"/>
      <c r="HN309" s="1175"/>
      <c r="HO309" s="1175"/>
      <c r="HP309" s="1175"/>
      <c r="HQ309" s="1175"/>
      <c r="HR309" s="1175"/>
      <c r="HS309" s="1175"/>
      <c r="HT309" s="1175"/>
      <c r="HU309" s="1175"/>
      <c r="HV309" s="1175"/>
      <c r="HW309" s="1175"/>
      <c r="HX309" s="1175"/>
      <c r="HY309" s="1175"/>
      <c r="HZ309" s="1175"/>
      <c r="IA309" s="1175"/>
      <c r="IB309" s="1175"/>
      <c r="IC309" s="1175"/>
      <c r="ID309" s="1175"/>
      <c r="IE309" s="1175"/>
      <c r="IF309" s="1175"/>
      <c r="IG309" s="1175"/>
      <c r="IH309" s="1175"/>
      <c r="II309" s="1175"/>
      <c r="IJ309" s="1175"/>
      <c r="IK309" s="1175"/>
      <c r="IL309" s="1175"/>
      <c r="IM309" s="1175"/>
      <c r="IN309" s="1175"/>
      <c r="IO309" s="1175"/>
      <c r="IP309" s="1175"/>
      <c r="IQ309" s="1175"/>
      <c r="IR309" s="1175"/>
      <c r="IS309" s="1175"/>
      <c r="IT309" s="1175"/>
      <c r="IU309" s="1175"/>
      <c r="IV309" s="1175"/>
      <c r="IW309" s="1175"/>
      <c r="IX309" s="1175"/>
      <c r="IY309" s="1175"/>
      <c r="IZ309" s="1175"/>
      <c r="JA309" s="1175"/>
      <c r="JB309" s="1175"/>
      <c r="JC309" s="1175"/>
      <c r="JD309" s="1175"/>
      <c r="JE309" s="1175"/>
    </row>
    <row r="310" spans="13:265" s="1206" customFormat="1" ht="15" hidden="1" customHeight="1" x14ac:dyDescent="0.25">
      <c r="M310" s="1064"/>
      <c r="N310" s="1064"/>
      <c r="CK310" s="1175"/>
      <c r="CL310" s="1175"/>
      <c r="CM310" s="1175"/>
      <c r="CN310" s="1175"/>
      <c r="CO310" s="1175"/>
      <c r="CP310" s="1175"/>
      <c r="CQ310" s="1175"/>
      <c r="CR310" s="1175"/>
      <c r="CS310" s="1175"/>
      <c r="CT310" s="1175"/>
      <c r="CU310" s="1175"/>
      <c r="CV310" s="1175"/>
      <c r="CW310" s="1175"/>
      <c r="CX310" s="1175"/>
      <c r="CY310" s="1175"/>
      <c r="CZ310" s="1175"/>
      <c r="DA310" s="1175"/>
      <c r="DB310" s="1175"/>
      <c r="DC310" s="1175"/>
      <c r="DD310" s="1175"/>
      <c r="DE310" s="1175"/>
      <c r="DF310" s="1175"/>
      <c r="DG310" s="1175"/>
      <c r="DH310" s="1175"/>
      <c r="DI310" s="1175"/>
      <c r="DJ310" s="1175"/>
      <c r="DK310" s="1175"/>
      <c r="DL310" s="1175"/>
      <c r="DM310" s="1175"/>
      <c r="DN310" s="1175"/>
      <c r="DO310" s="1175"/>
      <c r="DP310" s="1175"/>
      <c r="DQ310" s="1175"/>
      <c r="DR310" s="1175"/>
      <c r="DS310" s="1175"/>
      <c r="DT310" s="1175"/>
      <c r="DU310" s="1175"/>
      <c r="DV310" s="1175"/>
      <c r="DW310" s="1175"/>
      <c r="DX310" s="1175"/>
      <c r="DY310" s="1175"/>
      <c r="DZ310" s="1175"/>
      <c r="EA310" s="1175"/>
      <c r="EB310" s="1175"/>
      <c r="EC310" s="1175"/>
      <c r="ED310" s="1175"/>
      <c r="EE310" s="1175"/>
      <c r="EF310" s="1175"/>
      <c r="EG310" s="1175"/>
      <c r="EH310" s="1175"/>
      <c r="EI310" s="1175"/>
      <c r="EJ310" s="1175"/>
      <c r="EK310" s="1175"/>
      <c r="EL310" s="1175"/>
      <c r="EM310" s="1175"/>
      <c r="EN310" s="1175"/>
      <c r="EO310" s="1175"/>
      <c r="EP310" s="1175"/>
      <c r="EQ310" s="1175"/>
      <c r="ER310" s="1175"/>
      <c r="ES310" s="1175"/>
      <c r="ET310" s="1175"/>
      <c r="EU310" s="1175"/>
      <c r="EV310" s="1175"/>
      <c r="EW310" s="1175"/>
      <c r="EX310" s="1175"/>
      <c r="EY310" s="1175"/>
      <c r="EZ310" s="1175"/>
      <c r="FA310" s="1175"/>
      <c r="FB310" s="1175"/>
      <c r="FC310" s="1175"/>
      <c r="FD310" s="1175"/>
      <c r="FE310" s="1175"/>
      <c r="FF310" s="1175"/>
      <c r="FG310" s="1175"/>
      <c r="FH310" s="1175"/>
      <c r="FI310" s="1175"/>
      <c r="FJ310" s="1175"/>
      <c r="FK310" s="1175"/>
      <c r="FL310" s="1175"/>
      <c r="FM310" s="1175"/>
      <c r="FN310" s="1175"/>
      <c r="FO310" s="1175"/>
      <c r="FP310" s="1175"/>
      <c r="FQ310" s="1175"/>
      <c r="FR310" s="1175"/>
      <c r="FS310" s="1175"/>
      <c r="FT310" s="1175"/>
      <c r="FU310" s="1175"/>
      <c r="FV310" s="1175"/>
      <c r="FW310" s="1175"/>
      <c r="FX310" s="1175"/>
      <c r="FY310" s="1175"/>
      <c r="FZ310" s="1175"/>
      <c r="GA310" s="1175"/>
      <c r="GB310" s="1175"/>
      <c r="GC310" s="1175"/>
      <c r="GD310" s="1175"/>
      <c r="GE310" s="1175"/>
      <c r="GF310" s="1175"/>
      <c r="GG310" s="1175"/>
      <c r="GH310" s="1175"/>
      <c r="GI310" s="1175"/>
      <c r="GJ310" s="1175"/>
      <c r="GK310" s="1175"/>
      <c r="GL310" s="1175"/>
      <c r="GM310" s="1175"/>
      <c r="GN310" s="1175"/>
      <c r="GO310" s="1175"/>
      <c r="GP310" s="1175"/>
      <c r="GQ310" s="1175"/>
      <c r="GR310" s="1175"/>
      <c r="GS310" s="1175"/>
      <c r="GT310" s="1175"/>
      <c r="GU310" s="1175"/>
      <c r="GV310" s="1175"/>
      <c r="GW310" s="1175"/>
      <c r="GX310" s="1175"/>
      <c r="GY310" s="1175"/>
      <c r="GZ310" s="1175"/>
      <c r="HA310" s="1175"/>
      <c r="HB310" s="1175"/>
      <c r="HC310" s="1175"/>
      <c r="HD310" s="1175"/>
      <c r="HE310" s="1175"/>
      <c r="HF310" s="1175"/>
      <c r="HG310" s="1175"/>
      <c r="HH310" s="1175"/>
      <c r="HI310" s="1175"/>
      <c r="HJ310" s="1175"/>
      <c r="HK310" s="1175"/>
      <c r="HL310" s="1175"/>
      <c r="HM310" s="1175"/>
      <c r="HN310" s="1175"/>
      <c r="HO310" s="1175"/>
      <c r="HP310" s="1175"/>
      <c r="HQ310" s="1175"/>
      <c r="HR310" s="1175"/>
      <c r="HS310" s="1175"/>
      <c r="HT310" s="1175"/>
      <c r="HU310" s="1175"/>
      <c r="HV310" s="1175"/>
      <c r="HW310" s="1175"/>
      <c r="HX310" s="1175"/>
      <c r="HY310" s="1175"/>
      <c r="HZ310" s="1175"/>
      <c r="IA310" s="1175"/>
      <c r="IB310" s="1175"/>
      <c r="IC310" s="1175"/>
      <c r="ID310" s="1175"/>
      <c r="IE310" s="1175"/>
      <c r="IF310" s="1175"/>
      <c r="IG310" s="1175"/>
      <c r="IH310" s="1175"/>
      <c r="II310" s="1175"/>
      <c r="IJ310" s="1175"/>
      <c r="IK310" s="1175"/>
      <c r="IL310" s="1175"/>
      <c r="IM310" s="1175"/>
      <c r="IN310" s="1175"/>
      <c r="IO310" s="1175"/>
      <c r="IP310" s="1175"/>
      <c r="IQ310" s="1175"/>
      <c r="IR310" s="1175"/>
      <c r="IS310" s="1175"/>
      <c r="IT310" s="1175"/>
      <c r="IU310" s="1175"/>
      <c r="IV310" s="1175"/>
      <c r="IW310" s="1175"/>
      <c r="IX310" s="1175"/>
      <c r="IY310" s="1175"/>
      <c r="IZ310" s="1175"/>
      <c r="JA310" s="1175"/>
      <c r="JB310" s="1175"/>
      <c r="JC310" s="1175"/>
      <c r="JD310" s="1175"/>
      <c r="JE310" s="1175"/>
    </row>
    <row r="311" spans="13:265" s="1206" customFormat="1" ht="15" hidden="1" customHeight="1" x14ac:dyDescent="0.25">
      <c r="M311" s="1064"/>
      <c r="N311" s="1064"/>
      <c r="CK311" s="1175"/>
      <c r="CL311" s="1175"/>
      <c r="CM311" s="1175"/>
      <c r="CN311" s="1175"/>
      <c r="CO311" s="1175"/>
      <c r="CP311" s="1175"/>
      <c r="CQ311" s="1175"/>
      <c r="CR311" s="1175"/>
      <c r="CS311" s="1175"/>
      <c r="CT311" s="1175"/>
      <c r="CU311" s="1175"/>
      <c r="CV311" s="1175"/>
      <c r="CW311" s="1175"/>
      <c r="CX311" s="1175"/>
      <c r="CY311" s="1175"/>
      <c r="CZ311" s="1175"/>
      <c r="DA311" s="1175"/>
      <c r="DB311" s="1175"/>
      <c r="DC311" s="1175"/>
      <c r="DD311" s="1175"/>
      <c r="DE311" s="1175"/>
      <c r="DF311" s="1175"/>
      <c r="DG311" s="1175"/>
      <c r="DH311" s="1175"/>
      <c r="DI311" s="1175"/>
      <c r="DJ311" s="1175"/>
      <c r="DK311" s="1175"/>
      <c r="DL311" s="1175"/>
      <c r="DM311" s="1175"/>
      <c r="DN311" s="1175"/>
      <c r="DO311" s="1175"/>
      <c r="DP311" s="1175"/>
      <c r="DQ311" s="1175"/>
      <c r="DR311" s="1175"/>
      <c r="DS311" s="1175"/>
      <c r="DT311" s="1175"/>
      <c r="DU311" s="1175"/>
      <c r="DV311" s="1175"/>
      <c r="DW311" s="1175"/>
      <c r="DX311" s="1175"/>
      <c r="DY311" s="1175"/>
      <c r="DZ311" s="1175"/>
      <c r="EA311" s="1175"/>
      <c r="EB311" s="1175"/>
      <c r="EC311" s="1175"/>
      <c r="ED311" s="1175"/>
      <c r="EE311" s="1175"/>
      <c r="EF311" s="1175"/>
      <c r="EG311" s="1175"/>
      <c r="EH311" s="1175"/>
      <c r="EI311" s="1175"/>
      <c r="EJ311" s="1175"/>
      <c r="EK311" s="1175"/>
      <c r="EL311" s="1175"/>
      <c r="EM311" s="1175"/>
      <c r="EN311" s="1175"/>
      <c r="EO311" s="1175"/>
      <c r="EP311" s="1175"/>
      <c r="EQ311" s="1175"/>
      <c r="ER311" s="1175"/>
      <c r="ES311" s="1175"/>
      <c r="ET311" s="1175"/>
      <c r="EU311" s="1175"/>
      <c r="EV311" s="1175"/>
      <c r="EW311" s="1175"/>
      <c r="EX311" s="1175"/>
      <c r="EY311" s="1175"/>
      <c r="EZ311" s="1175"/>
      <c r="FA311" s="1175"/>
      <c r="FB311" s="1175"/>
      <c r="FC311" s="1175"/>
      <c r="FD311" s="1175"/>
      <c r="FE311" s="1175"/>
      <c r="FF311" s="1175"/>
      <c r="FG311" s="1175"/>
      <c r="FH311" s="1175"/>
      <c r="FI311" s="1175"/>
      <c r="FJ311" s="1175"/>
      <c r="FK311" s="1175"/>
      <c r="FL311" s="1175"/>
      <c r="FM311" s="1175"/>
      <c r="FN311" s="1175"/>
      <c r="FO311" s="1175"/>
      <c r="FP311" s="1175"/>
      <c r="FQ311" s="1175"/>
      <c r="FR311" s="1175"/>
      <c r="FS311" s="1175"/>
      <c r="FT311" s="1175"/>
      <c r="FU311" s="1175"/>
      <c r="FV311" s="1175"/>
      <c r="FW311" s="1175"/>
      <c r="FX311" s="1175"/>
      <c r="FY311" s="1175"/>
      <c r="FZ311" s="1175"/>
      <c r="GA311" s="1175"/>
      <c r="GB311" s="1175"/>
      <c r="GC311" s="1175"/>
      <c r="GD311" s="1175"/>
      <c r="GE311" s="1175"/>
      <c r="GF311" s="1175"/>
      <c r="GG311" s="1175"/>
      <c r="GH311" s="1175"/>
      <c r="GI311" s="1175"/>
      <c r="GJ311" s="1175"/>
      <c r="GK311" s="1175"/>
      <c r="GL311" s="1175"/>
      <c r="GM311" s="1175"/>
      <c r="GN311" s="1175"/>
      <c r="GO311" s="1175"/>
      <c r="GP311" s="1175"/>
      <c r="GQ311" s="1175"/>
      <c r="GR311" s="1175"/>
      <c r="GS311" s="1175"/>
      <c r="GT311" s="1175"/>
      <c r="GU311" s="1175"/>
      <c r="GV311" s="1175"/>
      <c r="GW311" s="1175"/>
      <c r="GX311" s="1175"/>
      <c r="GY311" s="1175"/>
      <c r="GZ311" s="1175"/>
      <c r="HA311" s="1175"/>
      <c r="HB311" s="1175"/>
      <c r="HC311" s="1175"/>
      <c r="HD311" s="1175"/>
      <c r="HE311" s="1175"/>
      <c r="HF311" s="1175"/>
      <c r="HG311" s="1175"/>
      <c r="HH311" s="1175"/>
      <c r="HI311" s="1175"/>
      <c r="HJ311" s="1175"/>
      <c r="HK311" s="1175"/>
      <c r="HL311" s="1175"/>
      <c r="HM311" s="1175"/>
      <c r="HN311" s="1175"/>
      <c r="HO311" s="1175"/>
      <c r="HP311" s="1175"/>
      <c r="HQ311" s="1175"/>
      <c r="HR311" s="1175"/>
      <c r="HS311" s="1175"/>
      <c r="HT311" s="1175"/>
      <c r="HU311" s="1175"/>
      <c r="HV311" s="1175"/>
      <c r="HW311" s="1175"/>
      <c r="HX311" s="1175"/>
      <c r="HY311" s="1175"/>
      <c r="HZ311" s="1175"/>
      <c r="IA311" s="1175"/>
      <c r="IB311" s="1175"/>
      <c r="IC311" s="1175"/>
      <c r="ID311" s="1175"/>
      <c r="IE311" s="1175"/>
      <c r="IF311" s="1175"/>
      <c r="IG311" s="1175"/>
      <c r="IH311" s="1175"/>
      <c r="II311" s="1175"/>
      <c r="IJ311" s="1175"/>
      <c r="IK311" s="1175"/>
      <c r="IL311" s="1175"/>
      <c r="IM311" s="1175"/>
      <c r="IN311" s="1175"/>
      <c r="IO311" s="1175"/>
      <c r="IP311" s="1175"/>
      <c r="IQ311" s="1175"/>
      <c r="IR311" s="1175"/>
      <c r="IS311" s="1175"/>
      <c r="IT311" s="1175"/>
      <c r="IU311" s="1175"/>
      <c r="IV311" s="1175"/>
      <c r="IW311" s="1175"/>
      <c r="IX311" s="1175"/>
      <c r="IY311" s="1175"/>
      <c r="IZ311" s="1175"/>
      <c r="JA311" s="1175"/>
      <c r="JB311" s="1175"/>
      <c r="JC311" s="1175"/>
      <c r="JD311" s="1175"/>
      <c r="JE311" s="1175"/>
    </row>
    <row r="312" spans="13:265" s="1206" customFormat="1" ht="15" hidden="1" customHeight="1" x14ac:dyDescent="0.25">
      <c r="M312" s="1064"/>
      <c r="N312" s="1064"/>
      <c r="CK312" s="1175"/>
      <c r="CL312" s="1175"/>
      <c r="CM312" s="1175"/>
      <c r="CN312" s="1175"/>
      <c r="CO312" s="1175"/>
      <c r="CP312" s="1175"/>
      <c r="CQ312" s="1175"/>
      <c r="CR312" s="1175"/>
      <c r="CS312" s="1175"/>
      <c r="CT312" s="1175"/>
      <c r="CU312" s="1175"/>
      <c r="CV312" s="1175"/>
      <c r="CW312" s="1175"/>
      <c r="CX312" s="1175"/>
      <c r="CY312" s="1175"/>
      <c r="CZ312" s="1175"/>
      <c r="DA312" s="1175"/>
      <c r="DB312" s="1175"/>
      <c r="DC312" s="1175"/>
      <c r="DD312" s="1175"/>
      <c r="DE312" s="1175"/>
      <c r="DF312" s="1175"/>
      <c r="DG312" s="1175"/>
      <c r="DH312" s="1175"/>
      <c r="DI312" s="1175"/>
      <c r="DJ312" s="1175"/>
      <c r="DK312" s="1175"/>
      <c r="DL312" s="1175"/>
      <c r="DM312" s="1175"/>
      <c r="DN312" s="1175"/>
      <c r="DO312" s="1175"/>
      <c r="DP312" s="1175"/>
      <c r="DQ312" s="1175"/>
      <c r="DR312" s="1175"/>
      <c r="DS312" s="1175"/>
      <c r="DT312" s="1175"/>
      <c r="DU312" s="1175"/>
      <c r="DV312" s="1175"/>
      <c r="DW312" s="1175"/>
      <c r="DX312" s="1175"/>
      <c r="DY312" s="1175"/>
      <c r="DZ312" s="1175"/>
      <c r="EA312" s="1175"/>
      <c r="EB312" s="1175"/>
      <c r="EC312" s="1175"/>
      <c r="ED312" s="1175"/>
      <c r="EE312" s="1175"/>
      <c r="EF312" s="1175"/>
      <c r="EG312" s="1175"/>
      <c r="EH312" s="1175"/>
      <c r="EI312" s="1175"/>
      <c r="EJ312" s="1175"/>
      <c r="EK312" s="1175"/>
      <c r="EL312" s="1175"/>
      <c r="EM312" s="1175"/>
      <c r="EN312" s="1175"/>
      <c r="EO312" s="1175"/>
      <c r="EP312" s="1175"/>
      <c r="EQ312" s="1175"/>
      <c r="ER312" s="1175"/>
      <c r="ES312" s="1175"/>
      <c r="ET312" s="1175"/>
      <c r="EU312" s="1175"/>
      <c r="EV312" s="1175"/>
      <c r="EW312" s="1175"/>
      <c r="EX312" s="1175"/>
      <c r="EY312" s="1175"/>
      <c r="EZ312" s="1175"/>
      <c r="FA312" s="1175"/>
      <c r="FB312" s="1175"/>
      <c r="FC312" s="1175"/>
      <c r="FD312" s="1175"/>
      <c r="FE312" s="1175"/>
      <c r="FF312" s="1175"/>
      <c r="FG312" s="1175"/>
      <c r="FH312" s="1175"/>
      <c r="FI312" s="1175"/>
      <c r="FJ312" s="1175"/>
      <c r="FK312" s="1175"/>
      <c r="FL312" s="1175"/>
      <c r="FM312" s="1175"/>
      <c r="FN312" s="1175"/>
      <c r="FO312" s="1175"/>
      <c r="FP312" s="1175"/>
      <c r="FQ312" s="1175"/>
      <c r="FR312" s="1175"/>
      <c r="FS312" s="1175"/>
      <c r="FT312" s="1175"/>
      <c r="FU312" s="1175"/>
      <c r="FV312" s="1175"/>
      <c r="FW312" s="1175"/>
      <c r="FX312" s="1175"/>
      <c r="FY312" s="1175"/>
      <c r="FZ312" s="1175"/>
      <c r="GA312" s="1175"/>
      <c r="GB312" s="1175"/>
      <c r="GC312" s="1175"/>
      <c r="GD312" s="1175"/>
      <c r="GE312" s="1175"/>
      <c r="GF312" s="1175"/>
      <c r="GG312" s="1175"/>
      <c r="GH312" s="1175"/>
      <c r="GI312" s="1175"/>
      <c r="GJ312" s="1175"/>
      <c r="GK312" s="1175"/>
      <c r="GL312" s="1175"/>
      <c r="GM312" s="1175"/>
      <c r="GN312" s="1175"/>
      <c r="GO312" s="1175"/>
      <c r="GP312" s="1175"/>
      <c r="GQ312" s="1175"/>
      <c r="GR312" s="1175"/>
      <c r="GS312" s="1175"/>
      <c r="GT312" s="1175"/>
      <c r="GU312" s="1175"/>
      <c r="GV312" s="1175"/>
      <c r="GW312" s="1175"/>
      <c r="GX312" s="1175"/>
      <c r="GY312" s="1175"/>
      <c r="GZ312" s="1175"/>
      <c r="HA312" s="1175"/>
      <c r="HB312" s="1175"/>
      <c r="HC312" s="1175"/>
      <c r="HD312" s="1175"/>
      <c r="HE312" s="1175"/>
      <c r="HF312" s="1175"/>
      <c r="HG312" s="1175"/>
      <c r="HH312" s="1175"/>
      <c r="HI312" s="1175"/>
      <c r="HJ312" s="1175"/>
      <c r="HK312" s="1175"/>
      <c r="HL312" s="1175"/>
      <c r="HM312" s="1175"/>
      <c r="HN312" s="1175"/>
      <c r="HO312" s="1175"/>
      <c r="HP312" s="1175"/>
      <c r="HQ312" s="1175"/>
      <c r="HR312" s="1175"/>
      <c r="HS312" s="1175"/>
      <c r="HT312" s="1175"/>
      <c r="HU312" s="1175"/>
      <c r="HV312" s="1175"/>
      <c r="HW312" s="1175"/>
      <c r="HX312" s="1175"/>
      <c r="HY312" s="1175"/>
      <c r="HZ312" s="1175"/>
      <c r="IA312" s="1175"/>
      <c r="IB312" s="1175"/>
      <c r="IC312" s="1175"/>
      <c r="ID312" s="1175"/>
      <c r="IE312" s="1175"/>
      <c r="IF312" s="1175"/>
      <c r="IG312" s="1175"/>
      <c r="IH312" s="1175"/>
      <c r="II312" s="1175"/>
      <c r="IJ312" s="1175"/>
      <c r="IK312" s="1175"/>
      <c r="IL312" s="1175"/>
      <c r="IM312" s="1175"/>
      <c r="IN312" s="1175"/>
      <c r="IO312" s="1175"/>
      <c r="IP312" s="1175"/>
      <c r="IQ312" s="1175"/>
      <c r="IR312" s="1175"/>
      <c r="IS312" s="1175"/>
      <c r="IT312" s="1175"/>
      <c r="IU312" s="1175"/>
      <c r="IV312" s="1175"/>
      <c r="IW312" s="1175"/>
      <c r="IX312" s="1175"/>
      <c r="IY312" s="1175"/>
      <c r="IZ312" s="1175"/>
      <c r="JA312" s="1175"/>
      <c r="JB312" s="1175"/>
      <c r="JC312" s="1175"/>
      <c r="JD312" s="1175"/>
      <c r="JE312" s="1175"/>
    </row>
    <row r="313" spans="13:265" s="1206" customFormat="1" ht="15" hidden="1" customHeight="1" x14ac:dyDescent="0.25">
      <c r="M313" s="1064"/>
      <c r="N313" s="1064"/>
      <c r="CK313" s="1175"/>
      <c r="CL313" s="1175"/>
      <c r="CM313" s="1175"/>
      <c r="CN313" s="1175"/>
      <c r="CO313" s="1175"/>
      <c r="CP313" s="1175"/>
      <c r="CQ313" s="1175"/>
      <c r="CR313" s="1175"/>
      <c r="CS313" s="1175"/>
      <c r="CT313" s="1175"/>
      <c r="CU313" s="1175"/>
      <c r="CV313" s="1175"/>
      <c r="CW313" s="1175"/>
      <c r="CX313" s="1175"/>
      <c r="CY313" s="1175"/>
      <c r="CZ313" s="1175"/>
      <c r="DA313" s="1175"/>
      <c r="DB313" s="1175"/>
      <c r="DC313" s="1175"/>
      <c r="DD313" s="1175"/>
      <c r="DE313" s="1175"/>
      <c r="DF313" s="1175"/>
      <c r="DG313" s="1175"/>
      <c r="DH313" s="1175"/>
      <c r="DI313" s="1175"/>
      <c r="DJ313" s="1175"/>
      <c r="DK313" s="1175"/>
      <c r="DL313" s="1175"/>
      <c r="DM313" s="1175"/>
      <c r="DN313" s="1175"/>
      <c r="DO313" s="1175"/>
      <c r="DP313" s="1175"/>
      <c r="DQ313" s="1175"/>
      <c r="DR313" s="1175"/>
      <c r="DS313" s="1175"/>
      <c r="DT313" s="1175"/>
      <c r="DU313" s="1175"/>
      <c r="DV313" s="1175"/>
      <c r="DW313" s="1175"/>
      <c r="DX313" s="1175"/>
      <c r="DY313" s="1175"/>
      <c r="DZ313" s="1175"/>
      <c r="EA313" s="1175"/>
      <c r="EB313" s="1175"/>
      <c r="EC313" s="1175"/>
      <c r="ED313" s="1175"/>
      <c r="EE313" s="1175"/>
      <c r="EF313" s="1175"/>
      <c r="EG313" s="1175"/>
      <c r="EH313" s="1175"/>
      <c r="EI313" s="1175"/>
      <c r="EJ313" s="1175"/>
      <c r="EK313" s="1175"/>
      <c r="EL313" s="1175"/>
      <c r="EM313" s="1175"/>
      <c r="EN313" s="1175"/>
      <c r="EO313" s="1175"/>
      <c r="EP313" s="1175"/>
      <c r="EQ313" s="1175"/>
      <c r="ER313" s="1175"/>
      <c r="ES313" s="1175"/>
      <c r="ET313" s="1175"/>
      <c r="EU313" s="1175"/>
      <c r="EV313" s="1175"/>
      <c r="EW313" s="1175"/>
      <c r="EX313" s="1175"/>
      <c r="EY313" s="1175"/>
      <c r="EZ313" s="1175"/>
      <c r="FA313" s="1175"/>
      <c r="FB313" s="1175"/>
      <c r="FC313" s="1175"/>
      <c r="FD313" s="1175"/>
      <c r="FE313" s="1175"/>
      <c r="FF313" s="1175"/>
      <c r="FG313" s="1175"/>
      <c r="FH313" s="1175"/>
      <c r="FI313" s="1175"/>
      <c r="FJ313" s="1175"/>
      <c r="FK313" s="1175"/>
      <c r="FL313" s="1175"/>
      <c r="FM313" s="1175"/>
      <c r="FN313" s="1175"/>
      <c r="FO313" s="1175"/>
      <c r="FP313" s="1175"/>
      <c r="FQ313" s="1175"/>
      <c r="FR313" s="1175"/>
      <c r="FS313" s="1175"/>
      <c r="FT313" s="1175"/>
      <c r="FU313" s="1175"/>
      <c r="FV313" s="1175"/>
      <c r="FW313" s="1175"/>
      <c r="FX313" s="1175"/>
      <c r="FY313" s="1175"/>
      <c r="FZ313" s="1175"/>
      <c r="GA313" s="1175"/>
      <c r="GB313" s="1175"/>
      <c r="GC313" s="1175"/>
      <c r="GD313" s="1175"/>
      <c r="GE313" s="1175"/>
      <c r="GF313" s="1175"/>
      <c r="GG313" s="1175"/>
      <c r="GH313" s="1175"/>
      <c r="GI313" s="1175"/>
      <c r="GJ313" s="1175"/>
      <c r="GK313" s="1175"/>
      <c r="GL313" s="1175"/>
      <c r="GM313" s="1175"/>
      <c r="GN313" s="1175"/>
      <c r="GO313" s="1175"/>
      <c r="GP313" s="1175"/>
      <c r="GQ313" s="1175"/>
      <c r="GR313" s="1175"/>
      <c r="GS313" s="1175"/>
      <c r="GT313" s="1175"/>
      <c r="GU313" s="1175"/>
      <c r="GV313" s="1175"/>
      <c r="GW313" s="1175"/>
      <c r="GX313" s="1175"/>
      <c r="GY313" s="1175"/>
      <c r="GZ313" s="1175"/>
      <c r="HA313" s="1175"/>
      <c r="HB313" s="1175"/>
      <c r="HC313" s="1175"/>
      <c r="HD313" s="1175"/>
      <c r="HE313" s="1175"/>
      <c r="HF313" s="1175"/>
      <c r="HG313" s="1175"/>
      <c r="HH313" s="1175"/>
      <c r="HI313" s="1175"/>
      <c r="HJ313" s="1175"/>
      <c r="HK313" s="1175"/>
      <c r="HL313" s="1175"/>
      <c r="HM313" s="1175"/>
      <c r="HN313" s="1175"/>
      <c r="HO313" s="1175"/>
      <c r="HP313" s="1175"/>
      <c r="HQ313" s="1175"/>
      <c r="HR313" s="1175"/>
      <c r="HS313" s="1175"/>
      <c r="HT313" s="1175"/>
      <c r="HU313" s="1175"/>
      <c r="HV313" s="1175"/>
      <c r="HW313" s="1175"/>
      <c r="HX313" s="1175"/>
      <c r="HY313" s="1175"/>
      <c r="HZ313" s="1175"/>
      <c r="IA313" s="1175"/>
      <c r="IB313" s="1175"/>
      <c r="IC313" s="1175"/>
      <c r="ID313" s="1175"/>
      <c r="IE313" s="1175"/>
      <c r="IF313" s="1175"/>
      <c r="IG313" s="1175"/>
      <c r="IH313" s="1175"/>
      <c r="II313" s="1175"/>
      <c r="IJ313" s="1175"/>
      <c r="IK313" s="1175"/>
      <c r="IL313" s="1175"/>
      <c r="IM313" s="1175"/>
      <c r="IN313" s="1175"/>
      <c r="IO313" s="1175"/>
      <c r="IP313" s="1175"/>
      <c r="IQ313" s="1175"/>
      <c r="IR313" s="1175"/>
      <c r="IS313" s="1175"/>
      <c r="IT313" s="1175"/>
      <c r="IU313" s="1175"/>
      <c r="IV313" s="1175"/>
      <c r="IW313" s="1175"/>
      <c r="IX313" s="1175"/>
      <c r="IY313" s="1175"/>
      <c r="IZ313" s="1175"/>
      <c r="JA313" s="1175"/>
      <c r="JB313" s="1175"/>
      <c r="JC313" s="1175"/>
      <c r="JD313" s="1175"/>
      <c r="JE313" s="1175"/>
    </row>
    <row r="314" spans="13:265" s="1206" customFormat="1" ht="15" hidden="1" customHeight="1" x14ac:dyDescent="0.25">
      <c r="M314" s="1064"/>
      <c r="N314" s="1064"/>
      <c r="CK314" s="1175"/>
      <c r="CL314" s="1175"/>
      <c r="CM314" s="1175"/>
      <c r="CN314" s="1175"/>
      <c r="CO314" s="1175"/>
      <c r="CP314" s="1175"/>
      <c r="CQ314" s="1175"/>
      <c r="CR314" s="1175"/>
      <c r="CS314" s="1175"/>
      <c r="CT314" s="1175"/>
      <c r="CU314" s="1175"/>
      <c r="CV314" s="1175"/>
      <c r="CW314" s="1175"/>
      <c r="CX314" s="1175"/>
      <c r="CY314" s="1175"/>
      <c r="CZ314" s="1175"/>
      <c r="DA314" s="1175"/>
      <c r="DB314" s="1175"/>
      <c r="DC314" s="1175"/>
      <c r="DD314" s="1175"/>
      <c r="DE314" s="1175"/>
      <c r="DF314" s="1175"/>
      <c r="DG314" s="1175"/>
      <c r="DH314" s="1175"/>
      <c r="DI314" s="1175"/>
      <c r="DJ314" s="1175"/>
      <c r="DK314" s="1175"/>
      <c r="DL314" s="1175"/>
      <c r="DM314" s="1175"/>
      <c r="DN314" s="1175"/>
      <c r="DO314" s="1175"/>
      <c r="DP314" s="1175"/>
      <c r="DQ314" s="1175"/>
      <c r="DR314" s="1175"/>
      <c r="DS314" s="1175"/>
      <c r="DT314" s="1175"/>
      <c r="DU314" s="1175"/>
      <c r="DV314" s="1175"/>
      <c r="DW314" s="1175"/>
      <c r="DX314" s="1175"/>
      <c r="DY314" s="1175"/>
      <c r="DZ314" s="1175"/>
      <c r="EA314" s="1175"/>
      <c r="EB314" s="1175"/>
      <c r="EC314" s="1175"/>
      <c r="ED314" s="1175"/>
      <c r="EE314" s="1175"/>
      <c r="EF314" s="1175"/>
      <c r="EG314" s="1175"/>
      <c r="EH314" s="1175"/>
      <c r="EI314" s="1175"/>
      <c r="EJ314" s="1175"/>
      <c r="EK314" s="1175"/>
      <c r="EL314" s="1175"/>
      <c r="EM314" s="1175"/>
      <c r="EN314" s="1175"/>
      <c r="EO314" s="1175"/>
      <c r="EP314" s="1175"/>
      <c r="EQ314" s="1175"/>
      <c r="ER314" s="1175"/>
      <c r="ES314" s="1175"/>
      <c r="ET314" s="1175"/>
      <c r="EU314" s="1175"/>
      <c r="EV314" s="1175"/>
      <c r="EW314" s="1175"/>
      <c r="EX314" s="1175"/>
      <c r="EY314" s="1175"/>
      <c r="EZ314" s="1175"/>
      <c r="FA314" s="1175"/>
      <c r="FB314" s="1175"/>
      <c r="FC314" s="1175"/>
      <c r="FD314" s="1175"/>
      <c r="FE314" s="1175"/>
      <c r="FF314" s="1175"/>
      <c r="FG314" s="1175"/>
      <c r="FH314" s="1175"/>
      <c r="FI314" s="1175"/>
      <c r="FJ314" s="1175"/>
      <c r="FK314" s="1175"/>
      <c r="FL314" s="1175"/>
      <c r="FM314" s="1175"/>
      <c r="FN314" s="1175"/>
      <c r="FO314" s="1175"/>
      <c r="FP314" s="1175"/>
      <c r="FQ314" s="1175"/>
      <c r="FR314" s="1175"/>
      <c r="FS314" s="1175"/>
      <c r="FT314" s="1175"/>
      <c r="FU314" s="1175"/>
      <c r="FV314" s="1175"/>
      <c r="FW314" s="1175"/>
      <c r="FX314" s="1175"/>
      <c r="FY314" s="1175"/>
      <c r="FZ314" s="1175"/>
      <c r="GA314" s="1175"/>
      <c r="GB314" s="1175"/>
      <c r="GC314" s="1175"/>
      <c r="GD314" s="1175"/>
      <c r="GE314" s="1175"/>
      <c r="GF314" s="1175"/>
      <c r="GG314" s="1175"/>
      <c r="GH314" s="1175"/>
      <c r="GI314" s="1175"/>
      <c r="GJ314" s="1175"/>
      <c r="GK314" s="1175"/>
      <c r="GL314" s="1175"/>
      <c r="GM314" s="1175"/>
      <c r="GN314" s="1175"/>
      <c r="GO314" s="1175"/>
      <c r="GP314" s="1175"/>
      <c r="GQ314" s="1175"/>
      <c r="GR314" s="1175"/>
      <c r="GS314" s="1175"/>
      <c r="GT314" s="1175"/>
      <c r="GU314" s="1175"/>
      <c r="GV314" s="1175"/>
      <c r="GW314" s="1175"/>
      <c r="GX314" s="1175"/>
      <c r="GY314" s="1175"/>
      <c r="GZ314" s="1175"/>
      <c r="HA314" s="1175"/>
      <c r="HB314" s="1175"/>
      <c r="HC314" s="1175"/>
      <c r="HD314" s="1175"/>
      <c r="HE314" s="1175"/>
      <c r="HF314" s="1175"/>
      <c r="HG314" s="1175"/>
      <c r="HH314" s="1175"/>
      <c r="HI314" s="1175"/>
      <c r="HJ314" s="1175"/>
      <c r="HK314" s="1175"/>
      <c r="HL314" s="1175"/>
      <c r="HM314" s="1175"/>
      <c r="HN314" s="1175"/>
      <c r="HO314" s="1175"/>
      <c r="HP314" s="1175"/>
      <c r="HQ314" s="1175"/>
      <c r="HR314" s="1175"/>
      <c r="HS314" s="1175"/>
      <c r="HT314" s="1175"/>
      <c r="HU314" s="1175"/>
      <c r="HV314" s="1175"/>
      <c r="HW314" s="1175"/>
      <c r="HX314" s="1175"/>
      <c r="HY314" s="1175"/>
      <c r="HZ314" s="1175"/>
      <c r="IA314" s="1175"/>
      <c r="IB314" s="1175"/>
      <c r="IC314" s="1175"/>
      <c r="ID314" s="1175"/>
      <c r="IE314" s="1175"/>
      <c r="IF314" s="1175"/>
      <c r="IG314" s="1175"/>
      <c r="IH314" s="1175"/>
      <c r="II314" s="1175"/>
      <c r="IJ314" s="1175"/>
      <c r="IK314" s="1175"/>
      <c r="IL314" s="1175"/>
      <c r="IM314" s="1175"/>
      <c r="IN314" s="1175"/>
      <c r="IO314" s="1175"/>
      <c r="IP314" s="1175"/>
      <c r="IQ314" s="1175"/>
      <c r="IR314" s="1175"/>
      <c r="IS314" s="1175"/>
      <c r="IT314" s="1175"/>
      <c r="IU314" s="1175"/>
      <c r="IV314" s="1175"/>
      <c r="IW314" s="1175"/>
      <c r="IX314" s="1175"/>
      <c r="IY314" s="1175"/>
      <c r="IZ314" s="1175"/>
      <c r="JA314" s="1175"/>
      <c r="JB314" s="1175"/>
      <c r="JC314" s="1175"/>
      <c r="JD314" s="1175"/>
      <c r="JE314" s="1175"/>
    </row>
    <row r="315" spans="13:265" s="1206" customFormat="1" ht="15" hidden="1" customHeight="1" x14ac:dyDescent="0.25">
      <c r="M315" s="1064"/>
      <c r="N315" s="1064"/>
      <c r="CK315" s="1175"/>
      <c r="CL315" s="1175"/>
      <c r="CM315" s="1175"/>
      <c r="CN315" s="1175"/>
      <c r="CO315" s="1175"/>
      <c r="CP315" s="1175"/>
      <c r="CQ315" s="1175"/>
      <c r="CR315" s="1175"/>
      <c r="CS315" s="1175"/>
      <c r="CT315" s="1175"/>
      <c r="CU315" s="1175"/>
      <c r="CV315" s="1175"/>
      <c r="CW315" s="1175"/>
      <c r="CX315" s="1175"/>
      <c r="CY315" s="1175"/>
      <c r="CZ315" s="1175"/>
      <c r="DA315" s="1175"/>
      <c r="DB315" s="1175"/>
      <c r="DC315" s="1175"/>
      <c r="DD315" s="1175"/>
      <c r="DE315" s="1175"/>
      <c r="DF315" s="1175"/>
      <c r="DG315" s="1175"/>
      <c r="DH315" s="1175"/>
      <c r="DI315" s="1175"/>
      <c r="DJ315" s="1175"/>
      <c r="DK315" s="1175"/>
      <c r="DL315" s="1175"/>
      <c r="DM315" s="1175"/>
      <c r="DN315" s="1175"/>
      <c r="DO315" s="1175"/>
      <c r="DP315" s="1175"/>
      <c r="DQ315" s="1175"/>
      <c r="DR315" s="1175"/>
      <c r="DS315" s="1175"/>
      <c r="DT315" s="1175"/>
      <c r="DU315" s="1175"/>
      <c r="DV315" s="1175"/>
      <c r="DW315" s="1175"/>
      <c r="DX315" s="1175"/>
      <c r="DY315" s="1175"/>
      <c r="DZ315" s="1175"/>
      <c r="EA315" s="1175"/>
      <c r="EB315" s="1175"/>
      <c r="EC315" s="1175"/>
      <c r="ED315" s="1175"/>
      <c r="EE315" s="1175"/>
      <c r="EF315" s="1175"/>
      <c r="EG315" s="1175"/>
      <c r="EH315" s="1175"/>
      <c r="EI315" s="1175"/>
      <c r="EJ315" s="1175"/>
      <c r="EK315" s="1175"/>
      <c r="EL315" s="1175"/>
      <c r="EM315" s="1175"/>
      <c r="EN315" s="1175"/>
      <c r="EO315" s="1175"/>
      <c r="EP315" s="1175"/>
      <c r="EQ315" s="1175"/>
      <c r="ER315" s="1175"/>
      <c r="ES315" s="1175"/>
      <c r="ET315" s="1175"/>
      <c r="EU315" s="1175"/>
      <c r="EV315" s="1175"/>
      <c r="EW315" s="1175"/>
      <c r="EX315" s="1175"/>
      <c r="EY315" s="1175"/>
      <c r="EZ315" s="1175"/>
      <c r="FA315" s="1175"/>
      <c r="FB315" s="1175"/>
      <c r="FC315" s="1175"/>
      <c r="FD315" s="1175"/>
      <c r="FE315" s="1175"/>
      <c r="FF315" s="1175"/>
      <c r="FG315" s="1175"/>
      <c r="FH315" s="1175"/>
      <c r="FI315" s="1175"/>
      <c r="FJ315" s="1175"/>
      <c r="FK315" s="1175"/>
      <c r="FL315" s="1175"/>
      <c r="FM315" s="1175"/>
      <c r="FN315" s="1175"/>
      <c r="FO315" s="1175"/>
      <c r="FP315" s="1175"/>
      <c r="FQ315" s="1175"/>
      <c r="FR315" s="1175"/>
      <c r="FS315" s="1175"/>
      <c r="FT315" s="1175"/>
      <c r="FU315" s="1175"/>
      <c r="FV315" s="1175"/>
      <c r="FW315" s="1175"/>
      <c r="FX315" s="1175"/>
      <c r="FY315" s="1175"/>
      <c r="FZ315" s="1175"/>
      <c r="GA315" s="1175"/>
      <c r="GB315" s="1175"/>
      <c r="GC315" s="1175"/>
      <c r="GD315" s="1175"/>
      <c r="GE315" s="1175"/>
      <c r="GF315" s="1175"/>
      <c r="GG315" s="1175"/>
      <c r="GH315" s="1175"/>
      <c r="GI315" s="1175"/>
      <c r="GJ315" s="1175"/>
      <c r="GK315" s="1175"/>
      <c r="GL315" s="1175"/>
      <c r="GM315" s="1175"/>
      <c r="GN315" s="1175"/>
      <c r="GO315" s="1175"/>
      <c r="GP315" s="1175"/>
      <c r="GQ315" s="1175"/>
      <c r="GR315" s="1175"/>
      <c r="GS315" s="1175"/>
      <c r="GT315" s="1175"/>
      <c r="GU315" s="1175"/>
      <c r="GV315" s="1175"/>
      <c r="GW315" s="1175"/>
      <c r="GX315" s="1175"/>
      <c r="GY315" s="1175"/>
      <c r="GZ315" s="1175"/>
      <c r="HA315" s="1175"/>
      <c r="HB315" s="1175"/>
      <c r="HC315" s="1175"/>
      <c r="HD315" s="1175"/>
      <c r="HE315" s="1175"/>
      <c r="HF315" s="1175"/>
      <c r="HG315" s="1175"/>
      <c r="HH315" s="1175"/>
      <c r="HI315" s="1175"/>
      <c r="HJ315" s="1175"/>
      <c r="HK315" s="1175"/>
      <c r="HL315" s="1175"/>
      <c r="HM315" s="1175"/>
      <c r="HN315" s="1175"/>
      <c r="HO315" s="1175"/>
      <c r="HP315" s="1175"/>
      <c r="HQ315" s="1175"/>
      <c r="HR315" s="1175"/>
      <c r="HS315" s="1175"/>
      <c r="HT315" s="1175"/>
      <c r="HU315" s="1175"/>
      <c r="HV315" s="1175"/>
      <c r="HW315" s="1175"/>
      <c r="HX315" s="1175"/>
      <c r="HY315" s="1175"/>
      <c r="HZ315" s="1175"/>
      <c r="IA315" s="1175"/>
      <c r="IB315" s="1175"/>
      <c r="IC315" s="1175"/>
      <c r="ID315" s="1175"/>
      <c r="IE315" s="1175"/>
      <c r="IF315" s="1175"/>
      <c r="IG315" s="1175"/>
      <c r="IH315" s="1175"/>
      <c r="II315" s="1175"/>
      <c r="IJ315" s="1175"/>
      <c r="IK315" s="1175"/>
      <c r="IL315" s="1175"/>
      <c r="IM315" s="1175"/>
      <c r="IN315" s="1175"/>
      <c r="IO315" s="1175"/>
      <c r="IP315" s="1175"/>
      <c r="IQ315" s="1175"/>
      <c r="IR315" s="1175"/>
      <c r="IS315" s="1175"/>
      <c r="IT315" s="1175"/>
      <c r="IU315" s="1175"/>
      <c r="IV315" s="1175"/>
      <c r="IW315" s="1175"/>
      <c r="IX315" s="1175"/>
      <c r="IY315" s="1175"/>
      <c r="IZ315" s="1175"/>
      <c r="JA315" s="1175"/>
      <c r="JB315" s="1175"/>
      <c r="JC315" s="1175"/>
      <c r="JD315" s="1175"/>
      <c r="JE315" s="1175"/>
    </row>
    <row r="316" spans="13:265" s="1206" customFormat="1" ht="15" hidden="1" customHeight="1" x14ac:dyDescent="0.25">
      <c r="M316" s="1064"/>
      <c r="N316" s="1064"/>
      <c r="CK316" s="1175"/>
      <c r="CL316" s="1175"/>
      <c r="CM316" s="1175"/>
      <c r="CN316" s="1175"/>
      <c r="CO316" s="1175"/>
      <c r="CP316" s="1175"/>
      <c r="CQ316" s="1175"/>
      <c r="CR316" s="1175"/>
      <c r="CS316" s="1175"/>
      <c r="CT316" s="1175"/>
      <c r="CU316" s="1175"/>
      <c r="CV316" s="1175"/>
      <c r="CW316" s="1175"/>
      <c r="CX316" s="1175"/>
      <c r="CY316" s="1175"/>
      <c r="CZ316" s="1175"/>
      <c r="DA316" s="1175"/>
      <c r="DB316" s="1175"/>
      <c r="DC316" s="1175"/>
      <c r="DD316" s="1175"/>
      <c r="DE316" s="1175"/>
      <c r="DF316" s="1175"/>
      <c r="DG316" s="1175"/>
      <c r="DH316" s="1175"/>
      <c r="DI316" s="1175"/>
      <c r="DJ316" s="1175"/>
      <c r="DK316" s="1175"/>
      <c r="DL316" s="1175"/>
      <c r="DM316" s="1175"/>
      <c r="DN316" s="1175"/>
      <c r="DO316" s="1175"/>
      <c r="DP316" s="1175"/>
      <c r="DQ316" s="1175"/>
      <c r="DR316" s="1175"/>
      <c r="DS316" s="1175"/>
      <c r="DT316" s="1175"/>
      <c r="DU316" s="1175"/>
      <c r="DV316" s="1175"/>
      <c r="DW316" s="1175"/>
      <c r="DX316" s="1175"/>
      <c r="DY316" s="1175"/>
      <c r="DZ316" s="1175"/>
      <c r="EA316" s="1175"/>
      <c r="EB316" s="1175"/>
      <c r="EC316" s="1175"/>
      <c r="ED316" s="1175"/>
      <c r="EE316" s="1175"/>
      <c r="EF316" s="1175"/>
      <c r="EG316" s="1175"/>
      <c r="EH316" s="1175"/>
      <c r="EI316" s="1175"/>
      <c r="EJ316" s="1175"/>
      <c r="EK316" s="1175"/>
      <c r="EL316" s="1175"/>
      <c r="EM316" s="1175"/>
      <c r="EN316" s="1175"/>
      <c r="EO316" s="1175"/>
      <c r="EP316" s="1175"/>
      <c r="EQ316" s="1175"/>
      <c r="ER316" s="1175"/>
      <c r="ES316" s="1175"/>
      <c r="ET316" s="1175"/>
      <c r="EU316" s="1175"/>
      <c r="EV316" s="1175"/>
      <c r="EW316" s="1175"/>
      <c r="EX316" s="1175"/>
      <c r="EY316" s="1175"/>
      <c r="EZ316" s="1175"/>
      <c r="FA316" s="1175"/>
      <c r="FB316" s="1175"/>
      <c r="FC316" s="1175"/>
      <c r="FD316" s="1175"/>
      <c r="FE316" s="1175"/>
      <c r="FF316" s="1175"/>
      <c r="FG316" s="1175"/>
      <c r="FH316" s="1175"/>
      <c r="FI316" s="1175"/>
      <c r="FJ316" s="1175"/>
      <c r="FK316" s="1175"/>
      <c r="FL316" s="1175"/>
      <c r="FM316" s="1175"/>
      <c r="FN316" s="1175"/>
      <c r="FO316" s="1175"/>
      <c r="FP316" s="1175"/>
      <c r="FQ316" s="1175"/>
      <c r="FR316" s="1175"/>
      <c r="FS316" s="1175"/>
      <c r="FT316" s="1175"/>
      <c r="FU316" s="1175"/>
      <c r="FV316" s="1175"/>
      <c r="FW316" s="1175"/>
      <c r="FX316" s="1175"/>
      <c r="FY316" s="1175"/>
      <c r="FZ316" s="1175"/>
      <c r="GA316" s="1175"/>
      <c r="GB316" s="1175"/>
      <c r="GC316" s="1175"/>
      <c r="GD316" s="1175"/>
      <c r="GE316" s="1175"/>
      <c r="GF316" s="1175"/>
      <c r="GG316" s="1175"/>
      <c r="GH316" s="1175"/>
      <c r="GI316" s="1175"/>
      <c r="GJ316" s="1175"/>
      <c r="GK316" s="1175"/>
      <c r="GL316" s="1175"/>
      <c r="GM316" s="1175"/>
      <c r="GN316" s="1175"/>
      <c r="GO316" s="1175"/>
      <c r="GP316" s="1175"/>
      <c r="GQ316" s="1175"/>
      <c r="GR316" s="1175"/>
      <c r="GS316" s="1175"/>
      <c r="GT316" s="1175"/>
      <c r="GU316" s="1175"/>
      <c r="GV316" s="1175"/>
      <c r="GW316" s="1175"/>
      <c r="GX316" s="1175"/>
      <c r="GY316" s="1175"/>
      <c r="GZ316" s="1175"/>
      <c r="HA316" s="1175"/>
      <c r="HB316" s="1175"/>
      <c r="HC316" s="1175"/>
      <c r="HD316" s="1175"/>
      <c r="HE316" s="1175"/>
      <c r="HF316" s="1175"/>
      <c r="HG316" s="1175"/>
      <c r="HH316" s="1175"/>
      <c r="HI316" s="1175"/>
      <c r="HJ316" s="1175"/>
      <c r="HK316" s="1175"/>
      <c r="HL316" s="1175"/>
      <c r="HM316" s="1175"/>
      <c r="HN316" s="1175"/>
      <c r="HO316" s="1175"/>
      <c r="HP316" s="1175"/>
      <c r="HQ316" s="1175"/>
      <c r="HR316" s="1175"/>
      <c r="HS316" s="1175"/>
      <c r="HT316" s="1175"/>
      <c r="HU316" s="1175"/>
      <c r="HV316" s="1175"/>
      <c r="HW316" s="1175"/>
      <c r="HX316" s="1175"/>
      <c r="HY316" s="1175"/>
      <c r="HZ316" s="1175"/>
      <c r="IA316" s="1175"/>
      <c r="IB316" s="1175"/>
      <c r="IC316" s="1175"/>
      <c r="ID316" s="1175"/>
      <c r="IE316" s="1175"/>
      <c r="IF316" s="1175"/>
      <c r="IG316" s="1175"/>
      <c r="IH316" s="1175"/>
      <c r="II316" s="1175"/>
      <c r="IJ316" s="1175"/>
      <c r="IK316" s="1175"/>
      <c r="IL316" s="1175"/>
      <c r="IM316" s="1175"/>
      <c r="IN316" s="1175"/>
      <c r="IO316" s="1175"/>
      <c r="IP316" s="1175"/>
      <c r="IQ316" s="1175"/>
      <c r="IR316" s="1175"/>
      <c r="IS316" s="1175"/>
      <c r="IT316" s="1175"/>
      <c r="IU316" s="1175"/>
      <c r="IV316" s="1175"/>
      <c r="IW316" s="1175"/>
      <c r="IX316" s="1175"/>
      <c r="IY316" s="1175"/>
      <c r="IZ316" s="1175"/>
      <c r="JA316" s="1175"/>
      <c r="JB316" s="1175"/>
      <c r="JC316" s="1175"/>
      <c r="JD316" s="1175"/>
      <c r="JE316" s="1175"/>
    </row>
    <row r="317" spans="13:265" s="1206" customFormat="1" ht="15" hidden="1" customHeight="1" x14ac:dyDescent="0.25">
      <c r="M317" s="1064"/>
      <c r="N317" s="1064"/>
      <c r="CK317" s="1175"/>
      <c r="CL317" s="1175"/>
      <c r="CM317" s="1175"/>
      <c r="CN317" s="1175"/>
      <c r="CO317" s="1175"/>
      <c r="CP317" s="1175"/>
      <c r="CQ317" s="1175"/>
      <c r="CR317" s="1175"/>
      <c r="CS317" s="1175"/>
      <c r="CT317" s="1175"/>
      <c r="CU317" s="1175"/>
      <c r="CV317" s="1175"/>
      <c r="CW317" s="1175"/>
      <c r="CX317" s="1175"/>
      <c r="CY317" s="1175"/>
      <c r="CZ317" s="1175"/>
      <c r="DA317" s="1175"/>
      <c r="DB317" s="1175"/>
      <c r="DC317" s="1175"/>
      <c r="DD317" s="1175"/>
      <c r="DE317" s="1175"/>
      <c r="DF317" s="1175"/>
      <c r="DG317" s="1175"/>
      <c r="DH317" s="1175"/>
      <c r="DI317" s="1175"/>
      <c r="DJ317" s="1175"/>
      <c r="DK317" s="1175"/>
      <c r="DL317" s="1175"/>
      <c r="DM317" s="1175"/>
      <c r="DN317" s="1175"/>
      <c r="DO317" s="1175"/>
      <c r="DP317" s="1175"/>
      <c r="DQ317" s="1175"/>
      <c r="DR317" s="1175"/>
      <c r="DS317" s="1175"/>
      <c r="DT317" s="1175"/>
      <c r="DU317" s="1175"/>
      <c r="DV317" s="1175"/>
      <c r="DW317" s="1175"/>
      <c r="DX317" s="1175"/>
      <c r="DY317" s="1175"/>
      <c r="DZ317" s="1175"/>
      <c r="EA317" s="1175"/>
      <c r="EB317" s="1175"/>
      <c r="EC317" s="1175"/>
      <c r="ED317" s="1175"/>
      <c r="EE317" s="1175"/>
      <c r="EF317" s="1175"/>
      <c r="EG317" s="1175"/>
      <c r="EH317" s="1175"/>
      <c r="EI317" s="1175"/>
      <c r="EJ317" s="1175"/>
      <c r="EK317" s="1175"/>
      <c r="EL317" s="1175"/>
      <c r="EM317" s="1175"/>
      <c r="EN317" s="1175"/>
      <c r="EO317" s="1175"/>
      <c r="EP317" s="1175"/>
      <c r="EQ317" s="1175"/>
      <c r="ER317" s="1175"/>
      <c r="ES317" s="1175"/>
      <c r="ET317" s="1175"/>
      <c r="EU317" s="1175"/>
      <c r="EV317" s="1175"/>
      <c r="EW317" s="1175"/>
      <c r="EX317" s="1175"/>
      <c r="EY317" s="1175"/>
      <c r="EZ317" s="1175"/>
      <c r="FA317" s="1175"/>
      <c r="FB317" s="1175"/>
      <c r="FC317" s="1175"/>
      <c r="FD317" s="1175"/>
      <c r="FE317" s="1175"/>
      <c r="FF317" s="1175"/>
      <c r="FG317" s="1175"/>
      <c r="FH317" s="1175"/>
      <c r="FI317" s="1175"/>
      <c r="FJ317" s="1175"/>
      <c r="FK317" s="1175"/>
      <c r="FL317" s="1175"/>
      <c r="FM317" s="1175"/>
      <c r="FN317" s="1175"/>
      <c r="FO317" s="1175"/>
      <c r="FP317" s="1175"/>
      <c r="FQ317" s="1175"/>
      <c r="FR317" s="1175"/>
      <c r="FS317" s="1175"/>
      <c r="FT317" s="1175"/>
      <c r="FU317" s="1175"/>
      <c r="FV317" s="1175"/>
      <c r="FW317" s="1175"/>
      <c r="FX317" s="1175"/>
      <c r="FY317" s="1175"/>
      <c r="FZ317" s="1175"/>
      <c r="GA317" s="1175"/>
      <c r="GB317" s="1175"/>
      <c r="GC317" s="1175"/>
      <c r="GD317" s="1175"/>
      <c r="GE317" s="1175"/>
      <c r="GF317" s="1175"/>
      <c r="GG317" s="1175"/>
      <c r="GH317" s="1175"/>
      <c r="GI317" s="1175"/>
      <c r="GJ317" s="1175"/>
      <c r="GK317" s="1175"/>
      <c r="GL317" s="1175"/>
      <c r="GM317" s="1175"/>
      <c r="GN317" s="1175"/>
      <c r="GO317" s="1175"/>
      <c r="GP317" s="1175"/>
      <c r="GQ317" s="1175"/>
      <c r="GR317" s="1175"/>
      <c r="GS317" s="1175"/>
      <c r="GT317" s="1175"/>
      <c r="GU317" s="1175"/>
      <c r="GV317" s="1175"/>
      <c r="GW317" s="1175"/>
      <c r="GX317" s="1175"/>
      <c r="GY317" s="1175"/>
      <c r="GZ317" s="1175"/>
      <c r="HA317" s="1175"/>
      <c r="HB317" s="1175"/>
      <c r="HC317" s="1175"/>
      <c r="HD317" s="1175"/>
      <c r="HE317" s="1175"/>
      <c r="HF317" s="1175"/>
      <c r="HG317" s="1175"/>
      <c r="HH317" s="1175"/>
      <c r="HI317" s="1175"/>
      <c r="HJ317" s="1175"/>
      <c r="HK317" s="1175"/>
      <c r="HL317" s="1175"/>
      <c r="HM317" s="1175"/>
      <c r="HN317" s="1175"/>
      <c r="HO317" s="1175"/>
      <c r="HP317" s="1175"/>
      <c r="HQ317" s="1175"/>
      <c r="HR317" s="1175"/>
      <c r="HS317" s="1175"/>
      <c r="HT317" s="1175"/>
      <c r="HU317" s="1175"/>
      <c r="HV317" s="1175"/>
      <c r="HW317" s="1175"/>
      <c r="HX317" s="1175"/>
      <c r="HY317" s="1175"/>
      <c r="HZ317" s="1175"/>
      <c r="IA317" s="1175"/>
      <c r="IB317" s="1175"/>
      <c r="IC317" s="1175"/>
      <c r="ID317" s="1175"/>
      <c r="IE317" s="1175"/>
      <c r="IF317" s="1175"/>
      <c r="IG317" s="1175"/>
      <c r="IH317" s="1175"/>
      <c r="II317" s="1175"/>
      <c r="IJ317" s="1175"/>
      <c r="IK317" s="1175"/>
      <c r="IL317" s="1175"/>
      <c r="IM317" s="1175"/>
      <c r="IN317" s="1175"/>
      <c r="IO317" s="1175"/>
      <c r="IP317" s="1175"/>
      <c r="IQ317" s="1175"/>
      <c r="IR317" s="1175"/>
      <c r="IS317" s="1175"/>
      <c r="IT317" s="1175"/>
      <c r="IU317" s="1175"/>
      <c r="IV317" s="1175"/>
      <c r="IW317" s="1175"/>
      <c r="IX317" s="1175"/>
      <c r="IY317" s="1175"/>
      <c r="IZ317" s="1175"/>
      <c r="JA317" s="1175"/>
      <c r="JB317" s="1175"/>
      <c r="JC317" s="1175"/>
      <c r="JD317" s="1175"/>
      <c r="JE317" s="1175"/>
    </row>
    <row r="318" spans="13:265" s="1206" customFormat="1" ht="15" hidden="1" customHeight="1" x14ac:dyDescent="0.25">
      <c r="M318" s="1064"/>
      <c r="N318" s="1064"/>
      <c r="CK318" s="1175"/>
      <c r="CL318" s="1175"/>
      <c r="CM318" s="1175"/>
      <c r="CN318" s="1175"/>
      <c r="CO318" s="1175"/>
      <c r="CP318" s="1175"/>
      <c r="CQ318" s="1175"/>
      <c r="CR318" s="1175"/>
      <c r="CS318" s="1175"/>
      <c r="CT318" s="1175"/>
      <c r="CU318" s="1175"/>
      <c r="CV318" s="1175"/>
      <c r="CW318" s="1175"/>
      <c r="CX318" s="1175"/>
      <c r="CY318" s="1175"/>
      <c r="CZ318" s="1175"/>
      <c r="DA318" s="1175"/>
      <c r="DB318" s="1175"/>
      <c r="DC318" s="1175"/>
      <c r="DD318" s="1175"/>
      <c r="DE318" s="1175"/>
      <c r="DF318" s="1175"/>
      <c r="DG318" s="1175"/>
      <c r="DH318" s="1175"/>
      <c r="DI318" s="1175"/>
      <c r="DJ318" s="1175"/>
      <c r="DK318" s="1175"/>
      <c r="DL318" s="1175"/>
      <c r="DM318" s="1175"/>
      <c r="DN318" s="1175"/>
      <c r="DO318" s="1175"/>
      <c r="DP318" s="1175"/>
      <c r="DQ318" s="1175"/>
      <c r="DR318" s="1175"/>
      <c r="DS318" s="1175"/>
      <c r="DT318" s="1175"/>
      <c r="DU318" s="1175"/>
      <c r="DV318" s="1175"/>
      <c r="DW318" s="1175"/>
      <c r="DX318" s="1175"/>
      <c r="DY318" s="1175"/>
      <c r="DZ318" s="1175"/>
      <c r="EA318" s="1175"/>
      <c r="EB318" s="1175"/>
      <c r="EC318" s="1175"/>
      <c r="ED318" s="1175"/>
      <c r="EE318" s="1175"/>
      <c r="EF318" s="1175"/>
      <c r="EG318" s="1175"/>
      <c r="EH318" s="1175"/>
      <c r="EI318" s="1175"/>
      <c r="EJ318" s="1175"/>
      <c r="EK318" s="1175"/>
      <c r="EL318" s="1175"/>
      <c r="EM318" s="1175"/>
      <c r="EN318" s="1175"/>
      <c r="EO318" s="1175"/>
      <c r="EP318" s="1175"/>
      <c r="EQ318" s="1175"/>
      <c r="ER318" s="1175"/>
      <c r="ES318" s="1175"/>
      <c r="ET318" s="1175"/>
      <c r="EU318" s="1175"/>
      <c r="EV318" s="1175"/>
      <c r="EW318" s="1175"/>
      <c r="EX318" s="1175"/>
      <c r="EY318" s="1175"/>
      <c r="EZ318" s="1175"/>
      <c r="FA318" s="1175"/>
      <c r="FB318" s="1175"/>
      <c r="FC318" s="1175"/>
      <c r="FD318" s="1175"/>
      <c r="FE318" s="1175"/>
      <c r="FF318" s="1175"/>
      <c r="FG318" s="1175"/>
      <c r="FH318" s="1175"/>
      <c r="FI318" s="1175"/>
      <c r="FJ318" s="1175"/>
      <c r="FK318" s="1175"/>
      <c r="FL318" s="1175"/>
      <c r="FM318" s="1175"/>
      <c r="FN318" s="1175"/>
      <c r="FO318" s="1175"/>
      <c r="FP318" s="1175"/>
      <c r="FQ318" s="1175"/>
      <c r="FR318" s="1175"/>
      <c r="FS318" s="1175"/>
      <c r="FT318" s="1175"/>
      <c r="FU318" s="1175"/>
      <c r="FV318" s="1175"/>
      <c r="FW318" s="1175"/>
      <c r="FX318" s="1175"/>
      <c r="FY318" s="1175"/>
      <c r="FZ318" s="1175"/>
      <c r="GA318" s="1175"/>
      <c r="GB318" s="1175"/>
      <c r="GC318" s="1175"/>
      <c r="GD318" s="1175"/>
      <c r="GE318" s="1175"/>
      <c r="GF318" s="1175"/>
      <c r="GG318" s="1175"/>
      <c r="GH318" s="1175"/>
      <c r="GI318" s="1175"/>
      <c r="GJ318" s="1175"/>
      <c r="GK318" s="1175"/>
      <c r="GL318" s="1175"/>
      <c r="GM318" s="1175"/>
      <c r="GN318" s="1175"/>
      <c r="GO318" s="1175"/>
      <c r="GP318" s="1175"/>
      <c r="GQ318" s="1175"/>
      <c r="GR318" s="1175"/>
      <c r="GS318" s="1175"/>
      <c r="GT318" s="1175"/>
      <c r="GU318" s="1175"/>
      <c r="GV318" s="1175"/>
      <c r="GW318" s="1175"/>
      <c r="GX318" s="1175"/>
      <c r="GY318" s="1175"/>
      <c r="GZ318" s="1175"/>
      <c r="HA318" s="1175"/>
      <c r="HB318" s="1175"/>
      <c r="HC318" s="1175"/>
      <c r="HD318" s="1175"/>
      <c r="HE318" s="1175"/>
      <c r="HF318" s="1175"/>
      <c r="HG318" s="1175"/>
      <c r="HH318" s="1175"/>
      <c r="HI318" s="1175"/>
      <c r="HJ318" s="1175"/>
      <c r="HK318" s="1175"/>
      <c r="HL318" s="1175"/>
      <c r="HM318" s="1175"/>
      <c r="HN318" s="1175"/>
      <c r="HO318" s="1175"/>
      <c r="HP318" s="1175"/>
      <c r="HQ318" s="1175"/>
      <c r="HR318" s="1175"/>
      <c r="HS318" s="1175"/>
      <c r="HT318" s="1175"/>
      <c r="HU318" s="1175"/>
      <c r="HV318" s="1175"/>
      <c r="HW318" s="1175"/>
      <c r="HX318" s="1175"/>
      <c r="HY318" s="1175"/>
      <c r="HZ318" s="1175"/>
      <c r="IA318" s="1175"/>
      <c r="IB318" s="1175"/>
      <c r="IC318" s="1175"/>
      <c r="ID318" s="1175"/>
      <c r="IE318" s="1175"/>
      <c r="IF318" s="1175"/>
      <c r="IG318" s="1175"/>
      <c r="IH318" s="1175"/>
      <c r="II318" s="1175"/>
      <c r="IJ318" s="1175"/>
      <c r="IK318" s="1175"/>
      <c r="IL318" s="1175"/>
      <c r="IM318" s="1175"/>
      <c r="IN318" s="1175"/>
      <c r="IO318" s="1175"/>
      <c r="IP318" s="1175"/>
      <c r="IQ318" s="1175"/>
      <c r="IR318" s="1175"/>
      <c r="IS318" s="1175"/>
      <c r="IT318" s="1175"/>
      <c r="IU318" s="1175"/>
      <c r="IV318" s="1175"/>
      <c r="IW318" s="1175"/>
      <c r="IX318" s="1175"/>
      <c r="IY318" s="1175"/>
      <c r="IZ318" s="1175"/>
      <c r="JA318" s="1175"/>
      <c r="JB318" s="1175"/>
      <c r="JC318" s="1175"/>
      <c r="JD318" s="1175"/>
      <c r="JE318" s="1175"/>
    </row>
    <row r="319" spans="13:265" s="1206" customFormat="1" ht="15" hidden="1" customHeight="1" x14ac:dyDescent="0.25">
      <c r="M319" s="1064"/>
      <c r="N319" s="1064"/>
      <c r="CK319" s="1175"/>
      <c r="CL319" s="1175"/>
      <c r="CM319" s="1175"/>
      <c r="CN319" s="1175"/>
      <c r="CO319" s="1175"/>
      <c r="CP319" s="1175"/>
      <c r="CQ319" s="1175"/>
      <c r="CR319" s="1175"/>
      <c r="CS319" s="1175"/>
      <c r="CT319" s="1175"/>
      <c r="CU319" s="1175"/>
      <c r="CV319" s="1175"/>
      <c r="CW319" s="1175"/>
      <c r="CX319" s="1175"/>
      <c r="CY319" s="1175"/>
      <c r="CZ319" s="1175"/>
      <c r="DA319" s="1175"/>
      <c r="DB319" s="1175"/>
      <c r="DC319" s="1175"/>
      <c r="DD319" s="1175"/>
      <c r="DE319" s="1175"/>
      <c r="DF319" s="1175"/>
      <c r="DG319" s="1175"/>
      <c r="DH319" s="1175"/>
      <c r="DI319" s="1175"/>
      <c r="DJ319" s="1175"/>
      <c r="DK319" s="1175"/>
      <c r="DL319" s="1175"/>
      <c r="DM319" s="1175"/>
      <c r="DN319" s="1175"/>
      <c r="DO319" s="1175"/>
      <c r="DP319" s="1175"/>
      <c r="DQ319" s="1175"/>
      <c r="DR319" s="1175"/>
      <c r="DS319" s="1175"/>
      <c r="DT319" s="1175"/>
      <c r="DU319" s="1175"/>
      <c r="DV319" s="1175"/>
      <c r="DW319" s="1175"/>
      <c r="DX319" s="1175"/>
      <c r="DY319" s="1175"/>
      <c r="DZ319" s="1175"/>
      <c r="EA319" s="1175"/>
      <c r="EB319" s="1175"/>
      <c r="EC319" s="1175"/>
      <c r="ED319" s="1175"/>
      <c r="EE319" s="1175"/>
      <c r="EF319" s="1175"/>
      <c r="EG319" s="1175"/>
      <c r="EH319" s="1175"/>
      <c r="EI319" s="1175"/>
      <c r="EJ319" s="1175"/>
      <c r="EK319" s="1175"/>
      <c r="EL319" s="1175"/>
      <c r="EM319" s="1175"/>
      <c r="EN319" s="1175"/>
      <c r="EO319" s="1175"/>
      <c r="EP319" s="1175"/>
      <c r="EQ319" s="1175"/>
      <c r="ER319" s="1175"/>
      <c r="ES319" s="1175"/>
      <c r="ET319" s="1175"/>
      <c r="EU319" s="1175"/>
      <c r="EV319" s="1175"/>
      <c r="EW319" s="1175"/>
      <c r="EX319" s="1175"/>
      <c r="EY319" s="1175"/>
      <c r="EZ319" s="1175"/>
      <c r="FA319" s="1175"/>
      <c r="FB319" s="1175"/>
      <c r="FC319" s="1175"/>
      <c r="FD319" s="1175"/>
      <c r="FE319" s="1175"/>
      <c r="FF319" s="1175"/>
      <c r="FG319" s="1175"/>
      <c r="FH319" s="1175"/>
      <c r="FI319" s="1175"/>
      <c r="FJ319" s="1175"/>
      <c r="FK319" s="1175"/>
      <c r="FL319" s="1175"/>
      <c r="FM319" s="1175"/>
      <c r="FN319" s="1175"/>
      <c r="FO319" s="1175"/>
      <c r="FP319" s="1175"/>
      <c r="FQ319" s="1175"/>
      <c r="FR319" s="1175"/>
      <c r="FS319" s="1175"/>
      <c r="FT319" s="1175"/>
      <c r="FU319" s="1175"/>
      <c r="FV319" s="1175"/>
      <c r="FW319" s="1175"/>
      <c r="FX319" s="1175"/>
      <c r="FY319" s="1175"/>
      <c r="FZ319" s="1175"/>
      <c r="GA319" s="1175"/>
      <c r="GB319" s="1175"/>
      <c r="GC319" s="1175"/>
      <c r="GD319" s="1175"/>
      <c r="GE319" s="1175"/>
      <c r="GF319" s="1175"/>
      <c r="GG319" s="1175"/>
      <c r="GH319" s="1175"/>
      <c r="GI319" s="1175"/>
      <c r="GJ319" s="1175"/>
      <c r="GK319" s="1175"/>
      <c r="GL319" s="1175"/>
      <c r="GM319" s="1175"/>
      <c r="GN319" s="1175"/>
      <c r="GO319" s="1175"/>
      <c r="GP319" s="1175"/>
      <c r="GQ319" s="1175"/>
      <c r="GR319" s="1175"/>
      <c r="GS319" s="1175"/>
      <c r="GT319" s="1175"/>
      <c r="GU319" s="1175"/>
      <c r="GV319" s="1175"/>
      <c r="GW319" s="1175"/>
      <c r="GX319" s="1175"/>
      <c r="GY319" s="1175"/>
      <c r="GZ319" s="1175"/>
      <c r="HA319" s="1175"/>
      <c r="HB319" s="1175"/>
      <c r="HC319" s="1175"/>
      <c r="HD319" s="1175"/>
      <c r="HE319" s="1175"/>
      <c r="HF319" s="1175"/>
      <c r="HG319" s="1175"/>
      <c r="HH319" s="1175"/>
      <c r="HI319" s="1175"/>
      <c r="HJ319" s="1175"/>
      <c r="HK319" s="1175"/>
      <c r="HL319" s="1175"/>
      <c r="HM319" s="1175"/>
      <c r="HN319" s="1175"/>
      <c r="HO319" s="1175"/>
      <c r="HP319" s="1175"/>
      <c r="HQ319" s="1175"/>
      <c r="HR319" s="1175"/>
      <c r="HS319" s="1175"/>
      <c r="HT319" s="1175"/>
      <c r="HU319" s="1175"/>
      <c r="HV319" s="1175"/>
      <c r="HW319" s="1175"/>
      <c r="HX319" s="1175"/>
      <c r="HY319" s="1175"/>
      <c r="HZ319" s="1175"/>
      <c r="IA319" s="1175"/>
      <c r="IB319" s="1175"/>
      <c r="IC319" s="1175"/>
      <c r="ID319" s="1175"/>
      <c r="IE319" s="1175"/>
      <c r="IF319" s="1175"/>
      <c r="IG319" s="1175"/>
      <c r="IH319" s="1175"/>
      <c r="II319" s="1175"/>
      <c r="IJ319" s="1175"/>
      <c r="IK319" s="1175"/>
      <c r="IL319" s="1175"/>
      <c r="IM319" s="1175"/>
      <c r="IN319" s="1175"/>
      <c r="IO319" s="1175"/>
      <c r="IP319" s="1175"/>
      <c r="IQ319" s="1175"/>
      <c r="IR319" s="1175"/>
      <c r="IS319" s="1175"/>
      <c r="IT319" s="1175"/>
      <c r="IU319" s="1175"/>
      <c r="IV319" s="1175"/>
      <c r="IW319" s="1175"/>
      <c r="IX319" s="1175"/>
      <c r="IY319" s="1175"/>
      <c r="IZ319" s="1175"/>
      <c r="JA319" s="1175"/>
      <c r="JB319" s="1175"/>
      <c r="JC319" s="1175"/>
      <c r="JD319" s="1175"/>
      <c r="JE319" s="1175"/>
    </row>
    <row r="320" spans="13:265" s="1206" customFormat="1" ht="15" hidden="1" customHeight="1" x14ac:dyDescent="0.25">
      <c r="M320" s="1064"/>
      <c r="N320" s="1064"/>
      <c r="CK320" s="1175"/>
      <c r="CL320" s="1175"/>
      <c r="CM320" s="1175"/>
      <c r="CN320" s="1175"/>
      <c r="CO320" s="1175"/>
      <c r="CP320" s="1175"/>
      <c r="CQ320" s="1175"/>
      <c r="CR320" s="1175"/>
      <c r="CS320" s="1175"/>
      <c r="CT320" s="1175"/>
      <c r="CU320" s="1175"/>
      <c r="CV320" s="1175"/>
      <c r="CW320" s="1175"/>
      <c r="CX320" s="1175"/>
      <c r="CY320" s="1175"/>
      <c r="CZ320" s="1175"/>
      <c r="DA320" s="1175"/>
      <c r="DB320" s="1175"/>
      <c r="DC320" s="1175"/>
      <c r="DD320" s="1175"/>
      <c r="DE320" s="1175"/>
      <c r="DF320" s="1175"/>
      <c r="DG320" s="1175"/>
      <c r="DH320" s="1175"/>
      <c r="DI320" s="1175"/>
      <c r="DJ320" s="1175"/>
      <c r="DK320" s="1175"/>
      <c r="DL320" s="1175"/>
      <c r="DM320" s="1175"/>
      <c r="DN320" s="1175"/>
      <c r="DO320" s="1175"/>
      <c r="DP320" s="1175"/>
      <c r="DQ320" s="1175"/>
      <c r="DR320" s="1175"/>
      <c r="DS320" s="1175"/>
      <c r="DT320" s="1175"/>
      <c r="DU320" s="1175"/>
      <c r="DV320" s="1175"/>
      <c r="DW320" s="1175"/>
      <c r="DX320" s="1175"/>
      <c r="DY320" s="1175"/>
      <c r="DZ320" s="1175"/>
      <c r="EA320" s="1175"/>
      <c r="EB320" s="1175"/>
      <c r="EC320" s="1175"/>
      <c r="ED320" s="1175"/>
      <c r="EE320" s="1175"/>
      <c r="EF320" s="1175"/>
      <c r="EG320" s="1175"/>
      <c r="EH320" s="1175"/>
      <c r="EI320" s="1175"/>
      <c r="EJ320" s="1175"/>
      <c r="EK320" s="1175"/>
      <c r="EL320" s="1175"/>
      <c r="EM320" s="1175"/>
      <c r="EN320" s="1175"/>
      <c r="EO320" s="1175"/>
      <c r="EP320" s="1175"/>
      <c r="EQ320" s="1175"/>
      <c r="ER320" s="1175"/>
      <c r="ES320" s="1175"/>
      <c r="ET320" s="1175"/>
      <c r="EU320" s="1175"/>
      <c r="EV320" s="1175"/>
      <c r="EW320" s="1175"/>
      <c r="EX320" s="1175"/>
      <c r="EY320" s="1175"/>
      <c r="EZ320" s="1175"/>
      <c r="FA320" s="1175"/>
      <c r="FB320" s="1175"/>
      <c r="FC320" s="1175"/>
      <c r="FD320" s="1175"/>
      <c r="FE320" s="1175"/>
      <c r="FF320" s="1175"/>
      <c r="FG320" s="1175"/>
      <c r="FH320" s="1175"/>
      <c r="FI320" s="1175"/>
      <c r="FJ320" s="1175"/>
      <c r="FK320" s="1175"/>
      <c r="FL320" s="1175"/>
      <c r="FM320" s="1175"/>
      <c r="FN320" s="1175"/>
      <c r="FO320" s="1175"/>
      <c r="FP320" s="1175"/>
      <c r="FQ320" s="1175"/>
      <c r="FR320" s="1175"/>
      <c r="FS320" s="1175"/>
      <c r="FT320" s="1175"/>
      <c r="FU320" s="1175"/>
      <c r="FV320" s="1175"/>
      <c r="FW320" s="1175"/>
      <c r="FX320" s="1175"/>
      <c r="FY320" s="1175"/>
      <c r="FZ320" s="1175"/>
      <c r="GA320" s="1175"/>
      <c r="GB320" s="1175"/>
      <c r="GC320" s="1175"/>
      <c r="GD320" s="1175"/>
      <c r="GE320" s="1175"/>
      <c r="GF320" s="1175"/>
      <c r="GG320" s="1175"/>
      <c r="GH320" s="1175"/>
      <c r="GI320" s="1175"/>
      <c r="GJ320" s="1175"/>
      <c r="GK320" s="1175"/>
      <c r="GL320" s="1175"/>
      <c r="GM320" s="1175"/>
      <c r="GN320" s="1175"/>
      <c r="GO320" s="1175"/>
      <c r="GP320" s="1175"/>
      <c r="GQ320" s="1175"/>
      <c r="GR320" s="1175"/>
      <c r="GS320" s="1175"/>
      <c r="GT320" s="1175"/>
      <c r="GU320" s="1175"/>
      <c r="GV320" s="1175"/>
      <c r="GW320" s="1175"/>
      <c r="GX320" s="1175"/>
      <c r="GY320" s="1175"/>
      <c r="GZ320" s="1175"/>
      <c r="HA320" s="1175"/>
      <c r="HB320" s="1175"/>
      <c r="HC320" s="1175"/>
      <c r="HD320" s="1175"/>
      <c r="HE320" s="1175"/>
      <c r="HF320" s="1175"/>
      <c r="HG320" s="1175"/>
      <c r="HH320" s="1175"/>
      <c r="HI320" s="1175"/>
      <c r="HJ320" s="1175"/>
      <c r="HK320" s="1175"/>
      <c r="HL320" s="1175"/>
      <c r="HM320" s="1175"/>
      <c r="HN320" s="1175"/>
      <c r="HO320" s="1175"/>
      <c r="HP320" s="1175"/>
      <c r="HQ320" s="1175"/>
      <c r="HR320" s="1175"/>
      <c r="HS320" s="1175"/>
      <c r="HT320" s="1175"/>
      <c r="HU320" s="1175"/>
      <c r="HV320" s="1175"/>
      <c r="HW320" s="1175"/>
      <c r="HX320" s="1175"/>
      <c r="HY320" s="1175"/>
      <c r="HZ320" s="1175"/>
      <c r="IA320" s="1175"/>
      <c r="IB320" s="1175"/>
      <c r="IC320" s="1175"/>
      <c r="ID320" s="1175"/>
      <c r="IE320" s="1175"/>
      <c r="IF320" s="1175"/>
      <c r="IG320" s="1175"/>
      <c r="IH320" s="1175"/>
      <c r="II320" s="1175"/>
      <c r="IJ320" s="1175"/>
      <c r="IK320" s="1175"/>
      <c r="IL320" s="1175"/>
      <c r="IM320" s="1175"/>
      <c r="IN320" s="1175"/>
      <c r="IO320" s="1175"/>
      <c r="IP320" s="1175"/>
      <c r="IQ320" s="1175"/>
      <c r="IR320" s="1175"/>
      <c r="IS320" s="1175"/>
      <c r="IT320" s="1175"/>
      <c r="IU320" s="1175"/>
      <c r="IV320" s="1175"/>
      <c r="IW320" s="1175"/>
      <c r="IX320" s="1175"/>
      <c r="IY320" s="1175"/>
      <c r="IZ320" s="1175"/>
      <c r="JA320" s="1175"/>
      <c r="JB320" s="1175"/>
      <c r="JC320" s="1175"/>
      <c r="JD320" s="1175"/>
      <c r="JE320" s="1175"/>
    </row>
    <row r="321" spans="13:265" s="1206" customFormat="1" ht="15" hidden="1" customHeight="1" x14ac:dyDescent="0.25">
      <c r="M321" s="1064"/>
      <c r="N321" s="1064"/>
      <c r="CK321" s="1175"/>
      <c r="CL321" s="1175"/>
      <c r="CM321" s="1175"/>
      <c r="CN321" s="1175"/>
      <c r="CO321" s="1175"/>
      <c r="CP321" s="1175"/>
      <c r="CQ321" s="1175"/>
      <c r="CR321" s="1175"/>
      <c r="CS321" s="1175"/>
      <c r="CT321" s="1175"/>
      <c r="CU321" s="1175"/>
      <c r="CV321" s="1175"/>
      <c r="CW321" s="1175"/>
      <c r="CX321" s="1175"/>
      <c r="CY321" s="1175"/>
      <c r="CZ321" s="1175"/>
      <c r="DA321" s="1175"/>
      <c r="DB321" s="1175"/>
      <c r="DC321" s="1175"/>
      <c r="DD321" s="1175"/>
      <c r="DE321" s="1175"/>
      <c r="DF321" s="1175"/>
      <c r="DG321" s="1175"/>
      <c r="DH321" s="1175"/>
      <c r="DI321" s="1175"/>
      <c r="DJ321" s="1175"/>
      <c r="DK321" s="1175"/>
      <c r="DL321" s="1175"/>
      <c r="DM321" s="1175"/>
      <c r="DN321" s="1175"/>
      <c r="DO321" s="1175"/>
      <c r="DP321" s="1175"/>
      <c r="DQ321" s="1175"/>
      <c r="DR321" s="1175"/>
      <c r="DS321" s="1175"/>
      <c r="DT321" s="1175"/>
      <c r="DU321" s="1175"/>
      <c r="DV321" s="1175"/>
      <c r="DW321" s="1175"/>
      <c r="DX321" s="1175"/>
      <c r="DY321" s="1175"/>
      <c r="DZ321" s="1175"/>
      <c r="EA321" s="1175"/>
      <c r="EB321" s="1175"/>
      <c r="EC321" s="1175"/>
      <c r="ED321" s="1175"/>
      <c r="EE321" s="1175"/>
      <c r="EF321" s="1175"/>
      <c r="EG321" s="1175"/>
      <c r="EH321" s="1175"/>
      <c r="EI321" s="1175"/>
      <c r="EJ321" s="1175"/>
      <c r="EK321" s="1175"/>
      <c r="EL321" s="1175"/>
      <c r="EM321" s="1175"/>
      <c r="EN321" s="1175"/>
      <c r="EO321" s="1175"/>
      <c r="EP321" s="1175"/>
      <c r="EQ321" s="1175"/>
      <c r="ER321" s="1175"/>
      <c r="ES321" s="1175"/>
      <c r="ET321" s="1175"/>
      <c r="EU321" s="1175"/>
      <c r="EV321" s="1175"/>
      <c r="EW321" s="1175"/>
      <c r="EX321" s="1175"/>
      <c r="EY321" s="1175"/>
      <c r="EZ321" s="1175"/>
      <c r="FA321" s="1175"/>
      <c r="FB321" s="1175"/>
      <c r="FC321" s="1175"/>
      <c r="FD321" s="1175"/>
      <c r="FE321" s="1175"/>
      <c r="FF321" s="1175"/>
      <c r="FG321" s="1175"/>
      <c r="FH321" s="1175"/>
      <c r="FI321" s="1175"/>
      <c r="FJ321" s="1175"/>
      <c r="FK321" s="1175"/>
      <c r="FL321" s="1175"/>
      <c r="FM321" s="1175"/>
      <c r="FN321" s="1175"/>
      <c r="FO321" s="1175"/>
      <c r="FP321" s="1175"/>
      <c r="FQ321" s="1175"/>
      <c r="FR321" s="1175"/>
      <c r="FS321" s="1175"/>
      <c r="FT321" s="1175"/>
      <c r="FU321" s="1175"/>
      <c r="FV321" s="1175"/>
      <c r="FW321" s="1175"/>
      <c r="FX321" s="1175"/>
      <c r="FY321" s="1175"/>
      <c r="FZ321" s="1175"/>
      <c r="GA321" s="1175"/>
      <c r="GB321" s="1175"/>
      <c r="GC321" s="1175"/>
      <c r="GD321" s="1175"/>
      <c r="GE321" s="1175"/>
      <c r="GF321" s="1175"/>
      <c r="GG321" s="1175"/>
      <c r="GH321" s="1175"/>
      <c r="GI321" s="1175"/>
      <c r="GJ321" s="1175"/>
      <c r="GK321" s="1175"/>
      <c r="GL321" s="1175"/>
      <c r="GM321" s="1175"/>
      <c r="GN321" s="1175"/>
      <c r="GO321" s="1175"/>
      <c r="GP321" s="1175"/>
      <c r="GQ321" s="1175"/>
      <c r="GR321" s="1175"/>
      <c r="GS321" s="1175"/>
      <c r="GT321" s="1175"/>
      <c r="GU321" s="1175"/>
      <c r="GV321" s="1175"/>
      <c r="GW321" s="1175"/>
      <c r="GX321" s="1175"/>
      <c r="GY321" s="1175"/>
      <c r="GZ321" s="1175"/>
      <c r="HA321" s="1175"/>
      <c r="HB321" s="1175"/>
      <c r="HC321" s="1175"/>
      <c r="HD321" s="1175"/>
      <c r="HE321" s="1175"/>
      <c r="HF321" s="1175"/>
      <c r="HG321" s="1175"/>
      <c r="HH321" s="1175"/>
      <c r="HI321" s="1175"/>
      <c r="HJ321" s="1175"/>
      <c r="HK321" s="1175"/>
      <c r="HL321" s="1175"/>
      <c r="HM321" s="1175"/>
      <c r="HN321" s="1175"/>
      <c r="HO321" s="1175"/>
      <c r="HP321" s="1175"/>
      <c r="HQ321" s="1175"/>
      <c r="HR321" s="1175"/>
      <c r="HS321" s="1175"/>
      <c r="HT321" s="1175"/>
      <c r="HU321" s="1175"/>
      <c r="HV321" s="1175"/>
      <c r="HW321" s="1175"/>
      <c r="HX321" s="1175"/>
      <c r="HY321" s="1175"/>
      <c r="HZ321" s="1175"/>
      <c r="IA321" s="1175"/>
      <c r="IB321" s="1175"/>
      <c r="IC321" s="1175"/>
      <c r="ID321" s="1175"/>
      <c r="IE321" s="1175"/>
      <c r="IF321" s="1175"/>
      <c r="IG321" s="1175"/>
      <c r="IH321" s="1175"/>
      <c r="II321" s="1175"/>
      <c r="IJ321" s="1175"/>
      <c r="IK321" s="1175"/>
      <c r="IL321" s="1175"/>
      <c r="IM321" s="1175"/>
      <c r="IN321" s="1175"/>
      <c r="IO321" s="1175"/>
      <c r="IP321" s="1175"/>
      <c r="IQ321" s="1175"/>
      <c r="IR321" s="1175"/>
      <c r="IS321" s="1175"/>
      <c r="IT321" s="1175"/>
      <c r="IU321" s="1175"/>
      <c r="IV321" s="1175"/>
      <c r="IW321" s="1175"/>
      <c r="IX321" s="1175"/>
      <c r="IY321" s="1175"/>
      <c r="IZ321" s="1175"/>
      <c r="JA321" s="1175"/>
      <c r="JB321" s="1175"/>
      <c r="JC321" s="1175"/>
      <c r="JD321" s="1175"/>
      <c r="JE321" s="1175"/>
    </row>
    <row r="322" spans="13:265" s="1206" customFormat="1" ht="15" hidden="1" customHeight="1" x14ac:dyDescent="0.25">
      <c r="M322" s="1064"/>
      <c r="N322" s="1064"/>
      <c r="CK322" s="1175"/>
      <c r="CL322" s="1175"/>
      <c r="CM322" s="1175"/>
      <c r="CN322" s="1175"/>
      <c r="CO322" s="1175"/>
      <c r="CP322" s="1175"/>
      <c r="CQ322" s="1175"/>
      <c r="CR322" s="1175"/>
      <c r="CS322" s="1175"/>
      <c r="CT322" s="1175"/>
      <c r="CU322" s="1175"/>
      <c r="CV322" s="1175"/>
      <c r="CW322" s="1175"/>
      <c r="CX322" s="1175"/>
      <c r="CY322" s="1175"/>
      <c r="CZ322" s="1175"/>
      <c r="DA322" s="1175"/>
      <c r="DB322" s="1175"/>
      <c r="DC322" s="1175"/>
      <c r="DD322" s="1175"/>
      <c r="DE322" s="1175"/>
      <c r="DF322" s="1175"/>
      <c r="DG322" s="1175"/>
      <c r="DH322" s="1175"/>
      <c r="DI322" s="1175"/>
      <c r="DJ322" s="1175"/>
      <c r="DK322" s="1175"/>
      <c r="DL322" s="1175"/>
      <c r="DM322" s="1175"/>
      <c r="DN322" s="1175"/>
      <c r="DO322" s="1175"/>
      <c r="DP322" s="1175"/>
      <c r="DQ322" s="1175"/>
      <c r="DR322" s="1175"/>
      <c r="DS322" s="1175"/>
      <c r="DT322" s="1175"/>
      <c r="DU322" s="1175"/>
      <c r="DV322" s="1175"/>
      <c r="DW322" s="1175"/>
      <c r="DX322" s="1175"/>
      <c r="DY322" s="1175"/>
      <c r="DZ322" s="1175"/>
      <c r="EA322" s="1175"/>
      <c r="EB322" s="1175"/>
      <c r="EC322" s="1175"/>
      <c r="ED322" s="1175"/>
      <c r="EE322" s="1175"/>
      <c r="EF322" s="1175"/>
      <c r="EG322" s="1175"/>
      <c r="EH322" s="1175"/>
      <c r="EI322" s="1175"/>
      <c r="EJ322" s="1175"/>
      <c r="EK322" s="1175"/>
      <c r="EL322" s="1175"/>
      <c r="EM322" s="1175"/>
      <c r="EN322" s="1175"/>
      <c r="EO322" s="1175"/>
      <c r="EP322" s="1175"/>
      <c r="EQ322" s="1175"/>
      <c r="ER322" s="1175"/>
      <c r="ES322" s="1175"/>
      <c r="ET322" s="1175"/>
      <c r="EU322" s="1175"/>
      <c r="EV322" s="1175"/>
      <c r="EW322" s="1175"/>
      <c r="EX322" s="1175"/>
      <c r="EY322" s="1175"/>
      <c r="EZ322" s="1175"/>
      <c r="FA322" s="1175"/>
      <c r="FB322" s="1175"/>
      <c r="FC322" s="1175"/>
      <c r="FD322" s="1175"/>
      <c r="FE322" s="1175"/>
      <c r="FF322" s="1175"/>
      <c r="FG322" s="1175"/>
      <c r="FH322" s="1175"/>
      <c r="FI322" s="1175"/>
      <c r="FJ322" s="1175"/>
      <c r="FK322" s="1175"/>
      <c r="FL322" s="1175"/>
      <c r="FM322" s="1175"/>
      <c r="FN322" s="1175"/>
      <c r="FO322" s="1175"/>
      <c r="FP322" s="1175"/>
      <c r="FQ322" s="1175"/>
      <c r="FR322" s="1175"/>
      <c r="FS322" s="1175"/>
      <c r="FT322" s="1175"/>
      <c r="FU322" s="1175"/>
      <c r="FV322" s="1175"/>
      <c r="FW322" s="1175"/>
      <c r="FX322" s="1175"/>
      <c r="FY322" s="1175"/>
      <c r="FZ322" s="1175"/>
      <c r="GA322" s="1175"/>
      <c r="GB322" s="1175"/>
      <c r="GC322" s="1175"/>
      <c r="GD322" s="1175"/>
      <c r="GE322" s="1175"/>
      <c r="GF322" s="1175"/>
      <c r="GG322" s="1175"/>
      <c r="GH322" s="1175"/>
      <c r="GI322" s="1175"/>
      <c r="GJ322" s="1175"/>
      <c r="GK322" s="1175"/>
      <c r="GL322" s="1175"/>
      <c r="GM322" s="1175"/>
      <c r="GN322" s="1175"/>
      <c r="GO322" s="1175"/>
      <c r="GP322" s="1175"/>
      <c r="GQ322" s="1175"/>
      <c r="GR322" s="1175"/>
      <c r="GS322" s="1175"/>
      <c r="GT322" s="1175"/>
      <c r="GU322" s="1175"/>
      <c r="GV322" s="1175"/>
      <c r="GW322" s="1175"/>
      <c r="GX322" s="1175"/>
      <c r="GY322" s="1175"/>
      <c r="GZ322" s="1175"/>
      <c r="HA322" s="1175"/>
      <c r="HB322" s="1175"/>
      <c r="HC322" s="1175"/>
      <c r="HD322" s="1175"/>
      <c r="HE322" s="1175"/>
      <c r="HF322" s="1175"/>
      <c r="HG322" s="1175"/>
      <c r="HH322" s="1175"/>
      <c r="HI322" s="1175"/>
      <c r="HJ322" s="1175"/>
      <c r="HK322" s="1175"/>
      <c r="HL322" s="1175"/>
      <c r="HM322" s="1175"/>
      <c r="HN322" s="1175"/>
      <c r="HO322" s="1175"/>
      <c r="HP322" s="1175"/>
      <c r="HQ322" s="1175"/>
      <c r="HR322" s="1175"/>
      <c r="HS322" s="1175"/>
      <c r="HT322" s="1175"/>
      <c r="HU322" s="1175"/>
      <c r="HV322" s="1175"/>
      <c r="HW322" s="1175"/>
      <c r="HX322" s="1175"/>
      <c r="HY322" s="1175"/>
      <c r="HZ322" s="1175"/>
      <c r="IA322" s="1175"/>
      <c r="IB322" s="1175"/>
      <c r="IC322" s="1175"/>
      <c r="ID322" s="1175"/>
      <c r="IE322" s="1175"/>
      <c r="IF322" s="1175"/>
      <c r="IG322" s="1175"/>
      <c r="IH322" s="1175"/>
      <c r="II322" s="1175"/>
      <c r="IJ322" s="1175"/>
      <c r="IK322" s="1175"/>
      <c r="IL322" s="1175"/>
      <c r="IM322" s="1175"/>
      <c r="IN322" s="1175"/>
      <c r="IO322" s="1175"/>
      <c r="IP322" s="1175"/>
      <c r="IQ322" s="1175"/>
      <c r="IR322" s="1175"/>
      <c r="IS322" s="1175"/>
      <c r="IT322" s="1175"/>
      <c r="IU322" s="1175"/>
      <c r="IV322" s="1175"/>
      <c r="IW322" s="1175"/>
      <c r="IX322" s="1175"/>
      <c r="IY322" s="1175"/>
      <c r="IZ322" s="1175"/>
      <c r="JA322" s="1175"/>
      <c r="JB322" s="1175"/>
      <c r="JC322" s="1175"/>
      <c r="JD322" s="1175"/>
      <c r="JE322" s="1175"/>
    </row>
    <row r="323" spans="13:265" s="1206" customFormat="1" ht="15" hidden="1" customHeight="1" x14ac:dyDescent="0.25">
      <c r="M323" s="1064"/>
      <c r="N323" s="1064"/>
      <c r="CK323" s="1175"/>
      <c r="CL323" s="1175"/>
      <c r="CM323" s="1175"/>
      <c r="CN323" s="1175"/>
      <c r="CO323" s="1175"/>
      <c r="CP323" s="1175"/>
      <c r="CQ323" s="1175"/>
      <c r="CR323" s="1175"/>
      <c r="CS323" s="1175"/>
      <c r="CT323" s="1175"/>
      <c r="CU323" s="1175"/>
      <c r="CV323" s="1175"/>
      <c r="CW323" s="1175"/>
      <c r="CX323" s="1175"/>
      <c r="CY323" s="1175"/>
      <c r="CZ323" s="1175"/>
      <c r="DA323" s="1175"/>
      <c r="DB323" s="1175"/>
      <c r="DC323" s="1175"/>
      <c r="DD323" s="1175"/>
      <c r="DE323" s="1175"/>
      <c r="DF323" s="1175"/>
      <c r="DG323" s="1175"/>
      <c r="DH323" s="1175"/>
      <c r="DI323" s="1175"/>
      <c r="DJ323" s="1175"/>
      <c r="DK323" s="1175"/>
      <c r="DL323" s="1175"/>
      <c r="DM323" s="1175"/>
      <c r="DN323" s="1175"/>
      <c r="DO323" s="1175"/>
      <c r="DP323" s="1175"/>
      <c r="DQ323" s="1175"/>
      <c r="DR323" s="1175"/>
      <c r="DS323" s="1175"/>
      <c r="DT323" s="1175"/>
      <c r="DU323" s="1175"/>
      <c r="DV323" s="1175"/>
      <c r="DW323" s="1175"/>
      <c r="DX323" s="1175"/>
      <c r="DY323" s="1175"/>
      <c r="DZ323" s="1175"/>
      <c r="EA323" s="1175"/>
      <c r="EB323" s="1175"/>
      <c r="EC323" s="1175"/>
      <c r="ED323" s="1175"/>
      <c r="EE323" s="1175"/>
      <c r="EF323" s="1175"/>
      <c r="EG323" s="1175"/>
      <c r="EH323" s="1175"/>
      <c r="EI323" s="1175"/>
      <c r="EJ323" s="1175"/>
      <c r="EK323" s="1175"/>
      <c r="EL323" s="1175"/>
      <c r="EM323" s="1175"/>
      <c r="EN323" s="1175"/>
      <c r="EO323" s="1175"/>
      <c r="EP323" s="1175"/>
      <c r="EQ323" s="1175"/>
      <c r="ER323" s="1175"/>
      <c r="ES323" s="1175"/>
      <c r="ET323" s="1175"/>
      <c r="EU323" s="1175"/>
      <c r="EV323" s="1175"/>
      <c r="EW323" s="1175"/>
      <c r="EX323" s="1175"/>
      <c r="EY323" s="1175"/>
      <c r="EZ323" s="1175"/>
      <c r="FA323" s="1175"/>
      <c r="FB323" s="1175"/>
      <c r="FC323" s="1175"/>
      <c r="FD323" s="1175"/>
      <c r="FE323" s="1175"/>
      <c r="FF323" s="1175"/>
      <c r="FG323" s="1175"/>
      <c r="FH323" s="1175"/>
      <c r="FI323" s="1175"/>
      <c r="FJ323" s="1175"/>
      <c r="FK323" s="1175"/>
      <c r="FL323" s="1175"/>
      <c r="FM323" s="1175"/>
      <c r="FN323" s="1175"/>
      <c r="FO323" s="1175"/>
      <c r="FP323" s="1175"/>
      <c r="FQ323" s="1175"/>
      <c r="FR323" s="1175"/>
      <c r="FS323" s="1175"/>
      <c r="FT323" s="1175"/>
      <c r="FU323" s="1175"/>
      <c r="FV323" s="1175"/>
      <c r="FW323" s="1175"/>
      <c r="FX323" s="1175"/>
      <c r="FY323" s="1175"/>
      <c r="FZ323" s="1175"/>
      <c r="GA323" s="1175"/>
      <c r="GB323" s="1175"/>
      <c r="GC323" s="1175"/>
      <c r="GD323" s="1175"/>
      <c r="GE323" s="1175"/>
      <c r="GF323" s="1175"/>
      <c r="GG323" s="1175"/>
      <c r="GH323" s="1175"/>
      <c r="GI323" s="1175"/>
      <c r="GJ323" s="1175"/>
      <c r="GK323" s="1175"/>
      <c r="GL323" s="1175"/>
      <c r="GM323" s="1175"/>
      <c r="GN323" s="1175"/>
      <c r="GO323" s="1175"/>
      <c r="GP323" s="1175"/>
      <c r="GQ323" s="1175"/>
      <c r="GR323" s="1175"/>
      <c r="GS323" s="1175"/>
      <c r="GT323" s="1175"/>
      <c r="GU323" s="1175"/>
      <c r="GV323" s="1175"/>
      <c r="GW323" s="1175"/>
      <c r="GX323" s="1175"/>
      <c r="GY323" s="1175"/>
      <c r="GZ323" s="1175"/>
      <c r="HA323" s="1175"/>
      <c r="HB323" s="1175"/>
      <c r="HC323" s="1175"/>
      <c r="HD323" s="1175"/>
      <c r="HE323" s="1175"/>
      <c r="HF323" s="1175"/>
      <c r="HG323" s="1175"/>
      <c r="HH323" s="1175"/>
      <c r="HI323" s="1175"/>
      <c r="HJ323" s="1175"/>
      <c r="HK323" s="1175"/>
      <c r="HL323" s="1175"/>
      <c r="HM323" s="1175"/>
      <c r="HN323" s="1175"/>
      <c r="HO323" s="1175"/>
      <c r="HP323" s="1175"/>
      <c r="HQ323" s="1175"/>
      <c r="HR323" s="1175"/>
      <c r="HS323" s="1175"/>
      <c r="HT323" s="1175"/>
      <c r="HU323" s="1175"/>
      <c r="HV323" s="1175"/>
      <c r="HW323" s="1175"/>
      <c r="HX323" s="1175"/>
      <c r="HY323" s="1175"/>
      <c r="HZ323" s="1175"/>
      <c r="IA323" s="1175"/>
      <c r="IB323" s="1175"/>
      <c r="IC323" s="1175"/>
      <c r="ID323" s="1175"/>
      <c r="IE323" s="1175"/>
      <c r="IF323" s="1175"/>
      <c r="IG323" s="1175"/>
      <c r="IH323" s="1175"/>
      <c r="II323" s="1175"/>
      <c r="IJ323" s="1175"/>
      <c r="IK323" s="1175"/>
      <c r="IL323" s="1175"/>
      <c r="IM323" s="1175"/>
      <c r="IN323" s="1175"/>
      <c r="IO323" s="1175"/>
      <c r="IP323" s="1175"/>
      <c r="IQ323" s="1175"/>
      <c r="IR323" s="1175"/>
      <c r="IS323" s="1175"/>
      <c r="IT323" s="1175"/>
      <c r="IU323" s="1175"/>
      <c r="IV323" s="1175"/>
      <c r="IW323" s="1175"/>
      <c r="IX323" s="1175"/>
      <c r="IY323" s="1175"/>
      <c r="IZ323" s="1175"/>
      <c r="JA323" s="1175"/>
      <c r="JB323" s="1175"/>
      <c r="JC323" s="1175"/>
      <c r="JD323" s="1175"/>
      <c r="JE323" s="1175"/>
    </row>
    <row r="324" spans="13:265" s="1206" customFormat="1" ht="15" hidden="1" customHeight="1" x14ac:dyDescent="0.25">
      <c r="M324" s="1064"/>
      <c r="N324" s="1064"/>
      <c r="CK324" s="1175"/>
      <c r="CL324" s="1175"/>
      <c r="CM324" s="1175"/>
      <c r="CN324" s="1175"/>
      <c r="CO324" s="1175"/>
      <c r="CP324" s="1175"/>
      <c r="CQ324" s="1175"/>
      <c r="CR324" s="1175"/>
      <c r="CS324" s="1175"/>
      <c r="CT324" s="1175"/>
      <c r="CU324" s="1175"/>
      <c r="CV324" s="1175"/>
      <c r="CW324" s="1175"/>
      <c r="CX324" s="1175"/>
      <c r="CY324" s="1175"/>
      <c r="CZ324" s="1175"/>
      <c r="DA324" s="1175"/>
      <c r="DB324" s="1175"/>
      <c r="DC324" s="1175"/>
      <c r="DD324" s="1175"/>
      <c r="DE324" s="1175"/>
      <c r="DF324" s="1175"/>
      <c r="DG324" s="1175"/>
      <c r="DH324" s="1175"/>
      <c r="DI324" s="1175"/>
      <c r="DJ324" s="1175"/>
      <c r="DK324" s="1175"/>
      <c r="DL324" s="1175"/>
      <c r="DM324" s="1175"/>
      <c r="DN324" s="1175"/>
      <c r="DO324" s="1175"/>
      <c r="DP324" s="1175"/>
      <c r="DQ324" s="1175"/>
      <c r="DR324" s="1175"/>
      <c r="DS324" s="1175"/>
      <c r="DT324" s="1175"/>
      <c r="DU324" s="1175"/>
      <c r="DV324" s="1175"/>
      <c r="DW324" s="1175"/>
      <c r="DX324" s="1175"/>
      <c r="DY324" s="1175"/>
      <c r="DZ324" s="1175"/>
      <c r="EA324" s="1175"/>
      <c r="EB324" s="1175"/>
      <c r="EC324" s="1175"/>
      <c r="ED324" s="1175"/>
      <c r="EE324" s="1175"/>
      <c r="EF324" s="1175"/>
      <c r="EG324" s="1175"/>
      <c r="EH324" s="1175"/>
      <c r="EI324" s="1175"/>
      <c r="EJ324" s="1175"/>
      <c r="EK324" s="1175"/>
      <c r="EL324" s="1175"/>
      <c r="EM324" s="1175"/>
      <c r="EN324" s="1175"/>
      <c r="EO324" s="1175"/>
      <c r="EP324" s="1175"/>
      <c r="EQ324" s="1175"/>
      <c r="ER324" s="1175"/>
      <c r="ES324" s="1175"/>
      <c r="ET324" s="1175"/>
      <c r="EU324" s="1175"/>
      <c r="EV324" s="1175"/>
      <c r="EW324" s="1175"/>
      <c r="EX324" s="1175"/>
      <c r="EY324" s="1175"/>
      <c r="EZ324" s="1175"/>
      <c r="FA324" s="1175"/>
      <c r="FB324" s="1175"/>
      <c r="FC324" s="1175"/>
      <c r="FD324" s="1175"/>
      <c r="FE324" s="1175"/>
      <c r="FF324" s="1175"/>
      <c r="FG324" s="1175"/>
      <c r="FH324" s="1175"/>
      <c r="FI324" s="1175"/>
      <c r="FJ324" s="1175"/>
      <c r="FK324" s="1175"/>
      <c r="FL324" s="1175"/>
      <c r="FM324" s="1175"/>
      <c r="FN324" s="1175"/>
      <c r="FO324" s="1175"/>
      <c r="FP324" s="1175"/>
      <c r="FQ324" s="1175"/>
      <c r="FR324" s="1175"/>
      <c r="FS324" s="1175"/>
      <c r="FT324" s="1175"/>
      <c r="FU324" s="1175"/>
      <c r="FV324" s="1175"/>
      <c r="FW324" s="1175"/>
      <c r="FX324" s="1175"/>
      <c r="FY324" s="1175"/>
      <c r="FZ324" s="1175"/>
      <c r="GA324" s="1175"/>
      <c r="GB324" s="1175"/>
      <c r="GC324" s="1175"/>
      <c r="GD324" s="1175"/>
      <c r="GE324" s="1175"/>
      <c r="GF324" s="1175"/>
      <c r="GG324" s="1175"/>
      <c r="GH324" s="1175"/>
      <c r="GI324" s="1175"/>
      <c r="GJ324" s="1175"/>
      <c r="GK324" s="1175"/>
      <c r="GL324" s="1175"/>
      <c r="GM324" s="1175"/>
      <c r="GN324" s="1175"/>
      <c r="GO324" s="1175"/>
      <c r="GP324" s="1175"/>
      <c r="GQ324" s="1175"/>
      <c r="GR324" s="1175"/>
      <c r="GS324" s="1175"/>
      <c r="GT324" s="1175"/>
      <c r="GU324" s="1175"/>
      <c r="GV324" s="1175"/>
      <c r="GW324" s="1175"/>
      <c r="GX324" s="1175"/>
      <c r="GY324" s="1175"/>
      <c r="GZ324" s="1175"/>
      <c r="HA324" s="1175"/>
      <c r="HB324" s="1175"/>
      <c r="HC324" s="1175"/>
      <c r="HD324" s="1175"/>
      <c r="HE324" s="1175"/>
      <c r="HF324" s="1175"/>
      <c r="HG324" s="1175"/>
      <c r="HH324" s="1175"/>
      <c r="HI324" s="1175"/>
      <c r="HJ324" s="1175"/>
      <c r="HK324" s="1175"/>
      <c r="HL324" s="1175"/>
      <c r="HM324" s="1175"/>
      <c r="HN324" s="1175"/>
      <c r="HO324" s="1175"/>
      <c r="HP324" s="1175"/>
      <c r="HQ324" s="1175"/>
      <c r="HR324" s="1175"/>
      <c r="HS324" s="1175"/>
      <c r="HT324" s="1175"/>
      <c r="HU324" s="1175"/>
      <c r="HV324" s="1175"/>
      <c r="HW324" s="1175"/>
      <c r="HX324" s="1175"/>
      <c r="HY324" s="1175"/>
      <c r="HZ324" s="1175"/>
      <c r="IA324" s="1175"/>
      <c r="IB324" s="1175"/>
      <c r="IC324" s="1175"/>
      <c r="ID324" s="1175"/>
      <c r="IE324" s="1175"/>
      <c r="IF324" s="1175"/>
      <c r="IG324" s="1175"/>
      <c r="IH324" s="1175"/>
      <c r="II324" s="1175"/>
      <c r="IJ324" s="1175"/>
      <c r="IK324" s="1175"/>
      <c r="IL324" s="1175"/>
      <c r="IM324" s="1175"/>
      <c r="IN324" s="1175"/>
      <c r="IO324" s="1175"/>
      <c r="IP324" s="1175"/>
      <c r="IQ324" s="1175"/>
      <c r="IR324" s="1175"/>
      <c r="IS324" s="1175"/>
      <c r="IT324" s="1175"/>
      <c r="IU324" s="1175"/>
      <c r="IV324" s="1175"/>
      <c r="IW324" s="1175"/>
      <c r="IX324" s="1175"/>
      <c r="IY324" s="1175"/>
      <c r="IZ324" s="1175"/>
      <c r="JA324" s="1175"/>
      <c r="JB324" s="1175"/>
      <c r="JC324" s="1175"/>
      <c r="JD324" s="1175"/>
      <c r="JE324" s="1175"/>
    </row>
    <row r="325" spans="13:265" s="1206" customFormat="1" ht="15" hidden="1" customHeight="1" x14ac:dyDescent="0.25">
      <c r="M325" s="1064"/>
      <c r="N325" s="1064"/>
      <c r="CK325" s="1175"/>
      <c r="CL325" s="1175"/>
      <c r="CM325" s="1175"/>
      <c r="CN325" s="1175"/>
      <c r="CO325" s="1175"/>
      <c r="CP325" s="1175"/>
      <c r="CQ325" s="1175"/>
      <c r="CR325" s="1175"/>
      <c r="CS325" s="1175"/>
      <c r="CT325" s="1175"/>
      <c r="CU325" s="1175"/>
      <c r="CV325" s="1175"/>
      <c r="CW325" s="1175"/>
      <c r="CX325" s="1175"/>
      <c r="CY325" s="1175"/>
      <c r="CZ325" s="1175"/>
      <c r="DA325" s="1175"/>
      <c r="DB325" s="1175"/>
      <c r="DC325" s="1175"/>
      <c r="DD325" s="1175"/>
      <c r="DE325" s="1175"/>
      <c r="DF325" s="1175"/>
      <c r="DG325" s="1175"/>
      <c r="DH325" s="1175"/>
      <c r="DI325" s="1175"/>
      <c r="DJ325" s="1175"/>
      <c r="DK325" s="1175"/>
      <c r="DL325" s="1175"/>
      <c r="DM325" s="1175"/>
      <c r="DN325" s="1175"/>
      <c r="DO325" s="1175"/>
      <c r="DP325" s="1175"/>
      <c r="DQ325" s="1175"/>
      <c r="DR325" s="1175"/>
      <c r="DS325" s="1175"/>
      <c r="DT325" s="1175"/>
      <c r="DU325" s="1175"/>
      <c r="DV325" s="1175"/>
      <c r="DW325" s="1175"/>
      <c r="DX325" s="1175"/>
      <c r="DY325" s="1175"/>
      <c r="DZ325" s="1175"/>
      <c r="EA325" s="1175"/>
      <c r="EB325" s="1175"/>
      <c r="EC325" s="1175"/>
      <c r="ED325" s="1175"/>
      <c r="EE325" s="1175"/>
      <c r="EF325" s="1175"/>
      <c r="EG325" s="1175"/>
      <c r="EH325" s="1175"/>
      <c r="EI325" s="1175"/>
      <c r="EJ325" s="1175"/>
      <c r="EK325" s="1175"/>
      <c r="EL325" s="1175"/>
      <c r="EM325" s="1175"/>
      <c r="EN325" s="1175"/>
      <c r="EO325" s="1175"/>
      <c r="EP325" s="1175"/>
      <c r="EQ325" s="1175"/>
      <c r="ER325" s="1175"/>
      <c r="ES325" s="1175"/>
      <c r="ET325" s="1175"/>
      <c r="EU325" s="1175"/>
      <c r="EV325" s="1175"/>
      <c r="EW325" s="1175"/>
      <c r="EX325" s="1175"/>
      <c r="EY325" s="1175"/>
      <c r="EZ325" s="1175"/>
      <c r="FA325" s="1175"/>
      <c r="FB325" s="1175"/>
      <c r="FC325" s="1175"/>
      <c r="FD325" s="1175"/>
      <c r="FE325" s="1175"/>
      <c r="FF325" s="1175"/>
      <c r="FG325" s="1175"/>
      <c r="FH325" s="1175"/>
      <c r="FI325" s="1175"/>
      <c r="FJ325" s="1175"/>
      <c r="FK325" s="1175"/>
      <c r="FL325" s="1175"/>
      <c r="FM325" s="1175"/>
      <c r="FN325" s="1175"/>
      <c r="FO325" s="1175"/>
      <c r="FP325" s="1175"/>
      <c r="FQ325" s="1175"/>
      <c r="FR325" s="1175"/>
      <c r="FS325" s="1175"/>
      <c r="FT325" s="1175"/>
      <c r="FU325" s="1175"/>
      <c r="FV325" s="1175"/>
      <c r="FW325" s="1175"/>
      <c r="FX325" s="1175"/>
      <c r="FY325" s="1175"/>
      <c r="FZ325" s="1175"/>
      <c r="GA325" s="1175"/>
      <c r="GB325" s="1175"/>
      <c r="GC325" s="1175"/>
      <c r="GD325" s="1175"/>
      <c r="GE325" s="1175"/>
      <c r="GF325" s="1175"/>
      <c r="GG325" s="1175"/>
      <c r="GH325" s="1175"/>
      <c r="GI325" s="1175"/>
      <c r="GJ325" s="1175"/>
      <c r="GK325" s="1175"/>
      <c r="GL325" s="1175"/>
      <c r="GM325" s="1175"/>
      <c r="GN325" s="1175"/>
      <c r="GO325" s="1175"/>
      <c r="GP325" s="1175"/>
      <c r="GQ325" s="1175"/>
      <c r="GR325" s="1175"/>
      <c r="GS325" s="1175"/>
      <c r="GT325" s="1175"/>
      <c r="GU325" s="1175"/>
      <c r="GV325" s="1175"/>
      <c r="GW325" s="1175"/>
      <c r="GX325" s="1175"/>
      <c r="GY325" s="1175"/>
      <c r="GZ325" s="1175"/>
      <c r="HA325" s="1175"/>
      <c r="HB325" s="1175"/>
      <c r="HC325" s="1175"/>
      <c r="HD325" s="1175"/>
      <c r="HE325" s="1175"/>
      <c r="HF325" s="1175"/>
      <c r="HG325" s="1175"/>
      <c r="HH325" s="1175"/>
      <c r="HI325" s="1175"/>
      <c r="HJ325" s="1175"/>
      <c r="HK325" s="1175"/>
      <c r="HL325" s="1175"/>
      <c r="HM325" s="1175"/>
      <c r="HN325" s="1175"/>
      <c r="HO325" s="1175"/>
      <c r="HP325" s="1175"/>
      <c r="HQ325" s="1175"/>
      <c r="HR325" s="1175"/>
      <c r="HS325" s="1175"/>
      <c r="HT325" s="1175"/>
      <c r="HU325" s="1175"/>
      <c r="HV325" s="1175"/>
      <c r="HW325" s="1175"/>
      <c r="HX325" s="1175"/>
      <c r="HY325" s="1175"/>
      <c r="HZ325" s="1175"/>
      <c r="IA325" s="1175"/>
      <c r="IB325" s="1175"/>
      <c r="IC325" s="1175"/>
      <c r="ID325" s="1175"/>
      <c r="IE325" s="1175"/>
      <c r="IF325" s="1175"/>
      <c r="IG325" s="1175"/>
      <c r="IH325" s="1175"/>
      <c r="II325" s="1175"/>
      <c r="IJ325" s="1175"/>
      <c r="IK325" s="1175"/>
      <c r="IL325" s="1175"/>
      <c r="IM325" s="1175"/>
      <c r="IN325" s="1175"/>
      <c r="IO325" s="1175"/>
      <c r="IP325" s="1175"/>
      <c r="IQ325" s="1175"/>
      <c r="IR325" s="1175"/>
      <c r="IS325" s="1175"/>
      <c r="IT325" s="1175"/>
      <c r="IU325" s="1175"/>
      <c r="IV325" s="1175"/>
      <c r="IW325" s="1175"/>
      <c r="IX325" s="1175"/>
      <c r="IY325" s="1175"/>
      <c r="IZ325" s="1175"/>
      <c r="JA325" s="1175"/>
      <c r="JB325" s="1175"/>
      <c r="JC325" s="1175"/>
      <c r="JD325" s="1175"/>
      <c r="JE325" s="1175"/>
    </row>
    <row r="326" spans="13:265" s="1206" customFormat="1" ht="15" hidden="1" customHeight="1" x14ac:dyDescent="0.25">
      <c r="M326" s="1064"/>
      <c r="N326" s="1064"/>
      <c r="CK326" s="1175"/>
      <c r="CL326" s="1175"/>
      <c r="CM326" s="1175"/>
      <c r="CN326" s="1175"/>
      <c r="CO326" s="1175"/>
      <c r="CP326" s="1175"/>
      <c r="CQ326" s="1175"/>
      <c r="CR326" s="1175"/>
      <c r="CS326" s="1175"/>
      <c r="CT326" s="1175"/>
      <c r="CU326" s="1175"/>
      <c r="CV326" s="1175"/>
      <c r="CW326" s="1175"/>
      <c r="CX326" s="1175"/>
      <c r="CY326" s="1175"/>
      <c r="CZ326" s="1175"/>
      <c r="DA326" s="1175"/>
      <c r="DB326" s="1175"/>
      <c r="DC326" s="1175"/>
      <c r="DD326" s="1175"/>
      <c r="DE326" s="1175"/>
      <c r="DF326" s="1175"/>
      <c r="DG326" s="1175"/>
      <c r="DH326" s="1175"/>
      <c r="DI326" s="1175"/>
      <c r="DJ326" s="1175"/>
      <c r="DK326" s="1175"/>
      <c r="DL326" s="1175"/>
      <c r="DM326" s="1175"/>
      <c r="DN326" s="1175"/>
      <c r="DO326" s="1175"/>
      <c r="DP326" s="1175"/>
      <c r="DQ326" s="1175"/>
      <c r="DR326" s="1175"/>
      <c r="DS326" s="1175"/>
      <c r="DT326" s="1175"/>
      <c r="DU326" s="1175"/>
      <c r="DV326" s="1175"/>
      <c r="DW326" s="1175"/>
      <c r="DX326" s="1175"/>
      <c r="DY326" s="1175"/>
      <c r="DZ326" s="1175"/>
      <c r="EA326" s="1175"/>
      <c r="EB326" s="1175"/>
      <c r="EC326" s="1175"/>
      <c r="ED326" s="1175"/>
      <c r="EE326" s="1175"/>
      <c r="EF326" s="1175"/>
      <c r="EG326" s="1175"/>
      <c r="EH326" s="1175"/>
      <c r="EI326" s="1175"/>
      <c r="EJ326" s="1175"/>
      <c r="EK326" s="1175"/>
      <c r="EL326" s="1175"/>
      <c r="EM326" s="1175"/>
      <c r="EN326" s="1175"/>
      <c r="EO326" s="1175"/>
      <c r="EP326" s="1175"/>
      <c r="EQ326" s="1175"/>
      <c r="ER326" s="1175"/>
      <c r="ES326" s="1175"/>
      <c r="ET326" s="1175"/>
      <c r="EU326" s="1175"/>
      <c r="EV326" s="1175"/>
      <c r="EW326" s="1175"/>
      <c r="EX326" s="1175"/>
      <c r="EY326" s="1175"/>
      <c r="EZ326" s="1175"/>
      <c r="FA326" s="1175"/>
      <c r="FB326" s="1175"/>
      <c r="FC326" s="1175"/>
      <c r="FD326" s="1175"/>
      <c r="FE326" s="1175"/>
      <c r="FF326" s="1175"/>
      <c r="FG326" s="1175"/>
      <c r="FH326" s="1175"/>
      <c r="FI326" s="1175"/>
      <c r="FJ326" s="1175"/>
      <c r="FK326" s="1175"/>
      <c r="FL326" s="1175"/>
      <c r="FM326" s="1175"/>
      <c r="FN326" s="1175"/>
      <c r="FO326" s="1175"/>
      <c r="FP326" s="1175"/>
      <c r="FQ326" s="1175"/>
      <c r="FR326" s="1175"/>
      <c r="FS326" s="1175"/>
      <c r="FT326" s="1175"/>
      <c r="FU326" s="1175"/>
      <c r="FV326" s="1175"/>
      <c r="FW326" s="1175"/>
      <c r="FX326" s="1175"/>
      <c r="FY326" s="1175"/>
      <c r="FZ326" s="1175"/>
      <c r="GA326" s="1175"/>
      <c r="GB326" s="1175"/>
      <c r="GC326" s="1175"/>
      <c r="GD326" s="1175"/>
      <c r="GE326" s="1175"/>
      <c r="GF326" s="1175"/>
      <c r="GG326" s="1175"/>
      <c r="GH326" s="1175"/>
      <c r="GI326" s="1175"/>
      <c r="GJ326" s="1175"/>
      <c r="GK326" s="1175"/>
      <c r="GL326" s="1175"/>
      <c r="GM326" s="1175"/>
      <c r="GN326" s="1175"/>
      <c r="GO326" s="1175"/>
      <c r="GP326" s="1175"/>
      <c r="GQ326" s="1175"/>
      <c r="GR326" s="1175"/>
      <c r="GS326" s="1175"/>
      <c r="GT326" s="1175"/>
      <c r="GU326" s="1175"/>
      <c r="GV326" s="1175"/>
      <c r="GW326" s="1175"/>
      <c r="GX326" s="1175"/>
      <c r="GY326" s="1175"/>
      <c r="GZ326" s="1175"/>
      <c r="HA326" s="1175"/>
      <c r="HB326" s="1175"/>
      <c r="HC326" s="1175"/>
      <c r="HD326" s="1175"/>
      <c r="HE326" s="1175"/>
      <c r="HF326" s="1175"/>
      <c r="HG326" s="1175"/>
      <c r="HH326" s="1175"/>
      <c r="HI326" s="1175"/>
      <c r="HJ326" s="1175"/>
      <c r="HK326" s="1175"/>
      <c r="HL326" s="1175"/>
      <c r="HM326" s="1175"/>
      <c r="HN326" s="1175"/>
      <c r="HO326" s="1175"/>
      <c r="HP326" s="1175"/>
      <c r="HQ326" s="1175"/>
      <c r="HR326" s="1175"/>
      <c r="HS326" s="1175"/>
      <c r="HT326" s="1175"/>
      <c r="HU326" s="1175"/>
      <c r="HV326" s="1175"/>
      <c r="HW326" s="1175"/>
      <c r="HX326" s="1175"/>
      <c r="HY326" s="1175"/>
      <c r="HZ326" s="1175"/>
      <c r="IA326" s="1175"/>
      <c r="IB326" s="1175"/>
      <c r="IC326" s="1175"/>
      <c r="ID326" s="1175"/>
      <c r="IE326" s="1175"/>
      <c r="IF326" s="1175"/>
      <c r="IG326" s="1175"/>
      <c r="IH326" s="1175"/>
      <c r="II326" s="1175"/>
      <c r="IJ326" s="1175"/>
      <c r="IK326" s="1175"/>
      <c r="IL326" s="1175"/>
      <c r="IM326" s="1175"/>
      <c r="IN326" s="1175"/>
      <c r="IO326" s="1175"/>
      <c r="IP326" s="1175"/>
      <c r="IQ326" s="1175"/>
      <c r="IR326" s="1175"/>
      <c r="IS326" s="1175"/>
      <c r="IT326" s="1175"/>
      <c r="IU326" s="1175"/>
      <c r="IV326" s="1175"/>
      <c r="IW326" s="1175"/>
      <c r="IX326" s="1175"/>
      <c r="IY326" s="1175"/>
      <c r="IZ326" s="1175"/>
      <c r="JA326" s="1175"/>
      <c r="JB326" s="1175"/>
      <c r="JC326" s="1175"/>
      <c r="JD326" s="1175"/>
      <c r="JE326" s="1175"/>
    </row>
    <row r="327" spans="13:265" s="1206" customFormat="1" ht="15" hidden="1" customHeight="1" x14ac:dyDescent="0.25">
      <c r="M327" s="1064"/>
      <c r="N327" s="1064"/>
      <c r="CK327" s="1175"/>
      <c r="CL327" s="1175"/>
      <c r="CM327" s="1175"/>
      <c r="CN327" s="1175"/>
      <c r="CO327" s="1175"/>
      <c r="CP327" s="1175"/>
      <c r="CQ327" s="1175"/>
      <c r="CR327" s="1175"/>
      <c r="CS327" s="1175"/>
      <c r="CT327" s="1175"/>
      <c r="CU327" s="1175"/>
      <c r="CV327" s="1175"/>
      <c r="CW327" s="1175"/>
      <c r="CX327" s="1175"/>
      <c r="CY327" s="1175"/>
      <c r="CZ327" s="1175"/>
      <c r="DA327" s="1175"/>
      <c r="DB327" s="1175"/>
      <c r="DC327" s="1175"/>
      <c r="DD327" s="1175"/>
      <c r="DE327" s="1175"/>
      <c r="DF327" s="1175"/>
      <c r="DG327" s="1175"/>
      <c r="DH327" s="1175"/>
      <c r="DI327" s="1175"/>
      <c r="DJ327" s="1175"/>
      <c r="DK327" s="1175"/>
      <c r="DL327" s="1175"/>
      <c r="DM327" s="1175"/>
      <c r="DN327" s="1175"/>
      <c r="DO327" s="1175"/>
      <c r="DP327" s="1175"/>
      <c r="DQ327" s="1175"/>
      <c r="DR327" s="1175"/>
      <c r="DS327" s="1175"/>
      <c r="DT327" s="1175"/>
      <c r="DU327" s="1175"/>
      <c r="DV327" s="1175"/>
      <c r="DW327" s="1175"/>
      <c r="DX327" s="1175"/>
      <c r="DY327" s="1175"/>
      <c r="DZ327" s="1175"/>
      <c r="EA327" s="1175"/>
      <c r="EB327" s="1175"/>
      <c r="EC327" s="1175"/>
      <c r="ED327" s="1175"/>
      <c r="EE327" s="1175"/>
      <c r="EF327" s="1175"/>
      <c r="EG327" s="1175"/>
      <c r="EH327" s="1175"/>
      <c r="EI327" s="1175"/>
      <c r="EJ327" s="1175"/>
      <c r="EK327" s="1175"/>
      <c r="EL327" s="1175"/>
      <c r="EM327" s="1175"/>
      <c r="EN327" s="1175"/>
      <c r="EO327" s="1175"/>
      <c r="EP327" s="1175"/>
      <c r="EQ327" s="1175"/>
      <c r="ER327" s="1175"/>
      <c r="ES327" s="1175"/>
      <c r="ET327" s="1175"/>
      <c r="EU327" s="1175"/>
      <c r="EV327" s="1175"/>
      <c r="EW327" s="1175"/>
      <c r="EX327" s="1175"/>
      <c r="EY327" s="1175"/>
      <c r="EZ327" s="1175"/>
      <c r="FA327" s="1175"/>
      <c r="FB327" s="1175"/>
      <c r="FC327" s="1175"/>
      <c r="FD327" s="1175"/>
      <c r="FE327" s="1175"/>
      <c r="FF327" s="1175"/>
      <c r="FG327" s="1175"/>
      <c r="FH327" s="1175"/>
      <c r="FI327" s="1175"/>
      <c r="FJ327" s="1175"/>
      <c r="FK327" s="1175"/>
      <c r="FL327" s="1175"/>
      <c r="FM327" s="1175"/>
      <c r="FN327" s="1175"/>
      <c r="FO327" s="1175"/>
      <c r="FP327" s="1175"/>
      <c r="FQ327" s="1175"/>
      <c r="FR327" s="1175"/>
      <c r="FS327" s="1175"/>
      <c r="FT327" s="1175"/>
      <c r="FU327" s="1175"/>
      <c r="FV327" s="1175"/>
      <c r="FW327" s="1175"/>
      <c r="FX327" s="1175"/>
      <c r="FY327" s="1175"/>
      <c r="FZ327" s="1175"/>
      <c r="GA327" s="1175"/>
      <c r="GB327" s="1175"/>
      <c r="GC327" s="1175"/>
      <c r="GD327" s="1175"/>
      <c r="GE327" s="1175"/>
      <c r="GF327" s="1175"/>
      <c r="GG327" s="1175"/>
      <c r="GH327" s="1175"/>
      <c r="GI327" s="1175"/>
      <c r="GJ327" s="1175"/>
      <c r="GK327" s="1175"/>
      <c r="GL327" s="1175"/>
      <c r="GM327" s="1175"/>
      <c r="GN327" s="1175"/>
      <c r="GO327" s="1175"/>
      <c r="GP327" s="1175"/>
      <c r="GQ327" s="1175"/>
      <c r="GR327" s="1175"/>
      <c r="GS327" s="1175"/>
      <c r="GT327" s="1175"/>
      <c r="GU327" s="1175"/>
      <c r="GV327" s="1175"/>
      <c r="GW327" s="1175"/>
      <c r="GX327" s="1175"/>
      <c r="GY327" s="1175"/>
      <c r="GZ327" s="1175"/>
      <c r="HA327" s="1175"/>
      <c r="HB327" s="1175"/>
      <c r="HC327" s="1175"/>
      <c r="HD327" s="1175"/>
      <c r="HE327" s="1175"/>
      <c r="HF327" s="1175"/>
      <c r="HG327" s="1175"/>
      <c r="HH327" s="1175"/>
      <c r="HI327" s="1175"/>
      <c r="HJ327" s="1175"/>
      <c r="HK327" s="1175"/>
      <c r="HL327" s="1175"/>
      <c r="HM327" s="1175"/>
      <c r="HN327" s="1175"/>
      <c r="HO327" s="1175"/>
      <c r="HP327" s="1175"/>
      <c r="HQ327" s="1175"/>
      <c r="HR327" s="1175"/>
      <c r="HS327" s="1175"/>
      <c r="HT327" s="1175"/>
      <c r="HU327" s="1175"/>
      <c r="HV327" s="1175"/>
      <c r="HW327" s="1175"/>
      <c r="HX327" s="1175"/>
      <c r="HY327" s="1175"/>
      <c r="HZ327" s="1175"/>
      <c r="IA327" s="1175"/>
      <c r="IB327" s="1175"/>
      <c r="IC327" s="1175"/>
      <c r="ID327" s="1175"/>
      <c r="IE327" s="1175"/>
      <c r="IF327" s="1175"/>
      <c r="IG327" s="1175"/>
      <c r="IH327" s="1175"/>
      <c r="II327" s="1175"/>
      <c r="IJ327" s="1175"/>
      <c r="IK327" s="1175"/>
      <c r="IL327" s="1175"/>
      <c r="IM327" s="1175"/>
      <c r="IN327" s="1175"/>
      <c r="IO327" s="1175"/>
      <c r="IP327" s="1175"/>
      <c r="IQ327" s="1175"/>
      <c r="IR327" s="1175"/>
      <c r="IS327" s="1175"/>
      <c r="IT327" s="1175"/>
      <c r="IU327" s="1175"/>
      <c r="IV327" s="1175"/>
      <c r="IW327" s="1175"/>
      <c r="IX327" s="1175"/>
      <c r="IY327" s="1175"/>
      <c r="IZ327" s="1175"/>
      <c r="JA327" s="1175"/>
      <c r="JB327" s="1175"/>
      <c r="JC327" s="1175"/>
      <c r="JD327" s="1175"/>
      <c r="JE327" s="1175"/>
    </row>
    <row r="328" spans="13:265" s="1206" customFormat="1" ht="15" hidden="1" customHeight="1" x14ac:dyDescent="0.25">
      <c r="M328" s="1064"/>
      <c r="N328" s="1064"/>
      <c r="CK328" s="1175"/>
      <c r="CL328" s="1175"/>
      <c r="CM328" s="1175"/>
      <c r="CN328" s="1175"/>
      <c r="CO328" s="1175"/>
      <c r="CP328" s="1175"/>
      <c r="CQ328" s="1175"/>
      <c r="CR328" s="1175"/>
      <c r="CS328" s="1175"/>
      <c r="CT328" s="1175"/>
      <c r="CU328" s="1175"/>
      <c r="CV328" s="1175"/>
      <c r="CW328" s="1175"/>
      <c r="CX328" s="1175"/>
      <c r="CY328" s="1175"/>
      <c r="CZ328" s="1175"/>
      <c r="DA328" s="1175"/>
      <c r="DB328" s="1175"/>
      <c r="DC328" s="1175"/>
      <c r="DD328" s="1175"/>
      <c r="DE328" s="1175"/>
      <c r="DF328" s="1175"/>
      <c r="DG328" s="1175"/>
      <c r="DH328" s="1175"/>
      <c r="DI328" s="1175"/>
      <c r="DJ328" s="1175"/>
      <c r="DK328" s="1175"/>
      <c r="DL328" s="1175"/>
      <c r="DM328" s="1175"/>
      <c r="DN328" s="1175"/>
      <c r="DO328" s="1175"/>
      <c r="DP328" s="1175"/>
      <c r="DQ328" s="1175"/>
      <c r="DR328" s="1175"/>
      <c r="DS328" s="1175"/>
      <c r="DT328" s="1175"/>
      <c r="DU328" s="1175"/>
      <c r="DV328" s="1175"/>
      <c r="DW328" s="1175"/>
      <c r="DX328" s="1175"/>
      <c r="DY328" s="1175"/>
      <c r="DZ328" s="1175"/>
      <c r="EA328" s="1175"/>
      <c r="EB328" s="1175"/>
      <c r="EC328" s="1175"/>
      <c r="ED328" s="1175"/>
      <c r="EE328" s="1175"/>
      <c r="EF328" s="1175"/>
      <c r="EG328" s="1175"/>
      <c r="EH328" s="1175"/>
      <c r="EI328" s="1175"/>
      <c r="EJ328" s="1175"/>
      <c r="EK328" s="1175"/>
      <c r="EL328" s="1175"/>
      <c r="EM328" s="1175"/>
      <c r="EN328" s="1175"/>
      <c r="EO328" s="1175"/>
      <c r="EP328" s="1175"/>
      <c r="EQ328" s="1175"/>
      <c r="ER328" s="1175"/>
      <c r="ES328" s="1175"/>
      <c r="ET328" s="1175"/>
      <c r="EU328" s="1175"/>
      <c r="EV328" s="1175"/>
      <c r="EW328" s="1175"/>
      <c r="EX328" s="1175"/>
      <c r="EY328" s="1175"/>
      <c r="EZ328" s="1175"/>
      <c r="FA328" s="1175"/>
      <c r="FB328" s="1175"/>
      <c r="FC328" s="1175"/>
      <c r="FD328" s="1175"/>
      <c r="FE328" s="1175"/>
      <c r="FF328" s="1175"/>
      <c r="FG328" s="1175"/>
      <c r="FH328" s="1175"/>
      <c r="FI328" s="1175"/>
      <c r="FJ328" s="1175"/>
      <c r="FK328" s="1175"/>
      <c r="FL328" s="1175"/>
      <c r="FM328" s="1175"/>
      <c r="FN328" s="1175"/>
      <c r="FO328" s="1175"/>
      <c r="FP328" s="1175"/>
      <c r="FQ328" s="1175"/>
      <c r="FR328" s="1175"/>
      <c r="FS328" s="1175"/>
      <c r="FT328" s="1175"/>
      <c r="FU328" s="1175"/>
      <c r="FV328" s="1175"/>
      <c r="FW328" s="1175"/>
      <c r="FX328" s="1175"/>
      <c r="FY328" s="1175"/>
      <c r="FZ328" s="1175"/>
      <c r="GA328" s="1175"/>
      <c r="GB328" s="1175"/>
      <c r="GC328" s="1175"/>
      <c r="GD328" s="1175"/>
      <c r="GE328" s="1175"/>
      <c r="GF328" s="1175"/>
      <c r="GG328" s="1175"/>
      <c r="GH328" s="1175"/>
      <c r="GI328" s="1175"/>
      <c r="GJ328" s="1175"/>
      <c r="GK328" s="1175"/>
      <c r="GL328" s="1175"/>
      <c r="GM328" s="1175"/>
      <c r="GN328" s="1175"/>
      <c r="GO328" s="1175"/>
      <c r="GP328" s="1175"/>
      <c r="GQ328" s="1175"/>
      <c r="GR328" s="1175"/>
      <c r="GS328" s="1175"/>
      <c r="GT328" s="1175"/>
      <c r="GU328" s="1175"/>
      <c r="GV328" s="1175"/>
      <c r="GW328" s="1175"/>
      <c r="GX328" s="1175"/>
      <c r="GY328" s="1175"/>
      <c r="GZ328" s="1175"/>
      <c r="HA328" s="1175"/>
      <c r="HB328" s="1175"/>
      <c r="HC328" s="1175"/>
      <c r="HD328" s="1175"/>
      <c r="HE328" s="1175"/>
      <c r="HF328" s="1175"/>
      <c r="HG328" s="1175"/>
      <c r="HH328" s="1175"/>
      <c r="HI328" s="1175"/>
      <c r="HJ328" s="1175"/>
      <c r="HK328" s="1175"/>
      <c r="HL328" s="1175"/>
      <c r="HM328" s="1175"/>
      <c r="HN328" s="1175"/>
      <c r="HO328" s="1175"/>
      <c r="HP328" s="1175"/>
      <c r="HQ328" s="1175"/>
      <c r="HR328" s="1175"/>
      <c r="HS328" s="1175"/>
      <c r="HT328" s="1175"/>
      <c r="HU328" s="1175"/>
      <c r="HV328" s="1175"/>
      <c r="HW328" s="1175"/>
      <c r="HX328" s="1175"/>
      <c r="HY328" s="1175"/>
      <c r="HZ328" s="1175"/>
      <c r="IA328" s="1175"/>
      <c r="IB328" s="1175"/>
      <c r="IC328" s="1175"/>
      <c r="ID328" s="1175"/>
      <c r="IE328" s="1175"/>
      <c r="IF328" s="1175"/>
      <c r="IG328" s="1175"/>
      <c r="IH328" s="1175"/>
      <c r="II328" s="1175"/>
      <c r="IJ328" s="1175"/>
      <c r="IK328" s="1175"/>
      <c r="IL328" s="1175"/>
      <c r="IM328" s="1175"/>
      <c r="IN328" s="1175"/>
      <c r="IO328" s="1175"/>
      <c r="IP328" s="1175"/>
      <c r="IQ328" s="1175"/>
      <c r="IR328" s="1175"/>
      <c r="IS328" s="1175"/>
      <c r="IT328" s="1175"/>
      <c r="IU328" s="1175"/>
      <c r="IV328" s="1175"/>
      <c r="IW328" s="1175"/>
      <c r="IX328" s="1175"/>
      <c r="IY328" s="1175"/>
      <c r="IZ328" s="1175"/>
      <c r="JA328" s="1175"/>
      <c r="JB328" s="1175"/>
      <c r="JC328" s="1175"/>
      <c r="JD328" s="1175"/>
      <c r="JE328" s="1175"/>
    </row>
    <row r="329" spans="13:265" s="1206" customFormat="1" ht="15" hidden="1" customHeight="1" x14ac:dyDescent="0.25">
      <c r="M329" s="1064"/>
      <c r="N329" s="1064"/>
      <c r="CK329" s="1175"/>
      <c r="CL329" s="1175"/>
      <c r="CM329" s="1175"/>
      <c r="CN329" s="1175"/>
      <c r="CO329" s="1175"/>
      <c r="CP329" s="1175"/>
      <c r="CQ329" s="1175"/>
      <c r="CR329" s="1175"/>
      <c r="CS329" s="1175"/>
      <c r="CT329" s="1175"/>
      <c r="CU329" s="1175"/>
      <c r="CV329" s="1175"/>
      <c r="CW329" s="1175"/>
      <c r="CX329" s="1175"/>
      <c r="CY329" s="1175"/>
      <c r="CZ329" s="1175"/>
      <c r="DA329" s="1175"/>
      <c r="DB329" s="1175"/>
      <c r="DC329" s="1175"/>
      <c r="DD329" s="1175"/>
      <c r="DE329" s="1175"/>
      <c r="DF329" s="1175"/>
      <c r="DG329" s="1175"/>
      <c r="DH329" s="1175"/>
      <c r="DI329" s="1175"/>
      <c r="DJ329" s="1175"/>
      <c r="DK329" s="1175"/>
      <c r="DL329" s="1175"/>
      <c r="DM329" s="1175"/>
      <c r="DN329" s="1175"/>
      <c r="DO329" s="1175"/>
      <c r="DP329" s="1175"/>
      <c r="DQ329" s="1175"/>
      <c r="DR329" s="1175"/>
      <c r="DS329" s="1175"/>
      <c r="DT329" s="1175"/>
      <c r="DU329" s="1175"/>
      <c r="DV329" s="1175"/>
      <c r="DW329" s="1175"/>
      <c r="DX329" s="1175"/>
      <c r="DY329" s="1175"/>
      <c r="DZ329" s="1175"/>
      <c r="EA329" s="1175"/>
      <c r="EB329" s="1175"/>
      <c r="EC329" s="1175"/>
      <c r="ED329" s="1175"/>
      <c r="EE329" s="1175"/>
      <c r="EF329" s="1175"/>
      <c r="EG329" s="1175"/>
      <c r="EH329" s="1175"/>
      <c r="EI329" s="1175"/>
      <c r="EJ329" s="1175"/>
      <c r="EK329" s="1175"/>
      <c r="EL329" s="1175"/>
      <c r="EM329" s="1175"/>
      <c r="EN329" s="1175"/>
      <c r="EO329" s="1175"/>
      <c r="EP329" s="1175"/>
      <c r="EQ329" s="1175"/>
      <c r="ER329" s="1175"/>
      <c r="ES329" s="1175"/>
      <c r="ET329" s="1175"/>
      <c r="EU329" s="1175"/>
      <c r="EV329" s="1175"/>
      <c r="EW329" s="1175"/>
      <c r="EX329" s="1175"/>
      <c r="EY329" s="1175"/>
      <c r="EZ329" s="1175"/>
      <c r="FA329" s="1175"/>
      <c r="FB329" s="1175"/>
      <c r="FC329" s="1175"/>
      <c r="FD329" s="1175"/>
      <c r="FE329" s="1175"/>
      <c r="FF329" s="1175"/>
      <c r="FG329" s="1175"/>
      <c r="FH329" s="1175"/>
      <c r="FI329" s="1175"/>
      <c r="FJ329" s="1175"/>
      <c r="FK329" s="1175"/>
      <c r="FL329" s="1175"/>
      <c r="FM329" s="1175"/>
      <c r="FN329" s="1175"/>
      <c r="FO329" s="1175"/>
      <c r="FP329" s="1175"/>
      <c r="FQ329" s="1175"/>
      <c r="FR329" s="1175"/>
      <c r="FS329" s="1175"/>
      <c r="FT329" s="1175"/>
      <c r="FU329" s="1175"/>
      <c r="FV329" s="1175"/>
      <c r="FW329" s="1175"/>
      <c r="FX329" s="1175"/>
      <c r="FY329" s="1175"/>
      <c r="FZ329" s="1175"/>
      <c r="GA329" s="1175"/>
      <c r="GB329" s="1175"/>
      <c r="GC329" s="1175"/>
      <c r="GD329" s="1175"/>
      <c r="GE329" s="1175"/>
      <c r="GF329" s="1175"/>
      <c r="GG329" s="1175"/>
      <c r="GH329" s="1175"/>
      <c r="GI329" s="1175"/>
      <c r="GJ329" s="1175"/>
      <c r="GK329" s="1175"/>
      <c r="GL329" s="1175"/>
      <c r="GM329" s="1175"/>
      <c r="GN329" s="1175"/>
      <c r="GO329" s="1175"/>
      <c r="GP329" s="1175"/>
      <c r="GQ329" s="1175"/>
      <c r="GR329" s="1175"/>
      <c r="GS329" s="1175"/>
      <c r="GT329" s="1175"/>
      <c r="GU329" s="1175"/>
      <c r="GV329" s="1175"/>
      <c r="GW329" s="1175"/>
      <c r="GX329" s="1175"/>
      <c r="GY329" s="1175"/>
      <c r="GZ329" s="1175"/>
      <c r="HA329" s="1175"/>
      <c r="HB329" s="1175"/>
      <c r="HC329" s="1175"/>
      <c r="HD329" s="1175"/>
      <c r="HE329" s="1175"/>
      <c r="HF329" s="1175"/>
      <c r="HG329" s="1175"/>
      <c r="HH329" s="1175"/>
      <c r="HI329" s="1175"/>
      <c r="HJ329" s="1175"/>
      <c r="HK329" s="1175"/>
      <c r="HL329" s="1175"/>
      <c r="HM329" s="1175"/>
      <c r="HN329" s="1175"/>
      <c r="HO329" s="1175"/>
      <c r="HP329" s="1175"/>
      <c r="HQ329" s="1175"/>
      <c r="HR329" s="1175"/>
      <c r="HS329" s="1175"/>
      <c r="HT329" s="1175"/>
      <c r="HU329" s="1175"/>
      <c r="HV329" s="1175"/>
      <c r="HW329" s="1175"/>
      <c r="HX329" s="1175"/>
      <c r="HY329" s="1175"/>
      <c r="HZ329" s="1175"/>
      <c r="IA329" s="1175"/>
      <c r="IB329" s="1175"/>
      <c r="IC329" s="1175"/>
      <c r="ID329" s="1175"/>
      <c r="IE329" s="1175"/>
      <c r="IF329" s="1175"/>
      <c r="IG329" s="1175"/>
      <c r="IH329" s="1175"/>
      <c r="II329" s="1175"/>
      <c r="IJ329" s="1175"/>
      <c r="IK329" s="1175"/>
      <c r="IL329" s="1175"/>
      <c r="IM329" s="1175"/>
      <c r="IN329" s="1175"/>
      <c r="IO329" s="1175"/>
      <c r="IP329" s="1175"/>
      <c r="IQ329" s="1175"/>
      <c r="IR329" s="1175"/>
      <c r="IS329" s="1175"/>
      <c r="IT329" s="1175"/>
      <c r="IU329" s="1175"/>
      <c r="IV329" s="1175"/>
      <c r="IW329" s="1175"/>
      <c r="IX329" s="1175"/>
      <c r="IY329" s="1175"/>
      <c r="IZ329" s="1175"/>
      <c r="JA329" s="1175"/>
      <c r="JB329" s="1175"/>
      <c r="JC329" s="1175"/>
      <c r="JD329" s="1175"/>
      <c r="JE329" s="1175"/>
    </row>
    <row r="330" spans="13:265" s="1206" customFormat="1" ht="15" hidden="1" customHeight="1" x14ac:dyDescent="0.25">
      <c r="M330" s="1064"/>
      <c r="N330" s="1064"/>
      <c r="CK330" s="1175"/>
      <c r="CL330" s="1175"/>
      <c r="CM330" s="1175"/>
      <c r="CN330" s="1175"/>
      <c r="CO330" s="1175"/>
      <c r="CP330" s="1175"/>
      <c r="CQ330" s="1175"/>
      <c r="CR330" s="1175"/>
      <c r="CS330" s="1175"/>
      <c r="CT330" s="1175"/>
      <c r="CU330" s="1175"/>
      <c r="CV330" s="1175"/>
      <c r="CW330" s="1175"/>
      <c r="CX330" s="1175"/>
      <c r="CY330" s="1175"/>
      <c r="CZ330" s="1175"/>
      <c r="DA330" s="1175"/>
      <c r="DB330" s="1175"/>
      <c r="DC330" s="1175"/>
      <c r="DD330" s="1175"/>
      <c r="DE330" s="1175"/>
      <c r="DF330" s="1175"/>
      <c r="DG330" s="1175"/>
      <c r="DH330" s="1175"/>
      <c r="DI330" s="1175"/>
      <c r="DJ330" s="1175"/>
      <c r="DK330" s="1175"/>
      <c r="DL330" s="1175"/>
      <c r="DM330" s="1175"/>
      <c r="DN330" s="1175"/>
      <c r="DO330" s="1175"/>
      <c r="DP330" s="1175"/>
      <c r="DQ330" s="1175"/>
      <c r="DR330" s="1175"/>
      <c r="DS330" s="1175"/>
      <c r="DT330" s="1175"/>
      <c r="DU330" s="1175"/>
      <c r="DV330" s="1175"/>
      <c r="DW330" s="1175"/>
      <c r="DX330" s="1175"/>
      <c r="DY330" s="1175"/>
      <c r="DZ330" s="1175"/>
      <c r="EA330" s="1175"/>
      <c r="EB330" s="1175"/>
      <c r="EC330" s="1175"/>
      <c r="ED330" s="1175"/>
      <c r="EE330" s="1175"/>
      <c r="EF330" s="1175"/>
      <c r="EG330" s="1175"/>
      <c r="EH330" s="1175"/>
      <c r="EI330" s="1175"/>
      <c r="EJ330" s="1175"/>
      <c r="EK330" s="1175"/>
      <c r="EL330" s="1175"/>
      <c r="EM330" s="1175"/>
      <c r="EN330" s="1175"/>
      <c r="EO330" s="1175"/>
      <c r="EP330" s="1175"/>
      <c r="EQ330" s="1175"/>
      <c r="ER330" s="1175"/>
      <c r="ES330" s="1175"/>
      <c r="ET330" s="1175"/>
      <c r="EU330" s="1175"/>
      <c r="EV330" s="1175"/>
      <c r="EW330" s="1175"/>
      <c r="EX330" s="1175"/>
      <c r="EY330" s="1175"/>
      <c r="EZ330" s="1175"/>
      <c r="FA330" s="1175"/>
      <c r="FB330" s="1175"/>
      <c r="FC330" s="1175"/>
      <c r="FD330" s="1175"/>
      <c r="FE330" s="1175"/>
      <c r="FF330" s="1175"/>
      <c r="FG330" s="1175"/>
      <c r="FH330" s="1175"/>
      <c r="FI330" s="1175"/>
      <c r="FJ330" s="1175"/>
      <c r="FK330" s="1175"/>
      <c r="FL330" s="1175"/>
      <c r="FM330" s="1175"/>
      <c r="FN330" s="1175"/>
      <c r="FO330" s="1175"/>
      <c r="FP330" s="1175"/>
      <c r="FQ330" s="1175"/>
      <c r="FR330" s="1175"/>
      <c r="FS330" s="1175"/>
      <c r="FT330" s="1175"/>
      <c r="FU330" s="1175"/>
      <c r="FV330" s="1175"/>
      <c r="FW330" s="1175"/>
      <c r="FX330" s="1175"/>
      <c r="FY330" s="1175"/>
      <c r="FZ330" s="1175"/>
      <c r="GA330" s="1175"/>
      <c r="GB330" s="1175"/>
      <c r="GC330" s="1175"/>
      <c r="GD330" s="1175"/>
      <c r="GE330" s="1175"/>
      <c r="GF330" s="1175"/>
      <c r="GG330" s="1175"/>
      <c r="GH330" s="1175"/>
      <c r="GI330" s="1175"/>
      <c r="GJ330" s="1175"/>
      <c r="GK330" s="1175"/>
      <c r="GL330" s="1175"/>
      <c r="GM330" s="1175"/>
      <c r="GN330" s="1175"/>
      <c r="GO330" s="1175"/>
      <c r="GP330" s="1175"/>
      <c r="GQ330" s="1175"/>
      <c r="GR330" s="1175"/>
      <c r="GS330" s="1175"/>
      <c r="GT330" s="1175"/>
      <c r="GU330" s="1175"/>
      <c r="GV330" s="1175"/>
      <c r="GW330" s="1175"/>
      <c r="GX330" s="1175"/>
      <c r="GY330" s="1175"/>
      <c r="GZ330" s="1175"/>
      <c r="HA330" s="1175"/>
      <c r="HB330" s="1175"/>
      <c r="HC330" s="1175"/>
      <c r="HD330" s="1175"/>
      <c r="HE330" s="1175"/>
      <c r="HF330" s="1175"/>
      <c r="HG330" s="1175"/>
      <c r="HH330" s="1175"/>
      <c r="HI330" s="1175"/>
      <c r="HJ330" s="1175"/>
      <c r="HK330" s="1175"/>
      <c r="HL330" s="1175"/>
      <c r="HM330" s="1175"/>
      <c r="HN330" s="1175"/>
      <c r="HO330" s="1175"/>
      <c r="HP330" s="1175"/>
      <c r="HQ330" s="1175"/>
      <c r="HR330" s="1175"/>
      <c r="HS330" s="1175"/>
      <c r="HT330" s="1175"/>
      <c r="HU330" s="1175"/>
      <c r="HV330" s="1175"/>
      <c r="HW330" s="1175"/>
      <c r="HX330" s="1175"/>
      <c r="HY330" s="1175"/>
      <c r="HZ330" s="1175"/>
      <c r="IA330" s="1175"/>
      <c r="IB330" s="1175"/>
      <c r="IC330" s="1175"/>
      <c r="ID330" s="1175"/>
      <c r="IE330" s="1175"/>
      <c r="IF330" s="1175"/>
      <c r="IG330" s="1175"/>
      <c r="IH330" s="1175"/>
      <c r="II330" s="1175"/>
      <c r="IJ330" s="1175"/>
      <c r="IK330" s="1175"/>
      <c r="IL330" s="1175"/>
      <c r="IM330" s="1175"/>
      <c r="IN330" s="1175"/>
      <c r="IO330" s="1175"/>
      <c r="IP330" s="1175"/>
      <c r="IQ330" s="1175"/>
      <c r="IR330" s="1175"/>
      <c r="IS330" s="1175"/>
      <c r="IT330" s="1175"/>
      <c r="IU330" s="1175"/>
      <c r="IV330" s="1175"/>
      <c r="IW330" s="1175"/>
      <c r="IX330" s="1175"/>
      <c r="IY330" s="1175"/>
      <c r="IZ330" s="1175"/>
      <c r="JA330" s="1175"/>
      <c r="JB330" s="1175"/>
      <c r="JC330" s="1175"/>
      <c r="JD330" s="1175"/>
      <c r="JE330" s="1175"/>
    </row>
    <row r="331" spans="13:265" s="1206" customFormat="1" ht="15" hidden="1" customHeight="1" x14ac:dyDescent="0.25">
      <c r="M331" s="1064"/>
      <c r="N331" s="1064"/>
      <c r="CK331" s="1175"/>
      <c r="CL331" s="1175"/>
      <c r="CM331" s="1175"/>
      <c r="CN331" s="1175"/>
      <c r="CO331" s="1175"/>
      <c r="CP331" s="1175"/>
      <c r="CQ331" s="1175"/>
      <c r="CR331" s="1175"/>
      <c r="CS331" s="1175"/>
      <c r="CT331" s="1175"/>
      <c r="CU331" s="1175"/>
      <c r="CV331" s="1175"/>
      <c r="CW331" s="1175"/>
      <c r="CX331" s="1175"/>
      <c r="CY331" s="1175"/>
      <c r="CZ331" s="1175"/>
      <c r="DA331" s="1175"/>
      <c r="DB331" s="1175"/>
      <c r="DC331" s="1175"/>
      <c r="DD331" s="1175"/>
      <c r="DE331" s="1175"/>
      <c r="DF331" s="1175"/>
      <c r="DG331" s="1175"/>
      <c r="DH331" s="1175"/>
      <c r="DI331" s="1175"/>
      <c r="DJ331" s="1175"/>
      <c r="DK331" s="1175"/>
      <c r="DL331" s="1175"/>
      <c r="DM331" s="1175"/>
      <c r="DN331" s="1175"/>
      <c r="DO331" s="1175"/>
      <c r="DP331" s="1175"/>
      <c r="DQ331" s="1175"/>
      <c r="DR331" s="1175"/>
      <c r="DS331" s="1175"/>
      <c r="DT331" s="1175"/>
      <c r="DU331" s="1175"/>
      <c r="DV331" s="1175"/>
      <c r="DW331" s="1175"/>
      <c r="DX331" s="1175"/>
      <c r="DY331" s="1175"/>
      <c r="DZ331" s="1175"/>
      <c r="EA331" s="1175"/>
      <c r="EB331" s="1175"/>
      <c r="EC331" s="1175"/>
      <c r="ED331" s="1175"/>
      <c r="EE331" s="1175"/>
      <c r="EF331" s="1175"/>
      <c r="EG331" s="1175"/>
      <c r="EH331" s="1175"/>
      <c r="EI331" s="1175"/>
      <c r="EJ331" s="1175"/>
      <c r="EK331" s="1175"/>
      <c r="EL331" s="1175"/>
      <c r="EM331" s="1175"/>
      <c r="EN331" s="1175"/>
      <c r="EO331" s="1175"/>
      <c r="EP331" s="1175"/>
      <c r="EQ331" s="1175"/>
      <c r="ER331" s="1175"/>
      <c r="ES331" s="1175"/>
      <c r="ET331" s="1175"/>
      <c r="EU331" s="1175"/>
      <c r="EV331" s="1175"/>
      <c r="EW331" s="1175"/>
      <c r="EX331" s="1175"/>
      <c r="EY331" s="1175"/>
      <c r="EZ331" s="1175"/>
      <c r="FA331" s="1175"/>
      <c r="FB331" s="1175"/>
      <c r="FC331" s="1175"/>
      <c r="FD331" s="1175"/>
      <c r="FE331" s="1175"/>
      <c r="FF331" s="1175"/>
      <c r="FG331" s="1175"/>
      <c r="FH331" s="1175"/>
      <c r="FI331" s="1175"/>
      <c r="FJ331" s="1175"/>
      <c r="FK331" s="1175"/>
      <c r="FL331" s="1175"/>
      <c r="FM331" s="1175"/>
      <c r="FN331" s="1175"/>
      <c r="FO331" s="1175"/>
      <c r="FP331" s="1175"/>
      <c r="FQ331" s="1175"/>
      <c r="FR331" s="1175"/>
      <c r="FS331" s="1175"/>
      <c r="FT331" s="1175"/>
      <c r="FU331" s="1175"/>
      <c r="FV331" s="1175"/>
      <c r="FW331" s="1175"/>
      <c r="FX331" s="1175"/>
      <c r="FY331" s="1175"/>
      <c r="FZ331" s="1175"/>
      <c r="GA331" s="1175"/>
      <c r="GB331" s="1175"/>
      <c r="GC331" s="1175"/>
      <c r="GD331" s="1175"/>
      <c r="GE331" s="1175"/>
      <c r="GF331" s="1175"/>
      <c r="GG331" s="1175"/>
      <c r="GH331" s="1175"/>
      <c r="GI331" s="1175"/>
      <c r="GJ331" s="1175"/>
      <c r="GK331" s="1175"/>
      <c r="GL331" s="1175"/>
      <c r="GM331" s="1175"/>
      <c r="GN331" s="1175"/>
      <c r="GO331" s="1175"/>
      <c r="GP331" s="1175"/>
      <c r="GQ331" s="1175"/>
      <c r="GR331" s="1175"/>
      <c r="GS331" s="1175"/>
      <c r="GT331" s="1175"/>
      <c r="GU331" s="1175"/>
      <c r="GV331" s="1175"/>
      <c r="GW331" s="1175"/>
      <c r="GX331" s="1175"/>
      <c r="GY331" s="1175"/>
      <c r="GZ331" s="1175"/>
      <c r="HA331" s="1175"/>
      <c r="HB331" s="1175"/>
      <c r="HC331" s="1175"/>
      <c r="HD331" s="1175"/>
      <c r="HE331" s="1175"/>
      <c r="HF331" s="1175"/>
      <c r="HG331" s="1175"/>
      <c r="HH331" s="1175"/>
      <c r="HI331" s="1175"/>
      <c r="HJ331" s="1175"/>
      <c r="HK331" s="1175"/>
      <c r="HL331" s="1175"/>
      <c r="HM331" s="1175"/>
      <c r="HN331" s="1175"/>
      <c r="HO331" s="1175"/>
      <c r="HP331" s="1175"/>
      <c r="HQ331" s="1175"/>
      <c r="HR331" s="1175"/>
      <c r="HS331" s="1175"/>
      <c r="HT331" s="1175"/>
      <c r="HU331" s="1175"/>
      <c r="HV331" s="1175"/>
      <c r="HW331" s="1175"/>
      <c r="HX331" s="1175"/>
      <c r="HY331" s="1175"/>
      <c r="HZ331" s="1175"/>
      <c r="IA331" s="1175"/>
      <c r="IB331" s="1175"/>
      <c r="IC331" s="1175"/>
      <c r="ID331" s="1175"/>
      <c r="IE331" s="1175"/>
      <c r="IF331" s="1175"/>
      <c r="IG331" s="1175"/>
      <c r="IH331" s="1175"/>
      <c r="II331" s="1175"/>
      <c r="IJ331" s="1175"/>
      <c r="IK331" s="1175"/>
      <c r="IL331" s="1175"/>
      <c r="IM331" s="1175"/>
      <c r="IN331" s="1175"/>
      <c r="IO331" s="1175"/>
      <c r="IP331" s="1175"/>
      <c r="IQ331" s="1175"/>
      <c r="IR331" s="1175"/>
      <c r="IS331" s="1175"/>
      <c r="IT331" s="1175"/>
      <c r="IU331" s="1175"/>
      <c r="IV331" s="1175"/>
      <c r="IW331" s="1175"/>
      <c r="IX331" s="1175"/>
      <c r="IY331" s="1175"/>
      <c r="IZ331" s="1175"/>
      <c r="JA331" s="1175"/>
      <c r="JB331" s="1175"/>
      <c r="JC331" s="1175"/>
      <c r="JD331" s="1175"/>
      <c r="JE331" s="1175"/>
    </row>
    <row r="332" spans="13:265" s="1206" customFormat="1" ht="15" hidden="1" customHeight="1" x14ac:dyDescent="0.25">
      <c r="M332" s="1064"/>
      <c r="N332" s="1064"/>
      <c r="CK332" s="1175"/>
      <c r="CL332" s="1175"/>
      <c r="CM332" s="1175"/>
      <c r="CN332" s="1175"/>
      <c r="CO332" s="1175"/>
      <c r="CP332" s="1175"/>
      <c r="CQ332" s="1175"/>
      <c r="CR332" s="1175"/>
      <c r="CS332" s="1175"/>
      <c r="CT332" s="1175"/>
      <c r="CU332" s="1175"/>
      <c r="CV332" s="1175"/>
      <c r="CW332" s="1175"/>
      <c r="CX332" s="1175"/>
      <c r="CY332" s="1175"/>
      <c r="CZ332" s="1175"/>
      <c r="DA332" s="1175"/>
      <c r="DB332" s="1175"/>
      <c r="DC332" s="1175"/>
      <c r="DD332" s="1175"/>
      <c r="DE332" s="1175"/>
      <c r="DF332" s="1175"/>
      <c r="DG332" s="1175"/>
      <c r="DH332" s="1175"/>
      <c r="DI332" s="1175"/>
      <c r="DJ332" s="1175"/>
      <c r="DK332" s="1175"/>
      <c r="DL332" s="1175"/>
      <c r="DM332" s="1175"/>
      <c r="DN332" s="1175"/>
      <c r="DO332" s="1175"/>
      <c r="DP332" s="1175"/>
      <c r="DQ332" s="1175"/>
      <c r="DR332" s="1175"/>
      <c r="DS332" s="1175"/>
      <c r="DT332" s="1175"/>
      <c r="DU332" s="1175"/>
      <c r="DV332" s="1175"/>
      <c r="DW332" s="1175"/>
      <c r="DX332" s="1175"/>
      <c r="DY332" s="1175"/>
      <c r="DZ332" s="1175"/>
      <c r="EA332" s="1175"/>
      <c r="EB332" s="1175"/>
      <c r="EC332" s="1175"/>
      <c r="ED332" s="1175"/>
      <c r="EE332" s="1175"/>
      <c r="EF332" s="1175"/>
      <c r="EG332" s="1175"/>
      <c r="EH332" s="1175"/>
      <c r="EI332" s="1175"/>
      <c r="EJ332" s="1175"/>
      <c r="EK332" s="1175"/>
      <c r="EL332" s="1175"/>
      <c r="EM332" s="1175"/>
      <c r="EN332" s="1175"/>
      <c r="EO332" s="1175"/>
      <c r="EP332" s="1175"/>
      <c r="EQ332" s="1175"/>
      <c r="ER332" s="1175"/>
      <c r="ES332" s="1175"/>
      <c r="ET332" s="1175"/>
      <c r="EU332" s="1175"/>
      <c r="EV332" s="1175"/>
      <c r="EW332" s="1175"/>
      <c r="EX332" s="1175"/>
      <c r="EY332" s="1175"/>
      <c r="EZ332" s="1175"/>
      <c r="FA332" s="1175"/>
      <c r="FB332" s="1175"/>
      <c r="FC332" s="1175"/>
      <c r="FD332" s="1175"/>
      <c r="FE332" s="1175"/>
      <c r="FF332" s="1175"/>
      <c r="FG332" s="1175"/>
      <c r="FH332" s="1175"/>
      <c r="FI332" s="1175"/>
      <c r="FJ332" s="1175"/>
      <c r="FK332" s="1175"/>
      <c r="FL332" s="1175"/>
      <c r="FM332" s="1175"/>
      <c r="FN332" s="1175"/>
      <c r="FO332" s="1175"/>
      <c r="FP332" s="1175"/>
      <c r="FQ332" s="1175"/>
      <c r="FR332" s="1175"/>
      <c r="FS332" s="1175"/>
      <c r="FT332" s="1175"/>
      <c r="FU332" s="1175"/>
      <c r="FV332" s="1175"/>
      <c r="FW332" s="1175"/>
      <c r="FX332" s="1175"/>
      <c r="FY332" s="1175"/>
      <c r="FZ332" s="1175"/>
      <c r="GA332" s="1175"/>
      <c r="GB332" s="1175"/>
      <c r="GC332" s="1175"/>
      <c r="GD332" s="1175"/>
      <c r="GE332" s="1175"/>
      <c r="GF332" s="1175"/>
      <c r="GG332" s="1175"/>
      <c r="GH332" s="1175"/>
      <c r="GI332" s="1175"/>
      <c r="GJ332" s="1175"/>
      <c r="GK332" s="1175"/>
      <c r="GL332" s="1175"/>
      <c r="GM332" s="1175"/>
      <c r="GN332" s="1175"/>
      <c r="GO332" s="1175"/>
      <c r="GP332" s="1175"/>
      <c r="GQ332" s="1175"/>
      <c r="GR332" s="1175"/>
      <c r="GS332" s="1175"/>
      <c r="GT332" s="1175"/>
      <c r="GU332" s="1175"/>
      <c r="GV332" s="1175"/>
      <c r="GW332" s="1175"/>
      <c r="GX332" s="1175"/>
      <c r="GY332" s="1175"/>
      <c r="GZ332" s="1175"/>
      <c r="HA332" s="1175"/>
      <c r="HB332" s="1175"/>
      <c r="HC332" s="1175"/>
      <c r="HD332" s="1175"/>
      <c r="HE332" s="1175"/>
      <c r="HF332" s="1175"/>
      <c r="HG332" s="1175"/>
      <c r="HH332" s="1175"/>
      <c r="HI332" s="1175"/>
      <c r="HJ332" s="1175"/>
      <c r="HK332" s="1175"/>
      <c r="HL332" s="1175"/>
      <c r="HM332" s="1175"/>
      <c r="HN332" s="1175"/>
      <c r="HO332" s="1175"/>
      <c r="HP332" s="1175"/>
      <c r="HQ332" s="1175"/>
      <c r="HR332" s="1175"/>
      <c r="HS332" s="1175"/>
      <c r="HT332" s="1175"/>
      <c r="HU332" s="1175"/>
      <c r="HV332" s="1175"/>
      <c r="HW332" s="1175"/>
      <c r="HX332" s="1175"/>
      <c r="HY332" s="1175"/>
      <c r="HZ332" s="1175"/>
      <c r="IA332" s="1175"/>
      <c r="IB332" s="1175"/>
      <c r="IC332" s="1175"/>
      <c r="ID332" s="1175"/>
      <c r="IE332" s="1175"/>
      <c r="IF332" s="1175"/>
      <c r="IG332" s="1175"/>
      <c r="IH332" s="1175"/>
      <c r="II332" s="1175"/>
      <c r="IJ332" s="1175"/>
      <c r="IK332" s="1175"/>
      <c r="IL332" s="1175"/>
      <c r="IM332" s="1175"/>
      <c r="IN332" s="1175"/>
      <c r="IO332" s="1175"/>
      <c r="IP332" s="1175"/>
      <c r="IQ332" s="1175"/>
      <c r="IR332" s="1175"/>
      <c r="IS332" s="1175"/>
      <c r="IT332" s="1175"/>
      <c r="IU332" s="1175"/>
      <c r="IV332" s="1175"/>
      <c r="IW332" s="1175"/>
      <c r="IX332" s="1175"/>
      <c r="IY332" s="1175"/>
      <c r="IZ332" s="1175"/>
      <c r="JA332" s="1175"/>
      <c r="JB332" s="1175"/>
      <c r="JC332" s="1175"/>
      <c r="JD332" s="1175"/>
      <c r="JE332" s="1175"/>
    </row>
    <row r="333" spans="13:265" s="1206" customFormat="1" ht="15" hidden="1" customHeight="1" x14ac:dyDescent="0.25">
      <c r="M333" s="1064"/>
      <c r="N333" s="1064"/>
      <c r="CK333" s="1175"/>
      <c r="CL333" s="1175"/>
      <c r="CM333" s="1175"/>
      <c r="CN333" s="1175"/>
      <c r="CO333" s="1175"/>
      <c r="CP333" s="1175"/>
      <c r="CQ333" s="1175"/>
      <c r="CR333" s="1175"/>
      <c r="CS333" s="1175"/>
      <c r="CT333" s="1175"/>
      <c r="CU333" s="1175"/>
      <c r="CV333" s="1175"/>
      <c r="CW333" s="1175"/>
      <c r="CX333" s="1175"/>
      <c r="CY333" s="1175"/>
      <c r="CZ333" s="1175"/>
      <c r="DA333" s="1175"/>
      <c r="DB333" s="1175"/>
      <c r="DC333" s="1175"/>
      <c r="DD333" s="1175"/>
      <c r="DE333" s="1175"/>
      <c r="DF333" s="1175"/>
      <c r="DG333" s="1175"/>
      <c r="DH333" s="1175"/>
      <c r="DI333" s="1175"/>
      <c r="DJ333" s="1175"/>
      <c r="DK333" s="1175"/>
      <c r="DL333" s="1175"/>
      <c r="DM333" s="1175"/>
      <c r="DN333" s="1175"/>
      <c r="DO333" s="1175"/>
      <c r="DP333" s="1175"/>
      <c r="DQ333" s="1175"/>
      <c r="DR333" s="1175"/>
      <c r="DS333" s="1175"/>
      <c r="DT333" s="1175"/>
      <c r="DU333" s="1175"/>
      <c r="DV333" s="1175"/>
      <c r="DW333" s="1175"/>
      <c r="DX333" s="1175"/>
      <c r="DY333" s="1175"/>
      <c r="DZ333" s="1175"/>
      <c r="EA333" s="1175"/>
      <c r="EB333" s="1175"/>
      <c r="EC333" s="1175"/>
      <c r="ED333" s="1175"/>
      <c r="EE333" s="1175"/>
      <c r="EF333" s="1175"/>
      <c r="EG333" s="1175"/>
      <c r="EH333" s="1175"/>
      <c r="EI333" s="1175"/>
      <c r="EJ333" s="1175"/>
      <c r="EK333" s="1175"/>
      <c r="EL333" s="1175"/>
      <c r="EM333" s="1175"/>
      <c r="EN333" s="1175"/>
      <c r="EO333" s="1175"/>
      <c r="EP333" s="1175"/>
      <c r="EQ333" s="1175"/>
      <c r="ER333" s="1175"/>
      <c r="ES333" s="1175"/>
      <c r="ET333" s="1175"/>
      <c r="EU333" s="1175"/>
      <c r="EV333" s="1175"/>
      <c r="EW333" s="1175"/>
      <c r="EX333" s="1175"/>
      <c r="EY333" s="1175"/>
      <c r="EZ333" s="1175"/>
      <c r="FA333" s="1175"/>
      <c r="FB333" s="1175"/>
      <c r="FC333" s="1175"/>
      <c r="FD333" s="1175"/>
      <c r="FE333" s="1175"/>
      <c r="FF333" s="1175"/>
      <c r="FG333" s="1175"/>
      <c r="FH333" s="1175"/>
      <c r="FI333" s="1175"/>
      <c r="FJ333" s="1175"/>
      <c r="FK333" s="1175"/>
      <c r="FL333" s="1175"/>
      <c r="FM333" s="1175"/>
      <c r="FN333" s="1175"/>
      <c r="FO333" s="1175"/>
      <c r="FP333" s="1175"/>
      <c r="FQ333" s="1175"/>
      <c r="FR333" s="1175"/>
      <c r="FS333" s="1175"/>
      <c r="FT333" s="1175"/>
      <c r="FU333" s="1175"/>
      <c r="FV333" s="1175"/>
      <c r="FW333" s="1175"/>
      <c r="FX333" s="1175"/>
      <c r="FY333" s="1175"/>
      <c r="FZ333" s="1175"/>
      <c r="GA333" s="1175"/>
      <c r="GB333" s="1175"/>
      <c r="GC333" s="1175"/>
      <c r="GD333" s="1175"/>
      <c r="GE333" s="1175"/>
      <c r="GF333" s="1175"/>
      <c r="GG333" s="1175"/>
      <c r="GH333" s="1175"/>
      <c r="GI333" s="1175"/>
      <c r="GJ333" s="1175"/>
      <c r="GK333" s="1175"/>
      <c r="GL333" s="1175"/>
      <c r="GM333" s="1175"/>
      <c r="GN333" s="1175"/>
      <c r="GO333" s="1175"/>
      <c r="GP333" s="1175"/>
      <c r="GQ333" s="1175"/>
      <c r="GR333" s="1175"/>
      <c r="GS333" s="1175"/>
      <c r="GT333" s="1175"/>
      <c r="GU333" s="1175"/>
      <c r="GV333" s="1175"/>
      <c r="GW333" s="1175"/>
      <c r="GX333" s="1175"/>
      <c r="GY333" s="1175"/>
      <c r="GZ333" s="1175"/>
      <c r="HA333" s="1175"/>
      <c r="HB333" s="1175"/>
      <c r="HC333" s="1175"/>
      <c r="HD333" s="1175"/>
      <c r="HE333" s="1175"/>
      <c r="HF333" s="1175"/>
      <c r="HG333" s="1175"/>
      <c r="HH333" s="1175"/>
      <c r="HI333" s="1175"/>
      <c r="HJ333" s="1175"/>
      <c r="HK333" s="1175"/>
      <c r="HL333" s="1175"/>
      <c r="HM333" s="1175"/>
      <c r="HN333" s="1175"/>
      <c r="HO333" s="1175"/>
      <c r="HP333" s="1175"/>
      <c r="HQ333" s="1175"/>
      <c r="HR333" s="1175"/>
      <c r="HS333" s="1175"/>
      <c r="HT333" s="1175"/>
      <c r="HU333" s="1175"/>
      <c r="HV333" s="1175"/>
      <c r="HW333" s="1175"/>
      <c r="HX333" s="1175"/>
      <c r="HY333" s="1175"/>
      <c r="HZ333" s="1175"/>
      <c r="IA333" s="1175"/>
      <c r="IB333" s="1175"/>
      <c r="IC333" s="1175"/>
      <c r="ID333" s="1175"/>
      <c r="IE333" s="1175"/>
      <c r="IF333" s="1175"/>
      <c r="IG333" s="1175"/>
      <c r="IH333" s="1175"/>
      <c r="II333" s="1175"/>
      <c r="IJ333" s="1175"/>
      <c r="IK333" s="1175"/>
      <c r="IL333" s="1175"/>
      <c r="IM333" s="1175"/>
      <c r="IN333" s="1175"/>
      <c r="IO333" s="1175"/>
      <c r="IP333" s="1175"/>
      <c r="IQ333" s="1175"/>
      <c r="IR333" s="1175"/>
      <c r="IS333" s="1175"/>
      <c r="IT333" s="1175"/>
      <c r="IU333" s="1175"/>
      <c r="IV333" s="1175"/>
      <c r="IW333" s="1175"/>
      <c r="IX333" s="1175"/>
      <c r="IY333" s="1175"/>
      <c r="IZ333" s="1175"/>
      <c r="JA333" s="1175"/>
      <c r="JB333" s="1175"/>
      <c r="JC333" s="1175"/>
      <c r="JD333" s="1175"/>
      <c r="JE333" s="1175"/>
    </row>
    <row r="334" spans="13:265" s="1206" customFormat="1" ht="15" hidden="1" customHeight="1" x14ac:dyDescent="0.25">
      <c r="M334" s="1064"/>
      <c r="N334" s="1064"/>
      <c r="CK334" s="1175"/>
      <c r="CL334" s="1175"/>
      <c r="CM334" s="1175"/>
      <c r="CN334" s="1175"/>
      <c r="CO334" s="1175"/>
      <c r="CP334" s="1175"/>
      <c r="CQ334" s="1175"/>
      <c r="CR334" s="1175"/>
      <c r="CS334" s="1175"/>
      <c r="CT334" s="1175"/>
      <c r="CU334" s="1175"/>
      <c r="CV334" s="1175"/>
      <c r="CW334" s="1175"/>
      <c r="CX334" s="1175"/>
      <c r="CY334" s="1175"/>
      <c r="CZ334" s="1175"/>
      <c r="DA334" s="1175"/>
      <c r="DB334" s="1175"/>
      <c r="DC334" s="1175"/>
      <c r="DD334" s="1175"/>
      <c r="DE334" s="1175"/>
      <c r="DF334" s="1175"/>
      <c r="DG334" s="1175"/>
      <c r="DH334" s="1175"/>
      <c r="DI334" s="1175"/>
      <c r="DJ334" s="1175"/>
      <c r="DK334" s="1175"/>
      <c r="DL334" s="1175"/>
      <c r="DM334" s="1175"/>
      <c r="DN334" s="1175"/>
      <c r="DO334" s="1175"/>
      <c r="DP334" s="1175"/>
      <c r="DQ334" s="1175"/>
      <c r="DR334" s="1175"/>
      <c r="DS334" s="1175"/>
      <c r="DT334" s="1175"/>
      <c r="DU334" s="1175"/>
      <c r="DV334" s="1175"/>
      <c r="DW334" s="1175"/>
      <c r="DX334" s="1175"/>
      <c r="DY334" s="1175"/>
      <c r="DZ334" s="1175"/>
      <c r="EA334" s="1175"/>
      <c r="EB334" s="1175"/>
      <c r="EC334" s="1175"/>
      <c r="ED334" s="1175"/>
      <c r="EE334" s="1175"/>
      <c r="EF334" s="1175"/>
      <c r="EG334" s="1175"/>
      <c r="EH334" s="1175"/>
      <c r="EI334" s="1175"/>
      <c r="EJ334" s="1175"/>
      <c r="EK334" s="1175"/>
      <c r="EL334" s="1175"/>
      <c r="EM334" s="1175"/>
      <c r="EN334" s="1175"/>
      <c r="EO334" s="1175"/>
      <c r="EP334" s="1175"/>
      <c r="EQ334" s="1175"/>
      <c r="ER334" s="1175"/>
      <c r="ES334" s="1175"/>
      <c r="ET334" s="1175"/>
      <c r="EU334" s="1175"/>
      <c r="EV334" s="1175"/>
      <c r="EW334" s="1175"/>
      <c r="EX334" s="1175"/>
      <c r="EY334" s="1175"/>
      <c r="EZ334" s="1175"/>
      <c r="FA334" s="1175"/>
      <c r="FB334" s="1175"/>
      <c r="FC334" s="1175"/>
      <c r="FD334" s="1175"/>
      <c r="FE334" s="1175"/>
      <c r="FF334" s="1175"/>
      <c r="FG334" s="1175"/>
      <c r="FH334" s="1175"/>
      <c r="FI334" s="1175"/>
      <c r="FJ334" s="1175"/>
      <c r="FK334" s="1175"/>
      <c r="FL334" s="1175"/>
      <c r="FM334" s="1175"/>
      <c r="FN334" s="1175"/>
      <c r="FO334" s="1175"/>
      <c r="FP334" s="1175"/>
      <c r="FQ334" s="1175"/>
      <c r="FR334" s="1175"/>
      <c r="FS334" s="1175"/>
      <c r="FT334" s="1175"/>
      <c r="FU334" s="1175"/>
      <c r="FV334" s="1175"/>
      <c r="FW334" s="1175"/>
      <c r="FX334" s="1175"/>
      <c r="FY334" s="1175"/>
      <c r="FZ334" s="1175"/>
      <c r="GA334" s="1175"/>
      <c r="GB334" s="1175"/>
      <c r="GC334" s="1175"/>
      <c r="GD334" s="1175"/>
      <c r="GE334" s="1175"/>
      <c r="GF334" s="1175"/>
      <c r="GG334" s="1175"/>
      <c r="GH334" s="1175"/>
      <c r="GI334" s="1175"/>
      <c r="GJ334" s="1175"/>
      <c r="GK334" s="1175"/>
      <c r="GL334" s="1175"/>
      <c r="GM334" s="1175"/>
      <c r="GN334" s="1175"/>
      <c r="GO334" s="1175"/>
      <c r="GP334" s="1175"/>
      <c r="GQ334" s="1175"/>
      <c r="GR334" s="1175"/>
      <c r="GS334" s="1175"/>
      <c r="GT334" s="1175"/>
      <c r="GU334" s="1175"/>
      <c r="GV334" s="1175"/>
      <c r="GW334" s="1175"/>
      <c r="GX334" s="1175"/>
      <c r="GY334" s="1175"/>
      <c r="GZ334" s="1175"/>
      <c r="HA334" s="1175"/>
      <c r="HB334" s="1175"/>
      <c r="HC334" s="1175"/>
      <c r="HD334" s="1175"/>
      <c r="HE334" s="1175"/>
      <c r="HF334" s="1175"/>
      <c r="HG334" s="1175"/>
      <c r="HH334" s="1175"/>
      <c r="HI334" s="1175"/>
      <c r="HJ334" s="1175"/>
      <c r="HK334" s="1175"/>
      <c r="HL334" s="1175"/>
      <c r="HM334" s="1175"/>
      <c r="HN334" s="1175"/>
      <c r="HO334" s="1175"/>
      <c r="HP334" s="1175"/>
      <c r="HQ334" s="1175"/>
      <c r="HR334" s="1175"/>
      <c r="HS334" s="1175"/>
      <c r="HT334" s="1175"/>
      <c r="HU334" s="1175"/>
      <c r="HV334" s="1175"/>
      <c r="HW334" s="1175"/>
      <c r="HX334" s="1175"/>
      <c r="HY334" s="1175"/>
      <c r="HZ334" s="1175"/>
      <c r="IA334" s="1175"/>
      <c r="IB334" s="1175"/>
      <c r="IC334" s="1175"/>
      <c r="ID334" s="1175"/>
      <c r="IE334" s="1175"/>
      <c r="IF334" s="1175"/>
      <c r="IG334" s="1175"/>
      <c r="IH334" s="1175"/>
      <c r="II334" s="1175"/>
      <c r="IJ334" s="1175"/>
      <c r="IK334" s="1175"/>
      <c r="IL334" s="1175"/>
      <c r="IM334" s="1175"/>
      <c r="IN334" s="1175"/>
      <c r="IO334" s="1175"/>
      <c r="IP334" s="1175"/>
      <c r="IQ334" s="1175"/>
      <c r="IR334" s="1175"/>
      <c r="IS334" s="1175"/>
      <c r="IT334" s="1175"/>
      <c r="IU334" s="1175"/>
      <c r="IV334" s="1175"/>
      <c r="IW334" s="1175"/>
      <c r="IX334" s="1175"/>
      <c r="IY334" s="1175"/>
      <c r="IZ334" s="1175"/>
      <c r="JA334" s="1175"/>
      <c r="JB334" s="1175"/>
      <c r="JC334" s="1175"/>
      <c r="JD334" s="1175"/>
      <c r="JE334" s="1175"/>
    </row>
    <row r="335" spans="13:265" s="1206" customFormat="1" ht="15" hidden="1" customHeight="1" x14ac:dyDescent="0.25">
      <c r="M335" s="1064"/>
      <c r="N335" s="1064"/>
      <c r="CK335" s="1175"/>
      <c r="CL335" s="1175"/>
      <c r="CM335" s="1175"/>
      <c r="CN335" s="1175"/>
      <c r="CO335" s="1175"/>
      <c r="CP335" s="1175"/>
      <c r="CQ335" s="1175"/>
      <c r="CR335" s="1175"/>
      <c r="CS335" s="1175"/>
      <c r="CT335" s="1175"/>
      <c r="CU335" s="1175"/>
      <c r="CV335" s="1175"/>
      <c r="CW335" s="1175"/>
      <c r="CX335" s="1175"/>
      <c r="CY335" s="1175"/>
      <c r="CZ335" s="1175"/>
      <c r="DA335" s="1175"/>
      <c r="DB335" s="1175"/>
      <c r="DC335" s="1175"/>
      <c r="DD335" s="1175"/>
      <c r="DE335" s="1175"/>
      <c r="DF335" s="1175"/>
      <c r="DG335" s="1175"/>
      <c r="DH335" s="1175"/>
      <c r="DI335" s="1175"/>
      <c r="DJ335" s="1175"/>
      <c r="DK335" s="1175"/>
      <c r="DL335" s="1175"/>
      <c r="DM335" s="1175"/>
      <c r="DN335" s="1175"/>
      <c r="DO335" s="1175"/>
      <c r="DP335" s="1175"/>
      <c r="DQ335" s="1175"/>
      <c r="DR335" s="1175"/>
      <c r="DS335" s="1175"/>
      <c r="DT335" s="1175"/>
      <c r="DU335" s="1175"/>
      <c r="DV335" s="1175"/>
      <c r="DW335" s="1175"/>
      <c r="DX335" s="1175"/>
      <c r="DY335" s="1175"/>
      <c r="DZ335" s="1175"/>
      <c r="EA335" s="1175"/>
      <c r="EB335" s="1175"/>
      <c r="EC335" s="1175"/>
      <c r="ED335" s="1175"/>
      <c r="EE335" s="1175"/>
      <c r="EF335" s="1175"/>
      <c r="EG335" s="1175"/>
      <c r="EH335" s="1175"/>
      <c r="EI335" s="1175"/>
      <c r="EJ335" s="1175"/>
      <c r="EK335" s="1175"/>
      <c r="EL335" s="1175"/>
      <c r="EM335" s="1175"/>
      <c r="EN335" s="1175"/>
      <c r="EO335" s="1175"/>
      <c r="EP335" s="1175"/>
      <c r="EQ335" s="1175"/>
      <c r="ER335" s="1175"/>
      <c r="ES335" s="1175"/>
      <c r="ET335" s="1175"/>
      <c r="EU335" s="1175"/>
      <c r="EV335" s="1175"/>
      <c r="EW335" s="1175"/>
      <c r="EX335" s="1175"/>
      <c r="EY335" s="1175"/>
      <c r="EZ335" s="1175"/>
      <c r="FA335" s="1175"/>
      <c r="FB335" s="1175"/>
      <c r="FC335" s="1175"/>
      <c r="FD335" s="1175"/>
      <c r="FE335" s="1175"/>
      <c r="FF335" s="1175"/>
      <c r="FG335" s="1175"/>
      <c r="FH335" s="1175"/>
      <c r="FI335" s="1175"/>
      <c r="FJ335" s="1175"/>
      <c r="FK335" s="1175"/>
      <c r="FL335" s="1175"/>
      <c r="FM335" s="1175"/>
      <c r="FN335" s="1175"/>
      <c r="FO335" s="1175"/>
      <c r="FP335" s="1175"/>
      <c r="FQ335" s="1175"/>
      <c r="FR335" s="1175"/>
      <c r="FS335" s="1175"/>
      <c r="FT335" s="1175"/>
      <c r="FU335" s="1175"/>
      <c r="FV335" s="1175"/>
      <c r="FW335" s="1175"/>
      <c r="FX335" s="1175"/>
      <c r="FY335" s="1175"/>
      <c r="FZ335" s="1175"/>
      <c r="GA335" s="1175"/>
      <c r="GB335" s="1175"/>
      <c r="GC335" s="1175"/>
      <c r="GD335" s="1175"/>
      <c r="GE335" s="1175"/>
      <c r="GF335" s="1175"/>
      <c r="GG335" s="1175"/>
      <c r="GH335" s="1175"/>
      <c r="GI335" s="1175"/>
      <c r="GJ335" s="1175"/>
      <c r="GK335" s="1175"/>
      <c r="GL335" s="1175"/>
      <c r="GM335" s="1175"/>
      <c r="GN335" s="1175"/>
      <c r="GO335" s="1175"/>
      <c r="GP335" s="1175"/>
      <c r="GQ335" s="1175"/>
      <c r="GR335" s="1175"/>
      <c r="GS335" s="1175"/>
      <c r="GT335" s="1175"/>
      <c r="GU335" s="1175"/>
      <c r="GV335" s="1175"/>
      <c r="GW335" s="1175"/>
      <c r="GX335" s="1175"/>
      <c r="GY335" s="1175"/>
      <c r="GZ335" s="1175"/>
      <c r="HA335" s="1175"/>
      <c r="HB335" s="1175"/>
      <c r="HC335" s="1175"/>
      <c r="HD335" s="1175"/>
      <c r="HE335" s="1175"/>
      <c r="HF335" s="1175"/>
      <c r="HG335" s="1175"/>
      <c r="HH335" s="1175"/>
      <c r="HI335" s="1175"/>
      <c r="HJ335" s="1175"/>
      <c r="HK335" s="1175"/>
      <c r="HL335" s="1175"/>
      <c r="HM335" s="1175"/>
      <c r="HN335" s="1175"/>
      <c r="HO335" s="1175"/>
      <c r="HP335" s="1175"/>
      <c r="HQ335" s="1175"/>
      <c r="HR335" s="1175"/>
      <c r="HS335" s="1175"/>
      <c r="HT335" s="1175"/>
      <c r="HU335" s="1175"/>
      <c r="HV335" s="1175"/>
      <c r="HW335" s="1175"/>
      <c r="HX335" s="1175"/>
      <c r="HY335" s="1175"/>
      <c r="HZ335" s="1175"/>
      <c r="IA335" s="1175"/>
      <c r="IB335" s="1175"/>
      <c r="IC335" s="1175"/>
      <c r="ID335" s="1175"/>
      <c r="IE335" s="1175"/>
      <c r="IF335" s="1175"/>
      <c r="IG335" s="1175"/>
      <c r="IH335" s="1175"/>
      <c r="II335" s="1175"/>
      <c r="IJ335" s="1175"/>
      <c r="IK335" s="1175"/>
      <c r="IL335" s="1175"/>
      <c r="IM335" s="1175"/>
      <c r="IN335" s="1175"/>
      <c r="IO335" s="1175"/>
      <c r="IP335" s="1175"/>
      <c r="IQ335" s="1175"/>
      <c r="IR335" s="1175"/>
      <c r="IS335" s="1175"/>
      <c r="IT335" s="1175"/>
      <c r="IU335" s="1175"/>
      <c r="IV335" s="1175"/>
      <c r="IW335" s="1175"/>
      <c r="IX335" s="1175"/>
      <c r="IY335" s="1175"/>
      <c r="IZ335" s="1175"/>
      <c r="JA335" s="1175"/>
      <c r="JB335" s="1175"/>
      <c r="JC335" s="1175"/>
      <c r="JD335" s="1175"/>
      <c r="JE335" s="1175"/>
    </row>
    <row r="336" spans="13:265" s="1206" customFormat="1" ht="15" hidden="1" customHeight="1" x14ac:dyDescent="0.25">
      <c r="M336" s="1064"/>
      <c r="N336" s="1064"/>
      <c r="CK336" s="1175"/>
      <c r="CL336" s="1175"/>
      <c r="CM336" s="1175"/>
      <c r="CN336" s="1175"/>
      <c r="CO336" s="1175"/>
      <c r="CP336" s="1175"/>
      <c r="CQ336" s="1175"/>
      <c r="CR336" s="1175"/>
      <c r="CS336" s="1175"/>
      <c r="CT336" s="1175"/>
      <c r="CU336" s="1175"/>
      <c r="CV336" s="1175"/>
      <c r="CW336" s="1175"/>
      <c r="CX336" s="1175"/>
      <c r="CY336" s="1175"/>
      <c r="CZ336" s="1175"/>
      <c r="DA336" s="1175"/>
      <c r="DB336" s="1175"/>
      <c r="DC336" s="1175"/>
      <c r="DD336" s="1175"/>
      <c r="DE336" s="1175"/>
      <c r="DF336" s="1175"/>
      <c r="DG336" s="1175"/>
      <c r="DH336" s="1175"/>
      <c r="DI336" s="1175"/>
      <c r="DJ336" s="1175"/>
      <c r="DK336" s="1175"/>
      <c r="DL336" s="1175"/>
      <c r="DM336" s="1175"/>
      <c r="DN336" s="1175"/>
      <c r="DO336" s="1175"/>
      <c r="DP336" s="1175"/>
      <c r="DQ336" s="1175"/>
      <c r="DR336" s="1175"/>
      <c r="DS336" s="1175"/>
      <c r="DT336" s="1175"/>
      <c r="DU336" s="1175"/>
      <c r="DV336" s="1175"/>
      <c r="DW336" s="1175"/>
      <c r="DX336" s="1175"/>
      <c r="DY336" s="1175"/>
      <c r="DZ336" s="1175"/>
      <c r="EA336" s="1175"/>
      <c r="EB336" s="1175"/>
      <c r="EC336" s="1175"/>
      <c r="ED336" s="1175"/>
      <c r="EE336" s="1175"/>
      <c r="EF336" s="1175"/>
      <c r="EG336" s="1175"/>
      <c r="EH336" s="1175"/>
      <c r="EI336" s="1175"/>
      <c r="EJ336" s="1175"/>
      <c r="EK336" s="1175"/>
      <c r="EL336" s="1175"/>
      <c r="EM336" s="1175"/>
      <c r="EN336" s="1175"/>
      <c r="EO336" s="1175"/>
      <c r="EP336" s="1175"/>
      <c r="EQ336" s="1175"/>
      <c r="ER336" s="1175"/>
      <c r="ES336" s="1175"/>
      <c r="ET336" s="1175"/>
      <c r="EU336" s="1175"/>
      <c r="EV336" s="1175"/>
      <c r="EW336" s="1175"/>
      <c r="EX336" s="1175"/>
      <c r="EY336" s="1175"/>
      <c r="EZ336" s="1175"/>
      <c r="FA336" s="1175"/>
      <c r="FB336" s="1175"/>
      <c r="FC336" s="1175"/>
      <c r="FD336" s="1175"/>
      <c r="FE336" s="1175"/>
      <c r="FF336" s="1175"/>
      <c r="FG336" s="1175"/>
      <c r="FH336" s="1175"/>
      <c r="FI336" s="1175"/>
      <c r="FJ336" s="1175"/>
      <c r="FK336" s="1175"/>
      <c r="FL336" s="1175"/>
      <c r="FM336" s="1175"/>
      <c r="FN336" s="1175"/>
      <c r="FO336" s="1175"/>
      <c r="FP336" s="1175"/>
      <c r="FQ336" s="1175"/>
      <c r="FR336" s="1175"/>
      <c r="FS336" s="1175"/>
      <c r="FT336" s="1175"/>
      <c r="FU336" s="1175"/>
      <c r="FV336" s="1175"/>
      <c r="FW336" s="1175"/>
      <c r="FX336" s="1175"/>
      <c r="FY336" s="1175"/>
      <c r="FZ336" s="1175"/>
      <c r="GA336" s="1175"/>
      <c r="GB336" s="1175"/>
      <c r="GC336" s="1175"/>
      <c r="GD336" s="1175"/>
      <c r="GE336" s="1175"/>
      <c r="GF336" s="1175"/>
      <c r="GG336" s="1175"/>
      <c r="GH336" s="1175"/>
      <c r="GI336" s="1175"/>
      <c r="GJ336" s="1175"/>
      <c r="GK336" s="1175"/>
      <c r="GL336" s="1175"/>
      <c r="GM336" s="1175"/>
      <c r="GN336" s="1175"/>
      <c r="GO336" s="1175"/>
      <c r="GP336" s="1175"/>
      <c r="GQ336" s="1175"/>
      <c r="GR336" s="1175"/>
      <c r="GS336" s="1175"/>
      <c r="GT336" s="1175"/>
      <c r="GU336" s="1175"/>
      <c r="GV336" s="1175"/>
      <c r="GW336" s="1175"/>
      <c r="GX336" s="1175"/>
      <c r="GY336" s="1175"/>
      <c r="GZ336" s="1175"/>
      <c r="HA336" s="1175"/>
      <c r="HB336" s="1175"/>
      <c r="HC336" s="1175"/>
      <c r="HD336" s="1175"/>
      <c r="HE336" s="1175"/>
      <c r="HF336" s="1175"/>
      <c r="HG336" s="1175"/>
      <c r="HH336" s="1175"/>
      <c r="HI336" s="1175"/>
      <c r="HJ336" s="1175"/>
      <c r="HK336" s="1175"/>
      <c r="HL336" s="1175"/>
      <c r="HM336" s="1175"/>
      <c r="HN336" s="1175"/>
      <c r="HO336" s="1175"/>
      <c r="HP336" s="1175"/>
      <c r="HQ336" s="1175"/>
      <c r="HR336" s="1175"/>
      <c r="HS336" s="1175"/>
      <c r="HT336" s="1175"/>
      <c r="HU336" s="1175"/>
      <c r="HV336" s="1175"/>
      <c r="HW336" s="1175"/>
      <c r="HX336" s="1175"/>
      <c r="HY336" s="1175"/>
      <c r="HZ336" s="1175"/>
      <c r="IA336" s="1175"/>
      <c r="IB336" s="1175"/>
      <c r="IC336" s="1175"/>
      <c r="ID336" s="1175"/>
      <c r="IE336" s="1175"/>
      <c r="IF336" s="1175"/>
      <c r="IG336" s="1175"/>
      <c r="IH336" s="1175"/>
      <c r="II336" s="1175"/>
      <c r="IJ336" s="1175"/>
      <c r="IK336" s="1175"/>
      <c r="IL336" s="1175"/>
      <c r="IM336" s="1175"/>
      <c r="IN336" s="1175"/>
      <c r="IO336" s="1175"/>
      <c r="IP336" s="1175"/>
      <c r="IQ336" s="1175"/>
      <c r="IR336" s="1175"/>
      <c r="IS336" s="1175"/>
      <c r="IT336" s="1175"/>
      <c r="IU336" s="1175"/>
      <c r="IV336" s="1175"/>
      <c r="IW336" s="1175"/>
      <c r="IX336" s="1175"/>
      <c r="IY336" s="1175"/>
      <c r="IZ336" s="1175"/>
      <c r="JA336" s="1175"/>
      <c r="JB336" s="1175"/>
      <c r="JC336" s="1175"/>
      <c r="JD336" s="1175"/>
      <c r="JE336" s="1175"/>
    </row>
    <row r="337" spans="13:265" s="1206" customFormat="1" ht="15" hidden="1" customHeight="1" x14ac:dyDescent="0.25">
      <c r="M337" s="1064"/>
      <c r="N337" s="1064"/>
      <c r="CK337" s="1175"/>
      <c r="CL337" s="1175"/>
      <c r="CM337" s="1175"/>
      <c r="CN337" s="1175"/>
      <c r="CO337" s="1175"/>
      <c r="CP337" s="1175"/>
      <c r="CQ337" s="1175"/>
      <c r="CR337" s="1175"/>
      <c r="CS337" s="1175"/>
      <c r="CT337" s="1175"/>
      <c r="CU337" s="1175"/>
      <c r="CV337" s="1175"/>
      <c r="CW337" s="1175"/>
      <c r="CX337" s="1175"/>
      <c r="CY337" s="1175"/>
      <c r="CZ337" s="1175"/>
      <c r="DA337" s="1175"/>
      <c r="DB337" s="1175"/>
      <c r="DC337" s="1175"/>
      <c r="DD337" s="1175"/>
      <c r="DE337" s="1175"/>
      <c r="DF337" s="1175"/>
      <c r="DG337" s="1175"/>
      <c r="DH337" s="1175"/>
      <c r="DI337" s="1175"/>
      <c r="DJ337" s="1175"/>
      <c r="DK337" s="1175"/>
      <c r="DL337" s="1175"/>
      <c r="DM337" s="1175"/>
      <c r="DN337" s="1175"/>
      <c r="DO337" s="1175"/>
      <c r="DP337" s="1175"/>
      <c r="DQ337" s="1175"/>
      <c r="DR337" s="1175"/>
      <c r="DS337" s="1175"/>
      <c r="DT337" s="1175"/>
      <c r="DU337" s="1175"/>
      <c r="DV337" s="1175"/>
      <c r="DW337" s="1175"/>
      <c r="DX337" s="1175"/>
      <c r="DY337" s="1175"/>
      <c r="DZ337" s="1175"/>
      <c r="EA337" s="1175"/>
      <c r="EB337" s="1175"/>
      <c r="EC337" s="1175"/>
      <c r="ED337" s="1175"/>
      <c r="EE337" s="1175"/>
      <c r="EF337" s="1175"/>
      <c r="EG337" s="1175"/>
      <c r="EH337" s="1175"/>
      <c r="EI337" s="1175"/>
      <c r="EJ337" s="1175"/>
      <c r="EK337" s="1175"/>
      <c r="EL337" s="1175"/>
      <c r="EM337" s="1175"/>
      <c r="EN337" s="1175"/>
      <c r="EO337" s="1175"/>
      <c r="EP337" s="1175"/>
      <c r="EQ337" s="1175"/>
      <c r="ER337" s="1175"/>
      <c r="ES337" s="1175"/>
      <c r="ET337" s="1175"/>
      <c r="EU337" s="1175"/>
      <c r="EV337" s="1175"/>
      <c r="EW337" s="1175"/>
      <c r="EX337" s="1175"/>
      <c r="EY337" s="1175"/>
      <c r="EZ337" s="1175"/>
      <c r="FA337" s="1175"/>
      <c r="FB337" s="1175"/>
      <c r="FC337" s="1175"/>
      <c r="FD337" s="1175"/>
      <c r="FE337" s="1175"/>
      <c r="FF337" s="1175"/>
      <c r="FG337" s="1175"/>
      <c r="FH337" s="1175"/>
      <c r="FI337" s="1175"/>
      <c r="FJ337" s="1175"/>
      <c r="FK337" s="1175"/>
      <c r="FL337" s="1175"/>
      <c r="FM337" s="1175"/>
      <c r="FN337" s="1175"/>
      <c r="FO337" s="1175"/>
      <c r="FP337" s="1175"/>
      <c r="FQ337" s="1175"/>
      <c r="FR337" s="1175"/>
      <c r="FS337" s="1175"/>
      <c r="FT337" s="1175"/>
      <c r="FU337" s="1175"/>
      <c r="FV337" s="1175"/>
      <c r="FW337" s="1175"/>
      <c r="FX337" s="1175"/>
      <c r="FY337" s="1175"/>
      <c r="FZ337" s="1175"/>
      <c r="GA337" s="1175"/>
      <c r="GB337" s="1175"/>
      <c r="GC337" s="1175"/>
      <c r="GD337" s="1175"/>
      <c r="GE337" s="1175"/>
      <c r="GF337" s="1175"/>
      <c r="GG337" s="1175"/>
      <c r="GH337" s="1175"/>
      <c r="GI337" s="1175"/>
      <c r="GJ337" s="1175"/>
      <c r="GK337" s="1175"/>
      <c r="GL337" s="1175"/>
      <c r="GM337" s="1175"/>
      <c r="GN337" s="1175"/>
      <c r="GO337" s="1175"/>
      <c r="GP337" s="1175"/>
      <c r="GQ337" s="1175"/>
      <c r="GR337" s="1175"/>
      <c r="GS337" s="1175"/>
      <c r="GT337" s="1175"/>
      <c r="GU337" s="1175"/>
      <c r="GV337" s="1175"/>
      <c r="GW337" s="1175"/>
      <c r="GX337" s="1175"/>
      <c r="GY337" s="1175"/>
      <c r="GZ337" s="1175"/>
      <c r="HA337" s="1175"/>
      <c r="HB337" s="1175"/>
      <c r="HC337" s="1175"/>
      <c r="HD337" s="1175"/>
      <c r="HE337" s="1175"/>
      <c r="HF337" s="1175"/>
      <c r="HG337" s="1175"/>
      <c r="HH337" s="1175"/>
      <c r="HI337" s="1175"/>
      <c r="HJ337" s="1175"/>
      <c r="HK337" s="1175"/>
      <c r="HL337" s="1175"/>
      <c r="HM337" s="1175"/>
      <c r="HN337" s="1175"/>
      <c r="HO337" s="1175"/>
      <c r="HP337" s="1175"/>
      <c r="HQ337" s="1175"/>
      <c r="HR337" s="1175"/>
      <c r="HS337" s="1175"/>
      <c r="HT337" s="1175"/>
      <c r="HU337" s="1175"/>
      <c r="HV337" s="1175"/>
      <c r="HW337" s="1175"/>
      <c r="HX337" s="1175"/>
      <c r="HY337" s="1175"/>
      <c r="HZ337" s="1175"/>
      <c r="IA337" s="1175"/>
      <c r="IB337" s="1175"/>
      <c r="IC337" s="1175"/>
      <c r="ID337" s="1175"/>
      <c r="IE337" s="1175"/>
      <c r="IF337" s="1175"/>
      <c r="IG337" s="1175"/>
      <c r="IH337" s="1175"/>
      <c r="II337" s="1175"/>
      <c r="IJ337" s="1175"/>
      <c r="IK337" s="1175"/>
      <c r="IL337" s="1175"/>
      <c r="IM337" s="1175"/>
      <c r="IN337" s="1175"/>
      <c r="IO337" s="1175"/>
      <c r="IP337" s="1175"/>
      <c r="IQ337" s="1175"/>
      <c r="IR337" s="1175"/>
      <c r="IS337" s="1175"/>
      <c r="IT337" s="1175"/>
      <c r="IU337" s="1175"/>
      <c r="IV337" s="1175"/>
      <c r="IW337" s="1175"/>
      <c r="IX337" s="1175"/>
      <c r="IY337" s="1175"/>
      <c r="IZ337" s="1175"/>
      <c r="JA337" s="1175"/>
      <c r="JB337" s="1175"/>
      <c r="JC337" s="1175"/>
      <c r="JD337" s="1175"/>
      <c r="JE337" s="1175"/>
    </row>
    <row r="338" spans="13:265" s="1206" customFormat="1" ht="15" hidden="1" customHeight="1" x14ac:dyDescent="0.25">
      <c r="M338" s="1064"/>
      <c r="N338" s="1064"/>
      <c r="CK338" s="1175"/>
      <c r="CL338" s="1175"/>
      <c r="CM338" s="1175"/>
      <c r="CN338" s="1175"/>
      <c r="CO338" s="1175"/>
      <c r="CP338" s="1175"/>
      <c r="CQ338" s="1175"/>
      <c r="CR338" s="1175"/>
      <c r="CS338" s="1175"/>
      <c r="CT338" s="1175"/>
      <c r="CU338" s="1175"/>
      <c r="CV338" s="1175"/>
      <c r="CW338" s="1175"/>
      <c r="CX338" s="1175"/>
      <c r="CY338" s="1175"/>
      <c r="CZ338" s="1175"/>
      <c r="DA338" s="1175"/>
      <c r="DB338" s="1175"/>
      <c r="DC338" s="1175"/>
      <c r="DD338" s="1175"/>
      <c r="DE338" s="1175"/>
      <c r="DF338" s="1175"/>
      <c r="DG338" s="1175"/>
      <c r="DH338" s="1175"/>
      <c r="DI338" s="1175"/>
      <c r="DJ338" s="1175"/>
      <c r="DK338" s="1175"/>
      <c r="DL338" s="1175"/>
      <c r="DM338" s="1175"/>
      <c r="DN338" s="1175"/>
      <c r="DO338" s="1175"/>
      <c r="DP338" s="1175"/>
      <c r="DQ338" s="1175"/>
      <c r="DR338" s="1175"/>
      <c r="DS338" s="1175"/>
      <c r="DT338" s="1175"/>
      <c r="DU338" s="1175"/>
      <c r="DV338" s="1175"/>
      <c r="DW338" s="1175"/>
      <c r="DX338" s="1175"/>
      <c r="DY338" s="1175"/>
      <c r="DZ338" s="1175"/>
      <c r="EA338" s="1175"/>
      <c r="EB338" s="1175"/>
      <c r="EC338" s="1175"/>
      <c r="ED338" s="1175"/>
      <c r="EE338" s="1175"/>
      <c r="EF338" s="1175"/>
      <c r="EG338" s="1175"/>
      <c r="EH338" s="1175"/>
      <c r="EI338" s="1175"/>
      <c r="EJ338" s="1175"/>
      <c r="EK338" s="1175"/>
      <c r="EL338" s="1175"/>
      <c r="EM338" s="1175"/>
      <c r="EN338" s="1175"/>
      <c r="EO338" s="1175"/>
      <c r="EP338" s="1175"/>
      <c r="EQ338" s="1175"/>
      <c r="ER338" s="1175"/>
      <c r="ES338" s="1175"/>
      <c r="ET338" s="1175"/>
      <c r="EU338" s="1175"/>
      <c r="EV338" s="1175"/>
      <c r="EW338" s="1175"/>
      <c r="EX338" s="1175"/>
      <c r="EY338" s="1175"/>
      <c r="EZ338" s="1175"/>
      <c r="FA338" s="1175"/>
      <c r="FB338" s="1175"/>
      <c r="FC338" s="1175"/>
      <c r="FD338" s="1175"/>
      <c r="FE338" s="1175"/>
      <c r="FF338" s="1175"/>
      <c r="FG338" s="1175"/>
      <c r="FH338" s="1175"/>
      <c r="FI338" s="1175"/>
      <c r="FJ338" s="1175"/>
      <c r="FK338" s="1175"/>
      <c r="FL338" s="1175"/>
      <c r="FM338" s="1175"/>
      <c r="FN338" s="1175"/>
      <c r="FO338" s="1175"/>
      <c r="FP338" s="1175"/>
      <c r="FQ338" s="1175"/>
      <c r="FR338" s="1175"/>
      <c r="FS338" s="1175"/>
      <c r="FT338" s="1175"/>
      <c r="FU338" s="1175"/>
      <c r="FV338" s="1175"/>
      <c r="FW338" s="1175"/>
      <c r="FX338" s="1175"/>
      <c r="FY338" s="1175"/>
      <c r="FZ338" s="1175"/>
      <c r="GA338" s="1175"/>
      <c r="GB338" s="1175"/>
      <c r="GC338" s="1175"/>
      <c r="GD338" s="1175"/>
      <c r="GE338" s="1175"/>
      <c r="GF338" s="1175"/>
      <c r="GG338" s="1175"/>
      <c r="GH338" s="1175"/>
      <c r="GI338" s="1175"/>
      <c r="GJ338" s="1175"/>
      <c r="GK338" s="1175"/>
      <c r="GL338" s="1175"/>
      <c r="GM338" s="1175"/>
      <c r="GN338" s="1175"/>
      <c r="GO338" s="1175"/>
      <c r="GP338" s="1175"/>
      <c r="GQ338" s="1175"/>
      <c r="GR338" s="1175"/>
      <c r="GS338" s="1175"/>
      <c r="GT338" s="1175"/>
      <c r="GU338" s="1175"/>
      <c r="GV338" s="1175"/>
      <c r="GW338" s="1175"/>
      <c r="GX338" s="1175"/>
      <c r="GY338" s="1175"/>
      <c r="GZ338" s="1175"/>
      <c r="HA338" s="1175"/>
      <c r="HB338" s="1175"/>
      <c r="HC338" s="1175"/>
      <c r="HD338" s="1175"/>
      <c r="HE338" s="1175"/>
      <c r="HF338" s="1175"/>
      <c r="HG338" s="1175"/>
      <c r="HH338" s="1175"/>
      <c r="HI338" s="1175"/>
      <c r="HJ338" s="1175"/>
      <c r="HK338" s="1175"/>
      <c r="HL338" s="1175"/>
      <c r="HM338" s="1175"/>
      <c r="HN338" s="1175"/>
      <c r="HO338" s="1175"/>
      <c r="HP338" s="1175"/>
      <c r="HQ338" s="1175"/>
      <c r="HR338" s="1175"/>
      <c r="HS338" s="1175"/>
      <c r="HT338" s="1175"/>
      <c r="HU338" s="1175"/>
      <c r="HV338" s="1175"/>
      <c r="HW338" s="1175"/>
      <c r="HX338" s="1175"/>
      <c r="HY338" s="1175"/>
      <c r="HZ338" s="1175"/>
      <c r="IA338" s="1175"/>
      <c r="IB338" s="1175"/>
      <c r="IC338" s="1175"/>
      <c r="ID338" s="1175"/>
      <c r="IE338" s="1175"/>
      <c r="IF338" s="1175"/>
      <c r="IG338" s="1175"/>
      <c r="IH338" s="1175"/>
      <c r="II338" s="1175"/>
      <c r="IJ338" s="1175"/>
      <c r="IK338" s="1175"/>
      <c r="IL338" s="1175"/>
      <c r="IM338" s="1175"/>
      <c r="IN338" s="1175"/>
      <c r="IO338" s="1175"/>
      <c r="IP338" s="1175"/>
      <c r="IQ338" s="1175"/>
      <c r="IR338" s="1175"/>
      <c r="IS338" s="1175"/>
      <c r="IT338" s="1175"/>
      <c r="IU338" s="1175"/>
      <c r="IV338" s="1175"/>
      <c r="IW338" s="1175"/>
      <c r="IX338" s="1175"/>
      <c r="IY338" s="1175"/>
      <c r="IZ338" s="1175"/>
      <c r="JA338" s="1175"/>
      <c r="JB338" s="1175"/>
      <c r="JC338" s="1175"/>
      <c r="JD338" s="1175"/>
      <c r="JE338" s="1175"/>
    </row>
    <row r="339" spans="13:265" s="1206" customFormat="1" ht="15" hidden="1" customHeight="1" x14ac:dyDescent="0.25">
      <c r="M339" s="1064"/>
      <c r="N339" s="1064"/>
      <c r="CK339" s="1175"/>
      <c r="CL339" s="1175"/>
      <c r="CM339" s="1175"/>
      <c r="CN339" s="1175"/>
      <c r="CO339" s="1175"/>
      <c r="CP339" s="1175"/>
      <c r="CQ339" s="1175"/>
      <c r="CR339" s="1175"/>
      <c r="CS339" s="1175"/>
      <c r="CT339" s="1175"/>
      <c r="CU339" s="1175"/>
      <c r="CV339" s="1175"/>
      <c r="CW339" s="1175"/>
      <c r="CX339" s="1175"/>
      <c r="CY339" s="1175"/>
      <c r="CZ339" s="1175"/>
      <c r="DA339" s="1175"/>
      <c r="DB339" s="1175"/>
      <c r="DC339" s="1175"/>
      <c r="DD339" s="1175"/>
      <c r="DE339" s="1175"/>
      <c r="DF339" s="1175"/>
      <c r="DG339" s="1175"/>
      <c r="DH339" s="1175"/>
      <c r="DI339" s="1175"/>
      <c r="DJ339" s="1175"/>
      <c r="DK339" s="1175"/>
      <c r="DL339" s="1175"/>
      <c r="DM339" s="1175"/>
      <c r="DN339" s="1175"/>
      <c r="DO339" s="1175"/>
      <c r="DP339" s="1175"/>
      <c r="DQ339" s="1175"/>
      <c r="DR339" s="1175"/>
      <c r="DS339" s="1175"/>
      <c r="DT339" s="1175"/>
      <c r="DU339" s="1175"/>
      <c r="DV339" s="1175"/>
      <c r="DW339" s="1175"/>
      <c r="DX339" s="1175"/>
      <c r="DY339" s="1175"/>
      <c r="DZ339" s="1175"/>
      <c r="EA339" s="1175"/>
      <c r="EB339" s="1175"/>
      <c r="EC339" s="1175"/>
      <c r="ED339" s="1175"/>
      <c r="EE339" s="1175"/>
      <c r="EF339" s="1175"/>
      <c r="EG339" s="1175"/>
      <c r="EH339" s="1175"/>
      <c r="EI339" s="1175"/>
      <c r="EJ339" s="1175"/>
      <c r="EK339" s="1175"/>
      <c r="EL339" s="1175"/>
      <c r="EM339" s="1175"/>
      <c r="EN339" s="1175"/>
      <c r="EO339" s="1175"/>
      <c r="EP339" s="1175"/>
      <c r="EQ339" s="1175"/>
      <c r="ER339" s="1175"/>
      <c r="ES339" s="1175"/>
      <c r="ET339" s="1175"/>
      <c r="EU339" s="1175"/>
      <c r="EV339" s="1175"/>
      <c r="EW339" s="1175"/>
      <c r="EX339" s="1175"/>
      <c r="EY339" s="1175"/>
      <c r="EZ339" s="1175"/>
      <c r="FA339" s="1175"/>
      <c r="FB339" s="1175"/>
      <c r="FC339" s="1175"/>
      <c r="FD339" s="1175"/>
      <c r="FE339" s="1175"/>
      <c r="FF339" s="1175"/>
      <c r="FG339" s="1175"/>
      <c r="FH339" s="1175"/>
      <c r="FI339" s="1175"/>
      <c r="FJ339" s="1175"/>
      <c r="FK339" s="1175"/>
      <c r="FL339" s="1175"/>
      <c r="FM339" s="1175"/>
      <c r="FN339" s="1175"/>
      <c r="FO339" s="1175"/>
      <c r="FP339" s="1175"/>
      <c r="FQ339" s="1175"/>
      <c r="FR339" s="1175"/>
      <c r="FS339" s="1175"/>
      <c r="FT339" s="1175"/>
      <c r="FU339" s="1175"/>
      <c r="FV339" s="1175"/>
      <c r="FW339" s="1175"/>
      <c r="FX339" s="1175"/>
      <c r="FY339" s="1175"/>
      <c r="FZ339" s="1175"/>
      <c r="GA339" s="1175"/>
      <c r="GB339" s="1175"/>
      <c r="GC339" s="1175"/>
      <c r="GD339" s="1175"/>
      <c r="GE339" s="1175"/>
      <c r="GF339" s="1175"/>
      <c r="GG339" s="1175"/>
      <c r="GH339" s="1175"/>
      <c r="GI339" s="1175"/>
      <c r="GJ339" s="1175"/>
      <c r="GK339" s="1175"/>
      <c r="GL339" s="1175"/>
      <c r="GM339" s="1175"/>
      <c r="GN339" s="1175"/>
      <c r="GO339" s="1175"/>
      <c r="GP339" s="1175"/>
      <c r="GQ339" s="1175"/>
      <c r="GR339" s="1175"/>
      <c r="GS339" s="1175"/>
      <c r="GT339" s="1175"/>
      <c r="GU339" s="1175"/>
      <c r="GV339" s="1175"/>
      <c r="GW339" s="1175"/>
      <c r="GX339" s="1175"/>
      <c r="GY339" s="1175"/>
      <c r="GZ339" s="1175"/>
      <c r="HA339" s="1175"/>
      <c r="HB339" s="1175"/>
      <c r="HC339" s="1175"/>
      <c r="HD339" s="1175"/>
      <c r="HE339" s="1175"/>
      <c r="HF339" s="1175"/>
      <c r="HG339" s="1175"/>
      <c r="HH339" s="1175"/>
      <c r="HI339" s="1175"/>
      <c r="HJ339" s="1175"/>
      <c r="HK339" s="1175"/>
      <c r="HL339" s="1175"/>
      <c r="HM339" s="1175"/>
      <c r="HN339" s="1175"/>
      <c r="HO339" s="1175"/>
      <c r="HP339" s="1175"/>
      <c r="HQ339" s="1175"/>
      <c r="HR339" s="1175"/>
      <c r="HS339" s="1175"/>
      <c r="HT339" s="1175"/>
      <c r="HU339" s="1175"/>
      <c r="HV339" s="1175"/>
      <c r="HW339" s="1175"/>
      <c r="HX339" s="1175"/>
      <c r="HY339" s="1175"/>
      <c r="HZ339" s="1175"/>
      <c r="IA339" s="1175"/>
      <c r="IB339" s="1175"/>
      <c r="IC339" s="1175"/>
      <c r="ID339" s="1175"/>
      <c r="IE339" s="1175"/>
      <c r="IF339" s="1175"/>
      <c r="IG339" s="1175"/>
      <c r="IH339" s="1175"/>
      <c r="II339" s="1175"/>
      <c r="IJ339" s="1175"/>
      <c r="IK339" s="1175"/>
      <c r="IL339" s="1175"/>
      <c r="IM339" s="1175"/>
      <c r="IN339" s="1175"/>
      <c r="IO339" s="1175"/>
      <c r="IP339" s="1175"/>
      <c r="IQ339" s="1175"/>
      <c r="IR339" s="1175"/>
      <c r="IS339" s="1175"/>
      <c r="IT339" s="1175"/>
      <c r="IU339" s="1175"/>
      <c r="IV339" s="1175"/>
      <c r="IW339" s="1175"/>
      <c r="IX339" s="1175"/>
      <c r="IY339" s="1175"/>
      <c r="IZ339" s="1175"/>
      <c r="JA339" s="1175"/>
      <c r="JB339" s="1175"/>
      <c r="JC339" s="1175"/>
      <c r="JD339" s="1175"/>
      <c r="JE339" s="1175"/>
    </row>
    <row r="340" spans="13:265" s="1206" customFormat="1" ht="15" hidden="1" customHeight="1" x14ac:dyDescent="0.25">
      <c r="M340" s="1064"/>
      <c r="N340" s="1064"/>
      <c r="CK340" s="1175"/>
      <c r="CL340" s="1175"/>
      <c r="CM340" s="1175"/>
      <c r="CN340" s="1175"/>
      <c r="CO340" s="1175"/>
      <c r="CP340" s="1175"/>
      <c r="CQ340" s="1175"/>
      <c r="CR340" s="1175"/>
      <c r="CS340" s="1175"/>
      <c r="CT340" s="1175"/>
      <c r="CU340" s="1175"/>
      <c r="CV340" s="1175"/>
      <c r="CW340" s="1175"/>
      <c r="CX340" s="1175"/>
      <c r="CY340" s="1175"/>
      <c r="CZ340" s="1175"/>
      <c r="DA340" s="1175"/>
      <c r="DB340" s="1175"/>
      <c r="DC340" s="1175"/>
      <c r="DD340" s="1175"/>
      <c r="DE340" s="1175"/>
      <c r="DF340" s="1175"/>
      <c r="DG340" s="1175"/>
      <c r="DH340" s="1175"/>
      <c r="DI340" s="1175"/>
      <c r="DJ340" s="1175"/>
      <c r="DK340" s="1175"/>
      <c r="DL340" s="1175"/>
      <c r="DM340" s="1175"/>
      <c r="DN340" s="1175"/>
      <c r="DO340" s="1175"/>
      <c r="DP340" s="1175"/>
      <c r="DQ340" s="1175"/>
      <c r="DR340" s="1175"/>
      <c r="DS340" s="1175"/>
      <c r="DT340" s="1175"/>
      <c r="DU340" s="1175"/>
      <c r="DV340" s="1175"/>
      <c r="DW340" s="1175"/>
      <c r="DX340" s="1175"/>
      <c r="DY340" s="1175"/>
      <c r="DZ340" s="1175"/>
      <c r="EA340" s="1175"/>
      <c r="EB340" s="1175"/>
      <c r="EC340" s="1175"/>
      <c r="ED340" s="1175"/>
      <c r="EE340" s="1175"/>
      <c r="EF340" s="1175"/>
      <c r="EG340" s="1175"/>
      <c r="EH340" s="1175"/>
      <c r="EI340" s="1175"/>
      <c r="EJ340" s="1175"/>
      <c r="EK340" s="1175"/>
      <c r="EL340" s="1175"/>
      <c r="EM340" s="1175"/>
      <c r="EN340" s="1175"/>
      <c r="EO340" s="1175"/>
      <c r="EP340" s="1175"/>
      <c r="EQ340" s="1175"/>
      <c r="ER340" s="1175"/>
      <c r="ES340" s="1175"/>
      <c r="ET340" s="1175"/>
      <c r="EU340" s="1175"/>
      <c r="EV340" s="1175"/>
      <c r="EW340" s="1175"/>
      <c r="EX340" s="1175"/>
      <c r="EY340" s="1175"/>
      <c r="EZ340" s="1175"/>
      <c r="FA340" s="1175"/>
      <c r="FB340" s="1175"/>
      <c r="FC340" s="1175"/>
      <c r="FD340" s="1175"/>
      <c r="FE340" s="1175"/>
      <c r="FF340" s="1175"/>
      <c r="FG340" s="1175"/>
      <c r="FH340" s="1175"/>
      <c r="FI340" s="1175"/>
      <c r="FJ340" s="1175"/>
      <c r="FK340" s="1175"/>
      <c r="FL340" s="1175"/>
      <c r="FM340" s="1175"/>
      <c r="FN340" s="1175"/>
      <c r="FO340" s="1175"/>
      <c r="FP340" s="1175"/>
      <c r="FQ340" s="1175"/>
      <c r="FR340" s="1175"/>
      <c r="FS340" s="1175"/>
      <c r="FT340" s="1175"/>
      <c r="FU340" s="1175"/>
      <c r="FV340" s="1175"/>
      <c r="FW340" s="1175"/>
      <c r="FX340" s="1175"/>
      <c r="FY340" s="1175"/>
      <c r="FZ340" s="1175"/>
      <c r="GA340" s="1175"/>
      <c r="GB340" s="1175"/>
      <c r="GC340" s="1175"/>
      <c r="GD340" s="1175"/>
      <c r="GE340" s="1175"/>
      <c r="GF340" s="1175"/>
      <c r="GG340" s="1175"/>
      <c r="GH340" s="1175"/>
      <c r="GI340" s="1175"/>
      <c r="GJ340" s="1175"/>
      <c r="GK340" s="1175"/>
      <c r="GL340" s="1175"/>
      <c r="GM340" s="1175"/>
      <c r="GN340" s="1175"/>
      <c r="GO340" s="1175"/>
      <c r="GP340" s="1175"/>
      <c r="GQ340" s="1175"/>
      <c r="GR340" s="1175"/>
      <c r="GS340" s="1175"/>
      <c r="GT340" s="1175"/>
      <c r="GU340" s="1175"/>
      <c r="GV340" s="1175"/>
      <c r="GW340" s="1175"/>
      <c r="GX340" s="1175"/>
      <c r="GY340" s="1175"/>
      <c r="GZ340" s="1175"/>
      <c r="HA340" s="1175"/>
      <c r="HB340" s="1175"/>
      <c r="HC340" s="1175"/>
      <c r="HD340" s="1175"/>
      <c r="HE340" s="1175"/>
      <c r="HF340" s="1175"/>
      <c r="HG340" s="1175"/>
      <c r="HH340" s="1175"/>
      <c r="HI340" s="1175"/>
      <c r="HJ340" s="1175"/>
      <c r="HK340" s="1175"/>
      <c r="HL340" s="1175"/>
      <c r="HM340" s="1175"/>
      <c r="HN340" s="1175"/>
      <c r="HO340" s="1175"/>
      <c r="HP340" s="1175"/>
      <c r="HQ340" s="1175"/>
      <c r="HR340" s="1175"/>
      <c r="HS340" s="1175"/>
      <c r="HT340" s="1175"/>
      <c r="HU340" s="1175"/>
      <c r="HV340" s="1175"/>
      <c r="HW340" s="1175"/>
      <c r="HX340" s="1175"/>
      <c r="HY340" s="1175"/>
      <c r="HZ340" s="1175"/>
      <c r="IA340" s="1175"/>
      <c r="IB340" s="1175"/>
      <c r="IC340" s="1175"/>
      <c r="ID340" s="1175"/>
      <c r="IE340" s="1175"/>
      <c r="IF340" s="1175"/>
      <c r="IG340" s="1175"/>
      <c r="IH340" s="1175"/>
      <c r="II340" s="1175"/>
      <c r="IJ340" s="1175"/>
      <c r="IK340" s="1175"/>
      <c r="IL340" s="1175"/>
      <c r="IM340" s="1175"/>
      <c r="IN340" s="1175"/>
      <c r="IO340" s="1175"/>
      <c r="IP340" s="1175"/>
      <c r="IQ340" s="1175"/>
      <c r="IR340" s="1175"/>
      <c r="IS340" s="1175"/>
      <c r="IT340" s="1175"/>
      <c r="IU340" s="1175"/>
      <c r="IV340" s="1175"/>
      <c r="IW340" s="1175"/>
      <c r="IX340" s="1175"/>
      <c r="IY340" s="1175"/>
      <c r="IZ340" s="1175"/>
      <c r="JA340" s="1175"/>
      <c r="JB340" s="1175"/>
      <c r="JC340" s="1175"/>
      <c r="JD340" s="1175"/>
      <c r="JE340" s="1175"/>
    </row>
    <row r="341" spans="13:265" s="1206" customFormat="1" ht="15" hidden="1" customHeight="1" x14ac:dyDescent="0.25">
      <c r="M341" s="1064"/>
      <c r="N341" s="1064"/>
      <c r="CK341" s="1175"/>
      <c r="CL341" s="1175"/>
      <c r="CM341" s="1175"/>
      <c r="CN341" s="1175"/>
      <c r="CO341" s="1175"/>
      <c r="CP341" s="1175"/>
      <c r="CQ341" s="1175"/>
      <c r="CR341" s="1175"/>
      <c r="CS341" s="1175"/>
      <c r="CT341" s="1175"/>
      <c r="CU341" s="1175"/>
      <c r="CV341" s="1175"/>
      <c r="CW341" s="1175"/>
      <c r="CX341" s="1175"/>
      <c r="CY341" s="1175"/>
      <c r="CZ341" s="1175"/>
      <c r="DA341" s="1175"/>
      <c r="DB341" s="1175"/>
      <c r="DC341" s="1175"/>
      <c r="DD341" s="1175"/>
      <c r="DE341" s="1175"/>
      <c r="DF341" s="1175"/>
      <c r="DG341" s="1175"/>
      <c r="DH341" s="1175"/>
      <c r="DI341" s="1175"/>
      <c r="DJ341" s="1175"/>
      <c r="DK341" s="1175"/>
      <c r="DL341" s="1175"/>
      <c r="DM341" s="1175"/>
      <c r="DN341" s="1175"/>
      <c r="DO341" s="1175"/>
      <c r="DP341" s="1175"/>
      <c r="DQ341" s="1175"/>
      <c r="DR341" s="1175"/>
      <c r="DS341" s="1175"/>
      <c r="DT341" s="1175"/>
      <c r="DU341" s="1175"/>
      <c r="DV341" s="1175"/>
      <c r="DW341" s="1175"/>
      <c r="DX341" s="1175"/>
      <c r="DY341" s="1175"/>
      <c r="DZ341" s="1175"/>
      <c r="EA341" s="1175"/>
      <c r="EB341" s="1175"/>
      <c r="EC341" s="1175"/>
      <c r="ED341" s="1175"/>
      <c r="EE341" s="1175"/>
      <c r="EF341" s="1175"/>
      <c r="EG341" s="1175"/>
      <c r="EH341" s="1175"/>
      <c r="EI341" s="1175"/>
      <c r="EJ341" s="1175"/>
      <c r="EK341" s="1175"/>
      <c r="EL341" s="1175"/>
      <c r="EM341" s="1175"/>
      <c r="EN341" s="1175"/>
      <c r="EO341" s="1175"/>
      <c r="EP341" s="1175"/>
      <c r="EQ341" s="1175"/>
      <c r="ER341" s="1175"/>
      <c r="ES341" s="1175"/>
      <c r="ET341" s="1175"/>
      <c r="EU341" s="1175"/>
      <c r="EV341" s="1175"/>
      <c r="EW341" s="1175"/>
      <c r="EX341" s="1175"/>
      <c r="EY341" s="1175"/>
      <c r="EZ341" s="1175"/>
      <c r="FA341" s="1175"/>
      <c r="FB341" s="1175"/>
      <c r="FC341" s="1175"/>
      <c r="FD341" s="1175"/>
      <c r="FE341" s="1175"/>
      <c r="FF341" s="1175"/>
      <c r="FG341" s="1175"/>
      <c r="FH341" s="1175"/>
      <c r="FI341" s="1175"/>
      <c r="FJ341" s="1175"/>
      <c r="FK341" s="1175"/>
      <c r="FL341" s="1175"/>
      <c r="FM341" s="1175"/>
      <c r="FN341" s="1175"/>
      <c r="FO341" s="1175"/>
      <c r="FP341" s="1175"/>
      <c r="FQ341" s="1175"/>
      <c r="FR341" s="1175"/>
      <c r="FS341" s="1175"/>
      <c r="FT341" s="1175"/>
      <c r="FU341" s="1175"/>
      <c r="FV341" s="1175"/>
      <c r="FW341" s="1175"/>
      <c r="FX341" s="1175"/>
      <c r="FY341" s="1175"/>
      <c r="FZ341" s="1175"/>
      <c r="GA341" s="1175"/>
      <c r="GB341" s="1175"/>
      <c r="GC341" s="1175"/>
      <c r="GD341" s="1175"/>
      <c r="GE341" s="1175"/>
      <c r="GF341" s="1175"/>
      <c r="GG341" s="1175"/>
      <c r="GH341" s="1175"/>
      <c r="GI341" s="1175"/>
      <c r="GJ341" s="1175"/>
      <c r="GK341" s="1175"/>
      <c r="GL341" s="1175"/>
      <c r="GM341" s="1175"/>
      <c r="GN341" s="1175"/>
      <c r="GO341" s="1175"/>
      <c r="GP341" s="1175"/>
      <c r="GQ341" s="1175"/>
      <c r="GR341" s="1175"/>
      <c r="GS341" s="1175"/>
      <c r="GT341" s="1175"/>
      <c r="GU341" s="1175"/>
      <c r="GV341" s="1175"/>
      <c r="GW341" s="1175"/>
      <c r="GX341" s="1175"/>
      <c r="GY341" s="1175"/>
      <c r="GZ341" s="1175"/>
      <c r="HA341" s="1175"/>
      <c r="HB341" s="1175"/>
      <c r="HC341" s="1175"/>
      <c r="HD341" s="1175"/>
      <c r="HE341" s="1175"/>
      <c r="HF341" s="1175"/>
      <c r="HG341" s="1175"/>
      <c r="HH341" s="1175"/>
      <c r="HI341" s="1175"/>
      <c r="HJ341" s="1175"/>
      <c r="HK341" s="1175"/>
      <c r="HL341" s="1175"/>
      <c r="HM341" s="1175"/>
      <c r="HN341" s="1175"/>
      <c r="HO341" s="1175"/>
      <c r="HP341" s="1175"/>
      <c r="HQ341" s="1175"/>
      <c r="HR341" s="1175"/>
      <c r="HS341" s="1175"/>
      <c r="HT341" s="1175"/>
      <c r="HU341" s="1175"/>
      <c r="HV341" s="1175"/>
      <c r="HW341" s="1175"/>
      <c r="HX341" s="1175"/>
      <c r="HY341" s="1175"/>
      <c r="HZ341" s="1175"/>
      <c r="IA341" s="1175"/>
      <c r="IB341" s="1175"/>
      <c r="IC341" s="1175"/>
      <c r="ID341" s="1175"/>
      <c r="IE341" s="1175"/>
      <c r="IF341" s="1175"/>
      <c r="IG341" s="1175"/>
      <c r="IH341" s="1175"/>
      <c r="II341" s="1175"/>
      <c r="IJ341" s="1175"/>
      <c r="IK341" s="1175"/>
      <c r="IL341" s="1175"/>
      <c r="IM341" s="1175"/>
      <c r="IN341" s="1175"/>
      <c r="IO341" s="1175"/>
      <c r="IP341" s="1175"/>
      <c r="IQ341" s="1175"/>
      <c r="IR341" s="1175"/>
      <c r="IS341" s="1175"/>
      <c r="IT341" s="1175"/>
      <c r="IU341" s="1175"/>
      <c r="IV341" s="1175"/>
      <c r="IW341" s="1175"/>
      <c r="IX341" s="1175"/>
      <c r="IY341" s="1175"/>
      <c r="IZ341" s="1175"/>
      <c r="JA341" s="1175"/>
      <c r="JB341" s="1175"/>
      <c r="JC341" s="1175"/>
      <c r="JD341" s="1175"/>
      <c r="JE341" s="1175"/>
    </row>
    <row r="342" spans="13:265" s="1206" customFormat="1" ht="15" hidden="1" customHeight="1" x14ac:dyDescent="0.25">
      <c r="M342" s="1064"/>
      <c r="N342" s="1064"/>
      <c r="CK342" s="1175"/>
      <c r="CL342" s="1175"/>
      <c r="CM342" s="1175"/>
      <c r="CN342" s="1175"/>
      <c r="CO342" s="1175"/>
      <c r="CP342" s="1175"/>
      <c r="CQ342" s="1175"/>
      <c r="CR342" s="1175"/>
      <c r="CS342" s="1175"/>
      <c r="CT342" s="1175"/>
      <c r="CU342" s="1175"/>
      <c r="CV342" s="1175"/>
      <c r="CW342" s="1175"/>
      <c r="CX342" s="1175"/>
      <c r="CY342" s="1175"/>
      <c r="CZ342" s="1175"/>
      <c r="DA342" s="1175"/>
      <c r="DB342" s="1175"/>
      <c r="DC342" s="1175"/>
      <c r="DD342" s="1175"/>
      <c r="DE342" s="1175"/>
      <c r="DF342" s="1175"/>
      <c r="DG342" s="1175"/>
      <c r="DH342" s="1175"/>
      <c r="DI342" s="1175"/>
      <c r="DJ342" s="1175"/>
      <c r="DK342" s="1175"/>
      <c r="DL342" s="1175"/>
      <c r="DM342" s="1175"/>
      <c r="DN342" s="1175"/>
      <c r="DO342" s="1175"/>
      <c r="DP342" s="1175"/>
      <c r="DQ342" s="1175"/>
      <c r="DR342" s="1175"/>
      <c r="DS342" s="1175"/>
      <c r="DT342" s="1175"/>
      <c r="DU342" s="1175"/>
      <c r="DV342" s="1175"/>
      <c r="DW342" s="1175"/>
      <c r="DX342" s="1175"/>
      <c r="DY342" s="1175"/>
      <c r="DZ342" s="1175"/>
      <c r="EA342" s="1175"/>
      <c r="EB342" s="1175"/>
      <c r="EC342" s="1175"/>
      <c r="ED342" s="1175"/>
      <c r="EE342" s="1175"/>
      <c r="EF342" s="1175"/>
      <c r="EG342" s="1175"/>
      <c r="EH342" s="1175"/>
      <c r="EI342" s="1175"/>
      <c r="EJ342" s="1175"/>
      <c r="EK342" s="1175"/>
      <c r="EL342" s="1175"/>
      <c r="EM342" s="1175"/>
      <c r="EN342" s="1175"/>
      <c r="EO342" s="1175"/>
      <c r="EP342" s="1175"/>
      <c r="EQ342" s="1175"/>
      <c r="ER342" s="1175"/>
      <c r="ES342" s="1175"/>
      <c r="ET342" s="1175"/>
      <c r="EU342" s="1175"/>
      <c r="EV342" s="1175"/>
      <c r="EW342" s="1175"/>
      <c r="EX342" s="1175"/>
      <c r="EY342" s="1175"/>
      <c r="EZ342" s="1175"/>
      <c r="FA342" s="1175"/>
      <c r="FB342" s="1175"/>
      <c r="FC342" s="1175"/>
      <c r="FD342" s="1175"/>
      <c r="FE342" s="1175"/>
      <c r="FF342" s="1175"/>
      <c r="FG342" s="1175"/>
      <c r="FH342" s="1175"/>
      <c r="FI342" s="1175"/>
      <c r="FJ342" s="1175"/>
      <c r="FK342" s="1175"/>
      <c r="FL342" s="1175"/>
      <c r="FM342" s="1175"/>
      <c r="FN342" s="1175"/>
      <c r="FO342" s="1175"/>
      <c r="FP342" s="1175"/>
      <c r="FQ342" s="1175"/>
      <c r="FR342" s="1175"/>
      <c r="FS342" s="1175"/>
      <c r="FT342" s="1175"/>
      <c r="FU342" s="1175"/>
      <c r="FV342" s="1175"/>
      <c r="FW342" s="1175"/>
      <c r="FX342" s="1175"/>
      <c r="FY342" s="1175"/>
      <c r="FZ342" s="1175"/>
      <c r="GA342" s="1175"/>
      <c r="GB342" s="1175"/>
      <c r="GC342" s="1175"/>
      <c r="GD342" s="1175"/>
      <c r="GE342" s="1175"/>
      <c r="GF342" s="1175"/>
      <c r="GG342" s="1175"/>
      <c r="GH342" s="1175"/>
      <c r="GI342" s="1175"/>
      <c r="GJ342" s="1175"/>
      <c r="GK342" s="1175"/>
      <c r="GL342" s="1175"/>
      <c r="GM342" s="1175"/>
      <c r="GN342" s="1175"/>
      <c r="GO342" s="1175"/>
      <c r="GP342" s="1175"/>
      <c r="GQ342" s="1175"/>
      <c r="GR342" s="1175"/>
      <c r="GS342" s="1175"/>
      <c r="GT342" s="1175"/>
      <c r="GU342" s="1175"/>
      <c r="GV342" s="1175"/>
      <c r="GW342" s="1175"/>
      <c r="GX342" s="1175"/>
      <c r="GY342" s="1175"/>
      <c r="GZ342" s="1175"/>
      <c r="HA342" s="1175"/>
      <c r="HB342" s="1175"/>
      <c r="HC342" s="1175"/>
      <c r="HD342" s="1175"/>
      <c r="HE342" s="1175"/>
      <c r="HF342" s="1175"/>
      <c r="HG342" s="1175"/>
      <c r="HH342" s="1175"/>
      <c r="HI342" s="1175"/>
      <c r="HJ342" s="1175"/>
      <c r="HK342" s="1175"/>
      <c r="HL342" s="1175"/>
      <c r="HM342" s="1175"/>
      <c r="HN342" s="1175"/>
      <c r="HO342" s="1175"/>
      <c r="HP342" s="1175"/>
      <c r="HQ342" s="1175"/>
      <c r="HR342" s="1175"/>
      <c r="HS342" s="1175"/>
      <c r="HT342" s="1175"/>
      <c r="HU342" s="1175"/>
      <c r="HV342" s="1175"/>
      <c r="HW342" s="1175"/>
      <c r="HX342" s="1175"/>
      <c r="HY342" s="1175"/>
      <c r="HZ342" s="1175"/>
      <c r="IA342" s="1175"/>
      <c r="IB342" s="1175"/>
      <c r="IC342" s="1175"/>
      <c r="ID342" s="1175"/>
      <c r="IE342" s="1175"/>
      <c r="IF342" s="1175"/>
      <c r="IG342" s="1175"/>
      <c r="IH342" s="1175"/>
      <c r="II342" s="1175"/>
      <c r="IJ342" s="1175"/>
      <c r="IK342" s="1175"/>
      <c r="IL342" s="1175"/>
      <c r="IM342" s="1175"/>
      <c r="IN342" s="1175"/>
      <c r="IO342" s="1175"/>
      <c r="IP342" s="1175"/>
      <c r="IQ342" s="1175"/>
      <c r="IR342" s="1175"/>
      <c r="IS342" s="1175"/>
      <c r="IT342" s="1175"/>
      <c r="IU342" s="1175"/>
      <c r="IV342" s="1175"/>
      <c r="IW342" s="1175"/>
      <c r="IX342" s="1175"/>
      <c r="IY342" s="1175"/>
      <c r="IZ342" s="1175"/>
      <c r="JA342" s="1175"/>
      <c r="JB342" s="1175"/>
      <c r="JC342" s="1175"/>
      <c r="JD342" s="1175"/>
      <c r="JE342" s="1175"/>
    </row>
    <row r="343" spans="13:265" s="1206" customFormat="1" ht="15" hidden="1" customHeight="1" x14ac:dyDescent="0.25">
      <c r="M343" s="1064"/>
      <c r="N343" s="1064"/>
      <c r="CK343" s="1175"/>
      <c r="CL343" s="1175"/>
      <c r="CM343" s="1175"/>
      <c r="CN343" s="1175"/>
      <c r="CO343" s="1175"/>
      <c r="CP343" s="1175"/>
      <c r="CQ343" s="1175"/>
      <c r="CR343" s="1175"/>
      <c r="CS343" s="1175"/>
      <c r="CT343" s="1175"/>
      <c r="CU343" s="1175"/>
      <c r="CV343" s="1175"/>
      <c r="CW343" s="1175"/>
      <c r="CX343" s="1175"/>
      <c r="CY343" s="1175"/>
      <c r="CZ343" s="1175"/>
      <c r="DA343" s="1175"/>
      <c r="DB343" s="1175"/>
      <c r="DC343" s="1175"/>
      <c r="DD343" s="1175"/>
      <c r="DE343" s="1175"/>
      <c r="DF343" s="1175"/>
      <c r="DG343" s="1175"/>
      <c r="DH343" s="1175"/>
      <c r="DI343" s="1175"/>
      <c r="DJ343" s="1175"/>
      <c r="DK343" s="1175"/>
      <c r="DL343" s="1175"/>
      <c r="DM343" s="1175"/>
      <c r="DN343" s="1175"/>
      <c r="DO343" s="1175"/>
      <c r="DP343" s="1175"/>
      <c r="DQ343" s="1175"/>
      <c r="DR343" s="1175"/>
      <c r="DS343" s="1175"/>
      <c r="DT343" s="1175"/>
      <c r="DU343" s="1175"/>
      <c r="DV343" s="1175"/>
      <c r="DW343" s="1175"/>
      <c r="DX343" s="1175"/>
      <c r="DY343" s="1175"/>
      <c r="DZ343" s="1175"/>
      <c r="EA343" s="1175"/>
      <c r="EB343" s="1175"/>
      <c r="EC343" s="1175"/>
      <c r="ED343" s="1175"/>
      <c r="EE343" s="1175"/>
      <c r="EF343" s="1175"/>
      <c r="EG343" s="1175"/>
      <c r="EH343" s="1175"/>
      <c r="EI343" s="1175"/>
      <c r="EJ343" s="1175"/>
      <c r="EK343" s="1175"/>
      <c r="EL343" s="1175"/>
      <c r="EM343" s="1175"/>
      <c r="EN343" s="1175"/>
      <c r="EO343" s="1175"/>
      <c r="EP343" s="1175"/>
      <c r="EQ343" s="1175"/>
      <c r="ER343" s="1175"/>
      <c r="ES343" s="1175"/>
      <c r="ET343" s="1175"/>
      <c r="EU343" s="1175"/>
      <c r="EV343" s="1175"/>
      <c r="EW343" s="1175"/>
      <c r="EX343" s="1175"/>
      <c r="EY343" s="1175"/>
      <c r="EZ343" s="1175"/>
      <c r="FA343" s="1175"/>
      <c r="FB343" s="1175"/>
      <c r="FC343" s="1175"/>
      <c r="FD343" s="1175"/>
      <c r="FE343" s="1175"/>
      <c r="FF343" s="1175"/>
      <c r="FG343" s="1175"/>
      <c r="FH343" s="1175"/>
      <c r="FI343" s="1175"/>
      <c r="FJ343" s="1175"/>
      <c r="FK343" s="1175"/>
      <c r="FL343" s="1175"/>
      <c r="FM343" s="1175"/>
      <c r="FN343" s="1175"/>
      <c r="FO343" s="1175"/>
      <c r="FP343" s="1175"/>
      <c r="FQ343" s="1175"/>
      <c r="FR343" s="1175"/>
      <c r="FS343" s="1175"/>
      <c r="FT343" s="1175"/>
      <c r="FU343" s="1175"/>
      <c r="FV343" s="1175"/>
      <c r="FW343" s="1175"/>
      <c r="FX343" s="1175"/>
      <c r="FY343" s="1175"/>
      <c r="FZ343" s="1175"/>
      <c r="GA343" s="1175"/>
      <c r="GB343" s="1175"/>
      <c r="GC343" s="1175"/>
      <c r="GD343" s="1175"/>
      <c r="GE343" s="1175"/>
      <c r="GF343" s="1175"/>
      <c r="GG343" s="1175"/>
      <c r="GH343" s="1175"/>
      <c r="GI343" s="1175"/>
      <c r="GJ343" s="1175"/>
      <c r="GK343" s="1175"/>
      <c r="GL343" s="1175"/>
      <c r="GM343" s="1175"/>
      <c r="GN343" s="1175"/>
      <c r="GO343" s="1175"/>
      <c r="GP343" s="1175"/>
      <c r="GQ343" s="1175"/>
      <c r="GR343" s="1175"/>
      <c r="GS343" s="1175"/>
      <c r="GT343" s="1175"/>
      <c r="GU343" s="1175"/>
      <c r="GV343" s="1175"/>
      <c r="GW343" s="1175"/>
      <c r="GX343" s="1175"/>
      <c r="GY343" s="1175"/>
      <c r="GZ343" s="1175"/>
      <c r="HA343" s="1175"/>
      <c r="HB343" s="1175"/>
      <c r="HC343" s="1175"/>
      <c r="HD343" s="1175"/>
      <c r="HE343" s="1175"/>
      <c r="HF343" s="1175"/>
      <c r="HG343" s="1175"/>
      <c r="HH343" s="1175"/>
      <c r="HI343" s="1175"/>
      <c r="HJ343" s="1175"/>
      <c r="HK343" s="1175"/>
      <c r="HL343" s="1175"/>
      <c r="HM343" s="1175"/>
      <c r="HN343" s="1175"/>
      <c r="HO343" s="1175"/>
      <c r="HP343" s="1175"/>
      <c r="HQ343" s="1175"/>
      <c r="HR343" s="1175"/>
      <c r="HS343" s="1175"/>
      <c r="HT343" s="1175"/>
      <c r="HU343" s="1175"/>
      <c r="HV343" s="1175"/>
      <c r="HW343" s="1175"/>
      <c r="HX343" s="1175"/>
      <c r="HY343" s="1175"/>
      <c r="HZ343" s="1175"/>
      <c r="IA343" s="1175"/>
      <c r="IB343" s="1175"/>
      <c r="IC343" s="1175"/>
      <c r="ID343" s="1175"/>
      <c r="IE343" s="1175"/>
      <c r="IF343" s="1175"/>
      <c r="IG343" s="1175"/>
      <c r="IH343" s="1175"/>
      <c r="II343" s="1175"/>
      <c r="IJ343" s="1175"/>
      <c r="IK343" s="1175"/>
      <c r="IL343" s="1175"/>
      <c r="IM343" s="1175"/>
      <c r="IN343" s="1175"/>
      <c r="IO343" s="1175"/>
      <c r="IP343" s="1175"/>
      <c r="IQ343" s="1175"/>
      <c r="IR343" s="1175"/>
      <c r="IS343" s="1175"/>
      <c r="IT343" s="1175"/>
      <c r="IU343" s="1175"/>
      <c r="IV343" s="1175"/>
      <c r="IW343" s="1175"/>
      <c r="IX343" s="1175"/>
      <c r="IY343" s="1175"/>
      <c r="IZ343" s="1175"/>
      <c r="JA343" s="1175"/>
      <c r="JB343" s="1175"/>
      <c r="JC343" s="1175"/>
      <c r="JD343" s="1175"/>
      <c r="JE343" s="1175"/>
    </row>
    <row r="344" spans="13:265" s="1206" customFormat="1" ht="15" hidden="1" customHeight="1" x14ac:dyDescent="0.25">
      <c r="M344" s="1064"/>
      <c r="N344" s="1064"/>
      <c r="CK344" s="1175"/>
      <c r="CL344" s="1175"/>
      <c r="CM344" s="1175"/>
      <c r="CN344" s="1175"/>
      <c r="CO344" s="1175"/>
      <c r="CP344" s="1175"/>
      <c r="CQ344" s="1175"/>
      <c r="CR344" s="1175"/>
      <c r="CS344" s="1175"/>
      <c r="CT344" s="1175"/>
      <c r="CU344" s="1175"/>
      <c r="CV344" s="1175"/>
      <c r="CW344" s="1175"/>
      <c r="CX344" s="1175"/>
      <c r="CY344" s="1175"/>
      <c r="CZ344" s="1175"/>
      <c r="DA344" s="1175"/>
      <c r="DB344" s="1175"/>
      <c r="DC344" s="1175"/>
      <c r="DD344" s="1175"/>
      <c r="DE344" s="1175"/>
      <c r="DF344" s="1175"/>
      <c r="DG344" s="1175"/>
      <c r="DH344" s="1175"/>
      <c r="DI344" s="1175"/>
      <c r="DJ344" s="1175"/>
      <c r="DK344" s="1175"/>
      <c r="DL344" s="1175"/>
      <c r="DM344" s="1175"/>
      <c r="DN344" s="1175"/>
      <c r="DO344" s="1175"/>
      <c r="DP344" s="1175"/>
      <c r="DQ344" s="1175"/>
      <c r="DR344" s="1175"/>
      <c r="DS344" s="1175"/>
      <c r="DT344" s="1175"/>
      <c r="DU344" s="1175"/>
      <c r="DV344" s="1175"/>
      <c r="DW344" s="1175"/>
      <c r="DX344" s="1175"/>
      <c r="DY344" s="1175"/>
      <c r="DZ344" s="1175"/>
      <c r="EA344" s="1175"/>
      <c r="EB344" s="1175"/>
      <c r="EC344" s="1175"/>
      <c r="ED344" s="1175"/>
      <c r="EE344" s="1175"/>
      <c r="EF344" s="1175"/>
      <c r="EG344" s="1175"/>
      <c r="EH344" s="1175"/>
      <c r="EI344" s="1175"/>
      <c r="EJ344" s="1175"/>
      <c r="EK344" s="1175"/>
      <c r="EL344" s="1175"/>
      <c r="EM344" s="1175"/>
      <c r="EN344" s="1175"/>
      <c r="EO344" s="1175"/>
      <c r="EP344" s="1175"/>
      <c r="EQ344" s="1175"/>
      <c r="ER344" s="1175"/>
      <c r="ES344" s="1175"/>
      <c r="ET344" s="1175"/>
      <c r="EU344" s="1175"/>
      <c r="EV344" s="1175"/>
      <c r="EW344" s="1175"/>
      <c r="EX344" s="1175"/>
      <c r="EY344" s="1175"/>
      <c r="EZ344" s="1175"/>
      <c r="FA344" s="1175"/>
      <c r="FB344" s="1175"/>
      <c r="FC344" s="1175"/>
      <c r="FD344" s="1175"/>
      <c r="FE344" s="1175"/>
      <c r="FF344" s="1175"/>
      <c r="FG344" s="1175"/>
      <c r="FH344" s="1175"/>
      <c r="FI344" s="1175"/>
      <c r="FJ344" s="1175"/>
      <c r="FK344" s="1175"/>
      <c r="FL344" s="1175"/>
      <c r="FM344" s="1175"/>
      <c r="FN344" s="1175"/>
      <c r="FO344" s="1175"/>
      <c r="FP344" s="1175"/>
      <c r="FQ344" s="1175"/>
      <c r="FR344" s="1175"/>
      <c r="FS344" s="1175"/>
      <c r="FT344" s="1175"/>
      <c r="FU344" s="1175"/>
      <c r="FV344" s="1175"/>
      <c r="FW344" s="1175"/>
      <c r="FX344" s="1175"/>
      <c r="FY344" s="1175"/>
      <c r="FZ344" s="1175"/>
      <c r="GA344" s="1175"/>
      <c r="GB344" s="1175"/>
      <c r="GC344" s="1175"/>
      <c r="GD344" s="1175"/>
      <c r="GE344" s="1175"/>
      <c r="GF344" s="1175"/>
      <c r="GG344" s="1175"/>
      <c r="GH344" s="1175"/>
      <c r="GI344" s="1175"/>
      <c r="GJ344" s="1175"/>
      <c r="GK344" s="1175"/>
      <c r="GL344" s="1175"/>
      <c r="GM344" s="1175"/>
      <c r="GN344" s="1175"/>
      <c r="GO344" s="1175"/>
      <c r="GP344" s="1175"/>
      <c r="GQ344" s="1175"/>
      <c r="GR344" s="1175"/>
      <c r="GS344" s="1175"/>
      <c r="GT344" s="1175"/>
      <c r="GU344" s="1175"/>
      <c r="GV344" s="1175"/>
      <c r="GW344" s="1175"/>
      <c r="GX344" s="1175"/>
      <c r="GY344" s="1175"/>
      <c r="GZ344" s="1175"/>
      <c r="HA344" s="1175"/>
      <c r="HB344" s="1175"/>
      <c r="HC344" s="1175"/>
      <c r="HD344" s="1175"/>
      <c r="HE344" s="1175"/>
      <c r="HF344" s="1175"/>
      <c r="HG344" s="1175"/>
      <c r="HH344" s="1175"/>
      <c r="HI344" s="1175"/>
      <c r="HJ344" s="1175"/>
      <c r="HK344" s="1175"/>
      <c r="HL344" s="1175"/>
      <c r="HM344" s="1175"/>
      <c r="HN344" s="1175"/>
      <c r="HO344" s="1175"/>
      <c r="HP344" s="1175"/>
      <c r="HQ344" s="1175"/>
      <c r="HR344" s="1175"/>
      <c r="HS344" s="1175"/>
      <c r="HT344" s="1175"/>
      <c r="HU344" s="1175"/>
      <c r="HV344" s="1175"/>
      <c r="HW344" s="1175"/>
      <c r="HX344" s="1175"/>
      <c r="HY344" s="1175"/>
      <c r="HZ344" s="1175"/>
      <c r="IA344" s="1175"/>
      <c r="IB344" s="1175"/>
      <c r="IC344" s="1175"/>
      <c r="ID344" s="1175"/>
      <c r="IE344" s="1175"/>
      <c r="IF344" s="1175"/>
      <c r="IG344" s="1175"/>
      <c r="IH344" s="1175"/>
      <c r="II344" s="1175"/>
      <c r="IJ344" s="1175"/>
      <c r="IK344" s="1175"/>
      <c r="IL344" s="1175"/>
      <c r="IM344" s="1175"/>
      <c r="IN344" s="1175"/>
      <c r="IO344" s="1175"/>
      <c r="IP344" s="1175"/>
      <c r="IQ344" s="1175"/>
      <c r="IR344" s="1175"/>
      <c r="IS344" s="1175"/>
      <c r="IT344" s="1175"/>
      <c r="IU344" s="1175"/>
      <c r="IV344" s="1175"/>
      <c r="IW344" s="1175"/>
      <c r="IX344" s="1175"/>
      <c r="IY344" s="1175"/>
      <c r="IZ344" s="1175"/>
      <c r="JA344" s="1175"/>
      <c r="JB344" s="1175"/>
      <c r="JC344" s="1175"/>
      <c r="JD344" s="1175"/>
      <c r="JE344" s="1175"/>
    </row>
    <row r="345" spans="13:265" s="1206" customFormat="1" ht="15" hidden="1" customHeight="1" x14ac:dyDescent="0.25">
      <c r="M345" s="1064"/>
      <c r="N345" s="1064"/>
      <c r="CK345" s="1175"/>
      <c r="CL345" s="1175"/>
      <c r="CM345" s="1175"/>
      <c r="CN345" s="1175"/>
      <c r="CO345" s="1175"/>
      <c r="CP345" s="1175"/>
      <c r="CQ345" s="1175"/>
      <c r="CR345" s="1175"/>
      <c r="CS345" s="1175"/>
      <c r="CT345" s="1175"/>
      <c r="CU345" s="1175"/>
      <c r="CV345" s="1175"/>
      <c r="CW345" s="1175"/>
      <c r="CX345" s="1175"/>
      <c r="CY345" s="1175"/>
      <c r="CZ345" s="1175"/>
      <c r="DA345" s="1175"/>
      <c r="DB345" s="1175"/>
      <c r="DC345" s="1175"/>
      <c r="DD345" s="1175"/>
      <c r="DE345" s="1175"/>
      <c r="DF345" s="1175"/>
      <c r="DG345" s="1175"/>
      <c r="DH345" s="1175"/>
      <c r="DI345" s="1175"/>
      <c r="DJ345" s="1175"/>
      <c r="DK345" s="1175"/>
      <c r="DL345" s="1175"/>
      <c r="DM345" s="1175"/>
      <c r="DN345" s="1175"/>
      <c r="DO345" s="1175"/>
      <c r="DP345" s="1175"/>
      <c r="DQ345" s="1175"/>
      <c r="DR345" s="1175"/>
      <c r="DS345" s="1175"/>
      <c r="DT345" s="1175"/>
      <c r="DU345" s="1175"/>
      <c r="DV345" s="1175"/>
      <c r="DW345" s="1175"/>
      <c r="DX345" s="1175"/>
      <c r="DY345" s="1175"/>
      <c r="DZ345" s="1175"/>
      <c r="EA345" s="1175"/>
      <c r="EB345" s="1175"/>
      <c r="EC345" s="1175"/>
      <c r="ED345" s="1175"/>
      <c r="EE345" s="1175"/>
      <c r="EF345" s="1175"/>
      <c r="EG345" s="1175"/>
      <c r="EH345" s="1175"/>
      <c r="EI345" s="1175"/>
      <c r="EJ345" s="1175"/>
      <c r="EK345" s="1175"/>
      <c r="EL345" s="1175"/>
      <c r="EM345" s="1175"/>
      <c r="EN345" s="1175"/>
      <c r="EO345" s="1175"/>
      <c r="EP345" s="1175"/>
      <c r="EQ345" s="1175"/>
      <c r="ER345" s="1175"/>
      <c r="ES345" s="1175"/>
      <c r="ET345" s="1175"/>
      <c r="EU345" s="1175"/>
      <c r="EV345" s="1175"/>
      <c r="EW345" s="1175"/>
      <c r="EX345" s="1175"/>
      <c r="EY345" s="1175"/>
      <c r="EZ345" s="1175"/>
      <c r="FA345" s="1175"/>
      <c r="FB345" s="1175"/>
      <c r="FC345" s="1175"/>
      <c r="FD345" s="1175"/>
      <c r="FE345" s="1175"/>
      <c r="FF345" s="1175"/>
      <c r="FG345" s="1175"/>
      <c r="FH345" s="1175"/>
      <c r="FI345" s="1175"/>
      <c r="FJ345" s="1175"/>
      <c r="FK345" s="1175"/>
      <c r="FL345" s="1175"/>
      <c r="FM345" s="1175"/>
      <c r="FN345" s="1175"/>
      <c r="FO345" s="1175"/>
      <c r="FP345" s="1175"/>
      <c r="FQ345" s="1175"/>
      <c r="FR345" s="1175"/>
      <c r="FS345" s="1175"/>
      <c r="FT345" s="1175"/>
      <c r="FU345" s="1175"/>
      <c r="FV345" s="1175"/>
      <c r="FW345" s="1175"/>
      <c r="FX345" s="1175"/>
      <c r="FY345" s="1175"/>
      <c r="FZ345" s="1175"/>
      <c r="GA345" s="1175"/>
      <c r="GB345" s="1175"/>
      <c r="GC345" s="1175"/>
      <c r="GD345" s="1175"/>
      <c r="GE345" s="1175"/>
      <c r="GF345" s="1175"/>
      <c r="GG345" s="1175"/>
      <c r="GH345" s="1175"/>
      <c r="GI345" s="1175"/>
      <c r="GJ345" s="1175"/>
      <c r="GK345" s="1175"/>
      <c r="GL345" s="1175"/>
      <c r="GM345" s="1175"/>
      <c r="GN345" s="1175"/>
      <c r="GO345" s="1175"/>
      <c r="GP345" s="1175"/>
      <c r="GQ345" s="1175"/>
      <c r="GR345" s="1175"/>
      <c r="GS345" s="1175"/>
      <c r="GT345" s="1175"/>
      <c r="GU345" s="1175"/>
      <c r="GV345" s="1175"/>
      <c r="GW345" s="1175"/>
      <c r="GX345" s="1175"/>
      <c r="GY345" s="1175"/>
      <c r="GZ345" s="1175"/>
      <c r="HA345" s="1175"/>
      <c r="HB345" s="1175"/>
      <c r="HC345" s="1175"/>
      <c r="HD345" s="1175"/>
      <c r="HE345" s="1175"/>
      <c r="HF345" s="1175"/>
      <c r="HG345" s="1175"/>
      <c r="HH345" s="1175"/>
      <c r="HI345" s="1175"/>
      <c r="HJ345" s="1175"/>
      <c r="HK345" s="1175"/>
      <c r="HL345" s="1175"/>
      <c r="HM345" s="1175"/>
      <c r="HN345" s="1175"/>
      <c r="HO345" s="1175"/>
      <c r="HP345" s="1175"/>
      <c r="HQ345" s="1175"/>
      <c r="HR345" s="1175"/>
      <c r="HS345" s="1175"/>
      <c r="HT345" s="1175"/>
      <c r="HU345" s="1175"/>
      <c r="HV345" s="1175"/>
      <c r="HW345" s="1175"/>
      <c r="HX345" s="1175"/>
      <c r="HY345" s="1175"/>
      <c r="HZ345" s="1175"/>
      <c r="IA345" s="1175"/>
      <c r="IB345" s="1175"/>
      <c r="IC345" s="1175"/>
      <c r="ID345" s="1175"/>
      <c r="IE345" s="1175"/>
      <c r="IF345" s="1175"/>
      <c r="IG345" s="1175"/>
      <c r="IH345" s="1175"/>
      <c r="II345" s="1175"/>
      <c r="IJ345" s="1175"/>
      <c r="IK345" s="1175"/>
      <c r="IL345" s="1175"/>
      <c r="IM345" s="1175"/>
      <c r="IN345" s="1175"/>
      <c r="IO345" s="1175"/>
      <c r="IP345" s="1175"/>
      <c r="IQ345" s="1175"/>
      <c r="IR345" s="1175"/>
      <c r="IS345" s="1175"/>
      <c r="IT345" s="1175"/>
      <c r="IU345" s="1175"/>
      <c r="IV345" s="1175"/>
      <c r="IW345" s="1175"/>
      <c r="IX345" s="1175"/>
      <c r="IY345" s="1175"/>
      <c r="IZ345" s="1175"/>
      <c r="JA345" s="1175"/>
      <c r="JB345" s="1175"/>
      <c r="JC345" s="1175"/>
      <c r="JD345" s="1175"/>
      <c r="JE345" s="1175"/>
    </row>
    <row r="346" spans="13:265" s="1206" customFormat="1" ht="15" hidden="1" customHeight="1" x14ac:dyDescent="0.25">
      <c r="M346" s="1064"/>
      <c r="N346" s="1064"/>
      <c r="CK346" s="1175"/>
      <c r="CL346" s="1175"/>
      <c r="CM346" s="1175"/>
      <c r="CN346" s="1175"/>
      <c r="CO346" s="1175"/>
      <c r="CP346" s="1175"/>
      <c r="CQ346" s="1175"/>
      <c r="CR346" s="1175"/>
      <c r="CS346" s="1175"/>
      <c r="CT346" s="1175"/>
      <c r="CU346" s="1175"/>
      <c r="CV346" s="1175"/>
      <c r="CW346" s="1175"/>
      <c r="CX346" s="1175"/>
      <c r="CY346" s="1175"/>
      <c r="CZ346" s="1175"/>
      <c r="DA346" s="1175"/>
      <c r="DB346" s="1175"/>
      <c r="DC346" s="1175"/>
      <c r="DD346" s="1175"/>
      <c r="DE346" s="1175"/>
      <c r="DF346" s="1175"/>
      <c r="DG346" s="1175"/>
      <c r="DH346" s="1175"/>
      <c r="DI346" s="1175"/>
      <c r="DJ346" s="1175"/>
      <c r="DK346" s="1175"/>
      <c r="DL346" s="1175"/>
      <c r="DM346" s="1175"/>
      <c r="DN346" s="1175"/>
      <c r="DO346" s="1175"/>
      <c r="DP346" s="1175"/>
      <c r="DQ346" s="1175"/>
      <c r="DR346" s="1175"/>
      <c r="DS346" s="1175"/>
      <c r="DT346" s="1175"/>
      <c r="DU346" s="1175"/>
      <c r="DV346" s="1175"/>
      <c r="DW346" s="1175"/>
      <c r="DX346" s="1175"/>
      <c r="DY346" s="1175"/>
      <c r="DZ346" s="1175"/>
      <c r="EA346" s="1175"/>
      <c r="EB346" s="1175"/>
      <c r="EC346" s="1175"/>
      <c r="ED346" s="1175"/>
      <c r="EE346" s="1175"/>
      <c r="EF346" s="1175"/>
      <c r="EG346" s="1175"/>
      <c r="EH346" s="1175"/>
      <c r="EI346" s="1175"/>
      <c r="EJ346" s="1175"/>
      <c r="EK346" s="1175"/>
      <c r="EL346" s="1175"/>
      <c r="EM346" s="1175"/>
      <c r="EN346" s="1175"/>
      <c r="EO346" s="1175"/>
      <c r="EP346" s="1175"/>
      <c r="EQ346" s="1175"/>
      <c r="ER346" s="1175"/>
      <c r="ES346" s="1175"/>
      <c r="ET346" s="1175"/>
      <c r="EU346" s="1175"/>
      <c r="EV346" s="1175"/>
      <c r="EW346" s="1175"/>
      <c r="EX346" s="1175"/>
      <c r="EY346" s="1175"/>
      <c r="EZ346" s="1175"/>
      <c r="FA346" s="1175"/>
      <c r="FB346" s="1175"/>
      <c r="FC346" s="1175"/>
      <c r="FD346" s="1175"/>
      <c r="FE346" s="1175"/>
      <c r="FF346" s="1175"/>
      <c r="FG346" s="1175"/>
      <c r="FH346" s="1175"/>
      <c r="FI346" s="1175"/>
      <c r="FJ346" s="1175"/>
      <c r="FK346" s="1175"/>
      <c r="FL346" s="1175"/>
      <c r="FM346" s="1175"/>
      <c r="FN346" s="1175"/>
      <c r="FO346" s="1175"/>
      <c r="FP346" s="1175"/>
      <c r="FQ346" s="1175"/>
      <c r="FR346" s="1175"/>
      <c r="FS346" s="1175"/>
      <c r="FT346" s="1175"/>
      <c r="FU346" s="1175"/>
      <c r="FV346" s="1175"/>
      <c r="FW346" s="1175"/>
      <c r="FX346" s="1175"/>
      <c r="FY346" s="1175"/>
      <c r="FZ346" s="1175"/>
      <c r="GA346" s="1175"/>
      <c r="GB346" s="1175"/>
      <c r="GC346" s="1175"/>
      <c r="GD346" s="1175"/>
      <c r="GE346" s="1175"/>
      <c r="GF346" s="1175"/>
      <c r="GG346" s="1175"/>
      <c r="GH346" s="1175"/>
      <c r="GI346" s="1175"/>
      <c r="GJ346" s="1175"/>
      <c r="GK346" s="1175"/>
      <c r="GL346" s="1175"/>
      <c r="GM346" s="1175"/>
      <c r="GN346" s="1175"/>
      <c r="GO346" s="1175"/>
      <c r="GP346" s="1175"/>
      <c r="GQ346" s="1175"/>
      <c r="GR346" s="1175"/>
      <c r="GS346" s="1175"/>
      <c r="GT346" s="1175"/>
      <c r="GU346" s="1175"/>
      <c r="GV346" s="1175"/>
      <c r="GW346" s="1175"/>
      <c r="GX346" s="1175"/>
      <c r="GY346" s="1175"/>
      <c r="GZ346" s="1175"/>
      <c r="HA346" s="1175"/>
      <c r="HB346" s="1175"/>
      <c r="HC346" s="1175"/>
      <c r="HD346" s="1175"/>
      <c r="HE346" s="1175"/>
      <c r="HF346" s="1175"/>
      <c r="HG346" s="1175"/>
      <c r="HH346" s="1175"/>
      <c r="HI346" s="1175"/>
      <c r="HJ346" s="1175"/>
      <c r="HK346" s="1175"/>
      <c r="HL346" s="1175"/>
      <c r="HM346" s="1175"/>
      <c r="HN346" s="1175"/>
      <c r="HO346" s="1175"/>
      <c r="HP346" s="1175"/>
      <c r="HQ346" s="1175"/>
      <c r="HR346" s="1175"/>
      <c r="HS346" s="1175"/>
      <c r="HT346" s="1175"/>
      <c r="HU346" s="1175"/>
      <c r="HV346" s="1175"/>
      <c r="HW346" s="1175"/>
      <c r="HX346" s="1175"/>
      <c r="HY346" s="1175"/>
      <c r="HZ346" s="1175"/>
      <c r="IA346" s="1175"/>
      <c r="IB346" s="1175"/>
      <c r="IC346" s="1175"/>
      <c r="ID346" s="1175"/>
      <c r="IE346" s="1175"/>
      <c r="IF346" s="1175"/>
      <c r="IG346" s="1175"/>
      <c r="IH346" s="1175"/>
      <c r="II346" s="1175"/>
      <c r="IJ346" s="1175"/>
      <c r="IK346" s="1175"/>
      <c r="IL346" s="1175"/>
      <c r="IM346" s="1175"/>
      <c r="IN346" s="1175"/>
      <c r="IO346" s="1175"/>
      <c r="IP346" s="1175"/>
      <c r="IQ346" s="1175"/>
      <c r="IR346" s="1175"/>
      <c r="IS346" s="1175"/>
      <c r="IT346" s="1175"/>
      <c r="IU346" s="1175"/>
      <c r="IV346" s="1175"/>
      <c r="IW346" s="1175"/>
      <c r="IX346" s="1175"/>
      <c r="IY346" s="1175"/>
      <c r="IZ346" s="1175"/>
      <c r="JA346" s="1175"/>
      <c r="JB346" s="1175"/>
      <c r="JC346" s="1175"/>
      <c r="JD346" s="1175"/>
      <c r="JE346" s="1175"/>
    </row>
    <row r="347" spans="13:265" s="1206" customFormat="1" ht="15" hidden="1" customHeight="1" x14ac:dyDescent="0.25">
      <c r="M347" s="1064"/>
      <c r="N347" s="1064"/>
      <c r="CK347" s="1175"/>
      <c r="CL347" s="1175"/>
      <c r="CM347" s="1175"/>
      <c r="CN347" s="1175"/>
      <c r="CO347" s="1175"/>
      <c r="CP347" s="1175"/>
      <c r="CQ347" s="1175"/>
      <c r="CR347" s="1175"/>
      <c r="CS347" s="1175"/>
      <c r="CT347" s="1175"/>
      <c r="CU347" s="1175"/>
      <c r="CV347" s="1175"/>
      <c r="CW347" s="1175"/>
      <c r="CX347" s="1175"/>
      <c r="CY347" s="1175"/>
      <c r="CZ347" s="1175"/>
      <c r="DA347" s="1175"/>
      <c r="DB347" s="1175"/>
      <c r="DC347" s="1175"/>
      <c r="DD347" s="1175"/>
      <c r="DE347" s="1175"/>
      <c r="DF347" s="1175"/>
      <c r="DG347" s="1175"/>
      <c r="DH347" s="1175"/>
      <c r="DI347" s="1175"/>
      <c r="DJ347" s="1175"/>
      <c r="DK347" s="1175"/>
      <c r="DL347" s="1175"/>
      <c r="DM347" s="1175"/>
      <c r="DN347" s="1175"/>
      <c r="DO347" s="1175"/>
      <c r="DP347" s="1175"/>
      <c r="DQ347" s="1175"/>
      <c r="DR347" s="1175"/>
      <c r="DS347" s="1175"/>
      <c r="DT347" s="1175"/>
      <c r="DU347" s="1175"/>
      <c r="DV347" s="1175"/>
      <c r="DW347" s="1175"/>
      <c r="DX347" s="1175"/>
      <c r="DY347" s="1175"/>
      <c r="DZ347" s="1175"/>
      <c r="EA347" s="1175"/>
      <c r="EB347" s="1175"/>
      <c r="EC347" s="1175"/>
      <c r="ED347" s="1175"/>
      <c r="EE347" s="1175"/>
      <c r="EF347" s="1175"/>
      <c r="EG347" s="1175"/>
      <c r="EH347" s="1175"/>
      <c r="EI347" s="1175"/>
      <c r="EJ347" s="1175"/>
      <c r="EK347" s="1175"/>
      <c r="EL347" s="1175"/>
      <c r="EM347" s="1175"/>
      <c r="EN347" s="1175"/>
      <c r="EO347" s="1175"/>
      <c r="EP347" s="1175"/>
      <c r="EQ347" s="1175"/>
      <c r="ER347" s="1175"/>
      <c r="ES347" s="1175"/>
      <c r="ET347" s="1175"/>
      <c r="EU347" s="1175"/>
      <c r="EV347" s="1175"/>
      <c r="EW347" s="1175"/>
      <c r="EX347" s="1175"/>
      <c r="EY347" s="1175"/>
      <c r="EZ347" s="1175"/>
      <c r="FA347" s="1175"/>
      <c r="FB347" s="1175"/>
      <c r="FC347" s="1175"/>
      <c r="FD347" s="1175"/>
      <c r="FE347" s="1175"/>
      <c r="FF347" s="1175"/>
      <c r="FG347" s="1175"/>
      <c r="FH347" s="1175"/>
      <c r="FI347" s="1175"/>
      <c r="FJ347" s="1175"/>
      <c r="FK347" s="1175"/>
      <c r="FL347" s="1175"/>
      <c r="FM347" s="1175"/>
      <c r="FN347" s="1175"/>
      <c r="FO347" s="1175"/>
      <c r="FP347" s="1175"/>
      <c r="FQ347" s="1175"/>
      <c r="FR347" s="1175"/>
      <c r="FS347" s="1175"/>
      <c r="FT347" s="1175"/>
      <c r="FU347" s="1175"/>
      <c r="FV347" s="1175"/>
      <c r="FW347" s="1175"/>
      <c r="FX347" s="1175"/>
      <c r="FY347" s="1175"/>
      <c r="FZ347" s="1175"/>
      <c r="GA347" s="1175"/>
      <c r="GB347" s="1175"/>
      <c r="GC347" s="1175"/>
      <c r="GD347" s="1175"/>
      <c r="GE347" s="1175"/>
      <c r="GF347" s="1175"/>
      <c r="GG347" s="1175"/>
      <c r="GH347" s="1175"/>
      <c r="GI347" s="1175"/>
      <c r="GJ347" s="1175"/>
      <c r="GK347" s="1175"/>
      <c r="GL347" s="1175"/>
      <c r="GM347" s="1175"/>
      <c r="GN347" s="1175"/>
      <c r="GO347" s="1175"/>
      <c r="GP347" s="1175"/>
      <c r="GQ347" s="1175"/>
      <c r="GR347" s="1175"/>
      <c r="GS347" s="1175"/>
      <c r="GT347" s="1175"/>
      <c r="GU347" s="1175"/>
      <c r="GV347" s="1175"/>
      <c r="GW347" s="1175"/>
      <c r="GX347" s="1175"/>
      <c r="GY347" s="1175"/>
      <c r="GZ347" s="1175"/>
      <c r="HA347" s="1175"/>
      <c r="HB347" s="1175"/>
      <c r="HC347" s="1175"/>
      <c r="HD347" s="1175"/>
      <c r="HE347" s="1175"/>
      <c r="HF347" s="1175"/>
      <c r="HG347" s="1175"/>
      <c r="HH347" s="1175"/>
      <c r="HI347" s="1175"/>
      <c r="HJ347" s="1175"/>
      <c r="HK347" s="1175"/>
      <c r="HL347" s="1175"/>
      <c r="HM347" s="1175"/>
      <c r="HN347" s="1175"/>
      <c r="HO347" s="1175"/>
      <c r="HP347" s="1175"/>
      <c r="HQ347" s="1175"/>
      <c r="HR347" s="1175"/>
      <c r="HS347" s="1175"/>
      <c r="HT347" s="1175"/>
      <c r="HU347" s="1175"/>
      <c r="HV347" s="1175"/>
      <c r="HW347" s="1175"/>
      <c r="HX347" s="1175"/>
      <c r="HY347" s="1175"/>
      <c r="HZ347" s="1175"/>
      <c r="IA347" s="1175"/>
      <c r="IB347" s="1175"/>
      <c r="IC347" s="1175"/>
      <c r="ID347" s="1175"/>
      <c r="IE347" s="1175"/>
      <c r="IF347" s="1175"/>
      <c r="IG347" s="1175"/>
      <c r="IH347" s="1175"/>
      <c r="II347" s="1175"/>
      <c r="IJ347" s="1175"/>
      <c r="IK347" s="1175"/>
      <c r="IL347" s="1175"/>
      <c r="IM347" s="1175"/>
      <c r="IN347" s="1175"/>
      <c r="IO347" s="1175"/>
      <c r="IP347" s="1175"/>
      <c r="IQ347" s="1175"/>
      <c r="IR347" s="1175"/>
      <c r="IS347" s="1175"/>
      <c r="IT347" s="1175"/>
      <c r="IU347" s="1175"/>
      <c r="IV347" s="1175"/>
      <c r="IW347" s="1175"/>
      <c r="IX347" s="1175"/>
      <c r="IY347" s="1175"/>
      <c r="IZ347" s="1175"/>
      <c r="JA347" s="1175"/>
      <c r="JB347" s="1175"/>
      <c r="JC347" s="1175"/>
      <c r="JD347" s="1175"/>
      <c r="JE347" s="1175"/>
    </row>
    <row r="348" spans="13:265" s="1206" customFormat="1" ht="15" hidden="1" customHeight="1" x14ac:dyDescent="0.25">
      <c r="M348" s="1064"/>
      <c r="N348" s="1064"/>
      <c r="CK348" s="1175"/>
      <c r="CL348" s="1175"/>
      <c r="CM348" s="1175"/>
      <c r="CN348" s="1175"/>
      <c r="CO348" s="1175"/>
      <c r="CP348" s="1175"/>
      <c r="CQ348" s="1175"/>
      <c r="CR348" s="1175"/>
      <c r="CS348" s="1175"/>
      <c r="CT348" s="1175"/>
      <c r="CU348" s="1175"/>
      <c r="CV348" s="1175"/>
      <c r="CW348" s="1175"/>
      <c r="CX348" s="1175"/>
      <c r="CY348" s="1175"/>
      <c r="CZ348" s="1175"/>
      <c r="DA348" s="1175"/>
      <c r="DB348" s="1175"/>
      <c r="DC348" s="1175"/>
      <c r="DD348" s="1175"/>
      <c r="DE348" s="1175"/>
      <c r="DF348" s="1175"/>
      <c r="DG348" s="1175"/>
      <c r="DH348" s="1175"/>
      <c r="DI348" s="1175"/>
      <c r="DJ348" s="1175"/>
      <c r="DK348" s="1175"/>
      <c r="DL348" s="1175"/>
      <c r="DM348" s="1175"/>
      <c r="DN348" s="1175"/>
      <c r="DO348" s="1175"/>
      <c r="DP348" s="1175"/>
      <c r="DQ348" s="1175"/>
      <c r="DR348" s="1175"/>
      <c r="DS348" s="1175"/>
      <c r="DT348" s="1175"/>
      <c r="DU348" s="1175"/>
      <c r="DV348" s="1175"/>
      <c r="DW348" s="1175"/>
      <c r="DX348" s="1175"/>
      <c r="DY348" s="1175"/>
      <c r="DZ348" s="1175"/>
      <c r="EA348" s="1175"/>
      <c r="EB348" s="1175"/>
      <c r="EC348" s="1175"/>
      <c r="ED348" s="1175"/>
      <c r="EE348" s="1175"/>
      <c r="EF348" s="1175"/>
      <c r="EG348" s="1175"/>
      <c r="EH348" s="1175"/>
      <c r="EI348" s="1175"/>
      <c r="EJ348" s="1175"/>
      <c r="EK348" s="1175"/>
      <c r="EL348" s="1175"/>
      <c r="EM348" s="1175"/>
      <c r="EN348" s="1175"/>
      <c r="EO348" s="1175"/>
      <c r="EP348" s="1175"/>
      <c r="EQ348" s="1175"/>
      <c r="ER348" s="1175"/>
      <c r="ES348" s="1175"/>
      <c r="ET348" s="1175"/>
      <c r="EU348" s="1175"/>
      <c r="EV348" s="1175"/>
      <c r="EW348" s="1175"/>
      <c r="EX348" s="1175"/>
      <c r="EY348" s="1175"/>
      <c r="EZ348" s="1175"/>
      <c r="FA348" s="1175"/>
      <c r="FB348" s="1175"/>
      <c r="FC348" s="1175"/>
      <c r="FD348" s="1175"/>
      <c r="FE348" s="1175"/>
      <c r="FF348" s="1175"/>
      <c r="FG348" s="1175"/>
      <c r="FH348" s="1175"/>
      <c r="FI348" s="1175"/>
      <c r="FJ348" s="1175"/>
      <c r="FK348" s="1175"/>
      <c r="FL348" s="1175"/>
      <c r="FM348" s="1175"/>
      <c r="FN348" s="1175"/>
      <c r="FO348" s="1175"/>
      <c r="FP348" s="1175"/>
      <c r="FQ348" s="1175"/>
      <c r="FR348" s="1175"/>
      <c r="FS348" s="1175"/>
      <c r="FT348" s="1175"/>
      <c r="FU348" s="1175"/>
      <c r="FV348" s="1175"/>
      <c r="FW348" s="1175"/>
      <c r="FX348" s="1175"/>
      <c r="FY348" s="1175"/>
      <c r="FZ348" s="1175"/>
      <c r="GA348" s="1175"/>
      <c r="GB348" s="1175"/>
      <c r="GC348" s="1175"/>
      <c r="GD348" s="1175"/>
      <c r="GE348" s="1175"/>
      <c r="GF348" s="1175"/>
      <c r="GG348" s="1175"/>
      <c r="GH348" s="1175"/>
      <c r="GI348" s="1175"/>
      <c r="GJ348" s="1175"/>
      <c r="GK348" s="1175"/>
      <c r="GL348" s="1175"/>
      <c r="GM348" s="1175"/>
      <c r="GN348" s="1175"/>
      <c r="GO348" s="1175"/>
      <c r="GP348" s="1175"/>
      <c r="GQ348" s="1175"/>
      <c r="GR348" s="1175"/>
      <c r="GS348" s="1175"/>
      <c r="GT348" s="1175"/>
      <c r="GU348" s="1175"/>
      <c r="GV348" s="1175"/>
      <c r="GW348" s="1175"/>
      <c r="GX348" s="1175"/>
      <c r="GY348" s="1175"/>
      <c r="GZ348" s="1175"/>
      <c r="HA348" s="1175"/>
      <c r="HB348" s="1175"/>
      <c r="HC348" s="1175"/>
      <c r="HD348" s="1175"/>
      <c r="HE348" s="1175"/>
      <c r="HF348" s="1175"/>
      <c r="HG348" s="1175"/>
      <c r="HH348" s="1175"/>
      <c r="HI348" s="1175"/>
      <c r="HJ348" s="1175"/>
      <c r="HK348" s="1175"/>
      <c r="HL348" s="1175"/>
      <c r="HM348" s="1175"/>
      <c r="HN348" s="1175"/>
      <c r="HO348" s="1175"/>
      <c r="HP348" s="1175"/>
      <c r="HQ348" s="1175"/>
      <c r="HR348" s="1175"/>
      <c r="HS348" s="1175"/>
      <c r="HT348" s="1175"/>
      <c r="HU348" s="1175"/>
      <c r="HV348" s="1175"/>
      <c r="HW348" s="1175"/>
      <c r="HX348" s="1175"/>
      <c r="HY348" s="1175"/>
      <c r="HZ348" s="1175"/>
      <c r="IA348" s="1175"/>
      <c r="IB348" s="1175"/>
      <c r="IC348" s="1175"/>
      <c r="ID348" s="1175"/>
      <c r="IE348" s="1175"/>
      <c r="IF348" s="1175"/>
      <c r="IG348" s="1175"/>
      <c r="IH348" s="1175"/>
      <c r="II348" s="1175"/>
      <c r="IJ348" s="1175"/>
      <c r="IK348" s="1175"/>
      <c r="IL348" s="1175"/>
      <c r="IM348" s="1175"/>
      <c r="IN348" s="1175"/>
      <c r="IO348" s="1175"/>
      <c r="IP348" s="1175"/>
      <c r="IQ348" s="1175"/>
      <c r="IR348" s="1175"/>
      <c r="IS348" s="1175"/>
      <c r="IT348" s="1175"/>
      <c r="IU348" s="1175"/>
      <c r="IV348" s="1175"/>
      <c r="IW348" s="1175"/>
      <c r="IX348" s="1175"/>
      <c r="IY348" s="1175"/>
      <c r="IZ348" s="1175"/>
      <c r="JA348" s="1175"/>
      <c r="JB348" s="1175"/>
      <c r="JC348" s="1175"/>
      <c r="JD348" s="1175"/>
      <c r="JE348" s="1175"/>
    </row>
    <row r="349" spans="13:265" s="1206" customFormat="1" ht="15" hidden="1" customHeight="1" x14ac:dyDescent="0.25">
      <c r="M349" s="1064"/>
      <c r="N349" s="1064"/>
      <c r="CK349" s="1175"/>
      <c r="CL349" s="1175"/>
      <c r="CM349" s="1175"/>
      <c r="CN349" s="1175"/>
      <c r="CO349" s="1175"/>
      <c r="CP349" s="1175"/>
      <c r="CQ349" s="1175"/>
      <c r="CR349" s="1175"/>
      <c r="CS349" s="1175"/>
      <c r="CT349" s="1175"/>
      <c r="CU349" s="1175"/>
      <c r="CV349" s="1175"/>
      <c r="CW349" s="1175"/>
      <c r="CX349" s="1175"/>
      <c r="CY349" s="1175"/>
      <c r="CZ349" s="1175"/>
      <c r="DA349" s="1175"/>
      <c r="DB349" s="1175"/>
      <c r="DC349" s="1175"/>
      <c r="DD349" s="1175"/>
      <c r="DE349" s="1175"/>
      <c r="DF349" s="1175"/>
      <c r="DG349" s="1175"/>
      <c r="DH349" s="1175"/>
      <c r="DI349" s="1175"/>
      <c r="DJ349" s="1175"/>
      <c r="DK349" s="1175"/>
      <c r="DL349" s="1175"/>
      <c r="DM349" s="1175"/>
      <c r="DN349" s="1175"/>
      <c r="DO349" s="1175"/>
      <c r="DP349" s="1175"/>
      <c r="DQ349" s="1175"/>
      <c r="DR349" s="1175"/>
      <c r="DS349" s="1175"/>
      <c r="DT349" s="1175"/>
      <c r="DU349" s="1175"/>
      <c r="DV349" s="1175"/>
      <c r="DW349" s="1175"/>
      <c r="DX349" s="1175"/>
      <c r="DY349" s="1175"/>
      <c r="DZ349" s="1175"/>
      <c r="EA349" s="1175"/>
      <c r="EB349" s="1175"/>
      <c r="EC349" s="1175"/>
      <c r="ED349" s="1175"/>
      <c r="EE349" s="1175"/>
      <c r="EF349" s="1175"/>
      <c r="EG349" s="1175"/>
      <c r="EH349" s="1175"/>
      <c r="EI349" s="1175"/>
      <c r="EJ349" s="1175"/>
      <c r="EK349" s="1175"/>
      <c r="EL349" s="1175"/>
      <c r="EM349" s="1175"/>
      <c r="EN349" s="1175"/>
      <c r="EO349" s="1175"/>
      <c r="EP349" s="1175"/>
      <c r="EQ349" s="1175"/>
      <c r="ER349" s="1175"/>
      <c r="ES349" s="1175"/>
      <c r="ET349" s="1175"/>
      <c r="EU349" s="1175"/>
      <c r="EV349" s="1175"/>
      <c r="EW349" s="1175"/>
      <c r="EX349" s="1175"/>
      <c r="EY349" s="1175"/>
      <c r="EZ349" s="1175"/>
      <c r="FA349" s="1175"/>
      <c r="FB349" s="1175"/>
      <c r="FC349" s="1175"/>
      <c r="FD349" s="1175"/>
      <c r="FE349" s="1175"/>
      <c r="FF349" s="1175"/>
      <c r="FG349" s="1175"/>
      <c r="FH349" s="1175"/>
      <c r="FI349" s="1175"/>
      <c r="FJ349" s="1175"/>
      <c r="FK349" s="1175"/>
      <c r="FL349" s="1175"/>
      <c r="FM349" s="1175"/>
      <c r="FN349" s="1175"/>
      <c r="FO349" s="1175"/>
      <c r="FP349" s="1175"/>
      <c r="FQ349" s="1175"/>
      <c r="FR349" s="1175"/>
      <c r="FS349" s="1175"/>
      <c r="FT349" s="1175"/>
      <c r="FU349" s="1175"/>
      <c r="FV349" s="1175"/>
      <c r="FW349" s="1175"/>
      <c r="FX349" s="1175"/>
      <c r="FY349" s="1175"/>
      <c r="FZ349" s="1175"/>
      <c r="GA349" s="1175"/>
      <c r="GB349" s="1175"/>
      <c r="GC349" s="1175"/>
      <c r="GD349" s="1175"/>
      <c r="GE349" s="1175"/>
      <c r="GF349" s="1175"/>
      <c r="GG349" s="1175"/>
      <c r="GH349" s="1175"/>
      <c r="GI349" s="1175"/>
      <c r="GJ349" s="1175"/>
      <c r="GK349" s="1175"/>
      <c r="GL349" s="1175"/>
      <c r="GM349" s="1175"/>
      <c r="GN349" s="1175"/>
      <c r="GO349" s="1175"/>
      <c r="GP349" s="1175"/>
      <c r="GQ349" s="1175"/>
      <c r="GR349" s="1175"/>
      <c r="GS349" s="1175"/>
      <c r="GT349" s="1175"/>
      <c r="GU349" s="1175"/>
      <c r="GV349" s="1175"/>
      <c r="GW349" s="1175"/>
      <c r="GX349" s="1175"/>
      <c r="GY349" s="1175"/>
      <c r="GZ349" s="1175"/>
      <c r="HA349" s="1175"/>
      <c r="HB349" s="1175"/>
      <c r="HC349" s="1175"/>
      <c r="HD349" s="1175"/>
      <c r="HE349" s="1175"/>
      <c r="HF349" s="1175"/>
      <c r="HG349" s="1175"/>
      <c r="HH349" s="1175"/>
      <c r="HI349" s="1175"/>
      <c r="HJ349" s="1175"/>
      <c r="HK349" s="1175"/>
      <c r="HL349" s="1175"/>
      <c r="HM349" s="1175"/>
      <c r="HN349" s="1175"/>
      <c r="HO349" s="1175"/>
      <c r="HP349" s="1175"/>
      <c r="HQ349" s="1175"/>
      <c r="HR349" s="1175"/>
      <c r="HS349" s="1175"/>
      <c r="HT349" s="1175"/>
      <c r="HU349" s="1175"/>
      <c r="HV349" s="1175"/>
      <c r="HW349" s="1175"/>
      <c r="HX349" s="1175"/>
      <c r="HY349" s="1175"/>
      <c r="HZ349" s="1175"/>
      <c r="IA349" s="1175"/>
      <c r="IB349" s="1175"/>
      <c r="IC349" s="1175"/>
      <c r="ID349" s="1175"/>
      <c r="IE349" s="1175"/>
      <c r="IF349" s="1175"/>
      <c r="IG349" s="1175"/>
      <c r="IH349" s="1175"/>
      <c r="II349" s="1175"/>
      <c r="IJ349" s="1175"/>
      <c r="IK349" s="1175"/>
      <c r="IL349" s="1175"/>
      <c r="IM349" s="1175"/>
      <c r="IN349" s="1175"/>
      <c r="IO349" s="1175"/>
      <c r="IP349" s="1175"/>
      <c r="IQ349" s="1175"/>
      <c r="IR349" s="1175"/>
      <c r="IS349" s="1175"/>
      <c r="IT349" s="1175"/>
      <c r="IU349" s="1175"/>
      <c r="IV349" s="1175"/>
      <c r="IW349" s="1175"/>
      <c r="IX349" s="1175"/>
      <c r="IY349" s="1175"/>
      <c r="IZ349" s="1175"/>
      <c r="JA349" s="1175"/>
      <c r="JB349" s="1175"/>
      <c r="JC349" s="1175"/>
      <c r="JD349" s="1175"/>
      <c r="JE349" s="1175"/>
    </row>
    <row r="350" spans="13:265" s="1206" customFormat="1" ht="15" hidden="1" customHeight="1" x14ac:dyDescent="0.25">
      <c r="M350" s="1064"/>
      <c r="N350" s="1064"/>
      <c r="CK350" s="1175"/>
      <c r="CL350" s="1175"/>
      <c r="CM350" s="1175"/>
      <c r="CN350" s="1175"/>
      <c r="CO350" s="1175"/>
      <c r="CP350" s="1175"/>
      <c r="CQ350" s="1175"/>
      <c r="CR350" s="1175"/>
      <c r="CS350" s="1175"/>
      <c r="CT350" s="1175"/>
      <c r="CU350" s="1175"/>
      <c r="CV350" s="1175"/>
      <c r="CW350" s="1175"/>
      <c r="CX350" s="1175"/>
      <c r="CY350" s="1175"/>
      <c r="CZ350" s="1175"/>
      <c r="DA350" s="1175"/>
      <c r="DB350" s="1175"/>
      <c r="DC350" s="1175"/>
      <c r="DD350" s="1175"/>
      <c r="DE350" s="1175"/>
      <c r="DF350" s="1175"/>
      <c r="DG350" s="1175"/>
      <c r="DH350" s="1175"/>
      <c r="DI350" s="1175"/>
      <c r="DJ350" s="1175"/>
      <c r="DK350" s="1175"/>
      <c r="DL350" s="1175"/>
      <c r="DM350" s="1175"/>
      <c r="DN350" s="1175"/>
      <c r="DO350" s="1175"/>
      <c r="DP350" s="1175"/>
      <c r="DQ350" s="1175"/>
      <c r="DR350" s="1175"/>
      <c r="DS350" s="1175"/>
      <c r="DT350" s="1175"/>
      <c r="DU350" s="1175"/>
      <c r="DV350" s="1175"/>
      <c r="DW350" s="1175"/>
      <c r="DX350" s="1175"/>
      <c r="DY350" s="1175"/>
      <c r="DZ350" s="1175"/>
      <c r="EA350" s="1175"/>
      <c r="EB350" s="1175"/>
      <c r="EC350" s="1175"/>
      <c r="ED350" s="1175"/>
      <c r="EE350" s="1175"/>
      <c r="EF350" s="1175"/>
      <c r="EG350" s="1175"/>
      <c r="EH350" s="1175"/>
      <c r="EI350" s="1175"/>
      <c r="EJ350" s="1175"/>
      <c r="EK350" s="1175"/>
      <c r="EL350" s="1175"/>
      <c r="EM350" s="1175"/>
      <c r="EN350" s="1175"/>
      <c r="EO350" s="1175"/>
      <c r="EP350" s="1175"/>
      <c r="EQ350" s="1175"/>
      <c r="ER350" s="1175"/>
      <c r="ES350" s="1175"/>
      <c r="ET350" s="1175"/>
      <c r="EU350" s="1175"/>
      <c r="EV350" s="1175"/>
      <c r="EW350" s="1175"/>
      <c r="EX350" s="1175"/>
      <c r="EY350" s="1175"/>
      <c r="EZ350" s="1175"/>
      <c r="FA350" s="1175"/>
      <c r="FB350" s="1175"/>
      <c r="FC350" s="1175"/>
      <c r="FD350" s="1175"/>
      <c r="FE350" s="1175"/>
      <c r="FF350" s="1175"/>
      <c r="FG350" s="1175"/>
      <c r="FH350" s="1175"/>
      <c r="FI350" s="1175"/>
      <c r="FJ350" s="1175"/>
      <c r="FK350" s="1175"/>
      <c r="FL350" s="1175"/>
      <c r="FM350" s="1175"/>
      <c r="FN350" s="1175"/>
      <c r="FO350" s="1175"/>
      <c r="FP350" s="1175"/>
      <c r="FQ350" s="1175"/>
      <c r="FR350" s="1175"/>
      <c r="FS350" s="1175"/>
      <c r="FT350" s="1175"/>
      <c r="FU350" s="1175"/>
      <c r="FV350" s="1175"/>
      <c r="FW350" s="1175"/>
      <c r="FX350" s="1175"/>
      <c r="FY350" s="1175"/>
      <c r="FZ350" s="1175"/>
      <c r="GA350" s="1175"/>
      <c r="GB350" s="1175"/>
      <c r="GC350" s="1175"/>
      <c r="GD350" s="1175"/>
      <c r="GE350" s="1175"/>
      <c r="GF350" s="1175"/>
      <c r="GG350" s="1175"/>
      <c r="GH350" s="1175"/>
      <c r="GI350" s="1175"/>
      <c r="GJ350" s="1175"/>
      <c r="GK350" s="1175"/>
      <c r="GL350" s="1175"/>
      <c r="GM350" s="1175"/>
      <c r="GN350" s="1175"/>
      <c r="GO350" s="1175"/>
      <c r="GP350" s="1175"/>
      <c r="GQ350" s="1175"/>
      <c r="GR350" s="1175"/>
      <c r="GS350" s="1175"/>
      <c r="GT350" s="1175"/>
      <c r="GU350" s="1175"/>
      <c r="GV350" s="1175"/>
      <c r="GW350" s="1175"/>
      <c r="GX350" s="1175"/>
      <c r="GY350" s="1175"/>
      <c r="GZ350" s="1175"/>
      <c r="HA350" s="1175"/>
      <c r="HB350" s="1175"/>
      <c r="HC350" s="1175"/>
      <c r="HD350" s="1175"/>
      <c r="HE350" s="1175"/>
      <c r="HF350" s="1175"/>
      <c r="HG350" s="1175"/>
      <c r="HH350" s="1175"/>
      <c r="HI350" s="1175"/>
      <c r="HJ350" s="1175"/>
      <c r="HK350" s="1175"/>
      <c r="HL350" s="1175"/>
      <c r="HM350" s="1175"/>
      <c r="HN350" s="1175"/>
      <c r="HO350" s="1175"/>
      <c r="HP350" s="1175"/>
      <c r="HQ350" s="1175"/>
      <c r="HR350" s="1175"/>
      <c r="HS350" s="1175"/>
      <c r="HT350" s="1175"/>
      <c r="HU350" s="1175"/>
      <c r="HV350" s="1175"/>
      <c r="HW350" s="1175"/>
      <c r="HX350" s="1175"/>
      <c r="HY350" s="1175"/>
      <c r="HZ350" s="1175"/>
      <c r="IA350" s="1175"/>
      <c r="IB350" s="1175"/>
      <c r="IC350" s="1175"/>
      <c r="ID350" s="1175"/>
      <c r="IE350" s="1175"/>
      <c r="IF350" s="1175"/>
      <c r="IG350" s="1175"/>
      <c r="IH350" s="1175"/>
      <c r="II350" s="1175"/>
      <c r="IJ350" s="1175"/>
      <c r="IK350" s="1175"/>
      <c r="IL350" s="1175"/>
      <c r="IM350" s="1175"/>
      <c r="IN350" s="1175"/>
      <c r="IO350" s="1175"/>
      <c r="IP350" s="1175"/>
      <c r="IQ350" s="1175"/>
      <c r="IR350" s="1175"/>
      <c r="IS350" s="1175"/>
      <c r="IT350" s="1175"/>
      <c r="IU350" s="1175"/>
      <c r="IV350" s="1175"/>
      <c r="IW350" s="1175"/>
      <c r="IX350" s="1175"/>
      <c r="IY350" s="1175"/>
      <c r="IZ350" s="1175"/>
      <c r="JA350" s="1175"/>
      <c r="JB350" s="1175"/>
      <c r="JC350" s="1175"/>
      <c r="JD350" s="1175"/>
      <c r="JE350" s="1175"/>
    </row>
    <row r="351" spans="13:265" s="1206" customFormat="1" ht="15" hidden="1" customHeight="1" x14ac:dyDescent="0.25">
      <c r="M351" s="1064"/>
      <c r="N351" s="1064"/>
      <c r="CK351" s="1175"/>
      <c r="CL351" s="1175"/>
      <c r="CM351" s="1175"/>
      <c r="CN351" s="1175"/>
      <c r="CO351" s="1175"/>
      <c r="CP351" s="1175"/>
      <c r="CQ351" s="1175"/>
      <c r="CR351" s="1175"/>
      <c r="CS351" s="1175"/>
      <c r="CT351" s="1175"/>
      <c r="CU351" s="1175"/>
      <c r="CV351" s="1175"/>
      <c r="CW351" s="1175"/>
      <c r="CX351" s="1175"/>
      <c r="CY351" s="1175"/>
      <c r="CZ351" s="1175"/>
      <c r="DA351" s="1175"/>
      <c r="DB351" s="1175"/>
      <c r="DC351" s="1175"/>
      <c r="DD351" s="1175"/>
      <c r="DE351" s="1175"/>
      <c r="DF351" s="1175"/>
      <c r="DG351" s="1175"/>
      <c r="DH351" s="1175"/>
      <c r="DI351" s="1175"/>
      <c r="DJ351" s="1175"/>
      <c r="DK351" s="1175"/>
      <c r="DL351" s="1175"/>
      <c r="DM351" s="1175"/>
      <c r="DN351" s="1175"/>
      <c r="DO351" s="1175"/>
      <c r="DP351" s="1175"/>
      <c r="DQ351" s="1175"/>
      <c r="DR351" s="1175"/>
      <c r="DS351" s="1175"/>
      <c r="DT351" s="1175"/>
      <c r="DU351" s="1175"/>
      <c r="DV351" s="1175"/>
      <c r="DW351" s="1175"/>
      <c r="DX351" s="1175"/>
      <c r="DY351" s="1175"/>
      <c r="DZ351" s="1175"/>
      <c r="EA351" s="1175"/>
      <c r="EB351" s="1175"/>
      <c r="EC351" s="1175"/>
      <c r="ED351" s="1175"/>
      <c r="EE351" s="1175"/>
      <c r="EF351" s="1175"/>
      <c r="EG351" s="1175"/>
      <c r="EH351" s="1175"/>
      <c r="EI351" s="1175"/>
      <c r="EJ351" s="1175"/>
      <c r="EK351" s="1175"/>
      <c r="EL351" s="1175"/>
      <c r="EM351" s="1175"/>
      <c r="EN351" s="1175"/>
      <c r="EO351" s="1175"/>
      <c r="EP351" s="1175"/>
      <c r="EQ351" s="1175"/>
      <c r="ER351" s="1175"/>
      <c r="ES351" s="1175"/>
      <c r="ET351" s="1175"/>
      <c r="EU351" s="1175"/>
      <c r="EV351" s="1175"/>
      <c r="EW351" s="1175"/>
      <c r="EX351" s="1175"/>
      <c r="EY351" s="1175"/>
      <c r="EZ351" s="1175"/>
      <c r="FA351" s="1175"/>
      <c r="FB351" s="1175"/>
      <c r="FC351" s="1175"/>
      <c r="FD351" s="1175"/>
      <c r="FE351" s="1175"/>
      <c r="FF351" s="1175"/>
      <c r="FG351" s="1175"/>
      <c r="FH351" s="1175"/>
      <c r="FI351" s="1175"/>
      <c r="FJ351" s="1175"/>
      <c r="FK351" s="1175"/>
      <c r="FL351" s="1175"/>
      <c r="FM351" s="1175"/>
      <c r="FN351" s="1175"/>
      <c r="FO351" s="1175"/>
      <c r="FP351" s="1175"/>
      <c r="FQ351" s="1175"/>
      <c r="FR351" s="1175"/>
      <c r="FS351" s="1175"/>
      <c r="FT351" s="1175"/>
      <c r="FU351" s="1175"/>
      <c r="FV351" s="1175"/>
      <c r="FW351" s="1175"/>
      <c r="FX351" s="1175"/>
      <c r="FY351" s="1175"/>
      <c r="FZ351" s="1175"/>
      <c r="GA351" s="1175"/>
      <c r="GB351" s="1175"/>
      <c r="GC351" s="1175"/>
      <c r="GD351" s="1175"/>
      <c r="GE351" s="1175"/>
      <c r="GF351" s="1175"/>
      <c r="GG351" s="1175"/>
      <c r="GH351" s="1175"/>
      <c r="GI351" s="1175"/>
      <c r="GJ351" s="1175"/>
      <c r="GK351" s="1175"/>
      <c r="GL351" s="1175"/>
      <c r="GM351" s="1175"/>
      <c r="GN351" s="1175"/>
      <c r="GO351" s="1175"/>
      <c r="GP351" s="1175"/>
      <c r="GQ351" s="1175"/>
      <c r="GR351" s="1175"/>
      <c r="GS351" s="1175"/>
      <c r="GT351" s="1175"/>
      <c r="GU351" s="1175"/>
      <c r="GV351" s="1175"/>
      <c r="GW351" s="1175"/>
      <c r="GX351" s="1175"/>
      <c r="GY351" s="1175"/>
      <c r="GZ351" s="1175"/>
      <c r="HA351" s="1175"/>
      <c r="HB351" s="1175"/>
      <c r="HC351" s="1175"/>
      <c r="HD351" s="1175"/>
      <c r="HE351" s="1175"/>
      <c r="HF351" s="1175"/>
      <c r="HG351" s="1175"/>
      <c r="HH351" s="1175"/>
      <c r="HI351" s="1175"/>
      <c r="HJ351" s="1175"/>
      <c r="HK351" s="1175"/>
      <c r="HL351" s="1175"/>
      <c r="HM351" s="1175"/>
      <c r="HN351" s="1175"/>
      <c r="HO351" s="1175"/>
      <c r="HP351" s="1175"/>
      <c r="HQ351" s="1175"/>
      <c r="HR351" s="1175"/>
      <c r="HS351" s="1175"/>
      <c r="HT351" s="1175"/>
      <c r="HU351" s="1175"/>
      <c r="HV351" s="1175"/>
      <c r="HW351" s="1175"/>
      <c r="HX351" s="1175"/>
      <c r="HY351" s="1175"/>
      <c r="HZ351" s="1175"/>
      <c r="IA351" s="1175"/>
      <c r="IB351" s="1175"/>
      <c r="IC351" s="1175"/>
      <c r="ID351" s="1175"/>
      <c r="IE351" s="1175"/>
      <c r="IF351" s="1175"/>
      <c r="IG351" s="1175"/>
      <c r="IH351" s="1175"/>
      <c r="II351" s="1175"/>
      <c r="IJ351" s="1175"/>
      <c r="IK351" s="1175"/>
      <c r="IL351" s="1175"/>
      <c r="IM351" s="1175"/>
      <c r="IN351" s="1175"/>
      <c r="IO351" s="1175"/>
      <c r="IP351" s="1175"/>
      <c r="IQ351" s="1175"/>
      <c r="IR351" s="1175"/>
      <c r="IS351" s="1175"/>
      <c r="IT351" s="1175"/>
      <c r="IU351" s="1175"/>
      <c r="IV351" s="1175"/>
      <c r="IW351" s="1175"/>
      <c r="IX351" s="1175"/>
      <c r="IY351" s="1175"/>
      <c r="IZ351" s="1175"/>
      <c r="JA351" s="1175"/>
      <c r="JB351" s="1175"/>
      <c r="JC351" s="1175"/>
      <c r="JD351" s="1175"/>
      <c r="JE351" s="1175"/>
    </row>
    <row r="352" spans="13:265" s="1206" customFormat="1" ht="15" hidden="1" customHeight="1" x14ac:dyDescent="0.25">
      <c r="M352" s="1064"/>
      <c r="N352" s="1064"/>
      <c r="CK352" s="1175"/>
      <c r="CL352" s="1175"/>
      <c r="CM352" s="1175"/>
      <c r="CN352" s="1175"/>
      <c r="CO352" s="1175"/>
      <c r="CP352" s="1175"/>
      <c r="CQ352" s="1175"/>
      <c r="CR352" s="1175"/>
      <c r="CS352" s="1175"/>
      <c r="CT352" s="1175"/>
      <c r="CU352" s="1175"/>
      <c r="CV352" s="1175"/>
      <c r="CW352" s="1175"/>
      <c r="CX352" s="1175"/>
      <c r="CY352" s="1175"/>
      <c r="CZ352" s="1175"/>
      <c r="DA352" s="1175"/>
      <c r="DB352" s="1175"/>
      <c r="DC352" s="1175"/>
      <c r="DD352" s="1175"/>
      <c r="DE352" s="1175"/>
      <c r="DF352" s="1175"/>
      <c r="DG352" s="1175"/>
      <c r="DH352" s="1175"/>
      <c r="DI352" s="1175"/>
      <c r="DJ352" s="1175"/>
      <c r="DK352" s="1175"/>
      <c r="DL352" s="1175"/>
      <c r="DM352" s="1175"/>
      <c r="DN352" s="1175"/>
      <c r="DO352" s="1175"/>
      <c r="DP352" s="1175"/>
      <c r="DQ352" s="1175"/>
      <c r="DR352" s="1175"/>
      <c r="DS352" s="1175"/>
      <c r="DT352" s="1175"/>
      <c r="DU352" s="1175"/>
      <c r="DV352" s="1175"/>
      <c r="DW352" s="1175"/>
      <c r="DX352" s="1175"/>
      <c r="DY352" s="1175"/>
      <c r="DZ352" s="1175"/>
      <c r="EA352" s="1175"/>
      <c r="EB352" s="1175"/>
      <c r="EC352" s="1175"/>
      <c r="ED352" s="1175"/>
      <c r="EE352" s="1175"/>
      <c r="EF352" s="1175"/>
      <c r="EG352" s="1175"/>
      <c r="EH352" s="1175"/>
      <c r="EI352" s="1175"/>
      <c r="EJ352" s="1175"/>
      <c r="EK352" s="1175"/>
      <c r="EL352" s="1175"/>
      <c r="EM352" s="1175"/>
      <c r="EN352" s="1175"/>
      <c r="EO352" s="1175"/>
      <c r="EP352" s="1175"/>
      <c r="EQ352" s="1175"/>
      <c r="ER352" s="1175"/>
      <c r="ES352" s="1175"/>
      <c r="ET352" s="1175"/>
      <c r="EU352" s="1175"/>
      <c r="EV352" s="1175"/>
      <c r="EW352" s="1175"/>
      <c r="EX352" s="1175"/>
      <c r="EY352" s="1175"/>
      <c r="EZ352" s="1175"/>
      <c r="FA352" s="1175"/>
      <c r="FB352" s="1175"/>
      <c r="FC352" s="1175"/>
      <c r="FD352" s="1175"/>
      <c r="FE352" s="1175"/>
      <c r="FF352" s="1175"/>
      <c r="FG352" s="1175"/>
      <c r="FH352" s="1175"/>
      <c r="FI352" s="1175"/>
      <c r="FJ352" s="1175"/>
      <c r="FK352" s="1175"/>
      <c r="FL352" s="1175"/>
      <c r="FM352" s="1175"/>
      <c r="FN352" s="1175"/>
      <c r="FO352" s="1175"/>
      <c r="FP352" s="1175"/>
      <c r="FQ352" s="1175"/>
      <c r="FR352" s="1175"/>
      <c r="FS352" s="1175"/>
      <c r="FT352" s="1175"/>
      <c r="FU352" s="1175"/>
      <c r="FV352" s="1175"/>
      <c r="FW352" s="1175"/>
      <c r="FX352" s="1175"/>
      <c r="FY352" s="1175"/>
      <c r="FZ352" s="1175"/>
      <c r="GA352" s="1175"/>
      <c r="GB352" s="1175"/>
      <c r="GC352" s="1175"/>
      <c r="GD352" s="1175"/>
      <c r="GE352" s="1175"/>
      <c r="GF352" s="1175"/>
      <c r="GG352" s="1175"/>
      <c r="GH352" s="1175"/>
      <c r="GI352" s="1175"/>
      <c r="GJ352" s="1175"/>
      <c r="GK352" s="1175"/>
      <c r="GL352" s="1175"/>
      <c r="GM352" s="1175"/>
      <c r="GN352" s="1175"/>
      <c r="GO352" s="1175"/>
      <c r="GP352" s="1175"/>
      <c r="GQ352" s="1175"/>
      <c r="GR352" s="1175"/>
      <c r="GS352" s="1175"/>
      <c r="GT352" s="1175"/>
      <c r="GU352" s="1175"/>
      <c r="GV352" s="1175"/>
      <c r="GW352" s="1175"/>
      <c r="GX352" s="1175"/>
      <c r="GY352" s="1175"/>
      <c r="GZ352" s="1175"/>
      <c r="HA352" s="1175"/>
      <c r="HB352" s="1175"/>
      <c r="HC352" s="1175"/>
      <c r="HD352" s="1175"/>
      <c r="HE352" s="1175"/>
      <c r="HF352" s="1175"/>
      <c r="HG352" s="1175"/>
      <c r="HH352" s="1175"/>
      <c r="HI352" s="1175"/>
      <c r="HJ352" s="1175"/>
      <c r="HK352" s="1175"/>
      <c r="HL352" s="1175"/>
      <c r="HM352" s="1175"/>
      <c r="HN352" s="1175"/>
      <c r="HO352" s="1175"/>
      <c r="HP352" s="1175"/>
      <c r="HQ352" s="1175"/>
      <c r="HR352" s="1175"/>
      <c r="HS352" s="1175"/>
      <c r="HT352" s="1175"/>
      <c r="HU352" s="1175"/>
      <c r="HV352" s="1175"/>
      <c r="HW352" s="1175"/>
      <c r="HX352" s="1175"/>
      <c r="HY352" s="1175"/>
      <c r="HZ352" s="1175"/>
      <c r="IA352" s="1175"/>
      <c r="IB352" s="1175"/>
      <c r="IC352" s="1175"/>
      <c r="ID352" s="1175"/>
      <c r="IE352" s="1175"/>
      <c r="IF352" s="1175"/>
      <c r="IG352" s="1175"/>
      <c r="IH352" s="1175"/>
      <c r="II352" s="1175"/>
      <c r="IJ352" s="1175"/>
      <c r="IK352" s="1175"/>
      <c r="IL352" s="1175"/>
      <c r="IM352" s="1175"/>
      <c r="IN352" s="1175"/>
      <c r="IO352" s="1175"/>
      <c r="IP352" s="1175"/>
      <c r="IQ352" s="1175"/>
      <c r="IR352" s="1175"/>
      <c r="IS352" s="1175"/>
      <c r="IT352" s="1175"/>
      <c r="IU352" s="1175"/>
      <c r="IV352" s="1175"/>
      <c r="IW352" s="1175"/>
      <c r="IX352" s="1175"/>
      <c r="IY352" s="1175"/>
      <c r="IZ352" s="1175"/>
      <c r="JA352" s="1175"/>
      <c r="JB352" s="1175"/>
      <c r="JC352" s="1175"/>
      <c r="JD352" s="1175"/>
      <c r="JE352" s="1175"/>
    </row>
    <row r="353" spans="1:265" s="1206" customFormat="1" ht="15" hidden="1" customHeight="1" x14ac:dyDescent="0.25">
      <c r="M353" s="1064"/>
      <c r="N353" s="1064"/>
      <c r="CK353" s="1175"/>
      <c r="CL353" s="1175"/>
      <c r="CM353" s="1175"/>
      <c r="CN353" s="1175"/>
      <c r="CO353" s="1175"/>
      <c r="CP353" s="1175"/>
      <c r="CQ353" s="1175"/>
      <c r="CR353" s="1175"/>
      <c r="CS353" s="1175"/>
      <c r="CT353" s="1175"/>
      <c r="CU353" s="1175"/>
      <c r="CV353" s="1175"/>
      <c r="CW353" s="1175"/>
      <c r="CX353" s="1175"/>
      <c r="CY353" s="1175"/>
      <c r="CZ353" s="1175"/>
      <c r="DA353" s="1175"/>
      <c r="DB353" s="1175"/>
      <c r="DC353" s="1175"/>
      <c r="DD353" s="1175"/>
      <c r="DE353" s="1175"/>
      <c r="DF353" s="1175"/>
      <c r="DG353" s="1175"/>
      <c r="DH353" s="1175"/>
      <c r="DI353" s="1175"/>
      <c r="DJ353" s="1175"/>
      <c r="DK353" s="1175"/>
      <c r="DL353" s="1175"/>
      <c r="DM353" s="1175"/>
      <c r="DN353" s="1175"/>
      <c r="DO353" s="1175"/>
      <c r="DP353" s="1175"/>
      <c r="DQ353" s="1175"/>
      <c r="DR353" s="1175"/>
      <c r="DS353" s="1175"/>
      <c r="DT353" s="1175"/>
      <c r="DU353" s="1175"/>
      <c r="DV353" s="1175"/>
      <c r="DW353" s="1175"/>
      <c r="DX353" s="1175"/>
      <c r="DY353" s="1175"/>
      <c r="DZ353" s="1175"/>
      <c r="EA353" s="1175"/>
      <c r="EB353" s="1175"/>
      <c r="EC353" s="1175"/>
      <c r="ED353" s="1175"/>
      <c r="EE353" s="1175"/>
      <c r="EF353" s="1175"/>
      <c r="EG353" s="1175"/>
      <c r="EH353" s="1175"/>
      <c r="EI353" s="1175"/>
      <c r="EJ353" s="1175"/>
      <c r="EK353" s="1175"/>
      <c r="EL353" s="1175"/>
      <c r="EM353" s="1175"/>
      <c r="EN353" s="1175"/>
      <c r="EO353" s="1175"/>
      <c r="EP353" s="1175"/>
      <c r="EQ353" s="1175"/>
      <c r="ER353" s="1175"/>
      <c r="ES353" s="1175"/>
      <c r="ET353" s="1175"/>
      <c r="EU353" s="1175"/>
      <c r="EV353" s="1175"/>
      <c r="EW353" s="1175"/>
      <c r="EX353" s="1175"/>
      <c r="EY353" s="1175"/>
      <c r="EZ353" s="1175"/>
      <c r="FA353" s="1175"/>
      <c r="FB353" s="1175"/>
      <c r="FC353" s="1175"/>
      <c r="FD353" s="1175"/>
      <c r="FE353" s="1175"/>
      <c r="FF353" s="1175"/>
      <c r="FG353" s="1175"/>
      <c r="FH353" s="1175"/>
      <c r="FI353" s="1175"/>
      <c r="FJ353" s="1175"/>
      <c r="FK353" s="1175"/>
      <c r="FL353" s="1175"/>
      <c r="FM353" s="1175"/>
      <c r="FN353" s="1175"/>
      <c r="FO353" s="1175"/>
      <c r="FP353" s="1175"/>
      <c r="FQ353" s="1175"/>
      <c r="FR353" s="1175"/>
      <c r="FS353" s="1175"/>
      <c r="FT353" s="1175"/>
      <c r="FU353" s="1175"/>
      <c r="FV353" s="1175"/>
      <c r="FW353" s="1175"/>
      <c r="FX353" s="1175"/>
      <c r="FY353" s="1175"/>
      <c r="FZ353" s="1175"/>
      <c r="GA353" s="1175"/>
      <c r="GB353" s="1175"/>
      <c r="GC353" s="1175"/>
      <c r="GD353" s="1175"/>
      <c r="GE353" s="1175"/>
      <c r="GF353" s="1175"/>
      <c r="GG353" s="1175"/>
      <c r="GH353" s="1175"/>
      <c r="GI353" s="1175"/>
      <c r="GJ353" s="1175"/>
      <c r="GK353" s="1175"/>
      <c r="GL353" s="1175"/>
      <c r="GM353" s="1175"/>
      <c r="GN353" s="1175"/>
      <c r="GO353" s="1175"/>
      <c r="GP353" s="1175"/>
      <c r="GQ353" s="1175"/>
      <c r="GR353" s="1175"/>
      <c r="GS353" s="1175"/>
      <c r="GT353" s="1175"/>
      <c r="GU353" s="1175"/>
      <c r="GV353" s="1175"/>
      <c r="GW353" s="1175"/>
      <c r="GX353" s="1175"/>
      <c r="GY353" s="1175"/>
      <c r="GZ353" s="1175"/>
      <c r="HA353" s="1175"/>
      <c r="HB353" s="1175"/>
      <c r="HC353" s="1175"/>
      <c r="HD353" s="1175"/>
      <c r="HE353" s="1175"/>
      <c r="HF353" s="1175"/>
      <c r="HG353" s="1175"/>
      <c r="HH353" s="1175"/>
      <c r="HI353" s="1175"/>
      <c r="HJ353" s="1175"/>
      <c r="HK353" s="1175"/>
      <c r="HL353" s="1175"/>
      <c r="HM353" s="1175"/>
      <c r="HN353" s="1175"/>
      <c r="HO353" s="1175"/>
      <c r="HP353" s="1175"/>
      <c r="HQ353" s="1175"/>
      <c r="HR353" s="1175"/>
      <c r="HS353" s="1175"/>
      <c r="HT353" s="1175"/>
      <c r="HU353" s="1175"/>
      <c r="HV353" s="1175"/>
      <c r="HW353" s="1175"/>
      <c r="HX353" s="1175"/>
      <c r="HY353" s="1175"/>
      <c r="HZ353" s="1175"/>
      <c r="IA353" s="1175"/>
      <c r="IB353" s="1175"/>
      <c r="IC353" s="1175"/>
      <c r="ID353" s="1175"/>
      <c r="IE353" s="1175"/>
      <c r="IF353" s="1175"/>
      <c r="IG353" s="1175"/>
      <c r="IH353" s="1175"/>
      <c r="II353" s="1175"/>
      <c r="IJ353" s="1175"/>
      <c r="IK353" s="1175"/>
      <c r="IL353" s="1175"/>
      <c r="IM353" s="1175"/>
      <c r="IN353" s="1175"/>
      <c r="IO353" s="1175"/>
      <c r="IP353" s="1175"/>
      <c r="IQ353" s="1175"/>
      <c r="IR353" s="1175"/>
      <c r="IS353" s="1175"/>
      <c r="IT353" s="1175"/>
      <c r="IU353" s="1175"/>
      <c r="IV353" s="1175"/>
      <c r="IW353" s="1175"/>
      <c r="IX353" s="1175"/>
      <c r="IY353" s="1175"/>
      <c r="IZ353" s="1175"/>
      <c r="JA353" s="1175"/>
      <c r="JB353" s="1175"/>
      <c r="JC353" s="1175"/>
      <c r="JD353" s="1175"/>
      <c r="JE353" s="1175"/>
    </row>
    <row r="354" spans="1:265" s="1206" customFormat="1" ht="15" hidden="1" customHeight="1" x14ac:dyDescent="0.25">
      <c r="M354" s="1064"/>
      <c r="N354" s="1064"/>
      <c r="CK354" s="1175"/>
      <c r="CL354" s="1175"/>
      <c r="CM354" s="1175"/>
      <c r="CN354" s="1175"/>
      <c r="CO354" s="1175"/>
      <c r="CP354" s="1175"/>
      <c r="CQ354" s="1175"/>
      <c r="CR354" s="1175"/>
      <c r="CS354" s="1175"/>
      <c r="CT354" s="1175"/>
      <c r="CU354" s="1175"/>
      <c r="CV354" s="1175"/>
      <c r="CW354" s="1175"/>
      <c r="CX354" s="1175"/>
      <c r="CY354" s="1175"/>
      <c r="CZ354" s="1175"/>
      <c r="DA354" s="1175"/>
      <c r="DB354" s="1175"/>
      <c r="DC354" s="1175"/>
      <c r="DD354" s="1175"/>
      <c r="DE354" s="1175"/>
      <c r="DF354" s="1175"/>
      <c r="DG354" s="1175"/>
      <c r="DH354" s="1175"/>
      <c r="DI354" s="1175"/>
      <c r="DJ354" s="1175"/>
      <c r="DK354" s="1175"/>
      <c r="DL354" s="1175"/>
      <c r="DM354" s="1175"/>
      <c r="DN354" s="1175"/>
      <c r="DO354" s="1175"/>
      <c r="DP354" s="1175"/>
      <c r="DQ354" s="1175"/>
      <c r="DR354" s="1175"/>
      <c r="DS354" s="1175"/>
      <c r="DT354" s="1175"/>
      <c r="DU354" s="1175"/>
      <c r="DV354" s="1175"/>
      <c r="DW354" s="1175"/>
      <c r="DX354" s="1175"/>
      <c r="DY354" s="1175"/>
      <c r="DZ354" s="1175"/>
      <c r="EA354" s="1175"/>
      <c r="EB354" s="1175"/>
      <c r="EC354" s="1175"/>
      <c r="ED354" s="1175"/>
      <c r="EE354" s="1175"/>
      <c r="EF354" s="1175"/>
      <c r="EG354" s="1175"/>
      <c r="EH354" s="1175"/>
      <c r="EI354" s="1175"/>
      <c r="EJ354" s="1175"/>
      <c r="EK354" s="1175"/>
      <c r="EL354" s="1175"/>
      <c r="EM354" s="1175"/>
      <c r="EN354" s="1175"/>
      <c r="EO354" s="1175"/>
      <c r="EP354" s="1175"/>
      <c r="EQ354" s="1175"/>
      <c r="ER354" s="1175"/>
      <c r="ES354" s="1175"/>
      <c r="ET354" s="1175"/>
      <c r="EU354" s="1175"/>
      <c r="EV354" s="1175"/>
      <c r="EW354" s="1175"/>
      <c r="EX354" s="1175"/>
      <c r="EY354" s="1175"/>
      <c r="EZ354" s="1175"/>
      <c r="FA354" s="1175"/>
      <c r="FB354" s="1175"/>
      <c r="FC354" s="1175"/>
      <c r="FD354" s="1175"/>
      <c r="FE354" s="1175"/>
      <c r="FF354" s="1175"/>
      <c r="FG354" s="1175"/>
      <c r="FH354" s="1175"/>
      <c r="FI354" s="1175"/>
      <c r="FJ354" s="1175"/>
      <c r="FK354" s="1175"/>
      <c r="FL354" s="1175"/>
      <c r="FM354" s="1175"/>
      <c r="FN354" s="1175"/>
      <c r="FO354" s="1175"/>
      <c r="FP354" s="1175"/>
      <c r="FQ354" s="1175"/>
      <c r="FR354" s="1175"/>
      <c r="FS354" s="1175"/>
      <c r="FT354" s="1175"/>
      <c r="FU354" s="1175"/>
      <c r="FV354" s="1175"/>
      <c r="FW354" s="1175"/>
      <c r="FX354" s="1175"/>
      <c r="FY354" s="1175"/>
      <c r="FZ354" s="1175"/>
      <c r="GA354" s="1175"/>
      <c r="GB354" s="1175"/>
      <c r="GC354" s="1175"/>
      <c r="GD354" s="1175"/>
      <c r="GE354" s="1175"/>
      <c r="GF354" s="1175"/>
      <c r="GG354" s="1175"/>
      <c r="GH354" s="1175"/>
      <c r="GI354" s="1175"/>
      <c r="GJ354" s="1175"/>
      <c r="GK354" s="1175"/>
      <c r="GL354" s="1175"/>
      <c r="GM354" s="1175"/>
      <c r="GN354" s="1175"/>
      <c r="GO354" s="1175"/>
      <c r="GP354" s="1175"/>
      <c r="GQ354" s="1175"/>
      <c r="GR354" s="1175"/>
      <c r="GS354" s="1175"/>
      <c r="GT354" s="1175"/>
      <c r="GU354" s="1175"/>
      <c r="GV354" s="1175"/>
      <c r="GW354" s="1175"/>
      <c r="GX354" s="1175"/>
      <c r="GY354" s="1175"/>
      <c r="GZ354" s="1175"/>
      <c r="HA354" s="1175"/>
      <c r="HB354" s="1175"/>
      <c r="HC354" s="1175"/>
      <c r="HD354" s="1175"/>
      <c r="HE354" s="1175"/>
      <c r="HF354" s="1175"/>
      <c r="HG354" s="1175"/>
      <c r="HH354" s="1175"/>
      <c r="HI354" s="1175"/>
      <c r="HJ354" s="1175"/>
      <c r="HK354" s="1175"/>
      <c r="HL354" s="1175"/>
      <c r="HM354" s="1175"/>
      <c r="HN354" s="1175"/>
      <c r="HO354" s="1175"/>
      <c r="HP354" s="1175"/>
      <c r="HQ354" s="1175"/>
      <c r="HR354" s="1175"/>
      <c r="HS354" s="1175"/>
      <c r="HT354" s="1175"/>
      <c r="HU354" s="1175"/>
      <c r="HV354" s="1175"/>
      <c r="HW354" s="1175"/>
      <c r="HX354" s="1175"/>
      <c r="HY354" s="1175"/>
      <c r="HZ354" s="1175"/>
      <c r="IA354" s="1175"/>
      <c r="IB354" s="1175"/>
      <c r="IC354" s="1175"/>
      <c r="ID354" s="1175"/>
      <c r="IE354" s="1175"/>
      <c r="IF354" s="1175"/>
      <c r="IG354" s="1175"/>
      <c r="IH354" s="1175"/>
      <c r="II354" s="1175"/>
      <c r="IJ354" s="1175"/>
      <c r="IK354" s="1175"/>
      <c r="IL354" s="1175"/>
      <c r="IM354" s="1175"/>
      <c r="IN354" s="1175"/>
      <c r="IO354" s="1175"/>
      <c r="IP354" s="1175"/>
      <c r="IQ354" s="1175"/>
      <c r="IR354" s="1175"/>
      <c r="IS354" s="1175"/>
      <c r="IT354" s="1175"/>
      <c r="IU354" s="1175"/>
      <c r="IV354" s="1175"/>
      <c r="IW354" s="1175"/>
      <c r="IX354" s="1175"/>
      <c r="IY354" s="1175"/>
      <c r="IZ354" s="1175"/>
      <c r="JA354" s="1175"/>
      <c r="JB354" s="1175"/>
      <c r="JC354" s="1175"/>
      <c r="JD354" s="1175"/>
      <c r="JE354" s="1175"/>
    </row>
    <row r="355" spans="1:265" s="1206" customFormat="1" ht="15" hidden="1" customHeight="1" x14ac:dyDescent="0.25">
      <c r="M355" s="1064"/>
      <c r="N355" s="1064"/>
      <c r="CK355" s="1175"/>
      <c r="CL355" s="1175"/>
      <c r="CM355" s="1175"/>
      <c r="CN355" s="1175"/>
      <c r="CO355" s="1175"/>
      <c r="CP355" s="1175"/>
      <c r="CQ355" s="1175"/>
      <c r="CR355" s="1175"/>
      <c r="CS355" s="1175"/>
      <c r="CT355" s="1175"/>
      <c r="CU355" s="1175"/>
      <c r="CV355" s="1175"/>
      <c r="CW355" s="1175"/>
      <c r="CX355" s="1175"/>
      <c r="CY355" s="1175"/>
      <c r="CZ355" s="1175"/>
      <c r="DA355" s="1175"/>
      <c r="DB355" s="1175"/>
      <c r="DC355" s="1175"/>
      <c r="DD355" s="1175"/>
      <c r="DE355" s="1175"/>
      <c r="DF355" s="1175"/>
      <c r="DG355" s="1175"/>
      <c r="DH355" s="1175"/>
      <c r="DI355" s="1175"/>
      <c r="DJ355" s="1175"/>
      <c r="DK355" s="1175"/>
      <c r="DL355" s="1175"/>
      <c r="DM355" s="1175"/>
      <c r="DN355" s="1175"/>
      <c r="DO355" s="1175"/>
      <c r="DP355" s="1175"/>
      <c r="DQ355" s="1175"/>
      <c r="DR355" s="1175"/>
      <c r="DS355" s="1175"/>
      <c r="DT355" s="1175"/>
      <c r="DU355" s="1175"/>
      <c r="DV355" s="1175"/>
      <c r="DW355" s="1175"/>
      <c r="DX355" s="1175"/>
      <c r="DY355" s="1175"/>
      <c r="DZ355" s="1175"/>
      <c r="EA355" s="1175"/>
      <c r="EB355" s="1175"/>
      <c r="EC355" s="1175"/>
      <c r="ED355" s="1175"/>
      <c r="EE355" s="1175"/>
      <c r="EF355" s="1175"/>
      <c r="EG355" s="1175"/>
      <c r="EH355" s="1175"/>
      <c r="EI355" s="1175"/>
      <c r="EJ355" s="1175"/>
      <c r="EK355" s="1175"/>
      <c r="EL355" s="1175"/>
      <c r="EM355" s="1175"/>
      <c r="EN355" s="1175"/>
      <c r="EO355" s="1175"/>
      <c r="EP355" s="1175"/>
      <c r="EQ355" s="1175"/>
      <c r="ER355" s="1175"/>
      <c r="ES355" s="1175"/>
      <c r="ET355" s="1175"/>
      <c r="EU355" s="1175"/>
      <c r="EV355" s="1175"/>
      <c r="EW355" s="1175"/>
      <c r="EX355" s="1175"/>
      <c r="EY355" s="1175"/>
      <c r="EZ355" s="1175"/>
      <c r="FA355" s="1175"/>
      <c r="FB355" s="1175"/>
      <c r="FC355" s="1175"/>
      <c r="FD355" s="1175"/>
      <c r="FE355" s="1175"/>
      <c r="FF355" s="1175"/>
      <c r="FG355" s="1175"/>
      <c r="FH355" s="1175"/>
      <c r="FI355" s="1175"/>
      <c r="FJ355" s="1175"/>
      <c r="FK355" s="1175"/>
      <c r="FL355" s="1175"/>
      <c r="FM355" s="1175"/>
      <c r="FN355" s="1175"/>
      <c r="FO355" s="1175"/>
      <c r="FP355" s="1175"/>
      <c r="FQ355" s="1175"/>
      <c r="FR355" s="1175"/>
      <c r="FS355" s="1175"/>
      <c r="FT355" s="1175"/>
      <c r="FU355" s="1175"/>
      <c r="FV355" s="1175"/>
      <c r="FW355" s="1175"/>
      <c r="FX355" s="1175"/>
      <c r="FY355" s="1175"/>
      <c r="FZ355" s="1175"/>
      <c r="GA355" s="1175"/>
      <c r="GB355" s="1175"/>
      <c r="GC355" s="1175"/>
      <c r="GD355" s="1175"/>
      <c r="GE355" s="1175"/>
      <c r="GF355" s="1175"/>
      <c r="GG355" s="1175"/>
      <c r="GH355" s="1175"/>
      <c r="GI355" s="1175"/>
      <c r="GJ355" s="1175"/>
      <c r="GK355" s="1175"/>
      <c r="GL355" s="1175"/>
      <c r="GM355" s="1175"/>
      <c r="GN355" s="1175"/>
      <c r="GO355" s="1175"/>
      <c r="GP355" s="1175"/>
      <c r="GQ355" s="1175"/>
      <c r="GR355" s="1175"/>
      <c r="GS355" s="1175"/>
      <c r="GT355" s="1175"/>
      <c r="GU355" s="1175"/>
      <c r="GV355" s="1175"/>
      <c r="GW355" s="1175"/>
      <c r="GX355" s="1175"/>
      <c r="GY355" s="1175"/>
      <c r="GZ355" s="1175"/>
      <c r="HA355" s="1175"/>
      <c r="HB355" s="1175"/>
      <c r="HC355" s="1175"/>
      <c r="HD355" s="1175"/>
      <c r="HE355" s="1175"/>
      <c r="HF355" s="1175"/>
      <c r="HG355" s="1175"/>
      <c r="HH355" s="1175"/>
      <c r="HI355" s="1175"/>
      <c r="HJ355" s="1175"/>
      <c r="HK355" s="1175"/>
      <c r="HL355" s="1175"/>
      <c r="HM355" s="1175"/>
      <c r="HN355" s="1175"/>
      <c r="HO355" s="1175"/>
      <c r="HP355" s="1175"/>
      <c r="HQ355" s="1175"/>
      <c r="HR355" s="1175"/>
      <c r="HS355" s="1175"/>
      <c r="HT355" s="1175"/>
      <c r="HU355" s="1175"/>
      <c r="HV355" s="1175"/>
      <c r="HW355" s="1175"/>
      <c r="HX355" s="1175"/>
      <c r="HY355" s="1175"/>
      <c r="HZ355" s="1175"/>
      <c r="IA355" s="1175"/>
      <c r="IB355" s="1175"/>
      <c r="IC355" s="1175"/>
      <c r="ID355" s="1175"/>
      <c r="IE355" s="1175"/>
      <c r="IF355" s="1175"/>
      <c r="IG355" s="1175"/>
      <c r="IH355" s="1175"/>
      <c r="II355" s="1175"/>
      <c r="IJ355" s="1175"/>
      <c r="IK355" s="1175"/>
      <c r="IL355" s="1175"/>
      <c r="IM355" s="1175"/>
      <c r="IN355" s="1175"/>
      <c r="IO355" s="1175"/>
      <c r="IP355" s="1175"/>
      <c r="IQ355" s="1175"/>
      <c r="IR355" s="1175"/>
      <c r="IS355" s="1175"/>
      <c r="IT355" s="1175"/>
      <c r="IU355" s="1175"/>
      <c r="IV355" s="1175"/>
      <c r="IW355" s="1175"/>
      <c r="IX355" s="1175"/>
      <c r="IY355" s="1175"/>
      <c r="IZ355" s="1175"/>
      <c r="JA355" s="1175"/>
      <c r="JB355" s="1175"/>
      <c r="JC355" s="1175"/>
      <c r="JD355" s="1175"/>
      <c r="JE355" s="1175"/>
    </row>
    <row r="356" spans="1:265" s="1206" customFormat="1" ht="15" hidden="1" customHeight="1" x14ac:dyDescent="0.25">
      <c r="M356" s="1064"/>
      <c r="N356" s="1064"/>
      <c r="CK356" s="1175"/>
      <c r="CL356" s="1175"/>
      <c r="CM356" s="1175"/>
      <c r="CN356" s="1175"/>
      <c r="CO356" s="1175"/>
      <c r="CP356" s="1175"/>
      <c r="CQ356" s="1175"/>
      <c r="CR356" s="1175"/>
      <c r="CS356" s="1175"/>
      <c r="CT356" s="1175"/>
      <c r="CU356" s="1175"/>
      <c r="CV356" s="1175"/>
      <c r="CW356" s="1175"/>
      <c r="CX356" s="1175"/>
      <c r="CY356" s="1175"/>
      <c r="CZ356" s="1175"/>
      <c r="DA356" s="1175"/>
      <c r="DB356" s="1175"/>
      <c r="DC356" s="1175"/>
      <c r="DD356" s="1175"/>
      <c r="DE356" s="1175"/>
      <c r="DF356" s="1175"/>
      <c r="DG356" s="1175"/>
      <c r="DH356" s="1175"/>
      <c r="DI356" s="1175"/>
      <c r="DJ356" s="1175"/>
      <c r="DK356" s="1175"/>
      <c r="DL356" s="1175"/>
      <c r="DM356" s="1175"/>
      <c r="DN356" s="1175"/>
      <c r="DO356" s="1175"/>
      <c r="DP356" s="1175"/>
      <c r="DQ356" s="1175"/>
      <c r="DR356" s="1175"/>
      <c r="DS356" s="1175"/>
      <c r="DT356" s="1175"/>
      <c r="DU356" s="1175"/>
      <c r="DV356" s="1175"/>
      <c r="DW356" s="1175"/>
      <c r="DX356" s="1175"/>
      <c r="DY356" s="1175"/>
      <c r="DZ356" s="1175"/>
      <c r="EA356" s="1175"/>
      <c r="EB356" s="1175"/>
      <c r="EC356" s="1175"/>
      <c r="ED356" s="1175"/>
      <c r="EE356" s="1175"/>
      <c r="EF356" s="1175"/>
      <c r="EG356" s="1175"/>
      <c r="EH356" s="1175"/>
      <c r="EI356" s="1175"/>
      <c r="EJ356" s="1175"/>
      <c r="EK356" s="1175"/>
      <c r="EL356" s="1175"/>
      <c r="EM356" s="1175"/>
      <c r="EN356" s="1175"/>
      <c r="EO356" s="1175"/>
      <c r="EP356" s="1175"/>
      <c r="EQ356" s="1175"/>
      <c r="ER356" s="1175"/>
      <c r="ES356" s="1175"/>
      <c r="ET356" s="1175"/>
      <c r="EU356" s="1175"/>
      <c r="EV356" s="1175"/>
      <c r="EW356" s="1175"/>
      <c r="EX356" s="1175"/>
      <c r="EY356" s="1175"/>
      <c r="EZ356" s="1175"/>
      <c r="FA356" s="1175"/>
      <c r="FB356" s="1175"/>
      <c r="FC356" s="1175"/>
      <c r="FD356" s="1175"/>
      <c r="FE356" s="1175"/>
      <c r="FF356" s="1175"/>
      <c r="FG356" s="1175"/>
      <c r="FH356" s="1175"/>
      <c r="FI356" s="1175"/>
      <c r="FJ356" s="1175"/>
      <c r="FK356" s="1175"/>
      <c r="FL356" s="1175"/>
      <c r="FM356" s="1175"/>
      <c r="FN356" s="1175"/>
      <c r="FO356" s="1175"/>
      <c r="FP356" s="1175"/>
      <c r="FQ356" s="1175"/>
      <c r="FR356" s="1175"/>
      <c r="FS356" s="1175"/>
      <c r="FT356" s="1175"/>
      <c r="FU356" s="1175"/>
      <c r="FV356" s="1175"/>
      <c r="FW356" s="1175"/>
      <c r="FX356" s="1175"/>
      <c r="FY356" s="1175"/>
      <c r="FZ356" s="1175"/>
      <c r="GA356" s="1175"/>
      <c r="GB356" s="1175"/>
      <c r="GC356" s="1175"/>
      <c r="GD356" s="1175"/>
      <c r="GE356" s="1175"/>
      <c r="GF356" s="1175"/>
      <c r="GG356" s="1175"/>
      <c r="GH356" s="1175"/>
      <c r="GI356" s="1175"/>
      <c r="GJ356" s="1175"/>
      <c r="GK356" s="1175"/>
      <c r="GL356" s="1175"/>
      <c r="GM356" s="1175"/>
      <c r="GN356" s="1175"/>
      <c r="GO356" s="1175"/>
      <c r="GP356" s="1175"/>
      <c r="GQ356" s="1175"/>
      <c r="GR356" s="1175"/>
      <c r="GS356" s="1175"/>
      <c r="GT356" s="1175"/>
      <c r="GU356" s="1175"/>
      <c r="GV356" s="1175"/>
      <c r="GW356" s="1175"/>
      <c r="GX356" s="1175"/>
      <c r="GY356" s="1175"/>
      <c r="GZ356" s="1175"/>
      <c r="HA356" s="1175"/>
      <c r="HB356" s="1175"/>
      <c r="HC356" s="1175"/>
      <c r="HD356" s="1175"/>
      <c r="HE356" s="1175"/>
      <c r="HF356" s="1175"/>
      <c r="HG356" s="1175"/>
      <c r="HH356" s="1175"/>
      <c r="HI356" s="1175"/>
      <c r="HJ356" s="1175"/>
      <c r="HK356" s="1175"/>
      <c r="HL356" s="1175"/>
      <c r="HM356" s="1175"/>
      <c r="HN356" s="1175"/>
      <c r="HO356" s="1175"/>
      <c r="HP356" s="1175"/>
      <c r="HQ356" s="1175"/>
      <c r="HR356" s="1175"/>
      <c r="HS356" s="1175"/>
      <c r="HT356" s="1175"/>
      <c r="HU356" s="1175"/>
      <c r="HV356" s="1175"/>
      <c r="HW356" s="1175"/>
      <c r="HX356" s="1175"/>
      <c r="HY356" s="1175"/>
      <c r="HZ356" s="1175"/>
      <c r="IA356" s="1175"/>
      <c r="IB356" s="1175"/>
      <c r="IC356" s="1175"/>
      <c r="ID356" s="1175"/>
      <c r="IE356" s="1175"/>
      <c r="IF356" s="1175"/>
      <c r="IG356" s="1175"/>
      <c r="IH356" s="1175"/>
      <c r="II356" s="1175"/>
      <c r="IJ356" s="1175"/>
      <c r="IK356" s="1175"/>
      <c r="IL356" s="1175"/>
      <c r="IM356" s="1175"/>
      <c r="IN356" s="1175"/>
      <c r="IO356" s="1175"/>
      <c r="IP356" s="1175"/>
      <c r="IQ356" s="1175"/>
      <c r="IR356" s="1175"/>
      <c r="IS356" s="1175"/>
      <c r="IT356" s="1175"/>
      <c r="IU356" s="1175"/>
      <c r="IV356" s="1175"/>
      <c r="IW356" s="1175"/>
      <c r="IX356" s="1175"/>
      <c r="IY356" s="1175"/>
      <c r="IZ356" s="1175"/>
      <c r="JA356" s="1175"/>
      <c r="JB356" s="1175"/>
      <c r="JC356" s="1175"/>
      <c r="JD356" s="1175"/>
      <c r="JE356" s="1175"/>
    </row>
    <row r="357" spans="1:265" s="1206" customFormat="1" ht="15" hidden="1" customHeight="1" x14ac:dyDescent="0.25">
      <c r="M357" s="1064"/>
      <c r="N357" s="1064"/>
      <c r="CK357" s="1175"/>
      <c r="CL357" s="1175"/>
      <c r="CM357" s="1175"/>
      <c r="CN357" s="1175"/>
      <c r="CO357" s="1175"/>
      <c r="CP357" s="1175"/>
      <c r="CQ357" s="1175"/>
      <c r="CR357" s="1175"/>
      <c r="CS357" s="1175"/>
      <c r="CT357" s="1175"/>
      <c r="CU357" s="1175"/>
      <c r="CV357" s="1175"/>
      <c r="CW357" s="1175"/>
      <c r="CX357" s="1175"/>
      <c r="CY357" s="1175"/>
      <c r="CZ357" s="1175"/>
      <c r="DA357" s="1175"/>
      <c r="DB357" s="1175"/>
      <c r="DC357" s="1175"/>
      <c r="DD357" s="1175"/>
      <c r="DE357" s="1175"/>
      <c r="DF357" s="1175"/>
      <c r="DG357" s="1175"/>
      <c r="DH357" s="1175"/>
      <c r="DI357" s="1175"/>
      <c r="DJ357" s="1175"/>
      <c r="DK357" s="1175"/>
      <c r="DL357" s="1175"/>
      <c r="DM357" s="1175"/>
      <c r="DN357" s="1175"/>
      <c r="DO357" s="1175"/>
      <c r="DP357" s="1175"/>
      <c r="DQ357" s="1175"/>
      <c r="DR357" s="1175"/>
      <c r="DS357" s="1175"/>
      <c r="DT357" s="1175"/>
      <c r="DU357" s="1175"/>
      <c r="DV357" s="1175"/>
      <c r="DW357" s="1175"/>
      <c r="DX357" s="1175"/>
      <c r="DY357" s="1175"/>
      <c r="DZ357" s="1175"/>
      <c r="EA357" s="1175"/>
      <c r="EB357" s="1175"/>
      <c r="EC357" s="1175"/>
      <c r="ED357" s="1175"/>
      <c r="EE357" s="1175"/>
      <c r="EF357" s="1175"/>
      <c r="EG357" s="1175"/>
      <c r="EH357" s="1175"/>
      <c r="EI357" s="1175"/>
      <c r="EJ357" s="1175"/>
      <c r="EK357" s="1175"/>
      <c r="EL357" s="1175"/>
      <c r="EM357" s="1175"/>
      <c r="EN357" s="1175"/>
      <c r="EO357" s="1175"/>
      <c r="EP357" s="1175"/>
      <c r="EQ357" s="1175"/>
      <c r="ER357" s="1175"/>
      <c r="ES357" s="1175"/>
      <c r="ET357" s="1175"/>
      <c r="EU357" s="1175"/>
      <c r="EV357" s="1175"/>
      <c r="EW357" s="1175"/>
      <c r="EX357" s="1175"/>
      <c r="EY357" s="1175"/>
      <c r="EZ357" s="1175"/>
      <c r="FA357" s="1175"/>
      <c r="FB357" s="1175"/>
      <c r="FC357" s="1175"/>
      <c r="FD357" s="1175"/>
      <c r="FE357" s="1175"/>
      <c r="FF357" s="1175"/>
      <c r="FG357" s="1175"/>
      <c r="FH357" s="1175"/>
      <c r="FI357" s="1175"/>
      <c r="FJ357" s="1175"/>
      <c r="FK357" s="1175"/>
      <c r="FL357" s="1175"/>
      <c r="FM357" s="1175"/>
      <c r="FN357" s="1175"/>
      <c r="FO357" s="1175"/>
      <c r="FP357" s="1175"/>
      <c r="FQ357" s="1175"/>
      <c r="FR357" s="1175"/>
      <c r="FS357" s="1175"/>
      <c r="FT357" s="1175"/>
      <c r="FU357" s="1175"/>
      <c r="FV357" s="1175"/>
      <c r="FW357" s="1175"/>
      <c r="FX357" s="1175"/>
      <c r="FY357" s="1175"/>
      <c r="FZ357" s="1175"/>
      <c r="GA357" s="1175"/>
      <c r="GB357" s="1175"/>
      <c r="GC357" s="1175"/>
      <c r="GD357" s="1175"/>
      <c r="GE357" s="1175"/>
      <c r="GF357" s="1175"/>
      <c r="GG357" s="1175"/>
      <c r="GH357" s="1175"/>
      <c r="GI357" s="1175"/>
      <c r="GJ357" s="1175"/>
      <c r="GK357" s="1175"/>
      <c r="GL357" s="1175"/>
      <c r="GM357" s="1175"/>
      <c r="GN357" s="1175"/>
      <c r="GO357" s="1175"/>
      <c r="GP357" s="1175"/>
      <c r="GQ357" s="1175"/>
      <c r="GR357" s="1175"/>
      <c r="GS357" s="1175"/>
      <c r="GT357" s="1175"/>
      <c r="GU357" s="1175"/>
      <c r="GV357" s="1175"/>
      <c r="GW357" s="1175"/>
      <c r="GX357" s="1175"/>
      <c r="GY357" s="1175"/>
      <c r="GZ357" s="1175"/>
      <c r="HA357" s="1175"/>
      <c r="HB357" s="1175"/>
      <c r="HC357" s="1175"/>
      <c r="HD357" s="1175"/>
      <c r="HE357" s="1175"/>
      <c r="HF357" s="1175"/>
      <c r="HG357" s="1175"/>
      <c r="HH357" s="1175"/>
      <c r="HI357" s="1175"/>
      <c r="HJ357" s="1175"/>
      <c r="HK357" s="1175"/>
      <c r="HL357" s="1175"/>
      <c r="HM357" s="1175"/>
      <c r="HN357" s="1175"/>
      <c r="HO357" s="1175"/>
      <c r="HP357" s="1175"/>
      <c r="HQ357" s="1175"/>
      <c r="HR357" s="1175"/>
      <c r="HS357" s="1175"/>
      <c r="HT357" s="1175"/>
      <c r="HU357" s="1175"/>
      <c r="HV357" s="1175"/>
      <c r="HW357" s="1175"/>
      <c r="HX357" s="1175"/>
      <c r="HY357" s="1175"/>
      <c r="HZ357" s="1175"/>
      <c r="IA357" s="1175"/>
      <c r="IB357" s="1175"/>
      <c r="IC357" s="1175"/>
      <c r="ID357" s="1175"/>
      <c r="IE357" s="1175"/>
      <c r="IF357" s="1175"/>
      <c r="IG357" s="1175"/>
      <c r="IH357" s="1175"/>
      <c r="II357" s="1175"/>
      <c r="IJ357" s="1175"/>
      <c r="IK357" s="1175"/>
      <c r="IL357" s="1175"/>
      <c r="IM357" s="1175"/>
      <c r="IN357" s="1175"/>
      <c r="IO357" s="1175"/>
      <c r="IP357" s="1175"/>
      <c r="IQ357" s="1175"/>
      <c r="IR357" s="1175"/>
      <c r="IS357" s="1175"/>
      <c r="IT357" s="1175"/>
      <c r="IU357" s="1175"/>
      <c r="IV357" s="1175"/>
      <c r="IW357" s="1175"/>
      <c r="IX357" s="1175"/>
      <c r="IY357" s="1175"/>
      <c r="IZ357" s="1175"/>
      <c r="JA357" s="1175"/>
      <c r="JB357" s="1175"/>
      <c r="JC357" s="1175"/>
      <c r="JD357" s="1175"/>
      <c r="JE357" s="1175"/>
    </row>
    <row r="358" spans="1:265" s="1206" customFormat="1" ht="15" hidden="1" customHeight="1" x14ac:dyDescent="0.25">
      <c r="M358" s="1064"/>
      <c r="N358" s="1064"/>
      <c r="CK358" s="1175"/>
      <c r="CL358" s="1175"/>
      <c r="CM358" s="1175"/>
      <c r="CN358" s="1175"/>
      <c r="CO358" s="1175"/>
      <c r="CP358" s="1175"/>
      <c r="CQ358" s="1175"/>
      <c r="CR358" s="1175"/>
      <c r="CS358" s="1175"/>
      <c r="CT358" s="1175"/>
      <c r="CU358" s="1175"/>
      <c r="CV358" s="1175"/>
      <c r="CW358" s="1175"/>
      <c r="CX358" s="1175"/>
      <c r="CY358" s="1175"/>
      <c r="CZ358" s="1175"/>
      <c r="DA358" s="1175"/>
      <c r="DB358" s="1175"/>
      <c r="DC358" s="1175"/>
      <c r="DD358" s="1175"/>
      <c r="DE358" s="1175"/>
      <c r="DF358" s="1175"/>
      <c r="DG358" s="1175"/>
      <c r="DH358" s="1175"/>
      <c r="DI358" s="1175"/>
      <c r="DJ358" s="1175"/>
      <c r="DK358" s="1175"/>
      <c r="DL358" s="1175"/>
      <c r="DM358" s="1175"/>
      <c r="DN358" s="1175"/>
      <c r="DO358" s="1175"/>
      <c r="DP358" s="1175"/>
      <c r="DQ358" s="1175"/>
      <c r="DR358" s="1175"/>
      <c r="DS358" s="1175"/>
      <c r="DT358" s="1175"/>
      <c r="DU358" s="1175"/>
      <c r="DV358" s="1175"/>
      <c r="DW358" s="1175"/>
      <c r="DX358" s="1175"/>
      <c r="DY358" s="1175"/>
      <c r="DZ358" s="1175"/>
      <c r="EA358" s="1175"/>
      <c r="EB358" s="1175"/>
      <c r="EC358" s="1175"/>
      <c r="ED358" s="1175"/>
      <c r="EE358" s="1175"/>
      <c r="EF358" s="1175"/>
      <c r="EG358" s="1175"/>
      <c r="EH358" s="1175"/>
      <c r="EI358" s="1175"/>
      <c r="EJ358" s="1175"/>
      <c r="EK358" s="1175"/>
      <c r="EL358" s="1175"/>
      <c r="EM358" s="1175"/>
      <c r="EN358" s="1175"/>
      <c r="EO358" s="1175"/>
      <c r="EP358" s="1175"/>
      <c r="EQ358" s="1175"/>
      <c r="ER358" s="1175"/>
      <c r="ES358" s="1175"/>
      <c r="ET358" s="1175"/>
      <c r="EU358" s="1175"/>
      <c r="EV358" s="1175"/>
      <c r="EW358" s="1175"/>
      <c r="EX358" s="1175"/>
      <c r="EY358" s="1175"/>
      <c r="EZ358" s="1175"/>
      <c r="FA358" s="1175"/>
      <c r="FB358" s="1175"/>
      <c r="FC358" s="1175"/>
      <c r="FD358" s="1175"/>
      <c r="FE358" s="1175"/>
      <c r="FF358" s="1175"/>
      <c r="FG358" s="1175"/>
      <c r="FH358" s="1175"/>
      <c r="FI358" s="1175"/>
      <c r="FJ358" s="1175"/>
      <c r="FK358" s="1175"/>
      <c r="FL358" s="1175"/>
      <c r="FM358" s="1175"/>
      <c r="FN358" s="1175"/>
      <c r="FO358" s="1175"/>
      <c r="FP358" s="1175"/>
      <c r="FQ358" s="1175"/>
      <c r="FR358" s="1175"/>
      <c r="FS358" s="1175"/>
      <c r="FT358" s="1175"/>
      <c r="FU358" s="1175"/>
      <c r="FV358" s="1175"/>
      <c r="FW358" s="1175"/>
      <c r="FX358" s="1175"/>
      <c r="FY358" s="1175"/>
      <c r="FZ358" s="1175"/>
      <c r="GA358" s="1175"/>
      <c r="GB358" s="1175"/>
      <c r="GC358" s="1175"/>
      <c r="GD358" s="1175"/>
      <c r="GE358" s="1175"/>
      <c r="GF358" s="1175"/>
      <c r="GG358" s="1175"/>
      <c r="GH358" s="1175"/>
      <c r="GI358" s="1175"/>
      <c r="GJ358" s="1175"/>
      <c r="GK358" s="1175"/>
      <c r="GL358" s="1175"/>
      <c r="GM358" s="1175"/>
      <c r="GN358" s="1175"/>
      <c r="GO358" s="1175"/>
      <c r="GP358" s="1175"/>
      <c r="GQ358" s="1175"/>
      <c r="GR358" s="1175"/>
      <c r="GS358" s="1175"/>
      <c r="GT358" s="1175"/>
      <c r="GU358" s="1175"/>
      <c r="GV358" s="1175"/>
      <c r="GW358" s="1175"/>
      <c r="GX358" s="1175"/>
      <c r="GY358" s="1175"/>
      <c r="GZ358" s="1175"/>
      <c r="HA358" s="1175"/>
      <c r="HB358" s="1175"/>
      <c r="HC358" s="1175"/>
      <c r="HD358" s="1175"/>
      <c r="HE358" s="1175"/>
      <c r="HF358" s="1175"/>
      <c r="HG358" s="1175"/>
      <c r="HH358" s="1175"/>
      <c r="HI358" s="1175"/>
      <c r="HJ358" s="1175"/>
      <c r="HK358" s="1175"/>
      <c r="HL358" s="1175"/>
      <c r="HM358" s="1175"/>
      <c r="HN358" s="1175"/>
      <c r="HO358" s="1175"/>
      <c r="HP358" s="1175"/>
      <c r="HQ358" s="1175"/>
      <c r="HR358" s="1175"/>
      <c r="HS358" s="1175"/>
      <c r="HT358" s="1175"/>
      <c r="HU358" s="1175"/>
      <c r="HV358" s="1175"/>
      <c r="HW358" s="1175"/>
      <c r="HX358" s="1175"/>
      <c r="HY358" s="1175"/>
      <c r="HZ358" s="1175"/>
      <c r="IA358" s="1175"/>
      <c r="IB358" s="1175"/>
      <c r="IC358" s="1175"/>
      <c r="ID358" s="1175"/>
      <c r="IE358" s="1175"/>
      <c r="IF358" s="1175"/>
      <c r="IG358" s="1175"/>
      <c r="IH358" s="1175"/>
      <c r="II358" s="1175"/>
      <c r="IJ358" s="1175"/>
      <c r="IK358" s="1175"/>
      <c r="IL358" s="1175"/>
      <c r="IM358" s="1175"/>
      <c r="IN358" s="1175"/>
      <c r="IO358" s="1175"/>
      <c r="IP358" s="1175"/>
      <c r="IQ358" s="1175"/>
      <c r="IR358" s="1175"/>
      <c r="IS358" s="1175"/>
      <c r="IT358" s="1175"/>
      <c r="IU358" s="1175"/>
      <c r="IV358" s="1175"/>
      <c r="IW358" s="1175"/>
      <c r="IX358" s="1175"/>
      <c r="IY358" s="1175"/>
      <c r="IZ358" s="1175"/>
      <c r="JA358" s="1175"/>
      <c r="JB358" s="1175"/>
      <c r="JC358" s="1175"/>
      <c r="JD358" s="1175"/>
      <c r="JE358" s="1175"/>
    </row>
    <row r="359" spans="1:265" s="1175" customFormat="1" ht="15" hidden="1" customHeight="1" x14ac:dyDescent="0.25">
      <c r="A359" s="1206"/>
      <c r="B359" s="1206"/>
      <c r="C359" s="1206"/>
      <c r="D359" s="1206"/>
      <c r="E359" s="1206"/>
      <c r="F359" s="1206"/>
      <c r="G359" s="1206"/>
      <c r="H359" s="1206"/>
      <c r="I359" s="1206"/>
      <c r="J359" s="1206"/>
      <c r="K359" s="1206"/>
      <c r="L359" s="1206"/>
      <c r="M359" s="1064"/>
      <c r="N359" s="1064"/>
      <c r="O359" s="1206"/>
      <c r="P359" s="1206"/>
      <c r="Q359" s="1206"/>
      <c r="R359" s="1206"/>
      <c r="S359" s="1206"/>
      <c r="T359" s="1206"/>
      <c r="U359" s="1206"/>
      <c r="V359" s="1206"/>
      <c r="W359" s="1206"/>
      <c r="X359" s="1206"/>
      <c r="Y359" s="1206"/>
      <c r="Z359" s="1206"/>
      <c r="AA359" s="1206"/>
      <c r="AB359" s="1206"/>
      <c r="AC359" s="1206"/>
      <c r="AD359" s="1206"/>
      <c r="AE359" s="1206"/>
      <c r="AF359" s="1206"/>
      <c r="AG359" s="1206"/>
      <c r="AH359" s="1206"/>
      <c r="AI359" s="1206"/>
      <c r="AJ359" s="1206"/>
      <c r="AK359" s="1206"/>
      <c r="AL359" s="1206"/>
      <c r="AM359" s="1206"/>
      <c r="AN359" s="1206"/>
      <c r="AO359" s="1206"/>
      <c r="AP359" s="1206"/>
      <c r="AQ359" s="1206"/>
      <c r="AR359" s="1206"/>
      <c r="AS359" s="1206"/>
      <c r="AT359" s="1206"/>
      <c r="AU359" s="1206"/>
      <c r="AV359" s="1206"/>
      <c r="AW359" s="1206"/>
      <c r="AX359" s="1206"/>
      <c r="AY359" s="1206"/>
      <c r="AZ359" s="1206"/>
      <c r="BA359" s="1206"/>
      <c r="BB359" s="1206"/>
      <c r="BC359" s="1206"/>
      <c r="BD359" s="1206"/>
      <c r="BE359" s="1206"/>
      <c r="BF359" s="1206"/>
      <c r="BG359" s="1206"/>
      <c r="BH359" s="1206"/>
      <c r="BI359" s="1206"/>
      <c r="BJ359" s="1206"/>
      <c r="BK359" s="1206"/>
      <c r="BL359" s="1206"/>
      <c r="BM359" s="1206"/>
      <c r="BN359" s="1206"/>
      <c r="BO359" s="1206"/>
      <c r="BP359" s="1206"/>
      <c r="BQ359" s="1206"/>
      <c r="BR359" s="1206"/>
      <c r="BS359" s="1206"/>
      <c r="BT359" s="1206"/>
      <c r="BU359" s="1206"/>
      <c r="BV359" s="1206"/>
      <c r="BW359" s="1206"/>
      <c r="BX359" s="1206"/>
      <c r="BY359" s="1206"/>
      <c r="BZ359" s="1206"/>
      <c r="CA359" s="1206"/>
      <c r="CB359" s="1206"/>
      <c r="CC359" s="1206"/>
      <c r="CD359" s="1206"/>
      <c r="CE359" s="1206"/>
      <c r="CF359" s="1206"/>
      <c r="CG359" s="1206"/>
      <c r="CH359" s="1206"/>
      <c r="CI359" s="1206"/>
      <c r="CJ359" s="1206"/>
    </row>
    <row r="360" spans="1:265" s="1175" customFormat="1" ht="15" hidden="1" customHeight="1" x14ac:dyDescent="0.25">
      <c r="A360" s="1206"/>
      <c r="B360" s="1206"/>
      <c r="C360" s="1206"/>
      <c r="D360" s="1206"/>
      <c r="E360" s="1206"/>
      <c r="F360" s="1206"/>
      <c r="G360" s="1206"/>
      <c r="H360" s="1206"/>
      <c r="I360" s="1206"/>
      <c r="J360" s="1206"/>
      <c r="K360" s="1206"/>
      <c r="L360" s="1206"/>
      <c r="M360" s="1064"/>
      <c r="N360" s="1064"/>
      <c r="O360" s="1206"/>
      <c r="P360" s="1206"/>
      <c r="Q360" s="1206"/>
      <c r="R360" s="1206"/>
      <c r="S360" s="1206"/>
      <c r="T360" s="1206"/>
      <c r="U360" s="1206"/>
      <c r="V360" s="1206"/>
      <c r="W360" s="1206"/>
      <c r="X360" s="1206"/>
      <c r="Y360" s="1206"/>
      <c r="Z360" s="1206"/>
      <c r="AA360" s="1206"/>
      <c r="AB360" s="1206"/>
      <c r="AC360" s="1206"/>
      <c r="AD360" s="1206"/>
      <c r="AE360" s="1206"/>
      <c r="AF360" s="1206"/>
      <c r="AG360" s="1206"/>
      <c r="AH360" s="1206"/>
      <c r="AI360" s="1206"/>
      <c r="AJ360" s="1206"/>
      <c r="AK360" s="1206"/>
      <c r="AL360" s="1206"/>
      <c r="AM360" s="1206"/>
      <c r="AN360" s="1206"/>
      <c r="AO360" s="1206"/>
      <c r="AP360" s="1206"/>
      <c r="AQ360" s="1206"/>
      <c r="AR360" s="1206"/>
      <c r="AS360" s="1206"/>
      <c r="AT360" s="1206"/>
      <c r="AU360" s="1206"/>
      <c r="AV360" s="1206"/>
      <c r="AW360" s="1206"/>
      <c r="AX360" s="1206"/>
      <c r="AY360" s="1206"/>
      <c r="AZ360" s="1206"/>
      <c r="BA360" s="1206"/>
      <c r="BB360" s="1206"/>
      <c r="BC360" s="1206"/>
      <c r="BD360" s="1206"/>
      <c r="BE360" s="1206"/>
      <c r="BF360" s="1206"/>
      <c r="BG360" s="1206"/>
      <c r="BH360" s="1206"/>
      <c r="BI360" s="1206"/>
      <c r="BJ360" s="1206"/>
      <c r="BK360" s="1206"/>
      <c r="BL360" s="1206"/>
      <c r="BM360" s="1206"/>
      <c r="BN360" s="1206"/>
      <c r="BO360" s="1206"/>
      <c r="BP360" s="1206"/>
      <c r="BQ360" s="1206"/>
      <c r="BR360" s="1206"/>
      <c r="BS360" s="1206"/>
      <c r="BT360" s="1206"/>
      <c r="BU360" s="1206"/>
      <c r="BV360" s="1206"/>
      <c r="BW360" s="1206"/>
      <c r="BX360" s="1206"/>
      <c r="BY360" s="1206"/>
      <c r="BZ360" s="1206"/>
      <c r="CA360" s="1206"/>
      <c r="CB360" s="1206"/>
      <c r="CC360" s="1206"/>
      <c r="CD360" s="1206"/>
      <c r="CE360" s="1206"/>
      <c r="CF360" s="1206"/>
      <c r="CG360" s="1206"/>
      <c r="CH360" s="1206"/>
      <c r="CI360" s="1206"/>
      <c r="CJ360" s="1206"/>
    </row>
    <row r="361" spans="1:265" s="1206" customFormat="1" ht="15" hidden="1" customHeight="1" x14ac:dyDescent="0.25">
      <c r="M361" s="1064"/>
      <c r="N361" s="1064"/>
      <c r="CK361" s="1175"/>
      <c r="CL361" s="1175"/>
      <c r="CM361" s="1175"/>
      <c r="CN361" s="1175"/>
      <c r="CO361" s="1175"/>
      <c r="CP361" s="1175"/>
      <c r="CQ361" s="1175"/>
      <c r="CR361" s="1175"/>
      <c r="CS361" s="1175"/>
      <c r="CT361" s="1175"/>
      <c r="CU361" s="1175"/>
      <c r="CV361" s="1175"/>
      <c r="CW361" s="1175"/>
      <c r="CX361" s="1175"/>
      <c r="CY361" s="1175"/>
      <c r="CZ361" s="1175"/>
      <c r="DA361" s="1175"/>
      <c r="DB361" s="1175"/>
      <c r="DC361" s="1175"/>
      <c r="DD361" s="1175"/>
      <c r="DE361" s="1175"/>
      <c r="DF361" s="1175"/>
      <c r="DG361" s="1175"/>
      <c r="DH361" s="1175"/>
      <c r="DI361" s="1175"/>
      <c r="DJ361" s="1175"/>
      <c r="DK361" s="1175"/>
      <c r="DL361" s="1175"/>
      <c r="DM361" s="1175"/>
      <c r="DN361" s="1175"/>
      <c r="DO361" s="1175"/>
      <c r="DP361" s="1175"/>
      <c r="DQ361" s="1175"/>
      <c r="DR361" s="1175"/>
      <c r="DS361" s="1175"/>
      <c r="DT361" s="1175"/>
      <c r="DU361" s="1175"/>
      <c r="DV361" s="1175"/>
      <c r="DW361" s="1175"/>
      <c r="DX361" s="1175"/>
      <c r="DY361" s="1175"/>
      <c r="DZ361" s="1175"/>
      <c r="EA361" s="1175"/>
      <c r="EB361" s="1175"/>
      <c r="EC361" s="1175"/>
      <c r="ED361" s="1175"/>
      <c r="EE361" s="1175"/>
      <c r="EF361" s="1175"/>
      <c r="EG361" s="1175"/>
      <c r="EH361" s="1175"/>
      <c r="EI361" s="1175"/>
      <c r="EJ361" s="1175"/>
      <c r="EK361" s="1175"/>
      <c r="EL361" s="1175"/>
      <c r="EM361" s="1175"/>
      <c r="EN361" s="1175"/>
      <c r="EO361" s="1175"/>
      <c r="EP361" s="1175"/>
      <c r="EQ361" s="1175"/>
      <c r="ER361" s="1175"/>
      <c r="ES361" s="1175"/>
      <c r="ET361" s="1175"/>
      <c r="EU361" s="1175"/>
      <c r="EV361" s="1175"/>
      <c r="EW361" s="1175"/>
      <c r="EX361" s="1175"/>
      <c r="EY361" s="1175"/>
      <c r="EZ361" s="1175"/>
      <c r="FA361" s="1175"/>
      <c r="FB361" s="1175"/>
      <c r="FC361" s="1175"/>
      <c r="FD361" s="1175"/>
      <c r="FE361" s="1175"/>
      <c r="FF361" s="1175"/>
      <c r="FG361" s="1175"/>
      <c r="FH361" s="1175"/>
      <c r="FI361" s="1175"/>
      <c r="FJ361" s="1175"/>
      <c r="FK361" s="1175"/>
      <c r="FL361" s="1175"/>
      <c r="FM361" s="1175"/>
      <c r="FN361" s="1175"/>
      <c r="FO361" s="1175"/>
      <c r="FP361" s="1175"/>
      <c r="FQ361" s="1175"/>
      <c r="FR361" s="1175"/>
      <c r="FS361" s="1175"/>
      <c r="FT361" s="1175"/>
      <c r="FU361" s="1175"/>
      <c r="FV361" s="1175"/>
      <c r="FW361" s="1175"/>
      <c r="FX361" s="1175"/>
      <c r="FY361" s="1175"/>
      <c r="FZ361" s="1175"/>
      <c r="GA361" s="1175"/>
      <c r="GB361" s="1175"/>
      <c r="GC361" s="1175"/>
      <c r="GD361" s="1175"/>
      <c r="GE361" s="1175"/>
      <c r="GF361" s="1175"/>
      <c r="GG361" s="1175"/>
      <c r="GH361" s="1175"/>
      <c r="GI361" s="1175"/>
      <c r="GJ361" s="1175"/>
      <c r="GK361" s="1175"/>
      <c r="GL361" s="1175"/>
      <c r="GM361" s="1175"/>
      <c r="GN361" s="1175"/>
      <c r="GO361" s="1175"/>
      <c r="GP361" s="1175"/>
      <c r="GQ361" s="1175"/>
      <c r="GR361" s="1175"/>
      <c r="GS361" s="1175"/>
      <c r="GT361" s="1175"/>
      <c r="GU361" s="1175"/>
      <c r="GV361" s="1175"/>
      <c r="GW361" s="1175"/>
      <c r="GX361" s="1175"/>
      <c r="GY361" s="1175"/>
      <c r="GZ361" s="1175"/>
      <c r="HA361" s="1175"/>
      <c r="HB361" s="1175"/>
      <c r="HC361" s="1175"/>
      <c r="HD361" s="1175"/>
      <c r="HE361" s="1175"/>
      <c r="HF361" s="1175"/>
      <c r="HG361" s="1175"/>
      <c r="HH361" s="1175"/>
      <c r="HI361" s="1175"/>
      <c r="HJ361" s="1175"/>
      <c r="HK361" s="1175"/>
      <c r="HL361" s="1175"/>
      <c r="HM361" s="1175"/>
      <c r="HN361" s="1175"/>
      <c r="HO361" s="1175"/>
      <c r="HP361" s="1175"/>
      <c r="HQ361" s="1175"/>
      <c r="HR361" s="1175"/>
      <c r="HS361" s="1175"/>
      <c r="HT361" s="1175"/>
      <c r="HU361" s="1175"/>
      <c r="HV361" s="1175"/>
      <c r="HW361" s="1175"/>
      <c r="HX361" s="1175"/>
      <c r="HY361" s="1175"/>
      <c r="HZ361" s="1175"/>
      <c r="IA361" s="1175"/>
      <c r="IB361" s="1175"/>
      <c r="IC361" s="1175"/>
      <c r="ID361" s="1175"/>
      <c r="IE361" s="1175"/>
      <c r="IF361" s="1175"/>
      <c r="IG361" s="1175"/>
      <c r="IH361" s="1175"/>
      <c r="II361" s="1175"/>
      <c r="IJ361" s="1175"/>
      <c r="IK361" s="1175"/>
      <c r="IL361" s="1175"/>
      <c r="IM361" s="1175"/>
      <c r="IN361" s="1175"/>
      <c r="IO361" s="1175"/>
      <c r="IP361" s="1175"/>
      <c r="IQ361" s="1175"/>
      <c r="IR361" s="1175"/>
      <c r="IS361" s="1175"/>
      <c r="IT361" s="1175"/>
      <c r="IU361" s="1175"/>
      <c r="IV361" s="1175"/>
      <c r="IW361" s="1175"/>
      <c r="IX361" s="1175"/>
      <c r="IY361" s="1175"/>
      <c r="IZ361" s="1175"/>
      <c r="JA361" s="1175"/>
      <c r="JB361" s="1175"/>
      <c r="JC361" s="1175"/>
      <c r="JD361" s="1175"/>
      <c r="JE361" s="1175"/>
    </row>
    <row r="362" spans="1:265" s="1206" customFormat="1" ht="15" hidden="1" customHeight="1" x14ac:dyDescent="0.25">
      <c r="M362" s="1064"/>
      <c r="N362" s="1064"/>
      <c r="CK362" s="1175"/>
      <c r="CL362" s="1175"/>
      <c r="CM362" s="1175"/>
      <c r="CN362" s="1175"/>
      <c r="CO362" s="1175"/>
      <c r="CP362" s="1175"/>
      <c r="CQ362" s="1175"/>
      <c r="CR362" s="1175"/>
      <c r="CS362" s="1175"/>
      <c r="CT362" s="1175"/>
      <c r="CU362" s="1175"/>
      <c r="CV362" s="1175"/>
      <c r="CW362" s="1175"/>
      <c r="CX362" s="1175"/>
      <c r="CY362" s="1175"/>
      <c r="CZ362" s="1175"/>
      <c r="DA362" s="1175"/>
      <c r="DB362" s="1175"/>
      <c r="DC362" s="1175"/>
      <c r="DD362" s="1175"/>
      <c r="DE362" s="1175"/>
      <c r="DF362" s="1175"/>
      <c r="DG362" s="1175"/>
      <c r="DH362" s="1175"/>
      <c r="DI362" s="1175"/>
      <c r="DJ362" s="1175"/>
      <c r="DK362" s="1175"/>
      <c r="DL362" s="1175"/>
      <c r="DM362" s="1175"/>
      <c r="DN362" s="1175"/>
      <c r="DO362" s="1175"/>
      <c r="DP362" s="1175"/>
      <c r="DQ362" s="1175"/>
      <c r="DR362" s="1175"/>
      <c r="DS362" s="1175"/>
      <c r="DT362" s="1175"/>
      <c r="DU362" s="1175"/>
      <c r="DV362" s="1175"/>
      <c r="DW362" s="1175"/>
      <c r="DX362" s="1175"/>
      <c r="DY362" s="1175"/>
      <c r="DZ362" s="1175"/>
      <c r="EA362" s="1175"/>
      <c r="EB362" s="1175"/>
      <c r="EC362" s="1175"/>
      <c r="ED362" s="1175"/>
      <c r="EE362" s="1175"/>
      <c r="EF362" s="1175"/>
      <c r="EG362" s="1175"/>
      <c r="EH362" s="1175"/>
      <c r="EI362" s="1175"/>
      <c r="EJ362" s="1175"/>
      <c r="EK362" s="1175"/>
      <c r="EL362" s="1175"/>
      <c r="EM362" s="1175"/>
      <c r="EN362" s="1175"/>
      <c r="EO362" s="1175"/>
      <c r="EP362" s="1175"/>
      <c r="EQ362" s="1175"/>
      <c r="ER362" s="1175"/>
      <c r="ES362" s="1175"/>
      <c r="ET362" s="1175"/>
      <c r="EU362" s="1175"/>
      <c r="EV362" s="1175"/>
      <c r="EW362" s="1175"/>
      <c r="EX362" s="1175"/>
      <c r="EY362" s="1175"/>
      <c r="EZ362" s="1175"/>
      <c r="FA362" s="1175"/>
      <c r="FB362" s="1175"/>
      <c r="FC362" s="1175"/>
      <c r="FD362" s="1175"/>
      <c r="FE362" s="1175"/>
      <c r="FF362" s="1175"/>
      <c r="FG362" s="1175"/>
      <c r="FH362" s="1175"/>
      <c r="FI362" s="1175"/>
      <c r="FJ362" s="1175"/>
      <c r="FK362" s="1175"/>
      <c r="FL362" s="1175"/>
      <c r="FM362" s="1175"/>
      <c r="FN362" s="1175"/>
      <c r="FO362" s="1175"/>
      <c r="FP362" s="1175"/>
      <c r="FQ362" s="1175"/>
      <c r="FR362" s="1175"/>
      <c r="FS362" s="1175"/>
      <c r="FT362" s="1175"/>
      <c r="FU362" s="1175"/>
      <c r="FV362" s="1175"/>
      <c r="FW362" s="1175"/>
      <c r="FX362" s="1175"/>
      <c r="FY362" s="1175"/>
      <c r="FZ362" s="1175"/>
      <c r="GA362" s="1175"/>
      <c r="GB362" s="1175"/>
      <c r="GC362" s="1175"/>
      <c r="GD362" s="1175"/>
      <c r="GE362" s="1175"/>
      <c r="GF362" s="1175"/>
      <c r="GG362" s="1175"/>
      <c r="GH362" s="1175"/>
      <c r="GI362" s="1175"/>
      <c r="GJ362" s="1175"/>
      <c r="GK362" s="1175"/>
      <c r="GL362" s="1175"/>
      <c r="GM362" s="1175"/>
      <c r="GN362" s="1175"/>
      <c r="GO362" s="1175"/>
      <c r="GP362" s="1175"/>
      <c r="GQ362" s="1175"/>
      <c r="GR362" s="1175"/>
      <c r="GS362" s="1175"/>
      <c r="GT362" s="1175"/>
      <c r="GU362" s="1175"/>
      <c r="GV362" s="1175"/>
      <c r="GW362" s="1175"/>
      <c r="GX362" s="1175"/>
      <c r="GY362" s="1175"/>
      <c r="GZ362" s="1175"/>
      <c r="HA362" s="1175"/>
      <c r="HB362" s="1175"/>
      <c r="HC362" s="1175"/>
      <c r="HD362" s="1175"/>
      <c r="HE362" s="1175"/>
      <c r="HF362" s="1175"/>
      <c r="HG362" s="1175"/>
      <c r="HH362" s="1175"/>
      <c r="HI362" s="1175"/>
      <c r="HJ362" s="1175"/>
      <c r="HK362" s="1175"/>
      <c r="HL362" s="1175"/>
      <c r="HM362" s="1175"/>
      <c r="HN362" s="1175"/>
      <c r="HO362" s="1175"/>
      <c r="HP362" s="1175"/>
      <c r="HQ362" s="1175"/>
      <c r="HR362" s="1175"/>
      <c r="HS362" s="1175"/>
      <c r="HT362" s="1175"/>
      <c r="HU362" s="1175"/>
      <c r="HV362" s="1175"/>
      <c r="HW362" s="1175"/>
      <c r="HX362" s="1175"/>
      <c r="HY362" s="1175"/>
      <c r="HZ362" s="1175"/>
      <c r="IA362" s="1175"/>
      <c r="IB362" s="1175"/>
      <c r="IC362" s="1175"/>
      <c r="ID362" s="1175"/>
      <c r="IE362" s="1175"/>
      <c r="IF362" s="1175"/>
      <c r="IG362" s="1175"/>
      <c r="IH362" s="1175"/>
      <c r="II362" s="1175"/>
      <c r="IJ362" s="1175"/>
      <c r="IK362" s="1175"/>
      <c r="IL362" s="1175"/>
      <c r="IM362" s="1175"/>
      <c r="IN362" s="1175"/>
      <c r="IO362" s="1175"/>
      <c r="IP362" s="1175"/>
      <c r="IQ362" s="1175"/>
      <c r="IR362" s="1175"/>
      <c r="IS362" s="1175"/>
      <c r="IT362" s="1175"/>
      <c r="IU362" s="1175"/>
      <c r="IV362" s="1175"/>
      <c r="IW362" s="1175"/>
      <c r="IX362" s="1175"/>
      <c r="IY362" s="1175"/>
      <c r="IZ362" s="1175"/>
      <c r="JA362" s="1175"/>
      <c r="JB362" s="1175"/>
      <c r="JC362" s="1175"/>
      <c r="JD362" s="1175"/>
      <c r="JE362" s="1175"/>
    </row>
    <row r="363" spans="1:265" s="1206" customFormat="1" ht="15" hidden="1" customHeight="1" x14ac:dyDescent="0.25">
      <c r="M363" s="1064"/>
      <c r="N363" s="1064"/>
      <c r="CK363" s="1175"/>
      <c r="CL363" s="1175"/>
      <c r="CM363" s="1175"/>
      <c r="CN363" s="1175"/>
      <c r="CO363" s="1175"/>
      <c r="CP363" s="1175"/>
      <c r="CQ363" s="1175"/>
      <c r="CR363" s="1175"/>
      <c r="CS363" s="1175"/>
      <c r="CT363" s="1175"/>
      <c r="CU363" s="1175"/>
      <c r="CV363" s="1175"/>
      <c r="CW363" s="1175"/>
      <c r="CX363" s="1175"/>
      <c r="CY363" s="1175"/>
      <c r="CZ363" s="1175"/>
      <c r="DA363" s="1175"/>
      <c r="DB363" s="1175"/>
      <c r="DC363" s="1175"/>
      <c r="DD363" s="1175"/>
      <c r="DE363" s="1175"/>
      <c r="DF363" s="1175"/>
      <c r="DG363" s="1175"/>
      <c r="DH363" s="1175"/>
      <c r="DI363" s="1175"/>
      <c r="DJ363" s="1175"/>
      <c r="DK363" s="1175"/>
      <c r="DL363" s="1175"/>
      <c r="DM363" s="1175"/>
      <c r="DN363" s="1175"/>
      <c r="DO363" s="1175"/>
      <c r="DP363" s="1175"/>
      <c r="DQ363" s="1175"/>
      <c r="DR363" s="1175"/>
      <c r="DS363" s="1175"/>
      <c r="DT363" s="1175"/>
      <c r="DU363" s="1175"/>
      <c r="DV363" s="1175"/>
      <c r="DW363" s="1175"/>
      <c r="DX363" s="1175"/>
      <c r="DY363" s="1175"/>
      <c r="DZ363" s="1175"/>
      <c r="EA363" s="1175"/>
      <c r="EB363" s="1175"/>
      <c r="EC363" s="1175"/>
      <c r="ED363" s="1175"/>
      <c r="EE363" s="1175"/>
      <c r="EF363" s="1175"/>
      <c r="EG363" s="1175"/>
      <c r="EH363" s="1175"/>
      <c r="EI363" s="1175"/>
      <c r="EJ363" s="1175"/>
      <c r="EK363" s="1175"/>
      <c r="EL363" s="1175"/>
      <c r="EM363" s="1175"/>
      <c r="EN363" s="1175"/>
      <c r="EO363" s="1175"/>
      <c r="EP363" s="1175"/>
      <c r="EQ363" s="1175"/>
      <c r="ER363" s="1175"/>
      <c r="ES363" s="1175"/>
      <c r="ET363" s="1175"/>
      <c r="EU363" s="1175"/>
      <c r="EV363" s="1175"/>
      <c r="EW363" s="1175"/>
      <c r="EX363" s="1175"/>
      <c r="EY363" s="1175"/>
      <c r="EZ363" s="1175"/>
      <c r="FA363" s="1175"/>
      <c r="FB363" s="1175"/>
      <c r="FC363" s="1175"/>
      <c r="FD363" s="1175"/>
      <c r="FE363" s="1175"/>
      <c r="FF363" s="1175"/>
      <c r="FG363" s="1175"/>
      <c r="FH363" s="1175"/>
      <c r="FI363" s="1175"/>
      <c r="FJ363" s="1175"/>
      <c r="FK363" s="1175"/>
      <c r="FL363" s="1175"/>
      <c r="FM363" s="1175"/>
      <c r="FN363" s="1175"/>
      <c r="FO363" s="1175"/>
      <c r="FP363" s="1175"/>
      <c r="FQ363" s="1175"/>
      <c r="FR363" s="1175"/>
      <c r="FS363" s="1175"/>
      <c r="FT363" s="1175"/>
      <c r="FU363" s="1175"/>
      <c r="FV363" s="1175"/>
      <c r="FW363" s="1175"/>
      <c r="FX363" s="1175"/>
      <c r="FY363" s="1175"/>
      <c r="FZ363" s="1175"/>
      <c r="GA363" s="1175"/>
      <c r="GB363" s="1175"/>
      <c r="GC363" s="1175"/>
      <c r="GD363" s="1175"/>
      <c r="GE363" s="1175"/>
      <c r="GF363" s="1175"/>
      <c r="GG363" s="1175"/>
      <c r="GH363" s="1175"/>
      <c r="GI363" s="1175"/>
      <c r="GJ363" s="1175"/>
      <c r="GK363" s="1175"/>
      <c r="GL363" s="1175"/>
      <c r="GM363" s="1175"/>
      <c r="GN363" s="1175"/>
      <c r="GO363" s="1175"/>
      <c r="GP363" s="1175"/>
      <c r="GQ363" s="1175"/>
      <c r="GR363" s="1175"/>
      <c r="GS363" s="1175"/>
      <c r="GT363" s="1175"/>
      <c r="GU363" s="1175"/>
      <c r="GV363" s="1175"/>
      <c r="GW363" s="1175"/>
      <c r="GX363" s="1175"/>
      <c r="GY363" s="1175"/>
      <c r="GZ363" s="1175"/>
      <c r="HA363" s="1175"/>
      <c r="HB363" s="1175"/>
      <c r="HC363" s="1175"/>
      <c r="HD363" s="1175"/>
      <c r="HE363" s="1175"/>
      <c r="HF363" s="1175"/>
      <c r="HG363" s="1175"/>
      <c r="HH363" s="1175"/>
      <c r="HI363" s="1175"/>
      <c r="HJ363" s="1175"/>
      <c r="HK363" s="1175"/>
      <c r="HL363" s="1175"/>
      <c r="HM363" s="1175"/>
      <c r="HN363" s="1175"/>
      <c r="HO363" s="1175"/>
      <c r="HP363" s="1175"/>
      <c r="HQ363" s="1175"/>
      <c r="HR363" s="1175"/>
      <c r="HS363" s="1175"/>
      <c r="HT363" s="1175"/>
      <c r="HU363" s="1175"/>
      <c r="HV363" s="1175"/>
      <c r="HW363" s="1175"/>
      <c r="HX363" s="1175"/>
      <c r="HY363" s="1175"/>
      <c r="HZ363" s="1175"/>
      <c r="IA363" s="1175"/>
      <c r="IB363" s="1175"/>
      <c r="IC363" s="1175"/>
      <c r="ID363" s="1175"/>
      <c r="IE363" s="1175"/>
      <c r="IF363" s="1175"/>
      <c r="IG363" s="1175"/>
      <c r="IH363" s="1175"/>
      <c r="II363" s="1175"/>
      <c r="IJ363" s="1175"/>
      <c r="IK363" s="1175"/>
      <c r="IL363" s="1175"/>
      <c r="IM363" s="1175"/>
      <c r="IN363" s="1175"/>
      <c r="IO363" s="1175"/>
      <c r="IP363" s="1175"/>
      <c r="IQ363" s="1175"/>
      <c r="IR363" s="1175"/>
      <c r="IS363" s="1175"/>
      <c r="IT363" s="1175"/>
      <c r="IU363" s="1175"/>
      <c r="IV363" s="1175"/>
      <c r="IW363" s="1175"/>
      <c r="IX363" s="1175"/>
      <c r="IY363" s="1175"/>
      <c r="IZ363" s="1175"/>
      <c r="JA363" s="1175"/>
      <c r="JB363" s="1175"/>
      <c r="JC363" s="1175"/>
      <c r="JD363" s="1175"/>
      <c r="JE363" s="1175"/>
    </row>
    <row r="364" spans="1:265" s="1206" customFormat="1" ht="15" hidden="1" customHeight="1" x14ac:dyDescent="0.25">
      <c r="M364" s="1064"/>
      <c r="N364" s="1064"/>
      <c r="CK364" s="1175"/>
      <c r="CL364" s="1175"/>
      <c r="CM364" s="1175"/>
      <c r="CN364" s="1175"/>
      <c r="CO364" s="1175"/>
      <c r="CP364" s="1175"/>
      <c r="CQ364" s="1175"/>
      <c r="CR364" s="1175"/>
      <c r="CS364" s="1175"/>
      <c r="CT364" s="1175"/>
      <c r="CU364" s="1175"/>
      <c r="CV364" s="1175"/>
      <c r="CW364" s="1175"/>
      <c r="CX364" s="1175"/>
      <c r="CY364" s="1175"/>
      <c r="CZ364" s="1175"/>
      <c r="DA364" s="1175"/>
      <c r="DB364" s="1175"/>
      <c r="DC364" s="1175"/>
      <c r="DD364" s="1175"/>
      <c r="DE364" s="1175"/>
      <c r="DF364" s="1175"/>
      <c r="DG364" s="1175"/>
      <c r="DH364" s="1175"/>
      <c r="DI364" s="1175"/>
      <c r="DJ364" s="1175"/>
      <c r="DK364" s="1175"/>
      <c r="DL364" s="1175"/>
      <c r="DM364" s="1175"/>
      <c r="DN364" s="1175"/>
      <c r="DO364" s="1175"/>
      <c r="DP364" s="1175"/>
      <c r="DQ364" s="1175"/>
      <c r="DR364" s="1175"/>
      <c r="DS364" s="1175"/>
      <c r="DT364" s="1175"/>
      <c r="DU364" s="1175"/>
      <c r="DV364" s="1175"/>
      <c r="DW364" s="1175"/>
      <c r="DX364" s="1175"/>
      <c r="DY364" s="1175"/>
      <c r="DZ364" s="1175"/>
      <c r="EA364" s="1175"/>
      <c r="EB364" s="1175"/>
      <c r="EC364" s="1175"/>
      <c r="ED364" s="1175"/>
      <c r="EE364" s="1175"/>
      <c r="EF364" s="1175"/>
      <c r="EG364" s="1175"/>
      <c r="EH364" s="1175"/>
      <c r="EI364" s="1175"/>
      <c r="EJ364" s="1175"/>
      <c r="EK364" s="1175"/>
      <c r="EL364" s="1175"/>
      <c r="EM364" s="1175"/>
      <c r="EN364" s="1175"/>
      <c r="EO364" s="1175"/>
      <c r="EP364" s="1175"/>
      <c r="EQ364" s="1175"/>
      <c r="ER364" s="1175"/>
      <c r="ES364" s="1175"/>
      <c r="ET364" s="1175"/>
      <c r="EU364" s="1175"/>
      <c r="EV364" s="1175"/>
      <c r="EW364" s="1175"/>
      <c r="EX364" s="1175"/>
      <c r="EY364" s="1175"/>
      <c r="EZ364" s="1175"/>
      <c r="FA364" s="1175"/>
      <c r="FB364" s="1175"/>
      <c r="FC364" s="1175"/>
      <c r="FD364" s="1175"/>
      <c r="FE364" s="1175"/>
      <c r="FF364" s="1175"/>
      <c r="FG364" s="1175"/>
      <c r="FH364" s="1175"/>
      <c r="FI364" s="1175"/>
      <c r="FJ364" s="1175"/>
      <c r="FK364" s="1175"/>
      <c r="FL364" s="1175"/>
      <c r="FM364" s="1175"/>
      <c r="FN364" s="1175"/>
      <c r="FO364" s="1175"/>
      <c r="FP364" s="1175"/>
      <c r="FQ364" s="1175"/>
      <c r="FR364" s="1175"/>
      <c r="FS364" s="1175"/>
      <c r="FT364" s="1175"/>
      <c r="FU364" s="1175"/>
      <c r="FV364" s="1175"/>
      <c r="FW364" s="1175"/>
      <c r="FX364" s="1175"/>
      <c r="FY364" s="1175"/>
      <c r="FZ364" s="1175"/>
      <c r="GA364" s="1175"/>
      <c r="GB364" s="1175"/>
      <c r="GC364" s="1175"/>
      <c r="GD364" s="1175"/>
      <c r="GE364" s="1175"/>
      <c r="GF364" s="1175"/>
      <c r="GG364" s="1175"/>
      <c r="GH364" s="1175"/>
      <c r="GI364" s="1175"/>
      <c r="GJ364" s="1175"/>
      <c r="GK364" s="1175"/>
      <c r="GL364" s="1175"/>
      <c r="GM364" s="1175"/>
      <c r="GN364" s="1175"/>
      <c r="GO364" s="1175"/>
      <c r="GP364" s="1175"/>
      <c r="GQ364" s="1175"/>
      <c r="GR364" s="1175"/>
      <c r="GS364" s="1175"/>
      <c r="GT364" s="1175"/>
      <c r="GU364" s="1175"/>
      <c r="GV364" s="1175"/>
      <c r="GW364" s="1175"/>
      <c r="GX364" s="1175"/>
      <c r="GY364" s="1175"/>
      <c r="GZ364" s="1175"/>
      <c r="HA364" s="1175"/>
      <c r="HB364" s="1175"/>
      <c r="HC364" s="1175"/>
      <c r="HD364" s="1175"/>
      <c r="HE364" s="1175"/>
      <c r="HF364" s="1175"/>
      <c r="HG364" s="1175"/>
      <c r="HH364" s="1175"/>
      <c r="HI364" s="1175"/>
      <c r="HJ364" s="1175"/>
      <c r="HK364" s="1175"/>
      <c r="HL364" s="1175"/>
      <c r="HM364" s="1175"/>
      <c r="HN364" s="1175"/>
      <c r="HO364" s="1175"/>
      <c r="HP364" s="1175"/>
      <c r="HQ364" s="1175"/>
      <c r="HR364" s="1175"/>
      <c r="HS364" s="1175"/>
      <c r="HT364" s="1175"/>
      <c r="HU364" s="1175"/>
      <c r="HV364" s="1175"/>
      <c r="HW364" s="1175"/>
      <c r="HX364" s="1175"/>
      <c r="HY364" s="1175"/>
      <c r="HZ364" s="1175"/>
      <c r="IA364" s="1175"/>
      <c r="IB364" s="1175"/>
      <c r="IC364" s="1175"/>
      <c r="ID364" s="1175"/>
      <c r="IE364" s="1175"/>
      <c r="IF364" s="1175"/>
      <c r="IG364" s="1175"/>
      <c r="IH364" s="1175"/>
      <c r="II364" s="1175"/>
      <c r="IJ364" s="1175"/>
      <c r="IK364" s="1175"/>
      <c r="IL364" s="1175"/>
      <c r="IM364" s="1175"/>
      <c r="IN364" s="1175"/>
      <c r="IO364" s="1175"/>
      <c r="IP364" s="1175"/>
      <c r="IQ364" s="1175"/>
      <c r="IR364" s="1175"/>
      <c r="IS364" s="1175"/>
      <c r="IT364" s="1175"/>
      <c r="IU364" s="1175"/>
      <c r="IV364" s="1175"/>
      <c r="IW364" s="1175"/>
      <c r="IX364" s="1175"/>
      <c r="IY364" s="1175"/>
      <c r="IZ364" s="1175"/>
      <c r="JA364" s="1175"/>
      <c r="JB364" s="1175"/>
      <c r="JC364" s="1175"/>
      <c r="JD364" s="1175"/>
      <c r="JE364" s="1175"/>
    </row>
    <row r="365" spans="1:265" s="1206" customFormat="1" ht="15" hidden="1" customHeight="1" x14ac:dyDescent="0.25">
      <c r="M365" s="1064"/>
      <c r="N365" s="1064"/>
      <c r="CK365" s="1175"/>
      <c r="CL365" s="1175"/>
      <c r="CM365" s="1175"/>
      <c r="CN365" s="1175"/>
      <c r="CO365" s="1175"/>
      <c r="CP365" s="1175"/>
      <c r="CQ365" s="1175"/>
      <c r="CR365" s="1175"/>
      <c r="CS365" s="1175"/>
      <c r="CT365" s="1175"/>
      <c r="CU365" s="1175"/>
      <c r="CV365" s="1175"/>
      <c r="CW365" s="1175"/>
      <c r="CX365" s="1175"/>
      <c r="CY365" s="1175"/>
      <c r="CZ365" s="1175"/>
      <c r="DA365" s="1175"/>
      <c r="DB365" s="1175"/>
      <c r="DC365" s="1175"/>
      <c r="DD365" s="1175"/>
      <c r="DE365" s="1175"/>
      <c r="DF365" s="1175"/>
      <c r="DG365" s="1175"/>
      <c r="DH365" s="1175"/>
      <c r="DI365" s="1175"/>
      <c r="DJ365" s="1175"/>
      <c r="DK365" s="1175"/>
      <c r="DL365" s="1175"/>
      <c r="DM365" s="1175"/>
      <c r="DN365" s="1175"/>
      <c r="DO365" s="1175"/>
      <c r="DP365" s="1175"/>
      <c r="DQ365" s="1175"/>
      <c r="DR365" s="1175"/>
      <c r="DS365" s="1175"/>
      <c r="DT365" s="1175"/>
      <c r="DU365" s="1175"/>
      <c r="DV365" s="1175"/>
      <c r="DW365" s="1175"/>
      <c r="DX365" s="1175"/>
      <c r="DY365" s="1175"/>
      <c r="DZ365" s="1175"/>
      <c r="EA365" s="1175"/>
      <c r="EB365" s="1175"/>
      <c r="EC365" s="1175"/>
      <c r="ED365" s="1175"/>
      <c r="EE365" s="1175"/>
      <c r="EF365" s="1175"/>
      <c r="EG365" s="1175"/>
      <c r="EH365" s="1175"/>
      <c r="EI365" s="1175"/>
      <c r="EJ365" s="1175"/>
      <c r="EK365" s="1175"/>
      <c r="EL365" s="1175"/>
      <c r="EM365" s="1175"/>
      <c r="EN365" s="1175"/>
      <c r="EO365" s="1175"/>
      <c r="EP365" s="1175"/>
      <c r="EQ365" s="1175"/>
      <c r="ER365" s="1175"/>
      <c r="ES365" s="1175"/>
      <c r="ET365" s="1175"/>
      <c r="EU365" s="1175"/>
      <c r="EV365" s="1175"/>
      <c r="EW365" s="1175"/>
      <c r="EX365" s="1175"/>
      <c r="EY365" s="1175"/>
      <c r="EZ365" s="1175"/>
      <c r="FA365" s="1175"/>
      <c r="FB365" s="1175"/>
      <c r="FC365" s="1175"/>
      <c r="FD365" s="1175"/>
      <c r="FE365" s="1175"/>
      <c r="FF365" s="1175"/>
      <c r="FG365" s="1175"/>
      <c r="FH365" s="1175"/>
      <c r="FI365" s="1175"/>
      <c r="FJ365" s="1175"/>
      <c r="FK365" s="1175"/>
      <c r="FL365" s="1175"/>
      <c r="FM365" s="1175"/>
      <c r="FN365" s="1175"/>
      <c r="FO365" s="1175"/>
      <c r="FP365" s="1175"/>
      <c r="FQ365" s="1175"/>
      <c r="FR365" s="1175"/>
      <c r="FS365" s="1175"/>
      <c r="FT365" s="1175"/>
      <c r="FU365" s="1175"/>
      <c r="FV365" s="1175"/>
      <c r="FW365" s="1175"/>
      <c r="FX365" s="1175"/>
      <c r="FY365" s="1175"/>
      <c r="FZ365" s="1175"/>
      <c r="GA365" s="1175"/>
      <c r="GB365" s="1175"/>
      <c r="GC365" s="1175"/>
      <c r="GD365" s="1175"/>
      <c r="GE365" s="1175"/>
      <c r="GF365" s="1175"/>
      <c r="GG365" s="1175"/>
      <c r="GH365" s="1175"/>
      <c r="GI365" s="1175"/>
      <c r="GJ365" s="1175"/>
      <c r="GK365" s="1175"/>
      <c r="GL365" s="1175"/>
      <c r="GM365" s="1175"/>
      <c r="GN365" s="1175"/>
      <c r="GO365" s="1175"/>
      <c r="GP365" s="1175"/>
      <c r="GQ365" s="1175"/>
      <c r="GR365" s="1175"/>
      <c r="GS365" s="1175"/>
      <c r="GT365" s="1175"/>
      <c r="GU365" s="1175"/>
      <c r="GV365" s="1175"/>
      <c r="GW365" s="1175"/>
      <c r="GX365" s="1175"/>
      <c r="GY365" s="1175"/>
      <c r="GZ365" s="1175"/>
      <c r="HA365" s="1175"/>
      <c r="HB365" s="1175"/>
      <c r="HC365" s="1175"/>
      <c r="HD365" s="1175"/>
      <c r="HE365" s="1175"/>
      <c r="HF365" s="1175"/>
      <c r="HG365" s="1175"/>
      <c r="HH365" s="1175"/>
      <c r="HI365" s="1175"/>
      <c r="HJ365" s="1175"/>
      <c r="HK365" s="1175"/>
      <c r="HL365" s="1175"/>
      <c r="HM365" s="1175"/>
      <c r="HN365" s="1175"/>
      <c r="HO365" s="1175"/>
      <c r="HP365" s="1175"/>
      <c r="HQ365" s="1175"/>
      <c r="HR365" s="1175"/>
      <c r="HS365" s="1175"/>
      <c r="HT365" s="1175"/>
      <c r="HU365" s="1175"/>
      <c r="HV365" s="1175"/>
      <c r="HW365" s="1175"/>
      <c r="HX365" s="1175"/>
      <c r="HY365" s="1175"/>
      <c r="HZ365" s="1175"/>
      <c r="IA365" s="1175"/>
      <c r="IB365" s="1175"/>
      <c r="IC365" s="1175"/>
      <c r="ID365" s="1175"/>
      <c r="IE365" s="1175"/>
      <c r="IF365" s="1175"/>
      <c r="IG365" s="1175"/>
      <c r="IH365" s="1175"/>
      <c r="II365" s="1175"/>
      <c r="IJ365" s="1175"/>
      <c r="IK365" s="1175"/>
      <c r="IL365" s="1175"/>
      <c r="IM365" s="1175"/>
      <c r="IN365" s="1175"/>
      <c r="IO365" s="1175"/>
      <c r="IP365" s="1175"/>
      <c r="IQ365" s="1175"/>
      <c r="IR365" s="1175"/>
      <c r="IS365" s="1175"/>
      <c r="IT365" s="1175"/>
      <c r="IU365" s="1175"/>
      <c r="IV365" s="1175"/>
      <c r="IW365" s="1175"/>
      <c r="IX365" s="1175"/>
      <c r="IY365" s="1175"/>
      <c r="IZ365" s="1175"/>
      <c r="JA365" s="1175"/>
      <c r="JB365" s="1175"/>
      <c r="JC365" s="1175"/>
      <c r="JD365" s="1175"/>
      <c r="JE365" s="1175"/>
    </row>
    <row r="366" spans="1:265" s="1175" customFormat="1" ht="15" hidden="1" customHeight="1" x14ac:dyDescent="0.25">
      <c r="A366" s="1206"/>
      <c r="B366" s="1206"/>
      <c r="C366" s="1206"/>
      <c r="D366" s="1206"/>
      <c r="E366" s="1206"/>
      <c r="F366" s="1206"/>
      <c r="G366" s="1206"/>
      <c r="H366" s="1206"/>
      <c r="I366" s="1206"/>
      <c r="J366" s="1206"/>
      <c r="K366" s="1206"/>
      <c r="L366" s="1206"/>
      <c r="M366" s="1064"/>
      <c r="N366" s="1064"/>
      <c r="O366" s="1206"/>
      <c r="P366" s="1206"/>
      <c r="Q366" s="1206"/>
      <c r="R366" s="1206"/>
      <c r="S366" s="1206"/>
      <c r="T366" s="1206"/>
      <c r="U366" s="1206"/>
      <c r="V366" s="1206"/>
      <c r="W366" s="1206"/>
      <c r="X366" s="1206"/>
      <c r="Y366" s="1206"/>
      <c r="Z366" s="1206"/>
      <c r="AA366" s="1206"/>
      <c r="AB366" s="1206"/>
      <c r="AC366" s="1206"/>
      <c r="AD366" s="1206"/>
      <c r="AE366" s="1206"/>
      <c r="AF366" s="1206"/>
      <c r="AG366" s="1206"/>
      <c r="AH366" s="1206"/>
      <c r="AI366" s="1206"/>
      <c r="AJ366" s="1206"/>
      <c r="AK366" s="1206"/>
      <c r="AL366" s="1206"/>
      <c r="AM366" s="1206"/>
      <c r="AN366" s="1206"/>
      <c r="AO366" s="1206"/>
      <c r="AP366" s="1206"/>
      <c r="AQ366" s="1206"/>
      <c r="AR366" s="1206"/>
      <c r="AS366" s="1206"/>
      <c r="AT366" s="1206"/>
      <c r="AU366" s="1206"/>
      <c r="AV366" s="1206"/>
      <c r="AW366" s="1206"/>
      <c r="AX366" s="1206"/>
      <c r="AY366" s="1206"/>
      <c r="AZ366" s="1206"/>
      <c r="BA366" s="1206"/>
      <c r="BB366" s="1206"/>
      <c r="BC366" s="1206"/>
      <c r="BD366" s="1206"/>
      <c r="BE366" s="1206"/>
      <c r="BF366" s="1206"/>
      <c r="BG366" s="1206"/>
      <c r="BH366" s="1206"/>
      <c r="BI366" s="1206"/>
      <c r="BJ366" s="1206"/>
      <c r="BK366" s="1206"/>
      <c r="BL366" s="1206"/>
      <c r="BM366" s="1206"/>
      <c r="BN366" s="1206"/>
      <c r="BO366" s="1206"/>
      <c r="BP366" s="1206"/>
      <c r="BQ366" s="1206"/>
      <c r="BR366" s="1206"/>
      <c r="BS366" s="1206"/>
      <c r="BT366" s="1206"/>
      <c r="BU366" s="1206"/>
      <c r="BV366" s="1206"/>
      <c r="BW366" s="1206"/>
      <c r="BX366" s="1206"/>
      <c r="BY366" s="1206"/>
      <c r="BZ366" s="1206"/>
      <c r="CA366" s="1206"/>
      <c r="CB366" s="1206"/>
      <c r="CC366" s="1206"/>
      <c r="CD366" s="1206"/>
      <c r="CE366" s="1206"/>
      <c r="CF366" s="1206"/>
      <c r="CG366" s="1206"/>
      <c r="CH366" s="1206"/>
      <c r="CI366" s="1206"/>
      <c r="CJ366" s="1206"/>
    </row>
    <row r="367" spans="1:265" s="1206" customFormat="1" ht="15" hidden="1" customHeight="1" x14ac:dyDescent="0.25">
      <c r="M367" s="1064"/>
      <c r="N367" s="1064"/>
      <c r="CK367" s="1175"/>
      <c r="CL367" s="1175"/>
      <c r="CM367" s="1175"/>
      <c r="CN367" s="1175"/>
      <c r="CO367" s="1175"/>
      <c r="CP367" s="1175"/>
      <c r="CQ367" s="1175"/>
      <c r="CR367" s="1175"/>
      <c r="CS367" s="1175"/>
      <c r="CT367" s="1175"/>
      <c r="CU367" s="1175"/>
      <c r="CV367" s="1175"/>
      <c r="CW367" s="1175"/>
      <c r="CX367" s="1175"/>
      <c r="CY367" s="1175"/>
      <c r="CZ367" s="1175"/>
      <c r="DA367" s="1175"/>
      <c r="DB367" s="1175"/>
      <c r="DC367" s="1175"/>
      <c r="DD367" s="1175"/>
      <c r="DE367" s="1175"/>
      <c r="DF367" s="1175"/>
      <c r="DG367" s="1175"/>
      <c r="DH367" s="1175"/>
      <c r="DI367" s="1175"/>
      <c r="DJ367" s="1175"/>
      <c r="DK367" s="1175"/>
      <c r="DL367" s="1175"/>
      <c r="DM367" s="1175"/>
      <c r="DN367" s="1175"/>
      <c r="DO367" s="1175"/>
      <c r="DP367" s="1175"/>
      <c r="DQ367" s="1175"/>
      <c r="DR367" s="1175"/>
      <c r="DS367" s="1175"/>
      <c r="DT367" s="1175"/>
      <c r="DU367" s="1175"/>
      <c r="DV367" s="1175"/>
      <c r="DW367" s="1175"/>
      <c r="DX367" s="1175"/>
      <c r="DY367" s="1175"/>
      <c r="DZ367" s="1175"/>
      <c r="EA367" s="1175"/>
      <c r="EB367" s="1175"/>
      <c r="EC367" s="1175"/>
      <c r="ED367" s="1175"/>
      <c r="EE367" s="1175"/>
      <c r="EF367" s="1175"/>
      <c r="EG367" s="1175"/>
      <c r="EH367" s="1175"/>
      <c r="EI367" s="1175"/>
      <c r="EJ367" s="1175"/>
      <c r="EK367" s="1175"/>
      <c r="EL367" s="1175"/>
      <c r="EM367" s="1175"/>
      <c r="EN367" s="1175"/>
      <c r="EO367" s="1175"/>
      <c r="EP367" s="1175"/>
      <c r="EQ367" s="1175"/>
      <c r="ER367" s="1175"/>
      <c r="ES367" s="1175"/>
      <c r="ET367" s="1175"/>
      <c r="EU367" s="1175"/>
      <c r="EV367" s="1175"/>
      <c r="EW367" s="1175"/>
      <c r="EX367" s="1175"/>
      <c r="EY367" s="1175"/>
      <c r="EZ367" s="1175"/>
      <c r="FA367" s="1175"/>
      <c r="FB367" s="1175"/>
      <c r="FC367" s="1175"/>
      <c r="FD367" s="1175"/>
      <c r="FE367" s="1175"/>
      <c r="FF367" s="1175"/>
      <c r="FG367" s="1175"/>
      <c r="FH367" s="1175"/>
      <c r="FI367" s="1175"/>
      <c r="FJ367" s="1175"/>
      <c r="FK367" s="1175"/>
      <c r="FL367" s="1175"/>
      <c r="FM367" s="1175"/>
      <c r="FN367" s="1175"/>
      <c r="FO367" s="1175"/>
      <c r="FP367" s="1175"/>
      <c r="FQ367" s="1175"/>
      <c r="FR367" s="1175"/>
      <c r="FS367" s="1175"/>
      <c r="FT367" s="1175"/>
      <c r="FU367" s="1175"/>
      <c r="FV367" s="1175"/>
      <c r="FW367" s="1175"/>
      <c r="FX367" s="1175"/>
      <c r="FY367" s="1175"/>
      <c r="FZ367" s="1175"/>
      <c r="GA367" s="1175"/>
      <c r="GB367" s="1175"/>
      <c r="GC367" s="1175"/>
      <c r="GD367" s="1175"/>
      <c r="GE367" s="1175"/>
      <c r="GF367" s="1175"/>
      <c r="GG367" s="1175"/>
      <c r="GH367" s="1175"/>
      <c r="GI367" s="1175"/>
      <c r="GJ367" s="1175"/>
      <c r="GK367" s="1175"/>
      <c r="GL367" s="1175"/>
      <c r="GM367" s="1175"/>
      <c r="GN367" s="1175"/>
      <c r="GO367" s="1175"/>
      <c r="GP367" s="1175"/>
      <c r="GQ367" s="1175"/>
      <c r="GR367" s="1175"/>
      <c r="GS367" s="1175"/>
      <c r="GT367" s="1175"/>
      <c r="GU367" s="1175"/>
      <c r="GV367" s="1175"/>
      <c r="GW367" s="1175"/>
      <c r="GX367" s="1175"/>
      <c r="GY367" s="1175"/>
      <c r="GZ367" s="1175"/>
      <c r="HA367" s="1175"/>
      <c r="HB367" s="1175"/>
      <c r="HC367" s="1175"/>
      <c r="HD367" s="1175"/>
      <c r="HE367" s="1175"/>
      <c r="HF367" s="1175"/>
      <c r="HG367" s="1175"/>
      <c r="HH367" s="1175"/>
      <c r="HI367" s="1175"/>
      <c r="HJ367" s="1175"/>
      <c r="HK367" s="1175"/>
      <c r="HL367" s="1175"/>
      <c r="HM367" s="1175"/>
      <c r="HN367" s="1175"/>
      <c r="HO367" s="1175"/>
      <c r="HP367" s="1175"/>
      <c r="HQ367" s="1175"/>
      <c r="HR367" s="1175"/>
      <c r="HS367" s="1175"/>
      <c r="HT367" s="1175"/>
      <c r="HU367" s="1175"/>
      <c r="HV367" s="1175"/>
      <c r="HW367" s="1175"/>
      <c r="HX367" s="1175"/>
      <c r="HY367" s="1175"/>
      <c r="HZ367" s="1175"/>
      <c r="IA367" s="1175"/>
      <c r="IB367" s="1175"/>
      <c r="IC367" s="1175"/>
      <c r="ID367" s="1175"/>
      <c r="IE367" s="1175"/>
      <c r="IF367" s="1175"/>
      <c r="IG367" s="1175"/>
      <c r="IH367" s="1175"/>
      <c r="II367" s="1175"/>
      <c r="IJ367" s="1175"/>
      <c r="IK367" s="1175"/>
      <c r="IL367" s="1175"/>
      <c r="IM367" s="1175"/>
      <c r="IN367" s="1175"/>
      <c r="IO367" s="1175"/>
      <c r="IP367" s="1175"/>
      <c r="IQ367" s="1175"/>
      <c r="IR367" s="1175"/>
      <c r="IS367" s="1175"/>
      <c r="IT367" s="1175"/>
      <c r="IU367" s="1175"/>
      <c r="IV367" s="1175"/>
      <c r="IW367" s="1175"/>
      <c r="IX367" s="1175"/>
      <c r="IY367" s="1175"/>
      <c r="IZ367" s="1175"/>
      <c r="JA367" s="1175"/>
      <c r="JB367" s="1175"/>
      <c r="JC367" s="1175"/>
      <c r="JD367" s="1175"/>
      <c r="JE367" s="1175"/>
    </row>
    <row r="368" spans="1:265" s="1206" customFormat="1" ht="15" hidden="1" customHeight="1" x14ac:dyDescent="0.25">
      <c r="M368" s="1064"/>
      <c r="N368" s="1064"/>
      <c r="CK368" s="1175"/>
      <c r="CL368" s="1175"/>
      <c r="CM368" s="1175"/>
      <c r="CN368" s="1175"/>
      <c r="CO368" s="1175"/>
      <c r="CP368" s="1175"/>
      <c r="CQ368" s="1175"/>
      <c r="CR368" s="1175"/>
      <c r="CS368" s="1175"/>
      <c r="CT368" s="1175"/>
      <c r="CU368" s="1175"/>
      <c r="CV368" s="1175"/>
      <c r="CW368" s="1175"/>
      <c r="CX368" s="1175"/>
      <c r="CY368" s="1175"/>
      <c r="CZ368" s="1175"/>
      <c r="DA368" s="1175"/>
      <c r="DB368" s="1175"/>
      <c r="DC368" s="1175"/>
      <c r="DD368" s="1175"/>
      <c r="DE368" s="1175"/>
      <c r="DF368" s="1175"/>
      <c r="DG368" s="1175"/>
      <c r="DH368" s="1175"/>
      <c r="DI368" s="1175"/>
      <c r="DJ368" s="1175"/>
      <c r="DK368" s="1175"/>
      <c r="DL368" s="1175"/>
      <c r="DM368" s="1175"/>
      <c r="DN368" s="1175"/>
      <c r="DO368" s="1175"/>
      <c r="DP368" s="1175"/>
      <c r="DQ368" s="1175"/>
      <c r="DR368" s="1175"/>
      <c r="DS368" s="1175"/>
      <c r="DT368" s="1175"/>
      <c r="DU368" s="1175"/>
      <c r="DV368" s="1175"/>
      <c r="DW368" s="1175"/>
      <c r="DX368" s="1175"/>
      <c r="DY368" s="1175"/>
      <c r="DZ368" s="1175"/>
      <c r="EA368" s="1175"/>
      <c r="EB368" s="1175"/>
      <c r="EC368" s="1175"/>
      <c r="ED368" s="1175"/>
      <c r="EE368" s="1175"/>
      <c r="EF368" s="1175"/>
      <c r="EG368" s="1175"/>
      <c r="EH368" s="1175"/>
      <c r="EI368" s="1175"/>
      <c r="EJ368" s="1175"/>
      <c r="EK368" s="1175"/>
      <c r="EL368" s="1175"/>
      <c r="EM368" s="1175"/>
      <c r="EN368" s="1175"/>
      <c r="EO368" s="1175"/>
      <c r="EP368" s="1175"/>
      <c r="EQ368" s="1175"/>
      <c r="ER368" s="1175"/>
      <c r="ES368" s="1175"/>
      <c r="ET368" s="1175"/>
      <c r="EU368" s="1175"/>
      <c r="EV368" s="1175"/>
      <c r="EW368" s="1175"/>
      <c r="EX368" s="1175"/>
      <c r="EY368" s="1175"/>
      <c r="EZ368" s="1175"/>
      <c r="FA368" s="1175"/>
      <c r="FB368" s="1175"/>
      <c r="FC368" s="1175"/>
      <c r="FD368" s="1175"/>
      <c r="FE368" s="1175"/>
      <c r="FF368" s="1175"/>
      <c r="FG368" s="1175"/>
      <c r="FH368" s="1175"/>
      <c r="FI368" s="1175"/>
      <c r="FJ368" s="1175"/>
      <c r="FK368" s="1175"/>
      <c r="FL368" s="1175"/>
      <c r="FM368" s="1175"/>
      <c r="FN368" s="1175"/>
      <c r="FO368" s="1175"/>
      <c r="FP368" s="1175"/>
      <c r="FQ368" s="1175"/>
      <c r="FR368" s="1175"/>
      <c r="FS368" s="1175"/>
      <c r="FT368" s="1175"/>
      <c r="FU368" s="1175"/>
      <c r="FV368" s="1175"/>
      <c r="FW368" s="1175"/>
      <c r="FX368" s="1175"/>
      <c r="FY368" s="1175"/>
      <c r="FZ368" s="1175"/>
      <c r="GA368" s="1175"/>
      <c r="GB368" s="1175"/>
      <c r="GC368" s="1175"/>
      <c r="GD368" s="1175"/>
      <c r="GE368" s="1175"/>
      <c r="GF368" s="1175"/>
      <c r="GG368" s="1175"/>
      <c r="GH368" s="1175"/>
      <c r="GI368" s="1175"/>
      <c r="GJ368" s="1175"/>
      <c r="GK368" s="1175"/>
      <c r="GL368" s="1175"/>
      <c r="GM368" s="1175"/>
      <c r="GN368" s="1175"/>
      <c r="GO368" s="1175"/>
      <c r="GP368" s="1175"/>
      <c r="GQ368" s="1175"/>
      <c r="GR368" s="1175"/>
      <c r="GS368" s="1175"/>
      <c r="GT368" s="1175"/>
      <c r="GU368" s="1175"/>
      <c r="GV368" s="1175"/>
      <c r="GW368" s="1175"/>
      <c r="GX368" s="1175"/>
      <c r="GY368" s="1175"/>
      <c r="GZ368" s="1175"/>
      <c r="HA368" s="1175"/>
      <c r="HB368" s="1175"/>
      <c r="HC368" s="1175"/>
      <c r="HD368" s="1175"/>
      <c r="HE368" s="1175"/>
      <c r="HF368" s="1175"/>
      <c r="HG368" s="1175"/>
      <c r="HH368" s="1175"/>
      <c r="HI368" s="1175"/>
      <c r="HJ368" s="1175"/>
      <c r="HK368" s="1175"/>
      <c r="HL368" s="1175"/>
      <c r="HM368" s="1175"/>
      <c r="HN368" s="1175"/>
      <c r="HO368" s="1175"/>
      <c r="HP368" s="1175"/>
      <c r="HQ368" s="1175"/>
      <c r="HR368" s="1175"/>
      <c r="HS368" s="1175"/>
      <c r="HT368" s="1175"/>
      <c r="HU368" s="1175"/>
      <c r="HV368" s="1175"/>
      <c r="HW368" s="1175"/>
      <c r="HX368" s="1175"/>
      <c r="HY368" s="1175"/>
      <c r="HZ368" s="1175"/>
      <c r="IA368" s="1175"/>
      <c r="IB368" s="1175"/>
      <c r="IC368" s="1175"/>
      <c r="ID368" s="1175"/>
      <c r="IE368" s="1175"/>
      <c r="IF368" s="1175"/>
      <c r="IG368" s="1175"/>
      <c r="IH368" s="1175"/>
      <c r="II368" s="1175"/>
      <c r="IJ368" s="1175"/>
      <c r="IK368" s="1175"/>
      <c r="IL368" s="1175"/>
      <c r="IM368" s="1175"/>
      <c r="IN368" s="1175"/>
      <c r="IO368" s="1175"/>
      <c r="IP368" s="1175"/>
      <c r="IQ368" s="1175"/>
      <c r="IR368" s="1175"/>
      <c r="IS368" s="1175"/>
      <c r="IT368" s="1175"/>
      <c r="IU368" s="1175"/>
      <c r="IV368" s="1175"/>
      <c r="IW368" s="1175"/>
      <c r="IX368" s="1175"/>
      <c r="IY368" s="1175"/>
      <c r="IZ368" s="1175"/>
      <c r="JA368" s="1175"/>
      <c r="JB368" s="1175"/>
      <c r="JC368" s="1175"/>
      <c r="JD368" s="1175"/>
      <c r="JE368" s="1175"/>
    </row>
    <row r="369" spans="1:265" s="1206" customFormat="1" ht="15" hidden="1" customHeight="1" x14ac:dyDescent="0.25">
      <c r="M369" s="1064"/>
      <c r="N369" s="1064"/>
      <c r="CK369" s="1175"/>
      <c r="CL369" s="1175"/>
      <c r="CM369" s="1175"/>
      <c r="CN369" s="1175"/>
      <c r="CO369" s="1175"/>
      <c r="CP369" s="1175"/>
      <c r="CQ369" s="1175"/>
      <c r="CR369" s="1175"/>
      <c r="CS369" s="1175"/>
      <c r="CT369" s="1175"/>
      <c r="CU369" s="1175"/>
      <c r="CV369" s="1175"/>
      <c r="CW369" s="1175"/>
      <c r="CX369" s="1175"/>
      <c r="CY369" s="1175"/>
      <c r="CZ369" s="1175"/>
      <c r="DA369" s="1175"/>
      <c r="DB369" s="1175"/>
      <c r="DC369" s="1175"/>
      <c r="DD369" s="1175"/>
      <c r="DE369" s="1175"/>
      <c r="DF369" s="1175"/>
      <c r="DG369" s="1175"/>
      <c r="DH369" s="1175"/>
      <c r="DI369" s="1175"/>
      <c r="DJ369" s="1175"/>
      <c r="DK369" s="1175"/>
      <c r="DL369" s="1175"/>
      <c r="DM369" s="1175"/>
      <c r="DN369" s="1175"/>
      <c r="DO369" s="1175"/>
      <c r="DP369" s="1175"/>
      <c r="DQ369" s="1175"/>
      <c r="DR369" s="1175"/>
      <c r="DS369" s="1175"/>
      <c r="DT369" s="1175"/>
      <c r="DU369" s="1175"/>
      <c r="DV369" s="1175"/>
      <c r="DW369" s="1175"/>
      <c r="DX369" s="1175"/>
      <c r="DY369" s="1175"/>
      <c r="DZ369" s="1175"/>
      <c r="EA369" s="1175"/>
      <c r="EB369" s="1175"/>
      <c r="EC369" s="1175"/>
      <c r="ED369" s="1175"/>
      <c r="EE369" s="1175"/>
      <c r="EF369" s="1175"/>
      <c r="EG369" s="1175"/>
      <c r="EH369" s="1175"/>
      <c r="EI369" s="1175"/>
      <c r="EJ369" s="1175"/>
      <c r="EK369" s="1175"/>
      <c r="EL369" s="1175"/>
      <c r="EM369" s="1175"/>
      <c r="EN369" s="1175"/>
      <c r="EO369" s="1175"/>
      <c r="EP369" s="1175"/>
      <c r="EQ369" s="1175"/>
      <c r="ER369" s="1175"/>
      <c r="ES369" s="1175"/>
      <c r="ET369" s="1175"/>
      <c r="EU369" s="1175"/>
      <c r="EV369" s="1175"/>
      <c r="EW369" s="1175"/>
      <c r="EX369" s="1175"/>
      <c r="EY369" s="1175"/>
      <c r="EZ369" s="1175"/>
      <c r="FA369" s="1175"/>
      <c r="FB369" s="1175"/>
      <c r="FC369" s="1175"/>
      <c r="FD369" s="1175"/>
      <c r="FE369" s="1175"/>
      <c r="FF369" s="1175"/>
      <c r="FG369" s="1175"/>
      <c r="FH369" s="1175"/>
      <c r="FI369" s="1175"/>
      <c r="FJ369" s="1175"/>
      <c r="FK369" s="1175"/>
      <c r="FL369" s="1175"/>
      <c r="FM369" s="1175"/>
      <c r="FN369" s="1175"/>
      <c r="FO369" s="1175"/>
      <c r="FP369" s="1175"/>
      <c r="FQ369" s="1175"/>
      <c r="FR369" s="1175"/>
      <c r="FS369" s="1175"/>
      <c r="FT369" s="1175"/>
      <c r="FU369" s="1175"/>
      <c r="FV369" s="1175"/>
      <c r="FW369" s="1175"/>
      <c r="FX369" s="1175"/>
      <c r="FY369" s="1175"/>
      <c r="FZ369" s="1175"/>
      <c r="GA369" s="1175"/>
      <c r="GB369" s="1175"/>
      <c r="GC369" s="1175"/>
      <c r="GD369" s="1175"/>
      <c r="GE369" s="1175"/>
      <c r="GF369" s="1175"/>
      <c r="GG369" s="1175"/>
      <c r="GH369" s="1175"/>
      <c r="GI369" s="1175"/>
      <c r="GJ369" s="1175"/>
      <c r="GK369" s="1175"/>
      <c r="GL369" s="1175"/>
      <c r="GM369" s="1175"/>
      <c r="GN369" s="1175"/>
      <c r="GO369" s="1175"/>
      <c r="GP369" s="1175"/>
      <c r="GQ369" s="1175"/>
      <c r="GR369" s="1175"/>
      <c r="GS369" s="1175"/>
      <c r="GT369" s="1175"/>
      <c r="GU369" s="1175"/>
      <c r="GV369" s="1175"/>
      <c r="GW369" s="1175"/>
      <c r="GX369" s="1175"/>
      <c r="GY369" s="1175"/>
      <c r="GZ369" s="1175"/>
      <c r="HA369" s="1175"/>
      <c r="HB369" s="1175"/>
      <c r="HC369" s="1175"/>
      <c r="HD369" s="1175"/>
      <c r="HE369" s="1175"/>
      <c r="HF369" s="1175"/>
      <c r="HG369" s="1175"/>
      <c r="HH369" s="1175"/>
      <c r="HI369" s="1175"/>
      <c r="HJ369" s="1175"/>
      <c r="HK369" s="1175"/>
      <c r="HL369" s="1175"/>
      <c r="HM369" s="1175"/>
      <c r="HN369" s="1175"/>
      <c r="HO369" s="1175"/>
      <c r="HP369" s="1175"/>
      <c r="HQ369" s="1175"/>
      <c r="HR369" s="1175"/>
      <c r="HS369" s="1175"/>
      <c r="HT369" s="1175"/>
      <c r="HU369" s="1175"/>
      <c r="HV369" s="1175"/>
      <c r="HW369" s="1175"/>
      <c r="HX369" s="1175"/>
      <c r="HY369" s="1175"/>
      <c r="HZ369" s="1175"/>
      <c r="IA369" s="1175"/>
      <c r="IB369" s="1175"/>
      <c r="IC369" s="1175"/>
      <c r="ID369" s="1175"/>
      <c r="IE369" s="1175"/>
      <c r="IF369" s="1175"/>
      <c r="IG369" s="1175"/>
      <c r="IH369" s="1175"/>
      <c r="II369" s="1175"/>
      <c r="IJ369" s="1175"/>
      <c r="IK369" s="1175"/>
      <c r="IL369" s="1175"/>
      <c r="IM369" s="1175"/>
      <c r="IN369" s="1175"/>
      <c r="IO369" s="1175"/>
      <c r="IP369" s="1175"/>
      <c r="IQ369" s="1175"/>
      <c r="IR369" s="1175"/>
      <c r="IS369" s="1175"/>
      <c r="IT369" s="1175"/>
      <c r="IU369" s="1175"/>
      <c r="IV369" s="1175"/>
      <c r="IW369" s="1175"/>
      <c r="IX369" s="1175"/>
      <c r="IY369" s="1175"/>
      <c r="IZ369" s="1175"/>
      <c r="JA369" s="1175"/>
      <c r="JB369" s="1175"/>
      <c r="JC369" s="1175"/>
      <c r="JD369" s="1175"/>
      <c r="JE369" s="1175"/>
    </row>
    <row r="370" spans="1:265" s="1206" customFormat="1" ht="15" hidden="1" customHeight="1" x14ac:dyDescent="0.25">
      <c r="M370" s="1064"/>
      <c r="N370" s="1064"/>
      <c r="CK370" s="1175"/>
      <c r="CL370" s="1175"/>
      <c r="CM370" s="1175"/>
      <c r="CN370" s="1175"/>
      <c r="CO370" s="1175"/>
      <c r="CP370" s="1175"/>
      <c r="CQ370" s="1175"/>
      <c r="CR370" s="1175"/>
      <c r="CS370" s="1175"/>
      <c r="CT370" s="1175"/>
      <c r="CU370" s="1175"/>
      <c r="CV370" s="1175"/>
      <c r="CW370" s="1175"/>
      <c r="CX370" s="1175"/>
      <c r="CY370" s="1175"/>
      <c r="CZ370" s="1175"/>
      <c r="DA370" s="1175"/>
      <c r="DB370" s="1175"/>
      <c r="DC370" s="1175"/>
      <c r="DD370" s="1175"/>
      <c r="DE370" s="1175"/>
      <c r="DF370" s="1175"/>
      <c r="DG370" s="1175"/>
      <c r="DH370" s="1175"/>
      <c r="DI370" s="1175"/>
      <c r="DJ370" s="1175"/>
      <c r="DK370" s="1175"/>
      <c r="DL370" s="1175"/>
      <c r="DM370" s="1175"/>
      <c r="DN370" s="1175"/>
      <c r="DO370" s="1175"/>
      <c r="DP370" s="1175"/>
      <c r="DQ370" s="1175"/>
      <c r="DR370" s="1175"/>
      <c r="DS370" s="1175"/>
      <c r="DT370" s="1175"/>
      <c r="DU370" s="1175"/>
      <c r="DV370" s="1175"/>
      <c r="DW370" s="1175"/>
      <c r="DX370" s="1175"/>
      <c r="DY370" s="1175"/>
      <c r="DZ370" s="1175"/>
      <c r="EA370" s="1175"/>
      <c r="EB370" s="1175"/>
      <c r="EC370" s="1175"/>
      <c r="ED370" s="1175"/>
      <c r="EE370" s="1175"/>
      <c r="EF370" s="1175"/>
      <c r="EG370" s="1175"/>
      <c r="EH370" s="1175"/>
      <c r="EI370" s="1175"/>
      <c r="EJ370" s="1175"/>
      <c r="EK370" s="1175"/>
      <c r="EL370" s="1175"/>
      <c r="EM370" s="1175"/>
      <c r="EN370" s="1175"/>
      <c r="EO370" s="1175"/>
      <c r="EP370" s="1175"/>
      <c r="EQ370" s="1175"/>
      <c r="ER370" s="1175"/>
      <c r="ES370" s="1175"/>
      <c r="ET370" s="1175"/>
      <c r="EU370" s="1175"/>
      <c r="EV370" s="1175"/>
      <c r="EW370" s="1175"/>
      <c r="EX370" s="1175"/>
      <c r="EY370" s="1175"/>
      <c r="EZ370" s="1175"/>
      <c r="FA370" s="1175"/>
      <c r="FB370" s="1175"/>
      <c r="FC370" s="1175"/>
      <c r="FD370" s="1175"/>
      <c r="FE370" s="1175"/>
      <c r="FF370" s="1175"/>
      <c r="FG370" s="1175"/>
      <c r="FH370" s="1175"/>
      <c r="FI370" s="1175"/>
      <c r="FJ370" s="1175"/>
      <c r="FK370" s="1175"/>
      <c r="FL370" s="1175"/>
      <c r="FM370" s="1175"/>
      <c r="FN370" s="1175"/>
      <c r="FO370" s="1175"/>
      <c r="FP370" s="1175"/>
      <c r="FQ370" s="1175"/>
      <c r="FR370" s="1175"/>
      <c r="FS370" s="1175"/>
      <c r="FT370" s="1175"/>
      <c r="FU370" s="1175"/>
      <c r="FV370" s="1175"/>
      <c r="FW370" s="1175"/>
      <c r="FX370" s="1175"/>
      <c r="FY370" s="1175"/>
      <c r="FZ370" s="1175"/>
      <c r="GA370" s="1175"/>
      <c r="GB370" s="1175"/>
      <c r="GC370" s="1175"/>
      <c r="GD370" s="1175"/>
      <c r="GE370" s="1175"/>
      <c r="GF370" s="1175"/>
      <c r="GG370" s="1175"/>
      <c r="GH370" s="1175"/>
      <c r="GI370" s="1175"/>
      <c r="GJ370" s="1175"/>
      <c r="GK370" s="1175"/>
      <c r="GL370" s="1175"/>
      <c r="GM370" s="1175"/>
      <c r="GN370" s="1175"/>
      <c r="GO370" s="1175"/>
      <c r="GP370" s="1175"/>
      <c r="GQ370" s="1175"/>
      <c r="GR370" s="1175"/>
      <c r="GS370" s="1175"/>
      <c r="GT370" s="1175"/>
      <c r="GU370" s="1175"/>
      <c r="GV370" s="1175"/>
      <c r="GW370" s="1175"/>
      <c r="GX370" s="1175"/>
      <c r="GY370" s="1175"/>
      <c r="GZ370" s="1175"/>
      <c r="HA370" s="1175"/>
      <c r="HB370" s="1175"/>
      <c r="HC370" s="1175"/>
      <c r="HD370" s="1175"/>
      <c r="HE370" s="1175"/>
      <c r="HF370" s="1175"/>
      <c r="HG370" s="1175"/>
      <c r="HH370" s="1175"/>
      <c r="HI370" s="1175"/>
      <c r="HJ370" s="1175"/>
      <c r="HK370" s="1175"/>
      <c r="HL370" s="1175"/>
      <c r="HM370" s="1175"/>
      <c r="HN370" s="1175"/>
      <c r="HO370" s="1175"/>
      <c r="HP370" s="1175"/>
      <c r="HQ370" s="1175"/>
      <c r="HR370" s="1175"/>
      <c r="HS370" s="1175"/>
      <c r="HT370" s="1175"/>
      <c r="HU370" s="1175"/>
      <c r="HV370" s="1175"/>
      <c r="HW370" s="1175"/>
      <c r="HX370" s="1175"/>
      <c r="HY370" s="1175"/>
      <c r="HZ370" s="1175"/>
      <c r="IA370" s="1175"/>
      <c r="IB370" s="1175"/>
      <c r="IC370" s="1175"/>
      <c r="ID370" s="1175"/>
      <c r="IE370" s="1175"/>
      <c r="IF370" s="1175"/>
      <c r="IG370" s="1175"/>
      <c r="IH370" s="1175"/>
      <c r="II370" s="1175"/>
      <c r="IJ370" s="1175"/>
      <c r="IK370" s="1175"/>
      <c r="IL370" s="1175"/>
      <c r="IM370" s="1175"/>
      <c r="IN370" s="1175"/>
      <c r="IO370" s="1175"/>
      <c r="IP370" s="1175"/>
      <c r="IQ370" s="1175"/>
      <c r="IR370" s="1175"/>
      <c r="IS370" s="1175"/>
      <c r="IT370" s="1175"/>
      <c r="IU370" s="1175"/>
      <c r="IV370" s="1175"/>
      <c r="IW370" s="1175"/>
      <c r="IX370" s="1175"/>
      <c r="IY370" s="1175"/>
      <c r="IZ370" s="1175"/>
      <c r="JA370" s="1175"/>
      <c r="JB370" s="1175"/>
      <c r="JC370" s="1175"/>
      <c r="JD370" s="1175"/>
      <c r="JE370" s="1175"/>
    </row>
    <row r="371" spans="1:265" s="1206" customFormat="1" ht="15" hidden="1" customHeight="1" x14ac:dyDescent="0.25">
      <c r="M371" s="1064"/>
      <c r="N371" s="1064"/>
      <c r="CK371" s="1175"/>
      <c r="CL371" s="1175"/>
      <c r="CM371" s="1175"/>
      <c r="CN371" s="1175"/>
      <c r="CO371" s="1175"/>
      <c r="CP371" s="1175"/>
      <c r="CQ371" s="1175"/>
      <c r="CR371" s="1175"/>
      <c r="CS371" s="1175"/>
      <c r="CT371" s="1175"/>
      <c r="CU371" s="1175"/>
      <c r="CV371" s="1175"/>
      <c r="CW371" s="1175"/>
      <c r="CX371" s="1175"/>
      <c r="CY371" s="1175"/>
      <c r="CZ371" s="1175"/>
      <c r="DA371" s="1175"/>
      <c r="DB371" s="1175"/>
      <c r="DC371" s="1175"/>
      <c r="DD371" s="1175"/>
      <c r="DE371" s="1175"/>
      <c r="DF371" s="1175"/>
      <c r="DG371" s="1175"/>
      <c r="DH371" s="1175"/>
      <c r="DI371" s="1175"/>
      <c r="DJ371" s="1175"/>
      <c r="DK371" s="1175"/>
      <c r="DL371" s="1175"/>
      <c r="DM371" s="1175"/>
      <c r="DN371" s="1175"/>
      <c r="DO371" s="1175"/>
      <c r="DP371" s="1175"/>
      <c r="DQ371" s="1175"/>
      <c r="DR371" s="1175"/>
      <c r="DS371" s="1175"/>
      <c r="DT371" s="1175"/>
      <c r="DU371" s="1175"/>
      <c r="DV371" s="1175"/>
      <c r="DW371" s="1175"/>
      <c r="DX371" s="1175"/>
      <c r="DY371" s="1175"/>
      <c r="DZ371" s="1175"/>
      <c r="EA371" s="1175"/>
      <c r="EB371" s="1175"/>
      <c r="EC371" s="1175"/>
      <c r="ED371" s="1175"/>
      <c r="EE371" s="1175"/>
      <c r="EF371" s="1175"/>
      <c r="EG371" s="1175"/>
      <c r="EH371" s="1175"/>
      <c r="EI371" s="1175"/>
      <c r="EJ371" s="1175"/>
      <c r="EK371" s="1175"/>
      <c r="EL371" s="1175"/>
      <c r="EM371" s="1175"/>
      <c r="EN371" s="1175"/>
      <c r="EO371" s="1175"/>
      <c r="EP371" s="1175"/>
      <c r="EQ371" s="1175"/>
      <c r="ER371" s="1175"/>
      <c r="ES371" s="1175"/>
      <c r="ET371" s="1175"/>
      <c r="EU371" s="1175"/>
      <c r="EV371" s="1175"/>
      <c r="EW371" s="1175"/>
      <c r="EX371" s="1175"/>
      <c r="EY371" s="1175"/>
      <c r="EZ371" s="1175"/>
      <c r="FA371" s="1175"/>
      <c r="FB371" s="1175"/>
      <c r="FC371" s="1175"/>
      <c r="FD371" s="1175"/>
      <c r="FE371" s="1175"/>
      <c r="FF371" s="1175"/>
      <c r="FG371" s="1175"/>
      <c r="FH371" s="1175"/>
      <c r="FI371" s="1175"/>
      <c r="FJ371" s="1175"/>
      <c r="FK371" s="1175"/>
      <c r="FL371" s="1175"/>
      <c r="FM371" s="1175"/>
      <c r="FN371" s="1175"/>
      <c r="FO371" s="1175"/>
      <c r="FP371" s="1175"/>
      <c r="FQ371" s="1175"/>
      <c r="FR371" s="1175"/>
      <c r="FS371" s="1175"/>
      <c r="FT371" s="1175"/>
      <c r="FU371" s="1175"/>
      <c r="FV371" s="1175"/>
      <c r="FW371" s="1175"/>
      <c r="FX371" s="1175"/>
      <c r="FY371" s="1175"/>
      <c r="FZ371" s="1175"/>
      <c r="GA371" s="1175"/>
      <c r="GB371" s="1175"/>
      <c r="GC371" s="1175"/>
      <c r="GD371" s="1175"/>
      <c r="GE371" s="1175"/>
      <c r="GF371" s="1175"/>
      <c r="GG371" s="1175"/>
      <c r="GH371" s="1175"/>
      <c r="GI371" s="1175"/>
      <c r="GJ371" s="1175"/>
      <c r="GK371" s="1175"/>
      <c r="GL371" s="1175"/>
      <c r="GM371" s="1175"/>
      <c r="GN371" s="1175"/>
      <c r="GO371" s="1175"/>
      <c r="GP371" s="1175"/>
      <c r="GQ371" s="1175"/>
      <c r="GR371" s="1175"/>
      <c r="GS371" s="1175"/>
      <c r="GT371" s="1175"/>
      <c r="GU371" s="1175"/>
      <c r="GV371" s="1175"/>
      <c r="GW371" s="1175"/>
      <c r="GX371" s="1175"/>
      <c r="GY371" s="1175"/>
      <c r="GZ371" s="1175"/>
      <c r="HA371" s="1175"/>
      <c r="HB371" s="1175"/>
      <c r="HC371" s="1175"/>
      <c r="HD371" s="1175"/>
      <c r="HE371" s="1175"/>
      <c r="HF371" s="1175"/>
      <c r="HG371" s="1175"/>
      <c r="HH371" s="1175"/>
      <c r="HI371" s="1175"/>
      <c r="HJ371" s="1175"/>
      <c r="HK371" s="1175"/>
      <c r="HL371" s="1175"/>
      <c r="HM371" s="1175"/>
      <c r="HN371" s="1175"/>
      <c r="HO371" s="1175"/>
      <c r="HP371" s="1175"/>
      <c r="HQ371" s="1175"/>
      <c r="HR371" s="1175"/>
      <c r="HS371" s="1175"/>
      <c r="HT371" s="1175"/>
      <c r="HU371" s="1175"/>
      <c r="HV371" s="1175"/>
      <c r="HW371" s="1175"/>
      <c r="HX371" s="1175"/>
      <c r="HY371" s="1175"/>
      <c r="HZ371" s="1175"/>
      <c r="IA371" s="1175"/>
      <c r="IB371" s="1175"/>
      <c r="IC371" s="1175"/>
      <c r="ID371" s="1175"/>
      <c r="IE371" s="1175"/>
      <c r="IF371" s="1175"/>
      <c r="IG371" s="1175"/>
      <c r="IH371" s="1175"/>
      <c r="II371" s="1175"/>
      <c r="IJ371" s="1175"/>
      <c r="IK371" s="1175"/>
      <c r="IL371" s="1175"/>
      <c r="IM371" s="1175"/>
      <c r="IN371" s="1175"/>
      <c r="IO371" s="1175"/>
      <c r="IP371" s="1175"/>
      <c r="IQ371" s="1175"/>
      <c r="IR371" s="1175"/>
      <c r="IS371" s="1175"/>
      <c r="IT371" s="1175"/>
      <c r="IU371" s="1175"/>
      <c r="IV371" s="1175"/>
      <c r="IW371" s="1175"/>
      <c r="IX371" s="1175"/>
      <c r="IY371" s="1175"/>
      <c r="IZ371" s="1175"/>
      <c r="JA371" s="1175"/>
      <c r="JB371" s="1175"/>
      <c r="JC371" s="1175"/>
      <c r="JD371" s="1175"/>
      <c r="JE371" s="1175"/>
    </row>
    <row r="372" spans="1:265" s="1206" customFormat="1" ht="15" hidden="1" customHeight="1" x14ac:dyDescent="0.25">
      <c r="M372" s="1064"/>
      <c r="N372" s="1064"/>
      <c r="CK372" s="1175"/>
      <c r="CL372" s="1175"/>
      <c r="CM372" s="1175"/>
      <c r="CN372" s="1175"/>
      <c r="CO372" s="1175"/>
      <c r="CP372" s="1175"/>
      <c r="CQ372" s="1175"/>
      <c r="CR372" s="1175"/>
      <c r="CS372" s="1175"/>
      <c r="CT372" s="1175"/>
      <c r="CU372" s="1175"/>
      <c r="CV372" s="1175"/>
      <c r="CW372" s="1175"/>
      <c r="CX372" s="1175"/>
      <c r="CY372" s="1175"/>
      <c r="CZ372" s="1175"/>
      <c r="DA372" s="1175"/>
      <c r="DB372" s="1175"/>
      <c r="DC372" s="1175"/>
      <c r="DD372" s="1175"/>
      <c r="DE372" s="1175"/>
      <c r="DF372" s="1175"/>
      <c r="DG372" s="1175"/>
      <c r="DH372" s="1175"/>
      <c r="DI372" s="1175"/>
      <c r="DJ372" s="1175"/>
      <c r="DK372" s="1175"/>
      <c r="DL372" s="1175"/>
      <c r="DM372" s="1175"/>
      <c r="DN372" s="1175"/>
      <c r="DO372" s="1175"/>
      <c r="DP372" s="1175"/>
      <c r="DQ372" s="1175"/>
      <c r="DR372" s="1175"/>
      <c r="DS372" s="1175"/>
      <c r="DT372" s="1175"/>
      <c r="DU372" s="1175"/>
      <c r="DV372" s="1175"/>
      <c r="DW372" s="1175"/>
      <c r="DX372" s="1175"/>
      <c r="DY372" s="1175"/>
      <c r="DZ372" s="1175"/>
      <c r="EA372" s="1175"/>
      <c r="EB372" s="1175"/>
      <c r="EC372" s="1175"/>
      <c r="ED372" s="1175"/>
      <c r="EE372" s="1175"/>
      <c r="EF372" s="1175"/>
      <c r="EG372" s="1175"/>
      <c r="EH372" s="1175"/>
      <c r="EI372" s="1175"/>
      <c r="EJ372" s="1175"/>
      <c r="EK372" s="1175"/>
      <c r="EL372" s="1175"/>
      <c r="EM372" s="1175"/>
      <c r="EN372" s="1175"/>
      <c r="EO372" s="1175"/>
      <c r="EP372" s="1175"/>
      <c r="EQ372" s="1175"/>
      <c r="ER372" s="1175"/>
      <c r="ES372" s="1175"/>
      <c r="ET372" s="1175"/>
      <c r="EU372" s="1175"/>
      <c r="EV372" s="1175"/>
      <c r="EW372" s="1175"/>
      <c r="EX372" s="1175"/>
      <c r="EY372" s="1175"/>
      <c r="EZ372" s="1175"/>
      <c r="FA372" s="1175"/>
      <c r="FB372" s="1175"/>
      <c r="FC372" s="1175"/>
      <c r="FD372" s="1175"/>
      <c r="FE372" s="1175"/>
      <c r="FF372" s="1175"/>
      <c r="FG372" s="1175"/>
      <c r="FH372" s="1175"/>
      <c r="FI372" s="1175"/>
      <c r="FJ372" s="1175"/>
      <c r="FK372" s="1175"/>
      <c r="FL372" s="1175"/>
      <c r="FM372" s="1175"/>
      <c r="FN372" s="1175"/>
      <c r="FO372" s="1175"/>
      <c r="FP372" s="1175"/>
      <c r="FQ372" s="1175"/>
      <c r="FR372" s="1175"/>
      <c r="FS372" s="1175"/>
      <c r="FT372" s="1175"/>
      <c r="FU372" s="1175"/>
      <c r="FV372" s="1175"/>
      <c r="FW372" s="1175"/>
      <c r="FX372" s="1175"/>
      <c r="FY372" s="1175"/>
      <c r="FZ372" s="1175"/>
      <c r="GA372" s="1175"/>
      <c r="GB372" s="1175"/>
      <c r="GC372" s="1175"/>
      <c r="GD372" s="1175"/>
      <c r="GE372" s="1175"/>
      <c r="GF372" s="1175"/>
      <c r="GG372" s="1175"/>
      <c r="GH372" s="1175"/>
      <c r="GI372" s="1175"/>
      <c r="GJ372" s="1175"/>
      <c r="GK372" s="1175"/>
      <c r="GL372" s="1175"/>
      <c r="GM372" s="1175"/>
      <c r="GN372" s="1175"/>
      <c r="GO372" s="1175"/>
      <c r="GP372" s="1175"/>
      <c r="GQ372" s="1175"/>
      <c r="GR372" s="1175"/>
      <c r="GS372" s="1175"/>
      <c r="GT372" s="1175"/>
      <c r="GU372" s="1175"/>
      <c r="GV372" s="1175"/>
      <c r="GW372" s="1175"/>
      <c r="GX372" s="1175"/>
      <c r="GY372" s="1175"/>
      <c r="GZ372" s="1175"/>
      <c r="HA372" s="1175"/>
      <c r="HB372" s="1175"/>
      <c r="HC372" s="1175"/>
      <c r="HD372" s="1175"/>
      <c r="HE372" s="1175"/>
      <c r="HF372" s="1175"/>
      <c r="HG372" s="1175"/>
      <c r="HH372" s="1175"/>
      <c r="HI372" s="1175"/>
      <c r="HJ372" s="1175"/>
      <c r="HK372" s="1175"/>
      <c r="HL372" s="1175"/>
      <c r="HM372" s="1175"/>
      <c r="HN372" s="1175"/>
      <c r="HO372" s="1175"/>
      <c r="HP372" s="1175"/>
      <c r="HQ372" s="1175"/>
      <c r="HR372" s="1175"/>
      <c r="HS372" s="1175"/>
      <c r="HT372" s="1175"/>
      <c r="HU372" s="1175"/>
      <c r="HV372" s="1175"/>
      <c r="HW372" s="1175"/>
      <c r="HX372" s="1175"/>
      <c r="HY372" s="1175"/>
      <c r="HZ372" s="1175"/>
      <c r="IA372" s="1175"/>
      <c r="IB372" s="1175"/>
      <c r="IC372" s="1175"/>
      <c r="ID372" s="1175"/>
      <c r="IE372" s="1175"/>
      <c r="IF372" s="1175"/>
      <c r="IG372" s="1175"/>
      <c r="IH372" s="1175"/>
      <c r="II372" s="1175"/>
      <c r="IJ372" s="1175"/>
      <c r="IK372" s="1175"/>
      <c r="IL372" s="1175"/>
      <c r="IM372" s="1175"/>
      <c r="IN372" s="1175"/>
      <c r="IO372" s="1175"/>
      <c r="IP372" s="1175"/>
      <c r="IQ372" s="1175"/>
      <c r="IR372" s="1175"/>
      <c r="IS372" s="1175"/>
      <c r="IT372" s="1175"/>
      <c r="IU372" s="1175"/>
      <c r="IV372" s="1175"/>
      <c r="IW372" s="1175"/>
      <c r="IX372" s="1175"/>
      <c r="IY372" s="1175"/>
      <c r="IZ372" s="1175"/>
      <c r="JA372" s="1175"/>
      <c r="JB372" s="1175"/>
      <c r="JC372" s="1175"/>
      <c r="JD372" s="1175"/>
      <c r="JE372" s="1175"/>
    </row>
    <row r="373" spans="1:265" s="1206" customFormat="1" ht="15" hidden="1" customHeight="1" x14ac:dyDescent="0.25">
      <c r="M373" s="1064"/>
      <c r="N373" s="1064"/>
      <c r="CK373" s="1175"/>
      <c r="CL373" s="1175"/>
      <c r="CM373" s="1175"/>
      <c r="CN373" s="1175"/>
      <c r="CO373" s="1175"/>
      <c r="CP373" s="1175"/>
      <c r="CQ373" s="1175"/>
      <c r="CR373" s="1175"/>
      <c r="CS373" s="1175"/>
      <c r="CT373" s="1175"/>
      <c r="CU373" s="1175"/>
      <c r="CV373" s="1175"/>
      <c r="CW373" s="1175"/>
      <c r="CX373" s="1175"/>
      <c r="CY373" s="1175"/>
      <c r="CZ373" s="1175"/>
      <c r="DA373" s="1175"/>
      <c r="DB373" s="1175"/>
      <c r="DC373" s="1175"/>
      <c r="DD373" s="1175"/>
      <c r="DE373" s="1175"/>
      <c r="DF373" s="1175"/>
      <c r="DG373" s="1175"/>
      <c r="DH373" s="1175"/>
      <c r="DI373" s="1175"/>
      <c r="DJ373" s="1175"/>
      <c r="DK373" s="1175"/>
      <c r="DL373" s="1175"/>
      <c r="DM373" s="1175"/>
      <c r="DN373" s="1175"/>
      <c r="DO373" s="1175"/>
      <c r="DP373" s="1175"/>
      <c r="DQ373" s="1175"/>
      <c r="DR373" s="1175"/>
      <c r="DS373" s="1175"/>
      <c r="DT373" s="1175"/>
      <c r="DU373" s="1175"/>
      <c r="DV373" s="1175"/>
      <c r="DW373" s="1175"/>
      <c r="DX373" s="1175"/>
      <c r="DY373" s="1175"/>
      <c r="DZ373" s="1175"/>
      <c r="EA373" s="1175"/>
      <c r="EB373" s="1175"/>
      <c r="EC373" s="1175"/>
      <c r="ED373" s="1175"/>
      <c r="EE373" s="1175"/>
      <c r="EF373" s="1175"/>
      <c r="EG373" s="1175"/>
      <c r="EH373" s="1175"/>
      <c r="EI373" s="1175"/>
      <c r="EJ373" s="1175"/>
      <c r="EK373" s="1175"/>
      <c r="EL373" s="1175"/>
      <c r="EM373" s="1175"/>
      <c r="EN373" s="1175"/>
      <c r="EO373" s="1175"/>
      <c r="EP373" s="1175"/>
      <c r="EQ373" s="1175"/>
      <c r="ER373" s="1175"/>
      <c r="ES373" s="1175"/>
      <c r="ET373" s="1175"/>
      <c r="EU373" s="1175"/>
      <c r="EV373" s="1175"/>
      <c r="EW373" s="1175"/>
      <c r="EX373" s="1175"/>
      <c r="EY373" s="1175"/>
      <c r="EZ373" s="1175"/>
      <c r="FA373" s="1175"/>
      <c r="FB373" s="1175"/>
      <c r="FC373" s="1175"/>
      <c r="FD373" s="1175"/>
      <c r="FE373" s="1175"/>
      <c r="FF373" s="1175"/>
      <c r="FG373" s="1175"/>
      <c r="FH373" s="1175"/>
      <c r="FI373" s="1175"/>
      <c r="FJ373" s="1175"/>
      <c r="FK373" s="1175"/>
      <c r="FL373" s="1175"/>
      <c r="FM373" s="1175"/>
      <c r="FN373" s="1175"/>
      <c r="FO373" s="1175"/>
      <c r="FP373" s="1175"/>
      <c r="FQ373" s="1175"/>
      <c r="FR373" s="1175"/>
      <c r="FS373" s="1175"/>
      <c r="FT373" s="1175"/>
      <c r="FU373" s="1175"/>
      <c r="FV373" s="1175"/>
      <c r="FW373" s="1175"/>
      <c r="FX373" s="1175"/>
      <c r="FY373" s="1175"/>
      <c r="FZ373" s="1175"/>
      <c r="GA373" s="1175"/>
      <c r="GB373" s="1175"/>
      <c r="GC373" s="1175"/>
      <c r="GD373" s="1175"/>
      <c r="GE373" s="1175"/>
      <c r="GF373" s="1175"/>
      <c r="GG373" s="1175"/>
      <c r="GH373" s="1175"/>
      <c r="GI373" s="1175"/>
      <c r="GJ373" s="1175"/>
      <c r="GK373" s="1175"/>
      <c r="GL373" s="1175"/>
      <c r="GM373" s="1175"/>
      <c r="GN373" s="1175"/>
      <c r="GO373" s="1175"/>
      <c r="GP373" s="1175"/>
      <c r="GQ373" s="1175"/>
      <c r="GR373" s="1175"/>
      <c r="GS373" s="1175"/>
      <c r="GT373" s="1175"/>
      <c r="GU373" s="1175"/>
      <c r="GV373" s="1175"/>
      <c r="GW373" s="1175"/>
      <c r="GX373" s="1175"/>
      <c r="GY373" s="1175"/>
      <c r="GZ373" s="1175"/>
      <c r="HA373" s="1175"/>
      <c r="HB373" s="1175"/>
      <c r="HC373" s="1175"/>
      <c r="HD373" s="1175"/>
      <c r="HE373" s="1175"/>
      <c r="HF373" s="1175"/>
      <c r="HG373" s="1175"/>
      <c r="HH373" s="1175"/>
      <c r="HI373" s="1175"/>
      <c r="HJ373" s="1175"/>
      <c r="HK373" s="1175"/>
      <c r="HL373" s="1175"/>
      <c r="HM373" s="1175"/>
      <c r="HN373" s="1175"/>
      <c r="HO373" s="1175"/>
      <c r="HP373" s="1175"/>
      <c r="HQ373" s="1175"/>
      <c r="HR373" s="1175"/>
      <c r="HS373" s="1175"/>
      <c r="HT373" s="1175"/>
      <c r="HU373" s="1175"/>
      <c r="HV373" s="1175"/>
      <c r="HW373" s="1175"/>
      <c r="HX373" s="1175"/>
      <c r="HY373" s="1175"/>
      <c r="HZ373" s="1175"/>
      <c r="IA373" s="1175"/>
      <c r="IB373" s="1175"/>
      <c r="IC373" s="1175"/>
      <c r="ID373" s="1175"/>
      <c r="IE373" s="1175"/>
      <c r="IF373" s="1175"/>
      <c r="IG373" s="1175"/>
      <c r="IH373" s="1175"/>
      <c r="II373" s="1175"/>
      <c r="IJ373" s="1175"/>
      <c r="IK373" s="1175"/>
      <c r="IL373" s="1175"/>
      <c r="IM373" s="1175"/>
      <c r="IN373" s="1175"/>
      <c r="IO373" s="1175"/>
      <c r="IP373" s="1175"/>
      <c r="IQ373" s="1175"/>
      <c r="IR373" s="1175"/>
      <c r="IS373" s="1175"/>
      <c r="IT373" s="1175"/>
      <c r="IU373" s="1175"/>
      <c r="IV373" s="1175"/>
      <c r="IW373" s="1175"/>
      <c r="IX373" s="1175"/>
      <c r="IY373" s="1175"/>
      <c r="IZ373" s="1175"/>
      <c r="JA373" s="1175"/>
      <c r="JB373" s="1175"/>
      <c r="JC373" s="1175"/>
      <c r="JD373" s="1175"/>
      <c r="JE373" s="1175"/>
    </row>
    <row r="374" spans="1:265" s="1206" customFormat="1" ht="15" hidden="1" customHeight="1" x14ac:dyDescent="0.25">
      <c r="M374" s="1064"/>
      <c r="N374" s="1064"/>
      <c r="CK374" s="1175"/>
      <c r="CL374" s="1175"/>
      <c r="CM374" s="1175"/>
      <c r="CN374" s="1175"/>
      <c r="CO374" s="1175"/>
      <c r="CP374" s="1175"/>
      <c r="CQ374" s="1175"/>
      <c r="CR374" s="1175"/>
      <c r="CS374" s="1175"/>
      <c r="CT374" s="1175"/>
      <c r="CU374" s="1175"/>
      <c r="CV374" s="1175"/>
      <c r="CW374" s="1175"/>
      <c r="CX374" s="1175"/>
      <c r="CY374" s="1175"/>
      <c r="CZ374" s="1175"/>
      <c r="DA374" s="1175"/>
      <c r="DB374" s="1175"/>
      <c r="DC374" s="1175"/>
      <c r="DD374" s="1175"/>
      <c r="DE374" s="1175"/>
      <c r="DF374" s="1175"/>
      <c r="DG374" s="1175"/>
      <c r="DH374" s="1175"/>
      <c r="DI374" s="1175"/>
      <c r="DJ374" s="1175"/>
      <c r="DK374" s="1175"/>
      <c r="DL374" s="1175"/>
      <c r="DM374" s="1175"/>
      <c r="DN374" s="1175"/>
      <c r="DO374" s="1175"/>
      <c r="DP374" s="1175"/>
      <c r="DQ374" s="1175"/>
      <c r="DR374" s="1175"/>
      <c r="DS374" s="1175"/>
      <c r="DT374" s="1175"/>
      <c r="DU374" s="1175"/>
      <c r="DV374" s="1175"/>
      <c r="DW374" s="1175"/>
      <c r="DX374" s="1175"/>
      <c r="DY374" s="1175"/>
      <c r="DZ374" s="1175"/>
      <c r="EA374" s="1175"/>
      <c r="EB374" s="1175"/>
      <c r="EC374" s="1175"/>
      <c r="ED374" s="1175"/>
      <c r="EE374" s="1175"/>
      <c r="EF374" s="1175"/>
      <c r="EG374" s="1175"/>
      <c r="EH374" s="1175"/>
      <c r="EI374" s="1175"/>
      <c r="EJ374" s="1175"/>
      <c r="EK374" s="1175"/>
      <c r="EL374" s="1175"/>
      <c r="EM374" s="1175"/>
      <c r="EN374" s="1175"/>
      <c r="EO374" s="1175"/>
      <c r="EP374" s="1175"/>
      <c r="EQ374" s="1175"/>
      <c r="ER374" s="1175"/>
      <c r="ES374" s="1175"/>
      <c r="ET374" s="1175"/>
      <c r="EU374" s="1175"/>
      <c r="EV374" s="1175"/>
      <c r="EW374" s="1175"/>
      <c r="EX374" s="1175"/>
      <c r="EY374" s="1175"/>
      <c r="EZ374" s="1175"/>
      <c r="FA374" s="1175"/>
      <c r="FB374" s="1175"/>
      <c r="FC374" s="1175"/>
      <c r="FD374" s="1175"/>
      <c r="FE374" s="1175"/>
      <c r="FF374" s="1175"/>
      <c r="FG374" s="1175"/>
      <c r="FH374" s="1175"/>
      <c r="FI374" s="1175"/>
      <c r="FJ374" s="1175"/>
      <c r="FK374" s="1175"/>
      <c r="FL374" s="1175"/>
      <c r="FM374" s="1175"/>
      <c r="FN374" s="1175"/>
      <c r="FO374" s="1175"/>
      <c r="FP374" s="1175"/>
      <c r="FQ374" s="1175"/>
      <c r="FR374" s="1175"/>
      <c r="FS374" s="1175"/>
      <c r="FT374" s="1175"/>
      <c r="FU374" s="1175"/>
      <c r="FV374" s="1175"/>
      <c r="FW374" s="1175"/>
      <c r="FX374" s="1175"/>
      <c r="FY374" s="1175"/>
      <c r="FZ374" s="1175"/>
      <c r="GA374" s="1175"/>
      <c r="GB374" s="1175"/>
      <c r="GC374" s="1175"/>
      <c r="GD374" s="1175"/>
      <c r="GE374" s="1175"/>
      <c r="GF374" s="1175"/>
      <c r="GG374" s="1175"/>
      <c r="GH374" s="1175"/>
      <c r="GI374" s="1175"/>
      <c r="GJ374" s="1175"/>
      <c r="GK374" s="1175"/>
      <c r="GL374" s="1175"/>
      <c r="GM374" s="1175"/>
      <c r="GN374" s="1175"/>
      <c r="GO374" s="1175"/>
      <c r="GP374" s="1175"/>
      <c r="GQ374" s="1175"/>
      <c r="GR374" s="1175"/>
      <c r="GS374" s="1175"/>
      <c r="GT374" s="1175"/>
      <c r="GU374" s="1175"/>
      <c r="GV374" s="1175"/>
      <c r="GW374" s="1175"/>
      <c r="GX374" s="1175"/>
      <c r="GY374" s="1175"/>
      <c r="GZ374" s="1175"/>
      <c r="HA374" s="1175"/>
      <c r="HB374" s="1175"/>
      <c r="HC374" s="1175"/>
      <c r="HD374" s="1175"/>
      <c r="HE374" s="1175"/>
      <c r="HF374" s="1175"/>
      <c r="HG374" s="1175"/>
      <c r="HH374" s="1175"/>
      <c r="HI374" s="1175"/>
      <c r="HJ374" s="1175"/>
      <c r="HK374" s="1175"/>
      <c r="HL374" s="1175"/>
      <c r="HM374" s="1175"/>
      <c r="HN374" s="1175"/>
      <c r="HO374" s="1175"/>
      <c r="HP374" s="1175"/>
      <c r="HQ374" s="1175"/>
      <c r="HR374" s="1175"/>
      <c r="HS374" s="1175"/>
      <c r="HT374" s="1175"/>
      <c r="HU374" s="1175"/>
      <c r="HV374" s="1175"/>
      <c r="HW374" s="1175"/>
      <c r="HX374" s="1175"/>
      <c r="HY374" s="1175"/>
      <c r="HZ374" s="1175"/>
      <c r="IA374" s="1175"/>
      <c r="IB374" s="1175"/>
      <c r="IC374" s="1175"/>
      <c r="ID374" s="1175"/>
      <c r="IE374" s="1175"/>
      <c r="IF374" s="1175"/>
      <c r="IG374" s="1175"/>
      <c r="IH374" s="1175"/>
      <c r="II374" s="1175"/>
      <c r="IJ374" s="1175"/>
      <c r="IK374" s="1175"/>
      <c r="IL374" s="1175"/>
      <c r="IM374" s="1175"/>
      <c r="IN374" s="1175"/>
      <c r="IO374" s="1175"/>
      <c r="IP374" s="1175"/>
      <c r="IQ374" s="1175"/>
      <c r="IR374" s="1175"/>
      <c r="IS374" s="1175"/>
      <c r="IT374" s="1175"/>
      <c r="IU374" s="1175"/>
      <c r="IV374" s="1175"/>
      <c r="IW374" s="1175"/>
      <c r="IX374" s="1175"/>
      <c r="IY374" s="1175"/>
      <c r="IZ374" s="1175"/>
      <c r="JA374" s="1175"/>
      <c r="JB374" s="1175"/>
      <c r="JC374" s="1175"/>
      <c r="JD374" s="1175"/>
      <c r="JE374" s="1175"/>
    </row>
    <row r="375" spans="1:265" s="1206" customFormat="1" ht="15" hidden="1" customHeight="1" x14ac:dyDescent="0.25">
      <c r="M375" s="1064"/>
      <c r="N375" s="1064"/>
      <c r="CK375" s="1175"/>
      <c r="CL375" s="1175"/>
      <c r="CM375" s="1175"/>
      <c r="CN375" s="1175"/>
      <c r="CO375" s="1175"/>
      <c r="CP375" s="1175"/>
      <c r="CQ375" s="1175"/>
      <c r="CR375" s="1175"/>
      <c r="CS375" s="1175"/>
      <c r="CT375" s="1175"/>
      <c r="CU375" s="1175"/>
      <c r="CV375" s="1175"/>
      <c r="CW375" s="1175"/>
      <c r="CX375" s="1175"/>
      <c r="CY375" s="1175"/>
      <c r="CZ375" s="1175"/>
      <c r="DA375" s="1175"/>
      <c r="DB375" s="1175"/>
      <c r="DC375" s="1175"/>
      <c r="DD375" s="1175"/>
      <c r="DE375" s="1175"/>
      <c r="DF375" s="1175"/>
      <c r="DG375" s="1175"/>
      <c r="DH375" s="1175"/>
      <c r="DI375" s="1175"/>
      <c r="DJ375" s="1175"/>
      <c r="DK375" s="1175"/>
      <c r="DL375" s="1175"/>
      <c r="DM375" s="1175"/>
      <c r="DN375" s="1175"/>
      <c r="DO375" s="1175"/>
      <c r="DP375" s="1175"/>
      <c r="DQ375" s="1175"/>
      <c r="DR375" s="1175"/>
      <c r="DS375" s="1175"/>
      <c r="DT375" s="1175"/>
      <c r="DU375" s="1175"/>
      <c r="DV375" s="1175"/>
      <c r="DW375" s="1175"/>
      <c r="DX375" s="1175"/>
      <c r="DY375" s="1175"/>
      <c r="DZ375" s="1175"/>
      <c r="EA375" s="1175"/>
      <c r="EB375" s="1175"/>
      <c r="EC375" s="1175"/>
      <c r="ED375" s="1175"/>
      <c r="EE375" s="1175"/>
      <c r="EF375" s="1175"/>
      <c r="EG375" s="1175"/>
      <c r="EH375" s="1175"/>
      <c r="EI375" s="1175"/>
      <c r="EJ375" s="1175"/>
      <c r="EK375" s="1175"/>
      <c r="EL375" s="1175"/>
      <c r="EM375" s="1175"/>
      <c r="EN375" s="1175"/>
      <c r="EO375" s="1175"/>
      <c r="EP375" s="1175"/>
      <c r="EQ375" s="1175"/>
      <c r="ER375" s="1175"/>
      <c r="ES375" s="1175"/>
      <c r="ET375" s="1175"/>
      <c r="EU375" s="1175"/>
      <c r="EV375" s="1175"/>
      <c r="EW375" s="1175"/>
      <c r="EX375" s="1175"/>
      <c r="EY375" s="1175"/>
      <c r="EZ375" s="1175"/>
      <c r="FA375" s="1175"/>
      <c r="FB375" s="1175"/>
      <c r="FC375" s="1175"/>
      <c r="FD375" s="1175"/>
      <c r="FE375" s="1175"/>
      <c r="FF375" s="1175"/>
      <c r="FG375" s="1175"/>
      <c r="FH375" s="1175"/>
      <c r="FI375" s="1175"/>
      <c r="FJ375" s="1175"/>
      <c r="FK375" s="1175"/>
      <c r="FL375" s="1175"/>
      <c r="FM375" s="1175"/>
      <c r="FN375" s="1175"/>
      <c r="FO375" s="1175"/>
      <c r="FP375" s="1175"/>
      <c r="FQ375" s="1175"/>
      <c r="FR375" s="1175"/>
      <c r="FS375" s="1175"/>
      <c r="FT375" s="1175"/>
      <c r="FU375" s="1175"/>
      <c r="FV375" s="1175"/>
      <c r="FW375" s="1175"/>
      <c r="FX375" s="1175"/>
      <c r="FY375" s="1175"/>
      <c r="FZ375" s="1175"/>
      <c r="GA375" s="1175"/>
      <c r="GB375" s="1175"/>
      <c r="GC375" s="1175"/>
      <c r="GD375" s="1175"/>
      <c r="GE375" s="1175"/>
      <c r="GF375" s="1175"/>
      <c r="GG375" s="1175"/>
      <c r="GH375" s="1175"/>
      <c r="GI375" s="1175"/>
      <c r="GJ375" s="1175"/>
      <c r="GK375" s="1175"/>
      <c r="GL375" s="1175"/>
      <c r="GM375" s="1175"/>
      <c r="GN375" s="1175"/>
      <c r="GO375" s="1175"/>
      <c r="GP375" s="1175"/>
      <c r="GQ375" s="1175"/>
      <c r="GR375" s="1175"/>
      <c r="GS375" s="1175"/>
      <c r="GT375" s="1175"/>
      <c r="GU375" s="1175"/>
      <c r="GV375" s="1175"/>
      <c r="GW375" s="1175"/>
      <c r="GX375" s="1175"/>
      <c r="GY375" s="1175"/>
      <c r="GZ375" s="1175"/>
      <c r="HA375" s="1175"/>
      <c r="HB375" s="1175"/>
      <c r="HC375" s="1175"/>
      <c r="HD375" s="1175"/>
      <c r="HE375" s="1175"/>
      <c r="HF375" s="1175"/>
      <c r="HG375" s="1175"/>
      <c r="HH375" s="1175"/>
      <c r="HI375" s="1175"/>
      <c r="HJ375" s="1175"/>
      <c r="HK375" s="1175"/>
      <c r="HL375" s="1175"/>
      <c r="HM375" s="1175"/>
      <c r="HN375" s="1175"/>
      <c r="HO375" s="1175"/>
      <c r="HP375" s="1175"/>
      <c r="HQ375" s="1175"/>
      <c r="HR375" s="1175"/>
      <c r="HS375" s="1175"/>
      <c r="HT375" s="1175"/>
      <c r="HU375" s="1175"/>
      <c r="HV375" s="1175"/>
      <c r="HW375" s="1175"/>
      <c r="HX375" s="1175"/>
      <c r="HY375" s="1175"/>
      <c r="HZ375" s="1175"/>
      <c r="IA375" s="1175"/>
      <c r="IB375" s="1175"/>
      <c r="IC375" s="1175"/>
      <c r="ID375" s="1175"/>
      <c r="IE375" s="1175"/>
      <c r="IF375" s="1175"/>
      <c r="IG375" s="1175"/>
      <c r="IH375" s="1175"/>
      <c r="II375" s="1175"/>
      <c r="IJ375" s="1175"/>
      <c r="IK375" s="1175"/>
      <c r="IL375" s="1175"/>
      <c r="IM375" s="1175"/>
      <c r="IN375" s="1175"/>
      <c r="IO375" s="1175"/>
      <c r="IP375" s="1175"/>
      <c r="IQ375" s="1175"/>
      <c r="IR375" s="1175"/>
      <c r="IS375" s="1175"/>
      <c r="IT375" s="1175"/>
      <c r="IU375" s="1175"/>
      <c r="IV375" s="1175"/>
      <c r="IW375" s="1175"/>
      <c r="IX375" s="1175"/>
      <c r="IY375" s="1175"/>
      <c r="IZ375" s="1175"/>
      <c r="JA375" s="1175"/>
      <c r="JB375" s="1175"/>
      <c r="JC375" s="1175"/>
      <c r="JD375" s="1175"/>
      <c r="JE375" s="1175"/>
    </row>
    <row r="376" spans="1:265" s="1175" customFormat="1" ht="15" hidden="1" customHeight="1" x14ac:dyDescent="0.25">
      <c r="A376" s="1206"/>
      <c r="B376" s="1206"/>
      <c r="C376" s="1206"/>
      <c r="D376" s="1206"/>
      <c r="E376" s="1206"/>
      <c r="F376" s="1206"/>
      <c r="G376" s="1206"/>
      <c r="H376" s="1206"/>
      <c r="I376" s="1206"/>
      <c r="J376" s="1206"/>
      <c r="K376" s="1206"/>
      <c r="L376" s="1206"/>
      <c r="M376" s="1064"/>
      <c r="N376" s="1064"/>
      <c r="O376" s="1206"/>
      <c r="P376" s="1206"/>
      <c r="Q376" s="1206"/>
      <c r="R376" s="1206"/>
      <c r="S376" s="1206"/>
      <c r="T376" s="1206"/>
      <c r="U376" s="1206"/>
      <c r="V376" s="1206"/>
      <c r="W376" s="1206"/>
      <c r="X376" s="1206"/>
      <c r="Y376" s="1206"/>
      <c r="Z376" s="1206"/>
      <c r="AA376" s="1206"/>
      <c r="AB376" s="1206"/>
      <c r="AC376" s="1206"/>
      <c r="AD376" s="1206"/>
      <c r="AE376" s="1206"/>
      <c r="AF376" s="1206"/>
      <c r="AG376" s="1206"/>
      <c r="AH376" s="1206"/>
      <c r="AI376" s="1206"/>
      <c r="AJ376" s="1206"/>
      <c r="AK376" s="1206"/>
      <c r="AL376" s="1206"/>
      <c r="AM376" s="1206"/>
      <c r="AN376" s="1206"/>
      <c r="AO376" s="1206"/>
      <c r="AP376" s="1206"/>
      <c r="AQ376" s="1206"/>
      <c r="AR376" s="1206"/>
      <c r="AS376" s="1206"/>
      <c r="AT376" s="1206"/>
      <c r="AU376" s="1206"/>
      <c r="AV376" s="1206"/>
      <c r="AW376" s="1206"/>
      <c r="AX376" s="1206"/>
      <c r="AY376" s="1206"/>
      <c r="AZ376" s="1206"/>
      <c r="BA376" s="1206"/>
      <c r="BB376" s="1206"/>
      <c r="BC376" s="1206"/>
      <c r="BD376" s="1206"/>
      <c r="BE376" s="1206"/>
      <c r="BF376" s="1206"/>
      <c r="BG376" s="1206"/>
      <c r="BH376" s="1206"/>
      <c r="BI376" s="1206"/>
      <c r="BJ376" s="1206"/>
      <c r="BK376" s="1206"/>
      <c r="BL376" s="1206"/>
      <c r="BM376" s="1206"/>
      <c r="BN376" s="1206"/>
      <c r="BO376" s="1206"/>
      <c r="BP376" s="1206"/>
      <c r="BQ376" s="1206"/>
      <c r="BR376" s="1206"/>
      <c r="BS376" s="1206"/>
      <c r="BT376" s="1206"/>
      <c r="BU376" s="1206"/>
      <c r="BV376" s="1206"/>
      <c r="BW376" s="1206"/>
      <c r="BX376" s="1206"/>
      <c r="BY376" s="1206"/>
      <c r="BZ376" s="1206"/>
      <c r="CA376" s="1206"/>
      <c r="CB376" s="1206"/>
      <c r="CC376" s="1206"/>
      <c r="CD376" s="1206"/>
      <c r="CE376" s="1206"/>
      <c r="CF376" s="1206"/>
      <c r="CG376" s="1206"/>
      <c r="CH376" s="1206"/>
      <c r="CI376" s="1206"/>
      <c r="CJ376" s="1206"/>
    </row>
    <row r="377" spans="1:265" s="1175" customFormat="1" ht="15" hidden="1" customHeight="1" x14ac:dyDescent="0.25">
      <c r="A377" s="1206"/>
      <c r="B377" s="1206"/>
      <c r="C377" s="1206"/>
      <c r="D377" s="1206"/>
      <c r="E377" s="1206"/>
      <c r="F377" s="1206"/>
      <c r="G377" s="1206"/>
      <c r="H377" s="1206"/>
      <c r="I377" s="1206"/>
      <c r="J377" s="1206"/>
      <c r="K377" s="1206"/>
      <c r="L377" s="1206"/>
      <c r="M377" s="1064"/>
      <c r="N377" s="1064"/>
      <c r="O377" s="1206"/>
      <c r="P377" s="1206"/>
      <c r="Q377" s="1206"/>
      <c r="R377" s="1206"/>
      <c r="S377" s="1206"/>
      <c r="T377" s="1206"/>
      <c r="U377" s="1206"/>
      <c r="V377" s="1206"/>
      <c r="W377" s="1206"/>
      <c r="X377" s="1206"/>
      <c r="Y377" s="1206"/>
      <c r="Z377" s="1206"/>
      <c r="AA377" s="1206"/>
      <c r="AB377" s="1206"/>
      <c r="AC377" s="1206"/>
      <c r="AD377" s="1206"/>
      <c r="AE377" s="1206"/>
      <c r="AF377" s="1206"/>
      <c r="AG377" s="1206"/>
      <c r="AH377" s="1206"/>
      <c r="AI377" s="1206"/>
      <c r="AJ377" s="1206"/>
      <c r="AK377" s="1206"/>
      <c r="AL377" s="1206"/>
      <c r="AM377" s="1206"/>
      <c r="AN377" s="1206"/>
      <c r="AO377" s="1206"/>
      <c r="AP377" s="1206"/>
      <c r="AQ377" s="1206"/>
      <c r="AR377" s="1206"/>
      <c r="AS377" s="1206"/>
      <c r="AT377" s="1206"/>
      <c r="AU377" s="1206"/>
      <c r="AV377" s="1206"/>
      <c r="AW377" s="1206"/>
      <c r="AX377" s="1206"/>
      <c r="AY377" s="1206"/>
      <c r="AZ377" s="1206"/>
      <c r="BA377" s="1206"/>
      <c r="BB377" s="1206"/>
      <c r="BC377" s="1206"/>
      <c r="BD377" s="1206"/>
      <c r="BE377" s="1206"/>
      <c r="BF377" s="1206"/>
      <c r="BG377" s="1206"/>
      <c r="BH377" s="1206"/>
      <c r="BI377" s="1206"/>
      <c r="BJ377" s="1206"/>
      <c r="BK377" s="1206"/>
      <c r="BL377" s="1206"/>
      <c r="BM377" s="1206"/>
      <c r="BN377" s="1206"/>
      <c r="BO377" s="1206"/>
      <c r="BP377" s="1206"/>
      <c r="BQ377" s="1206"/>
      <c r="BR377" s="1206"/>
      <c r="BS377" s="1206"/>
      <c r="BT377" s="1206"/>
      <c r="BU377" s="1206"/>
      <c r="BV377" s="1206"/>
      <c r="BW377" s="1206"/>
      <c r="BX377" s="1206"/>
      <c r="BY377" s="1206"/>
      <c r="BZ377" s="1206"/>
      <c r="CA377" s="1206"/>
      <c r="CB377" s="1206"/>
      <c r="CC377" s="1206"/>
      <c r="CD377" s="1206"/>
      <c r="CE377" s="1206"/>
      <c r="CF377" s="1206"/>
      <c r="CG377" s="1206"/>
      <c r="CH377" s="1206"/>
      <c r="CI377" s="1206"/>
      <c r="CJ377" s="1206"/>
    </row>
    <row r="378" spans="1:265" s="1175" customFormat="1" ht="15" hidden="1" customHeight="1" x14ac:dyDescent="0.25">
      <c r="A378" s="1206"/>
      <c r="B378" s="1206"/>
      <c r="C378" s="1206"/>
      <c r="D378" s="1206"/>
      <c r="E378" s="1206"/>
      <c r="F378" s="1206"/>
      <c r="G378" s="1206"/>
      <c r="H378" s="1206"/>
      <c r="I378" s="1206"/>
      <c r="J378" s="1206"/>
      <c r="K378" s="1206"/>
      <c r="L378" s="1206"/>
      <c r="M378" s="1064"/>
      <c r="N378" s="1064"/>
      <c r="O378" s="1206"/>
      <c r="P378" s="1206"/>
      <c r="Q378" s="1206"/>
      <c r="R378" s="1206"/>
      <c r="S378" s="1206"/>
      <c r="T378" s="1206"/>
      <c r="U378" s="1206"/>
      <c r="V378" s="1206"/>
      <c r="W378" s="1206"/>
      <c r="X378" s="1206"/>
      <c r="Y378" s="1206"/>
      <c r="Z378" s="1206"/>
      <c r="AA378" s="1206"/>
      <c r="AB378" s="1206"/>
      <c r="AC378" s="1206"/>
      <c r="AD378" s="1206"/>
      <c r="AE378" s="1206"/>
      <c r="AF378" s="1206"/>
      <c r="AG378" s="1206"/>
      <c r="AH378" s="1206"/>
      <c r="AI378" s="1206"/>
      <c r="AJ378" s="1206"/>
      <c r="AK378" s="1206"/>
      <c r="AL378" s="1206"/>
      <c r="AM378" s="1206"/>
      <c r="AN378" s="1206"/>
      <c r="AO378" s="1206"/>
      <c r="AP378" s="1206"/>
      <c r="AQ378" s="1206"/>
      <c r="AR378" s="1206"/>
      <c r="AS378" s="1206"/>
      <c r="AT378" s="1206"/>
      <c r="AU378" s="1206"/>
      <c r="AV378" s="1206"/>
      <c r="AW378" s="1206"/>
      <c r="AX378" s="1206"/>
      <c r="AY378" s="1206"/>
      <c r="AZ378" s="1206"/>
      <c r="BA378" s="1206"/>
      <c r="BB378" s="1206"/>
      <c r="BC378" s="1206"/>
      <c r="BD378" s="1206"/>
      <c r="BE378" s="1206"/>
      <c r="BF378" s="1206"/>
      <c r="BG378" s="1206"/>
      <c r="BH378" s="1206"/>
      <c r="BI378" s="1206"/>
      <c r="BJ378" s="1206"/>
      <c r="BK378" s="1206"/>
      <c r="BL378" s="1206"/>
      <c r="BM378" s="1206"/>
      <c r="BN378" s="1206"/>
      <c r="BO378" s="1206"/>
      <c r="BP378" s="1206"/>
      <c r="BQ378" s="1206"/>
      <c r="BR378" s="1206"/>
      <c r="BS378" s="1206"/>
      <c r="BT378" s="1206"/>
      <c r="BU378" s="1206"/>
      <c r="BV378" s="1206"/>
      <c r="BW378" s="1206"/>
      <c r="BX378" s="1206"/>
      <c r="BY378" s="1206"/>
      <c r="BZ378" s="1206"/>
      <c r="CA378" s="1206"/>
      <c r="CB378" s="1206"/>
      <c r="CC378" s="1206"/>
      <c r="CD378" s="1206"/>
      <c r="CE378" s="1206"/>
      <c r="CF378" s="1206"/>
      <c r="CG378" s="1206"/>
      <c r="CH378" s="1206"/>
      <c r="CI378" s="1206"/>
      <c r="CJ378" s="1206"/>
    </row>
    <row r="379" spans="1:265" s="1175" customFormat="1" ht="15" hidden="1" customHeight="1" x14ac:dyDescent="0.25">
      <c r="A379" s="1206"/>
      <c r="B379" s="1206"/>
      <c r="C379" s="1206"/>
      <c r="D379" s="1206"/>
      <c r="E379" s="1206"/>
      <c r="F379" s="1206"/>
      <c r="G379" s="1206"/>
      <c r="H379" s="1206"/>
      <c r="I379" s="1206"/>
      <c r="J379" s="1206"/>
      <c r="K379" s="1206"/>
      <c r="L379" s="1206"/>
      <c r="M379" s="1064"/>
      <c r="N379" s="1064"/>
      <c r="O379" s="1206"/>
      <c r="P379" s="1206"/>
      <c r="Q379" s="1206"/>
      <c r="R379" s="1206"/>
      <c r="S379" s="1206"/>
      <c r="T379" s="1206"/>
      <c r="U379" s="1206"/>
      <c r="V379" s="1206"/>
      <c r="W379" s="1206"/>
      <c r="X379" s="1206"/>
      <c r="Y379" s="1206"/>
      <c r="Z379" s="1206"/>
      <c r="AA379" s="1206"/>
      <c r="AB379" s="1206"/>
      <c r="AC379" s="1206"/>
      <c r="AD379" s="1206"/>
      <c r="AE379" s="1206"/>
      <c r="AF379" s="1206"/>
      <c r="AG379" s="1206"/>
      <c r="AH379" s="1206"/>
      <c r="AI379" s="1206"/>
      <c r="AJ379" s="1206"/>
      <c r="AK379" s="1206"/>
      <c r="AL379" s="1206"/>
      <c r="AM379" s="1206"/>
      <c r="AN379" s="1206"/>
      <c r="AO379" s="1206"/>
      <c r="AP379" s="1206"/>
      <c r="AQ379" s="1206"/>
      <c r="AR379" s="1206"/>
      <c r="AS379" s="1206"/>
      <c r="AT379" s="1206"/>
      <c r="AU379" s="1206"/>
      <c r="AV379" s="1206"/>
      <c r="AW379" s="1206"/>
      <c r="AX379" s="1206"/>
      <c r="AY379" s="1206"/>
      <c r="AZ379" s="1206"/>
      <c r="BA379" s="1206"/>
      <c r="BB379" s="1206"/>
      <c r="BC379" s="1206"/>
      <c r="BD379" s="1206"/>
      <c r="BE379" s="1206"/>
      <c r="BF379" s="1206"/>
      <c r="BG379" s="1206"/>
      <c r="BH379" s="1206"/>
      <c r="BI379" s="1206"/>
      <c r="BJ379" s="1206"/>
      <c r="BK379" s="1206"/>
      <c r="BL379" s="1206"/>
      <c r="BM379" s="1206"/>
      <c r="BN379" s="1206"/>
      <c r="BO379" s="1206"/>
      <c r="BP379" s="1206"/>
      <c r="BQ379" s="1206"/>
      <c r="BR379" s="1206"/>
      <c r="BS379" s="1206"/>
      <c r="BT379" s="1206"/>
      <c r="BU379" s="1206"/>
      <c r="BV379" s="1206"/>
      <c r="BW379" s="1206"/>
      <c r="BX379" s="1206"/>
      <c r="BY379" s="1206"/>
      <c r="BZ379" s="1206"/>
      <c r="CA379" s="1206"/>
      <c r="CB379" s="1206"/>
      <c r="CC379" s="1206"/>
      <c r="CD379" s="1206"/>
      <c r="CE379" s="1206"/>
      <c r="CF379" s="1206"/>
      <c r="CG379" s="1206"/>
      <c r="CH379" s="1206"/>
      <c r="CI379" s="1206"/>
      <c r="CJ379" s="1206"/>
    </row>
    <row r="380" spans="1:265" s="1206" customFormat="1" ht="15" hidden="1" customHeight="1" x14ac:dyDescent="0.25">
      <c r="M380" s="1064"/>
      <c r="N380" s="1064"/>
      <c r="CK380" s="1175"/>
      <c r="CL380" s="1175"/>
      <c r="CM380" s="1175"/>
      <c r="CN380" s="1175"/>
      <c r="CO380" s="1175"/>
      <c r="CP380" s="1175"/>
      <c r="CQ380" s="1175"/>
      <c r="CR380" s="1175"/>
      <c r="CS380" s="1175"/>
      <c r="CT380" s="1175"/>
      <c r="CU380" s="1175"/>
      <c r="CV380" s="1175"/>
      <c r="CW380" s="1175"/>
      <c r="CX380" s="1175"/>
      <c r="CY380" s="1175"/>
      <c r="CZ380" s="1175"/>
      <c r="DA380" s="1175"/>
      <c r="DB380" s="1175"/>
      <c r="DC380" s="1175"/>
      <c r="DD380" s="1175"/>
      <c r="DE380" s="1175"/>
      <c r="DF380" s="1175"/>
      <c r="DG380" s="1175"/>
      <c r="DH380" s="1175"/>
      <c r="DI380" s="1175"/>
      <c r="DJ380" s="1175"/>
      <c r="DK380" s="1175"/>
      <c r="DL380" s="1175"/>
      <c r="DM380" s="1175"/>
      <c r="DN380" s="1175"/>
      <c r="DO380" s="1175"/>
      <c r="DP380" s="1175"/>
      <c r="DQ380" s="1175"/>
      <c r="DR380" s="1175"/>
      <c r="DS380" s="1175"/>
      <c r="DT380" s="1175"/>
      <c r="DU380" s="1175"/>
      <c r="DV380" s="1175"/>
      <c r="DW380" s="1175"/>
      <c r="DX380" s="1175"/>
      <c r="DY380" s="1175"/>
      <c r="DZ380" s="1175"/>
      <c r="EA380" s="1175"/>
      <c r="EB380" s="1175"/>
      <c r="EC380" s="1175"/>
      <c r="ED380" s="1175"/>
      <c r="EE380" s="1175"/>
      <c r="EF380" s="1175"/>
      <c r="EG380" s="1175"/>
      <c r="EH380" s="1175"/>
      <c r="EI380" s="1175"/>
      <c r="EJ380" s="1175"/>
      <c r="EK380" s="1175"/>
      <c r="EL380" s="1175"/>
      <c r="EM380" s="1175"/>
      <c r="EN380" s="1175"/>
      <c r="EO380" s="1175"/>
      <c r="EP380" s="1175"/>
      <c r="EQ380" s="1175"/>
      <c r="ER380" s="1175"/>
      <c r="ES380" s="1175"/>
      <c r="ET380" s="1175"/>
      <c r="EU380" s="1175"/>
      <c r="EV380" s="1175"/>
      <c r="EW380" s="1175"/>
      <c r="EX380" s="1175"/>
      <c r="EY380" s="1175"/>
      <c r="EZ380" s="1175"/>
      <c r="FA380" s="1175"/>
      <c r="FB380" s="1175"/>
      <c r="FC380" s="1175"/>
      <c r="FD380" s="1175"/>
      <c r="FE380" s="1175"/>
      <c r="FF380" s="1175"/>
      <c r="FG380" s="1175"/>
      <c r="FH380" s="1175"/>
      <c r="FI380" s="1175"/>
      <c r="FJ380" s="1175"/>
      <c r="FK380" s="1175"/>
      <c r="FL380" s="1175"/>
      <c r="FM380" s="1175"/>
      <c r="FN380" s="1175"/>
      <c r="FO380" s="1175"/>
      <c r="FP380" s="1175"/>
      <c r="FQ380" s="1175"/>
      <c r="FR380" s="1175"/>
      <c r="FS380" s="1175"/>
      <c r="FT380" s="1175"/>
      <c r="FU380" s="1175"/>
      <c r="FV380" s="1175"/>
      <c r="FW380" s="1175"/>
      <c r="FX380" s="1175"/>
      <c r="FY380" s="1175"/>
      <c r="FZ380" s="1175"/>
      <c r="GA380" s="1175"/>
      <c r="GB380" s="1175"/>
      <c r="GC380" s="1175"/>
      <c r="GD380" s="1175"/>
      <c r="GE380" s="1175"/>
      <c r="GF380" s="1175"/>
      <c r="GG380" s="1175"/>
      <c r="GH380" s="1175"/>
      <c r="GI380" s="1175"/>
      <c r="GJ380" s="1175"/>
      <c r="GK380" s="1175"/>
      <c r="GL380" s="1175"/>
      <c r="GM380" s="1175"/>
      <c r="GN380" s="1175"/>
      <c r="GO380" s="1175"/>
      <c r="GP380" s="1175"/>
      <c r="GQ380" s="1175"/>
      <c r="GR380" s="1175"/>
      <c r="GS380" s="1175"/>
      <c r="GT380" s="1175"/>
      <c r="GU380" s="1175"/>
      <c r="GV380" s="1175"/>
      <c r="GW380" s="1175"/>
      <c r="GX380" s="1175"/>
      <c r="GY380" s="1175"/>
      <c r="GZ380" s="1175"/>
      <c r="HA380" s="1175"/>
      <c r="HB380" s="1175"/>
      <c r="HC380" s="1175"/>
      <c r="HD380" s="1175"/>
      <c r="HE380" s="1175"/>
      <c r="HF380" s="1175"/>
      <c r="HG380" s="1175"/>
      <c r="HH380" s="1175"/>
      <c r="HI380" s="1175"/>
      <c r="HJ380" s="1175"/>
      <c r="HK380" s="1175"/>
      <c r="HL380" s="1175"/>
      <c r="HM380" s="1175"/>
      <c r="HN380" s="1175"/>
      <c r="HO380" s="1175"/>
      <c r="HP380" s="1175"/>
      <c r="HQ380" s="1175"/>
      <c r="HR380" s="1175"/>
      <c r="HS380" s="1175"/>
      <c r="HT380" s="1175"/>
      <c r="HU380" s="1175"/>
      <c r="HV380" s="1175"/>
      <c r="HW380" s="1175"/>
      <c r="HX380" s="1175"/>
      <c r="HY380" s="1175"/>
      <c r="HZ380" s="1175"/>
      <c r="IA380" s="1175"/>
      <c r="IB380" s="1175"/>
      <c r="IC380" s="1175"/>
      <c r="ID380" s="1175"/>
      <c r="IE380" s="1175"/>
      <c r="IF380" s="1175"/>
      <c r="IG380" s="1175"/>
      <c r="IH380" s="1175"/>
      <c r="II380" s="1175"/>
      <c r="IJ380" s="1175"/>
      <c r="IK380" s="1175"/>
      <c r="IL380" s="1175"/>
      <c r="IM380" s="1175"/>
      <c r="IN380" s="1175"/>
      <c r="IO380" s="1175"/>
      <c r="IP380" s="1175"/>
      <c r="IQ380" s="1175"/>
      <c r="IR380" s="1175"/>
      <c r="IS380" s="1175"/>
      <c r="IT380" s="1175"/>
      <c r="IU380" s="1175"/>
      <c r="IV380" s="1175"/>
      <c r="IW380" s="1175"/>
      <c r="IX380" s="1175"/>
      <c r="IY380" s="1175"/>
      <c r="IZ380" s="1175"/>
      <c r="JA380" s="1175"/>
      <c r="JB380" s="1175"/>
      <c r="JC380" s="1175"/>
      <c r="JD380" s="1175"/>
      <c r="JE380" s="1175"/>
    </row>
    <row r="381" spans="1:265" s="1175" customFormat="1" ht="15" hidden="1" customHeight="1" x14ac:dyDescent="0.25">
      <c r="A381" s="1206"/>
      <c r="B381" s="1206"/>
      <c r="C381" s="1206"/>
      <c r="D381" s="1206"/>
      <c r="E381" s="1206"/>
      <c r="F381" s="1206"/>
      <c r="G381" s="1206"/>
      <c r="H381" s="1206"/>
      <c r="I381" s="1206"/>
      <c r="J381" s="1206"/>
      <c r="K381" s="1206"/>
      <c r="L381" s="1206"/>
      <c r="M381" s="1064"/>
      <c r="N381" s="1064"/>
      <c r="O381" s="1206"/>
      <c r="P381" s="1206"/>
      <c r="Q381" s="1206"/>
      <c r="R381" s="1206"/>
      <c r="S381" s="1206"/>
      <c r="T381" s="1206"/>
      <c r="U381" s="1206"/>
      <c r="V381" s="1206"/>
      <c r="W381" s="1206"/>
      <c r="X381" s="1206"/>
      <c r="Y381" s="1206"/>
      <c r="Z381" s="1206"/>
      <c r="AA381" s="1206"/>
      <c r="AB381" s="1206"/>
      <c r="AC381" s="1206"/>
      <c r="AD381" s="1206"/>
      <c r="AE381" s="1206"/>
      <c r="AF381" s="1206"/>
      <c r="AG381" s="1206"/>
      <c r="AH381" s="1206"/>
      <c r="AI381" s="1206"/>
      <c r="AJ381" s="1206"/>
      <c r="AK381" s="1206"/>
      <c r="AL381" s="1206"/>
      <c r="AM381" s="1206"/>
      <c r="AN381" s="1206"/>
      <c r="AO381" s="1206"/>
      <c r="AP381" s="1206"/>
      <c r="AQ381" s="1206"/>
      <c r="AR381" s="1206"/>
      <c r="AS381" s="1206"/>
      <c r="AT381" s="1206"/>
      <c r="AU381" s="1206"/>
      <c r="AV381" s="1206"/>
      <c r="AW381" s="1206"/>
      <c r="AX381" s="1206"/>
      <c r="AY381" s="1206"/>
      <c r="AZ381" s="1206"/>
      <c r="BA381" s="1206"/>
      <c r="BB381" s="1206"/>
      <c r="BC381" s="1206"/>
      <c r="BD381" s="1206"/>
      <c r="BE381" s="1206"/>
      <c r="BF381" s="1206"/>
      <c r="BG381" s="1206"/>
      <c r="BH381" s="1206"/>
      <c r="BI381" s="1206"/>
      <c r="BJ381" s="1206"/>
      <c r="BK381" s="1206"/>
      <c r="BL381" s="1206"/>
      <c r="BM381" s="1206"/>
      <c r="BN381" s="1206"/>
      <c r="BO381" s="1206"/>
      <c r="BP381" s="1206"/>
      <c r="BQ381" s="1206"/>
      <c r="BR381" s="1206"/>
      <c r="BS381" s="1206"/>
      <c r="BT381" s="1206"/>
      <c r="BU381" s="1206"/>
      <c r="BV381" s="1206"/>
      <c r="BW381" s="1206"/>
      <c r="BX381" s="1206"/>
      <c r="BY381" s="1206"/>
      <c r="BZ381" s="1206"/>
      <c r="CA381" s="1206"/>
      <c r="CB381" s="1206"/>
      <c r="CC381" s="1206"/>
      <c r="CD381" s="1206"/>
      <c r="CE381" s="1206"/>
      <c r="CF381" s="1206"/>
      <c r="CG381" s="1206"/>
      <c r="CH381" s="1206"/>
      <c r="CI381" s="1206"/>
      <c r="CJ381" s="1206"/>
    </row>
    <row r="382" spans="1:265" s="1206" customFormat="1" ht="15" hidden="1" customHeight="1" x14ac:dyDescent="0.25">
      <c r="M382" s="1064"/>
      <c r="N382" s="1064"/>
      <c r="CK382" s="1175"/>
      <c r="CL382" s="1175"/>
      <c r="CM382" s="1175"/>
      <c r="CN382" s="1175"/>
      <c r="CO382" s="1175"/>
      <c r="CP382" s="1175"/>
      <c r="CQ382" s="1175"/>
      <c r="CR382" s="1175"/>
      <c r="CS382" s="1175"/>
      <c r="CT382" s="1175"/>
      <c r="CU382" s="1175"/>
      <c r="CV382" s="1175"/>
      <c r="CW382" s="1175"/>
      <c r="CX382" s="1175"/>
      <c r="CY382" s="1175"/>
      <c r="CZ382" s="1175"/>
      <c r="DA382" s="1175"/>
      <c r="DB382" s="1175"/>
      <c r="DC382" s="1175"/>
      <c r="DD382" s="1175"/>
      <c r="DE382" s="1175"/>
      <c r="DF382" s="1175"/>
      <c r="DG382" s="1175"/>
      <c r="DH382" s="1175"/>
      <c r="DI382" s="1175"/>
      <c r="DJ382" s="1175"/>
      <c r="DK382" s="1175"/>
      <c r="DL382" s="1175"/>
      <c r="DM382" s="1175"/>
      <c r="DN382" s="1175"/>
      <c r="DO382" s="1175"/>
      <c r="DP382" s="1175"/>
      <c r="DQ382" s="1175"/>
      <c r="DR382" s="1175"/>
      <c r="DS382" s="1175"/>
      <c r="DT382" s="1175"/>
      <c r="DU382" s="1175"/>
      <c r="DV382" s="1175"/>
      <c r="DW382" s="1175"/>
      <c r="DX382" s="1175"/>
      <c r="DY382" s="1175"/>
      <c r="DZ382" s="1175"/>
      <c r="EA382" s="1175"/>
      <c r="EB382" s="1175"/>
      <c r="EC382" s="1175"/>
      <c r="ED382" s="1175"/>
      <c r="EE382" s="1175"/>
      <c r="EF382" s="1175"/>
      <c r="EG382" s="1175"/>
      <c r="EH382" s="1175"/>
      <c r="EI382" s="1175"/>
      <c r="EJ382" s="1175"/>
      <c r="EK382" s="1175"/>
      <c r="EL382" s="1175"/>
      <c r="EM382" s="1175"/>
      <c r="EN382" s="1175"/>
      <c r="EO382" s="1175"/>
      <c r="EP382" s="1175"/>
      <c r="EQ382" s="1175"/>
      <c r="ER382" s="1175"/>
      <c r="ES382" s="1175"/>
      <c r="ET382" s="1175"/>
      <c r="EU382" s="1175"/>
      <c r="EV382" s="1175"/>
      <c r="EW382" s="1175"/>
      <c r="EX382" s="1175"/>
      <c r="EY382" s="1175"/>
      <c r="EZ382" s="1175"/>
      <c r="FA382" s="1175"/>
      <c r="FB382" s="1175"/>
      <c r="FC382" s="1175"/>
      <c r="FD382" s="1175"/>
      <c r="FE382" s="1175"/>
      <c r="FF382" s="1175"/>
      <c r="FG382" s="1175"/>
      <c r="FH382" s="1175"/>
      <c r="FI382" s="1175"/>
      <c r="FJ382" s="1175"/>
      <c r="FK382" s="1175"/>
      <c r="FL382" s="1175"/>
      <c r="FM382" s="1175"/>
      <c r="FN382" s="1175"/>
      <c r="FO382" s="1175"/>
      <c r="FP382" s="1175"/>
      <c r="FQ382" s="1175"/>
      <c r="FR382" s="1175"/>
      <c r="FS382" s="1175"/>
      <c r="FT382" s="1175"/>
      <c r="FU382" s="1175"/>
      <c r="FV382" s="1175"/>
      <c r="FW382" s="1175"/>
      <c r="FX382" s="1175"/>
      <c r="FY382" s="1175"/>
      <c r="FZ382" s="1175"/>
      <c r="GA382" s="1175"/>
      <c r="GB382" s="1175"/>
      <c r="GC382" s="1175"/>
      <c r="GD382" s="1175"/>
      <c r="GE382" s="1175"/>
      <c r="GF382" s="1175"/>
      <c r="GG382" s="1175"/>
      <c r="GH382" s="1175"/>
      <c r="GI382" s="1175"/>
      <c r="GJ382" s="1175"/>
      <c r="GK382" s="1175"/>
      <c r="GL382" s="1175"/>
      <c r="GM382" s="1175"/>
      <c r="GN382" s="1175"/>
      <c r="GO382" s="1175"/>
      <c r="GP382" s="1175"/>
      <c r="GQ382" s="1175"/>
      <c r="GR382" s="1175"/>
      <c r="GS382" s="1175"/>
      <c r="GT382" s="1175"/>
      <c r="GU382" s="1175"/>
      <c r="GV382" s="1175"/>
      <c r="GW382" s="1175"/>
      <c r="GX382" s="1175"/>
      <c r="GY382" s="1175"/>
      <c r="GZ382" s="1175"/>
      <c r="HA382" s="1175"/>
      <c r="HB382" s="1175"/>
      <c r="HC382" s="1175"/>
      <c r="HD382" s="1175"/>
      <c r="HE382" s="1175"/>
      <c r="HF382" s="1175"/>
      <c r="HG382" s="1175"/>
      <c r="HH382" s="1175"/>
      <c r="HI382" s="1175"/>
      <c r="HJ382" s="1175"/>
      <c r="HK382" s="1175"/>
      <c r="HL382" s="1175"/>
      <c r="HM382" s="1175"/>
      <c r="HN382" s="1175"/>
      <c r="HO382" s="1175"/>
      <c r="HP382" s="1175"/>
      <c r="HQ382" s="1175"/>
      <c r="HR382" s="1175"/>
      <c r="HS382" s="1175"/>
      <c r="HT382" s="1175"/>
      <c r="HU382" s="1175"/>
      <c r="HV382" s="1175"/>
      <c r="HW382" s="1175"/>
      <c r="HX382" s="1175"/>
      <c r="HY382" s="1175"/>
      <c r="HZ382" s="1175"/>
      <c r="IA382" s="1175"/>
      <c r="IB382" s="1175"/>
      <c r="IC382" s="1175"/>
      <c r="ID382" s="1175"/>
      <c r="IE382" s="1175"/>
      <c r="IF382" s="1175"/>
      <c r="IG382" s="1175"/>
      <c r="IH382" s="1175"/>
      <c r="II382" s="1175"/>
      <c r="IJ382" s="1175"/>
      <c r="IK382" s="1175"/>
      <c r="IL382" s="1175"/>
      <c r="IM382" s="1175"/>
      <c r="IN382" s="1175"/>
      <c r="IO382" s="1175"/>
      <c r="IP382" s="1175"/>
      <c r="IQ382" s="1175"/>
      <c r="IR382" s="1175"/>
      <c r="IS382" s="1175"/>
      <c r="IT382" s="1175"/>
      <c r="IU382" s="1175"/>
      <c r="IV382" s="1175"/>
      <c r="IW382" s="1175"/>
      <c r="IX382" s="1175"/>
      <c r="IY382" s="1175"/>
      <c r="IZ382" s="1175"/>
      <c r="JA382" s="1175"/>
      <c r="JB382" s="1175"/>
      <c r="JC382" s="1175"/>
      <c r="JD382" s="1175"/>
      <c r="JE382" s="1175"/>
    </row>
    <row r="383" spans="1:265" s="1206" customFormat="1" ht="15" hidden="1" customHeight="1" x14ac:dyDescent="0.25">
      <c r="M383" s="1064"/>
      <c r="N383" s="1064"/>
      <c r="CK383" s="1175"/>
      <c r="CL383" s="1175"/>
      <c r="CM383" s="1175"/>
      <c r="CN383" s="1175"/>
      <c r="CO383" s="1175"/>
      <c r="CP383" s="1175"/>
      <c r="CQ383" s="1175"/>
      <c r="CR383" s="1175"/>
      <c r="CS383" s="1175"/>
      <c r="CT383" s="1175"/>
      <c r="CU383" s="1175"/>
      <c r="CV383" s="1175"/>
      <c r="CW383" s="1175"/>
      <c r="CX383" s="1175"/>
      <c r="CY383" s="1175"/>
      <c r="CZ383" s="1175"/>
      <c r="DA383" s="1175"/>
      <c r="DB383" s="1175"/>
      <c r="DC383" s="1175"/>
      <c r="DD383" s="1175"/>
      <c r="DE383" s="1175"/>
      <c r="DF383" s="1175"/>
      <c r="DG383" s="1175"/>
      <c r="DH383" s="1175"/>
      <c r="DI383" s="1175"/>
      <c r="DJ383" s="1175"/>
      <c r="DK383" s="1175"/>
      <c r="DL383" s="1175"/>
      <c r="DM383" s="1175"/>
      <c r="DN383" s="1175"/>
      <c r="DO383" s="1175"/>
      <c r="DP383" s="1175"/>
      <c r="DQ383" s="1175"/>
      <c r="DR383" s="1175"/>
      <c r="DS383" s="1175"/>
      <c r="DT383" s="1175"/>
      <c r="DU383" s="1175"/>
      <c r="DV383" s="1175"/>
      <c r="DW383" s="1175"/>
      <c r="DX383" s="1175"/>
      <c r="DY383" s="1175"/>
      <c r="DZ383" s="1175"/>
      <c r="EA383" s="1175"/>
      <c r="EB383" s="1175"/>
      <c r="EC383" s="1175"/>
      <c r="ED383" s="1175"/>
      <c r="EE383" s="1175"/>
      <c r="EF383" s="1175"/>
      <c r="EG383" s="1175"/>
      <c r="EH383" s="1175"/>
      <c r="EI383" s="1175"/>
      <c r="EJ383" s="1175"/>
      <c r="EK383" s="1175"/>
      <c r="EL383" s="1175"/>
      <c r="EM383" s="1175"/>
      <c r="EN383" s="1175"/>
      <c r="EO383" s="1175"/>
      <c r="EP383" s="1175"/>
      <c r="EQ383" s="1175"/>
      <c r="ER383" s="1175"/>
      <c r="ES383" s="1175"/>
      <c r="ET383" s="1175"/>
      <c r="EU383" s="1175"/>
      <c r="EV383" s="1175"/>
      <c r="EW383" s="1175"/>
      <c r="EX383" s="1175"/>
      <c r="EY383" s="1175"/>
      <c r="EZ383" s="1175"/>
      <c r="FA383" s="1175"/>
      <c r="FB383" s="1175"/>
      <c r="FC383" s="1175"/>
      <c r="FD383" s="1175"/>
      <c r="FE383" s="1175"/>
      <c r="FF383" s="1175"/>
      <c r="FG383" s="1175"/>
      <c r="FH383" s="1175"/>
      <c r="FI383" s="1175"/>
      <c r="FJ383" s="1175"/>
      <c r="FK383" s="1175"/>
      <c r="FL383" s="1175"/>
      <c r="FM383" s="1175"/>
      <c r="FN383" s="1175"/>
      <c r="FO383" s="1175"/>
      <c r="FP383" s="1175"/>
      <c r="FQ383" s="1175"/>
      <c r="FR383" s="1175"/>
      <c r="FS383" s="1175"/>
      <c r="FT383" s="1175"/>
      <c r="FU383" s="1175"/>
      <c r="FV383" s="1175"/>
      <c r="FW383" s="1175"/>
      <c r="FX383" s="1175"/>
      <c r="FY383" s="1175"/>
      <c r="FZ383" s="1175"/>
      <c r="GA383" s="1175"/>
      <c r="GB383" s="1175"/>
      <c r="GC383" s="1175"/>
      <c r="GD383" s="1175"/>
      <c r="GE383" s="1175"/>
      <c r="GF383" s="1175"/>
      <c r="GG383" s="1175"/>
      <c r="GH383" s="1175"/>
      <c r="GI383" s="1175"/>
      <c r="GJ383" s="1175"/>
      <c r="GK383" s="1175"/>
      <c r="GL383" s="1175"/>
      <c r="GM383" s="1175"/>
      <c r="GN383" s="1175"/>
      <c r="GO383" s="1175"/>
      <c r="GP383" s="1175"/>
      <c r="GQ383" s="1175"/>
      <c r="GR383" s="1175"/>
      <c r="GS383" s="1175"/>
      <c r="GT383" s="1175"/>
      <c r="GU383" s="1175"/>
      <c r="GV383" s="1175"/>
      <c r="GW383" s="1175"/>
      <c r="GX383" s="1175"/>
      <c r="GY383" s="1175"/>
      <c r="GZ383" s="1175"/>
      <c r="HA383" s="1175"/>
      <c r="HB383" s="1175"/>
      <c r="HC383" s="1175"/>
      <c r="HD383" s="1175"/>
      <c r="HE383" s="1175"/>
      <c r="HF383" s="1175"/>
      <c r="HG383" s="1175"/>
      <c r="HH383" s="1175"/>
      <c r="HI383" s="1175"/>
      <c r="HJ383" s="1175"/>
      <c r="HK383" s="1175"/>
      <c r="HL383" s="1175"/>
      <c r="HM383" s="1175"/>
      <c r="HN383" s="1175"/>
      <c r="HO383" s="1175"/>
      <c r="HP383" s="1175"/>
      <c r="HQ383" s="1175"/>
      <c r="HR383" s="1175"/>
      <c r="HS383" s="1175"/>
      <c r="HT383" s="1175"/>
      <c r="HU383" s="1175"/>
      <c r="HV383" s="1175"/>
      <c r="HW383" s="1175"/>
      <c r="HX383" s="1175"/>
      <c r="HY383" s="1175"/>
      <c r="HZ383" s="1175"/>
      <c r="IA383" s="1175"/>
      <c r="IB383" s="1175"/>
      <c r="IC383" s="1175"/>
      <c r="ID383" s="1175"/>
      <c r="IE383" s="1175"/>
      <c r="IF383" s="1175"/>
      <c r="IG383" s="1175"/>
      <c r="IH383" s="1175"/>
      <c r="II383" s="1175"/>
      <c r="IJ383" s="1175"/>
      <c r="IK383" s="1175"/>
      <c r="IL383" s="1175"/>
      <c r="IM383" s="1175"/>
      <c r="IN383" s="1175"/>
      <c r="IO383" s="1175"/>
      <c r="IP383" s="1175"/>
      <c r="IQ383" s="1175"/>
      <c r="IR383" s="1175"/>
      <c r="IS383" s="1175"/>
      <c r="IT383" s="1175"/>
      <c r="IU383" s="1175"/>
      <c r="IV383" s="1175"/>
      <c r="IW383" s="1175"/>
      <c r="IX383" s="1175"/>
      <c r="IY383" s="1175"/>
      <c r="IZ383" s="1175"/>
      <c r="JA383" s="1175"/>
      <c r="JB383" s="1175"/>
      <c r="JC383" s="1175"/>
      <c r="JD383" s="1175"/>
      <c r="JE383" s="1175"/>
    </row>
    <row r="384" spans="1:265" s="1206" customFormat="1" ht="15" hidden="1" customHeight="1" x14ac:dyDescent="0.25">
      <c r="M384" s="1064"/>
      <c r="N384" s="1064"/>
      <c r="CK384" s="1175"/>
      <c r="CL384" s="1175"/>
      <c r="CM384" s="1175"/>
      <c r="CN384" s="1175"/>
      <c r="CO384" s="1175"/>
      <c r="CP384" s="1175"/>
      <c r="CQ384" s="1175"/>
      <c r="CR384" s="1175"/>
      <c r="CS384" s="1175"/>
      <c r="CT384" s="1175"/>
      <c r="CU384" s="1175"/>
      <c r="CV384" s="1175"/>
      <c r="CW384" s="1175"/>
      <c r="CX384" s="1175"/>
      <c r="CY384" s="1175"/>
      <c r="CZ384" s="1175"/>
      <c r="DA384" s="1175"/>
      <c r="DB384" s="1175"/>
      <c r="DC384" s="1175"/>
      <c r="DD384" s="1175"/>
      <c r="DE384" s="1175"/>
      <c r="DF384" s="1175"/>
      <c r="DG384" s="1175"/>
      <c r="DH384" s="1175"/>
      <c r="DI384" s="1175"/>
      <c r="DJ384" s="1175"/>
      <c r="DK384" s="1175"/>
      <c r="DL384" s="1175"/>
      <c r="DM384" s="1175"/>
      <c r="DN384" s="1175"/>
      <c r="DO384" s="1175"/>
      <c r="DP384" s="1175"/>
      <c r="DQ384" s="1175"/>
      <c r="DR384" s="1175"/>
      <c r="DS384" s="1175"/>
      <c r="DT384" s="1175"/>
      <c r="DU384" s="1175"/>
      <c r="DV384" s="1175"/>
      <c r="DW384" s="1175"/>
      <c r="DX384" s="1175"/>
      <c r="DY384" s="1175"/>
      <c r="DZ384" s="1175"/>
      <c r="EA384" s="1175"/>
      <c r="EB384" s="1175"/>
      <c r="EC384" s="1175"/>
      <c r="ED384" s="1175"/>
      <c r="EE384" s="1175"/>
      <c r="EF384" s="1175"/>
      <c r="EG384" s="1175"/>
      <c r="EH384" s="1175"/>
      <c r="EI384" s="1175"/>
      <c r="EJ384" s="1175"/>
      <c r="EK384" s="1175"/>
      <c r="EL384" s="1175"/>
      <c r="EM384" s="1175"/>
      <c r="EN384" s="1175"/>
      <c r="EO384" s="1175"/>
      <c r="EP384" s="1175"/>
      <c r="EQ384" s="1175"/>
      <c r="ER384" s="1175"/>
      <c r="ES384" s="1175"/>
      <c r="ET384" s="1175"/>
      <c r="EU384" s="1175"/>
      <c r="EV384" s="1175"/>
      <c r="EW384" s="1175"/>
      <c r="EX384" s="1175"/>
      <c r="EY384" s="1175"/>
      <c r="EZ384" s="1175"/>
      <c r="FA384" s="1175"/>
      <c r="FB384" s="1175"/>
      <c r="FC384" s="1175"/>
      <c r="FD384" s="1175"/>
      <c r="FE384" s="1175"/>
      <c r="FF384" s="1175"/>
      <c r="FG384" s="1175"/>
      <c r="FH384" s="1175"/>
      <c r="FI384" s="1175"/>
      <c r="FJ384" s="1175"/>
      <c r="FK384" s="1175"/>
      <c r="FL384" s="1175"/>
      <c r="FM384" s="1175"/>
      <c r="FN384" s="1175"/>
      <c r="FO384" s="1175"/>
      <c r="FP384" s="1175"/>
      <c r="FQ384" s="1175"/>
      <c r="FR384" s="1175"/>
      <c r="FS384" s="1175"/>
      <c r="FT384" s="1175"/>
      <c r="FU384" s="1175"/>
      <c r="FV384" s="1175"/>
      <c r="FW384" s="1175"/>
      <c r="FX384" s="1175"/>
      <c r="FY384" s="1175"/>
      <c r="FZ384" s="1175"/>
      <c r="GA384" s="1175"/>
      <c r="GB384" s="1175"/>
      <c r="GC384" s="1175"/>
      <c r="GD384" s="1175"/>
      <c r="GE384" s="1175"/>
      <c r="GF384" s="1175"/>
      <c r="GG384" s="1175"/>
      <c r="GH384" s="1175"/>
      <c r="GI384" s="1175"/>
      <c r="GJ384" s="1175"/>
      <c r="GK384" s="1175"/>
      <c r="GL384" s="1175"/>
      <c r="GM384" s="1175"/>
      <c r="GN384" s="1175"/>
      <c r="GO384" s="1175"/>
      <c r="GP384" s="1175"/>
      <c r="GQ384" s="1175"/>
      <c r="GR384" s="1175"/>
      <c r="GS384" s="1175"/>
      <c r="GT384" s="1175"/>
      <c r="GU384" s="1175"/>
      <c r="GV384" s="1175"/>
      <c r="GW384" s="1175"/>
      <c r="GX384" s="1175"/>
      <c r="GY384" s="1175"/>
      <c r="GZ384" s="1175"/>
      <c r="HA384" s="1175"/>
      <c r="HB384" s="1175"/>
      <c r="HC384" s="1175"/>
      <c r="HD384" s="1175"/>
      <c r="HE384" s="1175"/>
      <c r="HF384" s="1175"/>
      <c r="HG384" s="1175"/>
      <c r="HH384" s="1175"/>
      <c r="HI384" s="1175"/>
      <c r="HJ384" s="1175"/>
      <c r="HK384" s="1175"/>
      <c r="HL384" s="1175"/>
      <c r="HM384" s="1175"/>
      <c r="HN384" s="1175"/>
      <c r="HO384" s="1175"/>
      <c r="HP384" s="1175"/>
      <c r="HQ384" s="1175"/>
      <c r="HR384" s="1175"/>
      <c r="HS384" s="1175"/>
      <c r="HT384" s="1175"/>
      <c r="HU384" s="1175"/>
      <c r="HV384" s="1175"/>
      <c r="HW384" s="1175"/>
      <c r="HX384" s="1175"/>
      <c r="HY384" s="1175"/>
      <c r="HZ384" s="1175"/>
      <c r="IA384" s="1175"/>
      <c r="IB384" s="1175"/>
      <c r="IC384" s="1175"/>
      <c r="ID384" s="1175"/>
      <c r="IE384" s="1175"/>
      <c r="IF384" s="1175"/>
      <c r="IG384" s="1175"/>
      <c r="IH384" s="1175"/>
      <c r="II384" s="1175"/>
      <c r="IJ384" s="1175"/>
      <c r="IK384" s="1175"/>
      <c r="IL384" s="1175"/>
      <c r="IM384" s="1175"/>
      <c r="IN384" s="1175"/>
      <c r="IO384" s="1175"/>
      <c r="IP384" s="1175"/>
      <c r="IQ384" s="1175"/>
      <c r="IR384" s="1175"/>
      <c r="IS384" s="1175"/>
      <c r="IT384" s="1175"/>
      <c r="IU384" s="1175"/>
      <c r="IV384" s="1175"/>
      <c r="IW384" s="1175"/>
      <c r="IX384" s="1175"/>
      <c r="IY384" s="1175"/>
      <c r="IZ384" s="1175"/>
      <c r="JA384" s="1175"/>
      <c r="JB384" s="1175"/>
      <c r="JC384" s="1175"/>
      <c r="JD384" s="1175"/>
      <c r="JE384" s="1175"/>
    </row>
    <row r="385" spans="1:265" s="1175" customFormat="1" ht="15" hidden="1" customHeight="1" x14ac:dyDescent="0.25">
      <c r="A385" s="1206"/>
      <c r="B385" s="1206"/>
      <c r="C385" s="1206"/>
      <c r="D385" s="1206"/>
      <c r="E385" s="1206"/>
      <c r="F385" s="1206"/>
      <c r="G385" s="1206"/>
      <c r="H385" s="1206"/>
      <c r="I385" s="1206"/>
      <c r="J385" s="1206"/>
      <c r="K385" s="1206"/>
      <c r="L385" s="1206"/>
      <c r="M385" s="1064"/>
      <c r="N385" s="1064"/>
      <c r="O385" s="1206"/>
      <c r="P385" s="1206"/>
      <c r="Q385" s="1206"/>
      <c r="R385" s="1206"/>
      <c r="S385" s="1206"/>
      <c r="T385" s="1206"/>
      <c r="U385" s="1206"/>
      <c r="V385" s="1206"/>
      <c r="W385" s="1206"/>
      <c r="X385" s="1206"/>
      <c r="Y385" s="1206"/>
      <c r="Z385" s="1206"/>
      <c r="AA385" s="1206"/>
      <c r="AB385" s="1206"/>
      <c r="AC385" s="1206"/>
      <c r="AD385" s="1206"/>
      <c r="AE385" s="1206"/>
      <c r="AF385" s="1206"/>
      <c r="AG385" s="1206"/>
      <c r="AH385" s="1206"/>
      <c r="AI385" s="1206"/>
      <c r="AJ385" s="1206"/>
      <c r="AK385" s="1206"/>
      <c r="AL385" s="1206"/>
      <c r="AM385" s="1206"/>
      <c r="AN385" s="1206"/>
      <c r="AO385" s="1206"/>
      <c r="AP385" s="1206"/>
      <c r="AQ385" s="1206"/>
      <c r="AR385" s="1206"/>
      <c r="AS385" s="1206"/>
      <c r="AT385" s="1206"/>
      <c r="AU385" s="1206"/>
      <c r="AV385" s="1206"/>
      <c r="AW385" s="1206"/>
      <c r="AX385" s="1206"/>
      <c r="AY385" s="1206"/>
      <c r="AZ385" s="1206"/>
      <c r="BA385" s="1206"/>
      <c r="BB385" s="1206"/>
      <c r="BC385" s="1206"/>
      <c r="BD385" s="1206"/>
      <c r="BE385" s="1206"/>
      <c r="BF385" s="1206"/>
      <c r="BG385" s="1206"/>
      <c r="BH385" s="1206"/>
      <c r="BI385" s="1206"/>
      <c r="BJ385" s="1206"/>
      <c r="BK385" s="1206"/>
      <c r="BL385" s="1206"/>
      <c r="BM385" s="1206"/>
      <c r="BN385" s="1206"/>
      <c r="BO385" s="1206"/>
      <c r="BP385" s="1206"/>
      <c r="BQ385" s="1206"/>
      <c r="BR385" s="1206"/>
      <c r="BS385" s="1206"/>
      <c r="BT385" s="1206"/>
      <c r="BU385" s="1206"/>
      <c r="BV385" s="1206"/>
      <c r="BW385" s="1206"/>
      <c r="BX385" s="1206"/>
      <c r="BY385" s="1206"/>
      <c r="BZ385" s="1206"/>
      <c r="CA385" s="1206"/>
      <c r="CB385" s="1206"/>
      <c r="CC385" s="1206"/>
      <c r="CD385" s="1206"/>
      <c r="CE385" s="1206"/>
      <c r="CF385" s="1206"/>
      <c r="CG385" s="1206"/>
      <c r="CH385" s="1206"/>
      <c r="CI385" s="1206"/>
      <c r="CJ385" s="1206"/>
    </row>
    <row r="386" spans="1:265" s="1175" customFormat="1" ht="15" hidden="1" customHeight="1" x14ac:dyDescent="0.25">
      <c r="A386" s="1206"/>
      <c r="B386" s="1206"/>
      <c r="C386" s="1206"/>
      <c r="D386" s="1206"/>
      <c r="E386" s="1206"/>
      <c r="F386" s="1206"/>
      <c r="G386" s="1206"/>
      <c r="H386" s="1206"/>
      <c r="I386" s="1206"/>
      <c r="J386" s="1206"/>
      <c r="K386" s="1206"/>
      <c r="L386" s="1206"/>
      <c r="M386" s="1064"/>
      <c r="N386" s="1064"/>
      <c r="O386" s="1206"/>
      <c r="P386" s="1206"/>
      <c r="Q386" s="1206"/>
      <c r="R386" s="1206"/>
      <c r="S386" s="1206"/>
      <c r="T386" s="1206"/>
      <c r="U386" s="1206"/>
      <c r="V386" s="1206"/>
      <c r="W386" s="1206"/>
      <c r="X386" s="1206"/>
      <c r="Y386" s="1206"/>
      <c r="Z386" s="1206"/>
      <c r="AA386" s="1206"/>
      <c r="AB386" s="1206"/>
      <c r="AC386" s="1206"/>
      <c r="AD386" s="1206"/>
      <c r="AE386" s="1206"/>
      <c r="AF386" s="1206"/>
      <c r="AG386" s="1206"/>
      <c r="AH386" s="1206"/>
      <c r="AI386" s="1206"/>
      <c r="AJ386" s="1206"/>
      <c r="AK386" s="1206"/>
      <c r="AL386" s="1206"/>
      <c r="AM386" s="1206"/>
      <c r="AN386" s="1206"/>
      <c r="AO386" s="1206"/>
      <c r="AP386" s="1206"/>
      <c r="AQ386" s="1206"/>
      <c r="AR386" s="1206"/>
      <c r="AS386" s="1206"/>
      <c r="AT386" s="1206"/>
      <c r="AU386" s="1206"/>
      <c r="AV386" s="1206"/>
      <c r="AW386" s="1206"/>
      <c r="AX386" s="1206"/>
      <c r="AY386" s="1206"/>
      <c r="AZ386" s="1206"/>
      <c r="BA386" s="1206"/>
      <c r="BB386" s="1206"/>
      <c r="BC386" s="1206"/>
      <c r="BD386" s="1206"/>
      <c r="BE386" s="1206"/>
      <c r="BF386" s="1206"/>
      <c r="BG386" s="1206"/>
      <c r="BH386" s="1206"/>
      <c r="BI386" s="1206"/>
      <c r="BJ386" s="1206"/>
      <c r="BK386" s="1206"/>
      <c r="BL386" s="1206"/>
      <c r="BM386" s="1206"/>
      <c r="BN386" s="1206"/>
      <c r="BO386" s="1206"/>
      <c r="BP386" s="1206"/>
      <c r="BQ386" s="1206"/>
      <c r="BR386" s="1206"/>
      <c r="BS386" s="1206"/>
      <c r="BT386" s="1206"/>
      <c r="BU386" s="1206"/>
      <c r="BV386" s="1206"/>
      <c r="BW386" s="1206"/>
      <c r="BX386" s="1206"/>
      <c r="BY386" s="1206"/>
      <c r="BZ386" s="1206"/>
      <c r="CA386" s="1206"/>
      <c r="CB386" s="1206"/>
      <c r="CC386" s="1206"/>
      <c r="CD386" s="1206"/>
      <c r="CE386" s="1206"/>
      <c r="CF386" s="1206"/>
      <c r="CG386" s="1206"/>
      <c r="CH386" s="1206"/>
      <c r="CI386" s="1206"/>
      <c r="CJ386" s="1206"/>
    </row>
    <row r="387" spans="1:265" s="1175" customFormat="1" ht="15" hidden="1" customHeight="1" x14ac:dyDescent="0.25">
      <c r="A387" s="1206"/>
      <c r="B387" s="1206"/>
      <c r="C387" s="1206"/>
      <c r="D387" s="1206"/>
      <c r="E387" s="1206"/>
      <c r="F387" s="1206"/>
      <c r="G387" s="1206"/>
      <c r="H387" s="1206"/>
      <c r="I387" s="1206"/>
      <c r="J387" s="1206"/>
      <c r="K387" s="1206"/>
      <c r="L387" s="1206"/>
      <c r="M387" s="1064"/>
      <c r="N387" s="1064"/>
      <c r="O387" s="1206"/>
      <c r="P387" s="1206"/>
      <c r="Q387" s="1206"/>
      <c r="R387" s="1206"/>
      <c r="S387" s="1206"/>
      <c r="T387" s="1206"/>
      <c r="U387" s="1206"/>
      <c r="V387" s="1206"/>
      <c r="W387" s="1206"/>
      <c r="X387" s="1206"/>
      <c r="Y387" s="1206"/>
      <c r="Z387" s="1206"/>
      <c r="AA387" s="1206"/>
      <c r="AB387" s="1206"/>
      <c r="AC387" s="1206"/>
      <c r="AD387" s="1206"/>
      <c r="AE387" s="1206"/>
      <c r="AF387" s="1206"/>
      <c r="AG387" s="1206"/>
      <c r="AH387" s="1206"/>
      <c r="AI387" s="1206"/>
      <c r="AJ387" s="1206"/>
      <c r="AK387" s="1206"/>
      <c r="AL387" s="1206"/>
      <c r="AM387" s="1206"/>
      <c r="AN387" s="1206"/>
      <c r="AO387" s="1206"/>
      <c r="AP387" s="1206"/>
      <c r="AQ387" s="1206"/>
      <c r="AR387" s="1206"/>
      <c r="AS387" s="1206"/>
      <c r="AT387" s="1206"/>
      <c r="AU387" s="1206"/>
      <c r="AV387" s="1206"/>
      <c r="AW387" s="1206"/>
      <c r="AX387" s="1206"/>
      <c r="AY387" s="1206"/>
      <c r="AZ387" s="1206"/>
      <c r="BA387" s="1206"/>
      <c r="BB387" s="1206"/>
      <c r="BC387" s="1206"/>
      <c r="BD387" s="1206"/>
      <c r="BE387" s="1206"/>
      <c r="BF387" s="1206"/>
      <c r="BG387" s="1206"/>
      <c r="BH387" s="1206"/>
      <c r="BI387" s="1206"/>
      <c r="BJ387" s="1206"/>
      <c r="BK387" s="1206"/>
      <c r="BL387" s="1206"/>
      <c r="BM387" s="1206"/>
      <c r="BN387" s="1206"/>
      <c r="BO387" s="1206"/>
      <c r="BP387" s="1206"/>
      <c r="BQ387" s="1206"/>
      <c r="BR387" s="1206"/>
      <c r="BS387" s="1206"/>
      <c r="BT387" s="1206"/>
      <c r="BU387" s="1206"/>
      <c r="BV387" s="1206"/>
      <c r="BW387" s="1206"/>
      <c r="BX387" s="1206"/>
      <c r="BY387" s="1206"/>
      <c r="BZ387" s="1206"/>
      <c r="CA387" s="1206"/>
      <c r="CB387" s="1206"/>
      <c r="CC387" s="1206"/>
      <c r="CD387" s="1206"/>
      <c r="CE387" s="1206"/>
      <c r="CF387" s="1206"/>
      <c r="CG387" s="1206"/>
      <c r="CH387" s="1206"/>
      <c r="CI387" s="1206"/>
      <c r="CJ387" s="1206"/>
    </row>
    <row r="388" spans="1:265" s="1175" customFormat="1" ht="15" hidden="1" customHeight="1" x14ac:dyDescent="0.25">
      <c r="A388" s="1206"/>
      <c r="B388" s="1206"/>
      <c r="C388" s="1206"/>
      <c r="D388" s="1206"/>
      <c r="E388" s="1206"/>
      <c r="F388" s="1206"/>
      <c r="G388" s="1206"/>
      <c r="H388" s="1206"/>
      <c r="I388" s="1206"/>
      <c r="J388" s="1206"/>
      <c r="K388" s="1206"/>
      <c r="L388" s="1206"/>
      <c r="M388" s="1064"/>
      <c r="N388" s="1064"/>
      <c r="O388" s="1206"/>
      <c r="P388" s="1206"/>
      <c r="Q388" s="1206"/>
      <c r="R388" s="1206"/>
      <c r="S388" s="1206"/>
      <c r="T388" s="1206"/>
      <c r="U388" s="1206"/>
      <c r="V388" s="1206"/>
      <c r="W388" s="1206"/>
      <c r="X388" s="1206"/>
      <c r="Y388" s="1206"/>
      <c r="Z388" s="1206"/>
      <c r="AA388" s="1206"/>
      <c r="AB388" s="1206"/>
      <c r="AC388" s="1206"/>
      <c r="AD388" s="1206"/>
      <c r="AE388" s="1206"/>
      <c r="AF388" s="1206"/>
      <c r="AG388" s="1206"/>
      <c r="AH388" s="1206"/>
      <c r="AI388" s="1206"/>
      <c r="AJ388" s="1206"/>
      <c r="AK388" s="1206"/>
      <c r="AL388" s="1206"/>
      <c r="AM388" s="1206"/>
      <c r="AN388" s="1206"/>
      <c r="AO388" s="1206"/>
      <c r="AP388" s="1206"/>
      <c r="AQ388" s="1206"/>
      <c r="AR388" s="1206"/>
      <c r="AS388" s="1206"/>
      <c r="AT388" s="1206"/>
      <c r="AU388" s="1206"/>
      <c r="AV388" s="1206"/>
      <c r="AW388" s="1206"/>
      <c r="AX388" s="1206"/>
      <c r="AY388" s="1206"/>
      <c r="AZ388" s="1206"/>
      <c r="BA388" s="1206"/>
      <c r="BB388" s="1206"/>
      <c r="BC388" s="1206"/>
      <c r="BD388" s="1206"/>
      <c r="BE388" s="1206"/>
      <c r="BF388" s="1206"/>
      <c r="BG388" s="1206"/>
      <c r="BH388" s="1206"/>
      <c r="BI388" s="1206"/>
      <c r="BJ388" s="1206"/>
      <c r="BK388" s="1206"/>
      <c r="BL388" s="1206"/>
      <c r="BM388" s="1206"/>
      <c r="BN388" s="1206"/>
      <c r="BO388" s="1206"/>
      <c r="BP388" s="1206"/>
      <c r="BQ388" s="1206"/>
      <c r="BR388" s="1206"/>
      <c r="BS388" s="1206"/>
      <c r="BT388" s="1206"/>
      <c r="BU388" s="1206"/>
      <c r="BV388" s="1206"/>
      <c r="BW388" s="1206"/>
      <c r="BX388" s="1206"/>
      <c r="BY388" s="1206"/>
      <c r="BZ388" s="1206"/>
      <c r="CA388" s="1206"/>
      <c r="CB388" s="1206"/>
      <c r="CC388" s="1206"/>
      <c r="CD388" s="1206"/>
      <c r="CE388" s="1206"/>
      <c r="CF388" s="1206"/>
      <c r="CG388" s="1206"/>
      <c r="CH388" s="1206"/>
      <c r="CI388" s="1206"/>
      <c r="CJ388" s="1206"/>
    </row>
    <row r="389" spans="1:265" s="1206" customFormat="1" ht="15" hidden="1" customHeight="1" x14ac:dyDescent="0.25">
      <c r="M389" s="1064"/>
      <c r="N389" s="1064"/>
      <c r="CK389" s="1175"/>
      <c r="CL389" s="1175"/>
      <c r="CM389" s="1175"/>
      <c r="CN389" s="1175"/>
      <c r="CO389" s="1175"/>
      <c r="CP389" s="1175"/>
      <c r="CQ389" s="1175"/>
      <c r="CR389" s="1175"/>
      <c r="CS389" s="1175"/>
      <c r="CT389" s="1175"/>
      <c r="CU389" s="1175"/>
      <c r="CV389" s="1175"/>
      <c r="CW389" s="1175"/>
      <c r="CX389" s="1175"/>
      <c r="CY389" s="1175"/>
      <c r="CZ389" s="1175"/>
      <c r="DA389" s="1175"/>
      <c r="DB389" s="1175"/>
      <c r="DC389" s="1175"/>
      <c r="DD389" s="1175"/>
      <c r="DE389" s="1175"/>
      <c r="DF389" s="1175"/>
      <c r="DG389" s="1175"/>
      <c r="DH389" s="1175"/>
      <c r="DI389" s="1175"/>
      <c r="DJ389" s="1175"/>
      <c r="DK389" s="1175"/>
      <c r="DL389" s="1175"/>
      <c r="DM389" s="1175"/>
      <c r="DN389" s="1175"/>
      <c r="DO389" s="1175"/>
      <c r="DP389" s="1175"/>
      <c r="DQ389" s="1175"/>
      <c r="DR389" s="1175"/>
      <c r="DS389" s="1175"/>
      <c r="DT389" s="1175"/>
      <c r="DU389" s="1175"/>
      <c r="DV389" s="1175"/>
      <c r="DW389" s="1175"/>
      <c r="DX389" s="1175"/>
      <c r="DY389" s="1175"/>
      <c r="DZ389" s="1175"/>
      <c r="EA389" s="1175"/>
      <c r="EB389" s="1175"/>
      <c r="EC389" s="1175"/>
      <c r="ED389" s="1175"/>
      <c r="EE389" s="1175"/>
      <c r="EF389" s="1175"/>
      <c r="EG389" s="1175"/>
      <c r="EH389" s="1175"/>
      <c r="EI389" s="1175"/>
      <c r="EJ389" s="1175"/>
      <c r="EK389" s="1175"/>
      <c r="EL389" s="1175"/>
      <c r="EM389" s="1175"/>
      <c r="EN389" s="1175"/>
      <c r="EO389" s="1175"/>
      <c r="EP389" s="1175"/>
      <c r="EQ389" s="1175"/>
      <c r="ER389" s="1175"/>
      <c r="ES389" s="1175"/>
      <c r="ET389" s="1175"/>
      <c r="EU389" s="1175"/>
      <c r="EV389" s="1175"/>
      <c r="EW389" s="1175"/>
      <c r="EX389" s="1175"/>
      <c r="EY389" s="1175"/>
      <c r="EZ389" s="1175"/>
      <c r="FA389" s="1175"/>
      <c r="FB389" s="1175"/>
      <c r="FC389" s="1175"/>
      <c r="FD389" s="1175"/>
      <c r="FE389" s="1175"/>
      <c r="FF389" s="1175"/>
      <c r="FG389" s="1175"/>
      <c r="FH389" s="1175"/>
      <c r="FI389" s="1175"/>
      <c r="FJ389" s="1175"/>
      <c r="FK389" s="1175"/>
      <c r="FL389" s="1175"/>
      <c r="FM389" s="1175"/>
      <c r="FN389" s="1175"/>
      <c r="FO389" s="1175"/>
      <c r="FP389" s="1175"/>
      <c r="FQ389" s="1175"/>
      <c r="FR389" s="1175"/>
      <c r="FS389" s="1175"/>
      <c r="FT389" s="1175"/>
      <c r="FU389" s="1175"/>
      <c r="FV389" s="1175"/>
      <c r="FW389" s="1175"/>
      <c r="FX389" s="1175"/>
      <c r="FY389" s="1175"/>
      <c r="FZ389" s="1175"/>
      <c r="GA389" s="1175"/>
      <c r="GB389" s="1175"/>
      <c r="GC389" s="1175"/>
      <c r="GD389" s="1175"/>
      <c r="GE389" s="1175"/>
      <c r="GF389" s="1175"/>
      <c r="GG389" s="1175"/>
      <c r="GH389" s="1175"/>
      <c r="GI389" s="1175"/>
      <c r="GJ389" s="1175"/>
      <c r="GK389" s="1175"/>
      <c r="GL389" s="1175"/>
      <c r="GM389" s="1175"/>
      <c r="GN389" s="1175"/>
      <c r="GO389" s="1175"/>
      <c r="GP389" s="1175"/>
      <c r="GQ389" s="1175"/>
      <c r="GR389" s="1175"/>
      <c r="GS389" s="1175"/>
      <c r="GT389" s="1175"/>
      <c r="GU389" s="1175"/>
      <c r="GV389" s="1175"/>
      <c r="GW389" s="1175"/>
      <c r="GX389" s="1175"/>
      <c r="GY389" s="1175"/>
      <c r="GZ389" s="1175"/>
      <c r="HA389" s="1175"/>
      <c r="HB389" s="1175"/>
      <c r="HC389" s="1175"/>
      <c r="HD389" s="1175"/>
      <c r="HE389" s="1175"/>
      <c r="HF389" s="1175"/>
      <c r="HG389" s="1175"/>
      <c r="HH389" s="1175"/>
      <c r="HI389" s="1175"/>
      <c r="HJ389" s="1175"/>
      <c r="HK389" s="1175"/>
      <c r="HL389" s="1175"/>
      <c r="HM389" s="1175"/>
      <c r="HN389" s="1175"/>
      <c r="HO389" s="1175"/>
      <c r="HP389" s="1175"/>
      <c r="HQ389" s="1175"/>
      <c r="HR389" s="1175"/>
      <c r="HS389" s="1175"/>
      <c r="HT389" s="1175"/>
      <c r="HU389" s="1175"/>
      <c r="HV389" s="1175"/>
      <c r="HW389" s="1175"/>
      <c r="HX389" s="1175"/>
      <c r="HY389" s="1175"/>
      <c r="HZ389" s="1175"/>
      <c r="IA389" s="1175"/>
      <c r="IB389" s="1175"/>
      <c r="IC389" s="1175"/>
      <c r="ID389" s="1175"/>
      <c r="IE389" s="1175"/>
      <c r="IF389" s="1175"/>
      <c r="IG389" s="1175"/>
      <c r="IH389" s="1175"/>
      <c r="II389" s="1175"/>
      <c r="IJ389" s="1175"/>
      <c r="IK389" s="1175"/>
      <c r="IL389" s="1175"/>
      <c r="IM389" s="1175"/>
      <c r="IN389" s="1175"/>
      <c r="IO389" s="1175"/>
      <c r="IP389" s="1175"/>
      <c r="IQ389" s="1175"/>
      <c r="IR389" s="1175"/>
      <c r="IS389" s="1175"/>
      <c r="IT389" s="1175"/>
      <c r="IU389" s="1175"/>
      <c r="IV389" s="1175"/>
      <c r="IW389" s="1175"/>
      <c r="IX389" s="1175"/>
      <c r="IY389" s="1175"/>
      <c r="IZ389" s="1175"/>
      <c r="JA389" s="1175"/>
      <c r="JB389" s="1175"/>
      <c r="JC389" s="1175"/>
      <c r="JD389" s="1175"/>
      <c r="JE389" s="1175"/>
    </row>
    <row r="390" spans="1:265" s="1175" customFormat="1" ht="15" hidden="1" customHeight="1" x14ac:dyDescent="0.25">
      <c r="A390" s="1206"/>
      <c r="B390" s="1206"/>
      <c r="C390" s="1206"/>
      <c r="D390" s="1206"/>
      <c r="E390" s="1206"/>
      <c r="F390" s="1206"/>
      <c r="G390" s="1206"/>
      <c r="H390" s="1206"/>
      <c r="I390" s="1206"/>
      <c r="J390" s="1206"/>
      <c r="K390" s="1206"/>
      <c r="L390" s="1206"/>
      <c r="M390" s="1064"/>
      <c r="N390" s="1064"/>
      <c r="O390" s="1206"/>
      <c r="P390" s="1206"/>
      <c r="Q390" s="1206"/>
      <c r="R390" s="1206"/>
      <c r="S390" s="1206"/>
      <c r="T390" s="1206"/>
      <c r="U390" s="1206"/>
      <c r="V390" s="1206"/>
      <c r="W390" s="1206"/>
      <c r="X390" s="1206"/>
      <c r="Y390" s="1206"/>
      <c r="Z390" s="1206"/>
      <c r="AA390" s="1206"/>
      <c r="AB390" s="1206"/>
      <c r="AC390" s="1206"/>
      <c r="AD390" s="1206"/>
      <c r="AE390" s="1206"/>
      <c r="AF390" s="1206"/>
      <c r="AG390" s="1206"/>
      <c r="AH390" s="1206"/>
      <c r="AI390" s="1206"/>
      <c r="AJ390" s="1206"/>
      <c r="AK390" s="1206"/>
      <c r="AL390" s="1206"/>
      <c r="AM390" s="1206"/>
      <c r="AN390" s="1206"/>
      <c r="AO390" s="1206"/>
      <c r="AP390" s="1206"/>
      <c r="AQ390" s="1206"/>
      <c r="AR390" s="1206"/>
      <c r="AS390" s="1206"/>
      <c r="AT390" s="1206"/>
      <c r="AU390" s="1206"/>
      <c r="AV390" s="1206"/>
      <c r="AW390" s="1206"/>
      <c r="AX390" s="1206"/>
      <c r="AY390" s="1206"/>
      <c r="AZ390" s="1206"/>
      <c r="BA390" s="1206"/>
      <c r="BB390" s="1206"/>
      <c r="BC390" s="1206"/>
      <c r="BD390" s="1206"/>
      <c r="BE390" s="1206"/>
      <c r="BF390" s="1206"/>
      <c r="BG390" s="1206"/>
      <c r="BH390" s="1206"/>
      <c r="BI390" s="1206"/>
      <c r="BJ390" s="1206"/>
      <c r="BK390" s="1206"/>
      <c r="BL390" s="1206"/>
      <c r="BM390" s="1206"/>
      <c r="BN390" s="1206"/>
      <c r="BO390" s="1206"/>
      <c r="BP390" s="1206"/>
      <c r="BQ390" s="1206"/>
      <c r="BR390" s="1206"/>
      <c r="BS390" s="1206"/>
      <c r="BT390" s="1206"/>
      <c r="BU390" s="1206"/>
      <c r="BV390" s="1206"/>
      <c r="BW390" s="1206"/>
      <c r="BX390" s="1206"/>
      <c r="BY390" s="1206"/>
      <c r="BZ390" s="1206"/>
      <c r="CA390" s="1206"/>
      <c r="CB390" s="1206"/>
      <c r="CC390" s="1206"/>
      <c r="CD390" s="1206"/>
      <c r="CE390" s="1206"/>
      <c r="CF390" s="1206"/>
      <c r="CG390" s="1206"/>
      <c r="CH390" s="1206"/>
      <c r="CI390" s="1206"/>
      <c r="CJ390" s="1206"/>
    </row>
    <row r="391" spans="1:265" s="1175" customFormat="1" ht="15" hidden="1" customHeight="1" x14ac:dyDescent="0.25">
      <c r="A391" s="1206"/>
      <c r="B391" s="1206"/>
      <c r="C391" s="1206"/>
      <c r="D391" s="1206"/>
      <c r="E391" s="1206"/>
      <c r="F391" s="1206"/>
      <c r="G391" s="1206"/>
      <c r="H391" s="1206"/>
      <c r="I391" s="1206"/>
      <c r="J391" s="1206"/>
      <c r="K391" s="1206"/>
      <c r="L391" s="1206"/>
      <c r="M391" s="1064"/>
      <c r="N391" s="1064"/>
      <c r="O391" s="1206"/>
      <c r="P391" s="1206"/>
      <c r="Q391" s="1206"/>
      <c r="R391" s="1206"/>
      <c r="S391" s="1206"/>
      <c r="T391" s="1206"/>
      <c r="U391" s="1206"/>
      <c r="V391" s="1206"/>
      <c r="W391" s="1206"/>
      <c r="X391" s="1206"/>
      <c r="Y391" s="1206"/>
      <c r="Z391" s="1206"/>
      <c r="AA391" s="1206"/>
      <c r="AB391" s="1206"/>
      <c r="AC391" s="1206"/>
      <c r="AD391" s="1206"/>
      <c r="AE391" s="1206"/>
      <c r="AF391" s="1206"/>
      <c r="AG391" s="1206"/>
      <c r="AH391" s="1206"/>
      <c r="AI391" s="1206"/>
      <c r="AJ391" s="1206"/>
      <c r="AK391" s="1206"/>
      <c r="AL391" s="1206"/>
      <c r="AM391" s="1206"/>
      <c r="AN391" s="1206"/>
      <c r="AO391" s="1206"/>
      <c r="AP391" s="1206"/>
      <c r="AQ391" s="1206"/>
      <c r="AR391" s="1206"/>
      <c r="AS391" s="1206"/>
      <c r="AT391" s="1206"/>
      <c r="AU391" s="1206"/>
      <c r="AV391" s="1206"/>
      <c r="AW391" s="1206"/>
      <c r="AX391" s="1206"/>
      <c r="AY391" s="1206"/>
      <c r="AZ391" s="1206"/>
      <c r="BA391" s="1206"/>
      <c r="BB391" s="1206"/>
      <c r="BC391" s="1206"/>
      <c r="BD391" s="1206"/>
      <c r="BE391" s="1206"/>
      <c r="BF391" s="1206"/>
      <c r="BG391" s="1206"/>
      <c r="BH391" s="1206"/>
      <c r="BI391" s="1206"/>
      <c r="BJ391" s="1206"/>
      <c r="BK391" s="1206"/>
      <c r="BL391" s="1206"/>
      <c r="BM391" s="1206"/>
      <c r="BN391" s="1206"/>
      <c r="BO391" s="1206"/>
      <c r="BP391" s="1206"/>
      <c r="BQ391" s="1206"/>
      <c r="BR391" s="1206"/>
      <c r="BS391" s="1206"/>
      <c r="BT391" s="1206"/>
      <c r="BU391" s="1206"/>
      <c r="BV391" s="1206"/>
      <c r="BW391" s="1206"/>
      <c r="BX391" s="1206"/>
      <c r="BY391" s="1206"/>
      <c r="BZ391" s="1206"/>
      <c r="CA391" s="1206"/>
      <c r="CB391" s="1206"/>
      <c r="CC391" s="1206"/>
      <c r="CD391" s="1206"/>
      <c r="CE391" s="1206"/>
      <c r="CF391" s="1206"/>
      <c r="CG391" s="1206"/>
      <c r="CH391" s="1206"/>
      <c r="CI391" s="1206"/>
      <c r="CJ391" s="1206"/>
    </row>
    <row r="392" spans="1:265" s="1175" customFormat="1" ht="15" hidden="1" customHeight="1" x14ac:dyDescent="0.25">
      <c r="A392" s="1206"/>
      <c r="B392" s="1206"/>
      <c r="C392" s="1206"/>
      <c r="D392" s="1206"/>
      <c r="E392" s="1206"/>
      <c r="F392" s="1206"/>
      <c r="G392" s="1206"/>
      <c r="H392" s="1206"/>
      <c r="I392" s="1206"/>
      <c r="J392" s="1206"/>
      <c r="K392" s="1206"/>
      <c r="L392" s="1206"/>
      <c r="M392" s="1064"/>
      <c r="N392" s="1064"/>
      <c r="O392" s="1206"/>
      <c r="P392" s="1206"/>
      <c r="Q392" s="1206"/>
      <c r="R392" s="1206"/>
      <c r="S392" s="1206"/>
      <c r="T392" s="1206"/>
      <c r="U392" s="1206"/>
      <c r="V392" s="1206"/>
      <c r="W392" s="1206"/>
      <c r="X392" s="1206"/>
      <c r="Y392" s="1206"/>
      <c r="Z392" s="1206"/>
      <c r="AA392" s="1206"/>
      <c r="AB392" s="1206"/>
      <c r="AC392" s="1206"/>
      <c r="AD392" s="1206"/>
      <c r="AE392" s="1206"/>
      <c r="AF392" s="1206"/>
      <c r="AG392" s="1206"/>
      <c r="AH392" s="1206"/>
      <c r="AI392" s="1206"/>
      <c r="AJ392" s="1206"/>
      <c r="AK392" s="1206"/>
      <c r="AL392" s="1206"/>
      <c r="AM392" s="1206"/>
      <c r="AN392" s="1206"/>
      <c r="AO392" s="1206"/>
      <c r="AP392" s="1206"/>
      <c r="AQ392" s="1206"/>
      <c r="AR392" s="1206"/>
      <c r="AS392" s="1206"/>
      <c r="AT392" s="1206"/>
      <c r="AU392" s="1206"/>
      <c r="AV392" s="1206"/>
      <c r="AW392" s="1206"/>
      <c r="AX392" s="1206"/>
      <c r="AY392" s="1206"/>
      <c r="AZ392" s="1206"/>
      <c r="BA392" s="1206"/>
      <c r="BB392" s="1206"/>
      <c r="BC392" s="1206"/>
      <c r="BD392" s="1206"/>
      <c r="BE392" s="1206"/>
      <c r="BF392" s="1206"/>
      <c r="BG392" s="1206"/>
      <c r="BH392" s="1206"/>
      <c r="BI392" s="1206"/>
      <c r="BJ392" s="1206"/>
      <c r="BK392" s="1206"/>
      <c r="BL392" s="1206"/>
      <c r="BM392" s="1206"/>
      <c r="BN392" s="1206"/>
      <c r="BO392" s="1206"/>
      <c r="BP392" s="1206"/>
      <c r="BQ392" s="1206"/>
      <c r="BR392" s="1206"/>
      <c r="BS392" s="1206"/>
      <c r="BT392" s="1206"/>
      <c r="BU392" s="1206"/>
      <c r="BV392" s="1206"/>
      <c r="BW392" s="1206"/>
      <c r="BX392" s="1206"/>
      <c r="BY392" s="1206"/>
      <c r="BZ392" s="1206"/>
      <c r="CA392" s="1206"/>
      <c r="CB392" s="1206"/>
      <c r="CC392" s="1206"/>
      <c r="CD392" s="1206"/>
      <c r="CE392" s="1206"/>
      <c r="CF392" s="1206"/>
      <c r="CG392" s="1206"/>
      <c r="CH392" s="1206"/>
      <c r="CI392" s="1206"/>
      <c r="CJ392" s="1206"/>
    </row>
    <row r="393" spans="1:265" s="1175" customFormat="1" ht="15" hidden="1" customHeight="1" x14ac:dyDescent="0.25">
      <c r="A393" s="1206"/>
      <c r="B393" s="1206"/>
      <c r="C393" s="1206"/>
      <c r="D393" s="1206"/>
      <c r="E393" s="1206"/>
      <c r="F393" s="1206"/>
      <c r="G393" s="1206"/>
      <c r="H393" s="1206"/>
      <c r="I393" s="1206"/>
      <c r="J393" s="1206"/>
      <c r="K393" s="1206"/>
      <c r="L393" s="1206"/>
      <c r="M393" s="1064"/>
      <c r="N393" s="1064"/>
      <c r="O393" s="1206"/>
      <c r="P393" s="1206"/>
      <c r="Q393" s="1206"/>
      <c r="R393" s="1206"/>
      <c r="S393" s="1206"/>
      <c r="T393" s="1206"/>
      <c r="U393" s="1206"/>
      <c r="V393" s="1206"/>
      <c r="W393" s="1206"/>
      <c r="X393" s="1206"/>
      <c r="Y393" s="1206"/>
      <c r="Z393" s="1206"/>
      <c r="AA393" s="1206"/>
      <c r="AB393" s="1206"/>
      <c r="AC393" s="1206"/>
      <c r="AD393" s="1206"/>
      <c r="AE393" s="1206"/>
      <c r="AF393" s="1206"/>
      <c r="AG393" s="1206"/>
      <c r="AH393" s="1206"/>
      <c r="AI393" s="1206"/>
      <c r="AJ393" s="1206"/>
      <c r="AK393" s="1206"/>
      <c r="AL393" s="1206"/>
      <c r="AM393" s="1206"/>
      <c r="AN393" s="1206"/>
      <c r="AO393" s="1206"/>
      <c r="AP393" s="1206"/>
      <c r="AQ393" s="1206"/>
      <c r="AR393" s="1206"/>
      <c r="AS393" s="1206"/>
      <c r="AT393" s="1206"/>
      <c r="AU393" s="1206"/>
      <c r="AV393" s="1206"/>
      <c r="AW393" s="1206"/>
      <c r="AX393" s="1206"/>
      <c r="AY393" s="1206"/>
      <c r="AZ393" s="1206"/>
      <c r="BA393" s="1206"/>
      <c r="BB393" s="1206"/>
      <c r="BC393" s="1206"/>
      <c r="BD393" s="1206"/>
      <c r="BE393" s="1206"/>
      <c r="BF393" s="1206"/>
      <c r="BG393" s="1206"/>
      <c r="BH393" s="1206"/>
      <c r="BI393" s="1206"/>
      <c r="BJ393" s="1206"/>
      <c r="BK393" s="1206"/>
      <c r="BL393" s="1206"/>
      <c r="BM393" s="1206"/>
      <c r="BN393" s="1206"/>
      <c r="BO393" s="1206"/>
      <c r="BP393" s="1206"/>
      <c r="BQ393" s="1206"/>
      <c r="BR393" s="1206"/>
      <c r="BS393" s="1206"/>
      <c r="BT393" s="1206"/>
      <c r="BU393" s="1206"/>
      <c r="BV393" s="1206"/>
      <c r="BW393" s="1206"/>
      <c r="BX393" s="1206"/>
      <c r="BY393" s="1206"/>
      <c r="BZ393" s="1206"/>
      <c r="CA393" s="1206"/>
      <c r="CB393" s="1206"/>
      <c r="CC393" s="1206"/>
      <c r="CD393" s="1206"/>
      <c r="CE393" s="1206"/>
      <c r="CF393" s="1206"/>
      <c r="CG393" s="1206"/>
      <c r="CH393" s="1206"/>
      <c r="CI393" s="1206"/>
      <c r="CJ393" s="1206"/>
    </row>
    <row r="394" spans="1:265" s="1175" customFormat="1" ht="15" hidden="1" customHeight="1" x14ac:dyDescent="0.25">
      <c r="A394" s="1206"/>
      <c r="B394" s="1206"/>
      <c r="C394" s="1206"/>
      <c r="D394" s="1206"/>
      <c r="E394" s="1206"/>
      <c r="F394" s="1206"/>
      <c r="G394" s="1206"/>
      <c r="H394" s="1206"/>
      <c r="I394" s="1206"/>
      <c r="J394" s="1206"/>
      <c r="K394" s="1206"/>
      <c r="L394" s="1206"/>
      <c r="M394" s="1064"/>
      <c r="N394" s="1064"/>
      <c r="O394" s="1206"/>
      <c r="P394" s="1206"/>
      <c r="Q394" s="1206"/>
      <c r="R394" s="1206"/>
      <c r="S394" s="1206"/>
      <c r="T394" s="1206"/>
      <c r="U394" s="1206"/>
      <c r="V394" s="1206"/>
      <c r="W394" s="1206"/>
      <c r="X394" s="1206"/>
      <c r="Y394" s="1206"/>
      <c r="Z394" s="1206"/>
      <c r="AA394" s="1206"/>
      <c r="AB394" s="1206"/>
      <c r="AC394" s="1206"/>
      <c r="AD394" s="1206"/>
      <c r="AE394" s="1206"/>
      <c r="AF394" s="1206"/>
      <c r="AG394" s="1206"/>
      <c r="AH394" s="1206"/>
      <c r="AI394" s="1206"/>
      <c r="AJ394" s="1206"/>
      <c r="AK394" s="1206"/>
      <c r="AL394" s="1206"/>
      <c r="AM394" s="1206"/>
      <c r="AN394" s="1206"/>
      <c r="AO394" s="1206"/>
      <c r="AP394" s="1206"/>
      <c r="AQ394" s="1206"/>
      <c r="AR394" s="1206"/>
      <c r="AS394" s="1206"/>
      <c r="AT394" s="1206"/>
      <c r="AU394" s="1206"/>
      <c r="AV394" s="1206"/>
      <c r="AW394" s="1206"/>
      <c r="AX394" s="1206"/>
      <c r="AY394" s="1206"/>
      <c r="AZ394" s="1206"/>
      <c r="BA394" s="1206"/>
      <c r="BB394" s="1206"/>
      <c r="BC394" s="1206"/>
      <c r="BD394" s="1206"/>
      <c r="BE394" s="1206"/>
      <c r="BF394" s="1206"/>
      <c r="BG394" s="1206"/>
      <c r="BH394" s="1206"/>
      <c r="BI394" s="1206"/>
      <c r="BJ394" s="1206"/>
      <c r="BK394" s="1206"/>
      <c r="BL394" s="1206"/>
      <c r="BM394" s="1206"/>
      <c r="BN394" s="1206"/>
      <c r="BO394" s="1206"/>
      <c r="BP394" s="1206"/>
      <c r="BQ394" s="1206"/>
      <c r="BR394" s="1206"/>
      <c r="BS394" s="1206"/>
      <c r="BT394" s="1206"/>
      <c r="BU394" s="1206"/>
      <c r="BV394" s="1206"/>
      <c r="BW394" s="1206"/>
      <c r="BX394" s="1206"/>
      <c r="BY394" s="1206"/>
      <c r="BZ394" s="1206"/>
      <c r="CA394" s="1206"/>
      <c r="CB394" s="1206"/>
      <c r="CC394" s="1206"/>
      <c r="CD394" s="1206"/>
      <c r="CE394" s="1206"/>
      <c r="CF394" s="1206"/>
      <c r="CG394" s="1206"/>
      <c r="CH394" s="1206"/>
      <c r="CI394" s="1206"/>
      <c r="CJ394" s="1206"/>
    </row>
    <row r="395" spans="1:265" s="1175" customFormat="1" ht="15" hidden="1" customHeight="1" x14ac:dyDescent="0.25">
      <c r="A395" s="1206"/>
      <c r="B395" s="1206"/>
      <c r="C395" s="1206"/>
      <c r="D395" s="1206"/>
      <c r="E395" s="1206"/>
      <c r="F395" s="1206"/>
      <c r="G395" s="1206"/>
      <c r="H395" s="1206"/>
      <c r="I395" s="1206"/>
      <c r="J395" s="1206"/>
      <c r="K395" s="1206"/>
      <c r="L395" s="1206"/>
      <c r="M395" s="1064"/>
      <c r="N395" s="1064"/>
      <c r="O395" s="1206"/>
      <c r="P395" s="1206"/>
      <c r="Q395" s="1206"/>
      <c r="R395" s="1206"/>
      <c r="S395" s="1206"/>
      <c r="T395" s="1206"/>
      <c r="U395" s="1206"/>
      <c r="V395" s="1206"/>
      <c r="W395" s="1206"/>
      <c r="X395" s="1206"/>
      <c r="Y395" s="1206"/>
      <c r="Z395" s="1206"/>
      <c r="AA395" s="1206"/>
      <c r="AB395" s="1206"/>
      <c r="AC395" s="1206"/>
      <c r="AD395" s="1206"/>
      <c r="AE395" s="1206"/>
      <c r="AF395" s="1206"/>
      <c r="AG395" s="1206"/>
      <c r="AH395" s="1206"/>
      <c r="AI395" s="1206"/>
      <c r="AJ395" s="1206"/>
      <c r="AK395" s="1206"/>
      <c r="AL395" s="1206"/>
      <c r="AM395" s="1206"/>
      <c r="AN395" s="1206"/>
      <c r="AO395" s="1206"/>
      <c r="AP395" s="1206"/>
      <c r="AQ395" s="1206"/>
      <c r="AR395" s="1206"/>
      <c r="AS395" s="1206"/>
      <c r="AT395" s="1206"/>
      <c r="AU395" s="1206"/>
      <c r="AV395" s="1206"/>
      <c r="AW395" s="1206"/>
      <c r="AX395" s="1206"/>
      <c r="AY395" s="1206"/>
      <c r="AZ395" s="1206"/>
      <c r="BA395" s="1206"/>
      <c r="BB395" s="1206"/>
      <c r="BC395" s="1206"/>
      <c r="BD395" s="1206"/>
      <c r="BE395" s="1206"/>
      <c r="BF395" s="1206"/>
      <c r="BG395" s="1206"/>
      <c r="BH395" s="1206"/>
      <c r="BI395" s="1206"/>
      <c r="BJ395" s="1206"/>
      <c r="BK395" s="1206"/>
      <c r="BL395" s="1206"/>
      <c r="BM395" s="1206"/>
      <c r="BN395" s="1206"/>
      <c r="BO395" s="1206"/>
      <c r="BP395" s="1206"/>
      <c r="BQ395" s="1206"/>
      <c r="BR395" s="1206"/>
      <c r="BS395" s="1206"/>
      <c r="BT395" s="1206"/>
      <c r="BU395" s="1206"/>
      <c r="BV395" s="1206"/>
      <c r="BW395" s="1206"/>
      <c r="BX395" s="1206"/>
      <c r="BY395" s="1206"/>
      <c r="BZ395" s="1206"/>
      <c r="CA395" s="1206"/>
      <c r="CB395" s="1206"/>
      <c r="CC395" s="1206"/>
      <c r="CD395" s="1206"/>
      <c r="CE395" s="1206"/>
      <c r="CF395" s="1206"/>
      <c r="CG395" s="1206"/>
      <c r="CH395" s="1206"/>
      <c r="CI395" s="1206"/>
      <c r="CJ395" s="1206"/>
    </row>
    <row r="396" spans="1:265" s="1175" customFormat="1" ht="15" hidden="1" customHeight="1" x14ac:dyDescent="0.25">
      <c r="A396" s="1206"/>
      <c r="B396" s="1206"/>
      <c r="C396" s="1206"/>
      <c r="D396" s="1206"/>
      <c r="E396" s="1206"/>
      <c r="F396" s="1206"/>
      <c r="G396" s="1206"/>
      <c r="H396" s="1206"/>
      <c r="I396" s="1206"/>
      <c r="J396" s="1206"/>
      <c r="K396" s="1206"/>
      <c r="L396" s="1206"/>
      <c r="M396" s="1064"/>
      <c r="N396" s="1064"/>
      <c r="O396" s="1206"/>
      <c r="P396" s="1206"/>
      <c r="Q396" s="1206"/>
      <c r="R396" s="1206"/>
      <c r="S396" s="1206"/>
      <c r="T396" s="1206"/>
      <c r="U396" s="1206"/>
      <c r="V396" s="1206"/>
      <c r="W396" s="1206"/>
      <c r="X396" s="1206"/>
      <c r="Y396" s="1206"/>
      <c r="Z396" s="1206"/>
      <c r="AA396" s="1206"/>
      <c r="AB396" s="1206"/>
      <c r="AC396" s="1206"/>
      <c r="AD396" s="1206"/>
      <c r="AE396" s="1206"/>
      <c r="AF396" s="1206"/>
      <c r="AG396" s="1206"/>
      <c r="AH396" s="1206"/>
      <c r="AI396" s="1206"/>
      <c r="AJ396" s="1206"/>
      <c r="AK396" s="1206"/>
      <c r="AL396" s="1206"/>
      <c r="AM396" s="1206"/>
      <c r="AN396" s="1206"/>
      <c r="AO396" s="1206"/>
      <c r="AP396" s="1206"/>
      <c r="AQ396" s="1206"/>
      <c r="AR396" s="1206"/>
      <c r="AS396" s="1206"/>
      <c r="AT396" s="1206"/>
      <c r="AU396" s="1206"/>
      <c r="AV396" s="1206"/>
      <c r="AW396" s="1206"/>
      <c r="AX396" s="1206"/>
      <c r="AY396" s="1206"/>
      <c r="AZ396" s="1206"/>
      <c r="BA396" s="1206"/>
      <c r="BB396" s="1206"/>
      <c r="BC396" s="1206"/>
      <c r="BD396" s="1206"/>
      <c r="BE396" s="1206"/>
      <c r="BF396" s="1206"/>
      <c r="BG396" s="1206"/>
      <c r="BH396" s="1206"/>
      <c r="BI396" s="1206"/>
      <c r="BJ396" s="1206"/>
      <c r="BK396" s="1206"/>
      <c r="BL396" s="1206"/>
      <c r="BM396" s="1206"/>
      <c r="BN396" s="1206"/>
      <c r="BO396" s="1206"/>
      <c r="BP396" s="1206"/>
      <c r="BQ396" s="1206"/>
      <c r="BR396" s="1206"/>
      <c r="BS396" s="1206"/>
      <c r="BT396" s="1206"/>
      <c r="BU396" s="1206"/>
      <c r="BV396" s="1206"/>
      <c r="BW396" s="1206"/>
      <c r="BX396" s="1206"/>
      <c r="BY396" s="1206"/>
      <c r="BZ396" s="1206"/>
      <c r="CA396" s="1206"/>
      <c r="CB396" s="1206"/>
      <c r="CC396" s="1206"/>
      <c r="CD396" s="1206"/>
      <c r="CE396" s="1206"/>
      <c r="CF396" s="1206"/>
      <c r="CG396" s="1206"/>
      <c r="CH396" s="1206"/>
      <c r="CI396" s="1206"/>
      <c r="CJ396" s="1206"/>
    </row>
    <row r="397" spans="1:265" s="1175" customFormat="1" ht="15" hidden="1" customHeight="1" x14ac:dyDescent="0.25">
      <c r="A397" s="1206"/>
      <c r="B397" s="1206"/>
      <c r="C397" s="1206"/>
      <c r="D397" s="1206"/>
      <c r="E397" s="1206"/>
      <c r="F397" s="1206"/>
      <c r="G397" s="1206"/>
      <c r="H397" s="1206"/>
      <c r="I397" s="1206"/>
      <c r="J397" s="1206"/>
      <c r="K397" s="1206"/>
      <c r="L397" s="1206"/>
      <c r="M397" s="1064"/>
      <c r="N397" s="1064"/>
      <c r="O397" s="1206"/>
      <c r="P397" s="1206"/>
      <c r="Q397" s="1206"/>
      <c r="R397" s="1206"/>
      <c r="S397" s="1206"/>
      <c r="T397" s="1206"/>
      <c r="U397" s="1206"/>
      <c r="V397" s="1206"/>
      <c r="W397" s="1206"/>
      <c r="X397" s="1206"/>
      <c r="Y397" s="1206"/>
      <c r="Z397" s="1206"/>
      <c r="AA397" s="1206"/>
      <c r="AB397" s="1206"/>
      <c r="AC397" s="1206"/>
      <c r="AD397" s="1206"/>
      <c r="AE397" s="1206"/>
      <c r="AF397" s="1206"/>
      <c r="AG397" s="1206"/>
      <c r="AH397" s="1206"/>
      <c r="AI397" s="1206"/>
      <c r="AJ397" s="1206"/>
      <c r="AK397" s="1206"/>
      <c r="AL397" s="1206"/>
      <c r="AM397" s="1206"/>
      <c r="AN397" s="1206"/>
      <c r="AO397" s="1206"/>
      <c r="AP397" s="1206"/>
      <c r="AQ397" s="1206"/>
      <c r="AR397" s="1206"/>
      <c r="AS397" s="1206"/>
      <c r="AT397" s="1206"/>
      <c r="AU397" s="1206"/>
      <c r="AV397" s="1206"/>
      <c r="AW397" s="1206"/>
      <c r="AX397" s="1206"/>
      <c r="AY397" s="1206"/>
      <c r="AZ397" s="1206"/>
      <c r="BA397" s="1206"/>
      <c r="BB397" s="1206"/>
      <c r="BC397" s="1206"/>
      <c r="BD397" s="1206"/>
      <c r="BE397" s="1206"/>
      <c r="BF397" s="1206"/>
      <c r="BG397" s="1206"/>
      <c r="BH397" s="1206"/>
      <c r="BI397" s="1206"/>
      <c r="BJ397" s="1206"/>
      <c r="BK397" s="1206"/>
      <c r="BL397" s="1206"/>
      <c r="BM397" s="1206"/>
      <c r="BN397" s="1206"/>
      <c r="BO397" s="1206"/>
      <c r="BP397" s="1206"/>
      <c r="BQ397" s="1206"/>
      <c r="BR397" s="1206"/>
      <c r="BS397" s="1206"/>
      <c r="BT397" s="1206"/>
      <c r="BU397" s="1206"/>
      <c r="BV397" s="1206"/>
      <c r="BW397" s="1206"/>
      <c r="BX397" s="1206"/>
      <c r="BY397" s="1206"/>
      <c r="BZ397" s="1206"/>
      <c r="CA397" s="1206"/>
      <c r="CB397" s="1206"/>
      <c r="CC397" s="1206"/>
      <c r="CD397" s="1206"/>
      <c r="CE397" s="1206"/>
      <c r="CF397" s="1206"/>
      <c r="CG397" s="1206"/>
      <c r="CH397" s="1206"/>
      <c r="CI397" s="1206"/>
      <c r="CJ397" s="1206"/>
    </row>
    <row r="398" spans="1:265" s="1175" customFormat="1" ht="15" hidden="1" customHeight="1" x14ac:dyDescent="0.25">
      <c r="A398" s="1206"/>
      <c r="B398" s="1206"/>
      <c r="C398" s="1206"/>
      <c r="D398" s="1206"/>
      <c r="E398" s="1206"/>
      <c r="F398" s="1206"/>
      <c r="G398" s="1206"/>
      <c r="H398" s="1206"/>
      <c r="I398" s="1206"/>
      <c r="J398" s="1206"/>
      <c r="K398" s="1206"/>
      <c r="L398" s="1206"/>
      <c r="M398" s="1064"/>
      <c r="N398" s="1064"/>
      <c r="O398" s="1206"/>
      <c r="P398" s="1206"/>
      <c r="Q398" s="1206"/>
      <c r="R398" s="1206"/>
      <c r="S398" s="1206"/>
      <c r="T398" s="1206"/>
      <c r="U398" s="1206"/>
      <c r="V398" s="1206"/>
      <c r="W398" s="1206"/>
      <c r="X398" s="1206"/>
      <c r="Y398" s="1206"/>
      <c r="Z398" s="1206"/>
      <c r="AA398" s="1206"/>
      <c r="AB398" s="1206"/>
      <c r="AC398" s="1206"/>
      <c r="AD398" s="1206"/>
      <c r="AE398" s="1206"/>
      <c r="AF398" s="1206"/>
      <c r="AG398" s="1206"/>
      <c r="AH398" s="1206"/>
      <c r="AI398" s="1206"/>
      <c r="AJ398" s="1206"/>
      <c r="AK398" s="1206"/>
      <c r="AL398" s="1206"/>
      <c r="AM398" s="1206"/>
      <c r="AN398" s="1206"/>
      <c r="AO398" s="1206"/>
      <c r="AP398" s="1206"/>
      <c r="AQ398" s="1206"/>
      <c r="AR398" s="1206"/>
      <c r="AS398" s="1206"/>
      <c r="AT398" s="1206"/>
      <c r="AU398" s="1206"/>
      <c r="AV398" s="1206"/>
      <c r="AW398" s="1206"/>
      <c r="AX398" s="1206"/>
      <c r="AY398" s="1206"/>
      <c r="AZ398" s="1206"/>
      <c r="BA398" s="1206"/>
      <c r="BB398" s="1206"/>
      <c r="BC398" s="1206"/>
      <c r="BD398" s="1206"/>
      <c r="BE398" s="1206"/>
      <c r="BF398" s="1206"/>
      <c r="BG398" s="1206"/>
      <c r="BH398" s="1206"/>
      <c r="BI398" s="1206"/>
      <c r="BJ398" s="1206"/>
      <c r="BK398" s="1206"/>
      <c r="BL398" s="1206"/>
      <c r="BM398" s="1206"/>
      <c r="BN398" s="1206"/>
      <c r="BO398" s="1206"/>
      <c r="BP398" s="1206"/>
      <c r="BQ398" s="1206"/>
      <c r="BR398" s="1206"/>
      <c r="BS398" s="1206"/>
      <c r="BT398" s="1206"/>
      <c r="BU398" s="1206"/>
      <c r="BV398" s="1206"/>
      <c r="BW398" s="1206"/>
      <c r="BX398" s="1206"/>
      <c r="BY398" s="1206"/>
      <c r="BZ398" s="1206"/>
      <c r="CA398" s="1206"/>
      <c r="CB398" s="1206"/>
      <c r="CC398" s="1206"/>
      <c r="CD398" s="1206"/>
      <c r="CE398" s="1206"/>
      <c r="CF398" s="1206"/>
      <c r="CG398" s="1206"/>
      <c r="CH398" s="1206"/>
      <c r="CI398" s="1206"/>
      <c r="CJ398" s="1206"/>
    </row>
    <row r="399" spans="1:265" s="1175" customFormat="1" ht="15" hidden="1" customHeight="1" x14ac:dyDescent="0.25">
      <c r="A399" s="1206"/>
      <c r="B399" s="1206"/>
      <c r="C399" s="1206"/>
      <c r="D399" s="1206"/>
      <c r="E399" s="1206"/>
      <c r="F399" s="1206"/>
      <c r="G399" s="1206"/>
      <c r="H399" s="1206"/>
      <c r="I399" s="1206"/>
      <c r="J399" s="1206"/>
      <c r="K399" s="1206"/>
      <c r="L399" s="1206"/>
      <c r="M399" s="1064"/>
      <c r="N399" s="1064"/>
      <c r="O399" s="1206"/>
      <c r="P399" s="1206"/>
      <c r="Q399" s="1206"/>
      <c r="R399" s="1206"/>
      <c r="S399" s="1206"/>
      <c r="T399" s="1206"/>
      <c r="U399" s="1206"/>
      <c r="V399" s="1206"/>
      <c r="W399" s="1206"/>
      <c r="X399" s="1206"/>
      <c r="Y399" s="1206"/>
      <c r="Z399" s="1206"/>
      <c r="AA399" s="1206"/>
      <c r="AB399" s="1206"/>
      <c r="AC399" s="1206"/>
      <c r="AD399" s="1206"/>
      <c r="AE399" s="1206"/>
      <c r="AF399" s="1206"/>
      <c r="AG399" s="1206"/>
      <c r="AH399" s="1206"/>
      <c r="AI399" s="1206"/>
      <c r="AJ399" s="1206"/>
      <c r="AK399" s="1206"/>
      <c r="AL399" s="1206"/>
      <c r="AM399" s="1206"/>
      <c r="AN399" s="1206"/>
      <c r="AO399" s="1206"/>
      <c r="AP399" s="1206"/>
      <c r="AQ399" s="1206"/>
      <c r="AR399" s="1206"/>
      <c r="AS399" s="1206"/>
      <c r="AT399" s="1206"/>
      <c r="AU399" s="1206"/>
      <c r="AV399" s="1206"/>
      <c r="AW399" s="1206"/>
      <c r="AX399" s="1206"/>
      <c r="AY399" s="1206"/>
      <c r="AZ399" s="1206"/>
      <c r="BA399" s="1206"/>
      <c r="BB399" s="1206"/>
      <c r="BC399" s="1206"/>
      <c r="BD399" s="1206"/>
      <c r="BE399" s="1206"/>
      <c r="BF399" s="1206"/>
      <c r="BG399" s="1206"/>
      <c r="BH399" s="1206"/>
      <c r="BI399" s="1206"/>
      <c r="BJ399" s="1206"/>
      <c r="BK399" s="1206"/>
      <c r="BL399" s="1206"/>
      <c r="BM399" s="1206"/>
      <c r="BN399" s="1206"/>
      <c r="BO399" s="1206"/>
      <c r="BP399" s="1206"/>
      <c r="BQ399" s="1206"/>
      <c r="BR399" s="1206"/>
      <c r="BS399" s="1206"/>
      <c r="BT399" s="1206"/>
      <c r="BU399" s="1206"/>
      <c r="BV399" s="1206"/>
      <c r="BW399" s="1206"/>
      <c r="BX399" s="1206"/>
      <c r="BY399" s="1206"/>
      <c r="BZ399" s="1206"/>
      <c r="CA399" s="1206"/>
      <c r="CB399" s="1206"/>
      <c r="CC399" s="1206"/>
      <c r="CD399" s="1206"/>
      <c r="CE399" s="1206"/>
      <c r="CF399" s="1206"/>
      <c r="CG399" s="1206"/>
      <c r="CH399" s="1206"/>
      <c r="CI399" s="1206"/>
      <c r="CJ399" s="1206"/>
    </row>
    <row r="400" spans="1:265" s="1206" customFormat="1" ht="15" hidden="1" customHeight="1" x14ac:dyDescent="0.25">
      <c r="M400" s="1064"/>
      <c r="N400" s="1064"/>
      <c r="CK400" s="1175"/>
      <c r="CL400" s="1175"/>
      <c r="CM400" s="1175"/>
      <c r="CN400" s="1175"/>
      <c r="CO400" s="1175"/>
      <c r="CP400" s="1175"/>
      <c r="CQ400" s="1175"/>
      <c r="CR400" s="1175"/>
      <c r="CS400" s="1175"/>
      <c r="CT400" s="1175"/>
      <c r="CU400" s="1175"/>
      <c r="CV400" s="1175"/>
      <c r="CW400" s="1175"/>
      <c r="CX400" s="1175"/>
      <c r="CY400" s="1175"/>
      <c r="CZ400" s="1175"/>
      <c r="DA400" s="1175"/>
      <c r="DB400" s="1175"/>
      <c r="DC400" s="1175"/>
      <c r="DD400" s="1175"/>
      <c r="DE400" s="1175"/>
      <c r="DF400" s="1175"/>
      <c r="DG400" s="1175"/>
      <c r="DH400" s="1175"/>
      <c r="DI400" s="1175"/>
      <c r="DJ400" s="1175"/>
      <c r="DK400" s="1175"/>
      <c r="DL400" s="1175"/>
      <c r="DM400" s="1175"/>
      <c r="DN400" s="1175"/>
      <c r="DO400" s="1175"/>
      <c r="DP400" s="1175"/>
      <c r="DQ400" s="1175"/>
      <c r="DR400" s="1175"/>
      <c r="DS400" s="1175"/>
      <c r="DT400" s="1175"/>
      <c r="DU400" s="1175"/>
      <c r="DV400" s="1175"/>
      <c r="DW400" s="1175"/>
      <c r="DX400" s="1175"/>
      <c r="DY400" s="1175"/>
      <c r="DZ400" s="1175"/>
      <c r="EA400" s="1175"/>
      <c r="EB400" s="1175"/>
      <c r="EC400" s="1175"/>
      <c r="ED400" s="1175"/>
      <c r="EE400" s="1175"/>
      <c r="EF400" s="1175"/>
      <c r="EG400" s="1175"/>
      <c r="EH400" s="1175"/>
      <c r="EI400" s="1175"/>
      <c r="EJ400" s="1175"/>
      <c r="EK400" s="1175"/>
      <c r="EL400" s="1175"/>
      <c r="EM400" s="1175"/>
      <c r="EN400" s="1175"/>
      <c r="EO400" s="1175"/>
      <c r="EP400" s="1175"/>
      <c r="EQ400" s="1175"/>
      <c r="ER400" s="1175"/>
      <c r="ES400" s="1175"/>
      <c r="ET400" s="1175"/>
      <c r="EU400" s="1175"/>
      <c r="EV400" s="1175"/>
      <c r="EW400" s="1175"/>
      <c r="EX400" s="1175"/>
      <c r="EY400" s="1175"/>
      <c r="EZ400" s="1175"/>
      <c r="FA400" s="1175"/>
      <c r="FB400" s="1175"/>
      <c r="FC400" s="1175"/>
      <c r="FD400" s="1175"/>
      <c r="FE400" s="1175"/>
      <c r="FF400" s="1175"/>
      <c r="FG400" s="1175"/>
      <c r="FH400" s="1175"/>
      <c r="FI400" s="1175"/>
      <c r="FJ400" s="1175"/>
      <c r="FK400" s="1175"/>
      <c r="FL400" s="1175"/>
      <c r="FM400" s="1175"/>
      <c r="FN400" s="1175"/>
      <c r="FO400" s="1175"/>
      <c r="FP400" s="1175"/>
      <c r="FQ400" s="1175"/>
      <c r="FR400" s="1175"/>
      <c r="FS400" s="1175"/>
      <c r="FT400" s="1175"/>
      <c r="FU400" s="1175"/>
      <c r="FV400" s="1175"/>
      <c r="FW400" s="1175"/>
      <c r="FX400" s="1175"/>
      <c r="FY400" s="1175"/>
      <c r="FZ400" s="1175"/>
      <c r="GA400" s="1175"/>
      <c r="GB400" s="1175"/>
      <c r="GC400" s="1175"/>
      <c r="GD400" s="1175"/>
      <c r="GE400" s="1175"/>
      <c r="GF400" s="1175"/>
      <c r="GG400" s="1175"/>
      <c r="GH400" s="1175"/>
      <c r="GI400" s="1175"/>
      <c r="GJ400" s="1175"/>
      <c r="GK400" s="1175"/>
      <c r="GL400" s="1175"/>
      <c r="GM400" s="1175"/>
      <c r="GN400" s="1175"/>
      <c r="GO400" s="1175"/>
      <c r="GP400" s="1175"/>
      <c r="GQ400" s="1175"/>
      <c r="GR400" s="1175"/>
      <c r="GS400" s="1175"/>
      <c r="GT400" s="1175"/>
      <c r="GU400" s="1175"/>
      <c r="GV400" s="1175"/>
      <c r="GW400" s="1175"/>
      <c r="GX400" s="1175"/>
      <c r="GY400" s="1175"/>
      <c r="GZ400" s="1175"/>
      <c r="HA400" s="1175"/>
      <c r="HB400" s="1175"/>
      <c r="HC400" s="1175"/>
      <c r="HD400" s="1175"/>
      <c r="HE400" s="1175"/>
      <c r="HF400" s="1175"/>
      <c r="HG400" s="1175"/>
      <c r="HH400" s="1175"/>
      <c r="HI400" s="1175"/>
      <c r="HJ400" s="1175"/>
      <c r="HK400" s="1175"/>
      <c r="HL400" s="1175"/>
      <c r="HM400" s="1175"/>
      <c r="HN400" s="1175"/>
      <c r="HO400" s="1175"/>
      <c r="HP400" s="1175"/>
      <c r="HQ400" s="1175"/>
      <c r="HR400" s="1175"/>
      <c r="HS400" s="1175"/>
      <c r="HT400" s="1175"/>
      <c r="HU400" s="1175"/>
      <c r="HV400" s="1175"/>
      <c r="HW400" s="1175"/>
      <c r="HX400" s="1175"/>
      <c r="HY400" s="1175"/>
      <c r="HZ400" s="1175"/>
      <c r="IA400" s="1175"/>
      <c r="IB400" s="1175"/>
      <c r="IC400" s="1175"/>
      <c r="ID400" s="1175"/>
      <c r="IE400" s="1175"/>
      <c r="IF400" s="1175"/>
      <c r="IG400" s="1175"/>
      <c r="IH400" s="1175"/>
      <c r="II400" s="1175"/>
      <c r="IJ400" s="1175"/>
      <c r="IK400" s="1175"/>
      <c r="IL400" s="1175"/>
      <c r="IM400" s="1175"/>
      <c r="IN400" s="1175"/>
      <c r="IO400" s="1175"/>
      <c r="IP400" s="1175"/>
      <c r="IQ400" s="1175"/>
      <c r="IR400" s="1175"/>
      <c r="IS400" s="1175"/>
      <c r="IT400" s="1175"/>
      <c r="IU400" s="1175"/>
      <c r="IV400" s="1175"/>
      <c r="IW400" s="1175"/>
      <c r="IX400" s="1175"/>
      <c r="IY400" s="1175"/>
      <c r="IZ400" s="1175"/>
      <c r="JA400" s="1175"/>
      <c r="JB400" s="1175"/>
      <c r="JC400" s="1175"/>
      <c r="JD400" s="1175"/>
      <c r="JE400" s="1175"/>
    </row>
    <row r="401" spans="1:265" s="1206" customFormat="1" ht="15" hidden="1" customHeight="1" x14ac:dyDescent="0.25">
      <c r="M401" s="1064"/>
      <c r="N401" s="1064"/>
      <c r="CK401" s="1175"/>
      <c r="CL401" s="1175"/>
      <c r="CM401" s="1175"/>
      <c r="CN401" s="1175"/>
      <c r="CO401" s="1175"/>
      <c r="CP401" s="1175"/>
      <c r="CQ401" s="1175"/>
      <c r="CR401" s="1175"/>
      <c r="CS401" s="1175"/>
      <c r="CT401" s="1175"/>
      <c r="CU401" s="1175"/>
      <c r="CV401" s="1175"/>
      <c r="CW401" s="1175"/>
      <c r="CX401" s="1175"/>
      <c r="CY401" s="1175"/>
      <c r="CZ401" s="1175"/>
      <c r="DA401" s="1175"/>
      <c r="DB401" s="1175"/>
      <c r="DC401" s="1175"/>
      <c r="DD401" s="1175"/>
      <c r="DE401" s="1175"/>
      <c r="DF401" s="1175"/>
      <c r="DG401" s="1175"/>
      <c r="DH401" s="1175"/>
      <c r="DI401" s="1175"/>
      <c r="DJ401" s="1175"/>
      <c r="DK401" s="1175"/>
      <c r="DL401" s="1175"/>
      <c r="DM401" s="1175"/>
      <c r="DN401" s="1175"/>
      <c r="DO401" s="1175"/>
      <c r="DP401" s="1175"/>
      <c r="DQ401" s="1175"/>
      <c r="DR401" s="1175"/>
      <c r="DS401" s="1175"/>
      <c r="DT401" s="1175"/>
      <c r="DU401" s="1175"/>
      <c r="DV401" s="1175"/>
      <c r="DW401" s="1175"/>
      <c r="DX401" s="1175"/>
      <c r="DY401" s="1175"/>
      <c r="DZ401" s="1175"/>
      <c r="EA401" s="1175"/>
      <c r="EB401" s="1175"/>
      <c r="EC401" s="1175"/>
      <c r="ED401" s="1175"/>
      <c r="EE401" s="1175"/>
      <c r="EF401" s="1175"/>
      <c r="EG401" s="1175"/>
      <c r="EH401" s="1175"/>
      <c r="EI401" s="1175"/>
      <c r="EJ401" s="1175"/>
      <c r="EK401" s="1175"/>
      <c r="EL401" s="1175"/>
      <c r="EM401" s="1175"/>
      <c r="EN401" s="1175"/>
      <c r="EO401" s="1175"/>
      <c r="EP401" s="1175"/>
      <c r="EQ401" s="1175"/>
      <c r="ER401" s="1175"/>
      <c r="ES401" s="1175"/>
      <c r="ET401" s="1175"/>
      <c r="EU401" s="1175"/>
      <c r="EV401" s="1175"/>
      <c r="EW401" s="1175"/>
      <c r="EX401" s="1175"/>
      <c r="EY401" s="1175"/>
      <c r="EZ401" s="1175"/>
      <c r="FA401" s="1175"/>
      <c r="FB401" s="1175"/>
      <c r="FC401" s="1175"/>
      <c r="FD401" s="1175"/>
      <c r="FE401" s="1175"/>
      <c r="FF401" s="1175"/>
      <c r="FG401" s="1175"/>
      <c r="FH401" s="1175"/>
      <c r="FI401" s="1175"/>
      <c r="FJ401" s="1175"/>
      <c r="FK401" s="1175"/>
      <c r="FL401" s="1175"/>
      <c r="FM401" s="1175"/>
      <c r="FN401" s="1175"/>
      <c r="FO401" s="1175"/>
      <c r="FP401" s="1175"/>
      <c r="FQ401" s="1175"/>
      <c r="FR401" s="1175"/>
      <c r="FS401" s="1175"/>
      <c r="FT401" s="1175"/>
      <c r="FU401" s="1175"/>
      <c r="FV401" s="1175"/>
      <c r="FW401" s="1175"/>
      <c r="FX401" s="1175"/>
      <c r="FY401" s="1175"/>
      <c r="FZ401" s="1175"/>
      <c r="GA401" s="1175"/>
      <c r="GB401" s="1175"/>
      <c r="GC401" s="1175"/>
      <c r="GD401" s="1175"/>
      <c r="GE401" s="1175"/>
      <c r="GF401" s="1175"/>
      <c r="GG401" s="1175"/>
      <c r="GH401" s="1175"/>
      <c r="GI401" s="1175"/>
      <c r="GJ401" s="1175"/>
      <c r="GK401" s="1175"/>
      <c r="GL401" s="1175"/>
      <c r="GM401" s="1175"/>
      <c r="GN401" s="1175"/>
      <c r="GO401" s="1175"/>
      <c r="GP401" s="1175"/>
      <c r="GQ401" s="1175"/>
      <c r="GR401" s="1175"/>
      <c r="GS401" s="1175"/>
      <c r="GT401" s="1175"/>
      <c r="GU401" s="1175"/>
      <c r="GV401" s="1175"/>
      <c r="GW401" s="1175"/>
      <c r="GX401" s="1175"/>
      <c r="GY401" s="1175"/>
      <c r="GZ401" s="1175"/>
      <c r="HA401" s="1175"/>
      <c r="HB401" s="1175"/>
      <c r="HC401" s="1175"/>
      <c r="HD401" s="1175"/>
      <c r="HE401" s="1175"/>
      <c r="HF401" s="1175"/>
      <c r="HG401" s="1175"/>
      <c r="HH401" s="1175"/>
      <c r="HI401" s="1175"/>
      <c r="HJ401" s="1175"/>
      <c r="HK401" s="1175"/>
      <c r="HL401" s="1175"/>
      <c r="HM401" s="1175"/>
      <c r="HN401" s="1175"/>
      <c r="HO401" s="1175"/>
      <c r="HP401" s="1175"/>
      <c r="HQ401" s="1175"/>
      <c r="HR401" s="1175"/>
      <c r="HS401" s="1175"/>
      <c r="HT401" s="1175"/>
      <c r="HU401" s="1175"/>
      <c r="HV401" s="1175"/>
      <c r="HW401" s="1175"/>
      <c r="HX401" s="1175"/>
      <c r="HY401" s="1175"/>
      <c r="HZ401" s="1175"/>
      <c r="IA401" s="1175"/>
      <c r="IB401" s="1175"/>
      <c r="IC401" s="1175"/>
      <c r="ID401" s="1175"/>
      <c r="IE401" s="1175"/>
      <c r="IF401" s="1175"/>
      <c r="IG401" s="1175"/>
      <c r="IH401" s="1175"/>
      <c r="II401" s="1175"/>
      <c r="IJ401" s="1175"/>
      <c r="IK401" s="1175"/>
      <c r="IL401" s="1175"/>
      <c r="IM401" s="1175"/>
      <c r="IN401" s="1175"/>
      <c r="IO401" s="1175"/>
      <c r="IP401" s="1175"/>
      <c r="IQ401" s="1175"/>
      <c r="IR401" s="1175"/>
      <c r="IS401" s="1175"/>
      <c r="IT401" s="1175"/>
      <c r="IU401" s="1175"/>
      <c r="IV401" s="1175"/>
      <c r="IW401" s="1175"/>
      <c r="IX401" s="1175"/>
      <c r="IY401" s="1175"/>
      <c r="IZ401" s="1175"/>
      <c r="JA401" s="1175"/>
      <c r="JB401" s="1175"/>
      <c r="JC401" s="1175"/>
      <c r="JD401" s="1175"/>
      <c r="JE401" s="1175"/>
    </row>
    <row r="402" spans="1:265" s="1175" customFormat="1" ht="15" hidden="1" customHeight="1" x14ac:dyDescent="0.25">
      <c r="A402" s="1206"/>
      <c r="B402" s="1206"/>
      <c r="C402" s="1206"/>
      <c r="D402" s="1206"/>
      <c r="E402" s="1206"/>
      <c r="F402" s="1206"/>
      <c r="G402" s="1206"/>
      <c r="H402" s="1206"/>
      <c r="I402" s="1206"/>
      <c r="J402" s="1206"/>
      <c r="K402" s="1206"/>
      <c r="L402" s="1206"/>
      <c r="M402" s="1064"/>
      <c r="N402" s="1064"/>
      <c r="O402" s="1206"/>
      <c r="P402" s="1206"/>
      <c r="Q402" s="1206"/>
      <c r="R402" s="1206"/>
      <c r="S402" s="1206"/>
      <c r="T402" s="1206"/>
      <c r="U402" s="1206"/>
      <c r="V402" s="1206"/>
      <c r="W402" s="1206"/>
      <c r="X402" s="1206"/>
      <c r="Y402" s="1206"/>
      <c r="Z402" s="1206"/>
      <c r="AA402" s="1206"/>
      <c r="AB402" s="1206"/>
      <c r="AC402" s="1206"/>
      <c r="AD402" s="1206"/>
      <c r="AE402" s="1206"/>
      <c r="AF402" s="1206"/>
      <c r="AG402" s="1206"/>
      <c r="AH402" s="1206"/>
      <c r="AI402" s="1206"/>
      <c r="AJ402" s="1206"/>
      <c r="AK402" s="1206"/>
      <c r="AL402" s="1206"/>
      <c r="AM402" s="1206"/>
      <c r="AN402" s="1206"/>
      <c r="AO402" s="1206"/>
      <c r="AP402" s="1206"/>
      <c r="AQ402" s="1206"/>
      <c r="AR402" s="1206"/>
      <c r="AS402" s="1206"/>
      <c r="AT402" s="1206"/>
      <c r="AU402" s="1206"/>
      <c r="AV402" s="1206"/>
      <c r="AW402" s="1206"/>
      <c r="AX402" s="1206"/>
      <c r="AY402" s="1206"/>
      <c r="AZ402" s="1206"/>
      <c r="BA402" s="1206"/>
      <c r="BB402" s="1206"/>
      <c r="BC402" s="1206"/>
      <c r="BD402" s="1206"/>
      <c r="BE402" s="1206"/>
      <c r="BF402" s="1206"/>
      <c r="BG402" s="1206"/>
      <c r="BH402" s="1206"/>
      <c r="BI402" s="1206"/>
      <c r="BJ402" s="1206"/>
      <c r="BK402" s="1206"/>
      <c r="BL402" s="1206"/>
      <c r="BM402" s="1206"/>
      <c r="BN402" s="1206"/>
      <c r="BO402" s="1206"/>
      <c r="BP402" s="1206"/>
      <c r="BQ402" s="1206"/>
      <c r="BR402" s="1206"/>
      <c r="BS402" s="1206"/>
      <c r="BT402" s="1206"/>
      <c r="BU402" s="1206"/>
      <c r="BV402" s="1206"/>
      <c r="BW402" s="1206"/>
      <c r="BX402" s="1206"/>
      <c r="BY402" s="1206"/>
      <c r="BZ402" s="1206"/>
      <c r="CA402" s="1206"/>
      <c r="CB402" s="1206"/>
      <c r="CC402" s="1206"/>
      <c r="CD402" s="1206"/>
      <c r="CE402" s="1206"/>
      <c r="CF402" s="1206"/>
      <c r="CG402" s="1206"/>
      <c r="CH402" s="1206"/>
      <c r="CI402" s="1206"/>
      <c r="CJ402" s="1206"/>
    </row>
    <row r="403" spans="1:265" s="1175" customFormat="1" ht="15" hidden="1" customHeight="1" x14ac:dyDescent="0.25">
      <c r="A403" s="1206"/>
      <c r="B403" s="1206"/>
      <c r="C403" s="1206"/>
      <c r="D403" s="1206"/>
      <c r="E403" s="1206"/>
      <c r="F403" s="1206"/>
      <c r="G403" s="1206"/>
      <c r="H403" s="1206"/>
      <c r="I403" s="1206"/>
      <c r="J403" s="1206"/>
      <c r="K403" s="1206"/>
      <c r="L403" s="1206"/>
      <c r="M403" s="1064"/>
      <c r="N403" s="1064"/>
      <c r="O403" s="1206"/>
      <c r="P403" s="1206"/>
      <c r="Q403" s="1206"/>
      <c r="R403" s="1206"/>
      <c r="S403" s="1206"/>
      <c r="T403" s="1206"/>
      <c r="U403" s="1206"/>
      <c r="V403" s="1206"/>
      <c r="W403" s="1206"/>
      <c r="X403" s="1206"/>
      <c r="Y403" s="1206"/>
      <c r="Z403" s="1206"/>
      <c r="AA403" s="1206"/>
      <c r="AB403" s="1206"/>
      <c r="AC403" s="1206"/>
      <c r="AD403" s="1206"/>
      <c r="AE403" s="1206"/>
      <c r="AF403" s="1206"/>
      <c r="AG403" s="1206"/>
      <c r="AH403" s="1206"/>
      <c r="AI403" s="1206"/>
      <c r="AJ403" s="1206"/>
      <c r="AK403" s="1206"/>
      <c r="AL403" s="1206"/>
      <c r="AM403" s="1206"/>
      <c r="AN403" s="1206"/>
      <c r="AO403" s="1206"/>
      <c r="AP403" s="1206"/>
      <c r="AQ403" s="1206"/>
      <c r="AR403" s="1206"/>
      <c r="AS403" s="1206"/>
      <c r="AT403" s="1206"/>
      <c r="AU403" s="1206"/>
      <c r="AV403" s="1206"/>
      <c r="AW403" s="1206"/>
      <c r="AX403" s="1206"/>
      <c r="AY403" s="1206"/>
      <c r="AZ403" s="1206"/>
      <c r="BA403" s="1206"/>
      <c r="BB403" s="1206"/>
      <c r="BC403" s="1206"/>
      <c r="BD403" s="1206"/>
      <c r="BE403" s="1206"/>
      <c r="BF403" s="1206"/>
      <c r="BG403" s="1206"/>
      <c r="BH403" s="1206"/>
      <c r="BI403" s="1206"/>
      <c r="BJ403" s="1206"/>
      <c r="BK403" s="1206"/>
      <c r="BL403" s="1206"/>
      <c r="BM403" s="1206"/>
      <c r="BN403" s="1206"/>
      <c r="BO403" s="1206"/>
      <c r="BP403" s="1206"/>
      <c r="BQ403" s="1206"/>
      <c r="BR403" s="1206"/>
      <c r="BS403" s="1206"/>
      <c r="BT403" s="1206"/>
      <c r="BU403" s="1206"/>
      <c r="BV403" s="1206"/>
      <c r="BW403" s="1206"/>
      <c r="BX403" s="1206"/>
      <c r="BY403" s="1206"/>
      <c r="BZ403" s="1206"/>
      <c r="CA403" s="1206"/>
      <c r="CB403" s="1206"/>
      <c r="CC403" s="1206"/>
      <c r="CD403" s="1206"/>
      <c r="CE403" s="1206"/>
      <c r="CF403" s="1206"/>
      <c r="CG403" s="1206"/>
      <c r="CH403" s="1206"/>
      <c r="CI403" s="1206"/>
      <c r="CJ403" s="1206"/>
    </row>
    <row r="404" spans="1:265" s="1206" customFormat="1" ht="15" hidden="1" customHeight="1" x14ac:dyDescent="0.25">
      <c r="M404" s="1064"/>
      <c r="N404" s="1064"/>
      <c r="CK404" s="1175"/>
      <c r="CL404" s="1175"/>
      <c r="CM404" s="1175"/>
      <c r="CN404" s="1175"/>
      <c r="CO404" s="1175"/>
      <c r="CP404" s="1175"/>
      <c r="CQ404" s="1175"/>
      <c r="CR404" s="1175"/>
      <c r="CS404" s="1175"/>
      <c r="CT404" s="1175"/>
      <c r="CU404" s="1175"/>
      <c r="CV404" s="1175"/>
      <c r="CW404" s="1175"/>
      <c r="CX404" s="1175"/>
      <c r="CY404" s="1175"/>
      <c r="CZ404" s="1175"/>
      <c r="DA404" s="1175"/>
      <c r="DB404" s="1175"/>
      <c r="DC404" s="1175"/>
      <c r="DD404" s="1175"/>
      <c r="DE404" s="1175"/>
      <c r="DF404" s="1175"/>
      <c r="DG404" s="1175"/>
      <c r="DH404" s="1175"/>
      <c r="DI404" s="1175"/>
      <c r="DJ404" s="1175"/>
      <c r="DK404" s="1175"/>
      <c r="DL404" s="1175"/>
      <c r="DM404" s="1175"/>
      <c r="DN404" s="1175"/>
      <c r="DO404" s="1175"/>
      <c r="DP404" s="1175"/>
      <c r="DQ404" s="1175"/>
      <c r="DR404" s="1175"/>
      <c r="DS404" s="1175"/>
      <c r="DT404" s="1175"/>
      <c r="DU404" s="1175"/>
      <c r="DV404" s="1175"/>
      <c r="DW404" s="1175"/>
      <c r="DX404" s="1175"/>
      <c r="DY404" s="1175"/>
      <c r="DZ404" s="1175"/>
      <c r="EA404" s="1175"/>
      <c r="EB404" s="1175"/>
      <c r="EC404" s="1175"/>
      <c r="ED404" s="1175"/>
      <c r="EE404" s="1175"/>
      <c r="EF404" s="1175"/>
      <c r="EG404" s="1175"/>
      <c r="EH404" s="1175"/>
      <c r="EI404" s="1175"/>
      <c r="EJ404" s="1175"/>
      <c r="EK404" s="1175"/>
      <c r="EL404" s="1175"/>
      <c r="EM404" s="1175"/>
      <c r="EN404" s="1175"/>
      <c r="EO404" s="1175"/>
      <c r="EP404" s="1175"/>
      <c r="EQ404" s="1175"/>
      <c r="ER404" s="1175"/>
      <c r="ES404" s="1175"/>
      <c r="ET404" s="1175"/>
      <c r="EU404" s="1175"/>
      <c r="EV404" s="1175"/>
      <c r="EW404" s="1175"/>
      <c r="EX404" s="1175"/>
      <c r="EY404" s="1175"/>
      <c r="EZ404" s="1175"/>
      <c r="FA404" s="1175"/>
      <c r="FB404" s="1175"/>
      <c r="FC404" s="1175"/>
      <c r="FD404" s="1175"/>
      <c r="FE404" s="1175"/>
      <c r="FF404" s="1175"/>
      <c r="FG404" s="1175"/>
      <c r="FH404" s="1175"/>
      <c r="FI404" s="1175"/>
      <c r="FJ404" s="1175"/>
      <c r="FK404" s="1175"/>
      <c r="FL404" s="1175"/>
      <c r="FM404" s="1175"/>
      <c r="FN404" s="1175"/>
      <c r="FO404" s="1175"/>
      <c r="FP404" s="1175"/>
      <c r="FQ404" s="1175"/>
      <c r="FR404" s="1175"/>
      <c r="FS404" s="1175"/>
      <c r="FT404" s="1175"/>
      <c r="FU404" s="1175"/>
      <c r="FV404" s="1175"/>
      <c r="FW404" s="1175"/>
      <c r="FX404" s="1175"/>
      <c r="FY404" s="1175"/>
      <c r="FZ404" s="1175"/>
      <c r="GA404" s="1175"/>
      <c r="GB404" s="1175"/>
      <c r="GC404" s="1175"/>
      <c r="GD404" s="1175"/>
      <c r="GE404" s="1175"/>
      <c r="GF404" s="1175"/>
      <c r="GG404" s="1175"/>
      <c r="GH404" s="1175"/>
      <c r="GI404" s="1175"/>
      <c r="GJ404" s="1175"/>
      <c r="GK404" s="1175"/>
      <c r="GL404" s="1175"/>
      <c r="GM404" s="1175"/>
      <c r="GN404" s="1175"/>
      <c r="GO404" s="1175"/>
      <c r="GP404" s="1175"/>
      <c r="GQ404" s="1175"/>
      <c r="GR404" s="1175"/>
      <c r="GS404" s="1175"/>
      <c r="GT404" s="1175"/>
      <c r="GU404" s="1175"/>
      <c r="GV404" s="1175"/>
      <c r="GW404" s="1175"/>
      <c r="GX404" s="1175"/>
      <c r="GY404" s="1175"/>
      <c r="GZ404" s="1175"/>
      <c r="HA404" s="1175"/>
      <c r="HB404" s="1175"/>
      <c r="HC404" s="1175"/>
      <c r="HD404" s="1175"/>
      <c r="HE404" s="1175"/>
      <c r="HF404" s="1175"/>
      <c r="HG404" s="1175"/>
      <c r="HH404" s="1175"/>
      <c r="HI404" s="1175"/>
      <c r="HJ404" s="1175"/>
      <c r="HK404" s="1175"/>
      <c r="HL404" s="1175"/>
      <c r="HM404" s="1175"/>
      <c r="HN404" s="1175"/>
      <c r="HO404" s="1175"/>
      <c r="HP404" s="1175"/>
      <c r="HQ404" s="1175"/>
      <c r="HR404" s="1175"/>
      <c r="HS404" s="1175"/>
      <c r="HT404" s="1175"/>
      <c r="HU404" s="1175"/>
      <c r="HV404" s="1175"/>
      <c r="HW404" s="1175"/>
      <c r="HX404" s="1175"/>
      <c r="HY404" s="1175"/>
      <c r="HZ404" s="1175"/>
      <c r="IA404" s="1175"/>
      <c r="IB404" s="1175"/>
      <c r="IC404" s="1175"/>
      <c r="ID404" s="1175"/>
      <c r="IE404" s="1175"/>
      <c r="IF404" s="1175"/>
      <c r="IG404" s="1175"/>
      <c r="IH404" s="1175"/>
      <c r="II404" s="1175"/>
      <c r="IJ404" s="1175"/>
      <c r="IK404" s="1175"/>
      <c r="IL404" s="1175"/>
      <c r="IM404" s="1175"/>
      <c r="IN404" s="1175"/>
      <c r="IO404" s="1175"/>
      <c r="IP404" s="1175"/>
      <c r="IQ404" s="1175"/>
      <c r="IR404" s="1175"/>
      <c r="IS404" s="1175"/>
      <c r="IT404" s="1175"/>
      <c r="IU404" s="1175"/>
      <c r="IV404" s="1175"/>
      <c r="IW404" s="1175"/>
      <c r="IX404" s="1175"/>
      <c r="IY404" s="1175"/>
      <c r="IZ404" s="1175"/>
      <c r="JA404" s="1175"/>
      <c r="JB404" s="1175"/>
      <c r="JC404" s="1175"/>
      <c r="JD404" s="1175"/>
      <c r="JE404" s="1175"/>
    </row>
    <row r="405" spans="1:265" s="1175" customFormat="1" ht="15" hidden="1" customHeight="1" x14ac:dyDescent="0.25">
      <c r="A405" s="1206"/>
      <c r="B405" s="1206"/>
      <c r="C405" s="1206"/>
      <c r="D405" s="1206"/>
      <c r="E405" s="1206"/>
      <c r="F405" s="1206"/>
      <c r="G405" s="1206"/>
      <c r="H405" s="1206"/>
      <c r="I405" s="1206"/>
      <c r="J405" s="1206"/>
      <c r="K405" s="1206"/>
      <c r="L405" s="1206"/>
      <c r="M405" s="1064"/>
      <c r="N405" s="1064"/>
      <c r="O405" s="1206"/>
      <c r="P405" s="1206"/>
      <c r="Q405" s="1206"/>
      <c r="R405" s="1206"/>
      <c r="S405" s="1206"/>
      <c r="T405" s="1206"/>
      <c r="U405" s="1206"/>
      <c r="V405" s="1206"/>
      <c r="W405" s="1206"/>
      <c r="X405" s="1206"/>
      <c r="Y405" s="1206"/>
      <c r="Z405" s="1206"/>
      <c r="AA405" s="1206"/>
      <c r="AB405" s="1206"/>
      <c r="AC405" s="1206"/>
      <c r="AD405" s="1206"/>
      <c r="AE405" s="1206"/>
      <c r="AF405" s="1206"/>
      <c r="AG405" s="1206"/>
      <c r="AH405" s="1206"/>
      <c r="AI405" s="1206"/>
      <c r="AJ405" s="1206"/>
      <c r="AK405" s="1206"/>
      <c r="AL405" s="1206"/>
      <c r="AM405" s="1206"/>
      <c r="AN405" s="1206"/>
      <c r="AO405" s="1206"/>
      <c r="AP405" s="1206"/>
      <c r="AQ405" s="1206"/>
      <c r="AR405" s="1206"/>
      <c r="AS405" s="1206"/>
      <c r="AT405" s="1206"/>
      <c r="AU405" s="1206"/>
      <c r="AV405" s="1206"/>
      <c r="AW405" s="1206"/>
      <c r="AX405" s="1206"/>
      <c r="AY405" s="1206"/>
      <c r="AZ405" s="1206"/>
      <c r="BA405" s="1206"/>
      <c r="BB405" s="1206"/>
      <c r="BC405" s="1206"/>
      <c r="BD405" s="1206"/>
      <c r="BE405" s="1206"/>
      <c r="BF405" s="1206"/>
      <c r="BG405" s="1206"/>
      <c r="BH405" s="1206"/>
      <c r="BI405" s="1206"/>
      <c r="BJ405" s="1206"/>
      <c r="BK405" s="1206"/>
      <c r="BL405" s="1206"/>
      <c r="BM405" s="1206"/>
      <c r="BN405" s="1206"/>
      <c r="BO405" s="1206"/>
      <c r="BP405" s="1206"/>
      <c r="BQ405" s="1206"/>
      <c r="BR405" s="1206"/>
      <c r="BS405" s="1206"/>
      <c r="BT405" s="1206"/>
      <c r="BU405" s="1206"/>
      <c r="BV405" s="1206"/>
      <c r="BW405" s="1206"/>
      <c r="BX405" s="1206"/>
      <c r="BY405" s="1206"/>
      <c r="BZ405" s="1206"/>
      <c r="CA405" s="1206"/>
      <c r="CB405" s="1206"/>
      <c r="CC405" s="1206"/>
      <c r="CD405" s="1206"/>
      <c r="CE405" s="1206"/>
      <c r="CF405" s="1206"/>
      <c r="CG405" s="1206"/>
      <c r="CH405" s="1206"/>
      <c r="CI405" s="1206"/>
      <c r="CJ405" s="1206"/>
    </row>
    <row r="406" spans="1:265" s="1175" customFormat="1" ht="15" hidden="1" customHeight="1" x14ac:dyDescent="0.25">
      <c r="A406" s="1206"/>
      <c r="B406" s="1206"/>
      <c r="C406" s="1206"/>
      <c r="D406" s="1206"/>
      <c r="E406" s="1206"/>
      <c r="F406" s="1206"/>
      <c r="G406" s="1206"/>
      <c r="H406" s="1206"/>
      <c r="I406" s="1206"/>
      <c r="J406" s="1206"/>
      <c r="K406" s="1206"/>
      <c r="L406" s="1206"/>
      <c r="M406" s="1064"/>
      <c r="N406" s="1064"/>
      <c r="O406" s="1206"/>
      <c r="P406" s="1206"/>
      <c r="Q406" s="1206"/>
      <c r="R406" s="1206"/>
      <c r="S406" s="1206"/>
      <c r="T406" s="1206"/>
      <c r="U406" s="1206"/>
      <c r="V406" s="1206"/>
      <c r="W406" s="1206"/>
      <c r="X406" s="1206"/>
      <c r="Y406" s="1206"/>
      <c r="Z406" s="1206"/>
      <c r="AA406" s="1206"/>
      <c r="AB406" s="1206"/>
      <c r="AC406" s="1206"/>
      <c r="AD406" s="1206"/>
      <c r="AE406" s="1206"/>
      <c r="AF406" s="1206"/>
      <c r="AG406" s="1206"/>
      <c r="AH406" s="1206"/>
      <c r="AI406" s="1206"/>
      <c r="AJ406" s="1206"/>
      <c r="AK406" s="1206"/>
      <c r="AL406" s="1206"/>
      <c r="AM406" s="1206"/>
      <c r="AN406" s="1206"/>
      <c r="AO406" s="1206"/>
      <c r="AP406" s="1206"/>
      <c r="AQ406" s="1206"/>
      <c r="AR406" s="1206"/>
      <c r="AS406" s="1206"/>
      <c r="AT406" s="1206"/>
      <c r="AU406" s="1206"/>
      <c r="AV406" s="1206"/>
      <c r="AW406" s="1206"/>
      <c r="AX406" s="1206"/>
      <c r="AY406" s="1206"/>
      <c r="AZ406" s="1206"/>
      <c r="BA406" s="1206"/>
      <c r="BB406" s="1206"/>
      <c r="BC406" s="1206"/>
      <c r="BD406" s="1206"/>
      <c r="BE406" s="1206"/>
      <c r="BF406" s="1206"/>
      <c r="BG406" s="1206"/>
      <c r="BH406" s="1206"/>
      <c r="BI406" s="1206"/>
      <c r="BJ406" s="1206"/>
      <c r="BK406" s="1206"/>
      <c r="BL406" s="1206"/>
      <c r="BM406" s="1206"/>
      <c r="BN406" s="1206"/>
      <c r="BO406" s="1206"/>
      <c r="BP406" s="1206"/>
      <c r="BQ406" s="1206"/>
      <c r="BR406" s="1206"/>
      <c r="BS406" s="1206"/>
      <c r="BT406" s="1206"/>
      <c r="BU406" s="1206"/>
      <c r="BV406" s="1206"/>
      <c r="BW406" s="1206"/>
      <c r="BX406" s="1206"/>
      <c r="BY406" s="1206"/>
      <c r="BZ406" s="1206"/>
      <c r="CA406" s="1206"/>
      <c r="CB406" s="1206"/>
      <c r="CC406" s="1206"/>
      <c r="CD406" s="1206"/>
      <c r="CE406" s="1206"/>
      <c r="CF406" s="1206"/>
      <c r="CG406" s="1206"/>
      <c r="CH406" s="1206"/>
      <c r="CI406" s="1206"/>
      <c r="CJ406" s="1206"/>
    </row>
    <row r="407" spans="1:265" s="1175" customFormat="1" ht="15" hidden="1" customHeight="1" x14ac:dyDescent="0.25">
      <c r="A407" s="1206"/>
      <c r="B407" s="1206"/>
      <c r="C407" s="1206"/>
      <c r="D407" s="1206"/>
      <c r="E407" s="1206"/>
      <c r="F407" s="1206"/>
      <c r="G407" s="1206"/>
      <c r="H407" s="1206"/>
      <c r="I407" s="1206"/>
      <c r="J407" s="1206"/>
      <c r="K407" s="1206"/>
      <c r="L407" s="1206"/>
      <c r="M407" s="1064"/>
      <c r="N407" s="1064"/>
      <c r="O407" s="1206"/>
      <c r="P407" s="1206"/>
      <c r="Q407" s="1206"/>
      <c r="R407" s="1206"/>
      <c r="S407" s="1206"/>
      <c r="T407" s="1206"/>
      <c r="U407" s="1206"/>
      <c r="V407" s="1206"/>
      <c r="W407" s="1206"/>
      <c r="X407" s="1206"/>
      <c r="Y407" s="1206"/>
      <c r="Z407" s="1206"/>
      <c r="AA407" s="1206"/>
      <c r="AB407" s="1206"/>
      <c r="AC407" s="1206"/>
      <c r="AD407" s="1206"/>
      <c r="AE407" s="1206"/>
      <c r="AF407" s="1206"/>
      <c r="AG407" s="1206"/>
      <c r="AH407" s="1206"/>
      <c r="AI407" s="1206"/>
      <c r="AJ407" s="1206"/>
      <c r="AK407" s="1206"/>
      <c r="AL407" s="1206"/>
      <c r="AM407" s="1206"/>
      <c r="AN407" s="1206"/>
      <c r="AO407" s="1206"/>
      <c r="AP407" s="1206"/>
      <c r="AQ407" s="1206"/>
      <c r="AR407" s="1206"/>
      <c r="AS407" s="1206"/>
      <c r="AT407" s="1206"/>
      <c r="AU407" s="1206"/>
      <c r="AV407" s="1206"/>
      <c r="AW407" s="1206"/>
      <c r="AX407" s="1206"/>
      <c r="AY407" s="1206"/>
      <c r="AZ407" s="1206"/>
      <c r="BA407" s="1206"/>
      <c r="BB407" s="1206"/>
      <c r="BC407" s="1206"/>
      <c r="BD407" s="1206"/>
      <c r="BE407" s="1206"/>
      <c r="BF407" s="1206"/>
      <c r="BG407" s="1206"/>
      <c r="BH407" s="1206"/>
      <c r="BI407" s="1206"/>
      <c r="BJ407" s="1206"/>
      <c r="BK407" s="1206"/>
      <c r="BL407" s="1206"/>
      <c r="BM407" s="1206"/>
      <c r="BN407" s="1206"/>
      <c r="BO407" s="1206"/>
      <c r="BP407" s="1206"/>
      <c r="BQ407" s="1206"/>
      <c r="BR407" s="1206"/>
      <c r="BS407" s="1206"/>
      <c r="BT407" s="1206"/>
      <c r="BU407" s="1206"/>
      <c r="BV407" s="1206"/>
      <c r="BW407" s="1206"/>
      <c r="BX407" s="1206"/>
      <c r="BY407" s="1206"/>
      <c r="BZ407" s="1206"/>
      <c r="CA407" s="1206"/>
      <c r="CB407" s="1206"/>
      <c r="CC407" s="1206"/>
      <c r="CD407" s="1206"/>
      <c r="CE407" s="1206"/>
      <c r="CF407" s="1206"/>
      <c r="CG407" s="1206"/>
      <c r="CH407" s="1206"/>
      <c r="CI407" s="1206"/>
      <c r="CJ407" s="1206"/>
    </row>
    <row r="408" spans="1:265" s="1175" customFormat="1" ht="15" hidden="1" customHeight="1" x14ac:dyDescent="0.25">
      <c r="A408" s="1206"/>
      <c r="B408" s="1206"/>
      <c r="C408" s="1206"/>
      <c r="D408" s="1206"/>
      <c r="E408" s="1206"/>
      <c r="F408" s="1206"/>
      <c r="G408" s="1206"/>
      <c r="H408" s="1206"/>
      <c r="I408" s="1206"/>
      <c r="J408" s="1206"/>
      <c r="K408" s="1206"/>
      <c r="L408" s="1206"/>
      <c r="M408" s="1064"/>
      <c r="N408" s="1064"/>
      <c r="O408" s="1206"/>
      <c r="P408" s="1206"/>
      <c r="Q408" s="1206"/>
      <c r="R408" s="1206"/>
      <c r="S408" s="1206"/>
      <c r="T408" s="1206"/>
      <c r="U408" s="1206"/>
      <c r="V408" s="1206"/>
      <c r="W408" s="1206"/>
      <c r="X408" s="1206"/>
      <c r="Y408" s="1206"/>
      <c r="Z408" s="1206"/>
      <c r="AA408" s="1206"/>
      <c r="AB408" s="1206"/>
      <c r="AC408" s="1206"/>
      <c r="AD408" s="1206"/>
      <c r="AE408" s="1206"/>
      <c r="AF408" s="1206"/>
      <c r="AG408" s="1206"/>
      <c r="AH408" s="1206"/>
      <c r="AI408" s="1206"/>
      <c r="AJ408" s="1206"/>
      <c r="AK408" s="1206"/>
      <c r="AL408" s="1206"/>
      <c r="AM408" s="1206"/>
      <c r="AN408" s="1206"/>
      <c r="AO408" s="1206"/>
      <c r="AP408" s="1206"/>
      <c r="AQ408" s="1206"/>
      <c r="AR408" s="1206"/>
      <c r="AS408" s="1206"/>
      <c r="AT408" s="1206"/>
      <c r="AU408" s="1206"/>
      <c r="AV408" s="1206"/>
      <c r="AW408" s="1206"/>
      <c r="AX408" s="1206"/>
      <c r="AY408" s="1206"/>
      <c r="AZ408" s="1206"/>
      <c r="BA408" s="1206"/>
      <c r="BB408" s="1206"/>
      <c r="BC408" s="1206"/>
      <c r="BD408" s="1206"/>
      <c r="BE408" s="1206"/>
      <c r="BF408" s="1206"/>
      <c r="BG408" s="1206"/>
      <c r="BH408" s="1206"/>
      <c r="BI408" s="1206"/>
      <c r="BJ408" s="1206"/>
      <c r="BK408" s="1206"/>
      <c r="BL408" s="1206"/>
      <c r="BM408" s="1206"/>
      <c r="BN408" s="1206"/>
      <c r="BO408" s="1206"/>
      <c r="BP408" s="1206"/>
      <c r="BQ408" s="1206"/>
      <c r="BR408" s="1206"/>
      <c r="BS408" s="1206"/>
      <c r="BT408" s="1206"/>
      <c r="BU408" s="1206"/>
      <c r="BV408" s="1206"/>
      <c r="BW408" s="1206"/>
      <c r="BX408" s="1206"/>
      <c r="BY408" s="1206"/>
      <c r="BZ408" s="1206"/>
      <c r="CA408" s="1206"/>
      <c r="CB408" s="1206"/>
      <c r="CC408" s="1206"/>
      <c r="CD408" s="1206"/>
      <c r="CE408" s="1206"/>
      <c r="CF408" s="1206"/>
      <c r="CG408" s="1206"/>
      <c r="CH408" s="1206"/>
      <c r="CI408" s="1206"/>
      <c r="CJ408" s="1206"/>
    </row>
    <row r="409" spans="1:265" s="1175" customFormat="1" ht="15" hidden="1" customHeight="1" x14ac:dyDescent="0.25">
      <c r="A409" s="1206"/>
      <c r="B409" s="1206"/>
      <c r="C409" s="1206"/>
      <c r="D409" s="1206"/>
      <c r="E409" s="1206"/>
      <c r="F409" s="1206"/>
      <c r="G409" s="1206"/>
      <c r="H409" s="1206"/>
      <c r="I409" s="1206"/>
      <c r="J409" s="1206"/>
      <c r="K409" s="1206"/>
      <c r="L409" s="1206"/>
      <c r="M409" s="1064"/>
      <c r="N409" s="1064"/>
      <c r="O409" s="1206"/>
      <c r="P409" s="1206"/>
      <c r="Q409" s="1206"/>
      <c r="R409" s="1206"/>
      <c r="S409" s="1206"/>
      <c r="T409" s="1206"/>
      <c r="U409" s="1206"/>
      <c r="V409" s="1206"/>
      <c r="W409" s="1206"/>
      <c r="X409" s="1206"/>
      <c r="Y409" s="1206"/>
      <c r="Z409" s="1206"/>
      <c r="AA409" s="1206"/>
      <c r="AB409" s="1206"/>
      <c r="AC409" s="1206"/>
      <c r="AD409" s="1206"/>
      <c r="AE409" s="1206"/>
      <c r="AF409" s="1206"/>
      <c r="AG409" s="1206"/>
      <c r="AH409" s="1206"/>
      <c r="AI409" s="1206"/>
      <c r="AJ409" s="1206"/>
      <c r="AK409" s="1206"/>
      <c r="AL409" s="1206"/>
      <c r="AM409" s="1206"/>
      <c r="AN409" s="1206"/>
      <c r="AO409" s="1206"/>
      <c r="AP409" s="1206"/>
      <c r="AQ409" s="1206"/>
      <c r="AR409" s="1206"/>
      <c r="AS409" s="1206"/>
      <c r="AT409" s="1206"/>
      <c r="AU409" s="1206"/>
      <c r="AV409" s="1206"/>
      <c r="AW409" s="1206"/>
      <c r="AX409" s="1206"/>
      <c r="AY409" s="1206"/>
      <c r="AZ409" s="1206"/>
      <c r="BA409" s="1206"/>
      <c r="BB409" s="1206"/>
      <c r="BC409" s="1206"/>
      <c r="BD409" s="1206"/>
      <c r="BE409" s="1206"/>
      <c r="BF409" s="1206"/>
      <c r="BG409" s="1206"/>
      <c r="BH409" s="1206"/>
      <c r="BI409" s="1206"/>
      <c r="BJ409" s="1206"/>
      <c r="BK409" s="1206"/>
      <c r="BL409" s="1206"/>
      <c r="BM409" s="1206"/>
      <c r="BN409" s="1206"/>
      <c r="BO409" s="1206"/>
      <c r="BP409" s="1206"/>
      <c r="BQ409" s="1206"/>
      <c r="BR409" s="1206"/>
      <c r="BS409" s="1206"/>
      <c r="BT409" s="1206"/>
      <c r="BU409" s="1206"/>
      <c r="BV409" s="1206"/>
      <c r="BW409" s="1206"/>
      <c r="BX409" s="1206"/>
      <c r="BY409" s="1206"/>
      <c r="BZ409" s="1206"/>
      <c r="CA409" s="1206"/>
      <c r="CB409" s="1206"/>
      <c r="CC409" s="1206"/>
      <c r="CD409" s="1206"/>
      <c r="CE409" s="1206"/>
      <c r="CF409" s="1206"/>
      <c r="CG409" s="1206"/>
      <c r="CH409" s="1206"/>
      <c r="CI409" s="1206"/>
      <c r="CJ409" s="1206"/>
    </row>
    <row r="410" spans="1:265" s="1175" customFormat="1" ht="15" hidden="1" customHeight="1" x14ac:dyDescent="0.25">
      <c r="A410" s="1206"/>
      <c r="B410" s="1206"/>
      <c r="C410" s="1206"/>
      <c r="D410" s="1206"/>
      <c r="E410" s="1206"/>
      <c r="F410" s="1206"/>
      <c r="G410" s="1206"/>
      <c r="H410" s="1206"/>
      <c r="I410" s="1206"/>
      <c r="J410" s="1206"/>
      <c r="K410" s="1206"/>
      <c r="L410" s="1206"/>
      <c r="M410" s="1064"/>
      <c r="N410" s="1064"/>
      <c r="O410" s="1206"/>
      <c r="P410" s="1206"/>
      <c r="Q410" s="1206"/>
      <c r="R410" s="1206"/>
      <c r="S410" s="1206"/>
      <c r="T410" s="1206"/>
      <c r="U410" s="1206"/>
      <c r="V410" s="1206"/>
      <c r="W410" s="1206"/>
      <c r="X410" s="1206"/>
      <c r="Y410" s="1206"/>
      <c r="Z410" s="1206"/>
      <c r="AA410" s="1206"/>
      <c r="AB410" s="1206"/>
      <c r="AC410" s="1206"/>
      <c r="AD410" s="1206"/>
      <c r="AE410" s="1206"/>
      <c r="AF410" s="1206"/>
      <c r="AG410" s="1206"/>
      <c r="AH410" s="1206"/>
      <c r="AI410" s="1206"/>
      <c r="AJ410" s="1206"/>
      <c r="AK410" s="1206"/>
      <c r="AL410" s="1206"/>
      <c r="AM410" s="1206"/>
      <c r="AN410" s="1206"/>
      <c r="AO410" s="1206"/>
      <c r="AP410" s="1206"/>
      <c r="AQ410" s="1206"/>
      <c r="AR410" s="1206"/>
      <c r="AS410" s="1206"/>
      <c r="AT410" s="1206"/>
      <c r="AU410" s="1206"/>
      <c r="AV410" s="1206"/>
      <c r="AW410" s="1206"/>
      <c r="AX410" s="1206"/>
      <c r="AY410" s="1206"/>
      <c r="AZ410" s="1206"/>
      <c r="BA410" s="1206"/>
      <c r="BB410" s="1206"/>
      <c r="BC410" s="1206"/>
      <c r="BD410" s="1206"/>
      <c r="BE410" s="1206"/>
      <c r="BF410" s="1206"/>
      <c r="BG410" s="1206"/>
      <c r="BH410" s="1206"/>
      <c r="BI410" s="1206"/>
      <c r="BJ410" s="1206"/>
      <c r="BK410" s="1206"/>
      <c r="BL410" s="1206"/>
      <c r="BM410" s="1206"/>
      <c r="BN410" s="1206"/>
      <c r="BO410" s="1206"/>
      <c r="BP410" s="1206"/>
      <c r="BQ410" s="1206"/>
      <c r="BR410" s="1206"/>
      <c r="BS410" s="1206"/>
      <c r="BT410" s="1206"/>
      <c r="BU410" s="1206"/>
      <c r="BV410" s="1206"/>
      <c r="BW410" s="1206"/>
      <c r="BX410" s="1206"/>
      <c r="BY410" s="1206"/>
      <c r="BZ410" s="1206"/>
      <c r="CA410" s="1206"/>
      <c r="CB410" s="1206"/>
      <c r="CC410" s="1206"/>
      <c r="CD410" s="1206"/>
      <c r="CE410" s="1206"/>
      <c r="CF410" s="1206"/>
      <c r="CG410" s="1206"/>
      <c r="CH410" s="1206"/>
      <c r="CI410" s="1206"/>
      <c r="CJ410" s="1206"/>
    </row>
    <row r="411" spans="1:265" s="1175" customFormat="1" ht="15" hidden="1" customHeight="1" x14ac:dyDescent="0.25">
      <c r="A411" s="1206"/>
      <c r="B411" s="1206"/>
      <c r="C411" s="1206"/>
      <c r="D411" s="1206"/>
      <c r="E411" s="1206"/>
      <c r="F411" s="1206"/>
      <c r="G411" s="1206"/>
      <c r="H411" s="1206"/>
      <c r="I411" s="1206"/>
      <c r="J411" s="1206"/>
      <c r="K411" s="1206"/>
      <c r="L411" s="1206"/>
      <c r="M411" s="1064"/>
      <c r="N411" s="1064"/>
      <c r="O411" s="1206"/>
      <c r="P411" s="1206"/>
      <c r="Q411" s="1206"/>
      <c r="R411" s="1206"/>
      <c r="S411" s="1206"/>
      <c r="T411" s="1206"/>
      <c r="U411" s="1206"/>
      <c r="V411" s="1206"/>
      <c r="W411" s="1206"/>
      <c r="X411" s="1206"/>
      <c r="Y411" s="1206"/>
      <c r="Z411" s="1206"/>
      <c r="AA411" s="1206"/>
      <c r="AB411" s="1206"/>
      <c r="AC411" s="1206"/>
      <c r="AD411" s="1206"/>
      <c r="AE411" s="1206"/>
      <c r="AF411" s="1206"/>
      <c r="AG411" s="1206"/>
      <c r="AH411" s="1206"/>
      <c r="AI411" s="1206"/>
      <c r="AJ411" s="1206"/>
      <c r="AK411" s="1206"/>
      <c r="AL411" s="1206"/>
      <c r="AM411" s="1206"/>
      <c r="AN411" s="1206"/>
      <c r="AO411" s="1206"/>
      <c r="AP411" s="1206"/>
      <c r="AQ411" s="1206"/>
      <c r="AR411" s="1206"/>
      <c r="AS411" s="1206"/>
      <c r="AT411" s="1206"/>
      <c r="AU411" s="1206"/>
      <c r="AV411" s="1206"/>
      <c r="AW411" s="1206"/>
      <c r="AX411" s="1206"/>
      <c r="AY411" s="1206"/>
      <c r="AZ411" s="1206"/>
      <c r="BA411" s="1206"/>
      <c r="BB411" s="1206"/>
      <c r="BC411" s="1206"/>
      <c r="BD411" s="1206"/>
      <c r="BE411" s="1206"/>
      <c r="BF411" s="1206"/>
      <c r="BG411" s="1206"/>
      <c r="BH411" s="1206"/>
      <c r="BI411" s="1206"/>
      <c r="BJ411" s="1206"/>
      <c r="BK411" s="1206"/>
      <c r="BL411" s="1206"/>
      <c r="BM411" s="1206"/>
      <c r="BN411" s="1206"/>
      <c r="BO411" s="1206"/>
      <c r="BP411" s="1206"/>
      <c r="BQ411" s="1206"/>
      <c r="BR411" s="1206"/>
      <c r="BS411" s="1206"/>
      <c r="BT411" s="1206"/>
      <c r="BU411" s="1206"/>
      <c r="BV411" s="1206"/>
      <c r="BW411" s="1206"/>
      <c r="BX411" s="1206"/>
      <c r="BY411" s="1206"/>
      <c r="BZ411" s="1206"/>
      <c r="CA411" s="1206"/>
      <c r="CB411" s="1206"/>
      <c r="CC411" s="1206"/>
      <c r="CD411" s="1206"/>
      <c r="CE411" s="1206"/>
      <c r="CF411" s="1206"/>
      <c r="CG411" s="1206"/>
      <c r="CH411" s="1206"/>
      <c r="CI411" s="1206"/>
      <c r="CJ411" s="1206"/>
    </row>
    <row r="412" spans="1:265" s="1175" customFormat="1" ht="15" hidden="1" customHeight="1" x14ac:dyDescent="0.25">
      <c r="A412" s="1206"/>
      <c r="B412" s="1206"/>
      <c r="C412" s="1206"/>
      <c r="D412" s="1206"/>
      <c r="E412" s="1206"/>
      <c r="F412" s="1206"/>
      <c r="G412" s="1206"/>
      <c r="H412" s="1206"/>
      <c r="I412" s="1206"/>
      <c r="J412" s="1206"/>
      <c r="K412" s="1206"/>
      <c r="L412" s="1206"/>
      <c r="M412" s="1064"/>
      <c r="N412" s="1064"/>
      <c r="O412" s="1206"/>
      <c r="P412" s="1206"/>
      <c r="Q412" s="1206"/>
      <c r="R412" s="1206"/>
      <c r="S412" s="1206"/>
      <c r="T412" s="1206"/>
      <c r="U412" s="1206"/>
      <c r="V412" s="1206"/>
      <c r="W412" s="1206"/>
      <c r="X412" s="1206"/>
      <c r="Y412" s="1206"/>
      <c r="Z412" s="1206"/>
      <c r="AA412" s="1206"/>
      <c r="AB412" s="1206"/>
      <c r="AC412" s="1206"/>
      <c r="AD412" s="1206"/>
      <c r="AE412" s="1206"/>
      <c r="AF412" s="1206"/>
      <c r="AG412" s="1206"/>
      <c r="AH412" s="1206"/>
      <c r="AI412" s="1206"/>
      <c r="AJ412" s="1206"/>
      <c r="AK412" s="1206"/>
      <c r="AL412" s="1206"/>
      <c r="AM412" s="1206"/>
      <c r="AN412" s="1206"/>
      <c r="AO412" s="1206"/>
      <c r="AP412" s="1206"/>
      <c r="AQ412" s="1206"/>
      <c r="AR412" s="1206"/>
      <c r="AS412" s="1206"/>
      <c r="AT412" s="1206"/>
      <c r="AU412" s="1206"/>
      <c r="AV412" s="1206"/>
      <c r="AW412" s="1206"/>
      <c r="AX412" s="1206"/>
      <c r="AY412" s="1206"/>
      <c r="AZ412" s="1206"/>
      <c r="BA412" s="1206"/>
      <c r="BB412" s="1206"/>
      <c r="BC412" s="1206"/>
      <c r="BD412" s="1206"/>
      <c r="BE412" s="1206"/>
      <c r="BF412" s="1206"/>
      <c r="BG412" s="1206"/>
      <c r="BH412" s="1206"/>
      <c r="BI412" s="1206"/>
      <c r="BJ412" s="1206"/>
      <c r="BK412" s="1206"/>
      <c r="BL412" s="1206"/>
      <c r="BM412" s="1206"/>
      <c r="BN412" s="1206"/>
      <c r="BO412" s="1206"/>
      <c r="BP412" s="1206"/>
      <c r="BQ412" s="1206"/>
      <c r="BR412" s="1206"/>
      <c r="BS412" s="1206"/>
      <c r="BT412" s="1206"/>
      <c r="BU412" s="1206"/>
      <c r="BV412" s="1206"/>
      <c r="BW412" s="1206"/>
      <c r="BX412" s="1206"/>
      <c r="BY412" s="1206"/>
      <c r="BZ412" s="1206"/>
      <c r="CA412" s="1206"/>
      <c r="CB412" s="1206"/>
      <c r="CC412" s="1206"/>
      <c r="CD412" s="1206"/>
      <c r="CE412" s="1206"/>
      <c r="CF412" s="1206"/>
      <c r="CG412" s="1206"/>
      <c r="CH412" s="1206"/>
      <c r="CI412" s="1206"/>
      <c r="CJ412" s="1206"/>
    </row>
    <row r="413" spans="1:265" s="1175" customFormat="1" ht="15" hidden="1" customHeight="1" x14ac:dyDescent="0.25">
      <c r="A413" s="1206"/>
      <c r="B413" s="1206"/>
      <c r="C413" s="1206"/>
      <c r="D413" s="1206"/>
      <c r="E413" s="1206"/>
      <c r="F413" s="1206"/>
      <c r="G413" s="1206"/>
      <c r="H413" s="1206"/>
      <c r="I413" s="1206"/>
      <c r="J413" s="1206"/>
      <c r="K413" s="1206"/>
      <c r="L413" s="1206"/>
      <c r="M413" s="1064"/>
      <c r="N413" s="1064"/>
      <c r="O413" s="1206"/>
      <c r="P413" s="1206"/>
      <c r="Q413" s="1206"/>
      <c r="R413" s="1206"/>
      <c r="S413" s="1206"/>
      <c r="T413" s="1206"/>
      <c r="U413" s="1206"/>
      <c r="V413" s="1206"/>
      <c r="W413" s="1206"/>
      <c r="X413" s="1206"/>
      <c r="Y413" s="1206"/>
      <c r="Z413" s="1206"/>
      <c r="AA413" s="1206"/>
      <c r="AB413" s="1206"/>
      <c r="AC413" s="1206"/>
      <c r="AD413" s="1206"/>
      <c r="AE413" s="1206"/>
      <c r="AF413" s="1206"/>
      <c r="AG413" s="1206"/>
      <c r="AH413" s="1206"/>
      <c r="AI413" s="1206"/>
      <c r="AJ413" s="1206"/>
      <c r="AK413" s="1206"/>
      <c r="AL413" s="1206"/>
      <c r="AM413" s="1206"/>
      <c r="AN413" s="1206"/>
      <c r="AO413" s="1206"/>
      <c r="AP413" s="1206"/>
      <c r="AQ413" s="1206"/>
      <c r="AR413" s="1206"/>
      <c r="AS413" s="1206"/>
      <c r="AT413" s="1206"/>
      <c r="AU413" s="1206"/>
      <c r="AV413" s="1206"/>
      <c r="AW413" s="1206"/>
      <c r="AX413" s="1206"/>
      <c r="AY413" s="1206"/>
      <c r="AZ413" s="1206"/>
      <c r="BA413" s="1206"/>
      <c r="BB413" s="1206"/>
      <c r="BC413" s="1206"/>
      <c r="BD413" s="1206"/>
      <c r="BE413" s="1206"/>
      <c r="BF413" s="1206"/>
      <c r="BG413" s="1206"/>
      <c r="BH413" s="1206"/>
      <c r="BI413" s="1206"/>
      <c r="BJ413" s="1206"/>
      <c r="BK413" s="1206"/>
      <c r="BL413" s="1206"/>
      <c r="BM413" s="1206"/>
      <c r="BN413" s="1206"/>
      <c r="BO413" s="1206"/>
      <c r="BP413" s="1206"/>
      <c r="BQ413" s="1206"/>
      <c r="BR413" s="1206"/>
      <c r="BS413" s="1206"/>
      <c r="BT413" s="1206"/>
      <c r="BU413" s="1206"/>
      <c r="BV413" s="1206"/>
      <c r="BW413" s="1206"/>
      <c r="BX413" s="1206"/>
      <c r="BY413" s="1206"/>
      <c r="BZ413" s="1206"/>
      <c r="CA413" s="1206"/>
      <c r="CB413" s="1206"/>
      <c r="CC413" s="1206"/>
      <c r="CD413" s="1206"/>
      <c r="CE413" s="1206"/>
      <c r="CF413" s="1206"/>
      <c r="CG413" s="1206"/>
      <c r="CH413" s="1206"/>
      <c r="CI413" s="1206"/>
      <c r="CJ413" s="1206"/>
    </row>
    <row r="414" spans="1:265" s="1175" customFormat="1" ht="15" hidden="1" customHeight="1" x14ac:dyDescent="0.25">
      <c r="A414" s="1206"/>
      <c r="B414" s="1206"/>
      <c r="C414" s="1206"/>
      <c r="D414" s="1206"/>
      <c r="E414" s="1206"/>
      <c r="F414" s="1206"/>
      <c r="G414" s="1206"/>
      <c r="H414" s="1206"/>
      <c r="I414" s="1206"/>
      <c r="J414" s="1206"/>
      <c r="K414" s="1206"/>
      <c r="L414" s="1206"/>
      <c r="M414" s="1064"/>
      <c r="N414" s="1064"/>
      <c r="O414" s="1206"/>
      <c r="P414" s="1206"/>
      <c r="Q414" s="1206"/>
      <c r="R414" s="1206"/>
      <c r="S414" s="1206"/>
      <c r="T414" s="1206"/>
      <c r="U414" s="1206"/>
      <c r="V414" s="1206"/>
      <c r="W414" s="1206"/>
      <c r="X414" s="1206"/>
      <c r="Y414" s="1206"/>
      <c r="Z414" s="1206"/>
      <c r="AA414" s="1206"/>
      <c r="AB414" s="1206"/>
      <c r="AC414" s="1206"/>
      <c r="AD414" s="1206"/>
      <c r="AE414" s="1206"/>
      <c r="AF414" s="1206"/>
      <c r="AG414" s="1206"/>
      <c r="AH414" s="1206"/>
      <c r="AI414" s="1206"/>
      <c r="AJ414" s="1206"/>
      <c r="AK414" s="1206"/>
      <c r="AL414" s="1206"/>
      <c r="AM414" s="1206"/>
      <c r="AN414" s="1206"/>
      <c r="AO414" s="1206"/>
      <c r="AP414" s="1206"/>
      <c r="AQ414" s="1206"/>
      <c r="AR414" s="1206"/>
      <c r="AS414" s="1206"/>
      <c r="AT414" s="1206"/>
      <c r="AU414" s="1206"/>
      <c r="AV414" s="1206"/>
      <c r="AW414" s="1206"/>
      <c r="AX414" s="1206"/>
      <c r="AY414" s="1206"/>
      <c r="AZ414" s="1206"/>
      <c r="BA414" s="1206"/>
      <c r="BB414" s="1206"/>
      <c r="BC414" s="1206"/>
      <c r="BD414" s="1206"/>
      <c r="BE414" s="1206"/>
      <c r="BF414" s="1206"/>
      <c r="BG414" s="1206"/>
      <c r="BH414" s="1206"/>
      <c r="BI414" s="1206"/>
      <c r="BJ414" s="1206"/>
      <c r="BK414" s="1206"/>
      <c r="BL414" s="1206"/>
      <c r="BM414" s="1206"/>
      <c r="BN414" s="1206"/>
      <c r="BO414" s="1206"/>
      <c r="BP414" s="1206"/>
      <c r="BQ414" s="1206"/>
      <c r="BR414" s="1206"/>
      <c r="BS414" s="1206"/>
      <c r="BT414" s="1206"/>
      <c r="BU414" s="1206"/>
      <c r="BV414" s="1206"/>
      <c r="BW414" s="1206"/>
      <c r="BX414" s="1206"/>
      <c r="BY414" s="1206"/>
      <c r="BZ414" s="1206"/>
      <c r="CA414" s="1206"/>
      <c r="CB414" s="1206"/>
      <c r="CC414" s="1206"/>
      <c r="CD414" s="1206"/>
      <c r="CE414" s="1206"/>
      <c r="CF414" s="1206"/>
      <c r="CG414" s="1206"/>
      <c r="CH414" s="1206"/>
      <c r="CI414" s="1206"/>
      <c r="CJ414" s="1206"/>
    </row>
    <row r="415" spans="1:265" s="1175" customFormat="1" ht="15" hidden="1" customHeight="1" x14ac:dyDescent="0.25">
      <c r="A415" s="1206"/>
      <c r="B415" s="1206"/>
      <c r="C415" s="1206"/>
      <c r="D415" s="1206"/>
      <c r="E415" s="1206"/>
      <c r="F415" s="1206"/>
      <c r="G415" s="1206"/>
      <c r="H415" s="1206"/>
      <c r="I415" s="1206"/>
      <c r="J415" s="1206"/>
      <c r="K415" s="1206"/>
      <c r="L415" s="1206"/>
      <c r="M415" s="1064"/>
      <c r="N415" s="1064"/>
      <c r="O415" s="1206"/>
      <c r="P415" s="1206"/>
      <c r="Q415" s="1206"/>
      <c r="R415" s="1206"/>
      <c r="S415" s="1206"/>
      <c r="T415" s="1206"/>
      <c r="U415" s="1206"/>
      <c r="V415" s="1206"/>
      <c r="W415" s="1206"/>
      <c r="X415" s="1206"/>
      <c r="Y415" s="1206"/>
      <c r="Z415" s="1206"/>
      <c r="AA415" s="1206"/>
      <c r="AB415" s="1206"/>
      <c r="AC415" s="1206"/>
      <c r="AD415" s="1206"/>
      <c r="AE415" s="1206"/>
      <c r="AF415" s="1206"/>
      <c r="AG415" s="1206"/>
      <c r="AH415" s="1206"/>
      <c r="AI415" s="1206"/>
      <c r="AJ415" s="1206"/>
      <c r="AK415" s="1206"/>
      <c r="AL415" s="1206"/>
      <c r="AM415" s="1206"/>
      <c r="AN415" s="1206"/>
      <c r="AO415" s="1206"/>
      <c r="AP415" s="1206"/>
      <c r="AQ415" s="1206"/>
      <c r="AR415" s="1206"/>
      <c r="AS415" s="1206"/>
      <c r="AT415" s="1206"/>
      <c r="AU415" s="1206"/>
      <c r="AV415" s="1206"/>
      <c r="AW415" s="1206"/>
      <c r="AX415" s="1206"/>
      <c r="AY415" s="1206"/>
      <c r="AZ415" s="1206"/>
      <c r="BA415" s="1206"/>
      <c r="BB415" s="1206"/>
      <c r="BC415" s="1206"/>
      <c r="BD415" s="1206"/>
      <c r="BE415" s="1206"/>
      <c r="BF415" s="1206"/>
      <c r="BG415" s="1206"/>
      <c r="BH415" s="1206"/>
      <c r="BI415" s="1206"/>
      <c r="BJ415" s="1206"/>
      <c r="BK415" s="1206"/>
      <c r="BL415" s="1206"/>
      <c r="BM415" s="1206"/>
      <c r="BN415" s="1206"/>
      <c r="BO415" s="1206"/>
      <c r="BP415" s="1206"/>
      <c r="BQ415" s="1206"/>
      <c r="BR415" s="1206"/>
      <c r="BS415" s="1206"/>
      <c r="BT415" s="1206"/>
      <c r="BU415" s="1206"/>
      <c r="BV415" s="1206"/>
      <c r="BW415" s="1206"/>
      <c r="BX415" s="1206"/>
      <c r="BY415" s="1206"/>
      <c r="BZ415" s="1206"/>
      <c r="CA415" s="1206"/>
      <c r="CB415" s="1206"/>
      <c r="CC415" s="1206"/>
      <c r="CD415" s="1206"/>
      <c r="CE415" s="1206"/>
      <c r="CF415" s="1206"/>
      <c r="CG415" s="1206"/>
      <c r="CH415" s="1206"/>
      <c r="CI415" s="1206"/>
      <c r="CJ415" s="1206"/>
    </row>
    <row r="416" spans="1:265" s="1175" customFormat="1" ht="15" hidden="1" customHeight="1" x14ac:dyDescent="0.25">
      <c r="A416" s="1206"/>
      <c r="B416" s="1206"/>
      <c r="C416" s="1206"/>
      <c r="D416" s="1206"/>
      <c r="E416" s="1206"/>
      <c r="F416" s="1206"/>
      <c r="G416" s="1206"/>
      <c r="H416" s="1206"/>
      <c r="I416" s="1206"/>
      <c r="J416" s="1206"/>
      <c r="K416" s="1206"/>
      <c r="L416" s="1206"/>
      <c r="M416" s="1064"/>
      <c r="N416" s="1064"/>
      <c r="O416" s="1206"/>
      <c r="P416" s="1206"/>
      <c r="Q416" s="1206"/>
      <c r="R416" s="1206"/>
      <c r="S416" s="1206"/>
      <c r="T416" s="1206"/>
      <c r="U416" s="1206"/>
      <c r="V416" s="1206"/>
      <c r="W416" s="1206"/>
      <c r="X416" s="1206"/>
      <c r="Y416" s="1206"/>
      <c r="Z416" s="1206"/>
      <c r="AA416" s="1206"/>
      <c r="AB416" s="1206"/>
      <c r="AC416" s="1206"/>
      <c r="AD416" s="1206"/>
      <c r="AE416" s="1206"/>
      <c r="AF416" s="1206"/>
      <c r="AG416" s="1206"/>
      <c r="AH416" s="1206"/>
      <c r="AI416" s="1206"/>
      <c r="AJ416" s="1206"/>
      <c r="AK416" s="1206"/>
      <c r="AL416" s="1206"/>
      <c r="AM416" s="1206"/>
      <c r="AN416" s="1206"/>
      <c r="AO416" s="1206"/>
      <c r="AP416" s="1206"/>
      <c r="AQ416" s="1206"/>
      <c r="AR416" s="1206"/>
      <c r="AS416" s="1206"/>
      <c r="AT416" s="1206"/>
      <c r="AU416" s="1206"/>
      <c r="AV416" s="1206"/>
      <c r="AW416" s="1206"/>
      <c r="AX416" s="1206"/>
      <c r="AY416" s="1206"/>
      <c r="AZ416" s="1206"/>
      <c r="BA416" s="1206"/>
      <c r="BB416" s="1206"/>
      <c r="BC416" s="1206"/>
      <c r="BD416" s="1206"/>
      <c r="BE416" s="1206"/>
      <c r="BF416" s="1206"/>
      <c r="BG416" s="1206"/>
      <c r="BH416" s="1206"/>
      <c r="BI416" s="1206"/>
      <c r="BJ416" s="1206"/>
      <c r="BK416" s="1206"/>
      <c r="BL416" s="1206"/>
      <c r="BM416" s="1206"/>
      <c r="BN416" s="1206"/>
      <c r="BO416" s="1206"/>
      <c r="BP416" s="1206"/>
      <c r="BQ416" s="1206"/>
      <c r="BR416" s="1206"/>
      <c r="BS416" s="1206"/>
      <c r="BT416" s="1206"/>
      <c r="BU416" s="1206"/>
      <c r="BV416" s="1206"/>
      <c r="BW416" s="1206"/>
      <c r="BX416" s="1206"/>
      <c r="BY416" s="1206"/>
      <c r="BZ416" s="1206"/>
      <c r="CA416" s="1206"/>
      <c r="CB416" s="1206"/>
      <c r="CC416" s="1206"/>
      <c r="CD416" s="1206"/>
      <c r="CE416" s="1206"/>
      <c r="CF416" s="1206"/>
      <c r="CG416" s="1206"/>
      <c r="CH416" s="1206"/>
      <c r="CI416" s="1206"/>
      <c r="CJ416" s="1206"/>
    </row>
    <row r="417" spans="1:265" s="1175" customFormat="1" ht="15" hidden="1" customHeight="1" x14ac:dyDescent="0.25">
      <c r="A417" s="1206"/>
      <c r="B417" s="1206"/>
      <c r="C417" s="1206"/>
      <c r="D417" s="1206"/>
      <c r="E417" s="1206"/>
      <c r="F417" s="1206"/>
      <c r="G417" s="1206"/>
      <c r="H417" s="1206"/>
      <c r="I417" s="1206"/>
      <c r="J417" s="1206"/>
      <c r="K417" s="1206"/>
      <c r="L417" s="1206"/>
      <c r="M417" s="1064"/>
      <c r="N417" s="1064"/>
      <c r="O417" s="1206"/>
      <c r="P417" s="1206"/>
      <c r="Q417" s="1206"/>
      <c r="R417" s="1206"/>
      <c r="S417" s="1206"/>
      <c r="T417" s="1206"/>
      <c r="U417" s="1206"/>
      <c r="V417" s="1206"/>
      <c r="W417" s="1206"/>
      <c r="X417" s="1206"/>
      <c r="Y417" s="1206"/>
      <c r="Z417" s="1206"/>
      <c r="AA417" s="1206"/>
      <c r="AB417" s="1206"/>
      <c r="AC417" s="1206"/>
      <c r="AD417" s="1206"/>
      <c r="AE417" s="1206"/>
      <c r="AF417" s="1206"/>
      <c r="AG417" s="1206"/>
      <c r="AH417" s="1206"/>
      <c r="AI417" s="1206"/>
      <c r="AJ417" s="1206"/>
      <c r="AK417" s="1206"/>
      <c r="AL417" s="1206"/>
      <c r="AM417" s="1206"/>
      <c r="AN417" s="1206"/>
      <c r="AO417" s="1206"/>
      <c r="AP417" s="1206"/>
      <c r="AQ417" s="1206"/>
      <c r="AR417" s="1206"/>
      <c r="AS417" s="1206"/>
      <c r="AT417" s="1206"/>
      <c r="AU417" s="1206"/>
      <c r="AV417" s="1206"/>
      <c r="AW417" s="1206"/>
      <c r="AX417" s="1206"/>
      <c r="AY417" s="1206"/>
      <c r="AZ417" s="1206"/>
      <c r="BA417" s="1206"/>
      <c r="BB417" s="1206"/>
      <c r="BC417" s="1206"/>
      <c r="BD417" s="1206"/>
      <c r="BE417" s="1206"/>
      <c r="BF417" s="1206"/>
      <c r="BG417" s="1206"/>
      <c r="BH417" s="1206"/>
      <c r="BI417" s="1206"/>
      <c r="BJ417" s="1206"/>
      <c r="BK417" s="1206"/>
      <c r="BL417" s="1206"/>
      <c r="BM417" s="1206"/>
      <c r="BN417" s="1206"/>
      <c r="BO417" s="1206"/>
      <c r="BP417" s="1206"/>
      <c r="BQ417" s="1206"/>
      <c r="BR417" s="1206"/>
      <c r="BS417" s="1206"/>
      <c r="BT417" s="1206"/>
      <c r="BU417" s="1206"/>
      <c r="BV417" s="1206"/>
      <c r="BW417" s="1206"/>
      <c r="BX417" s="1206"/>
      <c r="BY417" s="1206"/>
      <c r="BZ417" s="1206"/>
      <c r="CA417" s="1206"/>
      <c r="CB417" s="1206"/>
      <c r="CC417" s="1206"/>
      <c r="CD417" s="1206"/>
      <c r="CE417" s="1206"/>
      <c r="CF417" s="1206"/>
      <c r="CG417" s="1206"/>
      <c r="CH417" s="1206"/>
      <c r="CI417" s="1206"/>
      <c r="CJ417" s="1206"/>
    </row>
    <row r="418" spans="1:265" s="1175" customFormat="1" ht="15" hidden="1" customHeight="1" x14ac:dyDescent="0.25">
      <c r="A418" s="1206"/>
      <c r="B418" s="1206"/>
      <c r="C418" s="1206"/>
      <c r="D418" s="1206"/>
      <c r="E418" s="1206"/>
      <c r="F418" s="1206"/>
      <c r="G418" s="1206"/>
      <c r="H418" s="1206"/>
      <c r="I418" s="1206"/>
      <c r="J418" s="1206"/>
      <c r="K418" s="1206"/>
      <c r="L418" s="1206"/>
      <c r="M418" s="1064"/>
      <c r="N418" s="1064"/>
      <c r="O418" s="1206"/>
      <c r="P418" s="1206"/>
      <c r="Q418" s="1206"/>
      <c r="R418" s="1206"/>
      <c r="S418" s="1206"/>
      <c r="T418" s="1206"/>
      <c r="U418" s="1206"/>
      <c r="V418" s="1206"/>
      <c r="W418" s="1206"/>
      <c r="X418" s="1206"/>
      <c r="Y418" s="1206"/>
      <c r="Z418" s="1206"/>
      <c r="AA418" s="1206"/>
      <c r="AB418" s="1206"/>
      <c r="AC418" s="1206"/>
      <c r="AD418" s="1206"/>
      <c r="AE418" s="1206"/>
      <c r="AF418" s="1206"/>
      <c r="AG418" s="1206"/>
      <c r="AH418" s="1206"/>
      <c r="AI418" s="1206"/>
      <c r="AJ418" s="1206"/>
      <c r="AK418" s="1206"/>
      <c r="AL418" s="1206"/>
      <c r="AM418" s="1206"/>
      <c r="AN418" s="1206"/>
      <c r="AO418" s="1206"/>
      <c r="AP418" s="1206"/>
      <c r="AQ418" s="1206"/>
      <c r="AR418" s="1206"/>
      <c r="AS418" s="1206"/>
      <c r="AT418" s="1206"/>
      <c r="AU418" s="1206"/>
      <c r="AV418" s="1206"/>
      <c r="AW418" s="1206"/>
      <c r="AX418" s="1206"/>
      <c r="AY418" s="1206"/>
      <c r="AZ418" s="1206"/>
      <c r="BA418" s="1206"/>
      <c r="BB418" s="1206"/>
      <c r="BC418" s="1206"/>
      <c r="BD418" s="1206"/>
      <c r="BE418" s="1206"/>
      <c r="BF418" s="1206"/>
      <c r="BG418" s="1206"/>
      <c r="BH418" s="1206"/>
      <c r="BI418" s="1206"/>
      <c r="BJ418" s="1206"/>
      <c r="BK418" s="1206"/>
      <c r="BL418" s="1206"/>
      <c r="BM418" s="1206"/>
      <c r="BN418" s="1206"/>
      <c r="BO418" s="1206"/>
      <c r="BP418" s="1206"/>
      <c r="BQ418" s="1206"/>
      <c r="BR418" s="1206"/>
      <c r="BS418" s="1206"/>
      <c r="BT418" s="1206"/>
      <c r="BU418" s="1206"/>
      <c r="BV418" s="1206"/>
      <c r="BW418" s="1206"/>
      <c r="BX418" s="1206"/>
      <c r="BY418" s="1206"/>
      <c r="BZ418" s="1206"/>
      <c r="CA418" s="1206"/>
      <c r="CB418" s="1206"/>
      <c r="CC418" s="1206"/>
      <c r="CD418" s="1206"/>
      <c r="CE418" s="1206"/>
      <c r="CF418" s="1206"/>
      <c r="CG418" s="1206"/>
      <c r="CH418" s="1206"/>
      <c r="CI418" s="1206"/>
      <c r="CJ418" s="1206"/>
    </row>
    <row r="419" spans="1:265" s="1175" customFormat="1" ht="15" hidden="1" customHeight="1" x14ac:dyDescent="0.25">
      <c r="A419" s="1206"/>
      <c r="B419" s="1206"/>
      <c r="C419" s="1206"/>
      <c r="D419" s="1206"/>
      <c r="E419" s="1206"/>
      <c r="F419" s="1206"/>
      <c r="G419" s="1206"/>
      <c r="H419" s="1206"/>
      <c r="I419" s="1206"/>
      <c r="J419" s="1206"/>
      <c r="K419" s="1206"/>
      <c r="L419" s="1206"/>
      <c r="M419" s="1064"/>
      <c r="N419" s="1064"/>
      <c r="O419" s="1206"/>
      <c r="P419" s="1206"/>
      <c r="Q419" s="1206"/>
      <c r="R419" s="1206"/>
      <c r="S419" s="1206"/>
      <c r="T419" s="1206"/>
      <c r="U419" s="1206"/>
      <c r="V419" s="1206"/>
      <c r="W419" s="1206"/>
      <c r="X419" s="1206"/>
      <c r="Y419" s="1206"/>
      <c r="Z419" s="1206"/>
      <c r="AA419" s="1206"/>
      <c r="AB419" s="1206"/>
      <c r="AC419" s="1206"/>
      <c r="AD419" s="1206"/>
      <c r="AE419" s="1206"/>
      <c r="AF419" s="1206"/>
      <c r="AG419" s="1206"/>
      <c r="AH419" s="1206"/>
      <c r="AI419" s="1206"/>
      <c r="AJ419" s="1206"/>
      <c r="AK419" s="1206"/>
      <c r="AL419" s="1206"/>
      <c r="AM419" s="1206"/>
      <c r="AN419" s="1206"/>
      <c r="AO419" s="1206"/>
      <c r="AP419" s="1206"/>
      <c r="AQ419" s="1206"/>
      <c r="AR419" s="1206"/>
      <c r="AS419" s="1206"/>
      <c r="AT419" s="1206"/>
      <c r="AU419" s="1206"/>
      <c r="AV419" s="1206"/>
      <c r="AW419" s="1206"/>
      <c r="AX419" s="1206"/>
      <c r="AY419" s="1206"/>
      <c r="AZ419" s="1206"/>
      <c r="BA419" s="1206"/>
      <c r="BB419" s="1206"/>
      <c r="BC419" s="1206"/>
      <c r="BD419" s="1206"/>
      <c r="BE419" s="1206"/>
      <c r="BF419" s="1206"/>
      <c r="BG419" s="1206"/>
      <c r="BH419" s="1206"/>
      <c r="BI419" s="1206"/>
      <c r="BJ419" s="1206"/>
      <c r="BK419" s="1206"/>
      <c r="BL419" s="1206"/>
      <c r="BM419" s="1206"/>
      <c r="BN419" s="1206"/>
      <c r="BO419" s="1206"/>
      <c r="BP419" s="1206"/>
      <c r="BQ419" s="1206"/>
      <c r="BR419" s="1206"/>
      <c r="BS419" s="1206"/>
      <c r="BT419" s="1206"/>
      <c r="BU419" s="1206"/>
      <c r="BV419" s="1206"/>
      <c r="BW419" s="1206"/>
      <c r="BX419" s="1206"/>
      <c r="BY419" s="1206"/>
      <c r="BZ419" s="1206"/>
      <c r="CA419" s="1206"/>
      <c r="CB419" s="1206"/>
      <c r="CC419" s="1206"/>
      <c r="CD419" s="1206"/>
      <c r="CE419" s="1206"/>
      <c r="CF419" s="1206"/>
      <c r="CG419" s="1206"/>
      <c r="CH419" s="1206"/>
      <c r="CI419" s="1206"/>
      <c r="CJ419" s="1206"/>
    </row>
    <row r="420" spans="1:265" s="1175" customFormat="1" ht="15" hidden="1" customHeight="1" x14ac:dyDescent="0.25">
      <c r="A420" s="1206"/>
      <c r="B420" s="1206"/>
      <c r="C420" s="1206"/>
      <c r="D420" s="1206"/>
      <c r="E420" s="1206"/>
      <c r="F420" s="1206"/>
      <c r="G420" s="1206"/>
      <c r="H420" s="1206"/>
      <c r="I420" s="1206"/>
      <c r="J420" s="1206"/>
      <c r="K420" s="1206"/>
      <c r="L420" s="1206"/>
      <c r="M420" s="1064"/>
      <c r="N420" s="1064"/>
      <c r="O420" s="1206"/>
      <c r="P420" s="1206"/>
      <c r="Q420" s="1206"/>
      <c r="R420" s="1206"/>
      <c r="S420" s="1206"/>
      <c r="T420" s="1206"/>
      <c r="U420" s="1206"/>
      <c r="V420" s="1206"/>
      <c r="W420" s="1206"/>
      <c r="X420" s="1206"/>
      <c r="Y420" s="1206"/>
      <c r="Z420" s="1206"/>
      <c r="AA420" s="1206"/>
      <c r="AB420" s="1206"/>
      <c r="AC420" s="1206"/>
      <c r="AD420" s="1206"/>
      <c r="AE420" s="1206"/>
      <c r="AF420" s="1206"/>
      <c r="AG420" s="1206"/>
      <c r="AH420" s="1206"/>
      <c r="AI420" s="1206"/>
      <c r="AJ420" s="1206"/>
      <c r="AK420" s="1206"/>
      <c r="AL420" s="1206"/>
      <c r="AM420" s="1206"/>
      <c r="AN420" s="1206"/>
      <c r="AO420" s="1206"/>
      <c r="AP420" s="1206"/>
      <c r="AQ420" s="1206"/>
      <c r="AR420" s="1206"/>
      <c r="AS420" s="1206"/>
      <c r="AT420" s="1206"/>
      <c r="AU420" s="1206"/>
      <c r="AV420" s="1206"/>
      <c r="AW420" s="1206"/>
      <c r="AX420" s="1206"/>
      <c r="AY420" s="1206"/>
      <c r="AZ420" s="1206"/>
      <c r="BA420" s="1206"/>
      <c r="BB420" s="1206"/>
      <c r="BC420" s="1206"/>
      <c r="BD420" s="1206"/>
      <c r="BE420" s="1206"/>
      <c r="BF420" s="1206"/>
      <c r="BG420" s="1206"/>
      <c r="BH420" s="1206"/>
      <c r="BI420" s="1206"/>
      <c r="BJ420" s="1206"/>
      <c r="BK420" s="1206"/>
      <c r="BL420" s="1206"/>
      <c r="BM420" s="1206"/>
      <c r="BN420" s="1206"/>
      <c r="BO420" s="1206"/>
      <c r="BP420" s="1206"/>
      <c r="BQ420" s="1206"/>
      <c r="BR420" s="1206"/>
      <c r="BS420" s="1206"/>
      <c r="BT420" s="1206"/>
      <c r="BU420" s="1206"/>
      <c r="BV420" s="1206"/>
      <c r="BW420" s="1206"/>
      <c r="BX420" s="1206"/>
      <c r="BY420" s="1206"/>
      <c r="BZ420" s="1206"/>
      <c r="CA420" s="1206"/>
      <c r="CB420" s="1206"/>
      <c r="CC420" s="1206"/>
      <c r="CD420" s="1206"/>
      <c r="CE420" s="1206"/>
      <c r="CF420" s="1206"/>
      <c r="CG420" s="1206"/>
      <c r="CH420" s="1206"/>
      <c r="CI420" s="1206"/>
      <c r="CJ420" s="1206"/>
    </row>
    <row r="421" spans="1:265" s="1206" customFormat="1" ht="15" hidden="1" customHeight="1" x14ac:dyDescent="0.25">
      <c r="M421" s="1064"/>
      <c r="N421" s="1064"/>
      <c r="CK421" s="1175"/>
      <c r="CL421" s="1175"/>
      <c r="CM421" s="1175"/>
      <c r="CN421" s="1175"/>
      <c r="CO421" s="1175"/>
      <c r="CP421" s="1175"/>
      <c r="CQ421" s="1175"/>
      <c r="CR421" s="1175"/>
      <c r="CS421" s="1175"/>
      <c r="CT421" s="1175"/>
      <c r="CU421" s="1175"/>
      <c r="CV421" s="1175"/>
      <c r="CW421" s="1175"/>
      <c r="CX421" s="1175"/>
      <c r="CY421" s="1175"/>
      <c r="CZ421" s="1175"/>
      <c r="DA421" s="1175"/>
      <c r="DB421" s="1175"/>
      <c r="DC421" s="1175"/>
      <c r="DD421" s="1175"/>
      <c r="DE421" s="1175"/>
      <c r="DF421" s="1175"/>
      <c r="DG421" s="1175"/>
      <c r="DH421" s="1175"/>
      <c r="DI421" s="1175"/>
      <c r="DJ421" s="1175"/>
      <c r="DK421" s="1175"/>
      <c r="DL421" s="1175"/>
      <c r="DM421" s="1175"/>
      <c r="DN421" s="1175"/>
      <c r="DO421" s="1175"/>
      <c r="DP421" s="1175"/>
      <c r="DQ421" s="1175"/>
      <c r="DR421" s="1175"/>
      <c r="DS421" s="1175"/>
      <c r="DT421" s="1175"/>
      <c r="DU421" s="1175"/>
      <c r="DV421" s="1175"/>
      <c r="DW421" s="1175"/>
      <c r="DX421" s="1175"/>
      <c r="DY421" s="1175"/>
      <c r="DZ421" s="1175"/>
      <c r="EA421" s="1175"/>
      <c r="EB421" s="1175"/>
      <c r="EC421" s="1175"/>
      <c r="ED421" s="1175"/>
      <c r="EE421" s="1175"/>
      <c r="EF421" s="1175"/>
      <c r="EG421" s="1175"/>
      <c r="EH421" s="1175"/>
      <c r="EI421" s="1175"/>
      <c r="EJ421" s="1175"/>
      <c r="EK421" s="1175"/>
      <c r="EL421" s="1175"/>
      <c r="EM421" s="1175"/>
      <c r="EN421" s="1175"/>
      <c r="EO421" s="1175"/>
      <c r="EP421" s="1175"/>
      <c r="EQ421" s="1175"/>
      <c r="ER421" s="1175"/>
      <c r="ES421" s="1175"/>
      <c r="ET421" s="1175"/>
      <c r="EU421" s="1175"/>
      <c r="EV421" s="1175"/>
      <c r="EW421" s="1175"/>
      <c r="EX421" s="1175"/>
      <c r="EY421" s="1175"/>
      <c r="EZ421" s="1175"/>
      <c r="FA421" s="1175"/>
      <c r="FB421" s="1175"/>
      <c r="FC421" s="1175"/>
      <c r="FD421" s="1175"/>
      <c r="FE421" s="1175"/>
      <c r="FF421" s="1175"/>
      <c r="FG421" s="1175"/>
      <c r="FH421" s="1175"/>
      <c r="FI421" s="1175"/>
      <c r="FJ421" s="1175"/>
      <c r="FK421" s="1175"/>
      <c r="FL421" s="1175"/>
      <c r="FM421" s="1175"/>
      <c r="FN421" s="1175"/>
      <c r="FO421" s="1175"/>
      <c r="FP421" s="1175"/>
      <c r="FQ421" s="1175"/>
      <c r="FR421" s="1175"/>
      <c r="FS421" s="1175"/>
      <c r="FT421" s="1175"/>
      <c r="FU421" s="1175"/>
      <c r="FV421" s="1175"/>
      <c r="FW421" s="1175"/>
      <c r="FX421" s="1175"/>
      <c r="FY421" s="1175"/>
      <c r="FZ421" s="1175"/>
      <c r="GA421" s="1175"/>
      <c r="GB421" s="1175"/>
      <c r="GC421" s="1175"/>
      <c r="GD421" s="1175"/>
      <c r="GE421" s="1175"/>
      <c r="GF421" s="1175"/>
      <c r="GG421" s="1175"/>
      <c r="GH421" s="1175"/>
      <c r="GI421" s="1175"/>
      <c r="GJ421" s="1175"/>
      <c r="GK421" s="1175"/>
      <c r="GL421" s="1175"/>
      <c r="GM421" s="1175"/>
      <c r="GN421" s="1175"/>
      <c r="GO421" s="1175"/>
      <c r="GP421" s="1175"/>
      <c r="GQ421" s="1175"/>
      <c r="GR421" s="1175"/>
      <c r="GS421" s="1175"/>
      <c r="GT421" s="1175"/>
      <c r="GU421" s="1175"/>
      <c r="GV421" s="1175"/>
      <c r="GW421" s="1175"/>
      <c r="GX421" s="1175"/>
      <c r="GY421" s="1175"/>
      <c r="GZ421" s="1175"/>
      <c r="HA421" s="1175"/>
      <c r="HB421" s="1175"/>
      <c r="HC421" s="1175"/>
      <c r="HD421" s="1175"/>
      <c r="HE421" s="1175"/>
      <c r="HF421" s="1175"/>
      <c r="HG421" s="1175"/>
      <c r="HH421" s="1175"/>
      <c r="HI421" s="1175"/>
      <c r="HJ421" s="1175"/>
      <c r="HK421" s="1175"/>
      <c r="HL421" s="1175"/>
      <c r="HM421" s="1175"/>
      <c r="HN421" s="1175"/>
      <c r="HO421" s="1175"/>
      <c r="HP421" s="1175"/>
      <c r="HQ421" s="1175"/>
      <c r="HR421" s="1175"/>
      <c r="HS421" s="1175"/>
      <c r="HT421" s="1175"/>
      <c r="HU421" s="1175"/>
      <c r="HV421" s="1175"/>
      <c r="HW421" s="1175"/>
      <c r="HX421" s="1175"/>
      <c r="HY421" s="1175"/>
      <c r="HZ421" s="1175"/>
      <c r="IA421" s="1175"/>
      <c r="IB421" s="1175"/>
      <c r="IC421" s="1175"/>
      <c r="ID421" s="1175"/>
      <c r="IE421" s="1175"/>
      <c r="IF421" s="1175"/>
      <c r="IG421" s="1175"/>
      <c r="IH421" s="1175"/>
      <c r="II421" s="1175"/>
      <c r="IJ421" s="1175"/>
      <c r="IK421" s="1175"/>
      <c r="IL421" s="1175"/>
      <c r="IM421" s="1175"/>
      <c r="IN421" s="1175"/>
      <c r="IO421" s="1175"/>
      <c r="IP421" s="1175"/>
      <c r="IQ421" s="1175"/>
      <c r="IR421" s="1175"/>
      <c r="IS421" s="1175"/>
      <c r="IT421" s="1175"/>
      <c r="IU421" s="1175"/>
      <c r="IV421" s="1175"/>
      <c r="IW421" s="1175"/>
      <c r="IX421" s="1175"/>
      <c r="IY421" s="1175"/>
      <c r="IZ421" s="1175"/>
      <c r="JA421" s="1175"/>
      <c r="JB421" s="1175"/>
      <c r="JC421" s="1175"/>
      <c r="JD421" s="1175"/>
      <c r="JE421" s="1175"/>
    </row>
    <row r="422" spans="1:265" hidden="1" x14ac:dyDescent="0.25"/>
    <row r="423" spans="1:265" hidden="1" x14ac:dyDescent="0.25"/>
    <row r="424" spans="1:265" hidden="1" x14ac:dyDescent="0.25"/>
    <row r="425" spans="1:265" hidden="1" x14ac:dyDescent="0.25"/>
    <row r="426" spans="1:265" hidden="1" x14ac:dyDescent="0.25"/>
    <row r="427" spans="1:265" hidden="1" x14ac:dyDescent="0.25"/>
    <row r="428" spans="1:265" hidden="1" x14ac:dyDescent="0.25"/>
    <row r="429" spans="1:265" hidden="1" x14ac:dyDescent="0.25"/>
    <row r="430" spans="1:265" hidden="1" x14ac:dyDescent="0.25"/>
    <row r="431" spans="1:265" hidden="1" x14ac:dyDescent="0.25"/>
    <row r="432" spans="1:265"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sheetData>
  <mergeCells count="11">
    <mergeCell ref="F131:L131"/>
    <mergeCell ref="F136:L136"/>
    <mergeCell ref="F141:L141"/>
    <mergeCell ref="F146:L146"/>
    <mergeCell ref="F147:L147"/>
    <mergeCell ref="B115:E115"/>
    <mergeCell ref="B2:K2"/>
    <mergeCell ref="B51:E51"/>
    <mergeCell ref="B67:E67"/>
    <mergeCell ref="B83:E83"/>
    <mergeCell ref="B99:E99"/>
  </mergeCells>
  <conditionalFormatting sqref="F137:M137 L142:M143">
    <cfRule type="cellIs" dxfId="46" priority="6" stopIfTrue="1" operator="equal">
      <formula>"No"</formula>
    </cfRule>
    <cfRule type="cellIs" dxfId="45" priority="7" stopIfTrue="1" operator="equal">
      <formula>"Yes"</formula>
    </cfRule>
  </conditionalFormatting>
  <conditionalFormatting sqref="F142:K142">
    <cfRule type="cellIs" dxfId="44" priority="4" stopIfTrue="1" operator="equal">
      <formula>"No"</formula>
    </cfRule>
    <cfRule type="cellIs" dxfId="43" priority="5" stopIfTrue="1" operator="equal">
      <formula>"Yes"</formula>
    </cfRule>
  </conditionalFormatting>
  <conditionalFormatting sqref="J143:K143">
    <cfRule type="cellIs" dxfId="42" priority="2" stopIfTrue="1" operator="equal">
      <formula>"No"</formula>
    </cfRule>
    <cfRule type="cellIs" dxfId="41" priority="3" stopIfTrue="1" operator="equal">
      <formula>"Yes"</formula>
    </cfRule>
  </conditionalFormatting>
  <conditionalFormatting sqref="F5:F16 F20:F32 F36:F48 F52:F64 F68:F80 F84:F96 F100:F112 F116:F128 F133 F138 F143 F150:F154">
    <cfRule type="cellIs" dxfId="40"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3" max="24" man="1"/>
    <brk id="81" max="24" man="1"/>
    <brk id="129" max="2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P55"/>
  <sheetViews>
    <sheetView zoomScale="75" zoomScaleNormal="75" workbookViewId="0"/>
  </sheetViews>
  <sheetFormatPr defaultColWidth="0" defaultRowHeight="0" customHeight="1" zeroHeight="1" x14ac:dyDescent="0.25"/>
  <cols>
    <col min="1" max="1" width="1.7109375" style="1589" customWidth="1"/>
    <col min="2" max="2" width="60.7109375" style="1589" customWidth="1"/>
    <col min="3" max="11" width="16.7109375" style="1589" customWidth="1"/>
    <col min="12" max="13" width="16.7109375" style="887" customWidth="1"/>
    <col min="14" max="14" width="16.7109375" style="1724" customWidth="1"/>
    <col min="15" max="15" width="1.7109375" style="1589" customWidth="1"/>
    <col min="16" max="16384" width="16.7109375" style="1589" hidden="1"/>
  </cols>
  <sheetData>
    <row r="1" spans="1:15" s="1236" customFormat="1" ht="30" customHeight="1" x14ac:dyDescent="0.55000000000000004">
      <c r="A1" s="1978" t="s">
        <v>1540</v>
      </c>
      <c r="B1" s="1943"/>
      <c r="C1" s="1553"/>
      <c r="D1" s="1553"/>
      <c r="E1" s="1517" t="str">
        <f>CONCATENATE("Reporting unit: ", 'General Info'!$C$57, " ", 'General Info'!$C$56)</f>
        <v xml:space="preserve">Reporting unit: 1 </v>
      </c>
      <c r="F1" s="1517"/>
      <c r="G1" s="1517"/>
      <c r="H1" s="1553"/>
      <c r="I1" s="1553"/>
      <c r="J1" s="1553"/>
      <c r="K1" s="1553"/>
      <c r="L1" s="1553"/>
      <c r="M1" s="1553"/>
      <c r="N1" s="1553"/>
      <c r="O1" s="2064"/>
    </row>
    <row r="2" spans="1:15" ht="15" customHeight="1" thickBot="1" x14ac:dyDescent="0.3">
      <c r="A2" s="1723"/>
      <c r="B2" s="887"/>
      <c r="C2" s="887"/>
      <c r="D2" s="887"/>
      <c r="E2" s="887"/>
      <c r="F2" s="887"/>
      <c r="G2" s="887"/>
      <c r="H2" s="887"/>
      <c r="I2" s="887"/>
      <c r="J2" s="887"/>
      <c r="K2" s="887"/>
      <c r="N2" s="887"/>
      <c r="O2" s="1724"/>
    </row>
    <row r="3" spans="1:15" ht="15" customHeight="1" x14ac:dyDescent="0.25">
      <c r="A3" s="1723"/>
      <c r="B3" s="1585" t="s">
        <v>1669</v>
      </c>
      <c r="C3" s="1586"/>
      <c r="D3" s="1586"/>
      <c r="E3" s="1744"/>
      <c r="F3" s="1737"/>
      <c r="G3" s="887"/>
      <c r="H3" s="887"/>
      <c r="I3" s="887"/>
      <c r="J3" s="887"/>
      <c r="K3" s="887"/>
      <c r="N3" s="887"/>
      <c r="O3" s="1724"/>
    </row>
    <row r="4" spans="1:15" ht="15" customHeight="1" x14ac:dyDescent="0.25">
      <c r="A4" s="1723"/>
      <c r="B4" s="1588"/>
      <c r="C4" s="1587"/>
      <c r="D4" s="1587"/>
      <c r="E4" s="887"/>
      <c r="F4" s="1738"/>
      <c r="G4" s="887"/>
      <c r="H4" s="887"/>
      <c r="I4" s="887"/>
      <c r="J4" s="887"/>
      <c r="K4" s="887"/>
      <c r="N4" s="887"/>
      <c r="O4" s="1724"/>
    </row>
    <row r="5" spans="1:15" ht="15" customHeight="1" x14ac:dyDescent="0.25">
      <c r="A5" s="1723"/>
      <c r="B5" s="1741" t="s">
        <v>1540</v>
      </c>
      <c r="C5" s="1307"/>
      <c r="D5" s="1587"/>
      <c r="E5" s="887"/>
      <c r="F5" s="1738"/>
      <c r="G5" s="887"/>
      <c r="H5" s="887"/>
      <c r="I5" s="887"/>
      <c r="J5" s="887"/>
      <c r="K5" s="887"/>
      <c r="N5" s="887"/>
      <c r="O5" s="1724"/>
    </row>
    <row r="6" spans="1:15" s="1548" customFormat="1" ht="15" customHeight="1" x14ac:dyDescent="0.25">
      <c r="A6" s="1641"/>
      <c r="B6" s="1742" t="s">
        <v>106</v>
      </c>
      <c r="C6" s="2637" t="str">
        <f>IF(AND(ISNUMBER(C7),ISNUMBER(C8)), C7+C8,"")</f>
        <v/>
      </c>
      <c r="D6" s="2638"/>
      <c r="E6" s="2638"/>
      <c r="F6" s="1739"/>
      <c r="G6" s="1545"/>
      <c r="H6" s="1545"/>
      <c r="I6" s="1545"/>
      <c r="J6" s="1545"/>
      <c r="K6" s="1545"/>
      <c r="L6" s="1545"/>
      <c r="M6" s="1545"/>
      <c r="N6" s="1545"/>
      <c r="O6" s="1642"/>
    </row>
    <row r="7" spans="1:15" s="1548" customFormat="1" ht="15" customHeight="1" x14ac:dyDescent="0.25">
      <c r="A7" s="1641"/>
      <c r="B7" s="1746" t="s">
        <v>1670</v>
      </c>
      <c r="C7" s="2639" t="str">
        <f>IF(ISNUMBER(Requirements!D8), Requirements!D8, "No info in Requirements worksheet")</f>
        <v>No info in Requirements worksheet</v>
      </c>
      <c r="D7" s="2640"/>
      <c r="E7" s="2640"/>
      <c r="F7" s="1739"/>
      <c r="G7" s="1545"/>
      <c r="H7" s="1545"/>
      <c r="I7" s="1545"/>
      <c r="J7" s="1545"/>
      <c r="K7" s="1545"/>
      <c r="L7" s="1545"/>
      <c r="M7" s="1545"/>
      <c r="N7" s="1545"/>
      <c r="O7" s="1642"/>
    </row>
    <row r="8" spans="1:15" s="1548" customFormat="1" ht="15" customHeight="1" x14ac:dyDescent="0.25">
      <c r="A8" s="1641"/>
      <c r="B8" s="1746" t="s">
        <v>1671</v>
      </c>
      <c r="C8" s="2639" t="str">
        <f>IF(ISNUMBER(Requirements!E8), Requirements!E8, "No info in Requirements worksheet")</f>
        <v>No info in Requirements worksheet</v>
      </c>
      <c r="D8" s="2640"/>
      <c r="E8" s="2640"/>
      <c r="F8" s="1739"/>
      <c r="G8" s="1545"/>
      <c r="H8" s="1545"/>
      <c r="I8" s="1545"/>
      <c r="J8" s="1545"/>
      <c r="K8" s="1545"/>
      <c r="L8" s="1545"/>
      <c r="M8" s="1545"/>
      <c r="N8" s="1545"/>
      <c r="O8" s="1642"/>
    </row>
    <row r="9" spans="1:15" s="1548" customFormat="1" ht="15" customHeight="1" x14ac:dyDescent="0.25">
      <c r="A9" s="1641"/>
      <c r="B9" s="1956" t="s">
        <v>1804</v>
      </c>
      <c r="C9" s="2639" t="str">
        <f>IF(ISNUMBER(DefCap!$D$45), DefCap!$D$45, "No info in DefCap worksheet")</f>
        <v>No info in DefCap worksheet</v>
      </c>
      <c r="D9" s="2640"/>
      <c r="E9" s="2640"/>
      <c r="F9" s="1739"/>
      <c r="G9" s="1545"/>
      <c r="H9" s="1545"/>
      <c r="I9" s="1545"/>
      <c r="J9" s="1545"/>
      <c r="K9" s="1545"/>
      <c r="L9" s="1545"/>
      <c r="M9" s="1545"/>
      <c r="N9" s="1545"/>
      <c r="O9" s="1642"/>
    </row>
    <row r="10" spans="1:15" s="1548" customFormat="1" ht="15" customHeight="1" x14ac:dyDescent="0.25">
      <c r="A10" s="1641"/>
      <c r="B10" s="1743" t="s">
        <v>1672</v>
      </c>
      <c r="C10" s="2641" t="str">
        <f>IF(ISNUMBER(DefCap!$D$47), DefCap!$D$47, "No info in DefCap worksheet")</f>
        <v>No info in DefCap worksheet</v>
      </c>
      <c r="D10" s="2642"/>
      <c r="E10" s="2642"/>
      <c r="F10" s="1739"/>
      <c r="G10" s="1545"/>
      <c r="H10" s="1545"/>
      <c r="I10" s="1545"/>
      <c r="J10" s="1545"/>
      <c r="K10" s="1545"/>
      <c r="L10" s="1545"/>
      <c r="M10" s="1545"/>
      <c r="N10" s="1545"/>
      <c r="O10" s="1642"/>
    </row>
    <row r="11" spans="1:15" s="1548" customFormat="1" ht="15" customHeight="1" thickBot="1" x14ac:dyDescent="0.3">
      <c r="A11" s="1641"/>
      <c r="B11" s="1618"/>
      <c r="C11" s="1619"/>
      <c r="D11" s="1620"/>
      <c r="E11" s="1745"/>
      <c r="F11" s="1740"/>
      <c r="G11" s="1545"/>
      <c r="H11" s="1545"/>
      <c r="I11" s="1545"/>
      <c r="J11" s="1545"/>
      <c r="K11" s="1545"/>
      <c r="L11" s="1545"/>
      <c r="M11" s="1545"/>
      <c r="N11" s="1545"/>
      <c r="O11" s="1642"/>
    </row>
    <row r="12" spans="1:15" ht="15" customHeight="1" x14ac:dyDescent="0.25">
      <c r="A12" s="1723"/>
      <c r="B12" s="887"/>
      <c r="C12" s="887"/>
      <c r="D12" s="887"/>
      <c r="E12" s="887"/>
      <c r="F12" s="887"/>
      <c r="G12" s="887"/>
      <c r="H12" s="887"/>
      <c r="I12" s="887"/>
      <c r="J12" s="887"/>
      <c r="K12" s="887"/>
      <c r="N12" s="887"/>
      <c r="O12" s="1959"/>
    </row>
    <row r="13" spans="1:15" s="1587" customFormat="1" ht="45" customHeight="1" x14ac:dyDescent="0.25">
      <c r="A13" s="1488" t="s">
        <v>1919</v>
      </c>
      <c r="B13" s="1734"/>
      <c r="C13" s="1722"/>
      <c r="D13" s="1722"/>
      <c r="E13" s="1722"/>
      <c r="F13" s="1722"/>
      <c r="G13" s="1722"/>
      <c r="H13" s="1722"/>
      <c r="I13" s="1722"/>
      <c r="J13" s="1722"/>
      <c r="K13" s="1722"/>
      <c r="L13" s="1722"/>
      <c r="M13" s="1722"/>
      <c r="N13" s="1722"/>
      <c r="O13" s="1016"/>
    </row>
    <row r="14" spans="1:15" s="1591" customFormat="1" ht="15" customHeight="1" x14ac:dyDescent="0.25">
      <c r="A14" s="1590"/>
      <c r="B14" s="2647"/>
      <c r="C14" s="2629" t="s">
        <v>1467</v>
      </c>
      <c r="D14" s="2630"/>
      <c r="E14" s="2630"/>
      <c r="F14" s="2631"/>
      <c r="G14" s="2632" t="s">
        <v>1848</v>
      </c>
      <c r="H14" s="2633"/>
      <c r="I14" s="2633"/>
      <c r="J14" s="2633"/>
      <c r="K14" s="1545"/>
      <c r="L14" s="1545"/>
      <c r="M14" s="1545"/>
      <c r="O14" s="1725"/>
    </row>
    <row r="15" spans="1:15" s="1591" customFormat="1" ht="90" customHeight="1" x14ac:dyDescent="0.25">
      <c r="A15" s="1590"/>
      <c r="B15" s="2648"/>
      <c r="C15" s="1910" t="s">
        <v>1776</v>
      </c>
      <c r="D15" s="2051" t="s">
        <v>1709</v>
      </c>
      <c r="E15" s="2051" t="s">
        <v>1930</v>
      </c>
      <c r="F15" s="1911" t="s">
        <v>106</v>
      </c>
      <c r="G15" s="1910" t="s">
        <v>1776</v>
      </c>
      <c r="H15" s="2084" t="s">
        <v>1709</v>
      </c>
      <c r="I15" s="2084" t="s">
        <v>1930</v>
      </c>
      <c r="J15" s="2088" t="s">
        <v>106</v>
      </c>
      <c r="K15" s="1545"/>
      <c r="L15" s="1545"/>
      <c r="M15" s="1545"/>
      <c r="N15" s="887"/>
      <c r="O15" s="1725"/>
    </row>
    <row r="16" spans="1:15" ht="15" customHeight="1" x14ac:dyDescent="0.25">
      <c r="A16" s="1581"/>
      <c r="B16" s="1747" t="s">
        <v>1901</v>
      </c>
      <c r="C16" s="1801" t="str">
        <f t="shared" ref="C16:J16" si="0">IF(AND(ISNUMBER(C17),ISNUMBER(C18),ISNUMBER(C19),ISNUMBER(C20)),SUM(C17,C18,C19,C20),"")</f>
        <v/>
      </c>
      <c r="D16" s="1603" t="str">
        <f t="shared" si="0"/>
        <v/>
      </c>
      <c r="E16" s="1603" t="str">
        <f t="shared" si="0"/>
        <v/>
      </c>
      <c r="F16" s="1893" t="str">
        <f t="shared" si="0"/>
        <v/>
      </c>
      <c r="G16" s="1801" t="str">
        <f t="shared" si="0"/>
        <v/>
      </c>
      <c r="H16" s="1603" t="str">
        <f t="shared" si="0"/>
        <v/>
      </c>
      <c r="I16" s="1603" t="str">
        <f t="shared" si="0"/>
        <v/>
      </c>
      <c r="J16" s="1604" t="str">
        <f t="shared" si="0"/>
        <v/>
      </c>
      <c r="K16" s="1545"/>
      <c r="L16" s="1545"/>
      <c r="M16" s="1545"/>
      <c r="N16" s="887"/>
      <c r="O16" s="1724"/>
    </row>
    <row r="17" spans="1:15" ht="15" customHeight="1" x14ac:dyDescent="0.25">
      <c r="A17" s="1581"/>
      <c r="B17" s="1748" t="s">
        <v>1707</v>
      </c>
      <c r="C17" s="2085"/>
      <c r="D17" s="1600"/>
      <c r="E17" s="1055" t="str">
        <f>IF(AND(ISNUMBER(C17), ISNUMBER(D17)),C17-D17, "")</f>
        <v/>
      </c>
      <c r="F17" s="2086"/>
      <c r="G17" s="1593"/>
      <c r="H17" s="1592"/>
      <c r="I17" s="76" t="str">
        <f>IF(AND(ISNUMBER(G17), ISNUMBER(H17)),G17-H17, "")</f>
        <v/>
      </c>
      <c r="J17" s="1114"/>
      <c r="K17" s="1545"/>
      <c r="L17" s="1545"/>
      <c r="M17" s="1545"/>
      <c r="N17" s="887"/>
      <c r="O17" s="1724"/>
    </row>
    <row r="18" spans="1:15" ht="15" customHeight="1" x14ac:dyDescent="0.25">
      <c r="A18" s="1581"/>
      <c r="B18" s="1748" t="s">
        <v>1708</v>
      </c>
      <c r="C18" s="1593"/>
      <c r="D18" s="1592"/>
      <c r="E18" s="76" t="str">
        <f t="shared" ref="E18:E21" si="1">IF(AND(ISNUMBER(C18), ISNUMBER(D18)),C18-D18, "")</f>
        <v/>
      </c>
      <c r="F18" s="1594"/>
      <c r="G18" s="1593"/>
      <c r="H18" s="1592"/>
      <c r="I18" s="76" t="str">
        <f t="shared" ref="I18:I21" si="2">IF(AND(ISNUMBER(G18), ISNUMBER(H18)),G18-H18, "")</f>
        <v/>
      </c>
      <c r="J18" s="1114"/>
      <c r="K18" s="1545"/>
      <c r="L18" s="1545"/>
      <c r="M18" s="1545"/>
      <c r="N18" s="887"/>
      <c r="O18" s="1724"/>
    </row>
    <row r="19" spans="1:15" ht="15" customHeight="1" x14ac:dyDescent="0.25">
      <c r="A19" s="1581"/>
      <c r="B19" s="1748" t="s">
        <v>1928</v>
      </c>
      <c r="C19" s="1593"/>
      <c r="D19" s="1592"/>
      <c r="E19" s="76" t="str">
        <f t="shared" si="1"/>
        <v/>
      </c>
      <c r="F19" s="1594"/>
      <c r="G19" s="1593"/>
      <c r="H19" s="1592"/>
      <c r="I19" s="76" t="str">
        <f t="shared" si="2"/>
        <v/>
      </c>
      <c r="J19" s="1114"/>
      <c r="K19" s="1545"/>
      <c r="L19" s="1545"/>
      <c r="M19" s="1545"/>
      <c r="N19" s="887"/>
      <c r="O19" s="1724"/>
    </row>
    <row r="20" spans="1:15" ht="15" customHeight="1" x14ac:dyDescent="0.25">
      <c r="A20" s="1581"/>
      <c r="B20" s="1748" t="s">
        <v>1803</v>
      </c>
      <c r="C20" s="1593"/>
      <c r="D20" s="1592"/>
      <c r="E20" s="76" t="str">
        <f t="shared" si="1"/>
        <v/>
      </c>
      <c r="F20" s="1594"/>
      <c r="G20" s="1593"/>
      <c r="H20" s="1592"/>
      <c r="I20" s="76" t="str">
        <f t="shared" si="2"/>
        <v/>
      </c>
      <c r="J20" s="1114"/>
      <c r="K20" s="1545"/>
      <c r="L20" s="1545"/>
      <c r="M20" s="1545"/>
      <c r="N20" s="887"/>
      <c r="O20" s="1724"/>
    </row>
    <row r="21" spans="1:15" ht="15" customHeight="1" x14ac:dyDescent="0.25">
      <c r="A21" s="1581"/>
      <c r="B21" s="1960" t="s">
        <v>1847</v>
      </c>
      <c r="C21" s="1593"/>
      <c r="D21" s="1592"/>
      <c r="E21" s="76" t="str">
        <f t="shared" si="1"/>
        <v/>
      </c>
      <c r="F21" s="1594"/>
      <c r="G21" s="1593"/>
      <c r="H21" s="1592"/>
      <c r="I21" s="76" t="str">
        <f t="shared" si="2"/>
        <v/>
      </c>
      <c r="J21" s="1114"/>
      <c r="K21" s="1545"/>
      <c r="L21" s="1545"/>
      <c r="M21" s="1545"/>
      <c r="N21" s="887"/>
      <c r="O21" s="1724"/>
    </row>
    <row r="22" spans="1:15" ht="15" customHeight="1" x14ac:dyDescent="0.25">
      <c r="A22" s="1581"/>
      <c r="B22" s="1749" t="s">
        <v>1902</v>
      </c>
      <c r="C22" s="1807" t="str">
        <f>IF(AND(ISNUMBER(C23),ISNUMBER(C24),ISNUMBER(C25)),SUM(C23,C24,C25),"")</f>
        <v/>
      </c>
      <c r="D22" s="76" t="str">
        <f t="shared" ref="D22:J22" si="3">IF(AND(ISNUMBER(D23),ISNUMBER(D24),ISNUMBER(D25)),SUM(D23,D24,D25),"")</f>
        <v/>
      </c>
      <c r="E22" s="76" t="str">
        <f t="shared" si="3"/>
        <v/>
      </c>
      <c r="F22" s="1809" t="str">
        <f t="shared" si="3"/>
        <v/>
      </c>
      <c r="G22" s="1807" t="str">
        <f t="shared" si="3"/>
        <v/>
      </c>
      <c r="H22" s="76" t="str">
        <f t="shared" si="3"/>
        <v/>
      </c>
      <c r="I22" s="76" t="str">
        <f t="shared" si="3"/>
        <v/>
      </c>
      <c r="J22" s="16" t="str">
        <f t="shared" si="3"/>
        <v/>
      </c>
      <c r="K22" s="1545"/>
      <c r="L22" s="1545"/>
      <c r="M22" s="1545"/>
      <c r="N22" s="887"/>
      <c r="O22" s="1724"/>
    </row>
    <row r="23" spans="1:15" ht="15" customHeight="1" x14ac:dyDescent="0.25">
      <c r="A23" s="1581"/>
      <c r="B23" s="1748" t="s">
        <v>1707</v>
      </c>
      <c r="C23" s="1593"/>
      <c r="D23" s="1592"/>
      <c r="E23" s="76" t="str">
        <f t="shared" ref="E23:E26" si="4">IF(AND(ISNUMBER(C23), ISNUMBER(D23)),C23-D23, "")</f>
        <v/>
      </c>
      <c r="F23" s="1594"/>
      <c r="G23" s="1593"/>
      <c r="H23" s="1592"/>
      <c r="I23" s="76" t="str">
        <f t="shared" ref="I23:I26" si="5">IF(AND(ISNUMBER(G23), ISNUMBER(H23)),G23-H23, "")</f>
        <v/>
      </c>
      <c r="J23" s="1114"/>
      <c r="K23" s="1545"/>
      <c r="L23" s="1545"/>
      <c r="M23" s="1545"/>
      <c r="N23" s="887"/>
      <c r="O23" s="1724"/>
    </row>
    <row r="24" spans="1:15" ht="15" customHeight="1" x14ac:dyDescent="0.25">
      <c r="A24" s="1581"/>
      <c r="B24" s="1728" t="s">
        <v>1708</v>
      </c>
      <c r="C24" s="1593"/>
      <c r="D24" s="1592"/>
      <c r="E24" s="76" t="str">
        <f t="shared" si="4"/>
        <v/>
      </c>
      <c r="F24" s="1594"/>
      <c r="G24" s="1593"/>
      <c r="H24" s="1592"/>
      <c r="I24" s="76" t="str">
        <f t="shared" si="5"/>
        <v/>
      </c>
      <c r="J24" s="1114"/>
      <c r="K24" s="1545"/>
      <c r="L24" s="1545"/>
      <c r="M24" s="1545"/>
      <c r="N24" s="887"/>
      <c r="O24" s="1724"/>
    </row>
    <row r="25" spans="1:15" ht="15" customHeight="1" x14ac:dyDescent="0.25">
      <c r="A25" s="1581"/>
      <c r="B25" s="1748" t="s">
        <v>1803</v>
      </c>
      <c r="C25" s="1593"/>
      <c r="D25" s="1592"/>
      <c r="E25" s="76" t="str">
        <f t="shared" si="4"/>
        <v/>
      </c>
      <c r="F25" s="1594"/>
      <c r="G25" s="1593"/>
      <c r="H25" s="1592"/>
      <c r="I25" s="76" t="str">
        <f t="shared" si="5"/>
        <v/>
      </c>
      <c r="J25" s="1114"/>
      <c r="K25" s="1545"/>
      <c r="L25" s="1545"/>
      <c r="M25" s="1545"/>
      <c r="N25" s="887"/>
      <c r="O25" s="1724"/>
    </row>
    <row r="26" spans="1:15" ht="15" customHeight="1" x14ac:dyDescent="0.25">
      <c r="A26" s="1581"/>
      <c r="B26" s="1729" t="s">
        <v>1673</v>
      </c>
      <c r="C26" s="1593"/>
      <c r="D26" s="1596"/>
      <c r="E26" s="76" t="str">
        <f t="shared" si="4"/>
        <v/>
      </c>
      <c r="F26" s="1599"/>
      <c r="G26" s="1593"/>
      <c r="H26" s="1596"/>
      <c r="I26" s="76" t="str">
        <f t="shared" si="5"/>
        <v/>
      </c>
      <c r="J26" s="1890"/>
      <c r="K26" s="1545"/>
      <c r="L26" s="1545"/>
      <c r="M26" s="1545"/>
      <c r="N26" s="887"/>
      <c r="O26" s="1724"/>
    </row>
    <row r="27" spans="1:15" s="1243" customFormat="1" ht="15" customHeight="1" x14ac:dyDescent="0.25">
      <c r="A27" s="1733"/>
      <c r="B27" s="2055" t="s">
        <v>290</v>
      </c>
      <c r="C27" s="1913" t="str">
        <f>IF(AND(ISNUMBER(C16), ISNUMBER(C22),ISNUMBER(C26)), SUM(C16,C22,C26),"")</f>
        <v/>
      </c>
      <c r="D27" s="1732" t="str">
        <f t="shared" ref="D27:F27" si="6">IF(AND(ISNUMBER(D16), ISNUMBER(D22),ISNUMBER(D26)), SUM(D16,D22,D26),"")</f>
        <v/>
      </c>
      <c r="E27" s="1732" t="str">
        <f t="shared" si="6"/>
        <v/>
      </c>
      <c r="F27" s="1914" t="str">
        <f t="shared" si="6"/>
        <v/>
      </c>
      <c r="G27" s="1913" t="str">
        <f>IF(AND(ISNUMBER(G16), ISNUMBER(G22),ISNUMBER(G26)), SUM(G16,G22,G26),"")</f>
        <v/>
      </c>
      <c r="H27" s="1732" t="str">
        <f t="shared" ref="H27" si="7">IF(AND(ISNUMBER(H16), ISNUMBER(H22),ISNUMBER(H26)), SUM(H16,H22,H26),"")</f>
        <v/>
      </c>
      <c r="I27" s="1732" t="str">
        <f t="shared" ref="I27" si="8">IF(AND(ISNUMBER(I16), ISNUMBER(I22),ISNUMBER(I26)), SUM(I16,I22,I26),"")</f>
        <v/>
      </c>
      <c r="J27" s="1750" t="str">
        <f t="shared" ref="J27" si="9">IF(AND(ISNUMBER(J16), ISNUMBER(J22),ISNUMBER(J26)), SUM(J16,J22,J26),"")</f>
        <v/>
      </c>
      <c r="K27" s="1545"/>
      <c r="L27" s="1545"/>
      <c r="M27" s="1545"/>
      <c r="N27" s="887"/>
      <c r="O27" s="1242"/>
    </row>
    <row r="28" spans="1:15" s="1727" customFormat="1" ht="15" customHeight="1" x14ac:dyDescent="0.25">
      <c r="A28" s="1581"/>
      <c r="B28" s="2645" t="s">
        <v>2074</v>
      </c>
      <c r="C28" s="2645"/>
      <c r="D28" s="2645"/>
      <c r="E28" s="2646"/>
      <c r="F28" s="2003" t="str">
        <f>IF(AND(ISNUMBER(F27), ISNUMBER(C6)), IF(AND((F27&lt;=1.025*C6),(F27&gt;=0.975*C6)), "Pass", "Warning"), "")</f>
        <v/>
      </c>
      <c r="G28" s="1915"/>
      <c r="H28" s="1731"/>
      <c r="I28" s="1731"/>
      <c r="J28" s="2054"/>
      <c r="K28" s="1545"/>
      <c r="L28" s="1545"/>
      <c r="M28" s="1545"/>
      <c r="N28" s="1587"/>
      <c r="O28" s="1724"/>
    </row>
    <row r="29" spans="1:15" ht="49.5" customHeight="1" x14ac:dyDescent="0.25">
      <c r="A29" s="1590" t="s">
        <v>2090</v>
      </c>
      <c r="B29" s="1957"/>
      <c r="C29" s="1957"/>
      <c r="D29" s="1957"/>
      <c r="E29" s="1957"/>
      <c r="F29" s="1958"/>
      <c r="G29" s="1957"/>
      <c r="H29" s="1957"/>
      <c r="I29" s="1957"/>
      <c r="J29" s="1957"/>
      <c r="K29" s="1957"/>
      <c r="L29" s="1957"/>
      <c r="M29" s="1957"/>
      <c r="N29" s="1957"/>
      <c r="O29" s="1724"/>
    </row>
    <row r="30" spans="1:15" ht="15" customHeight="1" x14ac:dyDescent="0.25">
      <c r="A30" s="1723"/>
      <c r="B30" s="1961"/>
      <c r="C30" s="2629" t="s">
        <v>1467</v>
      </c>
      <c r="D30" s="2630"/>
      <c r="E30" s="2630"/>
      <c r="F30" s="2631"/>
      <c r="G30" s="2632" t="s">
        <v>1848</v>
      </c>
      <c r="H30" s="2633"/>
      <c r="I30" s="2633"/>
      <c r="J30" s="2633"/>
      <c r="K30" s="1957"/>
      <c r="L30" s="1957"/>
      <c r="M30" s="1957"/>
      <c r="N30" s="1957"/>
      <c r="O30" s="1724"/>
    </row>
    <row r="31" spans="1:15" ht="90" customHeight="1" x14ac:dyDescent="0.25">
      <c r="A31" s="1723"/>
      <c r="B31" s="1959"/>
      <c r="C31" s="1962" t="s">
        <v>1776</v>
      </c>
      <c r="D31" s="2052" t="s">
        <v>1709</v>
      </c>
      <c r="E31" s="2052" t="s">
        <v>1930</v>
      </c>
      <c r="F31" s="1963" t="s">
        <v>106</v>
      </c>
      <c r="G31" s="1962" t="s">
        <v>1776</v>
      </c>
      <c r="H31" s="2052" t="s">
        <v>1709</v>
      </c>
      <c r="I31" s="2052" t="s">
        <v>1930</v>
      </c>
      <c r="J31" s="2063" t="s">
        <v>106</v>
      </c>
      <c r="K31" s="1957"/>
      <c r="L31" s="1957"/>
      <c r="M31" s="1957"/>
      <c r="N31" s="1957"/>
      <c r="O31" s="1724"/>
    </row>
    <row r="32" spans="1:15" ht="15" customHeight="1" x14ac:dyDescent="0.25">
      <c r="A32" s="1723"/>
      <c r="B32" s="887" t="s">
        <v>1806</v>
      </c>
      <c r="C32" s="1964"/>
      <c r="D32" s="1965"/>
      <c r="E32" s="1603" t="str">
        <f>IF(ISNUMBER(C10),C10, "")</f>
        <v/>
      </c>
      <c r="F32" s="1893" t="str">
        <f>IF(ISNUMBER(E32),E32*12.5,"")</f>
        <v/>
      </c>
      <c r="G32" s="1964"/>
      <c r="H32" s="1965"/>
      <c r="I32" s="1603" t="str">
        <f>IF(AND(ISNUMBER(I33),ISNUMBER(I34),ISNUMBER(I35),ISNUMBER(I36),ISNUMBER(I37)),SUM(I33:I37),"")</f>
        <v/>
      </c>
      <c r="J32" s="1604" t="str">
        <f>IF(AND(ISNUMBER(J33),ISNUMBER(J34),ISNUMBER(J35),ISNUMBER(J36),ISNUMBER(J37)),SUM(J33:J37),"")</f>
        <v/>
      </c>
      <c r="K32" s="1957"/>
      <c r="L32" s="1957"/>
      <c r="M32" s="1957"/>
      <c r="N32" s="1957"/>
      <c r="O32" s="1724"/>
    </row>
    <row r="33" spans="1:16" ht="15" customHeight="1" x14ac:dyDescent="0.25">
      <c r="A33" s="1723"/>
      <c r="B33" s="1748" t="s">
        <v>1707</v>
      </c>
      <c r="C33" s="1912"/>
      <c r="D33" s="1597"/>
      <c r="E33" s="1597"/>
      <c r="F33" s="1597"/>
      <c r="G33" s="1912"/>
      <c r="H33" s="1597"/>
      <c r="I33" s="1605"/>
      <c r="J33" s="1605"/>
      <c r="K33" s="1957"/>
      <c r="L33" s="1957"/>
      <c r="M33" s="1957"/>
      <c r="N33" s="1587"/>
      <c r="O33" s="1724"/>
    </row>
    <row r="34" spans="1:16" ht="15" customHeight="1" x14ac:dyDescent="0.25">
      <c r="A34" s="1723"/>
      <c r="B34" s="1748" t="s">
        <v>1708</v>
      </c>
      <c r="C34" s="1912"/>
      <c r="D34" s="1597"/>
      <c r="E34" s="1597"/>
      <c r="F34" s="1597"/>
      <c r="G34" s="1912"/>
      <c r="H34" s="1597"/>
      <c r="I34" s="1605"/>
      <c r="J34" s="1605"/>
      <c r="K34" s="1957"/>
      <c r="L34" s="1957"/>
      <c r="M34" s="1957"/>
      <c r="N34" s="1587"/>
      <c r="O34" s="1724"/>
    </row>
    <row r="35" spans="1:16" ht="15" customHeight="1" x14ac:dyDescent="0.25">
      <c r="A35" s="1723"/>
      <c r="B35" s="1748" t="s">
        <v>1928</v>
      </c>
      <c r="C35" s="1912"/>
      <c r="D35" s="1597"/>
      <c r="E35" s="1597"/>
      <c r="F35" s="1597"/>
      <c r="G35" s="1912"/>
      <c r="H35" s="1597"/>
      <c r="I35" s="1605"/>
      <c r="J35" s="1605"/>
      <c r="K35" s="1957"/>
      <c r="L35" s="1957"/>
      <c r="M35" s="1957"/>
      <c r="N35" s="1587"/>
      <c r="O35" s="1724"/>
    </row>
    <row r="36" spans="1:16" ht="15" customHeight="1" x14ac:dyDescent="0.25">
      <c r="A36" s="1581"/>
      <c r="B36" s="1748" t="s">
        <v>1803</v>
      </c>
      <c r="C36" s="1912"/>
      <c r="D36" s="1597"/>
      <c r="E36" s="1597"/>
      <c r="F36" s="1597"/>
      <c r="G36" s="1912"/>
      <c r="H36" s="1597"/>
      <c r="I36" s="1605"/>
      <c r="J36" s="1605"/>
      <c r="K36" s="1957"/>
      <c r="L36" s="1957"/>
      <c r="M36" s="1957"/>
      <c r="N36" s="1587"/>
      <c r="O36" s="1724"/>
    </row>
    <row r="37" spans="1:16" ht="15" customHeight="1" x14ac:dyDescent="0.25">
      <c r="A37" s="1581"/>
      <c r="B37" s="1969" t="s">
        <v>1929</v>
      </c>
      <c r="C37" s="1916"/>
      <c r="D37" s="1966"/>
      <c r="E37" s="1966"/>
      <c r="F37" s="1966"/>
      <c r="G37" s="1916"/>
      <c r="H37" s="1966"/>
      <c r="I37" s="1967"/>
      <c r="J37" s="1967"/>
      <c r="K37" s="1957"/>
      <c r="L37" s="1957"/>
      <c r="M37" s="1957"/>
      <c r="N37" s="1587"/>
      <c r="O37" s="1724"/>
    </row>
    <row r="38" spans="1:16" s="1727" customFormat="1" ht="15" customHeight="1" x14ac:dyDescent="0.25">
      <c r="A38" s="1692"/>
      <c r="B38" s="1968"/>
      <c r="C38" s="1968"/>
      <c r="D38" s="1968"/>
      <c r="E38" s="1968"/>
      <c r="F38" s="1968"/>
      <c r="G38" s="1968"/>
      <c r="H38" s="1968"/>
      <c r="I38" s="1968"/>
      <c r="J38" s="1968"/>
      <c r="K38" s="1968"/>
      <c r="L38" s="1968"/>
      <c r="M38" s="1968"/>
      <c r="N38" s="1691"/>
      <c r="O38" s="1959"/>
    </row>
    <row r="39" spans="1:16" s="887" customFormat="1" ht="45" customHeight="1" x14ac:dyDescent="0.25">
      <c r="A39" s="1488" t="s">
        <v>1920</v>
      </c>
      <c r="B39" s="1957"/>
      <c r="C39" s="1968"/>
      <c r="D39" s="1968"/>
      <c r="E39" s="1968"/>
      <c r="F39" s="1968"/>
      <c r="G39" s="1968"/>
      <c r="H39" s="1968"/>
      <c r="I39" s="1968"/>
      <c r="J39" s="1968"/>
      <c r="K39" s="1968"/>
      <c r="L39" s="1968"/>
      <c r="M39" s="1968"/>
      <c r="N39" s="1691"/>
      <c r="O39" s="1961"/>
    </row>
    <row r="40" spans="1:16" s="1722" customFormat="1" ht="15" customHeight="1" x14ac:dyDescent="0.25">
      <c r="A40" s="1587"/>
      <c r="B40" s="1734"/>
      <c r="C40" s="2644" t="s">
        <v>1467</v>
      </c>
      <c r="D40" s="2644"/>
      <c r="E40" s="2644"/>
      <c r="F40" s="2644"/>
      <c r="G40" s="2644"/>
      <c r="H40" s="2644"/>
      <c r="I40" s="2644"/>
      <c r="J40" s="2644"/>
      <c r="K40" s="2644"/>
      <c r="L40" s="2644"/>
      <c r="M40" s="2644"/>
      <c r="N40" s="2644"/>
      <c r="O40" s="1016"/>
    </row>
    <row r="41" spans="1:16" s="1584" customFormat="1" ht="15" customHeight="1" x14ac:dyDescent="0.25">
      <c r="A41" s="1581"/>
      <c r="B41" s="2056"/>
      <c r="C41" s="2634" t="s">
        <v>290</v>
      </c>
      <c r="D41" s="2643" t="s">
        <v>1921</v>
      </c>
      <c r="E41" s="2643"/>
      <c r="F41" s="2643"/>
      <c r="G41" s="2643"/>
      <c r="H41" s="2643"/>
      <c r="I41" s="2634" t="s">
        <v>106</v>
      </c>
      <c r="J41" s="2081" t="s">
        <v>1931</v>
      </c>
      <c r="K41" s="2636" t="s">
        <v>1672</v>
      </c>
      <c r="L41" s="2636"/>
      <c r="M41" s="2636"/>
      <c r="N41" s="2635" t="s">
        <v>1926</v>
      </c>
      <c r="O41" s="1016"/>
      <c r="P41" s="1587"/>
    </row>
    <row r="42" spans="1:16" s="1584" customFormat="1" ht="45" customHeight="1" x14ac:dyDescent="0.25">
      <c r="A42" s="1581"/>
      <c r="B42" s="1736"/>
      <c r="C42" s="2634"/>
      <c r="D42" s="2079" t="s">
        <v>1922</v>
      </c>
      <c r="E42" s="2079" t="s">
        <v>1923</v>
      </c>
      <c r="F42" s="2079" t="s">
        <v>1927</v>
      </c>
      <c r="G42" s="2079" t="s">
        <v>1924</v>
      </c>
      <c r="H42" s="2079" t="s">
        <v>1925</v>
      </c>
      <c r="I42" s="2634"/>
      <c r="J42" s="2082" t="s">
        <v>1805</v>
      </c>
      <c r="K42" s="2080" t="s">
        <v>1674</v>
      </c>
      <c r="L42" s="2080" t="s">
        <v>1675</v>
      </c>
      <c r="M42" s="2080" t="s">
        <v>1676</v>
      </c>
      <c r="N42" s="2635"/>
      <c r="O42" s="1016"/>
      <c r="P42" s="1587"/>
    </row>
    <row r="43" spans="1:16" s="1584" customFormat="1" ht="15" customHeight="1" x14ac:dyDescent="0.25">
      <c r="A43" s="1581"/>
      <c r="B43" s="1735" t="s">
        <v>1677</v>
      </c>
      <c r="C43" s="1601" t="str">
        <f>IF(AND(ISNUMBER(D43),ISNUMBER(E43),ISNUMBER(F43),ISNUMBER(G43), ISNUMBER(H43)),SUM(D43,E43,F43,G43,H43),"")</f>
        <v/>
      </c>
      <c r="D43" s="35"/>
      <c r="E43" s="1610"/>
      <c r="F43" s="35"/>
      <c r="G43" s="35"/>
      <c r="H43" s="35"/>
      <c r="I43" s="35"/>
      <c r="J43" s="1605"/>
      <c r="K43" s="1605"/>
      <c r="L43" s="1605"/>
      <c r="M43" s="1605"/>
      <c r="N43" s="1598"/>
      <c r="O43" s="1016"/>
      <c r="P43" s="1587"/>
    </row>
    <row r="44" spans="1:16" s="1584" customFormat="1" ht="15" customHeight="1" x14ac:dyDescent="0.25">
      <c r="A44" s="1581"/>
      <c r="B44" s="1609" t="s">
        <v>1678</v>
      </c>
      <c r="C44" s="1601" t="str">
        <f t="shared" ref="C44:C45" si="10">IF(AND(ISNUMBER(D44),ISNUMBER(E44),ISNUMBER(F44),ISNUMBER(G44), ISNUMBER(H44)),SUM(D44,E44,F44,G44,H44),"")</f>
        <v/>
      </c>
      <c r="D44" s="52"/>
      <c r="E44" s="52"/>
      <c r="F44" s="52"/>
      <c r="G44" s="52"/>
      <c r="H44" s="52"/>
      <c r="I44" s="52"/>
      <c r="J44" s="1605"/>
      <c r="K44" s="1605"/>
      <c r="L44" s="1605"/>
      <c r="M44" s="1605"/>
      <c r="N44" s="1598"/>
      <c r="O44" s="1016"/>
      <c r="P44" s="1587"/>
    </row>
    <row r="45" spans="1:16" s="1584" customFormat="1" ht="15" customHeight="1" x14ac:dyDescent="0.25">
      <c r="A45" s="1581"/>
      <c r="B45" s="1611" t="s">
        <v>1679</v>
      </c>
      <c r="C45" s="1601" t="str">
        <f t="shared" si="10"/>
        <v/>
      </c>
      <c r="D45" s="47"/>
      <c r="E45" s="47"/>
      <c r="F45" s="47"/>
      <c r="G45" s="47"/>
      <c r="H45" s="47"/>
      <c r="I45" s="47"/>
      <c r="J45" s="1605"/>
      <c r="K45" s="1605"/>
      <c r="L45" s="1605"/>
      <c r="M45" s="1605"/>
      <c r="N45" s="2054"/>
      <c r="O45" s="1016"/>
      <c r="P45" s="1587"/>
    </row>
    <row r="46" spans="1:16" s="1584" customFormat="1" ht="15" customHeight="1" x14ac:dyDescent="0.25">
      <c r="A46" s="1581"/>
      <c r="B46" s="2055" t="s">
        <v>290</v>
      </c>
      <c r="C46" s="1732" t="str">
        <f>IF(AND(ISNUMBER(C43),ISNUMBER(C44),ISNUMBER(C45)), SUM(C43,C44,C45),"")</f>
        <v/>
      </c>
      <c r="D46" s="1732" t="str">
        <f>IF(AND(ISNUMBER(D43),ISNUMBER(D44),ISNUMBER(D45)), SUM(D43,D44,D45),"")</f>
        <v/>
      </c>
      <c r="E46" s="1732" t="str">
        <f>IF(AND(ISNUMBER(E43),ISNUMBER(E44),ISNUMBER(E45)), SUM(E43,E44,E45),"")</f>
        <v/>
      </c>
      <c r="F46" s="1732" t="str">
        <f>IF(AND(ISNUMBER(F43),ISNUMBER(F44),ISNUMBER(F45)), SUM(F43,F44,F45),"")</f>
        <v/>
      </c>
      <c r="G46" s="1732" t="str">
        <f t="shared" ref="G46:M46" si="11">IF(AND(ISNUMBER(G43),ISNUMBER(G44), ISNUMBER(G45)), SUM(G43,G44,G45),"")</f>
        <v/>
      </c>
      <c r="H46" s="1732" t="str">
        <f t="shared" si="11"/>
        <v/>
      </c>
      <c r="I46" s="1732" t="str">
        <f>IF(AND(ISNUMBER(I43),ISNUMBER(I44), ISNUMBER(I45)), SUM(I43,I44,I45),"")</f>
        <v/>
      </c>
      <c r="J46" s="1732" t="str">
        <f t="shared" si="11"/>
        <v/>
      </c>
      <c r="K46" s="1732" t="str">
        <f t="shared" si="11"/>
        <v/>
      </c>
      <c r="L46" s="1732" t="str">
        <f t="shared" si="11"/>
        <v/>
      </c>
      <c r="M46" s="1732" t="str">
        <f t="shared" si="11"/>
        <v/>
      </c>
      <c r="N46" s="1750" t="str">
        <f>IF(AND(ISNUMBER(K46),ISNUMBER(L46),ISNUMBER(M46)), SUM(K46:M46), "")</f>
        <v/>
      </c>
      <c r="O46" s="1242"/>
      <c r="P46" s="1587"/>
    </row>
    <row r="47" spans="1:16" s="1584" customFormat="1" ht="15" customHeight="1" x14ac:dyDescent="0.25">
      <c r="A47" s="1581"/>
      <c r="B47" s="2057" t="s">
        <v>2071</v>
      </c>
      <c r="C47" s="2058" t="str">
        <f>IF(AND(ISNUMBER(E27),ISNUMBER(C46)),IF(E27=C46, "Pass","Fail"), "")</f>
        <v/>
      </c>
      <c r="D47" s="2058" t="str">
        <f>IF(AND(ISNUMBER(E26),ISNUMBER(D46)),IF(E26=D46, "Pass", "Fail"), "")</f>
        <v/>
      </c>
      <c r="E47" s="2058" t="str">
        <f>IF(AND(ISNUMBER(E17),ISNUMBER(E23),ISNUMBER(E46)), IF(SUM(E17,E23)=E46, "Pass", "Fail"), "")</f>
        <v/>
      </c>
      <c r="F47" s="2058" t="str">
        <f>IF(AND(ISNUMBER(E18),ISNUMBER(E24),ISNUMBER(F46)), IF(SUM(E18,E24)=F46, "Pass", "Fail"), "")</f>
        <v/>
      </c>
      <c r="G47" s="2058" t="str">
        <f>IF(AND(ISNUMBER(E19),ISNUMBER(G46)), IF(E19=G46, "Pass", "Fail"), "")</f>
        <v/>
      </c>
      <c r="H47" s="2058" t="str">
        <f>IF(AND(ISNUMBER(E20),ISNUMBER(E25),ISNUMBER(H46)), IF(SUM(E20,E25)=H46, "Pass", "Fail"), "")</f>
        <v/>
      </c>
      <c r="I47" s="2058" t="str">
        <f>IF(AND(ISNUMBER(F27),ISNUMBER(I46)), IF(F27=I46, "Pass", "Fail"), "")</f>
        <v/>
      </c>
      <c r="J47" s="2059"/>
      <c r="K47" s="2059"/>
      <c r="L47" s="2059"/>
      <c r="M47" s="2059"/>
      <c r="N47" s="1892"/>
      <c r="O47" s="1016"/>
      <c r="P47" s="1587"/>
    </row>
    <row r="48" spans="1:16" s="1584" customFormat="1" ht="15" customHeight="1" x14ac:dyDescent="0.25">
      <c r="A48" s="1581"/>
      <c r="B48" s="2060" t="s">
        <v>2072</v>
      </c>
      <c r="C48" s="1595"/>
      <c r="D48" s="1595"/>
      <c r="E48" s="1595"/>
      <c r="F48" s="1595"/>
      <c r="G48" s="1595"/>
      <c r="H48" s="1595"/>
      <c r="I48" s="1595"/>
      <c r="J48" s="1595"/>
      <c r="K48" s="1595"/>
      <c r="L48" s="1595"/>
      <c r="M48" s="1595"/>
      <c r="N48" s="2061" t="str">
        <f>IF(AND(ISNUMBER(C10),ISNUMBER(N46)),IF(C10=N46, "Pass", "Fail"),"")</f>
        <v/>
      </c>
      <c r="O48" s="1016"/>
      <c r="P48" s="1587"/>
    </row>
    <row r="49" spans="1:16" s="1584" customFormat="1" ht="15" customHeight="1" x14ac:dyDescent="0.25">
      <c r="A49" s="1581"/>
      <c r="B49" s="2062" t="s">
        <v>2073</v>
      </c>
      <c r="C49" s="1730"/>
      <c r="D49" s="1730"/>
      <c r="E49" s="1730"/>
      <c r="F49" s="1730"/>
      <c r="G49" s="1730"/>
      <c r="H49" s="1730"/>
      <c r="I49" s="1730"/>
      <c r="J49" s="2003" t="str">
        <f>IF(AND(ISNUMBER(J46), ISNUMBER(C9)), IF(C9=J46, "Pass", "Fail"),"")</f>
        <v/>
      </c>
      <c r="K49" s="1730"/>
      <c r="L49" s="1730"/>
      <c r="M49" s="1730"/>
      <c r="N49" s="1607"/>
      <c r="O49" s="1016"/>
      <c r="P49" s="1587"/>
    </row>
    <row r="50" spans="1:16" ht="15" customHeight="1" x14ac:dyDescent="0.25">
      <c r="A50" s="1726"/>
      <c r="B50" s="1727"/>
      <c r="C50" s="1727"/>
      <c r="D50" s="1727"/>
      <c r="E50" s="1727"/>
      <c r="F50" s="1727"/>
      <c r="G50" s="1727"/>
      <c r="H50" s="1727"/>
      <c r="I50" s="1727"/>
      <c r="J50" s="1727"/>
      <c r="K50" s="1727"/>
      <c r="L50" s="1727"/>
      <c r="M50" s="1727"/>
      <c r="N50" s="1727"/>
      <c r="O50" s="1959"/>
    </row>
    <row r="51" spans="1:16" ht="15" hidden="1" customHeight="1" x14ac:dyDescent="0.25"/>
    <row r="52" spans="1:16" ht="15" hidden="1" customHeight="1" x14ac:dyDescent="0.25"/>
    <row r="53" spans="1:16" ht="15" hidden="1" customHeight="1" x14ac:dyDescent="0.25"/>
    <row r="54" spans="1:16" ht="15" hidden="1" customHeight="1" x14ac:dyDescent="0.25"/>
    <row r="55" spans="1:16" ht="15" hidden="1" customHeight="1" x14ac:dyDescent="0.25"/>
  </sheetData>
  <mergeCells count="17">
    <mergeCell ref="C6:E6"/>
    <mergeCell ref="C7:E7"/>
    <mergeCell ref="C8:E8"/>
    <mergeCell ref="C10:E10"/>
    <mergeCell ref="C41:C42"/>
    <mergeCell ref="D41:H41"/>
    <mergeCell ref="C40:N40"/>
    <mergeCell ref="C9:E9"/>
    <mergeCell ref="C30:F30"/>
    <mergeCell ref="G30:J30"/>
    <mergeCell ref="B28:E28"/>
    <mergeCell ref="B14:B15"/>
    <mergeCell ref="C14:F14"/>
    <mergeCell ref="G14:J14"/>
    <mergeCell ref="I41:I42"/>
    <mergeCell ref="N41:N42"/>
    <mergeCell ref="K41:M41"/>
  </mergeCells>
  <conditionalFormatting sqref="C32:J37 C16:J27 C43:N46">
    <cfRule type="cellIs" dxfId="39" priority="158" stopIfTrue="1" operator="lessThan">
      <formula>0</formula>
    </cfRule>
  </conditionalFormatting>
  <conditionalFormatting sqref="C47:N49 F28">
    <cfRule type="cellIs" dxfId="38" priority="160" stopIfTrue="1" operator="equal">
      <formula>"Pass"</formula>
    </cfRule>
    <cfRule type="cellIs" dxfId="37" priority="161" stopIfTrue="1" operator="equal">
      <formula>"Warning"</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38" max="14" man="1"/>
  </rowBreaks>
  <ignoredErrors>
    <ignoredError sqref="E22 I22"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O210"/>
  <sheetViews>
    <sheetView zoomScale="80" zoomScaleNormal="80" workbookViewId="0">
      <pane ySplit="4" topLeftCell="A5" activePane="bottomLeft" state="frozen"/>
      <selection pane="bottomLeft"/>
    </sheetView>
  </sheetViews>
  <sheetFormatPr defaultColWidth="0" defaultRowHeight="14.25" zeroHeight="1" x14ac:dyDescent="0.25"/>
  <cols>
    <col min="1" max="1" width="1.7109375" style="550" customWidth="1"/>
    <col min="2" max="2" width="20.7109375" style="550" customWidth="1"/>
    <col min="3" max="3" width="45.7109375" style="1030" customWidth="1"/>
    <col min="4" max="4" width="20.7109375" style="1030" customWidth="1"/>
    <col min="5" max="13" width="16.7109375" style="1028" customWidth="1"/>
    <col min="14" max="14" width="16.7109375" style="1026" customWidth="1"/>
    <col min="15" max="15" width="1.7109375" style="1030" customWidth="1"/>
    <col min="16" max="16384" width="16.7109375" style="1026" hidden="1"/>
  </cols>
  <sheetData>
    <row r="1" spans="1:15" s="1030" customFormat="1" ht="30" customHeight="1" x14ac:dyDescent="0.55000000000000004">
      <c r="A1" s="1942" t="s">
        <v>936</v>
      </c>
      <c r="B1" s="1918"/>
      <c r="C1" s="1918"/>
      <c r="D1" s="1918"/>
      <c r="E1" s="1517" t="str">
        <f>CONCATENATE("Reporting unit: ", 'General Info'!$C$57, " ", 'General Info'!$C$56)</f>
        <v xml:space="preserve">Reporting unit: 1 </v>
      </c>
      <c r="F1" s="1918"/>
      <c r="G1" s="1918"/>
      <c r="H1" s="1918"/>
      <c r="I1" s="1918"/>
      <c r="J1" s="1918"/>
      <c r="K1" s="1918"/>
      <c r="L1" s="1918"/>
      <c r="M1" s="1918"/>
      <c r="N1" s="1918"/>
      <c r="O1" s="1919"/>
    </row>
    <row r="2" spans="1:15" s="1030" customFormat="1" ht="15" customHeight="1" x14ac:dyDescent="0.25">
      <c r="A2" s="1469"/>
      <c r="O2" s="542"/>
    </row>
    <row r="3" spans="1:15" s="1030" customFormat="1" ht="15" customHeight="1" x14ac:dyDescent="0.25">
      <c r="A3" s="1469"/>
      <c r="B3" s="2649" t="s">
        <v>992</v>
      </c>
      <c r="C3" s="2649"/>
      <c r="D3" s="2650"/>
      <c r="E3" s="1521">
        <v>2007</v>
      </c>
      <c r="F3" s="1521">
        <f>+E3+1</f>
        <v>2008</v>
      </c>
      <c r="G3" s="1521">
        <f t="shared" ref="G3:M3" si="0">+F3+1</f>
        <v>2009</v>
      </c>
      <c r="H3" s="1521">
        <f t="shared" si="0"/>
        <v>2010</v>
      </c>
      <c r="I3" s="1521">
        <f t="shared" si="0"/>
        <v>2011</v>
      </c>
      <c r="J3" s="1521">
        <f t="shared" si="0"/>
        <v>2012</v>
      </c>
      <c r="K3" s="1521">
        <f t="shared" si="0"/>
        <v>2013</v>
      </c>
      <c r="L3" s="1521">
        <f t="shared" si="0"/>
        <v>2014</v>
      </c>
      <c r="M3" s="1521">
        <f t="shared" si="0"/>
        <v>2015</v>
      </c>
      <c r="N3" s="1693">
        <f>+M3+1</f>
        <v>2016</v>
      </c>
      <c r="O3" s="542"/>
    </row>
    <row r="4" spans="1:15" s="1030" customFormat="1" ht="15" customHeight="1" x14ac:dyDescent="0.25">
      <c r="A4" s="1469"/>
      <c r="B4" s="1694"/>
      <c r="C4" s="1694"/>
      <c r="D4" s="1694"/>
      <c r="E4" s="1694"/>
      <c r="F4" s="1694"/>
      <c r="G4" s="1694"/>
      <c r="H4" s="1694"/>
      <c r="I4" s="1694"/>
      <c r="J4" s="1694"/>
      <c r="K4" s="1694"/>
      <c r="L4" s="1694"/>
      <c r="M4" s="1694"/>
      <c r="N4" s="1694"/>
      <c r="O4" s="542"/>
    </row>
    <row r="5" spans="1:15" s="1608" customFormat="1" ht="45" customHeight="1" x14ac:dyDescent="0.25">
      <c r="A5" s="1443" t="s">
        <v>993</v>
      </c>
      <c r="B5" s="539"/>
      <c r="C5" s="548"/>
      <c r="D5" s="548"/>
      <c r="O5" s="389"/>
    </row>
    <row r="6" spans="1:15" ht="15" customHeight="1" x14ac:dyDescent="0.25">
      <c r="A6" s="1469"/>
      <c r="B6" s="1628" t="s">
        <v>994</v>
      </c>
      <c r="C6" s="1628"/>
      <c r="D6" s="1629"/>
      <c r="E6" s="1550"/>
      <c r="F6" s="1550"/>
      <c r="G6" s="1550"/>
      <c r="H6" s="1550"/>
      <c r="I6" s="1550"/>
      <c r="J6" s="1539"/>
      <c r="K6" s="1539"/>
      <c r="L6" s="1539"/>
      <c r="M6" s="1539"/>
      <c r="N6" s="1502"/>
      <c r="O6" s="542"/>
    </row>
    <row r="7" spans="1:15" ht="15" customHeight="1" x14ac:dyDescent="0.25">
      <c r="A7" s="1469"/>
      <c r="B7" s="1698" t="str">
        <f>CONCATENATE("Check: row ", ROW(C6),"  ≥ row ", ROW(C8),  "  + row", ROW(C10))</f>
        <v>Check: row 6  ≥ row 8  + row10</v>
      </c>
      <c r="C7" s="1698"/>
      <c r="D7" s="1699"/>
      <c r="E7" s="44"/>
      <c r="F7" s="44"/>
      <c r="G7" s="44"/>
      <c r="H7" s="44"/>
      <c r="I7" s="44"/>
      <c r="J7" s="333" t="str">
        <f>IF(AND(J6&gt;=(J8+J10)), "Pass", "Fail")</f>
        <v>Pass</v>
      </c>
      <c r="K7" s="333" t="str">
        <f>IF(AND(K6&gt;=(K8+K10)), "Pass", "Fail")</f>
        <v>Pass</v>
      </c>
      <c r="L7" s="333" t="str">
        <f t="shared" ref="L7:N7" si="1">IF(AND(L6&gt;=(L8+L10)), "Pass", "Fail")</f>
        <v>Pass</v>
      </c>
      <c r="M7" s="333" t="str">
        <f t="shared" si="1"/>
        <v>Pass</v>
      </c>
      <c r="N7" s="333" t="str">
        <f t="shared" si="1"/>
        <v>Pass</v>
      </c>
      <c r="O7" s="542"/>
    </row>
    <row r="8" spans="1:15" ht="15" customHeight="1" x14ac:dyDescent="0.25">
      <c r="A8" s="1469"/>
      <c r="B8" s="1627" t="s">
        <v>1656</v>
      </c>
      <c r="C8" s="1551"/>
      <c r="D8" s="1622"/>
      <c r="E8" s="44"/>
      <c r="F8" s="44"/>
      <c r="G8" s="44"/>
      <c r="H8" s="44"/>
      <c r="I8" s="44"/>
      <c r="J8" s="52"/>
      <c r="K8" s="52"/>
      <c r="L8" s="52"/>
      <c r="M8" s="52"/>
      <c r="N8" s="95"/>
      <c r="O8" s="542"/>
    </row>
    <row r="9" spans="1:15" ht="15" customHeight="1" x14ac:dyDescent="0.25">
      <c r="A9" s="1469"/>
      <c r="B9" s="1700" t="str">
        <f>CONCATENATE("Check: row ", ROW(C8), " ≤ row ", ROW(C6))</f>
        <v>Check: row 8 ≤ row 6</v>
      </c>
      <c r="C9" s="1698"/>
      <c r="D9" s="1699"/>
      <c r="E9" s="44"/>
      <c r="F9" s="44"/>
      <c r="G9" s="44"/>
      <c r="H9" s="44"/>
      <c r="I9" s="44"/>
      <c r="J9" s="333" t="str">
        <f>IF(AND(J8&lt;=J6), "Pass", "Fail")</f>
        <v>Pass</v>
      </c>
      <c r="K9" s="333" t="str">
        <f t="shared" ref="K9:N9" si="2">IF(AND(K8&lt;=K6), "Pass", "Fail")</f>
        <v>Pass</v>
      </c>
      <c r="L9" s="333" t="str">
        <f t="shared" si="2"/>
        <v>Pass</v>
      </c>
      <c r="M9" s="333" t="str">
        <f t="shared" si="2"/>
        <v>Pass</v>
      </c>
      <c r="N9" s="333" t="str">
        <f t="shared" si="2"/>
        <v>Pass</v>
      </c>
      <c r="O9" s="542"/>
    </row>
    <row r="10" spans="1:15" ht="15" customHeight="1" x14ac:dyDescent="0.25">
      <c r="A10" s="1469"/>
      <c r="B10" s="1627" t="s">
        <v>1657</v>
      </c>
      <c r="C10" s="1551"/>
      <c r="D10" s="1622"/>
      <c r="E10" s="44"/>
      <c r="F10" s="44"/>
      <c r="G10" s="44"/>
      <c r="H10" s="44"/>
      <c r="I10" s="44"/>
      <c r="J10" s="62"/>
      <c r="K10" s="62"/>
      <c r="L10" s="62"/>
      <c r="M10" s="62"/>
      <c r="N10" s="382"/>
      <c r="O10" s="542"/>
    </row>
    <row r="11" spans="1:15" ht="15" customHeight="1" x14ac:dyDescent="0.25">
      <c r="A11" s="1469"/>
      <c r="B11" s="1700" t="str">
        <f>CONCATENATE("Check: row ", ROW(C10), " ≤ row ", ROW(C6))</f>
        <v>Check: row 10 ≤ row 6</v>
      </c>
      <c r="C11" s="1698"/>
      <c r="D11" s="1699"/>
      <c r="E11" s="44"/>
      <c r="F11" s="44"/>
      <c r="G11" s="44"/>
      <c r="H11" s="44"/>
      <c r="I11" s="44"/>
      <c r="J11" s="333" t="str">
        <f>IF(AND(J10&lt;=J6), "Pass", "Fail")</f>
        <v>Pass</v>
      </c>
      <c r="K11" s="333" t="str">
        <f t="shared" ref="K11:N11" si="3">IF(AND(K10&lt;=K6), "Pass", "Fail")</f>
        <v>Pass</v>
      </c>
      <c r="L11" s="333" t="str">
        <f t="shared" si="3"/>
        <v>Pass</v>
      </c>
      <c r="M11" s="333" t="str">
        <f t="shared" si="3"/>
        <v>Pass</v>
      </c>
      <c r="N11" s="333" t="str">
        <f t="shared" si="3"/>
        <v>Pass</v>
      </c>
      <c r="O11" s="542"/>
    </row>
    <row r="12" spans="1:15" ht="15" customHeight="1" x14ac:dyDescent="0.25">
      <c r="A12" s="1469"/>
      <c r="B12" s="1696" t="s">
        <v>995</v>
      </c>
      <c r="C12" s="1696"/>
      <c r="D12" s="625"/>
      <c r="E12" s="44"/>
      <c r="F12" s="44"/>
      <c r="G12" s="44"/>
      <c r="H12" s="44"/>
      <c r="I12" s="44"/>
      <c r="J12" s="62"/>
      <c r="K12" s="62"/>
      <c r="L12" s="62"/>
      <c r="M12" s="62"/>
      <c r="N12" s="382"/>
      <c r="O12" s="542"/>
    </row>
    <row r="13" spans="1:15" ht="15" customHeight="1" x14ac:dyDescent="0.25">
      <c r="A13" s="1469"/>
      <c r="B13" s="1697" t="s">
        <v>996</v>
      </c>
      <c r="C13" s="1697"/>
      <c r="D13" s="626"/>
      <c r="E13" s="46"/>
      <c r="F13" s="46"/>
      <c r="G13" s="46"/>
      <c r="H13" s="46"/>
      <c r="I13" s="46"/>
      <c r="J13" s="47"/>
      <c r="K13" s="47"/>
      <c r="L13" s="47"/>
      <c r="M13" s="47"/>
      <c r="N13" s="457"/>
      <c r="O13" s="542"/>
    </row>
    <row r="14" spans="1:15" s="1030" customFormat="1" ht="15" customHeight="1" x14ac:dyDescent="0.25">
      <c r="A14" s="1469"/>
      <c r="O14" s="542"/>
    </row>
    <row r="15" spans="1:15" s="1608" customFormat="1" ht="45" customHeight="1" x14ac:dyDescent="0.25">
      <c r="A15" s="1435" t="s">
        <v>997</v>
      </c>
      <c r="B15" s="1706"/>
      <c r="C15" s="1511"/>
      <c r="D15" s="1511"/>
      <c r="E15" s="1716"/>
      <c r="F15" s="1716"/>
      <c r="G15" s="1716"/>
      <c r="H15" s="1716"/>
      <c r="I15" s="1716"/>
      <c r="J15" s="1716"/>
      <c r="K15" s="1716"/>
      <c r="L15" s="1716"/>
      <c r="M15" s="1716"/>
      <c r="N15" s="1716"/>
      <c r="O15" s="1436"/>
    </row>
    <row r="16" spans="1:15" ht="15" customHeight="1" x14ac:dyDescent="0.25">
      <c r="A16" s="1469"/>
      <c r="B16" s="1707" t="s">
        <v>998</v>
      </c>
      <c r="C16" s="1707"/>
      <c r="D16" s="1703"/>
      <c r="E16" s="1550"/>
      <c r="F16" s="1550"/>
      <c r="G16" s="1550"/>
      <c r="H16" s="1550"/>
      <c r="I16" s="1550"/>
      <c r="J16" s="1508" t="str">
        <f>IF(AND(ISNUMBER(J17), ISNUMBER(J18), ISNUMBER(J19), ISNUMBER(J20), ISNUMBER(J21), ISNUMBER(J22), ISNUMBER(J23), ISNUMBER(J24), ISNUMBER(J26)), J17-J18+J19+J20-J21+J22-J23+J24+J26, "")</f>
        <v/>
      </c>
      <c r="K16" s="1508" t="str">
        <f t="shared" ref="K16:N16" si="4">IF(AND(ISNUMBER(K17), ISNUMBER(K18), ISNUMBER(K19), ISNUMBER(K20), ISNUMBER(K21), ISNUMBER(K22), ISNUMBER(K23), ISNUMBER(K24), ISNUMBER(K26)), K17-K18+K19+K20-K21+K22-K23+K24+K26, "")</f>
        <v/>
      </c>
      <c r="L16" s="1508" t="str">
        <f t="shared" si="4"/>
        <v/>
      </c>
      <c r="M16" s="1508" t="str">
        <f t="shared" si="4"/>
        <v/>
      </c>
      <c r="N16" s="1702" t="str">
        <f t="shared" si="4"/>
        <v/>
      </c>
      <c r="O16" s="542"/>
    </row>
    <row r="17" spans="1:15" ht="15" customHeight="1" x14ac:dyDescent="0.25">
      <c r="A17" s="1469"/>
      <c r="B17" s="1551" t="s">
        <v>1658</v>
      </c>
      <c r="C17" s="1696"/>
      <c r="D17" s="625"/>
      <c r="E17" s="44"/>
      <c r="F17" s="44"/>
      <c r="G17" s="44"/>
      <c r="H17" s="44"/>
      <c r="I17" s="44"/>
      <c r="J17" s="52"/>
      <c r="K17" s="52"/>
      <c r="L17" s="52"/>
      <c r="M17" s="52"/>
      <c r="N17" s="95"/>
      <c r="O17" s="542"/>
    </row>
    <row r="18" spans="1:15" ht="15" customHeight="1" x14ac:dyDescent="0.25">
      <c r="A18" s="1469"/>
      <c r="B18" s="1551" t="s">
        <v>1659</v>
      </c>
      <c r="C18" s="1696"/>
      <c r="D18" s="625"/>
      <c r="E18" s="44"/>
      <c r="F18" s="44"/>
      <c r="G18" s="44"/>
      <c r="H18" s="44"/>
      <c r="I18" s="44"/>
      <c r="J18" s="52"/>
      <c r="K18" s="52"/>
      <c r="L18" s="52"/>
      <c r="M18" s="52"/>
      <c r="N18" s="95"/>
      <c r="O18" s="542"/>
    </row>
    <row r="19" spans="1:15" ht="15" customHeight="1" x14ac:dyDescent="0.25">
      <c r="A19" s="1469"/>
      <c r="B19" s="1551" t="s">
        <v>1004</v>
      </c>
      <c r="C19" s="1696"/>
      <c r="D19" s="625"/>
      <c r="E19" s="44"/>
      <c r="F19" s="44"/>
      <c r="G19" s="44"/>
      <c r="H19" s="44"/>
      <c r="I19" s="44"/>
      <c r="J19" s="52"/>
      <c r="K19" s="52"/>
      <c r="L19" s="52"/>
      <c r="M19" s="52"/>
      <c r="N19" s="95"/>
      <c r="O19" s="542"/>
    </row>
    <row r="20" spans="1:15" ht="15" customHeight="1" x14ac:dyDescent="0.25">
      <c r="A20" s="1469"/>
      <c r="B20" s="1551" t="s">
        <v>1227</v>
      </c>
      <c r="C20" s="1696"/>
      <c r="D20" s="625"/>
      <c r="E20" s="44"/>
      <c r="F20" s="44"/>
      <c r="G20" s="44"/>
      <c r="H20" s="44"/>
      <c r="I20" s="44"/>
      <c r="J20" s="52"/>
      <c r="K20" s="52"/>
      <c r="L20" s="52"/>
      <c r="M20" s="52"/>
      <c r="N20" s="95"/>
      <c r="O20" s="542"/>
    </row>
    <row r="21" spans="1:15" ht="15" customHeight="1" x14ac:dyDescent="0.25">
      <c r="A21" s="1469"/>
      <c r="B21" s="1551" t="s">
        <v>1228</v>
      </c>
      <c r="C21" s="1696"/>
      <c r="D21" s="625"/>
      <c r="E21" s="44"/>
      <c r="F21" s="44"/>
      <c r="G21" s="44"/>
      <c r="H21" s="44"/>
      <c r="I21" s="44"/>
      <c r="J21" s="52"/>
      <c r="K21" s="52"/>
      <c r="L21" s="52"/>
      <c r="M21" s="52"/>
      <c r="N21" s="95"/>
      <c r="O21" s="542"/>
    </row>
    <row r="22" spans="1:15" ht="15" customHeight="1" x14ac:dyDescent="0.25">
      <c r="A22" s="1469"/>
      <c r="B22" s="1696" t="s">
        <v>999</v>
      </c>
      <c r="C22" s="1696"/>
      <c r="D22" s="625"/>
      <c r="E22" s="44"/>
      <c r="F22" s="44"/>
      <c r="G22" s="44"/>
      <c r="H22" s="44"/>
      <c r="I22" s="44"/>
      <c r="J22" s="52"/>
      <c r="K22" s="52"/>
      <c r="L22" s="52"/>
      <c r="M22" s="52"/>
      <c r="N22" s="95"/>
      <c r="O22" s="542"/>
    </row>
    <row r="23" spans="1:15" ht="15" customHeight="1" x14ac:dyDescent="0.25">
      <c r="A23" s="1469"/>
      <c r="B23" s="1696" t="s">
        <v>1000</v>
      </c>
      <c r="C23" s="1696"/>
      <c r="D23" s="625"/>
      <c r="E23" s="44"/>
      <c r="F23" s="44"/>
      <c r="G23" s="44"/>
      <c r="H23" s="44"/>
      <c r="I23" s="44"/>
      <c r="J23" s="52"/>
      <c r="K23" s="52"/>
      <c r="L23" s="52"/>
      <c r="M23" s="52"/>
      <c r="N23" s="95"/>
      <c r="O23" s="542"/>
    </row>
    <row r="24" spans="1:15" ht="15" customHeight="1" x14ac:dyDescent="0.25">
      <c r="A24" s="1469"/>
      <c r="B24" s="1696" t="s">
        <v>1001</v>
      </c>
      <c r="C24" s="1696"/>
      <c r="D24" s="625"/>
      <c r="E24" s="44"/>
      <c r="F24" s="44"/>
      <c r="G24" s="44"/>
      <c r="H24" s="44"/>
      <c r="I24" s="44"/>
      <c r="J24" s="52"/>
      <c r="K24" s="52"/>
      <c r="L24" s="52"/>
      <c r="M24" s="52"/>
      <c r="N24" s="95"/>
      <c r="O24" s="542"/>
    </row>
    <row r="25" spans="1:15" ht="15" customHeight="1" x14ac:dyDescent="0.25">
      <c r="A25" s="1469"/>
      <c r="B25" s="1696" t="s">
        <v>1002</v>
      </c>
      <c r="C25" s="1696"/>
      <c r="D25" s="625"/>
      <c r="E25" s="44"/>
      <c r="F25" s="44"/>
      <c r="G25" s="44"/>
      <c r="H25" s="44"/>
      <c r="I25" s="44"/>
      <c r="J25" s="52"/>
      <c r="K25" s="52"/>
      <c r="L25" s="52"/>
      <c r="M25" s="52"/>
      <c r="N25" s="95"/>
      <c r="O25" s="542"/>
    </row>
    <row r="26" spans="1:15" ht="15" customHeight="1" x14ac:dyDescent="0.25">
      <c r="A26" s="1469"/>
      <c r="B26" s="1696" t="s">
        <v>1003</v>
      </c>
      <c r="C26" s="1696"/>
      <c r="D26" s="625"/>
      <c r="E26" s="44"/>
      <c r="F26" s="44"/>
      <c r="G26" s="44"/>
      <c r="H26" s="44"/>
      <c r="I26" s="44"/>
      <c r="J26" s="52"/>
      <c r="K26" s="52"/>
      <c r="L26" s="52"/>
      <c r="M26" s="52"/>
      <c r="N26" s="95"/>
      <c r="O26" s="542"/>
    </row>
    <row r="27" spans="1:15" ht="15" customHeight="1" x14ac:dyDescent="0.25">
      <c r="A27" s="1469"/>
      <c r="B27" s="1701" t="s">
        <v>1660</v>
      </c>
      <c r="C27" s="1697"/>
      <c r="D27" s="626"/>
      <c r="E27" s="46"/>
      <c r="F27" s="46"/>
      <c r="G27" s="46"/>
      <c r="H27" s="46"/>
      <c r="I27" s="46"/>
      <c r="J27" s="47"/>
      <c r="K27" s="47"/>
      <c r="L27" s="47"/>
      <c r="M27" s="47"/>
      <c r="N27" s="457"/>
      <c r="O27" s="542"/>
    </row>
    <row r="28" spans="1:15" s="1030" customFormat="1" ht="15" customHeight="1" x14ac:dyDescent="0.25">
      <c r="A28" s="1469"/>
      <c r="O28" s="542"/>
    </row>
    <row r="29" spans="1:15" s="1608" customFormat="1" ht="45" customHeight="1" x14ac:dyDescent="0.25">
      <c r="A29" s="1435" t="s">
        <v>1022</v>
      </c>
      <c r="B29" s="1706"/>
      <c r="C29" s="1511"/>
      <c r="D29" s="1511"/>
      <c r="E29" s="1716"/>
      <c r="F29" s="1716"/>
      <c r="G29" s="1716"/>
      <c r="H29" s="1716"/>
      <c r="I29" s="1716"/>
      <c r="J29" s="1716"/>
      <c r="K29" s="1716"/>
      <c r="L29" s="1716"/>
      <c r="M29" s="1716"/>
      <c r="N29" s="1716"/>
      <c r="O29" s="1436"/>
    </row>
    <row r="30" spans="1:15" s="1030" customFormat="1" ht="15" customHeight="1" x14ac:dyDescent="0.25">
      <c r="A30" s="1469"/>
      <c r="B30" s="1621" t="s">
        <v>1005</v>
      </c>
      <c r="C30" s="1708"/>
      <c r="D30" s="1709"/>
      <c r="E30" s="1521">
        <f>E3</f>
        <v>2007</v>
      </c>
      <c r="F30" s="1521">
        <f>+E30+1</f>
        <v>2008</v>
      </c>
      <c r="G30" s="1521">
        <f t="shared" ref="G30:M30" si="5">+F30+1</f>
        <v>2009</v>
      </c>
      <c r="H30" s="1521">
        <f t="shared" si="5"/>
        <v>2010</v>
      </c>
      <c r="I30" s="1521">
        <f t="shared" si="5"/>
        <v>2011</v>
      </c>
      <c r="J30" s="1521">
        <f t="shared" si="5"/>
        <v>2012</v>
      </c>
      <c r="K30" s="1521">
        <f t="shared" si="5"/>
        <v>2013</v>
      </c>
      <c r="L30" s="1521">
        <f t="shared" si="5"/>
        <v>2014</v>
      </c>
      <c r="M30" s="1521">
        <f t="shared" si="5"/>
        <v>2015</v>
      </c>
      <c r="N30" s="1693">
        <f>+M30+1</f>
        <v>2016</v>
      </c>
      <c r="O30" s="542"/>
    </row>
    <row r="31" spans="1:15" ht="15" customHeight="1" x14ac:dyDescent="0.25">
      <c r="A31" s="1469"/>
      <c r="B31" s="2657" t="s">
        <v>1006</v>
      </c>
      <c r="C31" s="2663" t="s">
        <v>1808</v>
      </c>
      <c r="D31" s="1710" t="s">
        <v>1701</v>
      </c>
      <c r="E31" s="1539"/>
      <c r="F31" s="1539"/>
      <c r="G31" s="1539"/>
      <c r="H31" s="1539"/>
      <c r="I31" s="1539"/>
      <c r="J31" s="1539"/>
      <c r="K31" s="1539"/>
      <c r="L31" s="1539"/>
      <c r="M31" s="1539"/>
      <c r="N31" s="1502"/>
      <c r="O31" s="542"/>
    </row>
    <row r="32" spans="1:15" ht="15" customHeight="1" x14ac:dyDescent="0.25">
      <c r="A32" s="1469"/>
      <c r="B32" s="2658"/>
      <c r="C32" s="2656"/>
      <c r="D32" s="1622" t="s">
        <v>1702</v>
      </c>
      <c r="E32" s="52"/>
      <c r="F32" s="52"/>
      <c r="G32" s="52"/>
      <c r="H32" s="52"/>
      <c r="I32" s="52"/>
      <c r="J32" s="52"/>
      <c r="K32" s="52"/>
      <c r="L32" s="52"/>
      <c r="M32" s="52"/>
      <c r="N32" s="95"/>
      <c r="O32" s="542"/>
    </row>
    <row r="33" spans="1:15" ht="15" customHeight="1" x14ac:dyDescent="0.25">
      <c r="A33" s="1469"/>
      <c r="B33" s="2658"/>
      <c r="C33" s="2656"/>
      <c r="D33" s="1622" t="s">
        <v>1703</v>
      </c>
      <c r="E33" s="52"/>
      <c r="F33" s="52"/>
      <c r="G33" s="52"/>
      <c r="H33" s="52"/>
      <c r="I33" s="52"/>
      <c r="J33" s="52"/>
      <c r="K33" s="52"/>
      <c r="L33" s="52"/>
      <c r="M33" s="52"/>
      <c r="N33" s="95"/>
      <c r="O33" s="542"/>
    </row>
    <row r="34" spans="1:15" ht="15" customHeight="1" x14ac:dyDescent="0.25">
      <c r="A34" s="1469"/>
      <c r="B34" s="2658"/>
      <c r="C34" s="2656"/>
      <c r="D34" s="1622" t="s">
        <v>1704</v>
      </c>
      <c r="E34" s="52"/>
      <c r="F34" s="52"/>
      <c r="G34" s="52"/>
      <c r="H34" s="52"/>
      <c r="I34" s="52"/>
      <c r="J34" s="52"/>
      <c r="K34" s="52"/>
      <c r="L34" s="52"/>
      <c r="M34" s="52"/>
      <c r="N34" s="95"/>
      <c r="O34" s="542"/>
    </row>
    <row r="35" spans="1:15" ht="15" customHeight="1" x14ac:dyDescent="0.25">
      <c r="A35" s="1469"/>
      <c r="B35" s="2658"/>
      <c r="C35" s="2656"/>
      <c r="D35" s="1622" t="s">
        <v>1705</v>
      </c>
      <c r="E35" s="52"/>
      <c r="F35" s="52"/>
      <c r="G35" s="52"/>
      <c r="H35" s="52"/>
      <c r="I35" s="52"/>
      <c r="J35" s="52"/>
      <c r="K35" s="52"/>
      <c r="L35" s="52"/>
      <c r="M35" s="52"/>
      <c r="N35" s="95"/>
      <c r="O35" s="542"/>
    </row>
    <row r="36" spans="1:15" ht="15" customHeight="1" x14ac:dyDescent="0.25">
      <c r="A36" s="1469"/>
      <c r="B36" s="2658"/>
      <c r="C36" s="2656"/>
      <c r="D36" s="1622" t="s">
        <v>1706</v>
      </c>
      <c r="E36" s="52"/>
      <c r="F36" s="52"/>
      <c r="G36" s="52"/>
      <c r="H36" s="52"/>
      <c r="I36" s="52"/>
      <c r="J36" s="52"/>
      <c r="K36" s="52"/>
      <c r="L36" s="52"/>
      <c r="M36" s="52"/>
      <c r="N36" s="95"/>
      <c r="O36" s="542"/>
    </row>
    <row r="37" spans="1:15" ht="15" customHeight="1" x14ac:dyDescent="0.25">
      <c r="A37" s="1469"/>
      <c r="B37" s="2658"/>
      <c r="C37" s="2664" t="str">
        <f>CONCATENATE("Check: row ", ROW(C36), " ≤ row ", ROW(C35), " ≤ row ", ROW(C34), " ≤ row ", ROW(C33)," ≤ row ", ROW(C32)," ≤ row ", ROW(C31))</f>
        <v>Check: row 36 ≤ row 35 ≤ row 34 ≤ row 33 ≤ row 32 ≤ row 31</v>
      </c>
      <c r="D37" s="2665"/>
      <c r="E37" s="1035" t="str">
        <f>IF(AND(E36&lt;=E35, E35&lt;=E34, E34&lt;=E33, E33&lt;=E32, E32&lt;=E31), "Pass", "Fail")</f>
        <v>Pass</v>
      </c>
      <c r="F37" s="1035" t="str">
        <f t="shared" ref="F37:M37" si="6">IF(AND(F36&lt;=F35, F35&lt;=F34, F34&lt;=F33, F33&lt;=F32, F32&lt;=F31), "Pass", "Fail")</f>
        <v>Pass</v>
      </c>
      <c r="G37" s="1035" t="str">
        <f t="shared" si="6"/>
        <v>Pass</v>
      </c>
      <c r="H37" s="1035" t="str">
        <f t="shared" si="6"/>
        <v>Pass</v>
      </c>
      <c r="I37" s="1035" t="str">
        <f t="shared" si="6"/>
        <v>Pass</v>
      </c>
      <c r="J37" s="1035" t="str">
        <f t="shared" si="6"/>
        <v>Pass</v>
      </c>
      <c r="K37" s="1035" t="str">
        <f t="shared" si="6"/>
        <v>Pass</v>
      </c>
      <c r="L37" s="1035" t="str">
        <f t="shared" si="6"/>
        <v>Pass</v>
      </c>
      <c r="M37" s="1035" t="str">
        <f t="shared" si="6"/>
        <v>Pass</v>
      </c>
      <c r="N37" s="465" t="str">
        <f>IF(AND(N36&lt;=N35, N35&lt;=N34, N34&lt;=N33, N33&lt;=N32, N32&lt;=N31), "Pass", "Fail")</f>
        <v>Pass</v>
      </c>
      <c r="O37" s="542"/>
    </row>
    <row r="38" spans="1:15" ht="15" customHeight="1" x14ac:dyDescent="0.25">
      <c r="A38" s="1469"/>
      <c r="B38" s="2658"/>
      <c r="C38" s="2655" t="s">
        <v>1809</v>
      </c>
      <c r="D38" s="1622" t="s">
        <v>1701</v>
      </c>
      <c r="E38" s="52"/>
      <c r="F38" s="52"/>
      <c r="G38" s="52"/>
      <c r="H38" s="52"/>
      <c r="I38" s="52"/>
      <c r="J38" s="52"/>
      <c r="K38" s="52"/>
      <c r="L38" s="52"/>
      <c r="M38" s="52"/>
      <c r="N38" s="95"/>
      <c r="O38" s="542"/>
    </row>
    <row r="39" spans="1:15" ht="15" customHeight="1" x14ac:dyDescent="0.25">
      <c r="A39" s="1469"/>
      <c r="B39" s="2658"/>
      <c r="C39" s="2656"/>
      <c r="D39" s="1622" t="s">
        <v>1702</v>
      </c>
      <c r="E39" s="52"/>
      <c r="F39" s="52"/>
      <c r="G39" s="52"/>
      <c r="H39" s="52"/>
      <c r="I39" s="52"/>
      <c r="J39" s="52"/>
      <c r="K39" s="52"/>
      <c r="L39" s="52"/>
      <c r="M39" s="52"/>
      <c r="N39" s="95"/>
      <c r="O39" s="542"/>
    </row>
    <row r="40" spans="1:15" ht="15" customHeight="1" x14ac:dyDescent="0.25">
      <c r="A40" s="1469"/>
      <c r="B40" s="2658"/>
      <c r="C40" s="2656"/>
      <c r="D40" s="1622" t="s">
        <v>1703</v>
      </c>
      <c r="E40" s="52"/>
      <c r="F40" s="52"/>
      <c r="G40" s="52"/>
      <c r="H40" s="52"/>
      <c r="I40" s="52"/>
      <c r="J40" s="52"/>
      <c r="K40" s="52"/>
      <c r="L40" s="52"/>
      <c r="M40" s="52"/>
      <c r="N40" s="95"/>
      <c r="O40" s="542"/>
    </row>
    <row r="41" spans="1:15" ht="15" customHeight="1" x14ac:dyDescent="0.25">
      <c r="A41" s="1469"/>
      <c r="B41" s="2658"/>
      <c r="C41" s="2656"/>
      <c r="D41" s="1622" t="s">
        <v>1704</v>
      </c>
      <c r="E41" s="52"/>
      <c r="F41" s="52"/>
      <c r="G41" s="52"/>
      <c r="H41" s="52"/>
      <c r="I41" s="52"/>
      <c r="J41" s="52"/>
      <c r="K41" s="52"/>
      <c r="L41" s="52"/>
      <c r="M41" s="52"/>
      <c r="N41" s="95"/>
      <c r="O41" s="542"/>
    </row>
    <row r="42" spans="1:15" ht="15" customHeight="1" x14ac:dyDescent="0.25">
      <c r="A42" s="1469"/>
      <c r="B42" s="2658"/>
      <c r="C42" s="2656"/>
      <c r="D42" s="1622" t="s">
        <v>1705</v>
      </c>
      <c r="E42" s="52"/>
      <c r="F42" s="52"/>
      <c r="G42" s="52"/>
      <c r="H42" s="52"/>
      <c r="I42" s="52"/>
      <c r="J42" s="52"/>
      <c r="K42" s="52"/>
      <c r="L42" s="52"/>
      <c r="M42" s="52"/>
      <c r="N42" s="95"/>
      <c r="O42" s="542"/>
    </row>
    <row r="43" spans="1:15" ht="15" customHeight="1" x14ac:dyDescent="0.25">
      <c r="A43" s="1469"/>
      <c r="B43" s="2658"/>
      <c r="C43" s="2656"/>
      <c r="D43" s="1622" t="s">
        <v>1706</v>
      </c>
      <c r="E43" s="52"/>
      <c r="F43" s="52"/>
      <c r="G43" s="52"/>
      <c r="H43" s="52"/>
      <c r="I43" s="52"/>
      <c r="J43" s="52"/>
      <c r="K43" s="52"/>
      <c r="L43" s="52"/>
      <c r="M43" s="52"/>
      <c r="N43" s="95"/>
      <c r="O43" s="542"/>
    </row>
    <row r="44" spans="1:15" ht="15" customHeight="1" x14ac:dyDescent="0.25">
      <c r="A44" s="1469"/>
      <c r="B44" s="2658"/>
      <c r="C44" s="2664" t="str">
        <f>CONCATENATE("Check: row ", ROW(C43), " ≤ row ", ROW(C42), " ≤ row ", ROW(C41), " ≤ row ", ROW(C40)," ≤ row ", ROW(C39)," ≤ row ", ROW(C38))</f>
        <v>Check: row 43 ≤ row 42 ≤ row 41 ≤ row 40 ≤ row 39 ≤ row 38</v>
      </c>
      <c r="D44" s="2665"/>
      <c r="E44" s="1035" t="str">
        <f>IF(AND(E43&lt;=E42, E42&lt;=E41, E41&lt;=E40, E40&lt;=E39, E39&lt;=E38), "Pass", "Fail")</f>
        <v>Pass</v>
      </c>
      <c r="F44" s="1035" t="str">
        <f t="shared" ref="F44:M44" si="7">IF(AND(F43&lt;=F42, F42&lt;=F41, F41&lt;=F40, F40&lt;=F39, F39&lt;=F38), "Pass", "Fail")</f>
        <v>Pass</v>
      </c>
      <c r="G44" s="1035" t="str">
        <f t="shared" si="7"/>
        <v>Pass</v>
      </c>
      <c r="H44" s="1035" t="str">
        <f t="shared" si="7"/>
        <v>Pass</v>
      </c>
      <c r="I44" s="1035" t="str">
        <f t="shared" si="7"/>
        <v>Pass</v>
      </c>
      <c r="J44" s="1035" t="str">
        <f t="shared" si="7"/>
        <v>Pass</v>
      </c>
      <c r="K44" s="1035" t="str">
        <f t="shared" si="7"/>
        <v>Pass</v>
      </c>
      <c r="L44" s="1035" t="str">
        <f t="shared" si="7"/>
        <v>Pass</v>
      </c>
      <c r="M44" s="1035" t="str">
        <f t="shared" si="7"/>
        <v>Pass</v>
      </c>
      <c r="N44" s="465" t="str">
        <f>IF(AND(N43&lt;=N42, N42&lt;=N41, N41&lt;=N40, N40&lt;=N39, N39&lt;=N38), "Pass", "Fail")</f>
        <v>Pass</v>
      </c>
      <c r="O44" s="542"/>
    </row>
    <row r="45" spans="1:15" ht="15" customHeight="1" x14ac:dyDescent="0.25">
      <c r="A45" s="1469"/>
      <c r="B45" s="2658"/>
      <c r="C45" s="1711" t="s">
        <v>1007</v>
      </c>
      <c r="D45" s="1704"/>
      <c r="E45" s="52"/>
      <c r="F45" s="52"/>
      <c r="G45" s="52"/>
      <c r="H45" s="52"/>
      <c r="I45" s="52"/>
      <c r="J45" s="52"/>
      <c r="K45" s="52"/>
      <c r="L45" s="52"/>
      <c r="M45" s="52"/>
      <c r="N45" s="95"/>
      <c r="O45" s="542"/>
    </row>
    <row r="46" spans="1:15" ht="15" customHeight="1" x14ac:dyDescent="0.25">
      <c r="A46" s="1469"/>
      <c r="B46" s="2658"/>
      <c r="C46" s="1711" t="s">
        <v>1008</v>
      </c>
      <c r="D46" s="1704"/>
      <c r="E46" s="52"/>
      <c r="F46" s="52"/>
      <c r="G46" s="52"/>
      <c r="H46" s="52"/>
      <c r="I46" s="52"/>
      <c r="J46" s="52"/>
      <c r="K46" s="52"/>
      <c r="L46" s="52"/>
      <c r="M46" s="52"/>
      <c r="N46" s="95"/>
      <c r="O46" s="542"/>
    </row>
    <row r="47" spans="1:15" ht="15" customHeight="1" x14ac:dyDescent="0.25">
      <c r="A47" s="1469"/>
      <c r="B47" s="2658"/>
      <c r="C47" s="1711" t="s">
        <v>1009</v>
      </c>
      <c r="D47" s="1704"/>
      <c r="E47" s="52"/>
      <c r="F47" s="52"/>
      <c r="G47" s="52"/>
      <c r="H47" s="52"/>
      <c r="I47" s="52"/>
      <c r="J47" s="52"/>
      <c r="K47" s="52"/>
      <c r="L47" s="52"/>
      <c r="M47" s="52"/>
      <c r="N47" s="95"/>
      <c r="O47" s="542"/>
    </row>
    <row r="48" spans="1:15" ht="15" customHeight="1" x14ac:dyDescent="0.25">
      <c r="A48" s="1469"/>
      <c r="B48" s="2658"/>
      <c r="C48" s="1695" t="str">
        <f>CONCATENATE("Check: row ", ROW(C47), " ≥ row ", ROW(C46)," ≥ row ", ROW(C45))</f>
        <v>Check: row 47 ≥ row 46 ≥ row 45</v>
      </c>
      <c r="D48" s="727"/>
      <c r="E48" s="1035" t="str">
        <f t="shared" ref="E48:N48" si="8">IF(AND(E47&gt;=E46, E46&gt;=E45), "Pass", "Fail")</f>
        <v>Pass</v>
      </c>
      <c r="F48" s="1035" t="str">
        <f t="shared" si="8"/>
        <v>Pass</v>
      </c>
      <c r="G48" s="1035" t="str">
        <f t="shared" si="8"/>
        <v>Pass</v>
      </c>
      <c r="H48" s="1035" t="str">
        <f t="shared" si="8"/>
        <v>Pass</v>
      </c>
      <c r="I48" s="1035" t="str">
        <f t="shared" si="8"/>
        <v>Pass</v>
      </c>
      <c r="J48" s="1035" t="str">
        <f t="shared" si="8"/>
        <v>Pass</v>
      </c>
      <c r="K48" s="1035" t="str">
        <f t="shared" si="8"/>
        <v>Pass</v>
      </c>
      <c r="L48" s="1035" t="str">
        <f t="shared" si="8"/>
        <v>Pass</v>
      </c>
      <c r="M48" s="1035" t="str">
        <f t="shared" si="8"/>
        <v>Pass</v>
      </c>
      <c r="N48" s="465" t="str">
        <f t="shared" si="8"/>
        <v>Pass</v>
      </c>
      <c r="O48" s="542"/>
    </row>
    <row r="49" spans="1:15" ht="15" customHeight="1" x14ac:dyDescent="0.25">
      <c r="A49" s="1469"/>
      <c r="B49" s="2659"/>
      <c r="C49" s="2165" t="s">
        <v>1811</v>
      </c>
      <c r="D49" s="1974" t="s">
        <v>1701</v>
      </c>
      <c r="E49" s="52"/>
      <c r="F49" s="52"/>
      <c r="G49" s="52"/>
      <c r="H49" s="52"/>
      <c r="I49" s="52"/>
      <c r="J49" s="52"/>
      <c r="K49" s="52"/>
      <c r="L49" s="52"/>
      <c r="M49" s="52"/>
      <c r="N49" s="95"/>
      <c r="O49" s="542"/>
    </row>
    <row r="50" spans="1:15" ht="15" customHeight="1" x14ac:dyDescent="0.25">
      <c r="A50" s="1469"/>
      <c r="B50" s="2660"/>
      <c r="C50" s="1712" t="s">
        <v>1010</v>
      </c>
      <c r="D50" s="1705"/>
      <c r="E50" s="53"/>
      <c r="F50" s="53"/>
      <c r="G50" s="53"/>
      <c r="H50" s="53"/>
      <c r="I50" s="53"/>
      <c r="J50" s="53"/>
      <c r="K50" s="53"/>
      <c r="L50" s="53"/>
      <c r="M50" s="53"/>
      <c r="N50" s="1038"/>
      <c r="O50" s="542"/>
    </row>
    <row r="51" spans="1:15" ht="15" customHeight="1" x14ac:dyDescent="0.25">
      <c r="A51" s="1469"/>
      <c r="B51" s="2661" t="s">
        <v>1011</v>
      </c>
      <c r="C51" s="2651" t="s">
        <v>1810</v>
      </c>
      <c r="D51" s="1710" t="s">
        <v>1701</v>
      </c>
      <c r="E51" s="1539"/>
      <c r="F51" s="1539"/>
      <c r="G51" s="1539"/>
      <c r="H51" s="1539"/>
      <c r="I51" s="1539"/>
      <c r="J51" s="1539"/>
      <c r="K51" s="1539"/>
      <c r="L51" s="1539"/>
      <c r="M51" s="1539"/>
      <c r="N51" s="1502"/>
      <c r="O51" s="542"/>
    </row>
    <row r="52" spans="1:15" ht="15" customHeight="1" x14ac:dyDescent="0.25">
      <c r="A52" s="1469"/>
      <c r="B52" s="2662"/>
      <c r="C52" s="2652"/>
      <c r="D52" s="1714" t="s">
        <v>1702</v>
      </c>
      <c r="E52" s="35"/>
      <c r="F52" s="35"/>
      <c r="G52" s="35"/>
      <c r="H52" s="35"/>
      <c r="I52" s="35"/>
      <c r="J52" s="35"/>
      <c r="K52" s="35"/>
      <c r="L52" s="35"/>
      <c r="M52" s="35"/>
      <c r="N52" s="459"/>
      <c r="O52" s="542"/>
    </row>
    <row r="53" spans="1:15" ht="15" customHeight="1" x14ac:dyDescent="0.25">
      <c r="A53" s="1469"/>
      <c r="B53" s="2662"/>
      <c r="C53" s="2652"/>
      <c r="D53" s="1714" t="s">
        <v>1703</v>
      </c>
      <c r="E53" s="35"/>
      <c r="F53" s="35"/>
      <c r="G53" s="35"/>
      <c r="H53" s="35"/>
      <c r="I53" s="35"/>
      <c r="J53" s="35"/>
      <c r="K53" s="35"/>
      <c r="L53" s="35"/>
      <c r="M53" s="35"/>
      <c r="N53" s="459"/>
      <c r="O53" s="542"/>
    </row>
    <row r="54" spans="1:15" ht="15" customHeight="1" x14ac:dyDescent="0.25">
      <c r="A54" s="1469"/>
      <c r="B54" s="2662"/>
      <c r="C54" s="2652"/>
      <c r="D54" s="1714" t="s">
        <v>1704</v>
      </c>
      <c r="E54" s="35"/>
      <c r="F54" s="35"/>
      <c r="G54" s="35"/>
      <c r="H54" s="35"/>
      <c r="I54" s="35"/>
      <c r="J54" s="35"/>
      <c r="K54" s="35"/>
      <c r="L54" s="35"/>
      <c r="M54" s="35"/>
      <c r="N54" s="459"/>
      <c r="O54" s="542"/>
    </row>
    <row r="55" spans="1:15" ht="15" customHeight="1" x14ac:dyDescent="0.25">
      <c r="A55" s="1469"/>
      <c r="B55" s="2662"/>
      <c r="C55" s="2652"/>
      <c r="D55" s="1714" t="s">
        <v>1705</v>
      </c>
      <c r="E55" s="35"/>
      <c r="F55" s="35"/>
      <c r="G55" s="35"/>
      <c r="H55" s="35"/>
      <c r="I55" s="35"/>
      <c r="J55" s="35"/>
      <c r="K55" s="35"/>
      <c r="L55" s="35"/>
      <c r="M55" s="35"/>
      <c r="N55" s="459"/>
      <c r="O55" s="542"/>
    </row>
    <row r="56" spans="1:15" ht="15" customHeight="1" x14ac:dyDescent="0.25">
      <c r="A56" s="1469"/>
      <c r="B56" s="2658"/>
      <c r="C56" s="2653"/>
      <c r="D56" s="1622" t="s">
        <v>1706</v>
      </c>
      <c r="E56" s="52"/>
      <c r="F56" s="52"/>
      <c r="G56" s="52"/>
      <c r="H56" s="52"/>
      <c r="I56" s="52"/>
      <c r="J56" s="52"/>
      <c r="K56" s="52"/>
      <c r="L56" s="52"/>
      <c r="M56" s="52"/>
      <c r="N56" s="95"/>
      <c r="O56" s="542"/>
    </row>
    <row r="57" spans="1:15" ht="15" customHeight="1" x14ac:dyDescent="0.25">
      <c r="A57" s="1469"/>
      <c r="B57" s="2658"/>
      <c r="C57" s="2664" t="str">
        <f>CONCATENATE("Check: row ", ROW(C56), " ≤ row ", ROW(C55), " ≤ row ", ROW(C54), " ≤ row ", ROW(C53)," ≤ row ", ROW(C52)," ≤ row ", ROW(C51))</f>
        <v>Check: row 56 ≤ row 55 ≤ row 54 ≤ row 53 ≤ row 52 ≤ row 51</v>
      </c>
      <c r="D57" s="2665"/>
      <c r="E57" s="1035" t="str">
        <f>IF(AND(E56&lt;=E55, E55&lt;=E54, E54&lt;=E53, E53&lt;=E52, E52&lt;=E51), "Pass", "Fail")</f>
        <v>Pass</v>
      </c>
      <c r="F57" s="1035" t="str">
        <f t="shared" ref="F57:M57" si="9">IF(AND(F56&lt;=F55, F55&lt;=F54, F54&lt;=F53, F53&lt;=F52, F52&lt;=F51), "Pass", "Fail")</f>
        <v>Pass</v>
      </c>
      <c r="G57" s="1035" t="str">
        <f t="shared" si="9"/>
        <v>Pass</v>
      </c>
      <c r="H57" s="1035" t="str">
        <f t="shared" si="9"/>
        <v>Pass</v>
      </c>
      <c r="I57" s="1035" t="str">
        <f t="shared" si="9"/>
        <v>Pass</v>
      </c>
      <c r="J57" s="1035" t="str">
        <f t="shared" si="9"/>
        <v>Pass</v>
      </c>
      <c r="K57" s="1035" t="str">
        <f t="shared" si="9"/>
        <v>Pass</v>
      </c>
      <c r="L57" s="1035" t="str">
        <f t="shared" si="9"/>
        <v>Pass</v>
      </c>
      <c r="M57" s="1035" t="str">
        <f t="shared" si="9"/>
        <v>Pass</v>
      </c>
      <c r="N57" s="465" t="str">
        <f>IF(AND(N56&lt;=N55, N55&lt;=N54, N54&lt;=N53, N53&lt;=N52, N52&lt;=N51), "Pass", "Fail")</f>
        <v>Pass</v>
      </c>
      <c r="O57" s="542"/>
    </row>
    <row r="58" spans="1:15" ht="15" customHeight="1" x14ac:dyDescent="0.25">
      <c r="A58" s="1469"/>
      <c r="B58" s="2658"/>
      <c r="C58" s="2654" t="s">
        <v>1807</v>
      </c>
      <c r="D58" s="1714" t="s">
        <v>1701</v>
      </c>
      <c r="E58" s="52"/>
      <c r="F58" s="52"/>
      <c r="G58" s="52"/>
      <c r="H58" s="52"/>
      <c r="I58" s="52"/>
      <c r="J58" s="52"/>
      <c r="K58" s="52"/>
      <c r="L58" s="52"/>
      <c r="M58" s="52"/>
      <c r="N58" s="95"/>
      <c r="O58" s="542"/>
    </row>
    <row r="59" spans="1:15" ht="15" customHeight="1" x14ac:dyDescent="0.25">
      <c r="A59" s="1469"/>
      <c r="B59" s="2658"/>
      <c r="C59" s="2652"/>
      <c r="D59" s="1714" t="s">
        <v>1702</v>
      </c>
      <c r="E59" s="52"/>
      <c r="F59" s="52"/>
      <c r="G59" s="52"/>
      <c r="H59" s="52"/>
      <c r="I59" s="52"/>
      <c r="J59" s="52"/>
      <c r="K59" s="52"/>
      <c r="L59" s="52"/>
      <c r="M59" s="52"/>
      <c r="N59" s="95"/>
      <c r="O59" s="542"/>
    </row>
    <row r="60" spans="1:15" ht="15" customHeight="1" x14ac:dyDescent="0.25">
      <c r="A60" s="1469"/>
      <c r="B60" s="2658"/>
      <c r="C60" s="2652"/>
      <c r="D60" s="1714" t="s">
        <v>1703</v>
      </c>
      <c r="E60" s="52"/>
      <c r="F60" s="52"/>
      <c r="G60" s="52"/>
      <c r="H60" s="52"/>
      <c r="I60" s="52"/>
      <c r="J60" s="52"/>
      <c r="K60" s="52"/>
      <c r="L60" s="52"/>
      <c r="M60" s="52"/>
      <c r="N60" s="95"/>
      <c r="O60" s="542"/>
    </row>
    <row r="61" spans="1:15" ht="15" customHeight="1" x14ac:dyDescent="0.25">
      <c r="A61" s="1469"/>
      <c r="B61" s="2658"/>
      <c r="C61" s="2652"/>
      <c r="D61" s="1714" t="s">
        <v>1704</v>
      </c>
      <c r="E61" s="52"/>
      <c r="F61" s="52"/>
      <c r="G61" s="52"/>
      <c r="H61" s="52"/>
      <c r="I61" s="52"/>
      <c r="J61" s="52"/>
      <c r="K61" s="52"/>
      <c r="L61" s="52"/>
      <c r="M61" s="52"/>
      <c r="N61" s="95"/>
      <c r="O61" s="542"/>
    </row>
    <row r="62" spans="1:15" ht="15" customHeight="1" x14ac:dyDescent="0.25">
      <c r="A62" s="1469"/>
      <c r="B62" s="2658"/>
      <c r="C62" s="2652"/>
      <c r="D62" s="1714" t="s">
        <v>1705</v>
      </c>
      <c r="E62" s="52"/>
      <c r="F62" s="52"/>
      <c r="G62" s="52"/>
      <c r="H62" s="52"/>
      <c r="I62" s="52"/>
      <c r="J62" s="52"/>
      <c r="K62" s="52"/>
      <c r="L62" s="52"/>
      <c r="M62" s="52"/>
      <c r="N62" s="95"/>
      <c r="O62" s="542"/>
    </row>
    <row r="63" spans="1:15" ht="15" customHeight="1" x14ac:dyDescent="0.25">
      <c r="A63" s="1469"/>
      <c r="B63" s="2658"/>
      <c r="C63" s="2653"/>
      <c r="D63" s="1622" t="s">
        <v>1706</v>
      </c>
      <c r="E63" s="52"/>
      <c r="F63" s="52"/>
      <c r="G63" s="52"/>
      <c r="H63" s="52"/>
      <c r="I63" s="52"/>
      <c r="J63" s="52"/>
      <c r="K63" s="52"/>
      <c r="L63" s="52"/>
      <c r="M63" s="52"/>
      <c r="N63" s="95"/>
      <c r="O63" s="542"/>
    </row>
    <row r="64" spans="1:15" ht="15" customHeight="1" x14ac:dyDescent="0.25">
      <c r="A64" s="1469"/>
      <c r="B64" s="2659"/>
      <c r="C64" s="2664" t="str">
        <f>CONCATENATE("Check: row ", ROW(C63), " ≤ row ", ROW(C62), " ≤ row ", ROW(C61), " ≤ row ", ROW(C60)," ≤ row ", ROW(C59)," ≤ row ", ROW(C58))</f>
        <v>Check: row 63 ≤ row 62 ≤ row 61 ≤ row 60 ≤ row 59 ≤ row 58</v>
      </c>
      <c r="D64" s="2665"/>
      <c r="E64" s="1713" t="str">
        <f>IF(AND(E63&lt;=E62, E62&lt;=E61, E61&lt;=E60, E60&lt;=E59, E59&lt;=E58), "Pass", "Fail")</f>
        <v>Pass</v>
      </c>
      <c r="F64" s="1713" t="str">
        <f t="shared" ref="F64:N64" si="10">IF(AND(F63&lt;=F62, F62&lt;=F61, F61&lt;=F60, F60&lt;=F59, F59&lt;=F58), "Pass", "Fail")</f>
        <v>Pass</v>
      </c>
      <c r="G64" s="1713" t="str">
        <f t="shared" si="10"/>
        <v>Pass</v>
      </c>
      <c r="H64" s="1713" t="str">
        <f t="shared" si="10"/>
        <v>Pass</v>
      </c>
      <c r="I64" s="1713" t="str">
        <f t="shared" si="10"/>
        <v>Pass</v>
      </c>
      <c r="J64" s="1713" t="str">
        <f t="shared" si="10"/>
        <v>Pass</v>
      </c>
      <c r="K64" s="1713" t="str">
        <f t="shared" si="10"/>
        <v>Pass</v>
      </c>
      <c r="L64" s="1713" t="str">
        <f t="shared" si="10"/>
        <v>Pass</v>
      </c>
      <c r="M64" s="1713" t="str">
        <f t="shared" si="10"/>
        <v>Pass</v>
      </c>
      <c r="N64" s="465" t="str">
        <f t="shared" si="10"/>
        <v>Pass</v>
      </c>
      <c r="O64" s="542"/>
    </row>
    <row r="65" spans="1:15" ht="15" customHeight="1" x14ac:dyDescent="0.25">
      <c r="A65" s="1469"/>
      <c r="B65" s="1970"/>
      <c r="C65" s="1972" t="s">
        <v>1811</v>
      </c>
      <c r="D65" s="1974" t="s">
        <v>1701</v>
      </c>
      <c r="E65" s="52"/>
      <c r="F65" s="52"/>
      <c r="G65" s="52"/>
      <c r="H65" s="52"/>
      <c r="I65" s="52"/>
      <c r="J65" s="52"/>
      <c r="K65" s="52"/>
      <c r="L65" s="52"/>
      <c r="M65" s="52"/>
      <c r="N65" s="95"/>
      <c r="O65" s="542"/>
    </row>
    <row r="66" spans="1:15" ht="15" customHeight="1" x14ac:dyDescent="0.25">
      <c r="A66" s="1469"/>
      <c r="B66" s="1971"/>
      <c r="C66" s="1973" t="s">
        <v>1010</v>
      </c>
      <c r="D66" s="1975"/>
      <c r="E66" s="53"/>
      <c r="F66" s="53"/>
      <c r="G66" s="53"/>
      <c r="H66" s="53"/>
      <c r="I66" s="53"/>
      <c r="J66" s="53"/>
      <c r="K66" s="53"/>
      <c r="L66" s="53"/>
      <c r="M66" s="53"/>
      <c r="N66" s="1038"/>
      <c r="O66" s="542"/>
    </row>
    <row r="67" spans="1:15" ht="15" customHeight="1" x14ac:dyDescent="0.25">
      <c r="A67" s="1469"/>
      <c r="B67" s="2661" t="s">
        <v>1012</v>
      </c>
      <c r="C67" s="2651" t="s">
        <v>1810</v>
      </c>
      <c r="D67" s="1710" t="s">
        <v>1701</v>
      </c>
      <c r="E67" s="1539"/>
      <c r="F67" s="1539"/>
      <c r="G67" s="1539"/>
      <c r="H67" s="1539"/>
      <c r="I67" s="1539"/>
      <c r="J67" s="1539"/>
      <c r="K67" s="1539"/>
      <c r="L67" s="1539"/>
      <c r="M67" s="1539"/>
      <c r="N67" s="1502"/>
      <c r="O67" s="542"/>
    </row>
    <row r="68" spans="1:15" ht="15" customHeight="1" x14ac:dyDescent="0.25">
      <c r="A68" s="1469"/>
      <c r="B68" s="2662"/>
      <c r="C68" s="2652"/>
      <c r="D68" s="1714" t="s">
        <v>1702</v>
      </c>
      <c r="E68" s="35"/>
      <c r="F68" s="35"/>
      <c r="G68" s="35"/>
      <c r="H68" s="35"/>
      <c r="I68" s="35"/>
      <c r="J68" s="35"/>
      <c r="K68" s="35"/>
      <c r="L68" s="35"/>
      <c r="M68" s="35"/>
      <c r="N68" s="459"/>
      <c r="O68" s="542"/>
    </row>
    <row r="69" spans="1:15" ht="15" customHeight="1" x14ac:dyDescent="0.25">
      <c r="A69" s="1469"/>
      <c r="B69" s="2662"/>
      <c r="C69" s="2652"/>
      <c r="D69" s="1714" t="s">
        <v>1703</v>
      </c>
      <c r="E69" s="35"/>
      <c r="F69" s="35"/>
      <c r="G69" s="35"/>
      <c r="H69" s="35"/>
      <c r="I69" s="35"/>
      <c r="J69" s="35"/>
      <c r="K69" s="35"/>
      <c r="L69" s="35"/>
      <c r="M69" s="35"/>
      <c r="N69" s="459"/>
      <c r="O69" s="542"/>
    </row>
    <row r="70" spans="1:15" ht="15" customHeight="1" x14ac:dyDescent="0.25">
      <c r="A70" s="1469"/>
      <c r="B70" s="2662"/>
      <c r="C70" s="2652"/>
      <c r="D70" s="1714" t="s">
        <v>1704</v>
      </c>
      <c r="E70" s="35"/>
      <c r="F70" s="35"/>
      <c r="G70" s="35"/>
      <c r="H70" s="35"/>
      <c r="I70" s="35"/>
      <c r="J70" s="35"/>
      <c r="K70" s="35"/>
      <c r="L70" s="35"/>
      <c r="M70" s="35"/>
      <c r="N70" s="459"/>
      <c r="O70" s="542"/>
    </row>
    <row r="71" spans="1:15" ht="15" customHeight="1" x14ac:dyDescent="0.25">
      <c r="A71" s="1469"/>
      <c r="B71" s="2662"/>
      <c r="C71" s="2652"/>
      <c r="D71" s="1714" t="s">
        <v>1705</v>
      </c>
      <c r="E71" s="35"/>
      <c r="F71" s="35"/>
      <c r="G71" s="35"/>
      <c r="H71" s="35"/>
      <c r="I71" s="35"/>
      <c r="J71" s="35"/>
      <c r="K71" s="35"/>
      <c r="L71" s="35"/>
      <c r="M71" s="35"/>
      <c r="N71" s="459"/>
      <c r="O71" s="542"/>
    </row>
    <row r="72" spans="1:15" ht="15" customHeight="1" x14ac:dyDescent="0.25">
      <c r="A72" s="1469"/>
      <c r="B72" s="2658"/>
      <c r="C72" s="2653"/>
      <c r="D72" s="1622" t="s">
        <v>1706</v>
      </c>
      <c r="E72" s="52"/>
      <c r="F72" s="52"/>
      <c r="G72" s="52"/>
      <c r="H72" s="52"/>
      <c r="I72" s="52"/>
      <c r="J72" s="52"/>
      <c r="K72" s="52"/>
      <c r="L72" s="52"/>
      <c r="M72" s="52"/>
      <c r="N72" s="95"/>
      <c r="O72" s="542"/>
    </row>
    <row r="73" spans="1:15" ht="15" customHeight="1" x14ac:dyDescent="0.25">
      <c r="A73" s="1469"/>
      <c r="B73" s="2658"/>
      <c r="C73" s="2664" t="str">
        <f>CONCATENATE("Check: row ", ROW(C72), " ≤ row ", ROW(C71), " ≤ row ", ROW(C70), " ≤ row ", ROW(C69)," ≤ row ", ROW(C68)," ≤ row ", ROW(C67))</f>
        <v>Check: row 72 ≤ row 71 ≤ row 70 ≤ row 69 ≤ row 68 ≤ row 67</v>
      </c>
      <c r="D73" s="2665"/>
      <c r="E73" s="1035" t="str">
        <f>IF(AND(E72&lt;=E71, E71&lt;=E70, E70&lt;=E69, E69&lt;=E68, E68&lt;=E67), "Pass", "Fail")</f>
        <v>Pass</v>
      </c>
      <c r="F73" s="1035" t="str">
        <f t="shared" ref="F73:M73" si="11">IF(AND(F72&lt;=F71, F71&lt;=F70, F70&lt;=F69, F69&lt;=F68, F68&lt;=F67), "Pass", "Fail")</f>
        <v>Pass</v>
      </c>
      <c r="G73" s="1035" t="str">
        <f t="shared" si="11"/>
        <v>Pass</v>
      </c>
      <c r="H73" s="1035" t="str">
        <f t="shared" si="11"/>
        <v>Pass</v>
      </c>
      <c r="I73" s="1035" t="str">
        <f t="shared" si="11"/>
        <v>Pass</v>
      </c>
      <c r="J73" s="1035" t="str">
        <f t="shared" si="11"/>
        <v>Pass</v>
      </c>
      <c r="K73" s="1035" t="str">
        <f t="shared" si="11"/>
        <v>Pass</v>
      </c>
      <c r="L73" s="1035" t="str">
        <f t="shared" si="11"/>
        <v>Pass</v>
      </c>
      <c r="M73" s="1035" t="str">
        <f t="shared" si="11"/>
        <v>Pass</v>
      </c>
      <c r="N73" s="465" t="str">
        <f>IF(AND(N72&lt;=N71, N71&lt;=N70, N70&lt;=N69, N69&lt;=N68, N68&lt;=N67), "Pass", "Fail")</f>
        <v>Pass</v>
      </c>
      <c r="O73" s="542"/>
    </row>
    <row r="74" spans="1:15" ht="15" customHeight="1" x14ac:dyDescent="0.25">
      <c r="A74" s="1469"/>
      <c r="B74" s="2658"/>
      <c r="C74" s="2654" t="s">
        <v>1807</v>
      </c>
      <c r="D74" s="1714" t="s">
        <v>1701</v>
      </c>
      <c r="E74" s="52"/>
      <c r="F74" s="52"/>
      <c r="G74" s="52"/>
      <c r="H74" s="52"/>
      <c r="I74" s="52"/>
      <c r="J74" s="52"/>
      <c r="K74" s="52"/>
      <c r="L74" s="52"/>
      <c r="M74" s="52"/>
      <c r="N74" s="95"/>
      <c r="O74" s="542"/>
    </row>
    <row r="75" spans="1:15" ht="15" customHeight="1" x14ac:dyDescent="0.25">
      <c r="A75" s="1469"/>
      <c r="B75" s="2658"/>
      <c r="C75" s="2652"/>
      <c r="D75" s="1714" t="s">
        <v>1702</v>
      </c>
      <c r="E75" s="52"/>
      <c r="F75" s="52"/>
      <c r="G75" s="52"/>
      <c r="H75" s="52"/>
      <c r="I75" s="52"/>
      <c r="J75" s="52"/>
      <c r="K75" s="52"/>
      <c r="L75" s="52"/>
      <c r="M75" s="52"/>
      <c r="N75" s="95"/>
      <c r="O75" s="542"/>
    </row>
    <row r="76" spans="1:15" ht="15" customHeight="1" x14ac:dyDescent="0.25">
      <c r="A76" s="1469"/>
      <c r="B76" s="2658"/>
      <c r="C76" s="2652"/>
      <c r="D76" s="1714" t="s">
        <v>1703</v>
      </c>
      <c r="E76" s="52"/>
      <c r="F76" s="52"/>
      <c r="G76" s="52"/>
      <c r="H76" s="52"/>
      <c r="I76" s="52"/>
      <c r="J76" s="52"/>
      <c r="K76" s="52"/>
      <c r="L76" s="52"/>
      <c r="M76" s="52"/>
      <c r="N76" s="95"/>
      <c r="O76" s="542"/>
    </row>
    <row r="77" spans="1:15" ht="15" customHeight="1" x14ac:dyDescent="0.25">
      <c r="A77" s="1469"/>
      <c r="B77" s="2658"/>
      <c r="C77" s="2652"/>
      <c r="D77" s="1714" t="s">
        <v>1704</v>
      </c>
      <c r="E77" s="52"/>
      <c r="F77" s="52"/>
      <c r="G77" s="52"/>
      <c r="H77" s="52"/>
      <c r="I77" s="52"/>
      <c r="J77" s="52"/>
      <c r="K77" s="52"/>
      <c r="L77" s="52"/>
      <c r="M77" s="52"/>
      <c r="N77" s="95"/>
      <c r="O77" s="542"/>
    </row>
    <row r="78" spans="1:15" ht="15" customHeight="1" x14ac:dyDescent="0.25">
      <c r="A78" s="1469"/>
      <c r="B78" s="2658"/>
      <c r="C78" s="2652"/>
      <c r="D78" s="1714" t="s">
        <v>1705</v>
      </c>
      <c r="E78" s="52"/>
      <c r="F78" s="52"/>
      <c r="G78" s="52"/>
      <c r="H78" s="52"/>
      <c r="I78" s="52"/>
      <c r="J78" s="52"/>
      <c r="K78" s="52"/>
      <c r="L78" s="52"/>
      <c r="M78" s="52"/>
      <c r="N78" s="95"/>
      <c r="O78" s="542"/>
    </row>
    <row r="79" spans="1:15" ht="15" customHeight="1" x14ac:dyDescent="0.25">
      <c r="A79" s="1469"/>
      <c r="B79" s="2658"/>
      <c r="C79" s="2653"/>
      <c r="D79" s="1622" t="s">
        <v>1706</v>
      </c>
      <c r="E79" s="52"/>
      <c r="F79" s="52"/>
      <c r="G79" s="52"/>
      <c r="H79" s="52"/>
      <c r="I79" s="52"/>
      <c r="J79" s="52"/>
      <c r="K79" s="52"/>
      <c r="L79" s="52"/>
      <c r="M79" s="52"/>
      <c r="N79" s="95"/>
      <c r="O79" s="542"/>
    </row>
    <row r="80" spans="1:15" ht="15" customHeight="1" x14ac:dyDescent="0.25">
      <c r="A80" s="1469"/>
      <c r="B80" s="2659"/>
      <c r="C80" s="2664" t="str">
        <f>CONCATENATE("Check: row ", ROW(C79), " ≤ row ", ROW(C78), " ≤ row ", ROW(C77), " ≤ row ", ROW(C76)," ≤ row ", ROW(C75)," ≤ row ", ROW(C74))</f>
        <v>Check: row 79 ≤ row 78 ≤ row 77 ≤ row 76 ≤ row 75 ≤ row 74</v>
      </c>
      <c r="D80" s="2665"/>
      <c r="E80" s="1713" t="str">
        <f>IF(AND(E79&lt;=E78, E78&lt;=E77, E77&lt;=E76, E76&lt;=E75, E75&lt;=E74), "Pass", "Fail")</f>
        <v>Pass</v>
      </c>
      <c r="F80" s="1713" t="str">
        <f t="shared" ref="F80" si="12">IF(AND(F79&lt;=F78, F78&lt;=F77, F77&lt;=F76, F76&lt;=F75, F75&lt;=F74), "Pass", "Fail")</f>
        <v>Pass</v>
      </c>
      <c r="G80" s="1713" t="str">
        <f t="shared" ref="G80" si="13">IF(AND(G79&lt;=G78, G78&lt;=G77, G77&lt;=G76, G76&lt;=G75, G75&lt;=G74), "Pass", "Fail")</f>
        <v>Pass</v>
      </c>
      <c r="H80" s="1713" t="str">
        <f t="shared" ref="H80" si="14">IF(AND(H79&lt;=H78, H78&lt;=H77, H77&lt;=H76, H76&lt;=H75, H75&lt;=H74), "Pass", "Fail")</f>
        <v>Pass</v>
      </c>
      <c r="I80" s="1713" t="str">
        <f t="shared" ref="I80" si="15">IF(AND(I79&lt;=I78, I78&lt;=I77, I77&lt;=I76, I76&lt;=I75, I75&lt;=I74), "Pass", "Fail")</f>
        <v>Pass</v>
      </c>
      <c r="J80" s="1713" t="str">
        <f t="shared" ref="J80" si="16">IF(AND(J79&lt;=J78, J78&lt;=J77, J77&lt;=J76, J76&lt;=J75, J75&lt;=J74), "Pass", "Fail")</f>
        <v>Pass</v>
      </c>
      <c r="K80" s="1713" t="str">
        <f t="shared" ref="K80" si="17">IF(AND(K79&lt;=K78, K78&lt;=K77, K77&lt;=K76, K76&lt;=K75, K75&lt;=K74), "Pass", "Fail")</f>
        <v>Pass</v>
      </c>
      <c r="L80" s="1713" t="str">
        <f t="shared" ref="L80" si="18">IF(AND(L79&lt;=L78, L78&lt;=L77, L77&lt;=L76, L76&lt;=L75, L75&lt;=L74), "Pass", "Fail")</f>
        <v>Pass</v>
      </c>
      <c r="M80" s="1713" t="str">
        <f t="shared" ref="M80" si="19">IF(AND(M79&lt;=M78, M78&lt;=M77, M77&lt;=M76, M76&lt;=M75, M75&lt;=M74), "Pass", "Fail")</f>
        <v>Pass</v>
      </c>
      <c r="N80" s="465" t="str">
        <f t="shared" ref="N80" si="20">IF(AND(N79&lt;=N78, N78&lt;=N77, N77&lt;=N76, N76&lt;=N75, N75&lt;=N74), "Pass", "Fail")</f>
        <v>Pass</v>
      </c>
      <c r="O80" s="542"/>
    </row>
    <row r="81" spans="1:15" ht="15" customHeight="1" x14ac:dyDescent="0.25">
      <c r="A81" s="1469"/>
      <c r="B81" s="1970"/>
      <c r="C81" s="1972" t="s">
        <v>1811</v>
      </c>
      <c r="D81" s="1974" t="s">
        <v>1701</v>
      </c>
      <c r="E81" s="52"/>
      <c r="F81" s="52"/>
      <c r="G81" s="52"/>
      <c r="H81" s="52"/>
      <c r="I81" s="52"/>
      <c r="J81" s="52"/>
      <c r="K81" s="52"/>
      <c r="L81" s="52"/>
      <c r="M81" s="52"/>
      <c r="N81" s="95"/>
      <c r="O81" s="542"/>
    </row>
    <row r="82" spans="1:15" ht="15" customHeight="1" x14ac:dyDescent="0.25">
      <c r="A82" s="1469"/>
      <c r="B82" s="1971"/>
      <c r="C82" s="1973" t="s">
        <v>1010</v>
      </c>
      <c r="D82" s="1975"/>
      <c r="E82" s="53"/>
      <c r="F82" s="53"/>
      <c r="G82" s="53"/>
      <c r="H82" s="53"/>
      <c r="I82" s="53"/>
      <c r="J82" s="53"/>
      <c r="K82" s="53"/>
      <c r="L82" s="53"/>
      <c r="M82" s="53"/>
      <c r="N82" s="1038"/>
      <c r="O82" s="542"/>
    </row>
    <row r="83" spans="1:15" ht="15" customHeight="1" x14ac:dyDescent="0.25">
      <c r="A83" s="1469"/>
      <c r="B83" s="2662" t="s">
        <v>1013</v>
      </c>
      <c r="C83" s="2651" t="s">
        <v>1810</v>
      </c>
      <c r="D83" s="1710" t="s">
        <v>1701</v>
      </c>
      <c r="E83" s="35"/>
      <c r="F83" s="35"/>
      <c r="G83" s="35"/>
      <c r="H83" s="35"/>
      <c r="I83" s="35"/>
      <c r="J83" s="35"/>
      <c r="K83" s="35"/>
      <c r="L83" s="35"/>
      <c r="M83" s="35"/>
      <c r="N83" s="459"/>
      <c r="O83" s="542"/>
    </row>
    <row r="84" spans="1:15" ht="15" customHeight="1" x14ac:dyDescent="0.25">
      <c r="A84" s="1469"/>
      <c r="B84" s="2662"/>
      <c r="C84" s="2652"/>
      <c r="D84" s="1714" t="s">
        <v>1702</v>
      </c>
      <c r="E84" s="35"/>
      <c r="F84" s="35"/>
      <c r="G84" s="35"/>
      <c r="H84" s="35"/>
      <c r="I84" s="35"/>
      <c r="J84" s="35"/>
      <c r="K84" s="35"/>
      <c r="L84" s="35"/>
      <c r="M84" s="35"/>
      <c r="N84" s="459"/>
      <c r="O84" s="542"/>
    </row>
    <row r="85" spans="1:15" ht="15" customHeight="1" x14ac:dyDescent="0.25">
      <c r="A85" s="1469"/>
      <c r="B85" s="2662"/>
      <c r="C85" s="2652"/>
      <c r="D85" s="1714" t="s">
        <v>1703</v>
      </c>
      <c r="E85" s="35"/>
      <c r="F85" s="35"/>
      <c r="G85" s="35"/>
      <c r="H85" s="35"/>
      <c r="I85" s="35"/>
      <c r="J85" s="35"/>
      <c r="K85" s="35"/>
      <c r="L85" s="35"/>
      <c r="M85" s="35"/>
      <c r="N85" s="459"/>
      <c r="O85" s="542"/>
    </row>
    <row r="86" spans="1:15" ht="15" customHeight="1" x14ac:dyDescent="0.25">
      <c r="A86" s="1469"/>
      <c r="B86" s="2662"/>
      <c r="C86" s="2652"/>
      <c r="D86" s="1714" t="s">
        <v>1704</v>
      </c>
      <c r="E86" s="35"/>
      <c r="F86" s="35"/>
      <c r="G86" s="35"/>
      <c r="H86" s="35"/>
      <c r="I86" s="35"/>
      <c r="J86" s="35"/>
      <c r="K86" s="35"/>
      <c r="L86" s="35"/>
      <c r="M86" s="35"/>
      <c r="N86" s="459"/>
      <c r="O86" s="542"/>
    </row>
    <row r="87" spans="1:15" ht="15" customHeight="1" x14ac:dyDescent="0.25">
      <c r="A87" s="1469"/>
      <c r="B87" s="2662"/>
      <c r="C87" s="2652"/>
      <c r="D87" s="1714" t="s">
        <v>1705</v>
      </c>
      <c r="E87" s="35"/>
      <c r="F87" s="35"/>
      <c r="G87" s="35"/>
      <c r="H87" s="35"/>
      <c r="I87" s="35"/>
      <c r="J87" s="35"/>
      <c r="K87" s="35"/>
      <c r="L87" s="35"/>
      <c r="M87" s="35"/>
      <c r="N87" s="459"/>
      <c r="O87" s="542"/>
    </row>
    <row r="88" spans="1:15" ht="15" customHeight="1" x14ac:dyDescent="0.25">
      <c r="A88" s="1469"/>
      <c r="B88" s="2658"/>
      <c r="C88" s="2653"/>
      <c r="D88" s="1622" t="s">
        <v>1706</v>
      </c>
      <c r="E88" s="52"/>
      <c r="F88" s="52"/>
      <c r="G88" s="52"/>
      <c r="H88" s="52"/>
      <c r="I88" s="52"/>
      <c r="J88" s="52"/>
      <c r="K88" s="52"/>
      <c r="L88" s="52"/>
      <c r="M88" s="52"/>
      <c r="N88" s="95"/>
      <c r="O88" s="542"/>
    </row>
    <row r="89" spans="1:15" ht="15" customHeight="1" x14ac:dyDescent="0.25">
      <c r="A89" s="1469"/>
      <c r="B89" s="2658"/>
      <c r="C89" s="2664" t="str">
        <f>CONCATENATE("Check: row ", ROW(C88), " ≤ row ", ROW(C87), " ≤ row ", ROW(C86), " ≤ row ", ROW(C85)," ≤ row ", ROW(C84)," ≤ row ", ROW(C83))</f>
        <v>Check: row 88 ≤ row 87 ≤ row 86 ≤ row 85 ≤ row 84 ≤ row 83</v>
      </c>
      <c r="D89" s="2665"/>
      <c r="E89" s="1035" t="str">
        <f>IF(AND(E88&lt;=E87, E87&lt;=E86, E86&lt;=E85, E85&lt;=E84, E84&lt;=E83), "Pass", "Fail")</f>
        <v>Pass</v>
      </c>
      <c r="F89" s="1035" t="str">
        <f t="shared" ref="F89:M89" si="21">IF(AND(F88&lt;=F87, F87&lt;=F86, F86&lt;=F85, F85&lt;=F84, F84&lt;=F83), "Pass", "Fail")</f>
        <v>Pass</v>
      </c>
      <c r="G89" s="1035" t="str">
        <f t="shared" si="21"/>
        <v>Pass</v>
      </c>
      <c r="H89" s="1035" t="str">
        <f t="shared" si="21"/>
        <v>Pass</v>
      </c>
      <c r="I89" s="1035" t="str">
        <f t="shared" si="21"/>
        <v>Pass</v>
      </c>
      <c r="J89" s="1035" t="str">
        <f t="shared" si="21"/>
        <v>Pass</v>
      </c>
      <c r="K89" s="1035" t="str">
        <f t="shared" si="21"/>
        <v>Pass</v>
      </c>
      <c r="L89" s="1035" t="str">
        <f t="shared" si="21"/>
        <v>Pass</v>
      </c>
      <c r="M89" s="1035" t="str">
        <f t="shared" si="21"/>
        <v>Pass</v>
      </c>
      <c r="N89" s="465" t="str">
        <f>IF(AND(N88&lt;=N87, N87&lt;=N86, N86&lt;=N85, N85&lt;=N84, N84&lt;=N83), "Pass", "Fail")</f>
        <v>Pass</v>
      </c>
      <c r="O89" s="542"/>
    </row>
    <row r="90" spans="1:15" ht="15" customHeight="1" x14ac:dyDescent="0.25">
      <c r="A90" s="1469"/>
      <c r="B90" s="2658"/>
      <c r="C90" s="2654" t="s">
        <v>1807</v>
      </c>
      <c r="D90" s="1714" t="s">
        <v>1701</v>
      </c>
      <c r="E90" s="52"/>
      <c r="F90" s="52"/>
      <c r="G90" s="52"/>
      <c r="H90" s="52"/>
      <c r="I90" s="52"/>
      <c r="J90" s="52"/>
      <c r="K90" s="52"/>
      <c r="L90" s="52"/>
      <c r="M90" s="52"/>
      <c r="N90" s="95"/>
      <c r="O90" s="542"/>
    </row>
    <row r="91" spans="1:15" ht="15" customHeight="1" x14ac:dyDescent="0.25">
      <c r="A91" s="1469"/>
      <c r="B91" s="2658"/>
      <c r="C91" s="2652"/>
      <c r="D91" s="1714" t="s">
        <v>1702</v>
      </c>
      <c r="E91" s="52"/>
      <c r="F91" s="52"/>
      <c r="G91" s="52"/>
      <c r="H91" s="52"/>
      <c r="I91" s="52"/>
      <c r="J91" s="52"/>
      <c r="K91" s="52"/>
      <c r="L91" s="52"/>
      <c r="M91" s="52"/>
      <c r="N91" s="95"/>
      <c r="O91" s="542"/>
    </row>
    <row r="92" spans="1:15" ht="15" customHeight="1" x14ac:dyDescent="0.25">
      <c r="A92" s="1469"/>
      <c r="B92" s="2658"/>
      <c r="C92" s="2652"/>
      <c r="D92" s="1714" t="s">
        <v>1703</v>
      </c>
      <c r="E92" s="52"/>
      <c r="F92" s="52"/>
      <c r="G92" s="52"/>
      <c r="H92" s="52"/>
      <c r="I92" s="52"/>
      <c r="J92" s="52"/>
      <c r="K92" s="52"/>
      <c r="L92" s="52"/>
      <c r="M92" s="52"/>
      <c r="N92" s="95"/>
      <c r="O92" s="542"/>
    </row>
    <row r="93" spans="1:15" ht="15" customHeight="1" x14ac:dyDescent="0.25">
      <c r="A93" s="1469"/>
      <c r="B93" s="2658"/>
      <c r="C93" s="2652"/>
      <c r="D93" s="1714" t="s">
        <v>1704</v>
      </c>
      <c r="E93" s="52"/>
      <c r="F93" s="52"/>
      <c r="G93" s="52"/>
      <c r="H93" s="52"/>
      <c r="I93" s="52"/>
      <c r="J93" s="52"/>
      <c r="K93" s="52"/>
      <c r="L93" s="52"/>
      <c r="M93" s="52"/>
      <c r="N93" s="95"/>
      <c r="O93" s="542"/>
    </row>
    <row r="94" spans="1:15" ht="15" customHeight="1" x14ac:dyDescent="0.25">
      <c r="A94" s="1469"/>
      <c r="B94" s="2658"/>
      <c r="C94" s="2652"/>
      <c r="D94" s="1714" t="s">
        <v>1705</v>
      </c>
      <c r="E94" s="52"/>
      <c r="F94" s="52"/>
      <c r="G94" s="52"/>
      <c r="H94" s="52"/>
      <c r="I94" s="52"/>
      <c r="J94" s="52"/>
      <c r="K94" s="52"/>
      <c r="L94" s="52"/>
      <c r="M94" s="52"/>
      <c r="N94" s="95"/>
      <c r="O94" s="542"/>
    </row>
    <row r="95" spans="1:15" ht="15" customHeight="1" x14ac:dyDescent="0.25">
      <c r="A95" s="1469"/>
      <c r="B95" s="2658"/>
      <c r="C95" s="2653"/>
      <c r="D95" s="1622" t="s">
        <v>1706</v>
      </c>
      <c r="E95" s="52"/>
      <c r="F95" s="52"/>
      <c r="G95" s="52"/>
      <c r="H95" s="52"/>
      <c r="I95" s="52"/>
      <c r="J95" s="52"/>
      <c r="K95" s="52"/>
      <c r="L95" s="52"/>
      <c r="M95" s="52"/>
      <c r="N95" s="95"/>
      <c r="O95" s="542"/>
    </row>
    <row r="96" spans="1:15" ht="15" customHeight="1" x14ac:dyDescent="0.25">
      <c r="A96" s="1469"/>
      <c r="B96" s="2659"/>
      <c r="C96" s="2664" t="str">
        <f>CONCATENATE("Check: row ", ROW(C95), " ≤ row ", ROW(C94), " ≤ row ", ROW(C93), " ≤ row ", ROW(C92)," ≤ row ", ROW(C91)," ≤ row ", ROW(C90))</f>
        <v>Check: row 95 ≤ row 94 ≤ row 93 ≤ row 92 ≤ row 91 ≤ row 90</v>
      </c>
      <c r="D96" s="2665"/>
      <c r="E96" s="1713" t="str">
        <f>IF(AND(E95&lt;=E94, E94&lt;=E93, E93&lt;=E92, E92&lt;=E91, E91&lt;=E90), "Pass", "Fail")</f>
        <v>Pass</v>
      </c>
      <c r="F96" s="1713" t="str">
        <f t="shared" ref="F96" si="22">IF(AND(F95&lt;=F94, F94&lt;=F93, F93&lt;=F92, F92&lt;=F91, F91&lt;=F90), "Pass", "Fail")</f>
        <v>Pass</v>
      </c>
      <c r="G96" s="1713" t="str">
        <f t="shared" ref="G96" si="23">IF(AND(G95&lt;=G94, G94&lt;=G93, G93&lt;=G92, G92&lt;=G91, G91&lt;=G90), "Pass", "Fail")</f>
        <v>Pass</v>
      </c>
      <c r="H96" s="1713" t="str">
        <f t="shared" ref="H96" si="24">IF(AND(H95&lt;=H94, H94&lt;=H93, H93&lt;=H92, H92&lt;=H91, H91&lt;=H90), "Pass", "Fail")</f>
        <v>Pass</v>
      </c>
      <c r="I96" s="1713" t="str">
        <f t="shared" ref="I96" si="25">IF(AND(I95&lt;=I94, I94&lt;=I93, I93&lt;=I92, I92&lt;=I91, I91&lt;=I90), "Pass", "Fail")</f>
        <v>Pass</v>
      </c>
      <c r="J96" s="1713" t="str">
        <f t="shared" ref="J96" si="26">IF(AND(J95&lt;=J94, J94&lt;=J93, J93&lt;=J92, J92&lt;=J91, J91&lt;=J90), "Pass", "Fail")</f>
        <v>Pass</v>
      </c>
      <c r="K96" s="1713" t="str">
        <f t="shared" ref="K96" si="27">IF(AND(K95&lt;=K94, K94&lt;=K93, K93&lt;=K92, K92&lt;=K91, K91&lt;=K90), "Pass", "Fail")</f>
        <v>Pass</v>
      </c>
      <c r="L96" s="1713" t="str">
        <f t="shared" ref="L96" si="28">IF(AND(L95&lt;=L94, L94&lt;=L93, L93&lt;=L92, L92&lt;=L91, L91&lt;=L90), "Pass", "Fail")</f>
        <v>Pass</v>
      </c>
      <c r="M96" s="1713" t="str">
        <f t="shared" ref="M96" si="29">IF(AND(M95&lt;=M94, M94&lt;=M93, M93&lt;=M92, M92&lt;=M91, M91&lt;=M90), "Pass", "Fail")</f>
        <v>Pass</v>
      </c>
      <c r="N96" s="465" t="str">
        <f t="shared" ref="N96" si="30">IF(AND(N95&lt;=N94, N94&lt;=N93, N93&lt;=N92, N92&lt;=N91, N91&lt;=N90), "Pass", "Fail")</f>
        <v>Pass</v>
      </c>
      <c r="O96" s="542"/>
    </row>
    <row r="97" spans="1:15" ht="15" customHeight="1" x14ac:dyDescent="0.25">
      <c r="A97" s="1469"/>
      <c r="B97" s="1970"/>
      <c r="C97" s="1972" t="s">
        <v>1811</v>
      </c>
      <c r="D97" s="1974" t="s">
        <v>1701</v>
      </c>
      <c r="E97" s="52"/>
      <c r="F97" s="52"/>
      <c r="G97" s="52"/>
      <c r="H97" s="52"/>
      <c r="I97" s="52"/>
      <c r="J97" s="52"/>
      <c r="K97" s="52"/>
      <c r="L97" s="52"/>
      <c r="M97" s="52"/>
      <c r="N97" s="95"/>
      <c r="O97" s="542"/>
    </row>
    <row r="98" spans="1:15" ht="15" customHeight="1" x14ac:dyDescent="0.25">
      <c r="A98" s="1469"/>
      <c r="B98" s="1971"/>
      <c r="C98" s="1973" t="s">
        <v>1010</v>
      </c>
      <c r="D98" s="1975"/>
      <c r="E98" s="53"/>
      <c r="F98" s="53"/>
      <c r="G98" s="53"/>
      <c r="H98" s="53"/>
      <c r="I98" s="53"/>
      <c r="J98" s="53"/>
      <c r="K98" s="53"/>
      <c r="L98" s="53"/>
      <c r="M98" s="53"/>
      <c r="N98" s="1038"/>
      <c r="O98" s="542"/>
    </row>
    <row r="99" spans="1:15" ht="15" customHeight="1" x14ac:dyDescent="0.25">
      <c r="A99" s="1469"/>
      <c r="B99" s="2661" t="s">
        <v>1014</v>
      </c>
      <c r="C99" s="2651" t="s">
        <v>1810</v>
      </c>
      <c r="D99" s="1710" t="s">
        <v>1701</v>
      </c>
      <c r="E99" s="1539"/>
      <c r="F99" s="1539"/>
      <c r="G99" s="1539"/>
      <c r="H99" s="1539"/>
      <c r="I99" s="1539"/>
      <c r="J99" s="1539"/>
      <c r="K99" s="1539"/>
      <c r="L99" s="1539"/>
      <c r="M99" s="1539"/>
      <c r="N99" s="1502"/>
      <c r="O99" s="542"/>
    </row>
    <row r="100" spans="1:15" ht="15" customHeight="1" x14ac:dyDescent="0.25">
      <c r="A100" s="1469"/>
      <c r="B100" s="2662"/>
      <c r="C100" s="2652"/>
      <c r="D100" s="1714" t="s">
        <v>1702</v>
      </c>
      <c r="E100" s="35"/>
      <c r="F100" s="35"/>
      <c r="G100" s="35"/>
      <c r="H100" s="35"/>
      <c r="I100" s="35"/>
      <c r="J100" s="35"/>
      <c r="K100" s="35"/>
      <c r="L100" s="35"/>
      <c r="M100" s="35"/>
      <c r="N100" s="459"/>
      <c r="O100" s="542"/>
    </row>
    <row r="101" spans="1:15" ht="15" customHeight="1" x14ac:dyDescent="0.25">
      <c r="A101" s="1469"/>
      <c r="B101" s="2662"/>
      <c r="C101" s="2652"/>
      <c r="D101" s="1714" t="s">
        <v>1703</v>
      </c>
      <c r="E101" s="35"/>
      <c r="F101" s="35"/>
      <c r="G101" s="35"/>
      <c r="H101" s="35"/>
      <c r="I101" s="35"/>
      <c r="J101" s="35"/>
      <c r="K101" s="35"/>
      <c r="L101" s="35"/>
      <c r="M101" s="35"/>
      <c r="N101" s="459"/>
      <c r="O101" s="542"/>
    </row>
    <row r="102" spans="1:15" ht="15" customHeight="1" x14ac:dyDescent="0.25">
      <c r="A102" s="1469"/>
      <c r="B102" s="2662"/>
      <c r="C102" s="2652"/>
      <c r="D102" s="1714" t="s">
        <v>1704</v>
      </c>
      <c r="E102" s="35"/>
      <c r="F102" s="35"/>
      <c r="G102" s="35"/>
      <c r="H102" s="35"/>
      <c r="I102" s="35"/>
      <c r="J102" s="35"/>
      <c r="K102" s="35"/>
      <c r="L102" s="35"/>
      <c r="M102" s="35"/>
      <c r="N102" s="459"/>
      <c r="O102" s="542"/>
    </row>
    <row r="103" spans="1:15" ht="15" customHeight="1" x14ac:dyDescent="0.25">
      <c r="A103" s="1469"/>
      <c r="B103" s="2662"/>
      <c r="C103" s="2652"/>
      <c r="D103" s="1714" t="s">
        <v>1705</v>
      </c>
      <c r="E103" s="35"/>
      <c r="F103" s="35"/>
      <c r="G103" s="35"/>
      <c r="H103" s="35"/>
      <c r="I103" s="35"/>
      <c r="J103" s="35"/>
      <c r="K103" s="35"/>
      <c r="L103" s="35"/>
      <c r="M103" s="35"/>
      <c r="N103" s="459"/>
      <c r="O103" s="542"/>
    </row>
    <row r="104" spans="1:15" ht="15" customHeight="1" x14ac:dyDescent="0.25">
      <c r="A104" s="1469"/>
      <c r="B104" s="2658"/>
      <c r="C104" s="2653"/>
      <c r="D104" s="1622" t="s">
        <v>1706</v>
      </c>
      <c r="E104" s="52"/>
      <c r="F104" s="52"/>
      <c r="G104" s="52"/>
      <c r="H104" s="52"/>
      <c r="I104" s="52"/>
      <c r="J104" s="52"/>
      <c r="K104" s="52"/>
      <c r="L104" s="52"/>
      <c r="M104" s="52"/>
      <c r="N104" s="95"/>
      <c r="O104" s="542"/>
    </row>
    <row r="105" spans="1:15" ht="15" customHeight="1" x14ac:dyDescent="0.25">
      <c r="A105" s="1469"/>
      <c r="B105" s="2658"/>
      <c r="C105" s="2664" t="str">
        <f>CONCATENATE("Check: row ", ROW(C104), " ≤ row ", ROW(C103), " ≤ row ", ROW(C102), " ≤ row ", ROW(C101)," ≤ row ", ROW(C100)," ≤ row ", ROW(C99))</f>
        <v>Check: row 104 ≤ row 103 ≤ row 102 ≤ row 101 ≤ row 100 ≤ row 99</v>
      </c>
      <c r="D105" s="2665"/>
      <c r="E105" s="1035" t="str">
        <f>IF(AND(E104&lt;=E103, E103&lt;=E102, E102&lt;=E101, E101&lt;=E100, E100&lt;=E99), "Pass", "Fail")</f>
        <v>Pass</v>
      </c>
      <c r="F105" s="1035" t="str">
        <f t="shared" ref="F105:M105" si="31">IF(AND(F104&lt;=F103, F103&lt;=F102, F102&lt;=F101, F101&lt;=F100, F100&lt;=F99), "Pass", "Fail")</f>
        <v>Pass</v>
      </c>
      <c r="G105" s="1035" t="str">
        <f t="shared" si="31"/>
        <v>Pass</v>
      </c>
      <c r="H105" s="1035" t="str">
        <f t="shared" si="31"/>
        <v>Pass</v>
      </c>
      <c r="I105" s="1035" t="str">
        <f t="shared" si="31"/>
        <v>Pass</v>
      </c>
      <c r="J105" s="1035" t="str">
        <f t="shared" si="31"/>
        <v>Pass</v>
      </c>
      <c r="K105" s="1035" t="str">
        <f t="shared" si="31"/>
        <v>Pass</v>
      </c>
      <c r="L105" s="1035" t="str">
        <f t="shared" si="31"/>
        <v>Pass</v>
      </c>
      <c r="M105" s="1035" t="str">
        <f t="shared" si="31"/>
        <v>Pass</v>
      </c>
      <c r="N105" s="465" t="str">
        <f>IF(AND(N104&lt;=N103, N103&lt;=N102, N102&lt;=N101, N101&lt;=N100, N100&lt;=N99), "Pass", "Fail")</f>
        <v>Pass</v>
      </c>
      <c r="O105" s="542"/>
    </row>
    <row r="106" spans="1:15" ht="15" customHeight="1" x14ac:dyDescent="0.25">
      <c r="A106" s="1469"/>
      <c r="B106" s="2658"/>
      <c r="C106" s="2654" t="s">
        <v>1807</v>
      </c>
      <c r="D106" s="1714" t="s">
        <v>1701</v>
      </c>
      <c r="E106" s="52"/>
      <c r="F106" s="52"/>
      <c r="G106" s="52"/>
      <c r="H106" s="52"/>
      <c r="I106" s="52"/>
      <c r="J106" s="52"/>
      <c r="K106" s="52"/>
      <c r="L106" s="52"/>
      <c r="M106" s="52"/>
      <c r="N106" s="95"/>
      <c r="O106" s="542"/>
    </row>
    <row r="107" spans="1:15" ht="15" customHeight="1" x14ac:dyDescent="0.25">
      <c r="A107" s="1469"/>
      <c r="B107" s="2658"/>
      <c r="C107" s="2652"/>
      <c r="D107" s="1714" t="s">
        <v>1702</v>
      </c>
      <c r="E107" s="52"/>
      <c r="F107" s="52"/>
      <c r="G107" s="52"/>
      <c r="H107" s="52"/>
      <c r="I107" s="52"/>
      <c r="J107" s="52"/>
      <c r="K107" s="52"/>
      <c r="L107" s="52"/>
      <c r="M107" s="52"/>
      <c r="N107" s="95"/>
      <c r="O107" s="542"/>
    </row>
    <row r="108" spans="1:15" ht="15" customHeight="1" x14ac:dyDescent="0.25">
      <c r="A108" s="1469"/>
      <c r="B108" s="2658"/>
      <c r="C108" s="2652"/>
      <c r="D108" s="1714" t="s">
        <v>1703</v>
      </c>
      <c r="E108" s="52"/>
      <c r="F108" s="52"/>
      <c r="G108" s="52"/>
      <c r="H108" s="52"/>
      <c r="I108" s="52"/>
      <c r="J108" s="52"/>
      <c r="K108" s="52"/>
      <c r="L108" s="52"/>
      <c r="M108" s="52"/>
      <c r="N108" s="95"/>
      <c r="O108" s="542"/>
    </row>
    <row r="109" spans="1:15" ht="15" customHeight="1" x14ac:dyDescent="0.25">
      <c r="A109" s="1469"/>
      <c r="B109" s="2658"/>
      <c r="C109" s="2652"/>
      <c r="D109" s="1714" t="s">
        <v>1704</v>
      </c>
      <c r="E109" s="52"/>
      <c r="F109" s="52"/>
      <c r="G109" s="52"/>
      <c r="H109" s="52"/>
      <c r="I109" s="52"/>
      <c r="J109" s="52"/>
      <c r="K109" s="52"/>
      <c r="L109" s="52"/>
      <c r="M109" s="52"/>
      <c r="N109" s="95"/>
      <c r="O109" s="542"/>
    </row>
    <row r="110" spans="1:15" ht="15" customHeight="1" x14ac:dyDescent="0.25">
      <c r="A110" s="1469"/>
      <c r="B110" s="2658"/>
      <c r="C110" s="2652"/>
      <c r="D110" s="1714" t="s">
        <v>1705</v>
      </c>
      <c r="E110" s="52"/>
      <c r="F110" s="52"/>
      <c r="G110" s="52"/>
      <c r="H110" s="52"/>
      <c r="I110" s="52"/>
      <c r="J110" s="52"/>
      <c r="K110" s="52"/>
      <c r="L110" s="52"/>
      <c r="M110" s="52"/>
      <c r="N110" s="95"/>
      <c r="O110" s="542"/>
    </row>
    <row r="111" spans="1:15" ht="15" customHeight="1" x14ac:dyDescent="0.25">
      <c r="A111" s="1469"/>
      <c r="B111" s="2658"/>
      <c r="C111" s="2653"/>
      <c r="D111" s="1622" t="s">
        <v>1706</v>
      </c>
      <c r="E111" s="52"/>
      <c r="F111" s="52"/>
      <c r="G111" s="52"/>
      <c r="H111" s="52"/>
      <c r="I111" s="52"/>
      <c r="J111" s="52"/>
      <c r="K111" s="52"/>
      <c r="L111" s="52"/>
      <c r="M111" s="52"/>
      <c r="N111" s="95"/>
      <c r="O111" s="542"/>
    </row>
    <row r="112" spans="1:15" ht="15" customHeight="1" x14ac:dyDescent="0.25">
      <c r="A112" s="1469"/>
      <c r="B112" s="2659"/>
      <c r="C112" s="2664" t="str">
        <f>CONCATENATE("Check: row ", ROW(C111), " ≤ row ", ROW(C110), " ≤ row ", ROW(C109), " ≤ row ", ROW(C108)," ≤ row ", ROW(C107)," ≤ row ", ROW(C106))</f>
        <v>Check: row 111 ≤ row 110 ≤ row 109 ≤ row 108 ≤ row 107 ≤ row 106</v>
      </c>
      <c r="D112" s="2665"/>
      <c r="E112" s="1713" t="str">
        <f>IF(AND(E111&lt;=E110, E110&lt;=E109, E109&lt;=E108, E108&lt;=E107, E107&lt;=E106), "Pass", "Fail")</f>
        <v>Pass</v>
      </c>
      <c r="F112" s="1713" t="str">
        <f t="shared" ref="F112" si="32">IF(AND(F111&lt;=F110, F110&lt;=F109, F109&lt;=F108, F108&lt;=F107, F107&lt;=F106), "Pass", "Fail")</f>
        <v>Pass</v>
      </c>
      <c r="G112" s="1713" t="str">
        <f t="shared" ref="G112" si="33">IF(AND(G111&lt;=G110, G110&lt;=G109, G109&lt;=G108, G108&lt;=G107, G107&lt;=G106), "Pass", "Fail")</f>
        <v>Pass</v>
      </c>
      <c r="H112" s="1713" t="str">
        <f t="shared" ref="H112" si="34">IF(AND(H111&lt;=H110, H110&lt;=H109, H109&lt;=H108, H108&lt;=H107, H107&lt;=H106), "Pass", "Fail")</f>
        <v>Pass</v>
      </c>
      <c r="I112" s="1713" t="str">
        <f t="shared" ref="I112" si="35">IF(AND(I111&lt;=I110, I110&lt;=I109, I109&lt;=I108, I108&lt;=I107, I107&lt;=I106), "Pass", "Fail")</f>
        <v>Pass</v>
      </c>
      <c r="J112" s="1713" t="str">
        <f t="shared" ref="J112" si="36">IF(AND(J111&lt;=J110, J110&lt;=J109, J109&lt;=J108, J108&lt;=J107, J107&lt;=J106), "Pass", "Fail")</f>
        <v>Pass</v>
      </c>
      <c r="K112" s="1713" t="str">
        <f t="shared" ref="K112" si="37">IF(AND(K111&lt;=K110, K110&lt;=K109, K109&lt;=K108, K108&lt;=K107, K107&lt;=K106), "Pass", "Fail")</f>
        <v>Pass</v>
      </c>
      <c r="L112" s="1713" t="str">
        <f t="shared" ref="L112" si="38">IF(AND(L111&lt;=L110, L110&lt;=L109, L109&lt;=L108, L108&lt;=L107, L107&lt;=L106), "Pass", "Fail")</f>
        <v>Pass</v>
      </c>
      <c r="M112" s="1713" t="str">
        <f t="shared" ref="M112" si="39">IF(AND(M111&lt;=M110, M110&lt;=M109, M109&lt;=M108, M108&lt;=M107, M107&lt;=M106), "Pass", "Fail")</f>
        <v>Pass</v>
      </c>
      <c r="N112" s="465" t="str">
        <f t="shared" ref="N112" si="40">IF(AND(N111&lt;=N110, N110&lt;=N109, N109&lt;=N108, N108&lt;=N107, N107&lt;=N106), "Pass", "Fail")</f>
        <v>Pass</v>
      </c>
      <c r="O112" s="542"/>
    </row>
    <row r="113" spans="1:15" ht="15" customHeight="1" x14ac:dyDescent="0.25">
      <c r="A113" s="1469"/>
      <c r="B113" s="1970"/>
      <c r="C113" s="1972" t="s">
        <v>1811</v>
      </c>
      <c r="D113" s="1974" t="s">
        <v>1701</v>
      </c>
      <c r="E113" s="52"/>
      <c r="F113" s="52"/>
      <c r="G113" s="52"/>
      <c r="H113" s="52"/>
      <c r="I113" s="52"/>
      <c r="J113" s="52"/>
      <c r="K113" s="52"/>
      <c r="L113" s="52"/>
      <c r="M113" s="52"/>
      <c r="N113" s="95"/>
      <c r="O113" s="542"/>
    </row>
    <row r="114" spans="1:15" ht="15" customHeight="1" x14ac:dyDescent="0.25">
      <c r="A114" s="1469"/>
      <c r="B114" s="1971"/>
      <c r="C114" s="1973" t="s">
        <v>1010</v>
      </c>
      <c r="D114" s="1975"/>
      <c r="E114" s="53"/>
      <c r="F114" s="53"/>
      <c r="G114" s="53"/>
      <c r="H114" s="53"/>
      <c r="I114" s="53"/>
      <c r="J114" s="53"/>
      <c r="K114" s="53"/>
      <c r="L114" s="53"/>
      <c r="M114" s="53"/>
      <c r="N114" s="1038"/>
      <c r="O114" s="542"/>
    </row>
    <row r="115" spans="1:15" ht="15" customHeight="1" x14ac:dyDescent="0.25">
      <c r="A115" s="1469"/>
      <c r="B115" s="2662" t="s">
        <v>1015</v>
      </c>
      <c r="C115" s="2651" t="s">
        <v>1810</v>
      </c>
      <c r="D115" s="1710" t="s">
        <v>1701</v>
      </c>
      <c r="E115" s="35"/>
      <c r="F115" s="35"/>
      <c r="G115" s="35"/>
      <c r="H115" s="35"/>
      <c r="I115" s="35"/>
      <c r="J115" s="35"/>
      <c r="K115" s="35"/>
      <c r="L115" s="35"/>
      <c r="M115" s="35"/>
      <c r="N115" s="459"/>
      <c r="O115" s="542"/>
    </row>
    <row r="116" spans="1:15" ht="15" customHeight="1" x14ac:dyDescent="0.25">
      <c r="A116" s="1469"/>
      <c r="B116" s="2662"/>
      <c r="C116" s="2652"/>
      <c r="D116" s="1714" t="s">
        <v>1702</v>
      </c>
      <c r="E116" s="35"/>
      <c r="F116" s="35"/>
      <c r="G116" s="35"/>
      <c r="H116" s="35"/>
      <c r="I116" s="35"/>
      <c r="J116" s="35"/>
      <c r="K116" s="35"/>
      <c r="L116" s="35"/>
      <c r="M116" s="35"/>
      <c r="N116" s="459"/>
      <c r="O116" s="542"/>
    </row>
    <row r="117" spans="1:15" ht="15" customHeight="1" x14ac:dyDescent="0.25">
      <c r="A117" s="1469"/>
      <c r="B117" s="2662"/>
      <c r="C117" s="2652"/>
      <c r="D117" s="1714" t="s">
        <v>1703</v>
      </c>
      <c r="E117" s="35"/>
      <c r="F117" s="35"/>
      <c r="G117" s="35"/>
      <c r="H117" s="35"/>
      <c r="I117" s="35"/>
      <c r="J117" s="35"/>
      <c r="K117" s="35"/>
      <c r="L117" s="35"/>
      <c r="M117" s="35"/>
      <c r="N117" s="459"/>
      <c r="O117" s="542"/>
    </row>
    <row r="118" spans="1:15" ht="15" customHeight="1" x14ac:dyDescent="0.25">
      <c r="A118" s="1469"/>
      <c r="B118" s="2662"/>
      <c r="C118" s="2652"/>
      <c r="D118" s="1714" t="s">
        <v>1704</v>
      </c>
      <c r="E118" s="35"/>
      <c r="F118" s="35"/>
      <c r="G118" s="35"/>
      <c r="H118" s="35"/>
      <c r="I118" s="35"/>
      <c r="J118" s="35"/>
      <c r="K118" s="35"/>
      <c r="L118" s="35"/>
      <c r="M118" s="35"/>
      <c r="N118" s="459"/>
      <c r="O118" s="542"/>
    </row>
    <row r="119" spans="1:15" ht="15" customHeight="1" x14ac:dyDescent="0.25">
      <c r="A119" s="1469"/>
      <c r="B119" s="2662"/>
      <c r="C119" s="2652"/>
      <c r="D119" s="1714" t="s">
        <v>1705</v>
      </c>
      <c r="E119" s="35"/>
      <c r="F119" s="35"/>
      <c r="G119" s="35"/>
      <c r="H119" s="35"/>
      <c r="I119" s="35"/>
      <c r="J119" s="35"/>
      <c r="K119" s="35"/>
      <c r="L119" s="35"/>
      <c r="M119" s="35"/>
      <c r="N119" s="459"/>
      <c r="O119" s="542"/>
    </row>
    <row r="120" spans="1:15" ht="15" customHeight="1" x14ac:dyDescent="0.25">
      <c r="A120" s="1469"/>
      <c r="B120" s="2658"/>
      <c r="C120" s="2653"/>
      <c r="D120" s="1622" t="s">
        <v>1706</v>
      </c>
      <c r="E120" s="52"/>
      <c r="F120" s="52"/>
      <c r="G120" s="52"/>
      <c r="H120" s="52"/>
      <c r="I120" s="52"/>
      <c r="J120" s="52"/>
      <c r="K120" s="52"/>
      <c r="L120" s="52"/>
      <c r="M120" s="52"/>
      <c r="N120" s="95"/>
      <c r="O120" s="542"/>
    </row>
    <row r="121" spans="1:15" ht="15" customHeight="1" x14ac:dyDescent="0.25">
      <c r="A121" s="1469"/>
      <c r="B121" s="2658"/>
      <c r="C121" s="2664" t="str">
        <f>CONCATENATE("Check: row ", ROW(C120), " ≤ row ", ROW(C119), " ≤ row ", ROW(C118), " ≤ row ", ROW(C117)," ≤ row ", ROW(C116)," ≤ row ", ROW(C115))</f>
        <v>Check: row 120 ≤ row 119 ≤ row 118 ≤ row 117 ≤ row 116 ≤ row 115</v>
      </c>
      <c r="D121" s="2665"/>
      <c r="E121" s="1035" t="str">
        <f>IF(AND(E120&lt;=E119, E119&lt;=E118, E118&lt;=E117, E117&lt;=E116, E116&lt;=E115), "Pass", "Fail")</f>
        <v>Pass</v>
      </c>
      <c r="F121" s="1035" t="str">
        <f t="shared" ref="F121:M121" si="41">IF(AND(F120&lt;=F119, F119&lt;=F118, F118&lt;=F117, F117&lt;=F116, F116&lt;=F115), "Pass", "Fail")</f>
        <v>Pass</v>
      </c>
      <c r="G121" s="1035" t="str">
        <f t="shared" si="41"/>
        <v>Pass</v>
      </c>
      <c r="H121" s="1035" t="str">
        <f t="shared" si="41"/>
        <v>Pass</v>
      </c>
      <c r="I121" s="1035" t="str">
        <f t="shared" si="41"/>
        <v>Pass</v>
      </c>
      <c r="J121" s="1035" t="str">
        <f t="shared" si="41"/>
        <v>Pass</v>
      </c>
      <c r="K121" s="1035" t="str">
        <f t="shared" si="41"/>
        <v>Pass</v>
      </c>
      <c r="L121" s="1035" t="str">
        <f t="shared" si="41"/>
        <v>Pass</v>
      </c>
      <c r="M121" s="1035" t="str">
        <f t="shared" si="41"/>
        <v>Pass</v>
      </c>
      <c r="N121" s="465" t="str">
        <f>IF(AND(N120&lt;=N119, N119&lt;=N118, N118&lt;=N117, N117&lt;=N116, N116&lt;=N115), "Pass", "Fail")</f>
        <v>Pass</v>
      </c>
      <c r="O121" s="542"/>
    </row>
    <row r="122" spans="1:15" ht="15" customHeight="1" x14ac:dyDescent="0.25">
      <c r="A122" s="1469"/>
      <c r="B122" s="2658"/>
      <c r="C122" s="2654" t="s">
        <v>1807</v>
      </c>
      <c r="D122" s="1714" t="s">
        <v>1701</v>
      </c>
      <c r="E122" s="52"/>
      <c r="F122" s="52"/>
      <c r="G122" s="52"/>
      <c r="H122" s="52"/>
      <c r="I122" s="52"/>
      <c r="J122" s="52"/>
      <c r="K122" s="52"/>
      <c r="L122" s="52"/>
      <c r="M122" s="52"/>
      <c r="N122" s="95"/>
      <c r="O122" s="542"/>
    </row>
    <row r="123" spans="1:15" ht="15" customHeight="1" x14ac:dyDescent="0.25">
      <c r="A123" s="1469"/>
      <c r="B123" s="2658"/>
      <c r="C123" s="2652"/>
      <c r="D123" s="1714" t="s">
        <v>1702</v>
      </c>
      <c r="E123" s="52"/>
      <c r="F123" s="52"/>
      <c r="G123" s="52"/>
      <c r="H123" s="52"/>
      <c r="I123" s="52"/>
      <c r="J123" s="52"/>
      <c r="K123" s="52"/>
      <c r="L123" s="52"/>
      <c r="M123" s="52"/>
      <c r="N123" s="95"/>
      <c r="O123" s="542"/>
    </row>
    <row r="124" spans="1:15" ht="15" customHeight="1" x14ac:dyDescent="0.25">
      <c r="A124" s="1469"/>
      <c r="B124" s="2658"/>
      <c r="C124" s="2652"/>
      <c r="D124" s="1714" t="s">
        <v>1703</v>
      </c>
      <c r="E124" s="52"/>
      <c r="F124" s="52"/>
      <c r="G124" s="52"/>
      <c r="H124" s="52"/>
      <c r="I124" s="52"/>
      <c r="J124" s="52"/>
      <c r="K124" s="52"/>
      <c r="L124" s="52"/>
      <c r="M124" s="52"/>
      <c r="N124" s="95"/>
      <c r="O124" s="542"/>
    </row>
    <row r="125" spans="1:15" ht="15" customHeight="1" x14ac:dyDescent="0.25">
      <c r="A125" s="1469"/>
      <c r="B125" s="2658"/>
      <c r="C125" s="2652"/>
      <c r="D125" s="1714" t="s">
        <v>1704</v>
      </c>
      <c r="E125" s="52"/>
      <c r="F125" s="52"/>
      <c r="G125" s="52"/>
      <c r="H125" s="52"/>
      <c r="I125" s="52"/>
      <c r="J125" s="52"/>
      <c r="K125" s="52"/>
      <c r="L125" s="52"/>
      <c r="M125" s="52"/>
      <c r="N125" s="95"/>
      <c r="O125" s="542"/>
    </row>
    <row r="126" spans="1:15" ht="15" customHeight="1" x14ac:dyDescent="0.25">
      <c r="A126" s="1469"/>
      <c r="B126" s="2658"/>
      <c r="C126" s="2652"/>
      <c r="D126" s="1714" t="s">
        <v>1705</v>
      </c>
      <c r="E126" s="52"/>
      <c r="F126" s="52"/>
      <c r="G126" s="52"/>
      <c r="H126" s="52"/>
      <c r="I126" s="52"/>
      <c r="J126" s="52"/>
      <c r="K126" s="52"/>
      <c r="L126" s="52"/>
      <c r="M126" s="52"/>
      <c r="N126" s="95"/>
      <c r="O126" s="542"/>
    </row>
    <row r="127" spans="1:15" ht="15" customHeight="1" x14ac:dyDescent="0.25">
      <c r="A127" s="1469"/>
      <c r="B127" s="2658"/>
      <c r="C127" s="2653"/>
      <c r="D127" s="1622" t="s">
        <v>1706</v>
      </c>
      <c r="E127" s="52"/>
      <c r="F127" s="52"/>
      <c r="G127" s="52"/>
      <c r="H127" s="52"/>
      <c r="I127" s="52"/>
      <c r="J127" s="52"/>
      <c r="K127" s="52"/>
      <c r="L127" s="52"/>
      <c r="M127" s="52"/>
      <c r="N127" s="95"/>
      <c r="O127" s="542"/>
    </row>
    <row r="128" spans="1:15" ht="15" customHeight="1" x14ac:dyDescent="0.25">
      <c r="A128" s="1469"/>
      <c r="B128" s="2659"/>
      <c r="C128" s="2664" t="str">
        <f>CONCATENATE("Check: row ", ROW(C127), " ≤ row ", ROW(C126), " ≤ row ", ROW(C125), " ≤ row ", ROW(C124)," ≤ row ", ROW(C123)," ≤ row ", ROW(C122))</f>
        <v>Check: row 127 ≤ row 126 ≤ row 125 ≤ row 124 ≤ row 123 ≤ row 122</v>
      </c>
      <c r="D128" s="2665"/>
      <c r="E128" s="1713" t="str">
        <f>IF(AND(E127&lt;=E126, E126&lt;=E125, E125&lt;=E124, E124&lt;=E123, E123&lt;=E122), "Pass", "Fail")</f>
        <v>Pass</v>
      </c>
      <c r="F128" s="1713" t="str">
        <f t="shared" ref="F128" si="42">IF(AND(F127&lt;=F126, F126&lt;=F125, F125&lt;=F124, F124&lt;=F123, F123&lt;=F122), "Pass", "Fail")</f>
        <v>Pass</v>
      </c>
      <c r="G128" s="1713" t="str">
        <f t="shared" ref="G128" si="43">IF(AND(G127&lt;=G126, G126&lt;=G125, G125&lt;=G124, G124&lt;=G123, G123&lt;=G122), "Pass", "Fail")</f>
        <v>Pass</v>
      </c>
      <c r="H128" s="1713" t="str">
        <f t="shared" ref="H128" si="44">IF(AND(H127&lt;=H126, H126&lt;=H125, H125&lt;=H124, H124&lt;=H123, H123&lt;=H122), "Pass", "Fail")</f>
        <v>Pass</v>
      </c>
      <c r="I128" s="1713" t="str">
        <f t="shared" ref="I128" si="45">IF(AND(I127&lt;=I126, I126&lt;=I125, I125&lt;=I124, I124&lt;=I123, I123&lt;=I122), "Pass", "Fail")</f>
        <v>Pass</v>
      </c>
      <c r="J128" s="1713" t="str">
        <f t="shared" ref="J128" si="46">IF(AND(J127&lt;=J126, J126&lt;=J125, J125&lt;=J124, J124&lt;=J123, J123&lt;=J122), "Pass", "Fail")</f>
        <v>Pass</v>
      </c>
      <c r="K128" s="1713" t="str">
        <f t="shared" ref="K128" si="47">IF(AND(K127&lt;=K126, K126&lt;=K125, K125&lt;=K124, K124&lt;=K123, K123&lt;=K122), "Pass", "Fail")</f>
        <v>Pass</v>
      </c>
      <c r="L128" s="1713" t="str">
        <f t="shared" ref="L128" si="48">IF(AND(L127&lt;=L126, L126&lt;=L125, L125&lt;=L124, L124&lt;=L123, L123&lt;=L122), "Pass", "Fail")</f>
        <v>Pass</v>
      </c>
      <c r="M128" s="1713" t="str">
        <f t="shared" ref="M128" si="49">IF(AND(M127&lt;=M126, M126&lt;=M125, M125&lt;=M124, M124&lt;=M123, M123&lt;=M122), "Pass", "Fail")</f>
        <v>Pass</v>
      </c>
      <c r="N128" s="465" t="str">
        <f t="shared" ref="N128" si="50">IF(AND(N127&lt;=N126, N126&lt;=N125, N125&lt;=N124, N124&lt;=N123, N123&lt;=N122), "Pass", "Fail")</f>
        <v>Pass</v>
      </c>
      <c r="O128" s="542"/>
    </row>
    <row r="129" spans="1:15" ht="15" customHeight="1" x14ac:dyDescent="0.25">
      <c r="A129" s="1469"/>
      <c r="B129" s="1970"/>
      <c r="C129" s="1972" t="s">
        <v>1811</v>
      </c>
      <c r="D129" s="1974" t="s">
        <v>1701</v>
      </c>
      <c r="E129" s="52"/>
      <c r="F129" s="52"/>
      <c r="G129" s="52"/>
      <c r="H129" s="52"/>
      <c r="I129" s="52"/>
      <c r="J129" s="52"/>
      <c r="K129" s="52"/>
      <c r="L129" s="52"/>
      <c r="M129" s="52"/>
      <c r="N129" s="95"/>
      <c r="O129" s="542"/>
    </row>
    <row r="130" spans="1:15" ht="15" customHeight="1" x14ac:dyDescent="0.25">
      <c r="A130" s="1469"/>
      <c r="B130" s="1971"/>
      <c r="C130" s="1973" t="s">
        <v>1010</v>
      </c>
      <c r="D130" s="1975"/>
      <c r="E130" s="53"/>
      <c r="F130" s="53"/>
      <c r="G130" s="53"/>
      <c r="H130" s="53"/>
      <c r="I130" s="53"/>
      <c r="J130" s="53"/>
      <c r="K130" s="53"/>
      <c r="L130" s="53"/>
      <c r="M130" s="53"/>
      <c r="N130" s="1038"/>
      <c r="O130" s="542"/>
    </row>
    <row r="131" spans="1:15" ht="15" customHeight="1" x14ac:dyDescent="0.25">
      <c r="A131" s="1469"/>
      <c r="B131" s="2661" t="s">
        <v>1016</v>
      </c>
      <c r="C131" s="2651" t="s">
        <v>1810</v>
      </c>
      <c r="D131" s="1710" t="s">
        <v>1701</v>
      </c>
      <c r="E131" s="1539"/>
      <c r="F131" s="1539"/>
      <c r="G131" s="1539"/>
      <c r="H131" s="1539"/>
      <c r="I131" s="1539"/>
      <c r="J131" s="1539"/>
      <c r="K131" s="1539"/>
      <c r="L131" s="1539"/>
      <c r="M131" s="1539"/>
      <c r="N131" s="1502"/>
      <c r="O131" s="542"/>
    </row>
    <row r="132" spans="1:15" ht="15" customHeight="1" x14ac:dyDescent="0.25">
      <c r="A132" s="1469"/>
      <c r="B132" s="2662"/>
      <c r="C132" s="2652"/>
      <c r="D132" s="1714" t="s">
        <v>1702</v>
      </c>
      <c r="E132" s="35"/>
      <c r="F132" s="35"/>
      <c r="G132" s="35"/>
      <c r="H132" s="35"/>
      <c r="I132" s="35"/>
      <c r="J132" s="35"/>
      <c r="K132" s="35"/>
      <c r="L132" s="35"/>
      <c r="M132" s="35"/>
      <c r="N132" s="459"/>
      <c r="O132" s="542"/>
    </row>
    <row r="133" spans="1:15" ht="15" customHeight="1" x14ac:dyDescent="0.25">
      <c r="A133" s="1469"/>
      <c r="B133" s="2662"/>
      <c r="C133" s="2652"/>
      <c r="D133" s="1714" t="s">
        <v>1703</v>
      </c>
      <c r="E133" s="35"/>
      <c r="F133" s="35"/>
      <c r="G133" s="35"/>
      <c r="H133" s="35"/>
      <c r="I133" s="35"/>
      <c r="J133" s="35"/>
      <c r="K133" s="35"/>
      <c r="L133" s="35"/>
      <c r="M133" s="35"/>
      <c r="N133" s="459"/>
      <c r="O133" s="542"/>
    </row>
    <row r="134" spans="1:15" ht="15" customHeight="1" x14ac:dyDescent="0.25">
      <c r="A134" s="1469"/>
      <c r="B134" s="2662"/>
      <c r="C134" s="2652"/>
      <c r="D134" s="1714" t="s">
        <v>1704</v>
      </c>
      <c r="E134" s="35"/>
      <c r="F134" s="35"/>
      <c r="G134" s="35"/>
      <c r="H134" s="35"/>
      <c r="I134" s="35"/>
      <c r="J134" s="35"/>
      <c r="K134" s="35"/>
      <c r="L134" s="35"/>
      <c r="M134" s="35"/>
      <c r="N134" s="459"/>
      <c r="O134" s="542"/>
    </row>
    <row r="135" spans="1:15" ht="15" customHeight="1" x14ac:dyDescent="0.25">
      <c r="A135" s="1469"/>
      <c r="B135" s="2662"/>
      <c r="C135" s="2652"/>
      <c r="D135" s="1714" t="s">
        <v>1705</v>
      </c>
      <c r="E135" s="35"/>
      <c r="F135" s="35"/>
      <c r="G135" s="35"/>
      <c r="H135" s="35"/>
      <c r="I135" s="35"/>
      <c r="J135" s="35"/>
      <c r="K135" s="35"/>
      <c r="L135" s="35"/>
      <c r="M135" s="35"/>
      <c r="N135" s="459"/>
      <c r="O135" s="542"/>
    </row>
    <row r="136" spans="1:15" ht="15" customHeight="1" x14ac:dyDescent="0.25">
      <c r="A136" s="1469"/>
      <c r="B136" s="2658"/>
      <c r="C136" s="2653"/>
      <c r="D136" s="1622" t="s">
        <v>1706</v>
      </c>
      <c r="E136" s="52"/>
      <c r="F136" s="52"/>
      <c r="G136" s="52"/>
      <c r="H136" s="52"/>
      <c r="I136" s="52"/>
      <c r="J136" s="52"/>
      <c r="K136" s="52"/>
      <c r="L136" s="52"/>
      <c r="M136" s="52"/>
      <c r="N136" s="95"/>
      <c r="O136" s="542"/>
    </row>
    <row r="137" spans="1:15" ht="15" customHeight="1" x14ac:dyDescent="0.25">
      <c r="A137" s="1469"/>
      <c r="B137" s="2658"/>
      <c r="C137" s="2664" t="str">
        <f>CONCATENATE("Check: row ", ROW(C136), " ≤ row ", ROW(C135), " ≤ row ", ROW(C134), " ≤ row ", ROW(C133)," ≤ row ", ROW(C132)," ≤ row ", ROW(C131))</f>
        <v>Check: row 136 ≤ row 135 ≤ row 134 ≤ row 133 ≤ row 132 ≤ row 131</v>
      </c>
      <c r="D137" s="2665"/>
      <c r="E137" s="1035" t="str">
        <f>IF(AND(E136&lt;=E135, E135&lt;=E134, E134&lt;=E133, E133&lt;=E132, E132&lt;=E131), "Pass", "Fail")</f>
        <v>Pass</v>
      </c>
      <c r="F137" s="1035" t="str">
        <f t="shared" ref="F137:M137" si="51">IF(AND(F136&lt;=F135, F135&lt;=F134, F134&lt;=F133, F133&lt;=F132, F132&lt;=F131), "Pass", "Fail")</f>
        <v>Pass</v>
      </c>
      <c r="G137" s="1035" t="str">
        <f t="shared" si="51"/>
        <v>Pass</v>
      </c>
      <c r="H137" s="1035" t="str">
        <f t="shared" si="51"/>
        <v>Pass</v>
      </c>
      <c r="I137" s="1035" t="str">
        <f t="shared" si="51"/>
        <v>Pass</v>
      </c>
      <c r="J137" s="1035" t="str">
        <f t="shared" si="51"/>
        <v>Pass</v>
      </c>
      <c r="K137" s="1035" t="str">
        <f t="shared" si="51"/>
        <v>Pass</v>
      </c>
      <c r="L137" s="1035" t="str">
        <f t="shared" si="51"/>
        <v>Pass</v>
      </c>
      <c r="M137" s="1035" t="str">
        <f t="shared" si="51"/>
        <v>Pass</v>
      </c>
      <c r="N137" s="465" t="str">
        <f>IF(AND(N136&lt;=N135, N135&lt;=N134, N134&lt;=N133, N133&lt;=N132, N132&lt;=N131), "Pass", "Fail")</f>
        <v>Pass</v>
      </c>
      <c r="O137" s="542"/>
    </row>
    <row r="138" spans="1:15" ht="15" customHeight="1" x14ac:dyDescent="0.25">
      <c r="A138" s="1469"/>
      <c r="B138" s="2658"/>
      <c r="C138" s="2654" t="s">
        <v>1807</v>
      </c>
      <c r="D138" s="1714" t="s">
        <v>1701</v>
      </c>
      <c r="E138" s="52"/>
      <c r="F138" s="52"/>
      <c r="G138" s="52"/>
      <c r="H138" s="52"/>
      <c r="I138" s="52"/>
      <c r="J138" s="52"/>
      <c r="K138" s="52"/>
      <c r="L138" s="52"/>
      <c r="M138" s="52"/>
      <c r="N138" s="95"/>
      <c r="O138" s="542"/>
    </row>
    <row r="139" spans="1:15" ht="15" customHeight="1" x14ac:dyDescent="0.25">
      <c r="A139" s="1469"/>
      <c r="B139" s="2658"/>
      <c r="C139" s="2652"/>
      <c r="D139" s="1714" t="s">
        <v>1702</v>
      </c>
      <c r="E139" s="52"/>
      <c r="F139" s="52"/>
      <c r="G139" s="52"/>
      <c r="H139" s="52"/>
      <c r="I139" s="52"/>
      <c r="J139" s="52"/>
      <c r="K139" s="52"/>
      <c r="L139" s="52"/>
      <c r="M139" s="52"/>
      <c r="N139" s="95"/>
      <c r="O139" s="542"/>
    </row>
    <row r="140" spans="1:15" ht="15" customHeight="1" x14ac:dyDescent="0.25">
      <c r="A140" s="1469"/>
      <c r="B140" s="2658"/>
      <c r="C140" s="2652"/>
      <c r="D140" s="1714" t="s">
        <v>1703</v>
      </c>
      <c r="E140" s="52"/>
      <c r="F140" s="52"/>
      <c r="G140" s="52"/>
      <c r="H140" s="52"/>
      <c r="I140" s="52"/>
      <c r="J140" s="52"/>
      <c r="K140" s="52"/>
      <c r="L140" s="52"/>
      <c r="M140" s="52"/>
      <c r="N140" s="95"/>
      <c r="O140" s="542"/>
    </row>
    <row r="141" spans="1:15" ht="15" customHeight="1" x14ac:dyDescent="0.25">
      <c r="A141" s="1469"/>
      <c r="B141" s="2658"/>
      <c r="C141" s="2652"/>
      <c r="D141" s="1714" t="s">
        <v>1704</v>
      </c>
      <c r="E141" s="52"/>
      <c r="F141" s="52"/>
      <c r="G141" s="52"/>
      <c r="H141" s="52"/>
      <c r="I141" s="52"/>
      <c r="J141" s="52"/>
      <c r="K141" s="52"/>
      <c r="L141" s="52"/>
      <c r="M141" s="52"/>
      <c r="N141" s="95"/>
      <c r="O141" s="542"/>
    </row>
    <row r="142" spans="1:15" ht="15" customHeight="1" x14ac:dyDescent="0.25">
      <c r="A142" s="1469"/>
      <c r="B142" s="2658"/>
      <c r="C142" s="2652"/>
      <c r="D142" s="1714" t="s">
        <v>1705</v>
      </c>
      <c r="E142" s="52"/>
      <c r="F142" s="52"/>
      <c r="G142" s="52"/>
      <c r="H142" s="52"/>
      <c r="I142" s="52"/>
      <c r="J142" s="52"/>
      <c r="K142" s="52"/>
      <c r="L142" s="52"/>
      <c r="M142" s="52"/>
      <c r="N142" s="95"/>
      <c r="O142" s="542"/>
    </row>
    <row r="143" spans="1:15" ht="15" customHeight="1" x14ac:dyDescent="0.25">
      <c r="A143" s="1469"/>
      <c r="B143" s="2658"/>
      <c r="C143" s="2653"/>
      <c r="D143" s="1622" t="s">
        <v>1706</v>
      </c>
      <c r="E143" s="52"/>
      <c r="F143" s="52"/>
      <c r="G143" s="52"/>
      <c r="H143" s="52"/>
      <c r="I143" s="52"/>
      <c r="J143" s="52"/>
      <c r="K143" s="52"/>
      <c r="L143" s="52"/>
      <c r="M143" s="52"/>
      <c r="N143" s="95"/>
      <c r="O143" s="542"/>
    </row>
    <row r="144" spans="1:15" ht="15" customHeight="1" x14ac:dyDescent="0.25">
      <c r="A144" s="1469"/>
      <c r="B144" s="2659"/>
      <c r="C144" s="2664" t="str">
        <f>CONCATENATE("Check: row ", ROW(C143), " ≤ row ", ROW(C142), " ≤ row ", ROW(C141), " ≤ row ", ROW(C140)," ≤ row ", ROW(C139)," ≤ row ", ROW(C138))</f>
        <v>Check: row 143 ≤ row 142 ≤ row 141 ≤ row 140 ≤ row 139 ≤ row 138</v>
      </c>
      <c r="D144" s="2665"/>
      <c r="E144" s="1713" t="str">
        <f>IF(AND(E143&lt;=E142, E142&lt;=E141, E141&lt;=E140, E140&lt;=E139, E139&lt;=E138), "Pass", "Fail")</f>
        <v>Pass</v>
      </c>
      <c r="F144" s="1713" t="str">
        <f t="shared" ref="F144" si="52">IF(AND(F143&lt;=F142, F142&lt;=F141, F141&lt;=F140, F140&lt;=F139, F139&lt;=F138), "Pass", "Fail")</f>
        <v>Pass</v>
      </c>
      <c r="G144" s="1713" t="str">
        <f t="shared" ref="G144" si="53">IF(AND(G143&lt;=G142, G142&lt;=G141, G141&lt;=G140, G140&lt;=G139, G139&lt;=G138), "Pass", "Fail")</f>
        <v>Pass</v>
      </c>
      <c r="H144" s="1713" t="str">
        <f t="shared" ref="H144" si="54">IF(AND(H143&lt;=H142, H142&lt;=H141, H141&lt;=H140, H140&lt;=H139, H139&lt;=H138), "Pass", "Fail")</f>
        <v>Pass</v>
      </c>
      <c r="I144" s="1713" t="str">
        <f t="shared" ref="I144" si="55">IF(AND(I143&lt;=I142, I142&lt;=I141, I141&lt;=I140, I140&lt;=I139, I139&lt;=I138), "Pass", "Fail")</f>
        <v>Pass</v>
      </c>
      <c r="J144" s="1713" t="str">
        <f t="shared" ref="J144" si="56">IF(AND(J143&lt;=J142, J142&lt;=J141, J141&lt;=J140, J140&lt;=J139, J139&lt;=J138), "Pass", "Fail")</f>
        <v>Pass</v>
      </c>
      <c r="K144" s="1713" t="str">
        <f t="shared" ref="K144" si="57">IF(AND(K143&lt;=K142, K142&lt;=K141, K141&lt;=K140, K140&lt;=K139, K139&lt;=K138), "Pass", "Fail")</f>
        <v>Pass</v>
      </c>
      <c r="L144" s="1713" t="str">
        <f t="shared" ref="L144" si="58">IF(AND(L143&lt;=L142, L142&lt;=L141, L141&lt;=L140, L140&lt;=L139, L139&lt;=L138), "Pass", "Fail")</f>
        <v>Pass</v>
      </c>
      <c r="M144" s="1713" t="str">
        <f t="shared" ref="M144" si="59">IF(AND(M143&lt;=M142, M142&lt;=M141, M141&lt;=M140, M140&lt;=M139, M139&lt;=M138), "Pass", "Fail")</f>
        <v>Pass</v>
      </c>
      <c r="N144" s="465" t="str">
        <f t="shared" ref="N144" si="60">IF(AND(N143&lt;=N142, N142&lt;=N141, N141&lt;=N140, N140&lt;=N139, N139&lt;=N138), "Pass", "Fail")</f>
        <v>Pass</v>
      </c>
      <c r="O144" s="542"/>
    </row>
    <row r="145" spans="1:15" ht="15" customHeight="1" x14ac:dyDescent="0.25">
      <c r="A145" s="1469"/>
      <c r="B145" s="1970"/>
      <c r="C145" s="1972" t="s">
        <v>1811</v>
      </c>
      <c r="D145" s="1974" t="s">
        <v>1701</v>
      </c>
      <c r="E145" s="52"/>
      <c r="F145" s="52"/>
      <c r="G145" s="52"/>
      <c r="H145" s="52"/>
      <c r="I145" s="52"/>
      <c r="J145" s="52"/>
      <c r="K145" s="52"/>
      <c r="L145" s="52"/>
      <c r="M145" s="52"/>
      <c r="N145" s="95"/>
      <c r="O145" s="542"/>
    </row>
    <row r="146" spans="1:15" ht="15" customHeight="1" x14ac:dyDescent="0.25">
      <c r="A146" s="1469"/>
      <c r="B146" s="1971"/>
      <c r="C146" s="1973" t="s">
        <v>1010</v>
      </c>
      <c r="D146" s="1975"/>
      <c r="E146" s="53"/>
      <c r="F146" s="53"/>
      <c r="G146" s="53"/>
      <c r="H146" s="53"/>
      <c r="I146" s="53"/>
      <c r="J146" s="53"/>
      <c r="K146" s="53"/>
      <c r="L146" s="53"/>
      <c r="M146" s="53"/>
      <c r="N146" s="1038"/>
      <c r="O146" s="542"/>
    </row>
    <row r="147" spans="1:15" ht="15" customHeight="1" x14ac:dyDescent="0.25">
      <c r="A147" s="1469"/>
      <c r="B147" s="2662" t="s">
        <v>1017</v>
      </c>
      <c r="C147" s="2651" t="s">
        <v>1810</v>
      </c>
      <c r="D147" s="1710" t="s">
        <v>1701</v>
      </c>
      <c r="E147" s="35"/>
      <c r="F147" s="35"/>
      <c r="G147" s="35"/>
      <c r="H147" s="35"/>
      <c r="I147" s="35"/>
      <c r="J147" s="35"/>
      <c r="K147" s="35"/>
      <c r="L147" s="35"/>
      <c r="M147" s="35"/>
      <c r="N147" s="459"/>
      <c r="O147" s="542"/>
    </row>
    <row r="148" spans="1:15" ht="15" customHeight="1" x14ac:dyDescent="0.25">
      <c r="A148" s="1469"/>
      <c r="B148" s="2662"/>
      <c r="C148" s="2652"/>
      <c r="D148" s="1714" t="s">
        <v>1702</v>
      </c>
      <c r="E148" s="35"/>
      <c r="F148" s="35"/>
      <c r="G148" s="35"/>
      <c r="H148" s="35"/>
      <c r="I148" s="35"/>
      <c r="J148" s="35"/>
      <c r="K148" s="35"/>
      <c r="L148" s="35"/>
      <c r="M148" s="35"/>
      <c r="N148" s="459"/>
      <c r="O148" s="542"/>
    </row>
    <row r="149" spans="1:15" ht="15" customHeight="1" x14ac:dyDescent="0.25">
      <c r="A149" s="1469"/>
      <c r="B149" s="2662"/>
      <c r="C149" s="2652"/>
      <c r="D149" s="1714" t="s">
        <v>1703</v>
      </c>
      <c r="E149" s="35"/>
      <c r="F149" s="35"/>
      <c r="G149" s="35"/>
      <c r="H149" s="35"/>
      <c r="I149" s="35"/>
      <c r="J149" s="35"/>
      <c r="K149" s="35"/>
      <c r="L149" s="35"/>
      <c r="M149" s="35"/>
      <c r="N149" s="459"/>
      <c r="O149" s="542"/>
    </row>
    <row r="150" spans="1:15" ht="15" customHeight="1" x14ac:dyDescent="0.25">
      <c r="A150" s="1469"/>
      <c r="B150" s="2662"/>
      <c r="C150" s="2652"/>
      <c r="D150" s="1714" t="s">
        <v>1704</v>
      </c>
      <c r="E150" s="35"/>
      <c r="F150" s="35"/>
      <c r="G150" s="35"/>
      <c r="H150" s="35"/>
      <c r="I150" s="35"/>
      <c r="J150" s="35"/>
      <c r="K150" s="35"/>
      <c r="L150" s="35"/>
      <c r="M150" s="35"/>
      <c r="N150" s="459"/>
      <c r="O150" s="542"/>
    </row>
    <row r="151" spans="1:15" ht="15" customHeight="1" x14ac:dyDescent="0.25">
      <c r="A151" s="1469"/>
      <c r="B151" s="2662"/>
      <c r="C151" s="2652"/>
      <c r="D151" s="1714" t="s">
        <v>1705</v>
      </c>
      <c r="E151" s="35"/>
      <c r="F151" s="35"/>
      <c r="G151" s="35"/>
      <c r="H151" s="35"/>
      <c r="I151" s="35"/>
      <c r="J151" s="35"/>
      <c r="K151" s="35"/>
      <c r="L151" s="35"/>
      <c r="M151" s="35"/>
      <c r="N151" s="459"/>
      <c r="O151" s="542"/>
    </row>
    <row r="152" spans="1:15" ht="15" customHeight="1" x14ac:dyDescent="0.25">
      <c r="A152" s="1469"/>
      <c r="B152" s="2658"/>
      <c r="C152" s="2653"/>
      <c r="D152" s="1622" t="s">
        <v>1706</v>
      </c>
      <c r="E152" s="52"/>
      <c r="F152" s="52"/>
      <c r="G152" s="52"/>
      <c r="H152" s="52"/>
      <c r="I152" s="52"/>
      <c r="J152" s="52"/>
      <c r="K152" s="52"/>
      <c r="L152" s="52"/>
      <c r="M152" s="52"/>
      <c r="N152" s="95"/>
      <c r="O152" s="542"/>
    </row>
    <row r="153" spans="1:15" ht="15" customHeight="1" x14ac:dyDescent="0.25">
      <c r="A153" s="1469"/>
      <c r="B153" s="2658"/>
      <c r="C153" s="2664" t="str">
        <f>CONCATENATE("Check: row ", ROW(C152), " ≤ row ", ROW(C151), " ≤ row ", ROW(C150), " ≤ row ", ROW(C149)," ≤ row ", ROW(C148)," ≤ row ", ROW(C147))</f>
        <v>Check: row 152 ≤ row 151 ≤ row 150 ≤ row 149 ≤ row 148 ≤ row 147</v>
      </c>
      <c r="D153" s="2665"/>
      <c r="E153" s="1035" t="str">
        <f>IF(AND(E152&lt;=E151, E151&lt;=E150, E150&lt;=E149, E149&lt;=E148, E148&lt;=E147), "Pass", "Fail")</f>
        <v>Pass</v>
      </c>
      <c r="F153" s="1035" t="str">
        <f t="shared" ref="F153:M153" si="61">IF(AND(F152&lt;=F151, F151&lt;=F150, F150&lt;=F149, F149&lt;=F148, F148&lt;=F147), "Pass", "Fail")</f>
        <v>Pass</v>
      </c>
      <c r="G153" s="1035" t="str">
        <f t="shared" si="61"/>
        <v>Pass</v>
      </c>
      <c r="H153" s="1035" t="str">
        <f t="shared" si="61"/>
        <v>Pass</v>
      </c>
      <c r="I153" s="1035" t="str">
        <f t="shared" si="61"/>
        <v>Pass</v>
      </c>
      <c r="J153" s="1035" t="str">
        <f t="shared" si="61"/>
        <v>Pass</v>
      </c>
      <c r="K153" s="1035" t="str">
        <f t="shared" si="61"/>
        <v>Pass</v>
      </c>
      <c r="L153" s="1035" t="str">
        <f t="shared" si="61"/>
        <v>Pass</v>
      </c>
      <c r="M153" s="1035" t="str">
        <f t="shared" si="61"/>
        <v>Pass</v>
      </c>
      <c r="N153" s="465" t="str">
        <f>IF(AND(N152&lt;=N151, N151&lt;=N150, N150&lt;=N149, N149&lt;=N148, N148&lt;=N147), "Pass", "Fail")</f>
        <v>Pass</v>
      </c>
      <c r="O153" s="542"/>
    </row>
    <row r="154" spans="1:15" ht="15" customHeight="1" x14ac:dyDescent="0.25">
      <c r="A154" s="1469"/>
      <c r="B154" s="2658"/>
      <c r="C154" s="2654" t="s">
        <v>1807</v>
      </c>
      <c r="D154" s="1714" t="s">
        <v>1701</v>
      </c>
      <c r="E154" s="52"/>
      <c r="F154" s="52"/>
      <c r="G154" s="52"/>
      <c r="H154" s="52"/>
      <c r="I154" s="52"/>
      <c r="J154" s="52"/>
      <c r="K154" s="52"/>
      <c r="L154" s="52"/>
      <c r="M154" s="52"/>
      <c r="N154" s="95"/>
      <c r="O154" s="542"/>
    </row>
    <row r="155" spans="1:15" ht="15" customHeight="1" x14ac:dyDescent="0.25">
      <c r="A155" s="1469"/>
      <c r="B155" s="2658"/>
      <c r="C155" s="2652"/>
      <c r="D155" s="1714" t="s">
        <v>1702</v>
      </c>
      <c r="E155" s="52"/>
      <c r="F155" s="52"/>
      <c r="G155" s="52"/>
      <c r="H155" s="52"/>
      <c r="I155" s="52"/>
      <c r="J155" s="52"/>
      <c r="K155" s="52"/>
      <c r="L155" s="52"/>
      <c r="M155" s="52"/>
      <c r="N155" s="95"/>
      <c r="O155" s="542"/>
    </row>
    <row r="156" spans="1:15" ht="15" customHeight="1" x14ac:dyDescent="0.25">
      <c r="A156" s="1469"/>
      <c r="B156" s="2658"/>
      <c r="C156" s="2652"/>
      <c r="D156" s="1714" t="s">
        <v>1703</v>
      </c>
      <c r="E156" s="52"/>
      <c r="F156" s="52"/>
      <c r="G156" s="52"/>
      <c r="H156" s="52"/>
      <c r="I156" s="52"/>
      <c r="J156" s="52"/>
      <c r="K156" s="52"/>
      <c r="L156" s="52"/>
      <c r="M156" s="52"/>
      <c r="N156" s="95"/>
      <c r="O156" s="542"/>
    </row>
    <row r="157" spans="1:15" ht="15" customHeight="1" x14ac:dyDescent="0.25">
      <c r="A157" s="1469"/>
      <c r="B157" s="2658"/>
      <c r="C157" s="2652"/>
      <c r="D157" s="1714" t="s">
        <v>1704</v>
      </c>
      <c r="E157" s="52"/>
      <c r="F157" s="52"/>
      <c r="G157" s="52"/>
      <c r="H157" s="52"/>
      <c r="I157" s="52"/>
      <c r="J157" s="52"/>
      <c r="K157" s="52"/>
      <c r="L157" s="52"/>
      <c r="M157" s="52"/>
      <c r="N157" s="95"/>
      <c r="O157" s="542"/>
    </row>
    <row r="158" spans="1:15" ht="15" customHeight="1" x14ac:dyDescent="0.25">
      <c r="A158" s="1469"/>
      <c r="B158" s="2658"/>
      <c r="C158" s="2652"/>
      <c r="D158" s="1714" t="s">
        <v>1705</v>
      </c>
      <c r="E158" s="52"/>
      <c r="F158" s="52"/>
      <c r="G158" s="52"/>
      <c r="H158" s="52"/>
      <c r="I158" s="52"/>
      <c r="J158" s="52"/>
      <c r="K158" s="52"/>
      <c r="L158" s="52"/>
      <c r="M158" s="52"/>
      <c r="N158" s="95"/>
      <c r="O158" s="542"/>
    </row>
    <row r="159" spans="1:15" ht="15" customHeight="1" x14ac:dyDescent="0.25">
      <c r="A159" s="1469"/>
      <c r="B159" s="2658"/>
      <c r="C159" s="2653"/>
      <c r="D159" s="1622" t="s">
        <v>1706</v>
      </c>
      <c r="E159" s="52"/>
      <c r="F159" s="52"/>
      <c r="G159" s="52"/>
      <c r="H159" s="52"/>
      <c r="I159" s="52"/>
      <c r="J159" s="52"/>
      <c r="K159" s="52"/>
      <c r="L159" s="52"/>
      <c r="M159" s="52"/>
      <c r="N159" s="95"/>
      <c r="O159" s="542"/>
    </row>
    <row r="160" spans="1:15" ht="15" customHeight="1" x14ac:dyDescent="0.25">
      <c r="A160" s="1469"/>
      <c r="B160" s="2659"/>
      <c r="C160" s="2664" t="str">
        <f>CONCATENATE("Check: row ", ROW(C159), " ≤ row ", ROW(C158), " ≤ row ", ROW(C157), " ≤ row ", ROW(C156)," ≤ row ", ROW(C155)," ≤ row ", ROW(C154))</f>
        <v>Check: row 159 ≤ row 158 ≤ row 157 ≤ row 156 ≤ row 155 ≤ row 154</v>
      </c>
      <c r="D160" s="2665"/>
      <c r="E160" s="1713" t="str">
        <f>IF(AND(E159&lt;=E158, E158&lt;=E157, E157&lt;=E156, E156&lt;=E155, E155&lt;=E154), "Pass", "Fail")</f>
        <v>Pass</v>
      </c>
      <c r="F160" s="1713" t="str">
        <f t="shared" ref="F160" si="62">IF(AND(F159&lt;=F158, F158&lt;=F157, F157&lt;=F156, F156&lt;=F155, F155&lt;=F154), "Pass", "Fail")</f>
        <v>Pass</v>
      </c>
      <c r="G160" s="1713" t="str">
        <f t="shared" ref="G160" si="63">IF(AND(G159&lt;=G158, G158&lt;=G157, G157&lt;=G156, G156&lt;=G155, G155&lt;=G154), "Pass", "Fail")</f>
        <v>Pass</v>
      </c>
      <c r="H160" s="1713" t="str">
        <f t="shared" ref="H160" si="64">IF(AND(H159&lt;=H158, H158&lt;=H157, H157&lt;=H156, H156&lt;=H155, H155&lt;=H154), "Pass", "Fail")</f>
        <v>Pass</v>
      </c>
      <c r="I160" s="1713" t="str">
        <f t="shared" ref="I160" si="65">IF(AND(I159&lt;=I158, I158&lt;=I157, I157&lt;=I156, I156&lt;=I155, I155&lt;=I154), "Pass", "Fail")</f>
        <v>Pass</v>
      </c>
      <c r="J160" s="1713" t="str">
        <f t="shared" ref="J160" si="66">IF(AND(J159&lt;=J158, J158&lt;=J157, J157&lt;=J156, J156&lt;=J155, J155&lt;=J154), "Pass", "Fail")</f>
        <v>Pass</v>
      </c>
      <c r="K160" s="1713" t="str">
        <f t="shared" ref="K160" si="67">IF(AND(K159&lt;=K158, K158&lt;=K157, K157&lt;=K156, K156&lt;=K155, K155&lt;=K154), "Pass", "Fail")</f>
        <v>Pass</v>
      </c>
      <c r="L160" s="1713" t="str">
        <f t="shared" ref="L160" si="68">IF(AND(L159&lt;=L158, L158&lt;=L157, L157&lt;=L156, L156&lt;=L155, L155&lt;=L154), "Pass", "Fail")</f>
        <v>Pass</v>
      </c>
      <c r="M160" s="1713" t="str">
        <f t="shared" ref="M160" si="69">IF(AND(M159&lt;=M158, M158&lt;=M157, M157&lt;=M156, M156&lt;=M155, M155&lt;=M154), "Pass", "Fail")</f>
        <v>Pass</v>
      </c>
      <c r="N160" s="465" t="str">
        <f t="shared" ref="N160" si="70">IF(AND(N159&lt;=N158, N158&lt;=N157, N157&lt;=N156, N156&lt;=N155, N155&lt;=N154), "Pass", "Fail")</f>
        <v>Pass</v>
      </c>
      <c r="O160" s="542"/>
    </row>
    <row r="161" spans="1:15" ht="15" customHeight="1" x14ac:dyDescent="0.25">
      <c r="A161" s="1469"/>
      <c r="B161" s="1970"/>
      <c r="C161" s="1972" t="s">
        <v>1811</v>
      </c>
      <c r="D161" s="1974" t="s">
        <v>1701</v>
      </c>
      <c r="E161" s="52"/>
      <c r="F161" s="52"/>
      <c r="G161" s="52"/>
      <c r="H161" s="52"/>
      <c r="I161" s="52"/>
      <c r="J161" s="52"/>
      <c r="K161" s="52"/>
      <c r="L161" s="52"/>
      <c r="M161" s="52"/>
      <c r="N161" s="95"/>
      <c r="O161" s="542"/>
    </row>
    <row r="162" spans="1:15" ht="15" customHeight="1" x14ac:dyDescent="0.25">
      <c r="A162" s="1469"/>
      <c r="B162" s="1971"/>
      <c r="C162" s="1973" t="s">
        <v>1010</v>
      </c>
      <c r="D162" s="1975"/>
      <c r="E162" s="53"/>
      <c r="F162" s="53"/>
      <c r="G162" s="53"/>
      <c r="H162" s="53"/>
      <c r="I162" s="53"/>
      <c r="J162" s="53"/>
      <c r="K162" s="53"/>
      <c r="L162" s="53"/>
      <c r="M162" s="53"/>
      <c r="N162" s="1038"/>
      <c r="O162" s="542"/>
    </row>
    <row r="163" spans="1:15" s="1030" customFormat="1" ht="15" customHeight="1" x14ac:dyDescent="0.25">
      <c r="A163" s="1469"/>
      <c r="O163" s="542"/>
    </row>
    <row r="164" spans="1:15" s="1608" customFormat="1" ht="45" customHeight="1" x14ac:dyDescent="0.25">
      <c r="A164" s="1435" t="s">
        <v>1494</v>
      </c>
      <c r="B164" s="1706"/>
      <c r="C164" s="1511"/>
      <c r="D164" s="1511"/>
      <c r="E164" s="1716"/>
      <c r="F164" s="1716"/>
      <c r="G164" s="1716"/>
      <c r="H164" s="1716"/>
      <c r="I164" s="1716"/>
      <c r="J164" s="1716"/>
      <c r="K164" s="1716"/>
      <c r="L164" s="1716"/>
      <c r="M164" s="1716"/>
      <c r="N164" s="1716"/>
      <c r="O164" s="1436"/>
    </row>
    <row r="165" spans="1:15" ht="15" customHeight="1" x14ac:dyDescent="0.25">
      <c r="A165" s="1469"/>
      <c r="B165" s="2672" t="s">
        <v>1018</v>
      </c>
      <c r="C165" s="2672"/>
      <c r="D165" s="1629"/>
      <c r="E165" s="1550"/>
      <c r="F165" s="1550"/>
      <c r="G165" s="1550"/>
      <c r="H165" s="1550"/>
      <c r="I165" s="1550"/>
      <c r="J165" s="1550"/>
      <c r="K165" s="1715"/>
      <c r="L165" s="1715"/>
      <c r="M165" s="1715"/>
      <c r="N165" s="1552"/>
      <c r="O165" s="542"/>
    </row>
    <row r="166" spans="1:15" ht="30" customHeight="1" x14ac:dyDescent="0.25">
      <c r="A166" s="1469"/>
      <c r="B166" s="2655" t="s">
        <v>1470</v>
      </c>
      <c r="C166" s="2655"/>
      <c r="D166" s="2671"/>
      <c r="E166" s="44"/>
      <c r="F166" s="44"/>
      <c r="G166" s="44"/>
      <c r="H166" s="44"/>
      <c r="I166" s="44"/>
      <c r="J166" s="425"/>
      <c r="K166" s="76" t="str">
        <f>IF(AND(ISNUMBER(K167), ISNUMBER(K168), ISNUMBER(K169), ISNUMBER(K170)), SUM(K167:K170), "")</f>
        <v/>
      </c>
      <c r="L166" s="76" t="str">
        <f>IF(AND(ISNUMBER(L167), ISNUMBER(L168), ISNUMBER(L169), ISNUMBER(L170)), SUM(L167:L170), "")</f>
        <v/>
      </c>
      <c r="M166" s="76" t="str">
        <f>IF(AND(ISNUMBER(M167), ISNUMBER(M168), ISNUMBER(M169), ISNUMBER(M170)), SUM(M167:M170), "")</f>
        <v/>
      </c>
      <c r="N166" s="16" t="str">
        <f>IF(AND(ISNUMBER(N167), ISNUMBER(N168), ISNUMBER(N169), ISNUMBER(N170)), SUM(N167:N170), "")</f>
        <v/>
      </c>
      <c r="O166" s="542"/>
    </row>
    <row r="167" spans="1:15" ht="15" customHeight="1" x14ac:dyDescent="0.25">
      <c r="A167" s="1469"/>
      <c r="B167" s="2666" t="s">
        <v>1019</v>
      </c>
      <c r="C167" s="2666"/>
      <c r="D167" s="1625"/>
      <c r="E167" s="44"/>
      <c r="F167" s="44"/>
      <c r="G167" s="44"/>
      <c r="H167" s="44"/>
      <c r="I167" s="44"/>
      <c r="J167" s="44"/>
      <c r="K167" s="35"/>
      <c r="L167" s="35"/>
      <c r="M167" s="35"/>
      <c r="N167" s="459"/>
      <c r="O167" s="542"/>
    </row>
    <row r="168" spans="1:15" ht="15" customHeight="1" x14ac:dyDescent="0.25">
      <c r="A168" s="1469"/>
      <c r="B168" s="2666" t="s">
        <v>1020</v>
      </c>
      <c r="C168" s="2666"/>
      <c r="D168" s="1625"/>
      <c r="E168" s="44"/>
      <c r="F168" s="44"/>
      <c r="G168" s="44"/>
      <c r="H168" s="44"/>
      <c r="I168" s="44"/>
      <c r="J168" s="44"/>
      <c r="K168" s="52"/>
      <c r="L168" s="52"/>
      <c r="M168" s="52"/>
      <c r="N168" s="95"/>
      <c r="O168" s="542"/>
    </row>
    <row r="169" spans="1:15" ht="15" customHeight="1" x14ac:dyDescent="0.25">
      <c r="A169" s="1469"/>
      <c r="B169" s="2666" t="s">
        <v>1021</v>
      </c>
      <c r="C169" s="2666"/>
      <c r="D169" s="1625"/>
      <c r="E169" s="44"/>
      <c r="F169" s="44"/>
      <c r="G169" s="44"/>
      <c r="H169" s="44"/>
      <c r="I169" s="44"/>
      <c r="J169" s="44"/>
      <c r="K169" s="52"/>
      <c r="L169" s="52"/>
      <c r="M169" s="52"/>
      <c r="N169" s="95"/>
      <c r="O169" s="542"/>
    </row>
    <row r="170" spans="1:15" ht="15" customHeight="1" x14ac:dyDescent="0.25">
      <c r="A170" s="1469"/>
      <c r="B170" s="2669" t="s">
        <v>1466</v>
      </c>
      <c r="C170" s="2666"/>
      <c r="D170" s="1625"/>
      <c r="E170" s="44"/>
      <c r="F170" s="44"/>
      <c r="G170" s="44"/>
      <c r="H170" s="44"/>
      <c r="I170" s="44"/>
      <c r="J170" s="44"/>
      <c r="K170" s="52"/>
      <c r="L170" s="52"/>
      <c r="M170" s="52"/>
      <c r="N170" s="95"/>
      <c r="O170" s="542"/>
    </row>
    <row r="171" spans="1:15" ht="15" customHeight="1" x14ac:dyDescent="0.25">
      <c r="A171" s="1469"/>
      <c r="B171" s="2655" t="s">
        <v>1471</v>
      </c>
      <c r="C171" s="2670"/>
      <c r="D171" s="1623"/>
      <c r="E171" s="44"/>
      <c r="F171" s="44"/>
      <c r="G171" s="44"/>
      <c r="H171" s="44"/>
      <c r="I171" s="44"/>
      <c r="J171" s="44"/>
      <c r="K171" s="76" t="str">
        <f>IF(AND(ISNUMBER(K172), ISNUMBER(K173), ISNUMBER(K174), ISNUMBER(K175), ISNUMBER(K176)), SUM(K172:K176), "")</f>
        <v/>
      </c>
      <c r="L171" s="76" t="str">
        <f t="shared" ref="L171:N171" si="71">IF(AND(ISNUMBER(L172), ISNUMBER(L173), ISNUMBER(L174), ISNUMBER(L175), ISNUMBER(L176)), SUM(L172:L176), "")</f>
        <v/>
      </c>
      <c r="M171" s="76" t="str">
        <f t="shared" si="71"/>
        <v/>
      </c>
      <c r="N171" s="16" t="str">
        <f t="shared" si="71"/>
        <v/>
      </c>
      <c r="O171" s="542"/>
    </row>
    <row r="172" spans="1:15" ht="15" customHeight="1" x14ac:dyDescent="0.25">
      <c r="A172" s="1469"/>
      <c r="B172" s="2666" t="s">
        <v>1019</v>
      </c>
      <c r="C172" s="2666"/>
      <c r="D172" s="1625"/>
      <c r="E172" s="44"/>
      <c r="F172" s="44"/>
      <c r="G172" s="44"/>
      <c r="H172" s="44"/>
      <c r="I172" s="44"/>
      <c r="J172" s="44"/>
      <c r="K172" s="52"/>
      <c r="L172" s="52"/>
      <c r="M172" s="52"/>
      <c r="N172" s="95"/>
      <c r="O172" s="542"/>
    </row>
    <row r="173" spans="1:15" ht="15" customHeight="1" x14ac:dyDescent="0.25">
      <c r="A173" s="1469"/>
      <c r="B173" s="2666" t="s">
        <v>1020</v>
      </c>
      <c r="C173" s="2666"/>
      <c r="D173" s="1625"/>
      <c r="E173" s="44"/>
      <c r="F173" s="44"/>
      <c r="G173" s="44"/>
      <c r="H173" s="44"/>
      <c r="I173" s="44"/>
      <c r="J173" s="44"/>
      <c r="K173" s="52"/>
      <c r="L173" s="52"/>
      <c r="M173" s="52"/>
      <c r="N173" s="95"/>
      <c r="O173" s="542"/>
    </row>
    <row r="174" spans="1:15" ht="15" customHeight="1" x14ac:dyDescent="0.25">
      <c r="A174" s="1469"/>
      <c r="B174" s="2666" t="s">
        <v>1021</v>
      </c>
      <c r="C174" s="2666"/>
      <c r="D174" s="1625"/>
      <c r="E174" s="44"/>
      <c r="F174" s="44"/>
      <c r="G174" s="44"/>
      <c r="H174" s="44"/>
      <c r="I174" s="44"/>
      <c r="J174" s="44"/>
      <c r="K174" s="52"/>
      <c r="L174" s="52"/>
      <c r="M174" s="52"/>
      <c r="N174" s="95"/>
      <c r="O174" s="542"/>
    </row>
    <row r="175" spans="1:15" ht="15" customHeight="1" x14ac:dyDescent="0.25">
      <c r="A175" s="1469"/>
      <c r="B175" s="1624" t="s">
        <v>1466</v>
      </c>
      <c r="C175" s="1624"/>
      <c r="D175" s="1625"/>
      <c r="E175" s="1029"/>
      <c r="F175" s="1029"/>
      <c r="G175" s="1029"/>
      <c r="H175" s="1029"/>
      <c r="I175" s="1029"/>
      <c r="J175" s="1029"/>
      <c r="K175" s="62"/>
      <c r="L175" s="62"/>
      <c r="M175" s="62"/>
      <c r="N175" s="382"/>
      <c r="O175" s="542"/>
    </row>
    <row r="176" spans="1:15" ht="15" customHeight="1" x14ac:dyDescent="0.25">
      <c r="A176" s="1469"/>
      <c r="B176" s="2667" t="s">
        <v>1661</v>
      </c>
      <c r="C176" s="2668"/>
      <c r="D176" s="1626"/>
      <c r="E176" s="46"/>
      <c r="F176" s="46"/>
      <c r="G176" s="46"/>
      <c r="H176" s="46"/>
      <c r="I176" s="46"/>
      <c r="J176" s="46"/>
      <c r="K176" s="47"/>
      <c r="L176" s="47"/>
      <c r="M176" s="47"/>
      <c r="N176" s="457"/>
      <c r="O176" s="542"/>
    </row>
    <row r="177" spans="1:15" s="1030" customFormat="1" ht="15" customHeight="1" x14ac:dyDescent="0.25">
      <c r="A177" s="1717"/>
      <c r="B177" s="1377"/>
      <c r="C177" s="1377"/>
      <c r="D177" s="1377"/>
      <c r="E177" s="1377"/>
      <c r="F177" s="1377"/>
      <c r="G177" s="1377"/>
      <c r="H177" s="1377"/>
      <c r="I177" s="1377"/>
      <c r="J177" s="1377"/>
      <c r="K177" s="1377"/>
      <c r="L177" s="1377"/>
      <c r="M177" s="1377"/>
      <c r="N177" s="1377"/>
      <c r="O177" s="1583"/>
    </row>
    <row r="178" spans="1:15" s="1030" customFormat="1" hidden="1" x14ac:dyDescent="0.25">
      <c r="A178" s="550"/>
      <c r="B178" s="550"/>
      <c r="E178" s="550"/>
      <c r="F178" s="550"/>
      <c r="G178" s="550"/>
      <c r="H178" s="550"/>
      <c r="I178" s="550"/>
      <c r="J178" s="550"/>
      <c r="K178" s="550"/>
      <c r="L178" s="550"/>
      <c r="M178" s="550"/>
    </row>
    <row r="179" spans="1:15" hidden="1" x14ac:dyDescent="0.25"/>
    <row r="180" spans="1:15" hidden="1" x14ac:dyDescent="0.25"/>
    <row r="181" spans="1:15" hidden="1" x14ac:dyDescent="0.25"/>
    <row r="182" spans="1:15" hidden="1" x14ac:dyDescent="0.25"/>
    <row r="183" spans="1:15" hidden="1" x14ac:dyDescent="0.25"/>
    <row r="184" spans="1:15" hidden="1" x14ac:dyDescent="0.25"/>
    <row r="185" spans="1:15" hidden="1" x14ac:dyDescent="0.25"/>
    <row r="186" spans="1:15" hidden="1" x14ac:dyDescent="0.25"/>
    <row r="187" spans="1:15" hidden="1" x14ac:dyDescent="0.25"/>
    <row r="188" spans="1:15" hidden="1" x14ac:dyDescent="0.25"/>
    <row r="189" spans="1:15" hidden="1" x14ac:dyDescent="0.25"/>
    <row r="190" spans="1:15" hidden="1" x14ac:dyDescent="0.25"/>
    <row r="191" spans="1:15" hidden="1" x14ac:dyDescent="0.25"/>
    <row r="192" spans="1:15"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sheetData>
  <mergeCells count="52">
    <mergeCell ref="C160:D160"/>
    <mergeCell ref="C80:D80"/>
    <mergeCell ref="C96:D96"/>
    <mergeCell ref="C112:D112"/>
    <mergeCell ref="C128:D128"/>
    <mergeCell ref="C144:D144"/>
    <mergeCell ref="C89:D89"/>
    <mergeCell ref="C105:D105"/>
    <mergeCell ref="C121:D121"/>
    <mergeCell ref="C137:D137"/>
    <mergeCell ref="C153:D153"/>
    <mergeCell ref="C154:C159"/>
    <mergeCell ref="B166:D166"/>
    <mergeCell ref="C83:C88"/>
    <mergeCell ref="C99:C104"/>
    <mergeCell ref="C115:C120"/>
    <mergeCell ref="C131:C136"/>
    <mergeCell ref="C147:C152"/>
    <mergeCell ref="B147:B160"/>
    <mergeCell ref="B165:C165"/>
    <mergeCell ref="C90:C95"/>
    <mergeCell ref="C106:C111"/>
    <mergeCell ref="C122:C127"/>
    <mergeCell ref="C138:C143"/>
    <mergeCell ref="B83:B96"/>
    <mergeCell ref="B99:B112"/>
    <mergeCell ref="B115:B128"/>
    <mergeCell ref="B131:B144"/>
    <mergeCell ref="B174:C174"/>
    <mergeCell ref="B176:C176"/>
    <mergeCell ref="B167:C167"/>
    <mergeCell ref="B168:C168"/>
    <mergeCell ref="B169:C169"/>
    <mergeCell ref="B170:C170"/>
    <mergeCell ref="B171:C171"/>
    <mergeCell ref="B172:C172"/>
    <mergeCell ref="B173:C173"/>
    <mergeCell ref="B3:D3"/>
    <mergeCell ref="C51:C56"/>
    <mergeCell ref="C58:C63"/>
    <mergeCell ref="C67:C72"/>
    <mergeCell ref="C38:C43"/>
    <mergeCell ref="B31:B50"/>
    <mergeCell ref="B51:B64"/>
    <mergeCell ref="B67:B80"/>
    <mergeCell ref="C74:C79"/>
    <mergeCell ref="C31:C36"/>
    <mergeCell ref="C37:D37"/>
    <mergeCell ref="C44:D44"/>
    <mergeCell ref="C57:D57"/>
    <mergeCell ref="C64:D64"/>
    <mergeCell ref="C73:D73"/>
  </mergeCells>
  <conditionalFormatting sqref="J6:N6 J8:N8 J10:N10 J12:N13 J17:N23 K167:N170 K172:N176 E31:N36 E51:N56 E67:N72 E83:N88 E99:N104 E115:N120 E131:N136 E147:N152 J26:N27">
    <cfRule type="cellIs" dxfId="36" priority="57" stopIfTrue="1" operator="lessThan">
      <formula>0</formula>
    </cfRule>
  </conditionalFormatting>
  <conditionalFormatting sqref="J7:N7 J9:N9 J11:N11 E37:N37 E44:N44 E48:N48 E64:N64">
    <cfRule type="cellIs" dxfId="35" priority="59" stopIfTrue="1" operator="equal">
      <formula>"Fail"</formula>
    </cfRule>
    <cfRule type="cellIs" dxfId="34" priority="60" stopIfTrue="1" operator="equal">
      <formula>"Pass"</formula>
    </cfRule>
  </conditionalFormatting>
  <conditionalFormatting sqref="E57:N57">
    <cfRule type="cellIs" dxfId="33" priority="25" stopIfTrue="1" operator="equal">
      <formula>"Fail"</formula>
    </cfRule>
    <cfRule type="cellIs" dxfId="32" priority="26" stopIfTrue="1" operator="equal">
      <formula>"Pass"</formula>
    </cfRule>
  </conditionalFormatting>
  <conditionalFormatting sqref="E73:N73">
    <cfRule type="cellIs" dxfId="31" priority="23" stopIfTrue="1" operator="equal">
      <formula>"Fail"</formula>
    </cfRule>
    <cfRule type="cellIs" dxfId="30" priority="24" stopIfTrue="1" operator="equal">
      <formula>"Pass"</formula>
    </cfRule>
  </conditionalFormatting>
  <conditionalFormatting sqref="E89:N89">
    <cfRule type="cellIs" dxfId="29" priority="21" stopIfTrue="1" operator="equal">
      <formula>"Fail"</formula>
    </cfRule>
    <cfRule type="cellIs" dxfId="28" priority="22" stopIfTrue="1" operator="equal">
      <formula>"Pass"</formula>
    </cfRule>
  </conditionalFormatting>
  <conditionalFormatting sqref="E105:N105">
    <cfRule type="cellIs" dxfId="27" priority="19" stopIfTrue="1" operator="equal">
      <formula>"Fail"</formula>
    </cfRule>
    <cfRule type="cellIs" dxfId="26" priority="20" stopIfTrue="1" operator="equal">
      <formula>"Pass"</formula>
    </cfRule>
  </conditionalFormatting>
  <conditionalFormatting sqref="E121:N121">
    <cfRule type="cellIs" dxfId="25" priority="17" stopIfTrue="1" operator="equal">
      <formula>"Fail"</formula>
    </cfRule>
    <cfRule type="cellIs" dxfId="24" priority="18" stopIfTrue="1" operator="equal">
      <formula>"Pass"</formula>
    </cfRule>
  </conditionalFormatting>
  <conditionalFormatting sqref="E137:N137">
    <cfRule type="cellIs" dxfId="23" priority="15" stopIfTrue="1" operator="equal">
      <formula>"Fail"</formula>
    </cfRule>
    <cfRule type="cellIs" dxfId="22" priority="16" stopIfTrue="1" operator="equal">
      <formula>"Pass"</formula>
    </cfRule>
  </conditionalFormatting>
  <conditionalFormatting sqref="E153:N153">
    <cfRule type="cellIs" dxfId="21" priority="13" stopIfTrue="1" operator="equal">
      <formula>"Fail"</formula>
    </cfRule>
    <cfRule type="cellIs" dxfId="20" priority="14" stopIfTrue="1" operator="equal">
      <formula>"Pass"</formula>
    </cfRule>
  </conditionalFormatting>
  <conditionalFormatting sqref="E80:N80">
    <cfRule type="cellIs" dxfId="19" priority="11" stopIfTrue="1" operator="equal">
      <formula>"Fail"</formula>
    </cfRule>
    <cfRule type="cellIs" dxfId="18" priority="12" stopIfTrue="1" operator="equal">
      <formula>"Pass"</formula>
    </cfRule>
  </conditionalFormatting>
  <conditionalFormatting sqref="E96:N96">
    <cfRule type="cellIs" dxfId="17" priority="9" stopIfTrue="1" operator="equal">
      <formula>"Fail"</formula>
    </cfRule>
    <cfRule type="cellIs" dxfId="16" priority="10" stopIfTrue="1" operator="equal">
      <formula>"Pass"</formula>
    </cfRule>
  </conditionalFormatting>
  <conditionalFormatting sqref="E112:N112">
    <cfRule type="cellIs" dxfId="15" priority="7" stopIfTrue="1" operator="equal">
      <formula>"Fail"</formula>
    </cfRule>
    <cfRule type="cellIs" dxfId="14" priority="8" stopIfTrue="1" operator="equal">
      <formula>"Pass"</formula>
    </cfRule>
  </conditionalFormatting>
  <conditionalFormatting sqref="E128:N128">
    <cfRule type="cellIs" dxfId="13" priority="5" stopIfTrue="1" operator="equal">
      <formula>"Fail"</formula>
    </cfRule>
    <cfRule type="cellIs" dxfId="12" priority="6" stopIfTrue="1" operator="equal">
      <formula>"Pass"</formula>
    </cfRule>
  </conditionalFormatting>
  <conditionalFormatting sqref="E144:N144">
    <cfRule type="cellIs" dxfId="11" priority="3" stopIfTrue="1" operator="equal">
      <formula>"Fail"</formula>
    </cfRule>
    <cfRule type="cellIs" dxfId="10" priority="4" stopIfTrue="1" operator="equal">
      <formula>"Pass"</formula>
    </cfRule>
  </conditionalFormatting>
  <conditionalFormatting sqref="E160:N160">
    <cfRule type="cellIs" dxfId="9" priority="1" stopIfTrue="1" operator="equal">
      <formula>"Fail"</formula>
    </cfRule>
    <cfRule type="cellIs" dxfId="8" priority="2" stopIfTrue="1" operator="equal">
      <formula>"Pass"</formula>
    </cfRule>
  </conditionalFormatting>
  <dataValidations disablePrompts="1" count="1">
    <dataValidation type="list" allowBlank="1" showInputMessage="1" showErrorMessage="1" sqref="K165:N165">
      <formula1>OpRisk</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4" manualBreakCount="4">
    <brk id="28" max="16383" man="1"/>
    <brk id="66" max="16383" man="1"/>
    <brk id="114" max="16383" man="1"/>
    <brk id="16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AD244"/>
  <sheetViews>
    <sheetView zoomScale="75" zoomScaleNormal="75" workbookViewId="0"/>
  </sheetViews>
  <sheetFormatPr defaultColWidth="0" defaultRowHeight="15" customHeight="1" zeroHeight="1" x14ac:dyDescent="0.25"/>
  <cols>
    <col min="1" max="1" width="1.7109375" style="1584" customWidth="1"/>
    <col min="2" max="2" width="4.7109375" style="1584" customWidth="1"/>
    <col min="3" max="3" width="50.7109375" style="1584" customWidth="1"/>
    <col min="4" max="4" width="16.7109375" style="1587" customWidth="1"/>
    <col min="5" max="5" width="16.7109375" style="1584" customWidth="1"/>
    <col min="6" max="29" width="16.7109375" customWidth="1"/>
    <col min="30" max="30" width="1.7109375" customWidth="1"/>
    <col min="31" max="16384" width="11.42578125" hidden="1"/>
  </cols>
  <sheetData>
    <row r="1" spans="1:30" s="1722" customFormat="1" ht="30.75" x14ac:dyDescent="0.55000000000000004">
      <c r="A1" s="1978" t="s">
        <v>1711</v>
      </c>
      <c r="B1" s="1981"/>
      <c r="C1" s="1982"/>
      <c r="D1" s="1982"/>
      <c r="E1" s="1982"/>
      <c r="F1" s="1517"/>
      <c r="G1" s="1517" t="str">
        <f>CONCATENATE("Reporting unit: ", 'General Info'!$C$57, " ", 'General Info'!$C$56)</f>
        <v xml:space="preserve">Reporting unit: 1 </v>
      </c>
      <c r="H1" s="1982"/>
      <c r="I1" s="1982"/>
      <c r="J1" s="1982"/>
      <c r="K1" s="1445"/>
      <c r="L1" s="1982"/>
      <c r="M1" s="1982"/>
      <c r="N1" s="1445"/>
      <c r="O1" s="1983"/>
      <c r="P1" s="1984"/>
      <c r="Q1" s="1926"/>
      <c r="R1" s="1926"/>
      <c r="S1" s="1926"/>
      <c r="T1" s="1926"/>
      <c r="U1" s="1926"/>
      <c r="V1" s="1926"/>
      <c r="W1" s="1926"/>
      <c r="X1" s="1926"/>
      <c r="Y1" s="1926"/>
      <c r="Z1" s="1926"/>
      <c r="AA1" s="1926"/>
      <c r="AB1" s="1926"/>
      <c r="AC1" s="1926"/>
      <c r="AD1" s="1919"/>
    </row>
    <row r="2" spans="1:30" s="1587" customFormat="1" ht="45" customHeight="1" x14ac:dyDescent="0.55000000000000004">
      <c r="A2" s="1979" t="s">
        <v>1712</v>
      </c>
      <c r="B2" s="1786"/>
      <c r="C2" s="1787"/>
      <c r="D2" s="1787"/>
      <c r="E2" s="1787"/>
      <c r="F2" s="1788"/>
      <c r="G2" s="1789"/>
      <c r="H2" s="1789"/>
      <c r="I2" s="1789"/>
      <c r="J2" s="1789"/>
      <c r="K2" s="1787"/>
      <c r="L2" s="1789"/>
      <c r="M2" s="1789"/>
      <c r="N2" s="1787"/>
      <c r="O2" s="1790"/>
      <c r="P2" s="1791"/>
      <c r="Q2" s="1792"/>
      <c r="R2" s="1792"/>
      <c r="S2" s="1792"/>
      <c r="T2" s="1792"/>
      <c r="U2" s="1792"/>
      <c r="V2" s="1792"/>
      <c r="W2" s="1792"/>
      <c r="X2" s="1792"/>
      <c r="Y2" s="1792"/>
      <c r="Z2" s="1792"/>
      <c r="AA2" s="1792"/>
      <c r="AB2" s="1792"/>
      <c r="AC2" s="1792"/>
      <c r="AD2" s="1793"/>
    </row>
    <row r="3" spans="1:30" s="1587" customFormat="1" ht="15" customHeight="1" x14ac:dyDescent="0.25">
      <c r="A3" s="1469"/>
      <c r="B3" s="1792"/>
      <c r="C3" s="1794"/>
      <c r="D3" s="1794"/>
      <c r="E3" s="2715" t="s">
        <v>1713</v>
      </c>
      <c r="F3" s="2715"/>
      <c r="G3" s="2715"/>
      <c r="H3" s="2715"/>
      <c r="I3" s="2715"/>
      <c r="J3" s="2715"/>
      <c r="K3" s="2716"/>
      <c r="L3" s="2719" t="s">
        <v>1714</v>
      </c>
      <c r="M3" s="2720"/>
      <c r="N3" s="2723" t="s">
        <v>1715</v>
      </c>
      <c r="O3" s="2724"/>
      <c r="P3" s="2719" t="s">
        <v>1716</v>
      </c>
      <c r="Q3" s="2727"/>
      <c r="R3" s="1030"/>
      <c r="S3" s="1030"/>
      <c r="T3" s="1030"/>
      <c r="U3" s="1030"/>
      <c r="V3" s="1030"/>
      <c r="W3" s="1030"/>
      <c r="X3" s="1030"/>
      <c r="Y3" s="1030"/>
      <c r="Z3" s="1030"/>
      <c r="AA3" s="1030"/>
      <c r="AB3" s="1030"/>
      <c r="AC3" s="1030"/>
      <c r="AD3" s="1016"/>
    </row>
    <row r="4" spans="1:30" s="1587" customFormat="1" ht="15" customHeight="1" x14ac:dyDescent="0.25">
      <c r="A4" s="1469"/>
      <c r="B4" s="1030"/>
      <c r="C4" s="1795"/>
      <c r="D4" s="1795"/>
      <c r="E4" s="2715" t="s">
        <v>1717</v>
      </c>
      <c r="F4" s="2715"/>
      <c r="G4" s="2715"/>
      <c r="H4" s="2715" t="s">
        <v>1718</v>
      </c>
      <c r="I4" s="2715"/>
      <c r="J4" s="2715"/>
      <c r="K4" s="2716"/>
      <c r="L4" s="2721"/>
      <c r="M4" s="2722"/>
      <c r="N4" s="2725"/>
      <c r="O4" s="2726"/>
      <c r="P4" s="2721"/>
      <c r="Q4" s="2728"/>
      <c r="R4" s="1030"/>
      <c r="S4" s="1030"/>
      <c r="T4" s="1030"/>
      <c r="U4" s="1030"/>
      <c r="V4" s="1030"/>
      <c r="W4" s="1030"/>
      <c r="X4" s="1030"/>
      <c r="Y4" s="1030"/>
      <c r="Z4" s="1030"/>
      <c r="AA4" s="1030"/>
      <c r="AB4" s="1030"/>
      <c r="AC4" s="1030"/>
      <c r="AD4" s="1016"/>
    </row>
    <row r="5" spans="1:30" s="1587" customFormat="1" ht="15" customHeight="1" x14ac:dyDescent="0.25">
      <c r="A5" s="1469"/>
      <c r="B5" s="1030"/>
      <c r="C5" s="1795"/>
      <c r="D5" s="1795"/>
      <c r="E5" s="2715" t="s">
        <v>106</v>
      </c>
      <c r="F5" s="2715" t="s">
        <v>137</v>
      </c>
      <c r="G5" s="2715"/>
      <c r="H5" s="2715" t="s">
        <v>1719</v>
      </c>
      <c r="I5" s="2715"/>
      <c r="J5" s="2715" t="s">
        <v>137</v>
      </c>
      <c r="K5" s="2716"/>
      <c r="L5" s="2715" t="s">
        <v>137</v>
      </c>
      <c r="M5" s="2717"/>
      <c r="N5" s="2718" t="s">
        <v>137</v>
      </c>
      <c r="O5" s="2715"/>
      <c r="P5" s="2715" t="s">
        <v>137</v>
      </c>
      <c r="Q5" s="2716"/>
      <c r="R5" s="1030"/>
      <c r="S5" s="1030"/>
      <c r="T5" s="1030"/>
      <c r="U5" s="1030"/>
      <c r="V5" s="1030"/>
      <c r="W5" s="1030"/>
      <c r="X5" s="1030"/>
      <c r="Y5" s="1030"/>
      <c r="Z5" s="1030"/>
      <c r="AA5" s="1030"/>
      <c r="AB5" s="1030"/>
      <c r="AC5" s="1030"/>
      <c r="AD5" s="1016"/>
    </row>
    <row r="6" spans="1:30" s="1587" customFormat="1" ht="60" customHeight="1" x14ac:dyDescent="0.25">
      <c r="A6" s="1469"/>
      <c r="B6" s="1377"/>
      <c r="C6" s="2154"/>
      <c r="D6" s="2154"/>
      <c r="E6" s="2715"/>
      <c r="F6" s="2141" t="s">
        <v>1720</v>
      </c>
      <c r="G6" s="2141" t="s">
        <v>1721</v>
      </c>
      <c r="H6" s="2141" t="s">
        <v>1668</v>
      </c>
      <c r="I6" s="2141" t="s">
        <v>1722</v>
      </c>
      <c r="J6" s="2141" t="s">
        <v>1720</v>
      </c>
      <c r="K6" s="2142" t="s">
        <v>1721</v>
      </c>
      <c r="L6" s="2141" t="s">
        <v>1723</v>
      </c>
      <c r="M6" s="2150" t="s">
        <v>1724</v>
      </c>
      <c r="N6" s="2151" t="s">
        <v>1725</v>
      </c>
      <c r="O6" s="2141" t="s">
        <v>1726</v>
      </c>
      <c r="P6" s="2141" t="s">
        <v>1723</v>
      </c>
      <c r="Q6" s="2142" t="s">
        <v>1724</v>
      </c>
      <c r="R6" s="1030"/>
      <c r="S6" s="1030"/>
      <c r="T6" s="1030"/>
      <c r="U6" s="1030"/>
      <c r="V6" s="1030"/>
      <c r="W6" s="1030"/>
      <c r="X6" s="1030"/>
      <c r="Y6" s="1030"/>
      <c r="Z6" s="1030"/>
      <c r="AA6" s="1030"/>
      <c r="AB6" s="1030"/>
      <c r="AC6" s="1030"/>
      <c r="AD6" s="1016"/>
    </row>
    <row r="7" spans="1:30" s="1006" customFormat="1" ht="15" customHeight="1" x14ac:dyDescent="0.25">
      <c r="A7" s="1469"/>
      <c r="B7" s="2139">
        <v>1</v>
      </c>
      <c r="C7" s="1796" t="s">
        <v>1727</v>
      </c>
      <c r="D7" s="1797"/>
      <c r="E7" s="1055">
        <f>SUM(F26:K26)</f>
        <v>0</v>
      </c>
      <c r="F7" s="1798"/>
      <c r="G7" s="1055">
        <f>SUM(L26:Q26)</f>
        <v>0</v>
      </c>
      <c r="H7" s="82">
        <f>SUM(R26:W26)</f>
        <v>0</v>
      </c>
      <c r="I7" s="1539"/>
      <c r="J7" s="1799"/>
      <c r="K7" s="1604">
        <f>SUM(X26:AC26)</f>
        <v>0</v>
      </c>
      <c r="L7" s="1539"/>
      <c r="M7" s="1800"/>
      <c r="N7" s="1801">
        <f>F91</f>
        <v>0</v>
      </c>
      <c r="O7" s="1603">
        <f>M91</f>
        <v>0</v>
      </c>
      <c r="P7" s="1539"/>
      <c r="Q7" s="1802"/>
      <c r="R7" s="1068"/>
      <c r="S7" s="1068"/>
      <c r="T7" s="1068"/>
      <c r="U7" s="1068"/>
      <c r="V7" s="1068"/>
      <c r="W7" s="1068"/>
      <c r="X7" s="1068"/>
      <c r="Y7" s="1068"/>
      <c r="Z7" s="1068"/>
      <c r="AA7" s="1068"/>
      <c r="AB7" s="1068"/>
      <c r="AC7" s="1068"/>
      <c r="AD7" s="1008"/>
    </row>
    <row r="8" spans="1:30" s="1006" customFormat="1" ht="15" customHeight="1" x14ac:dyDescent="0.25">
      <c r="A8" s="1469"/>
      <c r="B8" s="1696">
        <v>2</v>
      </c>
      <c r="C8" s="1803" t="s">
        <v>247</v>
      </c>
      <c r="D8" s="1804"/>
      <c r="E8" s="76">
        <f>SUM(F32:K32)</f>
        <v>0</v>
      </c>
      <c r="F8" s="1805"/>
      <c r="G8" s="76">
        <f>SUM(L32:Q32)</f>
        <v>0</v>
      </c>
      <c r="H8" s="16">
        <f>SUM(R32:W32)</f>
        <v>0</v>
      </c>
      <c r="I8" s="52"/>
      <c r="J8" s="1805"/>
      <c r="K8" s="16">
        <f>SUM(X32:AC32)</f>
        <v>0</v>
      </c>
      <c r="L8" s="52"/>
      <c r="M8" s="1806"/>
      <c r="N8" s="1807">
        <f>F97</f>
        <v>0</v>
      </c>
      <c r="O8" s="76">
        <f>M97</f>
        <v>0</v>
      </c>
      <c r="P8" s="52"/>
      <c r="Q8" s="1808"/>
      <c r="R8" s="1068"/>
      <c r="S8" s="1068"/>
      <c r="T8" s="1068"/>
      <c r="U8" s="1068"/>
      <c r="V8" s="1068"/>
      <c r="W8" s="1068"/>
      <c r="X8" s="1068"/>
      <c r="Y8" s="1068"/>
      <c r="Z8" s="1068"/>
      <c r="AA8" s="1068"/>
      <c r="AB8" s="1068"/>
      <c r="AC8" s="1068"/>
      <c r="AD8" s="1008"/>
    </row>
    <row r="9" spans="1:30" s="1006" customFormat="1" ht="15" customHeight="1" x14ac:dyDescent="0.25">
      <c r="A9" s="1469"/>
      <c r="B9" s="1696">
        <v>3</v>
      </c>
      <c r="C9" s="1803" t="s">
        <v>1728</v>
      </c>
      <c r="D9" s="1804"/>
      <c r="E9" s="76">
        <f>SUM(F38:K38)</f>
        <v>0</v>
      </c>
      <c r="F9" s="1805"/>
      <c r="G9" s="76">
        <f>SUM(L38:Q38)</f>
        <v>0</v>
      </c>
      <c r="H9" s="16">
        <f>SUM(R38:W38)</f>
        <v>0</v>
      </c>
      <c r="I9" s="52"/>
      <c r="J9" s="1805"/>
      <c r="K9" s="16">
        <f>SUM(X38:AC38)</f>
        <v>0</v>
      </c>
      <c r="L9" s="52"/>
      <c r="M9" s="1806"/>
      <c r="N9" s="1807">
        <f>F103</f>
        <v>0</v>
      </c>
      <c r="O9" s="76">
        <f>M103</f>
        <v>0</v>
      </c>
      <c r="P9" s="52"/>
      <c r="Q9" s="1808"/>
      <c r="R9" s="1068"/>
      <c r="S9" s="1068"/>
      <c r="T9" s="1068"/>
      <c r="U9" s="1068"/>
      <c r="V9" s="1068"/>
      <c r="W9" s="1068"/>
      <c r="X9" s="1068"/>
      <c r="Y9" s="1068"/>
      <c r="Z9" s="1068"/>
      <c r="AA9" s="1068"/>
      <c r="AB9" s="1068"/>
      <c r="AC9" s="1068"/>
      <c r="AD9" s="1008"/>
    </row>
    <row r="10" spans="1:30" s="1006" customFormat="1" ht="15" customHeight="1" x14ac:dyDescent="0.25">
      <c r="A10" s="1469"/>
      <c r="B10" s="1696">
        <v>4</v>
      </c>
      <c r="C10" s="1803" t="s">
        <v>1729</v>
      </c>
      <c r="D10" s="1804"/>
      <c r="E10" s="76">
        <f t="shared" ref="E10:Q10" si="0">SUM(E11:E19)</f>
        <v>0</v>
      </c>
      <c r="F10" s="76">
        <f t="shared" si="0"/>
        <v>0</v>
      </c>
      <c r="G10" s="76">
        <f t="shared" si="0"/>
        <v>0</v>
      </c>
      <c r="H10" s="16">
        <f t="shared" si="0"/>
        <v>0</v>
      </c>
      <c r="I10" s="76">
        <f t="shared" si="0"/>
        <v>0</v>
      </c>
      <c r="J10" s="76">
        <f t="shared" si="0"/>
        <v>0</v>
      </c>
      <c r="K10" s="16">
        <f t="shared" si="0"/>
        <v>0</v>
      </c>
      <c r="L10" s="76">
        <f t="shared" si="0"/>
        <v>0</v>
      </c>
      <c r="M10" s="1809">
        <f t="shared" si="0"/>
        <v>0</v>
      </c>
      <c r="N10" s="1807">
        <f t="shared" si="0"/>
        <v>0</v>
      </c>
      <c r="O10" s="76">
        <f t="shared" si="0"/>
        <v>0</v>
      </c>
      <c r="P10" s="76">
        <f t="shared" si="0"/>
        <v>0</v>
      </c>
      <c r="Q10" s="16">
        <f t="shared" si="0"/>
        <v>0</v>
      </c>
      <c r="R10" s="1068"/>
      <c r="S10" s="1068"/>
      <c r="T10" s="1068"/>
      <c r="U10" s="1068"/>
      <c r="V10" s="1068"/>
      <c r="W10" s="1068"/>
      <c r="X10" s="1068"/>
      <c r="Y10" s="1068"/>
      <c r="Z10" s="1068"/>
      <c r="AA10" s="1068"/>
      <c r="AB10" s="1068"/>
      <c r="AC10" s="1068"/>
      <c r="AD10" s="1008"/>
    </row>
    <row r="11" spans="1:30" s="1006" customFormat="1" ht="15" customHeight="1" x14ac:dyDescent="0.25">
      <c r="A11" s="1469"/>
      <c r="B11" s="1696">
        <v>4.0999999999999996</v>
      </c>
      <c r="C11" s="2140" t="s">
        <v>1730</v>
      </c>
      <c r="D11" s="1505"/>
      <c r="E11" s="76">
        <f>SUM(F45:K45)</f>
        <v>0</v>
      </c>
      <c r="F11" s="1805"/>
      <c r="G11" s="76">
        <f>SUM(L45:Q45)</f>
        <v>0</v>
      </c>
      <c r="H11" s="16">
        <f>SUM(R45:W45)</f>
        <v>0</v>
      </c>
      <c r="I11" s="52"/>
      <c r="J11" s="1805"/>
      <c r="K11" s="16">
        <f>SUM(X45:AC45)</f>
        <v>0</v>
      </c>
      <c r="L11" s="52"/>
      <c r="M11" s="1806"/>
      <c r="N11" s="1807">
        <f>F110</f>
        <v>0</v>
      </c>
      <c r="O11" s="76">
        <f>M110</f>
        <v>0</v>
      </c>
      <c r="P11" s="52"/>
      <c r="Q11" s="1808"/>
      <c r="R11" s="1068"/>
      <c r="S11" s="1068"/>
      <c r="T11" s="1068"/>
      <c r="U11" s="1068"/>
      <c r="V11" s="1068"/>
      <c r="W11" s="1068"/>
      <c r="X11" s="1068"/>
      <c r="Y11" s="1068"/>
      <c r="Z11" s="1068"/>
      <c r="AA11" s="1068"/>
      <c r="AB11" s="1068"/>
      <c r="AC11" s="1068"/>
      <c r="AD11" s="1008"/>
    </row>
    <row r="12" spans="1:30" s="1006" customFormat="1" ht="30" customHeight="1" x14ac:dyDescent="0.25">
      <c r="A12" s="1469"/>
      <c r="B12" s="1810"/>
      <c r="C12" s="1811" t="s">
        <v>1731</v>
      </c>
      <c r="D12" s="1812"/>
      <c r="E12" s="44"/>
      <c r="F12" s="44"/>
      <c r="G12" s="44"/>
      <c r="H12" s="425"/>
      <c r="I12" s="44"/>
      <c r="J12" s="44"/>
      <c r="K12" s="425"/>
      <c r="L12" s="44"/>
      <c r="M12" s="1813"/>
      <c r="N12" s="1814"/>
      <c r="O12" s="44"/>
      <c r="P12" s="44"/>
      <c r="Q12" s="425"/>
      <c r="R12" s="1068"/>
      <c r="S12" s="1068"/>
      <c r="T12" s="1068"/>
      <c r="U12" s="1068"/>
      <c r="V12" s="1068"/>
      <c r="W12" s="1068"/>
      <c r="X12" s="1068"/>
      <c r="Y12" s="1068"/>
      <c r="Z12" s="1068"/>
      <c r="AA12" s="1068"/>
      <c r="AB12" s="1068"/>
      <c r="AC12" s="1068"/>
      <c r="AD12" s="1008"/>
    </row>
    <row r="13" spans="1:30" s="1006" customFormat="1" ht="15" customHeight="1" x14ac:dyDescent="0.25">
      <c r="A13" s="1469"/>
      <c r="B13" s="1696">
        <v>4.2</v>
      </c>
      <c r="C13" s="1815" t="s">
        <v>1732</v>
      </c>
      <c r="D13" s="1506"/>
      <c r="E13" s="76">
        <f>SUM(F50:K50)</f>
        <v>0</v>
      </c>
      <c r="F13" s="1805"/>
      <c r="G13" s="76">
        <f>SUM(L50:Q50)</f>
        <v>0</v>
      </c>
      <c r="H13" s="16">
        <f>SUM(R50:W50)</f>
        <v>0</v>
      </c>
      <c r="I13" s="52"/>
      <c r="J13" s="1805"/>
      <c r="K13" s="16">
        <f>SUM(X50:AC50)</f>
        <v>0</v>
      </c>
      <c r="L13" s="52"/>
      <c r="M13" s="1806"/>
      <c r="N13" s="1807">
        <f>F115</f>
        <v>0</v>
      </c>
      <c r="O13" s="76">
        <f>M115</f>
        <v>0</v>
      </c>
      <c r="P13" s="52"/>
      <c r="Q13" s="1808"/>
      <c r="R13" s="1068"/>
      <c r="S13" s="1068"/>
      <c r="T13" s="1068"/>
      <c r="U13" s="1068"/>
      <c r="V13" s="1068"/>
      <c r="W13" s="1068"/>
      <c r="X13" s="1068"/>
      <c r="Y13" s="1068"/>
      <c r="Z13" s="1068"/>
      <c r="AA13" s="1068"/>
      <c r="AB13" s="1068"/>
      <c r="AC13" s="1068"/>
      <c r="AD13" s="1008"/>
    </row>
    <row r="14" spans="1:30" s="1006" customFormat="1" ht="15" customHeight="1" x14ac:dyDescent="0.25">
      <c r="A14" s="1469"/>
      <c r="B14" s="1696">
        <v>4.3</v>
      </c>
      <c r="C14" s="1815" t="s">
        <v>1733</v>
      </c>
      <c r="D14" s="1506"/>
      <c r="E14" s="76">
        <f>SUM(F54:K54)</f>
        <v>0</v>
      </c>
      <c r="F14" s="1805"/>
      <c r="G14" s="76">
        <f>SUM(L54:Q54)</f>
        <v>0</v>
      </c>
      <c r="H14" s="16">
        <f>SUM(R54:W54)</f>
        <v>0</v>
      </c>
      <c r="I14" s="52"/>
      <c r="J14" s="1805"/>
      <c r="K14" s="16">
        <f>SUM(X54:AC54)</f>
        <v>0</v>
      </c>
      <c r="L14" s="52"/>
      <c r="M14" s="1806"/>
      <c r="N14" s="1807">
        <f>F119</f>
        <v>0</v>
      </c>
      <c r="O14" s="76">
        <f>M119</f>
        <v>0</v>
      </c>
      <c r="P14" s="52"/>
      <c r="Q14" s="1808"/>
      <c r="R14" s="1068"/>
      <c r="S14" s="1068"/>
      <c r="T14" s="1068"/>
      <c r="U14" s="1068"/>
      <c r="V14" s="1068"/>
      <c r="W14" s="1068"/>
      <c r="X14" s="1068"/>
      <c r="Y14" s="1068"/>
      <c r="Z14" s="1068"/>
      <c r="AA14" s="1068"/>
      <c r="AB14" s="1068"/>
      <c r="AC14" s="1068"/>
      <c r="AD14" s="1008"/>
    </row>
    <row r="15" spans="1:30" s="1006" customFormat="1" ht="15" customHeight="1" x14ac:dyDescent="0.25">
      <c r="A15" s="1469"/>
      <c r="B15" s="1696">
        <v>4.4000000000000004</v>
      </c>
      <c r="C15" s="1815" t="s">
        <v>1734</v>
      </c>
      <c r="D15" s="1506"/>
      <c r="E15" s="76">
        <f>SUM(F58:K58)</f>
        <v>0</v>
      </c>
      <c r="F15" s="1805"/>
      <c r="G15" s="76">
        <f>SUM(L58:Q58)</f>
        <v>0</v>
      </c>
      <c r="H15" s="16">
        <f>SUM(R58:W58)</f>
        <v>0</v>
      </c>
      <c r="I15" s="52"/>
      <c r="J15" s="1805"/>
      <c r="K15" s="16">
        <f>SUM(X58:AC58)</f>
        <v>0</v>
      </c>
      <c r="L15" s="52"/>
      <c r="M15" s="1806"/>
      <c r="N15" s="1807">
        <f>F123</f>
        <v>0</v>
      </c>
      <c r="O15" s="76">
        <f>M123</f>
        <v>0</v>
      </c>
      <c r="P15" s="52"/>
      <c r="Q15" s="1808"/>
      <c r="R15" s="1068"/>
      <c r="S15" s="1068"/>
      <c r="T15" s="1068"/>
      <c r="U15" s="1068"/>
      <c r="V15" s="1068"/>
      <c r="W15" s="1068"/>
      <c r="X15" s="1068"/>
      <c r="Y15" s="1068"/>
      <c r="Z15" s="1068"/>
      <c r="AA15" s="1068"/>
      <c r="AB15" s="1068"/>
      <c r="AC15" s="1068"/>
      <c r="AD15" s="1008"/>
    </row>
    <row r="16" spans="1:30" s="1006" customFormat="1" ht="30" customHeight="1" x14ac:dyDescent="0.25">
      <c r="A16" s="1469"/>
      <c r="B16" s="1810"/>
      <c r="C16" s="1811" t="s">
        <v>1735</v>
      </c>
      <c r="D16" s="1812"/>
      <c r="E16" s="44"/>
      <c r="F16" s="44"/>
      <c r="G16" s="44"/>
      <c r="H16" s="425"/>
      <c r="I16" s="44"/>
      <c r="J16" s="44"/>
      <c r="K16" s="425"/>
      <c r="L16" s="44"/>
      <c r="M16" s="1813"/>
      <c r="N16" s="1814"/>
      <c r="O16" s="44"/>
      <c r="P16" s="44"/>
      <c r="Q16" s="425"/>
      <c r="R16" s="1068"/>
      <c r="S16" s="1068"/>
      <c r="T16" s="1068"/>
      <c r="U16" s="1068"/>
      <c r="V16" s="1068"/>
      <c r="W16" s="1068"/>
      <c r="X16" s="1068"/>
      <c r="Y16" s="1068"/>
      <c r="Z16" s="1068"/>
      <c r="AA16" s="1068"/>
      <c r="AB16" s="1068"/>
      <c r="AC16" s="1068"/>
      <c r="AD16" s="1008"/>
    </row>
    <row r="17" spans="1:30" s="1006" customFormat="1" ht="15" customHeight="1" x14ac:dyDescent="0.25">
      <c r="A17" s="1469"/>
      <c r="B17" s="1696">
        <v>4.5</v>
      </c>
      <c r="C17" s="1815" t="s">
        <v>1732</v>
      </c>
      <c r="D17" s="1506"/>
      <c r="E17" s="76">
        <f>SUM(F63:K63)</f>
        <v>0</v>
      </c>
      <c r="F17" s="1805"/>
      <c r="G17" s="76">
        <f>SUM(L63:Q63)</f>
        <v>0</v>
      </c>
      <c r="H17" s="16">
        <f>SUM(R63:W63)</f>
        <v>0</v>
      </c>
      <c r="I17" s="52"/>
      <c r="J17" s="1805"/>
      <c r="K17" s="16">
        <f>SUM(X63:AC63)</f>
        <v>0</v>
      </c>
      <c r="L17" s="52"/>
      <c r="M17" s="1806"/>
      <c r="N17" s="1807">
        <f>F128</f>
        <v>0</v>
      </c>
      <c r="O17" s="76">
        <f>M128</f>
        <v>0</v>
      </c>
      <c r="P17" s="52"/>
      <c r="Q17" s="1808"/>
      <c r="R17" s="1068"/>
      <c r="S17" s="1068"/>
      <c r="T17" s="1068"/>
      <c r="U17" s="1068"/>
      <c r="V17" s="1068"/>
      <c r="W17" s="1068"/>
      <c r="X17" s="1068"/>
      <c r="Y17" s="1068"/>
      <c r="Z17" s="1068"/>
      <c r="AA17" s="1068"/>
      <c r="AB17" s="1068"/>
      <c r="AC17" s="1068"/>
      <c r="AD17" s="1008"/>
    </row>
    <row r="18" spans="1:30" s="1006" customFormat="1" ht="15" customHeight="1" x14ac:dyDescent="0.25">
      <c r="A18" s="1469"/>
      <c r="B18" s="1696">
        <v>4.5999999999999996</v>
      </c>
      <c r="C18" s="1815" t="s">
        <v>1733</v>
      </c>
      <c r="D18" s="1506"/>
      <c r="E18" s="76">
        <f>SUM(F64:K64)</f>
        <v>0</v>
      </c>
      <c r="F18" s="1805"/>
      <c r="G18" s="76">
        <f>SUM(L64:Q64)</f>
        <v>0</v>
      </c>
      <c r="H18" s="16">
        <f>SUM(R64:W64)</f>
        <v>0</v>
      </c>
      <c r="I18" s="52"/>
      <c r="J18" s="1805"/>
      <c r="K18" s="16">
        <f>SUM(X64:AC64)</f>
        <v>0</v>
      </c>
      <c r="L18" s="52"/>
      <c r="M18" s="1806"/>
      <c r="N18" s="1807">
        <f>F129</f>
        <v>0</v>
      </c>
      <c r="O18" s="76">
        <f>M129</f>
        <v>0</v>
      </c>
      <c r="P18" s="52"/>
      <c r="Q18" s="1808"/>
      <c r="R18" s="1068"/>
      <c r="S18" s="1068"/>
      <c r="T18" s="1068"/>
      <c r="U18" s="1068"/>
      <c r="V18" s="1068"/>
      <c r="W18" s="1068"/>
      <c r="X18" s="1068"/>
      <c r="Y18" s="1068"/>
      <c r="Z18" s="1068"/>
      <c r="AA18" s="1068"/>
      <c r="AB18" s="1068"/>
      <c r="AC18" s="1068"/>
      <c r="AD18" s="1008"/>
    </row>
    <row r="19" spans="1:30" s="1006" customFormat="1" ht="15" customHeight="1" x14ac:dyDescent="0.25">
      <c r="A19" s="1469"/>
      <c r="B19" s="1697">
        <v>4.7</v>
      </c>
      <c r="C19" s="1816" t="s">
        <v>1734</v>
      </c>
      <c r="D19" s="1817"/>
      <c r="E19" s="1542">
        <f>SUM(F65:K65)</f>
        <v>0</v>
      </c>
      <c r="F19" s="1818"/>
      <c r="G19" s="1542">
        <f>SUM(L65:Q65)</f>
        <v>0</v>
      </c>
      <c r="H19" s="1819">
        <f>SUM(R65:W65)</f>
        <v>0</v>
      </c>
      <c r="I19" s="47"/>
      <c r="J19" s="1820"/>
      <c r="K19" s="97">
        <f>SUM(X65:AC65)</f>
        <v>0</v>
      </c>
      <c r="L19" s="47"/>
      <c r="M19" s="1821"/>
      <c r="N19" s="1822">
        <f>F130</f>
        <v>0</v>
      </c>
      <c r="O19" s="877">
        <f>M130</f>
        <v>0</v>
      </c>
      <c r="P19" s="47"/>
      <c r="Q19" s="1823"/>
      <c r="R19" s="1068"/>
      <c r="S19" s="1068"/>
      <c r="T19" s="1068"/>
      <c r="U19" s="1068"/>
      <c r="V19" s="1068"/>
      <c r="W19" s="1068"/>
      <c r="X19" s="1068"/>
      <c r="Y19" s="1068"/>
      <c r="Z19" s="1068"/>
      <c r="AA19" s="1068"/>
      <c r="AB19" s="1068"/>
      <c r="AC19" s="1068"/>
      <c r="AD19" s="1008"/>
    </row>
    <row r="20" spans="1:30" s="1587" customFormat="1" ht="15" customHeight="1" x14ac:dyDescent="0.25">
      <c r="A20" s="1469"/>
      <c r="B20" s="1721"/>
      <c r="C20" s="1824" t="s">
        <v>1736</v>
      </c>
      <c r="D20" s="1824"/>
      <c r="E20" s="1681">
        <f t="shared" ref="E20:Q20" si="1">SUM(E7:E10)</f>
        <v>0</v>
      </c>
      <c r="F20" s="1681">
        <f t="shared" si="1"/>
        <v>0</v>
      </c>
      <c r="G20" s="1681">
        <f t="shared" si="1"/>
        <v>0</v>
      </c>
      <c r="H20" s="1681">
        <f t="shared" si="1"/>
        <v>0</v>
      </c>
      <c r="I20" s="1681">
        <f t="shared" si="1"/>
        <v>0</v>
      </c>
      <c r="J20" s="1681">
        <f t="shared" si="1"/>
        <v>0</v>
      </c>
      <c r="K20" s="1825">
        <f t="shared" si="1"/>
        <v>0</v>
      </c>
      <c r="L20" s="1681">
        <f t="shared" si="1"/>
        <v>0</v>
      </c>
      <c r="M20" s="1682">
        <f t="shared" si="1"/>
        <v>0</v>
      </c>
      <c r="N20" s="1680">
        <f t="shared" si="1"/>
        <v>0</v>
      </c>
      <c r="O20" s="1681">
        <f t="shared" si="1"/>
        <v>0</v>
      </c>
      <c r="P20" s="1681">
        <f t="shared" si="1"/>
        <v>0</v>
      </c>
      <c r="Q20" s="1825">
        <f t="shared" si="1"/>
        <v>0</v>
      </c>
      <c r="R20" s="1030"/>
      <c r="S20" s="1030"/>
      <c r="T20" s="1030"/>
      <c r="U20" s="1030"/>
      <c r="V20" s="1030"/>
      <c r="W20" s="1030"/>
      <c r="X20" s="1030"/>
      <c r="Y20" s="1030"/>
      <c r="Z20" s="1030"/>
      <c r="AA20" s="1030"/>
      <c r="AB20" s="1030"/>
      <c r="AC20" s="1030"/>
      <c r="AD20" s="1016"/>
    </row>
    <row r="21" spans="1:30" s="1871" customFormat="1" ht="15" customHeight="1" x14ac:dyDescent="0.25">
      <c r="A21" s="1826"/>
      <c r="B21" s="1827"/>
      <c r="C21" s="1827"/>
      <c r="D21" s="1827"/>
      <c r="E21" s="1827"/>
      <c r="F21" s="1828"/>
      <c r="G21" s="1828"/>
      <c r="H21" s="1828"/>
      <c r="I21" s="1828"/>
      <c r="J21" s="1827"/>
      <c r="K21" s="1433"/>
      <c r="L21" s="1827"/>
      <c r="M21" s="1827"/>
      <c r="N21" s="1433"/>
      <c r="O21" s="1829"/>
      <c r="P21" s="1830"/>
      <c r="Q21" s="1828"/>
      <c r="R21" s="1828"/>
      <c r="S21" s="1828"/>
      <c r="T21" s="1828"/>
      <c r="U21" s="1828"/>
      <c r="V21" s="1828"/>
      <c r="W21" s="1828"/>
      <c r="X21" s="1828"/>
      <c r="Y21" s="1828"/>
      <c r="Z21" s="1828"/>
      <c r="AA21" s="1828"/>
      <c r="AB21" s="1828"/>
      <c r="AC21" s="1828"/>
      <c r="AD21" s="1831"/>
    </row>
    <row r="22" spans="1:30" s="1871" customFormat="1" ht="45" customHeight="1" x14ac:dyDescent="0.25">
      <c r="A22" s="1980" t="s">
        <v>1737</v>
      </c>
      <c r="B22" s="1832"/>
      <c r="C22" s="1511"/>
      <c r="D22" s="1511"/>
      <c r="E22" s="1511"/>
      <c r="F22" s="1833"/>
      <c r="G22" s="1834"/>
      <c r="H22" s="1834"/>
      <c r="I22" s="1834"/>
      <c r="J22" s="1834"/>
      <c r="K22" s="1511"/>
      <c r="L22" s="1834"/>
      <c r="M22" s="1834"/>
      <c r="N22" s="1511"/>
      <c r="O22" s="1835"/>
      <c r="P22" s="1836"/>
      <c r="Q22" s="1716"/>
      <c r="R22" s="1716"/>
      <c r="S22" s="1716"/>
      <c r="T22" s="1716"/>
      <c r="U22" s="1716"/>
      <c r="V22" s="1716"/>
      <c r="W22" s="1716"/>
      <c r="X22" s="1716"/>
      <c r="Y22" s="1716"/>
      <c r="Z22" s="1716"/>
      <c r="AA22" s="1716"/>
      <c r="AB22" s="1716"/>
      <c r="AC22" s="1716"/>
      <c r="AD22" s="1436"/>
    </row>
    <row r="23" spans="1:30" s="1587" customFormat="1" ht="15" customHeight="1" x14ac:dyDescent="0.25">
      <c r="A23" s="1469"/>
      <c r="B23" s="1792"/>
      <c r="C23" s="2729"/>
      <c r="D23" s="2143"/>
      <c r="E23" s="2143"/>
      <c r="F23" s="2712" t="s">
        <v>1717</v>
      </c>
      <c r="G23" s="2712"/>
      <c r="H23" s="2712"/>
      <c r="I23" s="2712"/>
      <c r="J23" s="2712"/>
      <c r="K23" s="2712"/>
      <c r="L23" s="2712"/>
      <c r="M23" s="2712"/>
      <c r="N23" s="2712"/>
      <c r="O23" s="2712"/>
      <c r="P23" s="2712"/>
      <c r="Q23" s="2714"/>
      <c r="R23" s="2711" t="s">
        <v>1718</v>
      </c>
      <c r="S23" s="2712"/>
      <c r="T23" s="2712"/>
      <c r="U23" s="2712"/>
      <c r="V23" s="2712"/>
      <c r="W23" s="2712"/>
      <c r="X23" s="2712"/>
      <c r="Y23" s="2712"/>
      <c r="Z23" s="2712"/>
      <c r="AA23" s="2712"/>
      <c r="AB23" s="2712"/>
      <c r="AC23" s="2713"/>
      <c r="AD23" s="542"/>
    </row>
    <row r="24" spans="1:30" s="1587" customFormat="1" ht="15" customHeight="1" x14ac:dyDescent="0.25">
      <c r="A24" s="1469"/>
      <c r="B24" s="1030"/>
      <c r="C24" s="2730"/>
      <c r="D24" s="2144"/>
      <c r="E24" s="2144"/>
      <c r="F24" s="2712" t="s">
        <v>106</v>
      </c>
      <c r="G24" s="2712"/>
      <c r="H24" s="2712"/>
      <c r="I24" s="2712"/>
      <c r="J24" s="2712"/>
      <c r="K24" s="2712"/>
      <c r="L24" s="2712" t="s">
        <v>1738</v>
      </c>
      <c r="M24" s="2712"/>
      <c r="N24" s="2712"/>
      <c r="O24" s="2712"/>
      <c r="P24" s="2712"/>
      <c r="Q24" s="2714"/>
      <c r="R24" s="2711" t="s">
        <v>106</v>
      </c>
      <c r="S24" s="2712"/>
      <c r="T24" s="2712"/>
      <c r="U24" s="2712"/>
      <c r="V24" s="2712"/>
      <c r="W24" s="2712"/>
      <c r="X24" s="2712" t="s">
        <v>1738</v>
      </c>
      <c r="Y24" s="2712"/>
      <c r="Z24" s="2712"/>
      <c r="AA24" s="2712"/>
      <c r="AB24" s="2712"/>
      <c r="AC24" s="2713"/>
      <c r="AD24" s="542"/>
    </row>
    <row r="25" spans="1:30" s="1587" customFormat="1" ht="15" customHeight="1" x14ac:dyDescent="0.25">
      <c r="A25" s="1469"/>
      <c r="B25" s="1377"/>
      <c r="C25" s="2731"/>
      <c r="D25" s="2145"/>
      <c r="E25" s="2145"/>
      <c r="F25" s="2146" t="s">
        <v>1739</v>
      </c>
      <c r="G25" s="2146" t="s">
        <v>1740</v>
      </c>
      <c r="H25" s="2146" t="s">
        <v>1741</v>
      </c>
      <c r="I25" s="2146" t="s">
        <v>1742</v>
      </c>
      <c r="J25" s="2146" t="s">
        <v>1743</v>
      </c>
      <c r="K25" s="2146" t="s">
        <v>1744</v>
      </c>
      <c r="L25" s="2146" t="s">
        <v>1739</v>
      </c>
      <c r="M25" s="2146" t="s">
        <v>1740</v>
      </c>
      <c r="N25" s="2146" t="s">
        <v>1741</v>
      </c>
      <c r="O25" s="2146" t="s">
        <v>1742</v>
      </c>
      <c r="P25" s="2146" t="s">
        <v>1743</v>
      </c>
      <c r="Q25" s="2147" t="s">
        <v>1744</v>
      </c>
      <c r="R25" s="2148" t="s">
        <v>1739</v>
      </c>
      <c r="S25" s="2146" t="s">
        <v>1740</v>
      </c>
      <c r="T25" s="2146" t="s">
        <v>1741</v>
      </c>
      <c r="U25" s="2146" t="s">
        <v>1742</v>
      </c>
      <c r="V25" s="2146" t="s">
        <v>1743</v>
      </c>
      <c r="W25" s="2146" t="s">
        <v>1744</v>
      </c>
      <c r="X25" s="2146" t="s">
        <v>1739</v>
      </c>
      <c r="Y25" s="2146" t="s">
        <v>1740</v>
      </c>
      <c r="Z25" s="2146" t="s">
        <v>1741</v>
      </c>
      <c r="AA25" s="2146" t="s">
        <v>1742</v>
      </c>
      <c r="AB25" s="2146" t="s">
        <v>1743</v>
      </c>
      <c r="AC25" s="2149" t="s">
        <v>1744</v>
      </c>
      <c r="AD25" s="542"/>
    </row>
    <row r="26" spans="1:30" s="1006" customFormat="1" ht="15" customHeight="1" x14ac:dyDescent="0.25">
      <c r="A26" s="1469"/>
      <c r="B26" s="1837">
        <v>1</v>
      </c>
      <c r="C26" s="1796" t="s">
        <v>1727</v>
      </c>
      <c r="D26" s="1796"/>
      <c r="E26" s="1796"/>
      <c r="F26" s="1539"/>
      <c r="G26" s="1539"/>
      <c r="H26" s="1539"/>
      <c r="I26" s="1539"/>
      <c r="J26" s="1539"/>
      <c r="K26" s="1539"/>
      <c r="L26" s="1539"/>
      <c r="M26" s="1539"/>
      <c r="N26" s="1539"/>
      <c r="O26" s="1539"/>
      <c r="P26" s="1539"/>
      <c r="Q26" s="1838"/>
      <c r="R26" s="1839"/>
      <c r="S26" s="1539"/>
      <c r="T26" s="1539"/>
      <c r="U26" s="1539"/>
      <c r="V26" s="1539"/>
      <c r="W26" s="1539"/>
      <c r="X26" s="1539"/>
      <c r="Y26" s="1539"/>
      <c r="Z26" s="1539"/>
      <c r="AA26" s="1539"/>
      <c r="AB26" s="1539"/>
      <c r="AC26" s="1502"/>
      <c r="AD26" s="1024"/>
    </row>
    <row r="27" spans="1:30" s="1006" customFormat="1" ht="15" customHeight="1" x14ac:dyDescent="0.25">
      <c r="A27" s="1469"/>
      <c r="B27" s="1001"/>
      <c r="C27" s="2140" t="s">
        <v>1745</v>
      </c>
      <c r="D27" s="2140"/>
      <c r="E27" s="2140"/>
      <c r="F27" s="52"/>
      <c r="G27" s="52"/>
      <c r="H27" s="52"/>
      <c r="I27" s="52"/>
      <c r="J27" s="52"/>
      <c r="K27" s="52"/>
      <c r="L27" s="52"/>
      <c r="M27" s="52"/>
      <c r="N27" s="52"/>
      <c r="O27" s="52"/>
      <c r="P27" s="52"/>
      <c r="Q27" s="1840"/>
      <c r="R27" s="1841"/>
      <c r="S27" s="52"/>
      <c r="T27" s="52"/>
      <c r="U27" s="52"/>
      <c r="V27" s="52"/>
      <c r="W27" s="52"/>
      <c r="X27" s="52"/>
      <c r="Y27" s="52"/>
      <c r="Z27" s="52"/>
      <c r="AA27" s="52"/>
      <c r="AB27" s="52"/>
      <c r="AC27" s="95"/>
      <c r="AD27" s="1024"/>
    </row>
    <row r="28" spans="1:30" s="1006" customFormat="1" ht="15" customHeight="1" x14ac:dyDescent="0.25">
      <c r="A28" s="1469"/>
      <c r="B28" s="1001"/>
      <c r="C28" s="1815" t="s">
        <v>1746</v>
      </c>
      <c r="D28" s="1815"/>
      <c r="E28" s="1815"/>
      <c r="F28" s="52"/>
      <c r="G28" s="52"/>
      <c r="H28" s="52"/>
      <c r="I28" s="52"/>
      <c r="J28" s="52"/>
      <c r="K28" s="52"/>
      <c r="L28" s="52"/>
      <c r="M28" s="52"/>
      <c r="N28" s="52"/>
      <c r="O28" s="52"/>
      <c r="P28" s="52"/>
      <c r="Q28" s="1840"/>
      <c r="R28" s="1841"/>
      <c r="S28" s="52"/>
      <c r="T28" s="52"/>
      <c r="U28" s="52"/>
      <c r="V28" s="52"/>
      <c r="W28" s="52"/>
      <c r="X28" s="52"/>
      <c r="Y28" s="52"/>
      <c r="Z28" s="52"/>
      <c r="AA28" s="52"/>
      <c r="AB28" s="52"/>
      <c r="AC28" s="95"/>
      <c r="AD28" s="1024"/>
    </row>
    <row r="29" spans="1:30" s="1006" customFormat="1" ht="15" customHeight="1" x14ac:dyDescent="0.25">
      <c r="A29" s="1469"/>
      <c r="B29" s="1001"/>
      <c r="C29" s="1842" t="s">
        <v>1747</v>
      </c>
      <c r="D29" s="1842"/>
      <c r="E29" s="1842"/>
      <c r="F29" s="52"/>
      <c r="G29" s="52"/>
      <c r="H29" s="52"/>
      <c r="I29" s="52"/>
      <c r="J29" s="52"/>
      <c r="K29" s="52"/>
      <c r="L29" s="52"/>
      <c r="M29" s="52"/>
      <c r="N29" s="52"/>
      <c r="O29" s="52"/>
      <c r="P29" s="52"/>
      <c r="Q29" s="1840"/>
      <c r="R29" s="1841"/>
      <c r="S29" s="52"/>
      <c r="T29" s="52"/>
      <c r="U29" s="52"/>
      <c r="V29" s="52"/>
      <c r="W29" s="52"/>
      <c r="X29" s="52"/>
      <c r="Y29" s="52"/>
      <c r="Z29" s="52"/>
      <c r="AA29" s="52"/>
      <c r="AB29" s="52"/>
      <c r="AC29" s="95"/>
      <c r="AD29" s="1024"/>
    </row>
    <row r="30" spans="1:30" s="1006" customFormat="1" ht="15" customHeight="1" x14ac:dyDescent="0.25">
      <c r="A30" s="1469"/>
      <c r="B30" s="1001"/>
      <c r="C30" s="1843" t="s">
        <v>1748</v>
      </c>
      <c r="D30" s="1843"/>
      <c r="E30" s="1843"/>
      <c r="F30" s="52"/>
      <c r="G30" s="52"/>
      <c r="H30" s="52"/>
      <c r="I30" s="52"/>
      <c r="J30" s="52"/>
      <c r="K30" s="52"/>
      <c r="L30" s="52"/>
      <c r="M30" s="52"/>
      <c r="N30" s="52"/>
      <c r="O30" s="52"/>
      <c r="P30" s="52"/>
      <c r="Q30" s="1840"/>
      <c r="R30" s="1841"/>
      <c r="S30" s="52"/>
      <c r="T30" s="52"/>
      <c r="U30" s="52"/>
      <c r="V30" s="52"/>
      <c r="W30" s="52"/>
      <c r="X30" s="52"/>
      <c r="Y30" s="52"/>
      <c r="Z30" s="52"/>
      <c r="AA30" s="52"/>
      <c r="AB30" s="52"/>
      <c r="AC30" s="95"/>
      <c r="AD30" s="1024"/>
    </row>
    <row r="31" spans="1:30" s="1006" customFormat="1" ht="15" customHeight="1" x14ac:dyDescent="0.25">
      <c r="A31" s="1469"/>
      <c r="B31" s="1844"/>
      <c r="C31" s="1845" t="s">
        <v>1749</v>
      </c>
      <c r="D31" s="1846"/>
      <c r="E31" s="1846"/>
      <c r="F31" s="1847" t="str">
        <f t="shared" ref="F31:AC31" si="2">IF(AND(F26&gt;=F27,F27&gt;=F28,F28&gt;=F29,F29&gt;=F30),"Yes","No")</f>
        <v>Yes</v>
      </c>
      <c r="G31" s="1847" t="str">
        <f t="shared" si="2"/>
        <v>Yes</v>
      </c>
      <c r="H31" s="1847" t="str">
        <f t="shared" si="2"/>
        <v>Yes</v>
      </c>
      <c r="I31" s="1847" t="str">
        <f t="shared" si="2"/>
        <v>Yes</v>
      </c>
      <c r="J31" s="1847" t="str">
        <f t="shared" si="2"/>
        <v>Yes</v>
      </c>
      <c r="K31" s="1847" t="str">
        <f t="shared" si="2"/>
        <v>Yes</v>
      </c>
      <c r="L31" s="1847" t="str">
        <f t="shared" si="2"/>
        <v>Yes</v>
      </c>
      <c r="M31" s="1847" t="str">
        <f t="shared" si="2"/>
        <v>Yes</v>
      </c>
      <c r="N31" s="1847" t="str">
        <f t="shared" si="2"/>
        <v>Yes</v>
      </c>
      <c r="O31" s="1847" t="str">
        <f t="shared" si="2"/>
        <v>Yes</v>
      </c>
      <c r="P31" s="1847" t="str">
        <f t="shared" si="2"/>
        <v>Yes</v>
      </c>
      <c r="Q31" s="1848" t="str">
        <f t="shared" si="2"/>
        <v>Yes</v>
      </c>
      <c r="R31" s="1849" t="str">
        <f t="shared" si="2"/>
        <v>Yes</v>
      </c>
      <c r="S31" s="1847" t="str">
        <f t="shared" si="2"/>
        <v>Yes</v>
      </c>
      <c r="T31" s="1847" t="str">
        <f t="shared" si="2"/>
        <v>Yes</v>
      </c>
      <c r="U31" s="1847" t="str">
        <f t="shared" si="2"/>
        <v>Yes</v>
      </c>
      <c r="V31" s="1847" t="str">
        <f t="shared" si="2"/>
        <v>Yes</v>
      </c>
      <c r="W31" s="1847" t="str">
        <f t="shared" si="2"/>
        <v>Yes</v>
      </c>
      <c r="X31" s="1847" t="str">
        <f t="shared" si="2"/>
        <v>Yes</v>
      </c>
      <c r="Y31" s="1847" t="str">
        <f t="shared" si="2"/>
        <v>Yes</v>
      </c>
      <c r="Z31" s="1847" t="str">
        <f t="shared" si="2"/>
        <v>Yes</v>
      </c>
      <c r="AA31" s="1847" t="str">
        <f t="shared" si="2"/>
        <v>Yes</v>
      </c>
      <c r="AB31" s="1847" t="str">
        <f t="shared" si="2"/>
        <v>Yes</v>
      </c>
      <c r="AC31" s="1850" t="str">
        <f t="shared" si="2"/>
        <v>Yes</v>
      </c>
      <c r="AD31" s="1024"/>
    </row>
    <row r="32" spans="1:30" s="1006" customFormat="1" ht="15" customHeight="1" x14ac:dyDescent="0.25">
      <c r="A32" s="1469"/>
      <c r="B32" s="1851">
        <v>2</v>
      </c>
      <c r="C32" s="1803" t="s">
        <v>247</v>
      </c>
      <c r="D32" s="1803"/>
      <c r="E32" s="1803"/>
      <c r="F32" s="52"/>
      <c r="G32" s="52"/>
      <c r="H32" s="52"/>
      <c r="I32" s="52"/>
      <c r="J32" s="52"/>
      <c r="K32" s="52"/>
      <c r="L32" s="52"/>
      <c r="M32" s="52"/>
      <c r="N32" s="52"/>
      <c r="O32" s="52"/>
      <c r="P32" s="52"/>
      <c r="Q32" s="1840"/>
      <c r="R32" s="1841"/>
      <c r="S32" s="52"/>
      <c r="T32" s="52"/>
      <c r="U32" s="52"/>
      <c r="V32" s="52"/>
      <c r="W32" s="52"/>
      <c r="X32" s="52"/>
      <c r="Y32" s="52"/>
      <c r="Z32" s="52"/>
      <c r="AA32" s="52"/>
      <c r="AB32" s="52"/>
      <c r="AC32" s="95"/>
      <c r="AD32" s="1024"/>
    </row>
    <row r="33" spans="1:30" s="1006" customFormat="1" ht="15" customHeight="1" x14ac:dyDescent="0.25">
      <c r="A33" s="1469"/>
      <c r="B33" s="1001"/>
      <c r="C33" s="2140" t="s">
        <v>1745</v>
      </c>
      <c r="D33" s="2140"/>
      <c r="E33" s="2140"/>
      <c r="F33" s="52"/>
      <c r="G33" s="52"/>
      <c r="H33" s="52"/>
      <c r="I33" s="52"/>
      <c r="J33" s="52"/>
      <c r="K33" s="52"/>
      <c r="L33" s="52"/>
      <c r="M33" s="52"/>
      <c r="N33" s="52"/>
      <c r="O33" s="52"/>
      <c r="P33" s="52"/>
      <c r="Q33" s="1840"/>
      <c r="R33" s="1841"/>
      <c r="S33" s="52"/>
      <c r="T33" s="52"/>
      <c r="U33" s="52"/>
      <c r="V33" s="52"/>
      <c r="W33" s="52"/>
      <c r="X33" s="52"/>
      <c r="Y33" s="52"/>
      <c r="Z33" s="52"/>
      <c r="AA33" s="52"/>
      <c r="AB33" s="52"/>
      <c r="AC33" s="95"/>
      <c r="AD33" s="1024"/>
    </row>
    <row r="34" spans="1:30" s="1006" customFormat="1" ht="15" customHeight="1" x14ac:dyDescent="0.25">
      <c r="A34" s="1469"/>
      <c r="B34" s="1001"/>
      <c r="C34" s="1815" t="s">
        <v>1746</v>
      </c>
      <c r="D34" s="1815"/>
      <c r="E34" s="1815"/>
      <c r="F34" s="52"/>
      <c r="G34" s="52"/>
      <c r="H34" s="52"/>
      <c r="I34" s="52"/>
      <c r="J34" s="52"/>
      <c r="K34" s="52"/>
      <c r="L34" s="52"/>
      <c r="M34" s="52"/>
      <c r="N34" s="52"/>
      <c r="O34" s="52"/>
      <c r="P34" s="52"/>
      <c r="Q34" s="1840"/>
      <c r="R34" s="1841"/>
      <c r="S34" s="52"/>
      <c r="T34" s="52"/>
      <c r="U34" s="52"/>
      <c r="V34" s="52"/>
      <c r="W34" s="52"/>
      <c r="X34" s="52"/>
      <c r="Y34" s="52"/>
      <c r="Z34" s="52"/>
      <c r="AA34" s="52"/>
      <c r="AB34" s="52"/>
      <c r="AC34" s="95"/>
      <c r="AD34" s="1024"/>
    </row>
    <row r="35" spans="1:30" s="1006" customFormat="1" ht="15" customHeight="1" x14ac:dyDescent="0.25">
      <c r="A35" s="1469"/>
      <c r="B35" s="1001"/>
      <c r="C35" s="1842" t="s">
        <v>1747</v>
      </c>
      <c r="D35" s="1842"/>
      <c r="E35" s="1842"/>
      <c r="F35" s="52"/>
      <c r="G35" s="52"/>
      <c r="H35" s="52"/>
      <c r="I35" s="52"/>
      <c r="J35" s="52"/>
      <c r="K35" s="52"/>
      <c r="L35" s="52"/>
      <c r="M35" s="52"/>
      <c r="N35" s="52"/>
      <c r="O35" s="52"/>
      <c r="P35" s="52"/>
      <c r="Q35" s="1840"/>
      <c r="R35" s="1841"/>
      <c r="S35" s="52"/>
      <c r="T35" s="52"/>
      <c r="U35" s="52"/>
      <c r="V35" s="52"/>
      <c r="W35" s="52"/>
      <c r="X35" s="52"/>
      <c r="Y35" s="52"/>
      <c r="Z35" s="52"/>
      <c r="AA35" s="52"/>
      <c r="AB35" s="52"/>
      <c r="AC35" s="95"/>
      <c r="AD35" s="1024"/>
    </row>
    <row r="36" spans="1:30" s="1006" customFormat="1" ht="15" customHeight="1" x14ac:dyDescent="0.25">
      <c r="A36" s="1469"/>
      <c r="B36" s="1001"/>
      <c r="C36" s="1843" t="s">
        <v>1748</v>
      </c>
      <c r="D36" s="1843"/>
      <c r="E36" s="1843"/>
      <c r="F36" s="52"/>
      <c r="G36" s="52"/>
      <c r="H36" s="52"/>
      <c r="I36" s="52"/>
      <c r="J36" s="52"/>
      <c r="K36" s="52"/>
      <c r="L36" s="52"/>
      <c r="M36" s="52"/>
      <c r="N36" s="52"/>
      <c r="O36" s="52"/>
      <c r="P36" s="52"/>
      <c r="Q36" s="1840"/>
      <c r="R36" s="1841"/>
      <c r="S36" s="52"/>
      <c r="T36" s="52"/>
      <c r="U36" s="52"/>
      <c r="V36" s="52"/>
      <c r="W36" s="52"/>
      <c r="X36" s="52"/>
      <c r="Y36" s="52"/>
      <c r="Z36" s="52"/>
      <c r="AA36" s="52"/>
      <c r="AB36" s="52"/>
      <c r="AC36" s="95"/>
      <c r="AD36" s="1024"/>
    </row>
    <row r="37" spans="1:30" s="1006" customFormat="1" ht="15" customHeight="1" x14ac:dyDescent="0.25">
      <c r="A37" s="1469"/>
      <c r="B37" s="1844"/>
      <c r="C37" s="1845" t="s">
        <v>1749</v>
      </c>
      <c r="D37" s="1846"/>
      <c r="E37" s="1846"/>
      <c r="F37" s="1847" t="str">
        <f t="shared" ref="F37:AC37" si="3">IF(AND(F32&gt;=F33,F33&gt;=F34,F34&gt;=F35,F35&gt;=F36),"Yes","No")</f>
        <v>Yes</v>
      </c>
      <c r="G37" s="1847" t="str">
        <f t="shared" si="3"/>
        <v>Yes</v>
      </c>
      <c r="H37" s="1847" t="str">
        <f t="shared" si="3"/>
        <v>Yes</v>
      </c>
      <c r="I37" s="1847" t="str">
        <f t="shared" si="3"/>
        <v>Yes</v>
      </c>
      <c r="J37" s="1847" t="str">
        <f t="shared" si="3"/>
        <v>Yes</v>
      </c>
      <c r="K37" s="1847" t="str">
        <f t="shared" si="3"/>
        <v>Yes</v>
      </c>
      <c r="L37" s="1847" t="str">
        <f t="shared" si="3"/>
        <v>Yes</v>
      </c>
      <c r="M37" s="1847" t="str">
        <f t="shared" si="3"/>
        <v>Yes</v>
      </c>
      <c r="N37" s="1847" t="str">
        <f t="shared" si="3"/>
        <v>Yes</v>
      </c>
      <c r="O37" s="1847" t="str">
        <f t="shared" si="3"/>
        <v>Yes</v>
      </c>
      <c r="P37" s="1847" t="str">
        <f t="shared" si="3"/>
        <v>Yes</v>
      </c>
      <c r="Q37" s="1848" t="str">
        <f t="shared" si="3"/>
        <v>Yes</v>
      </c>
      <c r="R37" s="1849" t="str">
        <f t="shared" si="3"/>
        <v>Yes</v>
      </c>
      <c r="S37" s="1847" t="str">
        <f t="shared" si="3"/>
        <v>Yes</v>
      </c>
      <c r="T37" s="1847" t="str">
        <f t="shared" si="3"/>
        <v>Yes</v>
      </c>
      <c r="U37" s="1847" t="str">
        <f t="shared" si="3"/>
        <v>Yes</v>
      </c>
      <c r="V37" s="1847" t="str">
        <f t="shared" si="3"/>
        <v>Yes</v>
      </c>
      <c r="W37" s="1847" t="str">
        <f t="shared" si="3"/>
        <v>Yes</v>
      </c>
      <c r="X37" s="1847" t="str">
        <f t="shared" si="3"/>
        <v>Yes</v>
      </c>
      <c r="Y37" s="1847" t="str">
        <f t="shared" si="3"/>
        <v>Yes</v>
      </c>
      <c r="Z37" s="1847" t="str">
        <f t="shared" si="3"/>
        <v>Yes</v>
      </c>
      <c r="AA37" s="1847" t="str">
        <f t="shared" si="3"/>
        <v>Yes</v>
      </c>
      <c r="AB37" s="1847" t="str">
        <f t="shared" si="3"/>
        <v>Yes</v>
      </c>
      <c r="AC37" s="1850" t="str">
        <f t="shared" si="3"/>
        <v>Yes</v>
      </c>
      <c r="AD37" s="1024"/>
    </row>
    <row r="38" spans="1:30" s="1006" customFormat="1" ht="15" customHeight="1" x14ac:dyDescent="0.25">
      <c r="A38" s="1469"/>
      <c r="B38" s="1696">
        <v>3</v>
      </c>
      <c r="C38" s="1803" t="s">
        <v>1728</v>
      </c>
      <c r="D38" s="1803"/>
      <c r="E38" s="1803"/>
      <c r="F38" s="52"/>
      <c r="G38" s="52"/>
      <c r="H38" s="52"/>
      <c r="I38" s="52"/>
      <c r="J38" s="52"/>
      <c r="K38" s="52"/>
      <c r="L38" s="52"/>
      <c r="M38" s="52"/>
      <c r="N38" s="52"/>
      <c r="O38" s="52"/>
      <c r="P38" s="52"/>
      <c r="Q38" s="1840"/>
      <c r="R38" s="1841"/>
      <c r="S38" s="52"/>
      <c r="T38" s="52"/>
      <c r="U38" s="52"/>
      <c r="V38" s="52"/>
      <c r="W38" s="52"/>
      <c r="X38" s="52"/>
      <c r="Y38" s="52"/>
      <c r="Z38" s="52"/>
      <c r="AA38" s="52"/>
      <c r="AB38" s="52"/>
      <c r="AC38" s="95"/>
      <c r="AD38" s="1024"/>
    </row>
    <row r="39" spans="1:30" s="1006" customFormat="1" ht="15" customHeight="1" x14ac:dyDescent="0.25">
      <c r="A39" s="1469"/>
      <c r="B39" s="1851">
        <v>4</v>
      </c>
      <c r="C39" s="1803" t="s">
        <v>1750</v>
      </c>
      <c r="D39" s="1803"/>
      <c r="E39" s="1803"/>
      <c r="F39" s="1305">
        <f>SUM(F45,F50,F54,F63,F64,F65,F58)</f>
        <v>0</v>
      </c>
      <c r="G39" s="1305">
        <f t="shared" ref="G39:AC39" si="4">SUM(G45,G50,G54,G63,G64,G65,G58)</f>
        <v>0</v>
      </c>
      <c r="H39" s="1305">
        <f t="shared" si="4"/>
        <v>0</v>
      </c>
      <c r="I39" s="1305">
        <f t="shared" si="4"/>
        <v>0</v>
      </c>
      <c r="J39" s="1305">
        <f t="shared" si="4"/>
        <v>0</v>
      </c>
      <c r="K39" s="1305">
        <f t="shared" si="4"/>
        <v>0</v>
      </c>
      <c r="L39" s="1305">
        <f t="shared" si="4"/>
        <v>0</v>
      </c>
      <c r="M39" s="1305">
        <f t="shared" si="4"/>
        <v>0</v>
      </c>
      <c r="N39" s="1305">
        <f t="shared" si="4"/>
        <v>0</v>
      </c>
      <c r="O39" s="1305">
        <f t="shared" si="4"/>
        <v>0</v>
      </c>
      <c r="P39" s="1305">
        <f t="shared" si="4"/>
        <v>0</v>
      </c>
      <c r="Q39" s="1103">
        <f t="shared" si="4"/>
        <v>0</v>
      </c>
      <c r="R39" s="1864">
        <f t="shared" si="4"/>
        <v>0</v>
      </c>
      <c r="S39" s="1305">
        <f t="shared" si="4"/>
        <v>0</v>
      </c>
      <c r="T39" s="1305">
        <f t="shared" si="4"/>
        <v>0</v>
      </c>
      <c r="U39" s="1305">
        <f t="shared" si="4"/>
        <v>0</v>
      </c>
      <c r="V39" s="1305">
        <f t="shared" si="4"/>
        <v>0</v>
      </c>
      <c r="W39" s="1305">
        <f t="shared" si="4"/>
        <v>0</v>
      </c>
      <c r="X39" s="1305">
        <f t="shared" si="4"/>
        <v>0</v>
      </c>
      <c r="Y39" s="1305">
        <f t="shared" si="4"/>
        <v>0</v>
      </c>
      <c r="Z39" s="1305">
        <f t="shared" si="4"/>
        <v>0</v>
      </c>
      <c r="AA39" s="1305">
        <f t="shared" si="4"/>
        <v>0</v>
      </c>
      <c r="AB39" s="1305">
        <f t="shared" si="4"/>
        <v>0</v>
      </c>
      <c r="AC39" s="1103">
        <f t="shared" si="4"/>
        <v>0</v>
      </c>
      <c r="AD39" s="1024"/>
    </row>
    <row r="40" spans="1:30" s="1006" customFormat="1" ht="15" customHeight="1" x14ac:dyDescent="0.25">
      <c r="A40" s="1469"/>
      <c r="B40" s="1001"/>
      <c r="C40" s="2140" t="s">
        <v>1745</v>
      </c>
      <c r="D40" s="2140"/>
      <c r="E40" s="2140"/>
      <c r="F40" s="52"/>
      <c r="G40" s="52"/>
      <c r="H40" s="52"/>
      <c r="I40" s="52"/>
      <c r="J40" s="52"/>
      <c r="K40" s="52"/>
      <c r="L40" s="52"/>
      <c r="M40" s="52"/>
      <c r="N40" s="52"/>
      <c r="O40" s="52"/>
      <c r="P40" s="52"/>
      <c r="Q40" s="1840"/>
      <c r="R40" s="1841"/>
      <c r="S40" s="52"/>
      <c r="T40" s="52"/>
      <c r="U40" s="52"/>
      <c r="V40" s="52"/>
      <c r="W40" s="52"/>
      <c r="X40" s="52"/>
      <c r="Y40" s="52"/>
      <c r="Z40" s="52"/>
      <c r="AA40" s="52"/>
      <c r="AB40" s="52"/>
      <c r="AC40" s="95"/>
      <c r="AD40" s="1024"/>
    </row>
    <row r="41" spans="1:30" s="1006" customFormat="1" ht="15" customHeight="1" x14ac:dyDescent="0.25">
      <c r="A41" s="1469"/>
      <c r="B41" s="1001"/>
      <c r="C41" s="1815" t="s">
        <v>1746</v>
      </c>
      <c r="D41" s="1815"/>
      <c r="E41" s="1815"/>
      <c r="F41" s="52"/>
      <c r="G41" s="52"/>
      <c r="H41" s="52"/>
      <c r="I41" s="52"/>
      <c r="J41" s="52"/>
      <c r="K41" s="52"/>
      <c r="L41" s="52"/>
      <c r="M41" s="52"/>
      <c r="N41" s="52"/>
      <c r="O41" s="52"/>
      <c r="P41" s="52"/>
      <c r="Q41" s="1840"/>
      <c r="R41" s="1841"/>
      <c r="S41" s="52"/>
      <c r="T41" s="52"/>
      <c r="U41" s="52"/>
      <c r="V41" s="52"/>
      <c r="W41" s="52"/>
      <c r="X41" s="52"/>
      <c r="Y41" s="52"/>
      <c r="Z41" s="52"/>
      <c r="AA41" s="52"/>
      <c r="AB41" s="52"/>
      <c r="AC41" s="95"/>
      <c r="AD41" s="1024"/>
    </row>
    <row r="42" spans="1:30" s="1006" customFormat="1" ht="15" customHeight="1" x14ac:dyDescent="0.25">
      <c r="A42" s="1469"/>
      <c r="B42" s="1001"/>
      <c r="C42" s="1842" t="s">
        <v>1747</v>
      </c>
      <c r="D42" s="1842"/>
      <c r="E42" s="1842"/>
      <c r="F42" s="52"/>
      <c r="G42" s="52"/>
      <c r="H42" s="52"/>
      <c r="I42" s="52"/>
      <c r="J42" s="52"/>
      <c r="K42" s="52"/>
      <c r="L42" s="52"/>
      <c r="M42" s="52"/>
      <c r="N42" s="52"/>
      <c r="O42" s="52"/>
      <c r="P42" s="52"/>
      <c r="Q42" s="1840"/>
      <c r="R42" s="1841"/>
      <c r="S42" s="52"/>
      <c r="T42" s="52"/>
      <c r="U42" s="52"/>
      <c r="V42" s="52"/>
      <c r="W42" s="52"/>
      <c r="X42" s="52"/>
      <c r="Y42" s="52"/>
      <c r="Z42" s="52"/>
      <c r="AA42" s="52"/>
      <c r="AB42" s="52"/>
      <c r="AC42" s="95"/>
      <c r="AD42" s="1024"/>
    </row>
    <row r="43" spans="1:30" s="1006" customFormat="1" ht="15" customHeight="1" x14ac:dyDescent="0.25">
      <c r="A43" s="1469"/>
      <c r="B43" s="1001"/>
      <c r="C43" s="1843" t="s">
        <v>1748</v>
      </c>
      <c r="D43" s="1843"/>
      <c r="E43" s="1843"/>
      <c r="F43" s="52"/>
      <c r="G43" s="52"/>
      <c r="H43" s="52"/>
      <c r="I43" s="52"/>
      <c r="J43" s="52"/>
      <c r="K43" s="52"/>
      <c r="L43" s="52"/>
      <c r="M43" s="52"/>
      <c r="N43" s="52"/>
      <c r="O43" s="52"/>
      <c r="P43" s="52"/>
      <c r="Q43" s="1840"/>
      <c r="R43" s="1841"/>
      <c r="S43" s="52"/>
      <c r="T43" s="52"/>
      <c r="U43" s="52"/>
      <c r="V43" s="52"/>
      <c r="W43" s="52"/>
      <c r="X43" s="52"/>
      <c r="Y43" s="52"/>
      <c r="Z43" s="52"/>
      <c r="AA43" s="52"/>
      <c r="AB43" s="52"/>
      <c r="AC43" s="95"/>
      <c r="AD43" s="1024"/>
    </row>
    <row r="44" spans="1:30" s="1006" customFormat="1" ht="15" customHeight="1" x14ac:dyDescent="0.25">
      <c r="A44" s="1469"/>
      <c r="B44" s="1844"/>
      <c r="C44" s="1845" t="s">
        <v>1749</v>
      </c>
      <c r="D44" s="1846"/>
      <c r="E44" s="1846"/>
      <c r="F44" s="1847" t="str">
        <f xml:space="preserve"> IF(AND(F39&gt;=F40,F40&gt;=F41,F41&gt;=F42,F42&gt;=F43,F40&gt;=SUM(F46,F51,F55,F59),F41&gt;=SUM(F47,F52,F56,F60)),"Yes","No")</f>
        <v>Yes</v>
      </c>
      <c r="G44" s="1847" t="str">
        <f t="shared" ref="G44:AC44" si="5" xml:space="preserve"> IF(AND(G39&gt;=G40,G40&gt;=G41,G41&gt;=G42,G42&gt;=G43,G40&gt;=SUM(G46,G51,G55,G59),G41&gt;=SUM(G47,G52,G56,G60)),"Yes","No")</f>
        <v>Yes</v>
      </c>
      <c r="H44" s="1847" t="str">
        <f t="shared" si="5"/>
        <v>Yes</v>
      </c>
      <c r="I44" s="1847" t="str">
        <f t="shared" si="5"/>
        <v>Yes</v>
      </c>
      <c r="J44" s="1847" t="str">
        <f t="shared" si="5"/>
        <v>Yes</v>
      </c>
      <c r="K44" s="1847" t="str">
        <f t="shared" si="5"/>
        <v>Yes</v>
      </c>
      <c r="L44" s="1847" t="str">
        <f t="shared" si="5"/>
        <v>Yes</v>
      </c>
      <c r="M44" s="1847" t="str">
        <f t="shared" si="5"/>
        <v>Yes</v>
      </c>
      <c r="N44" s="1847" t="str">
        <f t="shared" si="5"/>
        <v>Yes</v>
      </c>
      <c r="O44" s="1847" t="str">
        <f t="shared" si="5"/>
        <v>Yes</v>
      </c>
      <c r="P44" s="1847" t="str">
        <f t="shared" si="5"/>
        <v>Yes</v>
      </c>
      <c r="Q44" s="1848" t="str">
        <f t="shared" si="5"/>
        <v>Yes</v>
      </c>
      <c r="R44" s="2280" t="str">
        <f t="shared" si="5"/>
        <v>Yes</v>
      </c>
      <c r="S44" s="1847" t="str">
        <f t="shared" si="5"/>
        <v>Yes</v>
      </c>
      <c r="T44" s="1847" t="str">
        <f t="shared" si="5"/>
        <v>Yes</v>
      </c>
      <c r="U44" s="1847" t="str">
        <f t="shared" si="5"/>
        <v>Yes</v>
      </c>
      <c r="V44" s="1847" t="str">
        <f t="shared" si="5"/>
        <v>Yes</v>
      </c>
      <c r="W44" s="1847" t="str">
        <f t="shared" si="5"/>
        <v>Yes</v>
      </c>
      <c r="X44" s="1847" t="str">
        <f t="shared" si="5"/>
        <v>Yes</v>
      </c>
      <c r="Y44" s="1847" t="str">
        <f t="shared" si="5"/>
        <v>Yes</v>
      </c>
      <c r="Z44" s="1847" t="str">
        <f t="shared" si="5"/>
        <v>Yes</v>
      </c>
      <c r="AA44" s="1847" t="str">
        <f t="shared" si="5"/>
        <v>Yes</v>
      </c>
      <c r="AB44" s="1847" t="str">
        <f t="shared" si="5"/>
        <v>Yes</v>
      </c>
      <c r="AC44" s="1847" t="str">
        <f t="shared" si="5"/>
        <v>Yes</v>
      </c>
      <c r="AD44" s="1024"/>
    </row>
    <row r="45" spans="1:30" s="1006" customFormat="1" ht="15" customHeight="1" x14ac:dyDescent="0.25">
      <c r="A45" s="1469"/>
      <c r="B45" s="1851">
        <v>4.0999999999999996</v>
      </c>
      <c r="C45" s="2140" t="s">
        <v>1730</v>
      </c>
      <c r="D45" s="2140"/>
      <c r="E45" s="2140"/>
      <c r="F45" s="52"/>
      <c r="G45" s="52"/>
      <c r="H45" s="52"/>
      <c r="I45" s="52"/>
      <c r="J45" s="52"/>
      <c r="K45" s="52"/>
      <c r="L45" s="52"/>
      <c r="M45" s="52"/>
      <c r="N45" s="52"/>
      <c r="O45" s="52"/>
      <c r="P45" s="52"/>
      <c r="Q45" s="1840"/>
      <c r="R45" s="1841"/>
      <c r="S45" s="52"/>
      <c r="T45" s="52"/>
      <c r="U45" s="52"/>
      <c r="V45" s="52"/>
      <c r="W45" s="52"/>
      <c r="X45" s="52"/>
      <c r="Y45" s="52"/>
      <c r="Z45" s="52"/>
      <c r="AA45" s="52"/>
      <c r="AB45" s="52"/>
      <c r="AC45" s="95"/>
      <c r="AD45" s="1024"/>
    </row>
    <row r="46" spans="1:30" s="1006" customFormat="1" ht="15" customHeight="1" x14ac:dyDescent="0.25">
      <c r="A46" s="1469"/>
      <c r="B46" s="1001"/>
      <c r="C46" s="1815" t="s">
        <v>1745</v>
      </c>
      <c r="D46" s="1815"/>
      <c r="E46" s="1815"/>
      <c r="F46" s="52"/>
      <c r="G46" s="52"/>
      <c r="H46" s="52"/>
      <c r="I46" s="52"/>
      <c r="J46" s="52"/>
      <c r="K46" s="52"/>
      <c r="L46" s="52"/>
      <c r="M46" s="52"/>
      <c r="N46" s="52"/>
      <c r="O46" s="52"/>
      <c r="P46" s="52"/>
      <c r="Q46" s="1840"/>
      <c r="R46" s="1841"/>
      <c r="S46" s="52"/>
      <c r="T46" s="52"/>
      <c r="U46" s="52"/>
      <c r="V46" s="52"/>
      <c r="W46" s="52"/>
      <c r="X46" s="52"/>
      <c r="Y46" s="52"/>
      <c r="Z46" s="52"/>
      <c r="AA46" s="52"/>
      <c r="AB46" s="52"/>
      <c r="AC46" s="95"/>
      <c r="AD46" s="1024"/>
    </row>
    <row r="47" spans="1:30" s="1006" customFormat="1" ht="15" customHeight="1" x14ac:dyDescent="0.25">
      <c r="A47" s="1469"/>
      <c r="B47" s="1001"/>
      <c r="C47" s="1842" t="s">
        <v>1746</v>
      </c>
      <c r="D47" s="1842"/>
      <c r="E47" s="1842"/>
      <c r="F47" s="52"/>
      <c r="G47" s="52"/>
      <c r="H47" s="52"/>
      <c r="I47" s="52"/>
      <c r="J47" s="52"/>
      <c r="K47" s="52"/>
      <c r="L47" s="52"/>
      <c r="M47" s="52"/>
      <c r="N47" s="52"/>
      <c r="O47" s="52"/>
      <c r="P47" s="52"/>
      <c r="Q47" s="1840"/>
      <c r="R47" s="1841"/>
      <c r="S47" s="52"/>
      <c r="T47" s="52"/>
      <c r="U47" s="52"/>
      <c r="V47" s="52"/>
      <c r="W47" s="52"/>
      <c r="X47" s="52"/>
      <c r="Y47" s="52"/>
      <c r="Z47" s="52"/>
      <c r="AA47" s="52"/>
      <c r="AB47" s="52"/>
      <c r="AC47" s="95"/>
      <c r="AD47" s="1024"/>
    </row>
    <row r="48" spans="1:30" s="1006" customFormat="1" ht="15" customHeight="1" x14ac:dyDescent="0.25">
      <c r="A48" s="1469"/>
      <c r="B48" s="1844"/>
      <c r="C48" s="2053" t="s">
        <v>1749</v>
      </c>
      <c r="D48" s="1853"/>
      <c r="E48" s="1853"/>
      <c r="F48" s="1847" t="str">
        <f t="shared" ref="F48:AC48" si="6">IF(AND(F45&gt;=F46,F46&gt;=F47),"Yes","No")</f>
        <v>Yes</v>
      </c>
      <c r="G48" s="1847" t="str">
        <f t="shared" si="6"/>
        <v>Yes</v>
      </c>
      <c r="H48" s="1847" t="str">
        <f t="shared" si="6"/>
        <v>Yes</v>
      </c>
      <c r="I48" s="1847" t="str">
        <f t="shared" si="6"/>
        <v>Yes</v>
      </c>
      <c r="J48" s="1847" t="str">
        <f t="shared" si="6"/>
        <v>Yes</v>
      </c>
      <c r="K48" s="1847" t="str">
        <f t="shared" si="6"/>
        <v>Yes</v>
      </c>
      <c r="L48" s="1847" t="str">
        <f t="shared" si="6"/>
        <v>Yes</v>
      </c>
      <c r="M48" s="1847" t="str">
        <f t="shared" si="6"/>
        <v>Yes</v>
      </c>
      <c r="N48" s="1847" t="str">
        <f t="shared" si="6"/>
        <v>Yes</v>
      </c>
      <c r="O48" s="1847" t="str">
        <f t="shared" si="6"/>
        <v>Yes</v>
      </c>
      <c r="P48" s="1847" t="str">
        <f t="shared" si="6"/>
        <v>Yes</v>
      </c>
      <c r="Q48" s="1848" t="str">
        <f t="shared" si="6"/>
        <v>Yes</v>
      </c>
      <c r="R48" s="1849" t="str">
        <f t="shared" si="6"/>
        <v>Yes</v>
      </c>
      <c r="S48" s="1847" t="str">
        <f t="shared" si="6"/>
        <v>Yes</v>
      </c>
      <c r="T48" s="1847" t="str">
        <f t="shared" si="6"/>
        <v>Yes</v>
      </c>
      <c r="U48" s="1847" t="str">
        <f t="shared" si="6"/>
        <v>Yes</v>
      </c>
      <c r="V48" s="1847" t="str">
        <f t="shared" si="6"/>
        <v>Yes</v>
      </c>
      <c r="W48" s="1847" t="str">
        <f t="shared" si="6"/>
        <v>Yes</v>
      </c>
      <c r="X48" s="1847" t="str">
        <f t="shared" si="6"/>
        <v>Yes</v>
      </c>
      <c r="Y48" s="1847" t="str">
        <f t="shared" si="6"/>
        <v>Yes</v>
      </c>
      <c r="Z48" s="1847" t="str">
        <f t="shared" si="6"/>
        <v>Yes</v>
      </c>
      <c r="AA48" s="1847" t="str">
        <f t="shared" si="6"/>
        <v>Yes</v>
      </c>
      <c r="AB48" s="1847" t="str">
        <f t="shared" si="6"/>
        <v>Yes</v>
      </c>
      <c r="AC48" s="1850" t="str">
        <f t="shared" si="6"/>
        <v>Yes</v>
      </c>
      <c r="AD48" s="1024"/>
    </row>
    <row r="49" spans="1:30" s="1006" customFormat="1" ht="15" customHeight="1" x14ac:dyDescent="0.25">
      <c r="A49" s="1469"/>
      <c r="B49" s="1696"/>
      <c r="C49" s="2140" t="s">
        <v>1731</v>
      </c>
      <c r="D49" s="2140"/>
      <c r="E49" s="2140"/>
      <c r="F49" s="1854"/>
      <c r="G49" s="1854"/>
      <c r="H49" s="1854"/>
      <c r="I49" s="1854"/>
      <c r="J49" s="1854"/>
      <c r="K49" s="1854"/>
      <c r="L49" s="1854"/>
      <c r="M49" s="1854"/>
      <c r="N49" s="1854"/>
      <c r="O49" s="1854"/>
      <c r="P49" s="1854"/>
      <c r="Q49" s="1855"/>
      <c r="R49" s="1856"/>
      <c r="S49" s="1854"/>
      <c r="T49" s="1854"/>
      <c r="U49" s="1854"/>
      <c r="V49" s="1854"/>
      <c r="W49" s="1854"/>
      <c r="X49" s="1854"/>
      <c r="Y49" s="1854"/>
      <c r="Z49" s="1854"/>
      <c r="AA49" s="1854"/>
      <c r="AB49" s="1854"/>
      <c r="AC49" s="1857"/>
      <c r="AD49" s="1024"/>
    </row>
    <row r="50" spans="1:30" s="1006" customFormat="1" ht="15" customHeight="1" x14ac:dyDescent="0.25">
      <c r="A50" s="1469"/>
      <c r="B50" s="1851">
        <v>4.2</v>
      </c>
      <c r="C50" s="1815" t="s">
        <v>1732</v>
      </c>
      <c r="D50" s="1815"/>
      <c r="E50" s="1815"/>
      <c r="F50" s="52"/>
      <c r="G50" s="52"/>
      <c r="H50" s="52"/>
      <c r="I50" s="52"/>
      <c r="J50" s="52"/>
      <c r="K50" s="52"/>
      <c r="L50" s="52"/>
      <c r="M50" s="52"/>
      <c r="N50" s="52"/>
      <c r="O50" s="52"/>
      <c r="P50" s="52"/>
      <c r="Q50" s="1840"/>
      <c r="R50" s="1841"/>
      <c r="S50" s="52"/>
      <c r="T50" s="52"/>
      <c r="U50" s="52"/>
      <c r="V50" s="52"/>
      <c r="W50" s="52"/>
      <c r="X50" s="52"/>
      <c r="Y50" s="52"/>
      <c r="Z50" s="52"/>
      <c r="AA50" s="52"/>
      <c r="AB50" s="52"/>
      <c r="AC50" s="95"/>
      <c r="AD50" s="1024"/>
    </row>
    <row r="51" spans="1:30" s="1006" customFormat="1" ht="15" customHeight="1" x14ac:dyDescent="0.25">
      <c r="A51" s="1469"/>
      <c r="B51" s="1001"/>
      <c r="C51" s="1842" t="s">
        <v>1745</v>
      </c>
      <c r="D51" s="1842"/>
      <c r="E51" s="1842"/>
      <c r="F51" s="52"/>
      <c r="G51" s="52"/>
      <c r="H51" s="52"/>
      <c r="I51" s="52"/>
      <c r="J51" s="52"/>
      <c r="K51" s="52"/>
      <c r="L51" s="52"/>
      <c r="M51" s="52"/>
      <c r="N51" s="52"/>
      <c r="O51" s="52"/>
      <c r="P51" s="52"/>
      <c r="Q51" s="1840"/>
      <c r="R51" s="1841"/>
      <c r="S51" s="52"/>
      <c r="T51" s="52"/>
      <c r="U51" s="52"/>
      <c r="V51" s="52"/>
      <c r="W51" s="52"/>
      <c r="X51" s="52"/>
      <c r="Y51" s="52"/>
      <c r="Z51" s="52"/>
      <c r="AA51" s="52"/>
      <c r="AB51" s="52"/>
      <c r="AC51" s="95"/>
      <c r="AD51" s="1024"/>
    </row>
    <row r="52" spans="1:30" s="1006" customFormat="1" ht="15" customHeight="1" x14ac:dyDescent="0.25">
      <c r="A52" s="1469"/>
      <c r="B52" s="1001"/>
      <c r="C52" s="1843" t="s">
        <v>1746</v>
      </c>
      <c r="D52" s="1843"/>
      <c r="E52" s="1843"/>
      <c r="F52" s="52"/>
      <c r="G52" s="52"/>
      <c r="H52" s="52"/>
      <c r="I52" s="52"/>
      <c r="J52" s="52"/>
      <c r="K52" s="52"/>
      <c r="L52" s="52"/>
      <c r="M52" s="52"/>
      <c r="N52" s="52"/>
      <c r="O52" s="52"/>
      <c r="P52" s="52"/>
      <c r="Q52" s="1840"/>
      <c r="R52" s="1841"/>
      <c r="S52" s="52"/>
      <c r="T52" s="52"/>
      <c r="U52" s="52"/>
      <c r="V52" s="52"/>
      <c r="W52" s="52"/>
      <c r="X52" s="52"/>
      <c r="Y52" s="52"/>
      <c r="Z52" s="52"/>
      <c r="AA52" s="52"/>
      <c r="AB52" s="52"/>
      <c r="AC52" s="95"/>
      <c r="AD52" s="1024"/>
    </row>
    <row r="53" spans="1:30" s="1006" customFormat="1" ht="15" customHeight="1" x14ac:dyDescent="0.25">
      <c r="A53" s="1469"/>
      <c r="B53" s="1844"/>
      <c r="C53" s="1852" t="s">
        <v>1749</v>
      </c>
      <c r="D53" s="1853"/>
      <c r="E53" s="1853"/>
      <c r="F53" s="1847" t="str">
        <f t="shared" ref="F53:AC53" si="7">IF(AND(F50&gt;=F51,F51&gt;=F52),"Yes","No")</f>
        <v>Yes</v>
      </c>
      <c r="G53" s="1847" t="str">
        <f t="shared" si="7"/>
        <v>Yes</v>
      </c>
      <c r="H53" s="1847" t="str">
        <f t="shared" si="7"/>
        <v>Yes</v>
      </c>
      <c r="I53" s="1847" t="str">
        <f t="shared" si="7"/>
        <v>Yes</v>
      </c>
      <c r="J53" s="1847" t="str">
        <f t="shared" si="7"/>
        <v>Yes</v>
      </c>
      <c r="K53" s="1847" t="str">
        <f t="shared" si="7"/>
        <v>Yes</v>
      </c>
      <c r="L53" s="1847" t="str">
        <f t="shared" si="7"/>
        <v>Yes</v>
      </c>
      <c r="M53" s="1847" t="str">
        <f t="shared" si="7"/>
        <v>Yes</v>
      </c>
      <c r="N53" s="1847" t="str">
        <f t="shared" si="7"/>
        <v>Yes</v>
      </c>
      <c r="O53" s="1847" t="str">
        <f t="shared" si="7"/>
        <v>Yes</v>
      </c>
      <c r="P53" s="1847" t="str">
        <f t="shared" si="7"/>
        <v>Yes</v>
      </c>
      <c r="Q53" s="1848" t="str">
        <f t="shared" si="7"/>
        <v>Yes</v>
      </c>
      <c r="R53" s="1849" t="str">
        <f t="shared" si="7"/>
        <v>Yes</v>
      </c>
      <c r="S53" s="1847" t="str">
        <f t="shared" si="7"/>
        <v>Yes</v>
      </c>
      <c r="T53" s="1847" t="str">
        <f t="shared" si="7"/>
        <v>Yes</v>
      </c>
      <c r="U53" s="1847" t="str">
        <f t="shared" si="7"/>
        <v>Yes</v>
      </c>
      <c r="V53" s="1847" t="str">
        <f t="shared" si="7"/>
        <v>Yes</v>
      </c>
      <c r="W53" s="1847" t="str">
        <f t="shared" si="7"/>
        <v>Yes</v>
      </c>
      <c r="X53" s="1847" t="str">
        <f t="shared" si="7"/>
        <v>Yes</v>
      </c>
      <c r="Y53" s="1847" t="str">
        <f t="shared" si="7"/>
        <v>Yes</v>
      </c>
      <c r="Z53" s="1847" t="str">
        <f t="shared" si="7"/>
        <v>Yes</v>
      </c>
      <c r="AA53" s="1847" t="str">
        <f t="shared" si="7"/>
        <v>Yes</v>
      </c>
      <c r="AB53" s="1847" t="str">
        <f t="shared" si="7"/>
        <v>Yes</v>
      </c>
      <c r="AC53" s="1850" t="str">
        <f t="shared" si="7"/>
        <v>Yes</v>
      </c>
      <c r="AD53" s="1024"/>
    </row>
    <row r="54" spans="1:30" s="1006" customFormat="1" ht="15" customHeight="1" x14ac:dyDescent="0.25">
      <c r="A54" s="1469"/>
      <c r="B54" s="1851">
        <v>4.3</v>
      </c>
      <c r="C54" s="1815" t="s">
        <v>1733</v>
      </c>
      <c r="D54" s="1815"/>
      <c r="E54" s="1815"/>
      <c r="F54" s="52"/>
      <c r="G54" s="52"/>
      <c r="H54" s="52"/>
      <c r="I54" s="52"/>
      <c r="J54" s="52"/>
      <c r="K54" s="52"/>
      <c r="L54" s="52"/>
      <c r="M54" s="52"/>
      <c r="N54" s="52"/>
      <c r="O54" s="52"/>
      <c r="P54" s="52"/>
      <c r="Q54" s="1840"/>
      <c r="R54" s="1841"/>
      <c r="S54" s="52"/>
      <c r="T54" s="52"/>
      <c r="U54" s="52"/>
      <c r="V54" s="52"/>
      <c r="W54" s="52"/>
      <c r="X54" s="52"/>
      <c r="Y54" s="52"/>
      <c r="Z54" s="52"/>
      <c r="AA54" s="52"/>
      <c r="AB54" s="52"/>
      <c r="AC54" s="95"/>
      <c r="AD54" s="1024"/>
    </row>
    <row r="55" spans="1:30" s="1006" customFormat="1" ht="15" customHeight="1" x14ac:dyDescent="0.25">
      <c r="A55" s="1469"/>
      <c r="B55" s="1001"/>
      <c r="C55" s="1842" t="s">
        <v>1745</v>
      </c>
      <c r="D55" s="1842"/>
      <c r="E55" s="1842"/>
      <c r="F55" s="52"/>
      <c r="G55" s="52"/>
      <c r="H55" s="52"/>
      <c r="I55" s="52"/>
      <c r="J55" s="52"/>
      <c r="K55" s="52"/>
      <c r="L55" s="52"/>
      <c r="M55" s="52"/>
      <c r="N55" s="52"/>
      <c r="O55" s="52"/>
      <c r="P55" s="52"/>
      <c r="Q55" s="1840"/>
      <c r="R55" s="1841"/>
      <c r="S55" s="52"/>
      <c r="T55" s="52"/>
      <c r="U55" s="52"/>
      <c r="V55" s="52"/>
      <c r="W55" s="52"/>
      <c r="X55" s="52"/>
      <c r="Y55" s="52"/>
      <c r="Z55" s="52"/>
      <c r="AA55" s="52"/>
      <c r="AB55" s="52"/>
      <c r="AC55" s="95"/>
      <c r="AD55" s="1024"/>
    </row>
    <row r="56" spans="1:30" s="1006" customFormat="1" ht="15" customHeight="1" x14ac:dyDescent="0.25">
      <c r="A56" s="1469"/>
      <c r="B56" s="1001"/>
      <c r="C56" s="1843" t="s">
        <v>1746</v>
      </c>
      <c r="D56" s="1843"/>
      <c r="E56" s="1843"/>
      <c r="F56" s="52"/>
      <c r="G56" s="52"/>
      <c r="H56" s="52"/>
      <c r="I56" s="52"/>
      <c r="J56" s="52"/>
      <c r="K56" s="52"/>
      <c r="L56" s="52"/>
      <c r="M56" s="52"/>
      <c r="N56" s="52"/>
      <c r="O56" s="52"/>
      <c r="P56" s="52"/>
      <c r="Q56" s="1840"/>
      <c r="R56" s="1841"/>
      <c r="S56" s="52"/>
      <c r="T56" s="52"/>
      <c r="U56" s="52"/>
      <c r="V56" s="52"/>
      <c r="W56" s="52"/>
      <c r="X56" s="52"/>
      <c r="Y56" s="52"/>
      <c r="Z56" s="52"/>
      <c r="AA56" s="52"/>
      <c r="AB56" s="52"/>
      <c r="AC56" s="95"/>
      <c r="AD56" s="1024"/>
    </row>
    <row r="57" spans="1:30" s="1006" customFormat="1" ht="15" customHeight="1" x14ac:dyDescent="0.25">
      <c r="A57" s="1469"/>
      <c r="B57" s="1844"/>
      <c r="C57" s="1852" t="s">
        <v>1749</v>
      </c>
      <c r="D57" s="1853"/>
      <c r="E57" s="1853"/>
      <c r="F57" s="1847" t="str">
        <f t="shared" ref="F57:AC57" si="8">IF(AND(F54&gt;=F55,F55&gt;=F56),"Yes","No")</f>
        <v>Yes</v>
      </c>
      <c r="G57" s="1847" t="str">
        <f t="shared" si="8"/>
        <v>Yes</v>
      </c>
      <c r="H57" s="1847" t="str">
        <f t="shared" si="8"/>
        <v>Yes</v>
      </c>
      <c r="I57" s="1847" t="str">
        <f t="shared" si="8"/>
        <v>Yes</v>
      </c>
      <c r="J57" s="1847" t="str">
        <f t="shared" si="8"/>
        <v>Yes</v>
      </c>
      <c r="K57" s="1847" t="str">
        <f t="shared" si="8"/>
        <v>Yes</v>
      </c>
      <c r="L57" s="1847" t="str">
        <f t="shared" si="8"/>
        <v>Yes</v>
      </c>
      <c r="M57" s="1847" t="str">
        <f t="shared" si="8"/>
        <v>Yes</v>
      </c>
      <c r="N57" s="1847" t="str">
        <f t="shared" si="8"/>
        <v>Yes</v>
      </c>
      <c r="O57" s="1847" t="str">
        <f t="shared" si="8"/>
        <v>Yes</v>
      </c>
      <c r="P57" s="1847" t="str">
        <f t="shared" si="8"/>
        <v>Yes</v>
      </c>
      <c r="Q57" s="1848" t="str">
        <f t="shared" si="8"/>
        <v>Yes</v>
      </c>
      <c r="R57" s="1849" t="str">
        <f t="shared" si="8"/>
        <v>Yes</v>
      </c>
      <c r="S57" s="1847" t="str">
        <f t="shared" si="8"/>
        <v>Yes</v>
      </c>
      <c r="T57" s="1847" t="str">
        <f t="shared" si="8"/>
        <v>Yes</v>
      </c>
      <c r="U57" s="1847" t="str">
        <f t="shared" si="8"/>
        <v>Yes</v>
      </c>
      <c r="V57" s="1847" t="str">
        <f t="shared" si="8"/>
        <v>Yes</v>
      </c>
      <c r="W57" s="1847" t="str">
        <f t="shared" si="8"/>
        <v>Yes</v>
      </c>
      <c r="X57" s="1847" t="str">
        <f t="shared" si="8"/>
        <v>Yes</v>
      </c>
      <c r="Y57" s="1847" t="str">
        <f t="shared" si="8"/>
        <v>Yes</v>
      </c>
      <c r="Z57" s="1847" t="str">
        <f t="shared" si="8"/>
        <v>Yes</v>
      </c>
      <c r="AA57" s="1847" t="str">
        <f t="shared" si="8"/>
        <v>Yes</v>
      </c>
      <c r="AB57" s="1847" t="str">
        <f t="shared" si="8"/>
        <v>Yes</v>
      </c>
      <c r="AC57" s="1850" t="str">
        <f t="shared" si="8"/>
        <v>Yes</v>
      </c>
      <c r="AD57" s="1024"/>
    </row>
    <row r="58" spans="1:30" s="1006" customFormat="1" ht="15" customHeight="1" x14ac:dyDescent="0.25">
      <c r="A58" s="1469"/>
      <c r="B58" s="1851">
        <v>4.4000000000000004</v>
      </c>
      <c r="C58" s="1815" t="s">
        <v>1734</v>
      </c>
      <c r="D58" s="1815"/>
      <c r="E58" s="1815"/>
      <c r="F58" s="52"/>
      <c r="G58" s="52"/>
      <c r="H58" s="52"/>
      <c r="I58" s="52"/>
      <c r="J58" s="52"/>
      <c r="K58" s="52"/>
      <c r="L58" s="52"/>
      <c r="M58" s="52"/>
      <c r="N58" s="52"/>
      <c r="O58" s="52"/>
      <c r="P58" s="52"/>
      <c r="Q58" s="1840"/>
      <c r="R58" s="1841"/>
      <c r="S58" s="52"/>
      <c r="T58" s="52"/>
      <c r="U58" s="52"/>
      <c r="V58" s="52"/>
      <c r="W58" s="52"/>
      <c r="X58" s="52"/>
      <c r="Y58" s="52"/>
      <c r="Z58" s="52"/>
      <c r="AA58" s="52"/>
      <c r="AB58" s="52"/>
      <c r="AC58" s="95"/>
      <c r="AD58" s="1024"/>
    </row>
    <row r="59" spans="1:30" s="1006" customFormat="1" ht="15" customHeight="1" x14ac:dyDescent="0.25">
      <c r="A59" s="1469"/>
      <c r="B59" s="1001"/>
      <c r="C59" s="1842" t="s">
        <v>1745</v>
      </c>
      <c r="D59" s="1842"/>
      <c r="E59" s="1842"/>
      <c r="F59" s="52"/>
      <c r="G59" s="52"/>
      <c r="H59" s="52"/>
      <c r="I59" s="52"/>
      <c r="J59" s="52"/>
      <c r="K59" s="52"/>
      <c r="L59" s="52"/>
      <c r="M59" s="52"/>
      <c r="N59" s="52"/>
      <c r="O59" s="52"/>
      <c r="P59" s="52"/>
      <c r="Q59" s="1840"/>
      <c r="R59" s="1841"/>
      <c r="S59" s="52"/>
      <c r="T59" s="52"/>
      <c r="U59" s="52"/>
      <c r="V59" s="52"/>
      <c r="W59" s="52"/>
      <c r="X59" s="52"/>
      <c r="Y59" s="52"/>
      <c r="Z59" s="52"/>
      <c r="AA59" s="52"/>
      <c r="AB59" s="52"/>
      <c r="AC59" s="95"/>
      <c r="AD59" s="1024"/>
    </row>
    <row r="60" spans="1:30" s="1006" customFormat="1" ht="15" customHeight="1" x14ac:dyDescent="0.25">
      <c r="A60" s="1469"/>
      <c r="B60" s="1001"/>
      <c r="C60" s="1843" t="s">
        <v>1746</v>
      </c>
      <c r="D60" s="1843"/>
      <c r="E60" s="1843"/>
      <c r="F60" s="52"/>
      <c r="G60" s="52"/>
      <c r="H60" s="52"/>
      <c r="I60" s="52"/>
      <c r="J60" s="52"/>
      <c r="K60" s="52"/>
      <c r="L60" s="52"/>
      <c r="M60" s="52"/>
      <c r="N60" s="52"/>
      <c r="O60" s="52"/>
      <c r="P60" s="52"/>
      <c r="Q60" s="1840"/>
      <c r="R60" s="1841"/>
      <c r="S60" s="52"/>
      <c r="T60" s="52"/>
      <c r="U60" s="52"/>
      <c r="V60" s="52"/>
      <c r="W60" s="52"/>
      <c r="X60" s="52"/>
      <c r="Y60" s="52"/>
      <c r="Z60" s="52"/>
      <c r="AA60" s="52"/>
      <c r="AB60" s="52"/>
      <c r="AC60" s="95"/>
      <c r="AD60" s="1024"/>
    </row>
    <row r="61" spans="1:30" s="1006" customFormat="1" ht="15" customHeight="1" x14ac:dyDescent="0.25">
      <c r="A61" s="1469"/>
      <c r="B61" s="1844"/>
      <c r="C61" s="1852" t="s">
        <v>1749</v>
      </c>
      <c r="D61" s="1853"/>
      <c r="E61" s="1853"/>
      <c r="F61" s="1847" t="str">
        <f t="shared" ref="F61:AC61" si="9">IF(AND(F58&gt;=F59,F59&gt;=F60),"Yes","No")</f>
        <v>Yes</v>
      </c>
      <c r="G61" s="1847" t="str">
        <f t="shared" si="9"/>
        <v>Yes</v>
      </c>
      <c r="H61" s="1847" t="str">
        <f t="shared" si="9"/>
        <v>Yes</v>
      </c>
      <c r="I61" s="1847" t="str">
        <f t="shared" si="9"/>
        <v>Yes</v>
      </c>
      <c r="J61" s="1847" t="str">
        <f t="shared" si="9"/>
        <v>Yes</v>
      </c>
      <c r="K61" s="1847" t="str">
        <f t="shared" si="9"/>
        <v>Yes</v>
      </c>
      <c r="L61" s="1847" t="str">
        <f t="shared" si="9"/>
        <v>Yes</v>
      </c>
      <c r="M61" s="1847" t="str">
        <f t="shared" si="9"/>
        <v>Yes</v>
      </c>
      <c r="N61" s="1847" t="str">
        <f t="shared" si="9"/>
        <v>Yes</v>
      </c>
      <c r="O61" s="1847" t="str">
        <f t="shared" si="9"/>
        <v>Yes</v>
      </c>
      <c r="P61" s="1847" t="str">
        <f t="shared" si="9"/>
        <v>Yes</v>
      </c>
      <c r="Q61" s="1848" t="str">
        <f t="shared" si="9"/>
        <v>Yes</v>
      </c>
      <c r="R61" s="1849" t="str">
        <f t="shared" si="9"/>
        <v>Yes</v>
      </c>
      <c r="S61" s="1847" t="str">
        <f t="shared" si="9"/>
        <v>Yes</v>
      </c>
      <c r="T61" s="1847" t="str">
        <f t="shared" si="9"/>
        <v>Yes</v>
      </c>
      <c r="U61" s="1847" t="str">
        <f t="shared" si="9"/>
        <v>Yes</v>
      </c>
      <c r="V61" s="1847" t="str">
        <f t="shared" si="9"/>
        <v>Yes</v>
      </c>
      <c r="W61" s="1847" t="str">
        <f t="shared" si="9"/>
        <v>Yes</v>
      </c>
      <c r="X61" s="1847" t="str">
        <f t="shared" si="9"/>
        <v>Yes</v>
      </c>
      <c r="Y61" s="1847" t="str">
        <f t="shared" si="9"/>
        <v>Yes</v>
      </c>
      <c r="Z61" s="1847" t="str">
        <f t="shared" si="9"/>
        <v>Yes</v>
      </c>
      <c r="AA61" s="1847" t="str">
        <f t="shared" si="9"/>
        <v>Yes</v>
      </c>
      <c r="AB61" s="1847" t="str">
        <f t="shared" si="9"/>
        <v>Yes</v>
      </c>
      <c r="AC61" s="1850" t="str">
        <f t="shared" si="9"/>
        <v>Yes</v>
      </c>
      <c r="AD61" s="1024"/>
    </row>
    <row r="62" spans="1:30" s="1006" customFormat="1" ht="15" customHeight="1" x14ac:dyDescent="0.25">
      <c r="A62" s="1469"/>
      <c r="B62" s="1844"/>
      <c r="C62" s="1985" t="s">
        <v>1735</v>
      </c>
      <c r="D62" s="1858"/>
      <c r="E62" s="1858"/>
      <c r="F62" s="1854"/>
      <c r="G62" s="1854"/>
      <c r="H62" s="1854"/>
      <c r="I62" s="1854"/>
      <c r="J62" s="1854"/>
      <c r="K62" s="1854"/>
      <c r="L62" s="1854"/>
      <c r="M62" s="1854"/>
      <c r="N62" s="1854"/>
      <c r="O62" s="1854"/>
      <c r="P62" s="1854"/>
      <c r="Q62" s="1855"/>
      <c r="R62" s="1856"/>
      <c r="S62" s="1854"/>
      <c r="T62" s="1854"/>
      <c r="U62" s="1854"/>
      <c r="V62" s="1854"/>
      <c r="W62" s="1854"/>
      <c r="X62" s="1854"/>
      <c r="Y62" s="1854"/>
      <c r="Z62" s="1854"/>
      <c r="AA62" s="1854"/>
      <c r="AB62" s="1854"/>
      <c r="AC62" s="1857"/>
      <c r="AD62" s="1024"/>
    </row>
    <row r="63" spans="1:30" s="1006" customFormat="1" ht="15" customHeight="1" x14ac:dyDescent="0.25">
      <c r="A63" s="1469"/>
      <c r="B63" s="1696">
        <v>4.5</v>
      </c>
      <c r="C63" s="1815" t="s">
        <v>1732</v>
      </c>
      <c r="D63" s="1815"/>
      <c r="E63" s="1815"/>
      <c r="F63" s="52"/>
      <c r="G63" s="52"/>
      <c r="H63" s="52"/>
      <c r="I63" s="52"/>
      <c r="J63" s="52"/>
      <c r="K63" s="52"/>
      <c r="L63" s="52"/>
      <c r="M63" s="52"/>
      <c r="N63" s="52"/>
      <c r="O63" s="52"/>
      <c r="P63" s="52"/>
      <c r="Q63" s="1840"/>
      <c r="R63" s="1841"/>
      <c r="S63" s="52"/>
      <c r="T63" s="52"/>
      <c r="U63" s="52"/>
      <c r="V63" s="52"/>
      <c r="W63" s="52"/>
      <c r="X63" s="52"/>
      <c r="Y63" s="52"/>
      <c r="Z63" s="52"/>
      <c r="AA63" s="52"/>
      <c r="AB63" s="52"/>
      <c r="AC63" s="95"/>
      <c r="AD63" s="1024"/>
    </row>
    <row r="64" spans="1:30" s="1006" customFormat="1" ht="15" customHeight="1" x14ac:dyDescent="0.25">
      <c r="A64" s="1469"/>
      <c r="B64" s="1696">
        <v>4.5999999999999996</v>
      </c>
      <c r="C64" s="1815" t="s">
        <v>1733</v>
      </c>
      <c r="D64" s="1815"/>
      <c r="E64" s="1815"/>
      <c r="F64" s="52"/>
      <c r="G64" s="52"/>
      <c r="H64" s="52"/>
      <c r="I64" s="52"/>
      <c r="J64" s="52"/>
      <c r="K64" s="52"/>
      <c r="L64" s="52"/>
      <c r="M64" s="52"/>
      <c r="N64" s="52"/>
      <c r="O64" s="52"/>
      <c r="P64" s="52"/>
      <c r="Q64" s="1840"/>
      <c r="R64" s="1841"/>
      <c r="S64" s="52"/>
      <c r="T64" s="52"/>
      <c r="U64" s="52"/>
      <c r="V64" s="52"/>
      <c r="W64" s="52"/>
      <c r="X64" s="52"/>
      <c r="Y64" s="52"/>
      <c r="Z64" s="52"/>
      <c r="AA64" s="52"/>
      <c r="AB64" s="52"/>
      <c r="AC64" s="95"/>
      <c r="AD64" s="1024"/>
    </row>
    <row r="65" spans="1:30" s="1006" customFormat="1" ht="15" customHeight="1" x14ac:dyDescent="0.25">
      <c r="A65" s="1469"/>
      <c r="B65" s="1697">
        <v>4.7</v>
      </c>
      <c r="C65" s="1816" t="s">
        <v>1734</v>
      </c>
      <c r="D65" s="1816"/>
      <c r="E65" s="1816"/>
      <c r="F65" s="47"/>
      <c r="G65" s="47"/>
      <c r="H65" s="47"/>
      <c r="I65" s="47"/>
      <c r="J65" s="47"/>
      <c r="K65" s="47"/>
      <c r="L65" s="47"/>
      <c r="M65" s="47"/>
      <c r="N65" s="47"/>
      <c r="O65" s="47"/>
      <c r="P65" s="47"/>
      <c r="Q65" s="1859"/>
      <c r="R65" s="1860"/>
      <c r="S65" s="47"/>
      <c r="T65" s="47"/>
      <c r="U65" s="47"/>
      <c r="V65" s="47"/>
      <c r="W65" s="47"/>
      <c r="X65" s="47"/>
      <c r="Y65" s="47"/>
      <c r="Z65" s="47"/>
      <c r="AA65" s="47"/>
      <c r="AB65" s="47"/>
      <c r="AC65" s="457"/>
      <c r="AD65" s="1024"/>
    </row>
    <row r="66" spans="1:30" s="1587" customFormat="1" ht="15" customHeight="1" x14ac:dyDescent="0.25">
      <c r="A66" s="1469"/>
      <c r="B66" s="1721"/>
      <c r="C66" s="1824" t="s">
        <v>1736</v>
      </c>
      <c r="D66" s="1824"/>
      <c r="E66" s="1824"/>
      <c r="F66" s="1681">
        <f t="shared" ref="F66:AC66" si="10">SUM(F26,F32,F38,F39)</f>
        <v>0</v>
      </c>
      <c r="G66" s="1681">
        <f t="shared" si="10"/>
        <v>0</v>
      </c>
      <c r="H66" s="1681">
        <f t="shared" si="10"/>
        <v>0</v>
      </c>
      <c r="I66" s="1681">
        <f t="shared" si="10"/>
        <v>0</v>
      </c>
      <c r="J66" s="1681">
        <f t="shared" si="10"/>
        <v>0</v>
      </c>
      <c r="K66" s="1681">
        <f t="shared" si="10"/>
        <v>0</v>
      </c>
      <c r="L66" s="1681">
        <f t="shared" si="10"/>
        <v>0</v>
      </c>
      <c r="M66" s="1681">
        <f t="shared" si="10"/>
        <v>0</v>
      </c>
      <c r="N66" s="1681">
        <f t="shared" si="10"/>
        <v>0</v>
      </c>
      <c r="O66" s="1681">
        <f t="shared" si="10"/>
        <v>0</v>
      </c>
      <c r="P66" s="1681">
        <f t="shared" si="10"/>
        <v>0</v>
      </c>
      <c r="Q66" s="1682">
        <f t="shared" si="10"/>
        <v>0</v>
      </c>
      <c r="R66" s="2279">
        <f t="shared" si="10"/>
        <v>0</v>
      </c>
      <c r="S66" s="1681">
        <f t="shared" si="10"/>
        <v>0</v>
      </c>
      <c r="T66" s="1681">
        <f t="shared" si="10"/>
        <v>0</v>
      </c>
      <c r="U66" s="1681">
        <f t="shared" si="10"/>
        <v>0</v>
      </c>
      <c r="V66" s="1681">
        <f t="shared" si="10"/>
        <v>0</v>
      </c>
      <c r="W66" s="1681">
        <f t="shared" si="10"/>
        <v>0</v>
      </c>
      <c r="X66" s="1681">
        <f t="shared" si="10"/>
        <v>0</v>
      </c>
      <c r="Y66" s="1681">
        <f t="shared" si="10"/>
        <v>0</v>
      </c>
      <c r="Z66" s="1681">
        <f t="shared" si="10"/>
        <v>0</v>
      </c>
      <c r="AA66" s="1681">
        <f t="shared" si="10"/>
        <v>0</v>
      </c>
      <c r="AB66" s="1681">
        <f t="shared" si="10"/>
        <v>0</v>
      </c>
      <c r="AC66" s="1825">
        <f t="shared" si="10"/>
        <v>0</v>
      </c>
      <c r="AD66" s="542"/>
    </row>
    <row r="67" spans="1:30" s="1871" customFormat="1" ht="15" customHeight="1" x14ac:dyDescent="0.25">
      <c r="A67" s="1826"/>
      <c r="B67" s="1827"/>
      <c r="C67" s="1827"/>
      <c r="D67" s="1827"/>
      <c r="E67" s="1827"/>
      <c r="F67" s="1828"/>
      <c r="G67" s="1828"/>
      <c r="H67" s="1828"/>
      <c r="I67" s="1828"/>
      <c r="J67" s="1827"/>
      <c r="K67" s="1433"/>
      <c r="L67" s="1827"/>
      <c r="M67" s="1827"/>
      <c r="N67" s="1433"/>
      <c r="O67" s="1829"/>
      <c r="P67" s="1830"/>
      <c r="Q67" s="1828"/>
      <c r="R67" s="1828"/>
      <c r="S67" s="1828"/>
      <c r="T67" s="1828"/>
      <c r="U67" s="1828"/>
      <c r="V67" s="1828"/>
      <c r="W67" s="1828"/>
      <c r="X67" s="1828"/>
      <c r="Y67" s="1828"/>
      <c r="Z67" s="1828"/>
      <c r="AA67" s="1828"/>
      <c r="AB67" s="1828"/>
      <c r="AC67" s="1828"/>
      <c r="AD67" s="1831"/>
    </row>
    <row r="68" spans="1:30" s="1871" customFormat="1" ht="45" customHeight="1" x14ac:dyDescent="0.25">
      <c r="A68" s="1980" t="s">
        <v>1751</v>
      </c>
      <c r="B68" s="1832"/>
      <c r="C68" s="1511"/>
      <c r="D68" s="1511"/>
      <c r="E68" s="1511"/>
      <c r="F68" s="1833"/>
      <c r="G68" s="1834"/>
      <c r="H68" s="1834"/>
      <c r="I68" s="1834"/>
      <c r="J68" s="1834"/>
      <c r="K68" s="1511"/>
      <c r="L68" s="1834"/>
      <c r="M68" s="1834"/>
      <c r="N68" s="1511"/>
      <c r="O68" s="1835"/>
      <c r="P68" s="1836"/>
      <c r="Q68" s="1716"/>
      <c r="R68" s="1716"/>
      <c r="S68" s="1716"/>
      <c r="T68" s="1716"/>
      <c r="U68" s="1716"/>
      <c r="V68" s="1716"/>
      <c r="W68" s="1716"/>
      <c r="X68" s="1716"/>
      <c r="Y68" s="1716"/>
      <c r="Z68" s="1716"/>
      <c r="AA68" s="1716"/>
      <c r="AB68" s="1716"/>
      <c r="AC68" s="1716"/>
      <c r="AD68" s="1436"/>
    </row>
    <row r="69" spans="1:30" s="1587" customFormat="1" ht="15" customHeight="1" x14ac:dyDescent="0.25">
      <c r="A69" s="1469"/>
      <c r="B69" s="1792"/>
      <c r="C69" s="1861"/>
      <c r="D69" s="1861"/>
      <c r="E69" s="2707" t="s">
        <v>1752</v>
      </c>
      <c r="F69" s="2707"/>
      <c r="G69" s="2707"/>
      <c r="H69" s="2707"/>
      <c r="I69" s="2707"/>
      <c r="J69" s="2707"/>
      <c r="K69" s="2707"/>
      <c r="L69" s="2708"/>
      <c r="M69" s="2709" t="s">
        <v>1753</v>
      </c>
      <c r="N69" s="2707"/>
      <c r="O69" s="2707"/>
      <c r="P69" s="2707"/>
      <c r="Q69" s="2707"/>
      <c r="R69" s="2707"/>
      <c r="S69" s="2707"/>
      <c r="T69" s="2710"/>
      <c r="U69" s="1030"/>
      <c r="V69" s="1030"/>
      <c r="W69" s="1030"/>
      <c r="X69" s="1030"/>
      <c r="Y69" s="1030"/>
      <c r="Z69" s="1030"/>
      <c r="AA69" s="1030"/>
      <c r="AB69" s="1030"/>
      <c r="AC69" s="1030"/>
      <c r="AD69" s="1016"/>
    </row>
    <row r="70" spans="1:30" s="1587" customFormat="1" ht="15" customHeight="1" x14ac:dyDescent="0.25">
      <c r="A70" s="1469"/>
      <c r="B70" s="1030"/>
      <c r="C70" s="1795"/>
      <c r="D70" s="1795"/>
      <c r="E70" s="2707" t="s">
        <v>1739</v>
      </c>
      <c r="F70" s="2707"/>
      <c r="G70" s="2707"/>
      <c r="H70" s="2707" t="s">
        <v>1754</v>
      </c>
      <c r="I70" s="2707"/>
      <c r="J70" s="2707"/>
      <c r="K70" s="2707" t="s">
        <v>1755</v>
      </c>
      <c r="L70" s="2708" t="s">
        <v>983</v>
      </c>
      <c r="M70" s="2709" t="s">
        <v>1739</v>
      </c>
      <c r="N70" s="2707"/>
      <c r="O70" s="2707"/>
      <c r="P70" s="2707" t="s">
        <v>1754</v>
      </c>
      <c r="Q70" s="2707"/>
      <c r="R70" s="2707"/>
      <c r="S70" s="2707" t="s">
        <v>1755</v>
      </c>
      <c r="T70" s="2710" t="s">
        <v>983</v>
      </c>
      <c r="U70" s="1030"/>
      <c r="V70" s="1030"/>
      <c r="W70" s="1030"/>
      <c r="X70" s="1030"/>
      <c r="Y70" s="1030"/>
      <c r="Z70" s="1030"/>
      <c r="AA70" s="1030"/>
      <c r="AB70" s="1030"/>
      <c r="AC70" s="1030"/>
      <c r="AD70" s="1016"/>
    </row>
    <row r="71" spans="1:30" s="1587" customFormat="1" ht="30" customHeight="1" x14ac:dyDescent="0.25">
      <c r="A71" s="1469"/>
      <c r="B71" s="1377"/>
      <c r="C71" s="2154"/>
      <c r="D71" s="2154"/>
      <c r="E71" s="1888" t="s">
        <v>1756</v>
      </c>
      <c r="F71" s="1888" t="s">
        <v>1757</v>
      </c>
      <c r="G71" s="1888" t="s">
        <v>1758</v>
      </c>
      <c r="H71" s="1888" t="s">
        <v>1756</v>
      </c>
      <c r="I71" s="1888" t="s">
        <v>1757</v>
      </c>
      <c r="J71" s="1888" t="s">
        <v>1758</v>
      </c>
      <c r="K71" s="2707"/>
      <c r="L71" s="2708"/>
      <c r="M71" s="1889" t="s">
        <v>1756</v>
      </c>
      <c r="N71" s="1888" t="s">
        <v>1757</v>
      </c>
      <c r="O71" s="1888" t="s">
        <v>1758</v>
      </c>
      <c r="P71" s="1888" t="s">
        <v>1756</v>
      </c>
      <c r="Q71" s="1888" t="s">
        <v>1757</v>
      </c>
      <c r="R71" s="1888" t="s">
        <v>1758</v>
      </c>
      <c r="S71" s="2707"/>
      <c r="T71" s="2710"/>
      <c r="U71" s="1030"/>
      <c r="V71" s="1030"/>
      <c r="W71" s="1030"/>
      <c r="X71" s="1030"/>
      <c r="Y71" s="1030"/>
      <c r="Z71" s="1030"/>
      <c r="AA71" s="1030"/>
      <c r="AB71" s="1030"/>
      <c r="AC71" s="1030"/>
      <c r="AD71" s="1016"/>
    </row>
    <row r="72" spans="1:30" s="1006" customFormat="1" ht="15" customHeight="1" x14ac:dyDescent="0.25">
      <c r="A72" s="1469"/>
      <c r="B72" s="2139">
        <v>1</v>
      </c>
      <c r="C72" s="1796" t="s">
        <v>1727</v>
      </c>
      <c r="D72" s="1862"/>
      <c r="E72" s="1539"/>
      <c r="F72" s="1539"/>
      <c r="G72" s="1539"/>
      <c r="H72" s="1539"/>
      <c r="I72" s="1539"/>
      <c r="J72" s="1539"/>
      <c r="K72" s="1539"/>
      <c r="L72" s="1838"/>
      <c r="M72" s="1839"/>
      <c r="N72" s="1539"/>
      <c r="O72" s="1539"/>
      <c r="P72" s="1539"/>
      <c r="Q72" s="1539"/>
      <c r="R72" s="1539"/>
      <c r="S72" s="1539"/>
      <c r="T72" s="1502"/>
      <c r="U72" s="1030"/>
      <c r="V72" s="1030"/>
      <c r="W72" s="1030"/>
      <c r="X72" s="1030"/>
      <c r="Y72" s="1030"/>
      <c r="Z72" s="1030"/>
      <c r="AA72" s="1030"/>
      <c r="AB72" s="1030"/>
      <c r="AC72" s="1030"/>
      <c r="AD72" s="1016"/>
    </row>
    <row r="73" spans="1:30" s="1006" customFormat="1" ht="15" customHeight="1" x14ac:dyDescent="0.25">
      <c r="A73" s="1469"/>
      <c r="B73" s="1696">
        <v>2</v>
      </c>
      <c r="C73" s="1803" t="s">
        <v>247</v>
      </c>
      <c r="D73" s="1804"/>
      <c r="E73" s="52"/>
      <c r="F73" s="52"/>
      <c r="G73" s="52"/>
      <c r="H73" s="52"/>
      <c r="I73" s="52"/>
      <c r="J73" s="52"/>
      <c r="K73" s="52"/>
      <c r="L73" s="1840"/>
      <c r="M73" s="1841"/>
      <c r="N73" s="52"/>
      <c r="O73" s="52"/>
      <c r="P73" s="52"/>
      <c r="Q73" s="52"/>
      <c r="R73" s="52"/>
      <c r="S73" s="52"/>
      <c r="T73" s="95"/>
      <c r="U73" s="1030"/>
      <c r="V73" s="1030"/>
      <c r="W73" s="1030"/>
      <c r="X73" s="1030"/>
      <c r="Y73" s="1030"/>
      <c r="Z73" s="1030"/>
      <c r="AA73" s="1030"/>
      <c r="AB73" s="1030"/>
      <c r="AC73" s="1030"/>
      <c r="AD73" s="1016"/>
    </row>
    <row r="74" spans="1:30" s="1006" customFormat="1" ht="15" customHeight="1" x14ac:dyDescent="0.25">
      <c r="A74" s="1469"/>
      <c r="B74" s="1696">
        <v>3</v>
      </c>
      <c r="C74" s="1803" t="s">
        <v>1728</v>
      </c>
      <c r="D74" s="1804"/>
      <c r="E74" s="52"/>
      <c r="F74" s="52"/>
      <c r="G74" s="52"/>
      <c r="H74" s="52"/>
      <c r="I74" s="52"/>
      <c r="J74" s="52"/>
      <c r="K74" s="52"/>
      <c r="L74" s="1840"/>
      <c r="M74" s="1841"/>
      <c r="N74" s="52"/>
      <c r="O74" s="52"/>
      <c r="P74" s="52"/>
      <c r="Q74" s="52"/>
      <c r="R74" s="52"/>
      <c r="S74" s="52"/>
      <c r="T74" s="95"/>
      <c r="U74" s="1030"/>
      <c r="V74" s="1030"/>
      <c r="W74" s="1030"/>
      <c r="X74" s="1030"/>
      <c r="Y74" s="1030"/>
      <c r="Z74" s="1030"/>
      <c r="AA74" s="1030"/>
      <c r="AB74" s="1030"/>
      <c r="AC74" s="1030"/>
      <c r="AD74" s="1016"/>
    </row>
    <row r="75" spans="1:30" s="1006" customFormat="1" ht="15" customHeight="1" x14ac:dyDescent="0.25">
      <c r="A75" s="1469"/>
      <c r="B75" s="1696">
        <v>4</v>
      </c>
      <c r="C75" s="1803" t="s">
        <v>1764</v>
      </c>
      <c r="D75" s="1804"/>
      <c r="E75" s="1305">
        <f>SUM(E76,E78,E79,E80,E82,E83,E84)</f>
        <v>0</v>
      </c>
      <c r="F75" s="1305">
        <f t="shared" ref="F75:T75" si="11">SUM(F76,F78,F79,F80,F82,F83,F84)</f>
        <v>0</v>
      </c>
      <c r="G75" s="1305">
        <f t="shared" si="11"/>
        <v>0</v>
      </c>
      <c r="H75" s="1305">
        <f t="shared" si="11"/>
        <v>0</v>
      </c>
      <c r="I75" s="1305">
        <f t="shared" si="11"/>
        <v>0</v>
      </c>
      <c r="J75" s="1305">
        <f t="shared" si="11"/>
        <v>0</v>
      </c>
      <c r="K75" s="1305">
        <f t="shared" si="11"/>
        <v>0</v>
      </c>
      <c r="L75" s="1863">
        <f t="shared" si="11"/>
        <v>0</v>
      </c>
      <c r="M75" s="1864">
        <f t="shared" si="11"/>
        <v>0</v>
      </c>
      <c r="N75" s="1305">
        <f t="shared" si="11"/>
        <v>0</v>
      </c>
      <c r="O75" s="1305">
        <f t="shared" si="11"/>
        <v>0</v>
      </c>
      <c r="P75" s="1305">
        <f t="shared" si="11"/>
        <v>0</v>
      </c>
      <c r="Q75" s="1305">
        <f t="shared" si="11"/>
        <v>0</v>
      </c>
      <c r="R75" s="1305">
        <f t="shared" si="11"/>
        <v>0</v>
      </c>
      <c r="S75" s="1305">
        <f t="shared" si="11"/>
        <v>0</v>
      </c>
      <c r="T75" s="1103">
        <f t="shared" si="11"/>
        <v>0</v>
      </c>
      <c r="U75" s="1030"/>
      <c r="V75" s="1030"/>
      <c r="W75" s="1030"/>
      <c r="X75" s="1030"/>
      <c r="Y75" s="1030"/>
      <c r="Z75" s="1030"/>
      <c r="AA75" s="1030"/>
      <c r="AB75" s="1030"/>
      <c r="AC75" s="1030"/>
      <c r="AD75" s="1016"/>
    </row>
    <row r="76" spans="1:30" s="1006" customFormat="1" ht="15" customHeight="1" x14ac:dyDescent="0.25">
      <c r="A76" s="1469"/>
      <c r="B76" s="1696">
        <v>4.0999999999999996</v>
      </c>
      <c r="C76" s="2140" t="s">
        <v>1730</v>
      </c>
      <c r="D76" s="1505"/>
      <c r="E76" s="52"/>
      <c r="F76" s="52"/>
      <c r="G76" s="52"/>
      <c r="H76" s="52"/>
      <c r="I76" s="52"/>
      <c r="J76" s="52"/>
      <c r="K76" s="52"/>
      <c r="L76" s="1840"/>
      <c r="M76" s="1841"/>
      <c r="N76" s="52"/>
      <c r="O76" s="52"/>
      <c r="P76" s="52"/>
      <c r="Q76" s="52"/>
      <c r="R76" s="52"/>
      <c r="S76" s="52"/>
      <c r="T76" s="95"/>
      <c r="U76" s="1030"/>
      <c r="V76" s="1030"/>
      <c r="W76" s="1030"/>
      <c r="X76" s="1030"/>
      <c r="Y76" s="1030"/>
      <c r="Z76" s="1030"/>
      <c r="AA76" s="1030"/>
      <c r="AB76" s="1030"/>
      <c r="AC76" s="1030"/>
      <c r="AD76" s="1016"/>
    </row>
    <row r="77" spans="1:30" s="1006" customFormat="1" ht="30" customHeight="1" x14ac:dyDescent="0.25">
      <c r="A77" s="1469"/>
      <c r="B77" s="1810"/>
      <c r="C77" s="1811" t="s">
        <v>1731</v>
      </c>
      <c r="D77" s="1812"/>
      <c r="E77" s="44"/>
      <c r="F77" s="44"/>
      <c r="G77" s="44"/>
      <c r="H77" s="44"/>
      <c r="I77" s="44"/>
      <c r="J77" s="44"/>
      <c r="K77" s="44"/>
      <c r="L77" s="1813"/>
      <c r="M77" s="1814"/>
      <c r="N77" s="44"/>
      <c r="O77" s="44"/>
      <c r="P77" s="44"/>
      <c r="Q77" s="44"/>
      <c r="R77" s="44"/>
      <c r="S77" s="44"/>
      <c r="T77" s="425"/>
      <c r="U77" s="1030"/>
      <c r="V77" s="1030"/>
      <c r="W77" s="1030"/>
      <c r="X77" s="1030"/>
      <c r="Y77" s="1030"/>
      <c r="Z77" s="1030"/>
      <c r="AA77" s="1030"/>
      <c r="AB77" s="1030"/>
      <c r="AC77" s="1030"/>
      <c r="AD77" s="1016"/>
    </row>
    <row r="78" spans="1:30" s="1006" customFormat="1" ht="15" customHeight="1" x14ac:dyDescent="0.25">
      <c r="A78" s="1469"/>
      <c r="B78" s="1696">
        <v>4.2</v>
      </c>
      <c r="C78" s="1815" t="s">
        <v>1732</v>
      </c>
      <c r="D78" s="1506"/>
      <c r="E78" s="52"/>
      <c r="F78" s="52"/>
      <c r="G78" s="52"/>
      <c r="H78" s="52"/>
      <c r="I78" s="52"/>
      <c r="J78" s="52"/>
      <c r="K78" s="52"/>
      <c r="L78" s="1840"/>
      <c r="M78" s="1841"/>
      <c r="N78" s="52"/>
      <c r="O78" s="52"/>
      <c r="P78" s="52"/>
      <c r="Q78" s="52"/>
      <c r="R78" s="52"/>
      <c r="S78" s="52"/>
      <c r="T78" s="95"/>
      <c r="U78" s="1030"/>
      <c r="V78" s="1030"/>
      <c r="W78" s="1030"/>
      <c r="X78" s="1030"/>
      <c r="Y78" s="1030"/>
      <c r="Z78" s="1030"/>
      <c r="AA78" s="1030"/>
      <c r="AB78" s="1030"/>
      <c r="AC78" s="1030"/>
      <c r="AD78" s="1016"/>
    </row>
    <row r="79" spans="1:30" s="1006" customFormat="1" ht="15" customHeight="1" x14ac:dyDescent="0.25">
      <c r="A79" s="1469"/>
      <c r="B79" s="1696">
        <v>4.3</v>
      </c>
      <c r="C79" s="1815" t="s">
        <v>1733</v>
      </c>
      <c r="D79" s="1506"/>
      <c r="E79" s="52"/>
      <c r="F79" s="52"/>
      <c r="G79" s="52"/>
      <c r="H79" s="52"/>
      <c r="I79" s="52"/>
      <c r="J79" s="52"/>
      <c r="K79" s="52"/>
      <c r="L79" s="1840"/>
      <c r="M79" s="1841"/>
      <c r="N79" s="52"/>
      <c r="O79" s="52"/>
      <c r="P79" s="52"/>
      <c r="Q79" s="52"/>
      <c r="R79" s="52"/>
      <c r="S79" s="52"/>
      <c r="T79" s="95"/>
      <c r="U79" s="1030"/>
      <c r="V79" s="1030"/>
      <c r="W79" s="1030"/>
      <c r="X79" s="1030"/>
      <c r="Y79" s="1030"/>
      <c r="Z79" s="1030"/>
      <c r="AA79" s="1030"/>
      <c r="AB79" s="1030"/>
      <c r="AC79" s="1030"/>
      <c r="AD79" s="1016"/>
    </row>
    <row r="80" spans="1:30" s="1006" customFormat="1" ht="15" customHeight="1" x14ac:dyDescent="0.25">
      <c r="A80" s="1469"/>
      <c r="B80" s="1696">
        <v>4.4000000000000004</v>
      </c>
      <c r="C80" s="1815" t="s">
        <v>1734</v>
      </c>
      <c r="D80" s="1506"/>
      <c r="E80" s="52"/>
      <c r="F80" s="52"/>
      <c r="G80" s="52"/>
      <c r="H80" s="52"/>
      <c r="I80" s="52"/>
      <c r="J80" s="52"/>
      <c r="K80" s="52"/>
      <c r="L80" s="1840"/>
      <c r="M80" s="1841"/>
      <c r="N80" s="52"/>
      <c r="O80" s="52"/>
      <c r="P80" s="52"/>
      <c r="Q80" s="52"/>
      <c r="R80" s="52"/>
      <c r="S80" s="52"/>
      <c r="T80" s="95"/>
      <c r="U80" s="1030"/>
      <c r="V80" s="1030"/>
      <c r="W80" s="1030"/>
      <c r="X80" s="1030"/>
      <c r="Y80" s="1030"/>
      <c r="Z80" s="1030"/>
      <c r="AA80" s="1030"/>
      <c r="AB80" s="1030"/>
      <c r="AC80" s="1030"/>
      <c r="AD80" s="1016"/>
    </row>
    <row r="81" spans="1:30" s="1006" customFormat="1" ht="30" customHeight="1" x14ac:dyDescent="0.25">
      <c r="A81" s="1469"/>
      <c r="B81" s="1810"/>
      <c r="C81" s="1811" t="s">
        <v>1735</v>
      </c>
      <c r="D81" s="1812"/>
      <c r="E81" s="44"/>
      <c r="F81" s="44"/>
      <c r="G81" s="44"/>
      <c r="H81" s="44"/>
      <c r="I81" s="44"/>
      <c r="J81" s="44"/>
      <c r="K81" s="44"/>
      <c r="L81" s="1813"/>
      <c r="M81" s="1814"/>
      <c r="N81" s="44"/>
      <c r="O81" s="44"/>
      <c r="P81" s="44"/>
      <c r="Q81" s="44"/>
      <c r="R81" s="44"/>
      <c r="S81" s="44"/>
      <c r="T81" s="425"/>
      <c r="U81" s="1030"/>
      <c r="V81" s="1030"/>
      <c r="W81" s="1030"/>
      <c r="X81" s="1030"/>
      <c r="Y81" s="1030"/>
      <c r="Z81" s="1030"/>
      <c r="AA81" s="1030"/>
      <c r="AB81" s="1030"/>
      <c r="AC81" s="1030"/>
      <c r="AD81" s="1016"/>
    </row>
    <row r="82" spans="1:30" s="1006" customFormat="1" ht="15" customHeight="1" x14ac:dyDescent="0.25">
      <c r="A82" s="1469"/>
      <c r="B82" s="1696">
        <v>4.5</v>
      </c>
      <c r="C82" s="1815" t="s">
        <v>1732</v>
      </c>
      <c r="D82" s="1506"/>
      <c r="E82" s="52"/>
      <c r="F82" s="52"/>
      <c r="G82" s="52"/>
      <c r="H82" s="52"/>
      <c r="I82" s="52"/>
      <c r="J82" s="52"/>
      <c r="K82" s="52"/>
      <c r="L82" s="1840"/>
      <c r="M82" s="1841"/>
      <c r="N82" s="52"/>
      <c r="O82" s="52"/>
      <c r="P82" s="52"/>
      <c r="Q82" s="52"/>
      <c r="R82" s="52"/>
      <c r="S82" s="52"/>
      <c r="T82" s="95"/>
      <c r="U82" s="1030"/>
      <c r="V82" s="1030"/>
      <c r="W82" s="1030"/>
      <c r="X82" s="1030"/>
      <c r="Y82" s="1030"/>
      <c r="Z82" s="1030"/>
      <c r="AA82" s="1030"/>
      <c r="AB82" s="1030"/>
      <c r="AC82" s="1030"/>
      <c r="AD82" s="1016"/>
    </row>
    <row r="83" spans="1:30" s="1006" customFormat="1" ht="15" customHeight="1" x14ac:dyDescent="0.25">
      <c r="A83" s="1469"/>
      <c r="B83" s="1696">
        <v>4.5999999999999996</v>
      </c>
      <c r="C83" s="1815" t="s">
        <v>1733</v>
      </c>
      <c r="D83" s="1506"/>
      <c r="E83" s="52"/>
      <c r="F83" s="52"/>
      <c r="G83" s="52"/>
      <c r="H83" s="52"/>
      <c r="I83" s="52"/>
      <c r="J83" s="52"/>
      <c r="K83" s="52"/>
      <c r="L83" s="1840"/>
      <c r="M83" s="1841"/>
      <c r="N83" s="52"/>
      <c r="O83" s="52"/>
      <c r="P83" s="52"/>
      <c r="Q83" s="52"/>
      <c r="R83" s="52"/>
      <c r="S83" s="52"/>
      <c r="T83" s="95"/>
      <c r="U83" s="1030"/>
      <c r="V83" s="1030"/>
      <c r="W83" s="1030"/>
      <c r="X83" s="1030"/>
      <c r="Y83" s="1030"/>
      <c r="Z83" s="1030"/>
      <c r="AA83" s="1030"/>
      <c r="AB83" s="1030"/>
      <c r="AC83" s="1030"/>
      <c r="AD83" s="1016"/>
    </row>
    <row r="84" spans="1:30" s="1006" customFormat="1" ht="15" customHeight="1" x14ac:dyDescent="0.25">
      <c r="A84" s="1469"/>
      <c r="B84" s="1697">
        <v>4.7</v>
      </c>
      <c r="C84" s="1816" t="s">
        <v>1734</v>
      </c>
      <c r="D84" s="1865"/>
      <c r="E84" s="47"/>
      <c r="F84" s="47"/>
      <c r="G84" s="47"/>
      <c r="H84" s="47"/>
      <c r="I84" s="47"/>
      <c r="J84" s="47"/>
      <c r="K84" s="47"/>
      <c r="L84" s="1859"/>
      <c r="M84" s="1860"/>
      <c r="N84" s="47"/>
      <c r="O84" s="47"/>
      <c r="P84" s="47"/>
      <c r="Q84" s="47"/>
      <c r="R84" s="47"/>
      <c r="S84" s="47"/>
      <c r="T84" s="457"/>
      <c r="U84" s="1030"/>
      <c r="V84" s="1030"/>
      <c r="W84" s="1030"/>
      <c r="X84" s="1030"/>
      <c r="Y84" s="1030"/>
      <c r="Z84" s="1030"/>
      <c r="AA84" s="1030"/>
      <c r="AB84" s="1030"/>
      <c r="AC84" s="1030"/>
      <c r="AD84" s="1016"/>
    </row>
    <row r="85" spans="1:30" s="1587" customFormat="1" ht="15" customHeight="1" x14ac:dyDescent="0.25">
      <c r="A85" s="1469"/>
      <c r="B85" s="1721"/>
      <c r="C85" s="1824" t="s">
        <v>1736</v>
      </c>
      <c r="D85" s="1824"/>
      <c r="E85" s="1681">
        <f t="shared" ref="E85:T85" si="12">SUM(E72,E73,E74,E75)</f>
        <v>0</v>
      </c>
      <c r="F85" s="1681">
        <f t="shared" si="12"/>
        <v>0</v>
      </c>
      <c r="G85" s="1681">
        <f t="shared" si="12"/>
        <v>0</v>
      </c>
      <c r="H85" s="1681">
        <f t="shared" si="12"/>
        <v>0</v>
      </c>
      <c r="I85" s="1681">
        <f t="shared" si="12"/>
        <v>0</v>
      </c>
      <c r="J85" s="1681">
        <f t="shared" si="12"/>
        <v>0</v>
      </c>
      <c r="K85" s="1681">
        <f t="shared" si="12"/>
        <v>0</v>
      </c>
      <c r="L85" s="1682">
        <f t="shared" si="12"/>
        <v>0</v>
      </c>
      <c r="M85" s="1680">
        <f t="shared" si="12"/>
        <v>0</v>
      </c>
      <c r="N85" s="1681">
        <f t="shared" si="12"/>
        <v>0</v>
      </c>
      <c r="O85" s="1681">
        <f t="shared" si="12"/>
        <v>0</v>
      </c>
      <c r="P85" s="1681">
        <f t="shared" si="12"/>
        <v>0</v>
      </c>
      <c r="Q85" s="1681">
        <f t="shared" si="12"/>
        <v>0</v>
      </c>
      <c r="R85" s="1681">
        <f t="shared" si="12"/>
        <v>0</v>
      </c>
      <c r="S85" s="1681">
        <f t="shared" si="12"/>
        <v>0</v>
      </c>
      <c r="T85" s="1825">
        <f t="shared" si="12"/>
        <v>0</v>
      </c>
      <c r="U85" s="1030"/>
      <c r="V85" s="1030"/>
      <c r="W85" s="1030"/>
      <c r="X85" s="1030"/>
      <c r="Y85" s="1030"/>
      <c r="Z85" s="1030"/>
      <c r="AA85" s="1030"/>
      <c r="AB85" s="1030"/>
      <c r="AC85" s="1030"/>
      <c r="AD85" s="1016"/>
    </row>
    <row r="86" spans="1:30" s="1871" customFormat="1" ht="15" customHeight="1" x14ac:dyDescent="0.25">
      <c r="A86" s="1866"/>
      <c r="B86" s="380"/>
      <c r="C86" s="380"/>
      <c r="D86" s="380"/>
      <c r="E86" s="380"/>
      <c r="F86" s="1608"/>
      <c r="G86" s="1608"/>
      <c r="H86" s="1608"/>
      <c r="I86" s="1608"/>
      <c r="J86" s="1608"/>
      <c r="K86" s="1608"/>
      <c r="L86" s="1608"/>
      <c r="M86" s="1608"/>
      <c r="N86" s="1608"/>
      <c r="O86" s="1608"/>
      <c r="P86" s="1608"/>
      <c r="Q86" s="1608"/>
      <c r="R86" s="380"/>
      <c r="S86" s="1608"/>
      <c r="T86" s="1608"/>
      <c r="U86" s="1608"/>
      <c r="V86" s="1608"/>
      <c r="W86" s="1608"/>
      <c r="X86" s="1608"/>
      <c r="Y86" s="1608"/>
      <c r="Z86" s="1608"/>
      <c r="AA86" s="1608"/>
      <c r="AB86" s="1608"/>
      <c r="AC86" s="1828"/>
      <c r="AD86" s="389"/>
    </row>
    <row r="87" spans="1:30" s="1587" customFormat="1" ht="45" customHeight="1" x14ac:dyDescent="0.55000000000000004">
      <c r="A87" s="1980" t="s">
        <v>1759</v>
      </c>
      <c r="B87" s="1832"/>
      <c r="C87" s="1787"/>
      <c r="D87" s="1787"/>
      <c r="E87" s="1787"/>
      <c r="F87" s="1788"/>
      <c r="G87" s="1789"/>
      <c r="H87" s="1789"/>
      <c r="I87" s="1789"/>
      <c r="J87" s="1789"/>
      <c r="K87" s="1787"/>
      <c r="L87" s="1789"/>
      <c r="M87" s="1789"/>
      <c r="N87" s="1787"/>
      <c r="O87" s="1790"/>
      <c r="P87" s="1791"/>
      <c r="Q87" s="1792"/>
      <c r="R87" s="1792"/>
      <c r="S87" s="1792"/>
      <c r="T87" s="1792"/>
      <c r="U87" s="1792"/>
      <c r="V87" s="1792"/>
      <c r="W87" s="1792"/>
      <c r="X87" s="1792"/>
      <c r="Y87" s="1792"/>
      <c r="Z87" s="1792"/>
      <c r="AA87" s="1792"/>
      <c r="AB87" s="1792"/>
      <c r="AC87" s="1792"/>
      <c r="AD87" s="1793"/>
    </row>
    <row r="88" spans="1:30" s="1587" customFormat="1" ht="15" customHeight="1" x14ac:dyDescent="0.25">
      <c r="A88" s="1469"/>
      <c r="B88" s="1030"/>
      <c r="C88" s="2696"/>
      <c r="D88" s="2152"/>
      <c r="E88" s="2152"/>
      <c r="F88" s="2699" t="s">
        <v>1760</v>
      </c>
      <c r="G88" s="2699"/>
      <c r="H88" s="2699"/>
      <c r="I88" s="2699"/>
      <c r="J88" s="2699"/>
      <c r="K88" s="2699"/>
      <c r="L88" s="2699"/>
      <c r="M88" s="2699" t="s">
        <v>1761</v>
      </c>
      <c r="N88" s="2699"/>
      <c r="O88" s="2699"/>
      <c r="P88" s="2699"/>
      <c r="Q88" s="2699"/>
      <c r="R88" s="2699"/>
      <c r="S88" s="2699"/>
      <c r="T88" s="2701" t="s">
        <v>1762</v>
      </c>
      <c r="U88" s="1030"/>
      <c r="V88" s="1030"/>
      <c r="W88" s="1030"/>
      <c r="X88" s="1030"/>
      <c r="Y88" s="1030"/>
      <c r="Z88" s="1030"/>
      <c r="AA88" s="1030"/>
      <c r="AB88" s="1030"/>
      <c r="AC88" s="1030"/>
      <c r="AD88" s="542"/>
    </row>
    <row r="89" spans="1:30" s="1587" customFormat="1" ht="15" customHeight="1" x14ac:dyDescent="0.25">
      <c r="A89" s="1469"/>
      <c r="B89" s="1030"/>
      <c r="C89" s="2697"/>
      <c r="D89" s="2153"/>
      <c r="E89" s="2153"/>
      <c r="F89" s="2704" t="s">
        <v>137</v>
      </c>
      <c r="G89" s="2706" t="s">
        <v>1763</v>
      </c>
      <c r="H89" s="2706"/>
      <c r="I89" s="2706"/>
      <c r="J89" s="2706"/>
      <c r="K89" s="2706"/>
      <c r="L89" s="2706"/>
      <c r="M89" s="2704" t="s">
        <v>137</v>
      </c>
      <c r="N89" s="2706" t="s">
        <v>1763</v>
      </c>
      <c r="O89" s="2706"/>
      <c r="P89" s="2706"/>
      <c r="Q89" s="2706"/>
      <c r="R89" s="2706"/>
      <c r="S89" s="2706"/>
      <c r="T89" s="2702"/>
      <c r="U89" s="1030"/>
      <c r="V89" s="1030"/>
      <c r="W89" s="1030"/>
      <c r="X89" s="1030"/>
      <c r="Y89" s="1030"/>
      <c r="Z89" s="1030"/>
      <c r="AA89" s="1030"/>
      <c r="AB89" s="1030"/>
      <c r="AC89" s="1030"/>
      <c r="AD89" s="542"/>
    </row>
    <row r="90" spans="1:30" s="1587" customFormat="1" ht="15" customHeight="1" x14ac:dyDescent="0.25">
      <c r="A90" s="1469"/>
      <c r="B90" s="1030"/>
      <c r="C90" s="2698"/>
      <c r="D90" s="2154"/>
      <c r="E90" s="2154"/>
      <c r="F90" s="2705"/>
      <c r="G90" s="2146" t="s">
        <v>1739</v>
      </c>
      <c r="H90" s="2146" t="s">
        <v>1740</v>
      </c>
      <c r="I90" s="2146" t="s">
        <v>1741</v>
      </c>
      <c r="J90" s="2146" t="s">
        <v>1742</v>
      </c>
      <c r="K90" s="2146" t="s">
        <v>1743</v>
      </c>
      <c r="L90" s="2146" t="s">
        <v>1744</v>
      </c>
      <c r="M90" s="2705"/>
      <c r="N90" s="2146" t="s">
        <v>1739</v>
      </c>
      <c r="O90" s="2146" t="s">
        <v>1740</v>
      </c>
      <c r="P90" s="2146" t="s">
        <v>1741</v>
      </c>
      <c r="Q90" s="2146" t="s">
        <v>1742</v>
      </c>
      <c r="R90" s="2146" t="s">
        <v>1743</v>
      </c>
      <c r="S90" s="2146" t="s">
        <v>1744</v>
      </c>
      <c r="T90" s="2703"/>
      <c r="U90" s="1030"/>
      <c r="V90" s="1030"/>
      <c r="W90" s="1030"/>
      <c r="X90" s="1030"/>
      <c r="Y90" s="1030"/>
      <c r="Z90" s="1030"/>
      <c r="AA90" s="1030"/>
      <c r="AB90" s="1030"/>
      <c r="AC90" s="1030"/>
      <c r="AD90" s="542"/>
    </row>
    <row r="91" spans="1:30" s="1006" customFormat="1" ht="15" customHeight="1" x14ac:dyDescent="0.25">
      <c r="A91" s="1469"/>
      <c r="B91" s="1837">
        <v>1</v>
      </c>
      <c r="C91" s="1796" t="s">
        <v>1727</v>
      </c>
      <c r="D91" s="1796"/>
      <c r="E91" s="1796"/>
      <c r="F91" s="1539"/>
      <c r="G91" s="1539"/>
      <c r="H91" s="1539"/>
      <c r="I91" s="1539"/>
      <c r="J91" s="1539"/>
      <c r="K91" s="1539"/>
      <c r="L91" s="1539"/>
      <c r="M91" s="1539"/>
      <c r="N91" s="1539"/>
      <c r="O91" s="1539"/>
      <c r="P91" s="1539"/>
      <c r="Q91" s="1539"/>
      <c r="R91" s="1539"/>
      <c r="S91" s="1539"/>
      <c r="T91" s="2366"/>
      <c r="U91" s="1030"/>
      <c r="V91" s="1030"/>
      <c r="W91" s="1030"/>
      <c r="X91" s="1030"/>
      <c r="Y91" s="1030"/>
      <c r="Z91" s="1030"/>
      <c r="AA91" s="1030"/>
      <c r="AB91" s="1030"/>
      <c r="AC91" s="1030"/>
      <c r="AD91" s="542"/>
    </row>
    <row r="92" spans="1:30" s="1006" customFormat="1" ht="15" customHeight="1" x14ac:dyDescent="0.25">
      <c r="A92" s="1469"/>
      <c r="B92" s="1001"/>
      <c r="C92" s="2140" t="s">
        <v>1745</v>
      </c>
      <c r="D92" s="2140"/>
      <c r="E92" s="2140"/>
      <c r="F92" s="52"/>
      <c r="G92" s="52"/>
      <c r="H92" s="52"/>
      <c r="I92" s="52"/>
      <c r="J92" s="52"/>
      <c r="K92" s="52"/>
      <c r="L92" s="52"/>
      <c r="M92" s="52"/>
      <c r="N92" s="52"/>
      <c r="O92" s="52"/>
      <c r="P92" s="52"/>
      <c r="Q92" s="52"/>
      <c r="R92" s="52"/>
      <c r="S92" s="52"/>
      <c r="T92" s="1867"/>
      <c r="U92" s="1030"/>
      <c r="V92" s="1030"/>
      <c r="W92" s="1030"/>
      <c r="X92" s="1030"/>
      <c r="Y92" s="1030"/>
      <c r="Z92" s="1030"/>
      <c r="AA92" s="1030"/>
      <c r="AB92" s="1030"/>
      <c r="AC92" s="1030"/>
      <c r="AD92" s="542"/>
    </row>
    <row r="93" spans="1:30" s="1006" customFormat="1" ht="15" customHeight="1" x14ac:dyDescent="0.25">
      <c r="A93" s="1469"/>
      <c r="B93" s="1001"/>
      <c r="C93" s="1815" t="s">
        <v>1746</v>
      </c>
      <c r="D93" s="1815"/>
      <c r="E93" s="1815"/>
      <c r="F93" s="52"/>
      <c r="G93" s="52"/>
      <c r="H93" s="52"/>
      <c r="I93" s="52"/>
      <c r="J93" s="52"/>
      <c r="K93" s="52"/>
      <c r="L93" s="52"/>
      <c r="M93" s="52"/>
      <c r="N93" s="52"/>
      <c r="O93" s="52"/>
      <c r="P93" s="52"/>
      <c r="Q93" s="52"/>
      <c r="R93" s="52"/>
      <c r="S93" s="52"/>
      <c r="T93" s="1867"/>
      <c r="U93" s="1030"/>
      <c r="V93" s="1030"/>
      <c r="W93" s="1030"/>
      <c r="X93" s="1030"/>
      <c r="Y93" s="1030"/>
      <c r="Z93" s="1030"/>
      <c r="AA93" s="1030"/>
      <c r="AB93" s="1030"/>
      <c r="AC93" s="1030"/>
      <c r="AD93" s="542"/>
    </row>
    <row r="94" spans="1:30" s="1006" customFormat="1" ht="15" customHeight="1" x14ac:dyDescent="0.25">
      <c r="A94" s="1469"/>
      <c r="B94" s="1001"/>
      <c r="C94" s="1842" t="s">
        <v>1747</v>
      </c>
      <c r="D94" s="1842"/>
      <c r="E94" s="1842"/>
      <c r="F94" s="52"/>
      <c r="G94" s="52"/>
      <c r="H94" s="52"/>
      <c r="I94" s="52"/>
      <c r="J94" s="52"/>
      <c r="K94" s="52"/>
      <c r="L94" s="52"/>
      <c r="M94" s="52"/>
      <c r="N94" s="52"/>
      <c r="O94" s="52"/>
      <c r="P94" s="52"/>
      <c r="Q94" s="52"/>
      <c r="R94" s="52"/>
      <c r="S94" s="52"/>
      <c r="T94" s="1867"/>
      <c r="U94" s="1030"/>
      <c r="V94" s="1030"/>
      <c r="W94" s="1030"/>
      <c r="X94" s="1030"/>
      <c r="Y94" s="1030"/>
      <c r="Z94" s="1030"/>
      <c r="AA94" s="1030"/>
      <c r="AB94" s="1030"/>
      <c r="AC94" s="1030"/>
      <c r="AD94" s="542"/>
    </row>
    <row r="95" spans="1:30" s="1006" customFormat="1" ht="15" customHeight="1" x14ac:dyDescent="0.25">
      <c r="A95" s="1469"/>
      <c r="B95" s="1001"/>
      <c r="C95" s="1843" t="s">
        <v>1748</v>
      </c>
      <c r="D95" s="1843"/>
      <c r="E95" s="1843"/>
      <c r="F95" s="52"/>
      <c r="G95" s="52"/>
      <c r="H95" s="52"/>
      <c r="I95" s="52"/>
      <c r="J95" s="52"/>
      <c r="K95" s="52"/>
      <c r="L95" s="52"/>
      <c r="M95" s="52"/>
      <c r="N95" s="52"/>
      <c r="O95" s="52"/>
      <c r="P95" s="52"/>
      <c r="Q95" s="52"/>
      <c r="R95" s="52"/>
      <c r="S95" s="52"/>
      <c r="T95" s="1867"/>
      <c r="U95" s="1030"/>
      <c r="V95" s="1030"/>
      <c r="W95" s="1030"/>
      <c r="X95" s="1030"/>
      <c r="Y95" s="1030"/>
      <c r="Z95" s="1030"/>
      <c r="AA95" s="1030"/>
      <c r="AB95" s="1030"/>
      <c r="AC95" s="1030"/>
      <c r="AD95" s="542"/>
    </row>
    <row r="96" spans="1:30" s="1006" customFormat="1" ht="15" customHeight="1" x14ac:dyDescent="0.25">
      <c r="A96" s="1469"/>
      <c r="B96" s="1844"/>
      <c r="C96" s="1845" t="s">
        <v>1903</v>
      </c>
      <c r="D96" s="1853"/>
      <c r="E96" s="1853"/>
      <c r="F96" s="1847" t="str">
        <f t="shared" ref="F96:S96" si="13">IF(AND(F91&gt;=F92,F92&gt;=F93,F93&gt;=F94,F94&gt;=F95),"Yes","No")</f>
        <v>Yes</v>
      </c>
      <c r="G96" s="1847" t="str">
        <f t="shared" si="13"/>
        <v>Yes</v>
      </c>
      <c r="H96" s="1847" t="str">
        <f t="shared" si="13"/>
        <v>Yes</v>
      </c>
      <c r="I96" s="1847" t="str">
        <f t="shared" si="13"/>
        <v>Yes</v>
      </c>
      <c r="J96" s="1847" t="str">
        <f t="shared" si="13"/>
        <v>Yes</v>
      </c>
      <c r="K96" s="1847" t="str">
        <f t="shared" si="13"/>
        <v>Yes</v>
      </c>
      <c r="L96" s="1847" t="str">
        <f t="shared" si="13"/>
        <v>Yes</v>
      </c>
      <c r="M96" s="1847" t="str">
        <f t="shared" si="13"/>
        <v>Yes</v>
      </c>
      <c r="N96" s="1847" t="str">
        <f t="shared" si="13"/>
        <v>Yes</v>
      </c>
      <c r="O96" s="1847" t="str">
        <f t="shared" si="13"/>
        <v>Yes</v>
      </c>
      <c r="P96" s="1847" t="str">
        <f t="shared" si="13"/>
        <v>Yes</v>
      </c>
      <c r="Q96" s="1847" t="str">
        <f t="shared" si="13"/>
        <v>Yes</v>
      </c>
      <c r="R96" s="1847" t="str">
        <f t="shared" si="13"/>
        <v>Yes</v>
      </c>
      <c r="S96" s="1847" t="str">
        <f t="shared" si="13"/>
        <v>Yes</v>
      </c>
      <c r="T96" s="1867"/>
      <c r="U96" s="1030"/>
      <c r="V96" s="1030"/>
      <c r="W96" s="1030"/>
      <c r="X96" s="1030"/>
      <c r="Y96" s="1030"/>
      <c r="Z96" s="1030"/>
      <c r="AA96" s="1030"/>
      <c r="AB96" s="1030"/>
      <c r="AC96" s="1030"/>
      <c r="AD96" s="542"/>
    </row>
    <row r="97" spans="1:30" s="1006" customFormat="1" ht="15" customHeight="1" x14ac:dyDescent="0.25">
      <c r="A97" s="1469"/>
      <c r="B97" s="1851">
        <v>2</v>
      </c>
      <c r="C97" s="1803" t="s">
        <v>247</v>
      </c>
      <c r="D97" s="1803"/>
      <c r="E97" s="1803"/>
      <c r="F97" s="52"/>
      <c r="G97" s="52"/>
      <c r="H97" s="52"/>
      <c r="I97" s="52"/>
      <c r="J97" s="52"/>
      <c r="K97" s="52"/>
      <c r="L97" s="52"/>
      <c r="M97" s="52"/>
      <c r="N97" s="52"/>
      <c r="O97" s="52"/>
      <c r="P97" s="52"/>
      <c r="Q97" s="52"/>
      <c r="R97" s="52"/>
      <c r="S97" s="52"/>
      <c r="T97" s="1867"/>
      <c r="U97" s="1030"/>
      <c r="V97" s="1030"/>
      <c r="W97" s="1030"/>
      <c r="X97" s="1030"/>
      <c r="Y97" s="1030"/>
      <c r="Z97" s="1030"/>
      <c r="AA97" s="1030"/>
      <c r="AB97" s="1030"/>
      <c r="AC97" s="1030"/>
      <c r="AD97" s="542"/>
    </row>
    <row r="98" spans="1:30" s="1006" customFormat="1" ht="15" customHeight="1" x14ac:dyDescent="0.25">
      <c r="A98" s="1469"/>
      <c r="B98" s="1001"/>
      <c r="C98" s="2140" t="s">
        <v>1745</v>
      </c>
      <c r="D98" s="2140"/>
      <c r="E98" s="2140"/>
      <c r="F98" s="52"/>
      <c r="G98" s="52"/>
      <c r="H98" s="52"/>
      <c r="I98" s="52"/>
      <c r="J98" s="52"/>
      <c r="K98" s="52"/>
      <c r="L98" s="52"/>
      <c r="M98" s="52"/>
      <c r="N98" s="52"/>
      <c r="O98" s="52"/>
      <c r="P98" s="52"/>
      <c r="Q98" s="52"/>
      <c r="R98" s="52"/>
      <c r="S98" s="52"/>
      <c r="T98" s="1867"/>
      <c r="U98" s="1030"/>
      <c r="V98" s="1030"/>
      <c r="W98" s="1030"/>
      <c r="X98" s="1030"/>
      <c r="Y98" s="1030"/>
      <c r="Z98" s="1030"/>
      <c r="AA98" s="1030"/>
      <c r="AB98" s="1030"/>
      <c r="AC98" s="1030"/>
      <c r="AD98" s="542"/>
    </row>
    <row r="99" spans="1:30" s="1006" customFormat="1" ht="15" customHeight="1" x14ac:dyDescent="0.25">
      <c r="A99" s="1469"/>
      <c r="B99" s="1001"/>
      <c r="C99" s="1815" t="s">
        <v>1746</v>
      </c>
      <c r="D99" s="1815"/>
      <c r="E99" s="1815"/>
      <c r="F99" s="52"/>
      <c r="G99" s="52"/>
      <c r="H99" s="52"/>
      <c r="I99" s="52"/>
      <c r="J99" s="52"/>
      <c r="K99" s="52"/>
      <c r="L99" s="52"/>
      <c r="M99" s="52"/>
      <c r="N99" s="52"/>
      <c r="O99" s="52"/>
      <c r="P99" s="52"/>
      <c r="Q99" s="52"/>
      <c r="R99" s="52"/>
      <c r="S99" s="52"/>
      <c r="T99" s="1867"/>
      <c r="U99" s="1030"/>
      <c r="V99" s="1030"/>
      <c r="W99" s="1030"/>
      <c r="X99" s="1030"/>
      <c r="Y99" s="1030"/>
      <c r="Z99" s="1030"/>
      <c r="AA99" s="1030"/>
      <c r="AB99" s="1030"/>
      <c r="AC99" s="1030"/>
      <c r="AD99" s="542"/>
    </row>
    <row r="100" spans="1:30" s="1006" customFormat="1" ht="15" customHeight="1" x14ac:dyDescent="0.25">
      <c r="A100" s="1469"/>
      <c r="B100" s="1001"/>
      <c r="C100" s="1842" t="s">
        <v>1747</v>
      </c>
      <c r="D100" s="1842"/>
      <c r="E100" s="1842"/>
      <c r="F100" s="52"/>
      <c r="G100" s="52"/>
      <c r="H100" s="52"/>
      <c r="I100" s="52"/>
      <c r="J100" s="52"/>
      <c r="K100" s="52"/>
      <c r="L100" s="52"/>
      <c r="M100" s="52"/>
      <c r="N100" s="52"/>
      <c r="O100" s="52"/>
      <c r="P100" s="52"/>
      <c r="Q100" s="52"/>
      <c r="R100" s="52"/>
      <c r="S100" s="52"/>
      <c r="T100" s="1867"/>
      <c r="U100" s="1030"/>
      <c r="V100" s="1030"/>
      <c r="W100" s="1030"/>
      <c r="X100" s="1030"/>
      <c r="Y100" s="1030"/>
      <c r="Z100" s="1030"/>
      <c r="AA100" s="1030"/>
      <c r="AB100" s="1030"/>
      <c r="AC100" s="1030"/>
      <c r="AD100" s="542"/>
    </row>
    <row r="101" spans="1:30" s="1006" customFormat="1" ht="15" customHeight="1" x14ac:dyDescent="0.25">
      <c r="A101" s="1469"/>
      <c r="B101" s="1001"/>
      <c r="C101" s="1843" t="s">
        <v>1748</v>
      </c>
      <c r="D101" s="1843"/>
      <c r="E101" s="1843"/>
      <c r="F101" s="52"/>
      <c r="G101" s="52"/>
      <c r="H101" s="52"/>
      <c r="I101" s="52"/>
      <c r="J101" s="52"/>
      <c r="K101" s="52"/>
      <c r="L101" s="52"/>
      <c r="M101" s="52"/>
      <c r="N101" s="52"/>
      <c r="O101" s="52"/>
      <c r="P101" s="52"/>
      <c r="Q101" s="52"/>
      <c r="R101" s="52"/>
      <c r="S101" s="52"/>
      <c r="T101" s="1867"/>
      <c r="U101" s="1030"/>
      <c r="V101" s="1030"/>
      <c r="W101" s="1030"/>
      <c r="X101" s="1030"/>
      <c r="Y101" s="1030"/>
      <c r="Z101" s="1030"/>
      <c r="AA101" s="1030"/>
      <c r="AB101" s="1030"/>
      <c r="AC101" s="1030"/>
      <c r="AD101" s="542"/>
    </row>
    <row r="102" spans="1:30" s="1006" customFormat="1" ht="15" customHeight="1" x14ac:dyDescent="0.25">
      <c r="A102" s="1469"/>
      <c r="B102" s="1844"/>
      <c r="C102" s="1845" t="s">
        <v>1903</v>
      </c>
      <c r="D102" s="1846"/>
      <c r="E102" s="1846"/>
      <c r="F102" s="1847" t="str">
        <f t="shared" ref="F102:S102" si="14">IF(AND(F97&gt;=F98,F98&gt;=F99,F99&gt;=F100,F100&gt;=F101),"Yes","No")</f>
        <v>Yes</v>
      </c>
      <c r="G102" s="1847" t="str">
        <f t="shared" si="14"/>
        <v>Yes</v>
      </c>
      <c r="H102" s="1847" t="str">
        <f t="shared" si="14"/>
        <v>Yes</v>
      </c>
      <c r="I102" s="1847" t="str">
        <f t="shared" si="14"/>
        <v>Yes</v>
      </c>
      <c r="J102" s="1847" t="str">
        <f t="shared" si="14"/>
        <v>Yes</v>
      </c>
      <c r="K102" s="1847" t="str">
        <f t="shared" si="14"/>
        <v>Yes</v>
      </c>
      <c r="L102" s="1847" t="str">
        <f t="shared" si="14"/>
        <v>Yes</v>
      </c>
      <c r="M102" s="1847" t="str">
        <f t="shared" si="14"/>
        <v>Yes</v>
      </c>
      <c r="N102" s="1847" t="str">
        <f t="shared" si="14"/>
        <v>Yes</v>
      </c>
      <c r="O102" s="1847" t="str">
        <f t="shared" si="14"/>
        <v>Yes</v>
      </c>
      <c r="P102" s="1847" t="str">
        <f t="shared" si="14"/>
        <v>Yes</v>
      </c>
      <c r="Q102" s="1847" t="str">
        <f t="shared" si="14"/>
        <v>Yes</v>
      </c>
      <c r="R102" s="1847" t="str">
        <f t="shared" si="14"/>
        <v>Yes</v>
      </c>
      <c r="S102" s="1847" t="str">
        <f t="shared" si="14"/>
        <v>Yes</v>
      </c>
      <c r="T102" s="1867"/>
      <c r="U102" s="1030"/>
      <c r="V102" s="1030"/>
      <c r="W102" s="1030"/>
      <c r="X102" s="1030"/>
      <c r="Y102" s="1030"/>
      <c r="Z102" s="1030"/>
      <c r="AA102" s="1030"/>
      <c r="AB102" s="1030"/>
      <c r="AC102" s="1030"/>
      <c r="AD102" s="542"/>
    </row>
    <row r="103" spans="1:30" s="1006" customFormat="1" ht="15" customHeight="1" x14ac:dyDescent="0.25">
      <c r="A103" s="1469"/>
      <c r="B103" s="1696">
        <v>3</v>
      </c>
      <c r="C103" s="1803" t="s">
        <v>1728</v>
      </c>
      <c r="D103" s="1803"/>
      <c r="E103" s="1803"/>
      <c r="F103" s="52"/>
      <c r="G103" s="52"/>
      <c r="H103" s="52"/>
      <c r="I103" s="52"/>
      <c r="J103" s="52"/>
      <c r="K103" s="52"/>
      <c r="L103" s="52"/>
      <c r="M103" s="52"/>
      <c r="N103" s="52"/>
      <c r="O103" s="52"/>
      <c r="P103" s="52"/>
      <c r="Q103" s="52"/>
      <c r="R103" s="52"/>
      <c r="S103" s="52"/>
      <c r="T103" s="1867"/>
      <c r="U103" s="1030"/>
      <c r="V103" s="1030"/>
      <c r="W103" s="1030"/>
      <c r="X103" s="1030"/>
      <c r="Y103" s="1030"/>
      <c r="Z103" s="1030"/>
      <c r="AA103" s="1030"/>
      <c r="AB103" s="1030"/>
      <c r="AC103" s="1030"/>
      <c r="AD103" s="542"/>
    </row>
    <row r="104" spans="1:30" s="1006" customFormat="1" ht="15" customHeight="1" x14ac:dyDescent="0.25">
      <c r="A104" s="1469"/>
      <c r="B104" s="1851">
        <v>4</v>
      </c>
      <c r="C104" s="1803" t="s">
        <v>1750</v>
      </c>
      <c r="D104" s="1803"/>
      <c r="E104" s="1803"/>
      <c r="F104" s="1305">
        <f>SUM(F110,F115,F119,F128,F129,F130,F123)</f>
        <v>0</v>
      </c>
      <c r="G104" s="1305">
        <f t="shared" ref="G104:S104" si="15">SUM(G110,G115,G119,G128,G129,G130,G123)</f>
        <v>0</v>
      </c>
      <c r="H104" s="1305">
        <f t="shared" si="15"/>
        <v>0</v>
      </c>
      <c r="I104" s="1305">
        <f t="shared" si="15"/>
        <v>0</v>
      </c>
      <c r="J104" s="1305">
        <f t="shared" si="15"/>
        <v>0</v>
      </c>
      <c r="K104" s="1305">
        <f t="shared" si="15"/>
        <v>0</v>
      </c>
      <c r="L104" s="1305">
        <f t="shared" si="15"/>
        <v>0</v>
      </c>
      <c r="M104" s="1305">
        <f t="shared" si="15"/>
        <v>0</v>
      </c>
      <c r="N104" s="1305">
        <f t="shared" si="15"/>
        <v>0</v>
      </c>
      <c r="O104" s="1305">
        <f t="shared" si="15"/>
        <v>0</v>
      </c>
      <c r="P104" s="1305">
        <f t="shared" si="15"/>
        <v>0</v>
      </c>
      <c r="Q104" s="1305">
        <f t="shared" si="15"/>
        <v>0</v>
      </c>
      <c r="R104" s="1305">
        <f t="shared" si="15"/>
        <v>0</v>
      </c>
      <c r="S104" s="1305">
        <f t="shared" si="15"/>
        <v>0</v>
      </c>
      <c r="T104" s="2367"/>
      <c r="U104" s="1030"/>
      <c r="V104" s="1030"/>
      <c r="W104" s="1030"/>
      <c r="X104" s="1030"/>
      <c r="Y104" s="1030"/>
      <c r="Z104" s="1030"/>
      <c r="AA104" s="1030"/>
      <c r="AB104" s="1030"/>
      <c r="AC104" s="1030"/>
      <c r="AD104" s="542"/>
    </row>
    <row r="105" spans="1:30" s="1006" customFormat="1" ht="15" customHeight="1" x14ac:dyDescent="0.25">
      <c r="A105" s="1469"/>
      <c r="B105" s="1001"/>
      <c r="C105" s="2140" t="s">
        <v>1745</v>
      </c>
      <c r="D105" s="2140"/>
      <c r="E105" s="2140"/>
      <c r="F105" s="52"/>
      <c r="G105" s="52"/>
      <c r="H105" s="52"/>
      <c r="I105" s="52"/>
      <c r="J105" s="52"/>
      <c r="K105" s="52"/>
      <c r="L105" s="52"/>
      <c r="M105" s="52"/>
      <c r="N105" s="52"/>
      <c r="O105" s="52"/>
      <c r="P105" s="52"/>
      <c r="Q105" s="52"/>
      <c r="R105" s="52"/>
      <c r="S105" s="52"/>
      <c r="T105" s="1867"/>
      <c r="U105" s="1030"/>
      <c r="V105" s="1030"/>
      <c r="W105" s="1030"/>
      <c r="X105" s="1030"/>
      <c r="Y105" s="1030"/>
      <c r="Z105" s="1030"/>
      <c r="AA105" s="1030"/>
      <c r="AB105" s="1030"/>
      <c r="AC105" s="1030"/>
      <c r="AD105" s="542"/>
    </row>
    <row r="106" spans="1:30" s="1006" customFormat="1" ht="15" customHeight="1" x14ac:dyDescent="0.25">
      <c r="A106" s="1469"/>
      <c r="B106" s="1001"/>
      <c r="C106" s="1815" t="s">
        <v>1746</v>
      </c>
      <c r="D106" s="1815"/>
      <c r="E106" s="1815"/>
      <c r="F106" s="52"/>
      <c r="G106" s="52"/>
      <c r="H106" s="52"/>
      <c r="I106" s="52"/>
      <c r="J106" s="52"/>
      <c r="K106" s="52"/>
      <c r="L106" s="52"/>
      <c r="M106" s="52"/>
      <c r="N106" s="52"/>
      <c r="O106" s="52"/>
      <c r="P106" s="52"/>
      <c r="Q106" s="52"/>
      <c r="R106" s="52"/>
      <c r="S106" s="52"/>
      <c r="T106" s="1867"/>
      <c r="U106" s="1030"/>
      <c r="V106" s="1030"/>
      <c r="W106" s="1030"/>
      <c r="X106" s="1030"/>
      <c r="Y106" s="1030"/>
      <c r="Z106" s="1030"/>
      <c r="AA106" s="1030"/>
      <c r="AB106" s="1030"/>
      <c r="AC106" s="1030"/>
      <c r="AD106" s="542"/>
    </row>
    <row r="107" spans="1:30" s="1006" customFormat="1" ht="15" customHeight="1" x14ac:dyDescent="0.25">
      <c r="A107" s="1469"/>
      <c r="B107" s="1001"/>
      <c r="C107" s="1842" t="s">
        <v>1747</v>
      </c>
      <c r="D107" s="1842"/>
      <c r="E107" s="1842"/>
      <c r="F107" s="52"/>
      <c r="G107" s="52"/>
      <c r="H107" s="52"/>
      <c r="I107" s="52"/>
      <c r="J107" s="52"/>
      <c r="K107" s="52"/>
      <c r="L107" s="52"/>
      <c r="M107" s="52"/>
      <c r="N107" s="52"/>
      <c r="O107" s="52"/>
      <c r="P107" s="52"/>
      <c r="Q107" s="52"/>
      <c r="R107" s="52"/>
      <c r="S107" s="52"/>
      <c r="T107" s="1867"/>
      <c r="U107" s="1030"/>
      <c r="V107" s="1030"/>
      <c r="W107" s="1030"/>
      <c r="X107" s="1030"/>
      <c r="Y107" s="1030"/>
      <c r="Z107" s="1030"/>
      <c r="AA107" s="1030"/>
      <c r="AB107" s="1030"/>
      <c r="AC107" s="1030"/>
      <c r="AD107" s="542"/>
    </row>
    <row r="108" spans="1:30" s="1006" customFormat="1" ht="15" customHeight="1" x14ac:dyDescent="0.25">
      <c r="A108" s="1469"/>
      <c r="B108" s="1001"/>
      <c r="C108" s="1843" t="s">
        <v>1748</v>
      </c>
      <c r="D108" s="1843"/>
      <c r="E108" s="1843"/>
      <c r="F108" s="52"/>
      <c r="G108" s="52"/>
      <c r="H108" s="52"/>
      <c r="I108" s="52"/>
      <c r="J108" s="52"/>
      <c r="K108" s="52"/>
      <c r="L108" s="52"/>
      <c r="M108" s="52"/>
      <c r="N108" s="52"/>
      <c r="O108" s="52"/>
      <c r="P108" s="52"/>
      <c r="Q108" s="52"/>
      <c r="R108" s="52"/>
      <c r="S108" s="52"/>
      <c r="T108" s="1867"/>
      <c r="U108" s="1030"/>
      <c r="V108" s="1030"/>
      <c r="W108" s="1030"/>
      <c r="X108" s="1030"/>
      <c r="Y108" s="1030"/>
      <c r="Z108" s="1030"/>
      <c r="AA108" s="1030"/>
      <c r="AB108" s="1030"/>
      <c r="AC108" s="1030"/>
      <c r="AD108" s="542"/>
    </row>
    <row r="109" spans="1:30" s="1006" customFormat="1" ht="15" customHeight="1" x14ac:dyDescent="0.25">
      <c r="A109" s="1469"/>
      <c r="B109" s="1844"/>
      <c r="C109" s="1845" t="s">
        <v>1903</v>
      </c>
      <c r="D109" s="1846"/>
      <c r="E109" s="1846"/>
      <c r="F109" s="1847" t="str">
        <f xml:space="preserve"> IF(AND(F104&gt;=F105,F105&gt;=F106,F106&gt;=F107,F107&gt;=F108,F105&gt;=SUM(F111,F116,F120,F124),F106&gt;=SUM(F112,F117,F121,F125)),"Yes","No")</f>
        <v>Yes</v>
      </c>
      <c r="G109" s="1847" t="str">
        <f t="shared" ref="G109:S109" si="16" xml:space="preserve"> IF(AND(G104&gt;=G105,G105&gt;=G106,G106&gt;=G107,G107&gt;=G108,G105&gt;=SUM(G111,G116,G120,G124),G106&gt;=SUM(G112,G117,G121,G125)),"Yes","No")</f>
        <v>Yes</v>
      </c>
      <c r="H109" s="1847" t="str">
        <f t="shared" si="16"/>
        <v>Yes</v>
      </c>
      <c r="I109" s="1847" t="str">
        <f t="shared" si="16"/>
        <v>Yes</v>
      </c>
      <c r="J109" s="1847" t="str">
        <f t="shared" si="16"/>
        <v>Yes</v>
      </c>
      <c r="K109" s="1847" t="str">
        <f t="shared" si="16"/>
        <v>Yes</v>
      </c>
      <c r="L109" s="1847" t="str">
        <f t="shared" si="16"/>
        <v>Yes</v>
      </c>
      <c r="M109" s="1847" t="str">
        <f t="shared" si="16"/>
        <v>Yes</v>
      </c>
      <c r="N109" s="1847" t="str">
        <f t="shared" si="16"/>
        <v>Yes</v>
      </c>
      <c r="O109" s="1847" t="str">
        <f t="shared" si="16"/>
        <v>Yes</v>
      </c>
      <c r="P109" s="1847" t="str">
        <f t="shared" si="16"/>
        <v>Yes</v>
      </c>
      <c r="Q109" s="1847" t="str">
        <f t="shared" si="16"/>
        <v>Yes</v>
      </c>
      <c r="R109" s="1847" t="str">
        <f t="shared" si="16"/>
        <v>Yes</v>
      </c>
      <c r="S109" s="1847" t="str">
        <f t="shared" si="16"/>
        <v>Yes</v>
      </c>
      <c r="T109" s="1867"/>
      <c r="U109" s="1030"/>
      <c r="V109" s="1030"/>
      <c r="W109" s="1030"/>
      <c r="X109" s="1030"/>
      <c r="Y109" s="1030"/>
      <c r="Z109" s="1030"/>
      <c r="AA109" s="1030"/>
      <c r="AB109" s="1030"/>
      <c r="AC109" s="1030"/>
      <c r="AD109" s="542"/>
    </row>
    <row r="110" spans="1:30" s="1006" customFormat="1" ht="15" customHeight="1" x14ac:dyDescent="0.25">
      <c r="A110" s="1469"/>
      <c r="B110" s="1851">
        <v>4.0999999999999996</v>
      </c>
      <c r="C110" s="2140" t="s">
        <v>1730</v>
      </c>
      <c r="D110" s="2140"/>
      <c r="E110" s="2140"/>
      <c r="F110" s="52"/>
      <c r="G110" s="52"/>
      <c r="H110" s="52"/>
      <c r="I110" s="52"/>
      <c r="J110" s="52"/>
      <c r="K110" s="52"/>
      <c r="L110" s="52"/>
      <c r="M110" s="52"/>
      <c r="N110" s="52"/>
      <c r="O110" s="52"/>
      <c r="P110" s="52"/>
      <c r="Q110" s="52"/>
      <c r="R110" s="52"/>
      <c r="S110" s="52"/>
      <c r="T110" s="1867"/>
      <c r="U110" s="1030"/>
      <c r="V110" s="1030"/>
      <c r="W110" s="1030"/>
      <c r="X110" s="1030"/>
      <c r="Y110" s="1030"/>
      <c r="Z110" s="1030"/>
      <c r="AA110" s="1030"/>
      <c r="AB110" s="1030"/>
      <c r="AC110" s="1030"/>
      <c r="AD110" s="542"/>
    </row>
    <row r="111" spans="1:30" s="1006" customFormat="1" ht="15" customHeight="1" x14ac:dyDescent="0.25">
      <c r="A111" s="1469"/>
      <c r="B111" s="1001"/>
      <c r="C111" s="1815" t="s">
        <v>1745</v>
      </c>
      <c r="D111" s="1815"/>
      <c r="E111" s="1815"/>
      <c r="F111" s="52"/>
      <c r="G111" s="52"/>
      <c r="H111" s="52"/>
      <c r="I111" s="52"/>
      <c r="J111" s="52"/>
      <c r="K111" s="52"/>
      <c r="L111" s="52"/>
      <c r="M111" s="52"/>
      <c r="N111" s="52"/>
      <c r="O111" s="52"/>
      <c r="P111" s="52"/>
      <c r="Q111" s="52"/>
      <c r="R111" s="52"/>
      <c r="S111" s="52"/>
      <c r="T111" s="1867"/>
      <c r="U111" s="1030"/>
      <c r="V111" s="1030"/>
      <c r="W111" s="1030"/>
      <c r="X111" s="1030"/>
      <c r="Y111" s="1030"/>
      <c r="Z111" s="1030"/>
      <c r="AA111" s="1030"/>
      <c r="AB111" s="1030"/>
      <c r="AC111" s="1030"/>
      <c r="AD111" s="542"/>
    </row>
    <row r="112" spans="1:30" s="1006" customFormat="1" ht="15" customHeight="1" x14ac:dyDescent="0.25">
      <c r="A112" s="1469"/>
      <c r="B112" s="1001"/>
      <c r="C112" s="1842" t="s">
        <v>1746</v>
      </c>
      <c r="D112" s="1842"/>
      <c r="E112" s="1842"/>
      <c r="F112" s="52"/>
      <c r="G112" s="52"/>
      <c r="H112" s="52"/>
      <c r="I112" s="52"/>
      <c r="J112" s="52"/>
      <c r="K112" s="52"/>
      <c r="L112" s="52"/>
      <c r="M112" s="52"/>
      <c r="N112" s="52"/>
      <c r="O112" s="52"/>
      <c r="P112" s="52"/>
      <c r="Q112" s="52"/>
      <c r="R112" s="52"/>
      <c r="S112" s="52"/>
      <c r="T112" s="1867"/>
      <c r="U112" s="1030"/>
      <c r="V112" s="1030"/>
      <c r="W112" s="1030"/>
      <c r="X112" s="1030"/>
      <c r="Y112" s="1030"/>
      <c r="Z112" s="1030"/>
      <c r="AA112" s="1030"/>
      <c r="AB112" s="1030"/>
      <c r="AC112" s="1030"/>
      <c r="AD112" s="542"/>
    </row>
    <row r="113" spans="1:30" s="1006" customFormat="1" ht="15" customHeight="1" x14ac:dyDescent="0.25">
      <c r="A113" s="1469"/>
      <c r="B113" s="1844"/>
      <c r="C113" s="2053" t="s">
        <v>1903</v>
      </c>
      <c r="D113" s="1853"/>
      <c r="E113" s="1853"/>
      <c r="F113" s="1847" t="str">
        <f t="shared" ref="F113:S113" si="17">IF(AND(F110&gt;=F111,F111&gt;=F112),"Yes","No")</f>
        <v>Yes</v>
      </c>
      <c r="G113" s="1847" t="str">
        <f t="shared" si="17"/>
        <v>Yes</v>
      </c>
      <c r="H113" s="1847" t="str">
        <f t="shared" si="17"/>
        <v>Yes</v>
      </c>
      <c r="I113" s="1847" t="str">
        <f t="shared" si="17"/>
        <v>Yes</v>
      </c>
      <c r="J113" s="1847" t="str">
        <f t="shared" si="17"/>
        <v>Yes</v>
      </c>
      <c r="K113" s="1847" t="str">
        <f t="shared" si="17"/>
        <v>Yes</v>
      </c>
      <c r="L113" s="1847" t="str">
        <f t="shared" si="17"/>
        <v>Yes</v>
      </c>
      <c r="M113" s="1847" t="str">
        <f t="shared" si="17"/>
        <v>Yes</v>
      </c>
      <c r="N113" s="1847" t="str">
        <f t="shared" si="17"/>
        <v>Yes</v>
      </c>
      <c r="O113" s="1847" t="str">
        <f t="shared" si="17"/>
        <v>Yes</v>
      </c>
      <c r="P113" s="1847" t="str">
        <f t="shared" si="17"/>
        <v>Yes</v>
      </c>
      <c r="Q113" s="1847" t="str">
        <f t="shared" si="17"/>
        <v>Yes</v>
      </c>
      <c r="R113" s="1847" t="str">
        <f t="shared" si="17"/>
        <v>Yes</v>
      </c>
      <c r="S113" s="1847" t="str">
        <f t="shared" si="17"/>
        <v>Yes</v>
      </c>
      <c r="T113" s="1867"/>
      <c r="U113" s="1030"/>
      <c r="V113" s="1030"/>
      <c r="W113" s="1030"/>
      <c r="X113" s="1030"/>
      <c r="Y113" s="1030"/>
      <c r="Z113" s="1030"/>
      <c r="AA113" s="1030"/>
      <c r="AB113" s="1030"/>
      <c r="AC113" s="1030"/>
      <c r="AD113" s="542"/>
    </row>
    <row r="114" spans="1:30" s="1006" customFormat="1" ht="15" customHeight="1" x14ac:dyDescent="0.25">
      <c r="A114" s="1469"/>
      <c r="B114" s="1810"/>
      <c r="C114" s="2140" t="s">
        <v>1731</v>
      </c>
      <c r="D114" s="2140"/>
      <c r="E114" s="2140"/>
      <c r="F114" s="1854"/>
      <c r="G114" s="1854"/>
      <c r="H114" s="1854"/>
      <c r="I114" s="1854"/>
      <c r="J114" s="1854"/>
      <c r="K114" s="1854"/>
      <c r="L114" s="1854"/>
      <c r="M114" s="1854"/>
      <c r="N114" s="1854"/>
      <c r="O114" s="1854"/>
      <c r="P114" s="1854"/>
      <c r="Q114" s="1854"/>
      <c r="R114" s="1854"/>
      <c r="S114" s="1854"/>
      <c r="T114" s="1867"/>
      <c r="U114" s="1030"/>
      <c r="V114" s="1030"/>
      <c r="W114" s="1030"/>
      <c r="X114" s="1030"/>
      <c r="Y114" s="1030"/>
      <c r="Z114" s="1030"/>
      <c r="AA114" s="1030"/>
      <c r="AB114" s="1030"/>
      <c r="AC114" s="1030"/>
      <c r="AD114" s="542"/>
    </row>
    <row r="115" spans="1:30" s="1006" customFormat="1" ht="15" customHeight="1" x14ac:dyDescent="0.25">
      <c r="A115" s="1469"/>
      <c r="B115" s="1851">
        <v>4.2</v>
      </c>
      <c r="C115" s="1815" t="s">
        <v>1732</v>
      </c>
      <c r="D115" s="1815"/>
      <c r="E115" s="1815"/>
      <c r="F115" s="52"/>
      <c r="G115" s="52"/>
      <c r="H115" s="52"/>
      <c r="I115" s="52"/>
      <c r="J115" s="52"/>
      <c r="K115" s="52"/>
      <c r="L115" s="52"/>
      <c r="M115" s="52"/>
      <c r="N115" s="52"/>
      <c r="O115" s="52"/>
      <c r="P115" s="52"/>
      <c r="Q115" s="52"/>
      <c r="R115" s="52"/>
      <c r="S115" s="52"/>
      <c r="T115" s="1867"/>
      <c r="U115" s="1030"/>
      <c r="V115" s="1030"/>
      <c r="W115" s="1030"/>
      <c r="X115" s="1030"/>
      <c r="Y115" s="1030"/>
      <c r="Z115" s="1030"/>
      <c r="AA115" s="1030"/>
      <c r="AB115" s="1030"/>
      <c r="AC115" s="1030"/>
      <c r="AD115" s="542"/>
    </row>
    <row r="116" spans="1:30" s="1006" customFormat="1" ht="15" customHeight="1" x14ac:dyDescent="0.25">
      <c r="A116" s="1469"/>
      <c r="B116" s="1001"/>
      <c r="C116" s="1842" t="s">
        <v>1745</v>
      </c>
      <c r="D116" s="1842"/>
      <c r="E116" s="1842"/>
      <c r="F116" s="52"/>
      <c r="G116" s="52"/>
      <c r="H116" s="52"/>
      <c r="I116" s="52"/>
      <c r="J116" s="52"/>
      <c r="K116" s="52"/>
      <c r="L116" s="52"/>
      <c r="M116" s="52"/>
      <c r="N116" s="52"/>
      <c r="O116" s="52"/>
      <c r="P116" s="52"/>
      <c r="Q116" s="52"/>
      <c r="R116" s="52"/>
      <c r="S116" s="52"/>
      <c r="T116" s="1867"/>
      <c r="U116" s="1030"/>
      <c r="V116" s="1030"/>
      <c r="W116" s="1030"/>
      <c r="X116" s="1030"/>
      <c r="Y116" s="1030"/>
      <c r="Z116" s="1030"/>
      <c r="AA116" s="1030"/>
      <c r="AB116" s="1030"/>
      <c r="AC116" s="1030"/>
      <c r="AD116" s="542"/>
    </row>
    <row r="117" spans="1:30" s="1006" customFormat="1" ht="15" customHeight="1" x14ac:dyDescent="0.25">
      <c r="A117" s="1469"/>
      <c r="B117" s="1001"/>
      <c r="C117" s="1843" t="s">
        <v>1746</v>
      </c>
      <c r="D117" s="1843"/>
      <c r="E117" s="1843"/>
      <c r="F117" s="52"/>
      <c r="G117" s="52"/>
      <c r="H117" s="52"/>
      <c r="I117" s="52"/>
      <c r="J117" s="52"/>
      <c r="K117" s="52"/>
      <c r="L117" s="52"/>
      <c r="M117" s="52"/>
      <c r="N117" s="52"/>
      <c r="O117" s="52"/>
      <c r="P117" s="52"/>
      <c r="Q117" s="52"/>
      <c r="R117" s="52"/>
      <c r="S117" s="52"/>
      <c r="T117" s="1867"/>
      <c r="U117" s="1030"/>
      <c r="V117" s="1030"/>
      <c r="W117" s="1030"/>
      <c r="X117" s="1030"/>
      <c r="Y117" s="1030"/>
      <c r="Z117" s="1030"/>
      <c r="AA117" s="1030"/>
      <c r="AB117" s="1030"/>
      <c r="AC117" s="1030"/>
      <c r="AD117" s="542"/>
    </row>
    <row r="118" spans="1:30" s="1006" customFormat="1" ht="15" customHeight="1" x14ac:dyDescent="0.25">
      <c r="A118" s="1469"/>
      <c r="B118" s="1844"/>
      <c r="C118" s="1852" t="s">
        <v>1903</v>
      </c>
      <c r="D118" s="1853"/>
      <c r="E118" s="1853"/>
      <c r="F118" s="1847" t="str">
        <f t="shared" ref="F118:S118" si="18">IF(AND(F115&gt;=F116,F116&gt;=F117),"Yes","No")</f>
        <v>Yes</v>
      </c>
      <c r="G118" s="1847" t="str">
        <f t="shared" si="18"/>
        <v>Yes</v>
      </c>
      <c r="H118" s="1847" t="str">
        <f t="shared" si="18"/>
        <v>Yes</v>
      </c>
      <c r="I118" s="1847" t="str">
        <f t="shared" si="18"/>
        <v>Yes</v>
      </c>
      <c r="J118" s="1847" t="str">
        <f t="shared" si="18"/>
        <v>Yes</v>
      </c>
      <c r="K118" s="1847" t="str">
        <f t="shared" si="18"/>
        <v>Yes</v>
      </c>
      <c r="L118" s="1847" t="str">
        <f t="shared" si="18"/>
        <v>Yes</v>
      </c>
      <c r="M118" s="1847" t="str">
        <f t="shared" si="18"/>
        <v>Yes</v>
      </c>
      <c r="N118" s="1847" t="str">
        <f t="shared" si="18"/>
        <v>Yes</v>
      </c>
      <c r="O118" s="1847" t="str">
        <f t="shared" si="18"/>
        <v>Yes</v>
      </c>
      <c r="P118" s="1847" t="str">
        <f t="shared" si="18"/>
        <v>Yes</v>
      </c>
      <c r="Q118" s="1847" t="str">
        <f t="shared" si="18"/>
        <v>Yes</v>
      </c>
      <c r="R118" s="1847" t="str">
        <f t="shared" si="18"/>
        <v>Yes</v>
      </c>
      <c r="S118" s="1847" t="str">
        <f t="shared" si="18"/>
        <v>Yes</v>
      </c>
      <c r="T118" s="1867"/>
      <c r="U118" s="1030"/>
      <c r="V118" s="1030"/>
      <c r="W118" s="1030"/>
      <c r="X118" s="1030"/>
      <c r="Y118" s="1030"/>
      <c r="Z118" s="1030"/>
      <c r="AA118" s="1030"/>
      <c r="AB118" s="1030"/>
      <c r="AC118" s="1030"/>
      <c r="AD118" s="542"/>
    </row>
    <row r="119" spans="1:30" s="1006" customFormat="1" ht="15" customHeight="1" x14ac:dyDescent="0.25">
      <c r="A119" s="1469"/>
      <c r="B119" s="1851">
        <v>4.3</v>
      </c>
      <c r="C119" s="1815" t="s">
        <v>1733</v>
      </c>
      <c r="D119" s="1815"/>
      <c r="E119" s="1815"/>
      <c r="F119" s="52"/>
      <c r="G119" s="52"/>
      <c r="H119" s="52"/>
      <c r="I119" s="52"/>
      <c r="J119" s="52"/>
      <c r="K119" s="52"/>
      <c r="L119" s="52"/>
      <c r="M119" s="52"/>
      <c r="N119" s="52"/>
      <c r="O119" s="52"/>
      <c r="P119" s="52"/>
      <c r="Q119" s="52"/>
      <c r="R119" s="52"/>
      <c r="S119" s="52"/>
      <c r="T119" s="1867"/>
      <c r="U119" s="1030"/>
      <c r="V119" s="1030"/>
      <c r="W119" s="1030"/>
      <c r="X119" s="1030"/>
      <c r="Y119" s="1030"/>
      <c r="Z119" s="1030"/>
      <c r="AA119" s="1030"/>
      <c r="AB119" s="1030"/>
      <c r="AC119" s="1030"/>
      <c r="AD119" s="542"/>
    </row>
    <row r="120" spans="1:30" s="1006" customFormat="1" ht="15" customHeight="1" x14ac:dyDescent="0.25">
      <c r="A120" s="1469"/>
      <c r="B120" s="1001"/>
      <c r="C120" s="1842" t="s">
        <v>1745</v>
      </c>
      <c r="D120" s="1842"/>
      <c r="E120" s="1842"/>
      <c r="F120" s="52"/>
      <c r="G120" s="52"/>
      <c r="H120" s="52"/>
      <c r="I120" s="52"/>
      <c r="J120" s="52"/>
      <c r="K120" s="52"/>
      <c r="L120" s="52"/>
      <c r="M120" s="52"/>
      <c r="N120" s="52"/>
      <c r="O120" s="52"/>
      <c r="P120" s="52"/>
      <c r="Q120" s="52"/>
      <c r="R120" s="52"/>
      <c r="S120" s="52"/>
      <c r="T120" s="1867"/>
      <c r="U120" s="1030"/>
      <c r="V120" s="1030"/>
      <c r="W120" s="1030"/>
      <c r="X120" s="1030"/>
      <c r="Y120" s="1030"/>
      <c r="Z120" s="1030"/>
      <c r="AA120" s="1030"/>
      <c r="AB120" s="1030"/>
      <c r="AC120" s="1030"/>
      <c r="AD120" s="542"/>
    </row>
    <row r="121" spans="1:30" s="1006" customFormat="1" ht="15" customHeight="1" x14ac:dyDescent="0.25">
      <c r="A121" s="1469"/>
      <c r="B121" s="1001"/>
      <c r="C121" s="1843" t="s">
        <v>1746</v>
      </c>
      <c r="D121" s="1843"/>
      <c r="E121" s="1843"/>
      <c r="F121" s="52"/>
      <c r="G121" s="52"/>
      <c r="H121" s="52"/>
      <c r="I121" s="52"/>
      <c r="J121" s="52"/>
      <c r="K121" s="52"/>
      <c r="L121" s="52"/>
      <c r="M121" s="52"/>
      <c r="N121" s="52"/>
      <c r="O121" s="52"/>
      <c r="P121" s="52"/>
      <c r="Q121" s="52"/>
      <c r="R121" s="52"/>
      <c r="S121" s="52"/>
      <c r="T121" s="1867"/>
      <c r="U121" s="1030"/>
      <c r="V121" s="1030"/>
      <c r="W121" s="1030"/>
      <c r="X121" s="1030"/>
      <c r="Y121" s="1030"/>
      <c r="Z121" s="1030"/>
      <c r="AA121" s="1030"/>
      <c r="AB121" s="1030"/>
      <c r="AC121" s="1030"/>
      <c r="AD121" s="542"/>
    </row>
    <row r="122" spans="1:30" s="1006" customFormat="1" ht="15" customHeight="1" x14ac:dyDescent="0.25">
      <c r="A122" s="1469"/>
      <c r="B122" s="1844"/>
      <c r="C122" s="1852" t="s">
        <v>1903</v>
      </c>
      <c r="D122" s="1853"/>
      <c r="E122" s="1853"/>
      <c r="F122" s="1847" t="str">
        <f t="shared" ref="F122:S122" si="19">IF(AND(F119&gt;=F120,F120&gt;=F121),"Yes","No")</f>
        <v>Yes</v>
      </c>
      <c r="G122" s="1847" t="str">
        <f t="shared" si="19"/>
        <v>Yes</v>
      </c>
      <c r="H122" s="1847" t="str">
        <f t="shared" si="19"/>
        <v>Yes</v>
      </c>
      <c r="I122" s="1847" t="str">
        <f t="shared" si="19"/>
        <v>Yes</v>
      </c>
      <c r="J122" s="1847" t="str">
        <f t="shared" si="19"/>
        <v>Yes</v>
      </c>
      <c r="K122" s="1847" t="str">
        <f t="shared" si="19"/>
        <v>Yes</v>
      </c>
      <c r="L122" s="1847" t="str">
        <f t="shared" si="19"/>
        <v>Yes</v>
      </c>
      <c r="M122" s="1847" t="str">
        <f t="shared" si="19"/>
        <v>Yes</v>
      </c>
      <c r="N122" s="1847" t="str">
        <f t="shared" si="19"/>
        <v>Yes</v>
      </c>
      <c r="O122" s="1847" t="str">
        <f t="shared" si="19"/>
        <v>Yes</v>
      </c>
      <c r="P122" s="1847" t="str">
        <f t="shared" si="19"/>
        <v>Yes</v>
      </c>
      <c r="Q122" s="1847" t="str">
        <f t="shared" si="19"/>
        <v>Yes</v>
      </c>
      <c r="R122" s="1847" t="str">
        <f t="shared" si="19"/>
        <v>Yes</v>
      </c>
      <c r="S122" s="1847" t="str">
        <f t="shared" si="19"/>
        <v>Yes</v>
      </c>
      <c r="T122" s="1867"/>
      <c r="U122" s="1030"/>
      <c r="V122" s="1030"/>
      <c r="W122" s="1030"/>
      <c r="X122" s="1030"/>
      <c r="Y122" s="1030"/>
      <c r="Z122" s="1030"/>
      <c r="AA122" s="1030"/>
      <c r="AB122" s="1030"/>
      <c r="AC122" s="1030"/>
      <c r="AD122" s="542"/>
    </row>
    <row r="123" spans="1:30" s="1006" customFormat="1" ht="15" customHeight="1" x14ac:dyDescent="0.25">
      <c r="A123" s="1469"/>
      <c r="B123" s="1851">
        <v>4.4000000000000004</v>
      </c>
      <c r="C123" s="1815" t="s">
        <v>1734</v>
      </c>
      <c r="D123" s="1815"/>
      <c r="E123" s="1815"/>
      <c r="F123" s="52"/>
      <c r="G123" s="52"/>
      <c r="H123" s="52"/>
      <c r="I123" s="52"/>
      <c r="J123" s="52"/>
      <c r="K123" s="52"/>
      <c r="L123" s="52"/>
      <c r="M123" s="52"/>
      <c r="N123" s="52"/>
      <c r="O123" s="52"/>
      <c r="P123" s="52"/>
      <c r="Q123" s="52"/>
      <c r="R123" s="52"/>
      <c r="S123" s="52"/>
      <c r="T123" s="1867"/>
      <c r="U123" s="1030"/>
      <c r="V123" s="1030"/>
      <c r="W123" s="1030"/>
      <c r="X123" s="1030"/>
      <c r="Y123" s="1030"/>
      <c r="Z123" s="1030"/>
      <c r="AA123" s="1030"/>
      <c r="AB123" s="1030"/>
      <c r="AC123" s="1030"/>
      <c r="AD123" s="542"/>
    </row>
    <row r="124" spans="1:30" s="1006" customFormat="1" ht="15" customHeight="1" x14ac:dyDescent="0.25">
      <c r="A124" s="1469"/>
      <c r="B124" s="1001"/>
      <c r="C124" s="1842" t="s">
        <v>1745</v>
      </c>
      <c r="D124" s="1842"/>
      <c r="E124" s="1842"/>
      <c r="F124" s="52"/>
      <c r="G124" s="52"/>
      <c r="H124" s="52"/>
      <c r="I124" s="52"/>
      <c r="J124" s="52"/>
      <c r="K124" s="52"/>
      <c r="L124" s="52"/>
      <c r="M124" s="52"/>
      <c r="N124" s="52"/>
      <c r="O124" s="52"/>
      <c r="P124" s="52"/>
      <c r="Q124" s="52"/>
      <c r="R124" s="52"/>
      <c r="S124" s="52"/>
      <c r="T124" s="1867"/>
      <c r="U124" s="1030"/>
      <c r="V124" s="1030"/>
      <c r="W124" s="1030"/>
      <c r="X124" s="1030"/>
      <c r="Y124" s="1030"/>
      <c r="Z124" s="1030"/>
      <c r="AA124" s="1030"/>
      <c r="AB124" s="1030"/>
      <c r="AC124" s="1030"/>
      <c r="AD124" s="542"/>
    </row>
    <row r="125" spans="1:30" s="1006" customFormat="1" ht="15" customHeight="1" x14ac:dyDescent="0.25">
      <c r="A125" s="1469"/>
      <c r="B125" s="1001"/>
      <c r="C125" s="1843" t="s">
        <v>1746</v>
      </c>
      <c r="D125" s="1843"/>
      <c r="E125" s="1843"/>
      <c r="F125" s="52"/>
      <c r="G125" s="52"/>
      <c r="H125" s="52"/>
      <c r="I125" s="52"/>
      <c r="J125" s="52"/>
      <c r="K125" s="52"/>
      <c r="L125" s="52"/>
      <c r="M125" s="52"/>
      <c r="N125" s="52"/>
      <c r="O125" s="52"/>
      <c r="P125" s="52"/>
      <c r="Q125" s="52"/>
      <c r="R125" s="52"/>
      <c r="S125" s="52"/>
      <c r="T125" s="1867"/>
      <c r="U125" s="1030"/>
      <c r="V125" s="1030"/>
      <c r="W125" s="1030"/>
      <c r="X125" s="1030"/>
      <c r="Y125" s="1030"/>
      <c r="Z125" s="1030"/>
      <c r="AA125" s="1030"/>
      <c r="AB125" s="1030"/>
      <c r="AC125" s="1030"/>
      <c r="AD125" s="542"/>
    </row>
    <row r="126" spans="1:30" s="1006" customFormat="1" ht="15" customHeight="1" x14ac:dyDescent="0.25">
      <c r="A126" s="1469"/>
      <c r="B126" s="1844"/>
      <c r="C126" s="1852" t="s">
        <v>1903</v>
      </c>
      <c r="D126" s="1853"/>
      <c r="E126" s="1853"/>
      <c r="F126" s="1847" t="str">
        <f t="shared" ref="F126:S126" si="20">IF(AND(F123&gt;=F124,F124&gt;=F125),"Yes","No")</f>
        <v>Yes</v>
      </c>
      <c r="G126" s="1847" t="str">
        <f t="shared" si="20"/>
        <v>Yes</v>
      </c>
      <c r="H126" s="1847" t="str">
        <f t="shared" si="20"/>
        <v>Yes</v>
      </c>
      <c r="I126" s="1847" t="str">
        <f t="shared" si="20"/>
        <v>Yes</v>
      </c>
      <c r="J126" s="1847" t="str">
        <f t="shared" si="20"/>
        <v>Yes</v>
      </c>
      <c r="K126" s="1847" t="str">
        <f t="shared" si="20"/>
        <v>Yes</v>
      </c>
      <c r="L126" s="1847" t="str">
        <f t="shared" si="20"/>
        <v>Yes</v>
      </c>
      <c r="M126" s="1847" t="str">
        <f t="shared" si="20"/>
        <v>Yes</v>
      </c>
      <c r="N126" s="1847" t="str">
        <f t="shared" si="20"/>
        <v>Yes</v>
      </c>
      <c r="O126" s="1847" t="str">
        <f t="shared" si="20"/>
        <v>Yes</v>
      </c>
      <c r="P126" s="1847" t="str">
        <f t="shared" si="20"/>
        <v>Yes</v>
      </c>
      <c r="Q126" s="1847" t="str">
        <f t="shared" si="20"/>
        <v>Yes</v>
      </c>
      <c r="R126" s="1847" t="str">
        <f t="shared" si="20"/>
        <v>Yes</v>
      </c>
      <c r="S126" s="1847" t="str">
        <f t="shared" si="20"/>
        <v>Yes</v>
      </c>
      <c r="T126" s="1867"/>
      <c r="U126" s="1030"/>
      <c r="V126" s="1030"/>
      <c r="W126" s="1030"/>
      <c r="X126" s="1030"/>
      <c r="Y126" s="1030"/>
      <c r="Z126" s="1030"/>
      <c r="AA126" s="1030"/>
      <c r="AB126" s="1030"/>
      <c r="AC126" s="1030"/>
      <c r="AD126" s="542"/>
    </row>
    <row r="127" spans="1:30" s="1006" customFormat="1" ht="15" customHeight="1" x14ac:dyDescent="0.25">
      <c r="A127" s="1469"/>
      <c r="B127" s="2043"/>
      <c r="C127" s="1985" t="s">
        <v>1735</v>
      </c>
      <c r="D127" s="1858"/>
      <c r="E127" s="1858"/>
      <c r="F127" s="1854"/>
      <c r="G127" s="1854"/>
      <c r="H127" s="1854"/>
      <c r="I127" s="1854"/>
      <c r="J127" s="1854"/>
      <c r="K127" s="1854"/>
      <c r="L127" s="1854"/>
      <c r="M127" s="1854"/>
      <c r="N127" s="1854"/>
      <c r="O127" s="1854"/>
      <c r="P127" s="1854"/>
      <c r="Q127" s="1854"/>
      <c r="R127" s="1854"/>
      <c r="S127" s="1854"/>
      <c r="T127" s="1867"/>
      <c r="U127" s="1030"/>
      <c r="V127" s="1030"/>
      <c r="W127" s="1030"/>
      <c r="X127" s="1030"/>
      <c r="Y127" s="1030"/>
      <c r="Z127" s="1030"/>
      <c r="AA127" s="1030"/>
      <c r="AB127" s="1030"/>
      <c r="AC127" s="1030"/>
      <c r="AD127" s="542"/>
    </row>
    <row r="128" spans="1:30" s="1006" customFormat="1" ht="15" customHeight="1" x14ac:dyDescent="0.25">
      <c r="A128" s="1469"/>
      <c r="B128" s="1696">
        <v>4.5</v>
      </c>
      <c r="C128" s="1815" t="s">
        <v>1732</v>
      </c>
      <c r="D128" s="1815"/>
      <c r="E128" s="1815"/>
      <c r="F128" s="52"/>
      <c r="G128" s="52"/>
      <c r="H128" s="52"/>
      <c r="I128" s="52"/>
      <c r="J128" s="52"/>
      <c r="K128" s="52"/>
      <c r="L128" s="52"/>
      <c r="M128" s="52"/>
      <c r="N128" s="52"/>
      <c r="O128" s="52"/>
      <c r="P128" s="52"/>
      <c r="Q128" s="52"/>
      <c r="R128" s="52"/>
      <c r="S128" s="52"/>
      <c r="T128" s="1867"/>
      <c r="U128" s="1030"/>
      <c r="V128" s="1030"/>
      <c r="W128" s="1030"/>
      <c r="X128" s="1030"/>
      <c r="Y128" s="1030"/>
      <c r="Z128" s="1030"/>
      <c r="AA128" s="1030"/>
      <c r="AB128" s="1030"/>
      <c r="AC128" s="1030"/>
      <c r="AD128" s="542"/>
    </row>
    <row r="129" spans="1:30" s="1006" customFormat="1" ht="15" customHeight="1" x14ac:dyDescent="0.25">
      <c r="A129" s="1469"/>
      <c r="B129" s="1696">
        <v>4.5999999999999996</v>
      </c>
      <c r="C129" s="1815" t="s">
        <v>1733</v>
      </c>
      <c r="D129" s="1815"/>
      <c r="E129" s="1815"/>
      <c r="F129" s="52"/>
      <c r="G129" s="52"/>
      <c r="H129" s="52"/>
      <c r="I129" s="52"/>
      <c r="J129" s="52"/>
      <c r="K129" s="52"/>
      <c r="L129" s="52"/>
      <c r="M129" s="52"/>
      <c r="N129" s="52"/>
      <c r="O129" s="52"/>
      <c r="P129" s="52"/>
      <c r="Q129" s="52"/>
      <c r="R129" s="52"/>
      <c r="S129" s="52"/>
      <c r="T129" s="1867"/>
      <c r="U129" s="1030"/>
      <c r="V129" s="1030"/>
      <c r="W129" s="1030"/>
      <c r="X129" s="1030"/>
      <c r="Y129" s="1030"/>
      <c r="Z129" s="1030"/>
      <c r="AA129" s="1030"/>
      <c r="AB129" s="1030"/>
      <c r="AC129" s="1030"/>
      <c r="AD129" s="542"/>
    </row>
    <row r="130" spans="1:30" s="1006" customFormat="1" ht="15" customHeight="1" x14ac:dyDescent="0.25">
      <c r="A130" s="1469"/>
      <c r="B130" s="1697">
        <v>4.7</v>
      </c>
      <c r="C130" s="1816" t="s">
        <v>1734</v>
      </c>
      <c r="D130" s="1816"/>
      <c r="E130" s="1816"/>
      <c r="F130" s="47"/>
      <c r="G130" s="47"/>
      <c r="H130" s="47"/>
      <c r="I130" s="47"/>
      <c r="J130" s="47"/>
      <c r="K130" s="47"/>
      <c r="L130" s="47"/>
      <c r="M130" s="47"/>
      <c r="N130" s="47"/>
      <c r="O130" s="47"/>
      <c r="P130" s="47"/>
      <c r="Q130" s="47"/>
      <c r="R130" s="47"/>
      <c r="S130" s="47"/>
      <c r="T130" s="1868"/>
      <c r="U130" s="1030"/>
      <c r="V130" s="1030"/>
      <c r="W130" s="1030"/>
      <c r="X130" s="1030"/>
      <c r="Y130" s="1030"/>
      <c r="Z130" s="1030"/>
      <c r="AA130" s="1030"/>
      <c r="AB130" s="1030"/>
      <c r="AC130" s="1030"/>
      <c r="AD130" s="542"/>
    </row>
    <row r="131" spans="1:30" s="1587" customFormat="1" ht="15" customHeight="1" x14ac:dyDescent="0.25">
      <c r="A131" s="1469"/>
      <c r="B131" s="1721"/>
      <c r="C131" s="1824" t="s">
        <v>1736</v>
      </c>
      <c r="D131" s="1824"/>
      <c r="E131" s="1824"/>
      <c r="F131" s="1681">
        <f t="shared" ref="F131:S131" si="21">SUM(F91,F97,F103,F104)</f>
        <v>0</v>
      </c>
      <c r="G131" s="1681">
        <f t="shared" si="21"/>
        <v>0</v>
      </c>
      <c r="H131" s="1681">
        <f t="shared" si="21"/>
        <v>0</v>
      </c>
      <c r="I131" s="1681">
        <f t="shared" si="21"/>
        <v>0</v>
      </c>
      <c r="J131" s="1681">
        <f t="shared" si="21"/>
        <v>0</v>
      </c>
      <c r="K131" s="1681">
        <f t="shared" si="21"/>
        <v>0</v>
      </c>
      <c r="L131" s="1681">
        <f t="shared" si="21"/>
        <v>0</v>
      </c>
      <c r="M131" s="1681">
        <f t="shared" si="21"/>
        <v>0</v>
      </c>
      <c r="N131" s="1681">
        <f t="shared" si="21"/>
        <v>0</v>
      </c>
      <c r="O131" s="1681">
        <f t="shared" si="21"/>
        <v>0</v>
      </c>
      <c r="P131" s="1681">
        <f t="shared" si="21"/>
        <v>0</v>
      </c>
      <c r="Q131" s="1681">
        <f t="shared" si="21"/>
        <v>0</v>
      </c>
      <c r="R131" s="1681">
        <f t="shared" si="21"/>
        <v>0</v>
      </c>
      <c r="S131" s="1681">
        <f t="shared" si="21"/>
        <v>0</v>
      </c>
      <c r="T131" s="1869"/>
      <c r="U131" s="1030"/>
      <c r="V131" s="1030"/>
      <c r="W131" s="1030"/>
      <c r="X131" s="1030"/>
      <c r="Y131" s="1030"/>
      <c r="Z131" s="1030"/>
      <c r="AA131" s="1030"/>
      <c r="AB131" s="1030"/>
      <c r="AC131" s="1030"/>
      <c r="AD131" s="542"/>
    </row>
    <row r="132" spans="1:30" s="1587" customFormat="1" ht="15" customHeight="1" x14ac:dyDescent="0.25">
      <c r="A132" s="1469"/>
      <c r="B132" s="1030"/>
      <c r="C132" s="2144"/>
      <c r="D132" s="2144"/>
      <c r="E132" s="2144"/>
      <c r="F132" s="1870"/>
      <c r="G132" s="1870"/>
      <c r="H132" s="1030"/>
      <c r="I132" s="1030"/>
      <c r="J132" s="1030"/>
      <c r="K132" s="1030"/>
      <c r="L132" s="1030"/>
      <c r="M132" s="1030"/>
      <c r="N132" s="1030"/>
      <c r="O132" s="1030"/>
      <c r="P132" s="1030"/>
      <c r="Q132" s="1030"/>
      <c r="R132" s="1030"/>
      <c r="S132" s="1030"/>
      <c r="T132" s="1030"/>
      <c r="U132" s="1030"/>
      <c r="V132" s="1030"/>
      <c r="W132" s="1030"/>
      <c r="X132" s="1030"/>
      <c r="Y132" s="1030"/>
      <c r="Z132" s="1030"/>
      <c r="AA132" s="1030"/>
      <c r="AB132" s="1030"/>
      <c r="AC132" s="1030"/>
      <c r="AD132" s="542"/>
    </row>
    <row r="133" spans="1:30" s="1587" customFormat="1" ht="45" customHeight="1" x14ac:dyDescent="0.55000000000000004">
      <c r="A133" s="1980" t="s">
        <v>1765</v>
      </c>
      <c r="B133" s="1832"/>
      <c r="C133" s="1787"/>
      <c r="D133" s="1787"/>
      <c r="E133" s="1787"/>
      <c r="F133" s="1788"/>
      <c r="G133" s="1789"/>
      <c r="H133" s="1789"/>
      <c r="I133" s="1789"/>
      <c r="J133" s="1789"/>
      <c r="K133" s="1787"/>
      <c r="L133" s="1789"/>
      <c r="M133" s="1789"/>
      <c r="N133" s="1787"/>
      <c r="O133" s="1790"/>
      <c r="P133" s="1791"/>
      <c r="Q133" s="1792"/>
      <c r="R133" s="1792"/>
      <c r="S133" s="1792"/>
      <c r="T133" s="1792"/>
      <c r="U133" s="1792"/>
      <c r="V133" s="1792"/>
      <c r="W133" s="1792"/>
      <c r="X133" s="1792"/>
      <c r="Y133" s="1792"/>
      <c r="Z133" s="1792"/>
      <c r="AA133" s="1792"/>
      <c r="AB133" s="1792"/>
      <c r="AC133" s="1792"/>
      <c r="AD133" s="1793"/>
    </row>
    <row r="134" spans="1:30" s="1006" customFormat="1" ht="30" customHeight="1" x14ac:dyDescent="0.25">
      <c r="A134" s="1581"/>
      <c r="B134" s="2691"/>
      <c r="C134" s="2692"/>
      <c r="D134" s="2682" t="s">
        <v>1813</v>
      </c>
      <c r="E134" s="2683"/>
      <c r="F134" s="2683"/>
      <c r="G134" s="2683"/>
      <c r="H134" s="2683"/>
      <c r="I134" s="2684"/>
      <c r="J134" s="2682" t="s">
        <v>1766</v>
      </c>
      <c r="K134" s="2684"/>
      <c r="L134" s="2694" t="s">
        <v>1767</v>
      </c>
      <c r="M134" s="2688" t="s">
        <v>1768</v>
      </c>
      <c r="N134" s="2650"/>
      <c r="O134" s="2688" t="s">
        <v>1769</v>
      </c>
      <c r="P134" s="2650"/>
      <c r="Q134" s="2688" t="s">
        <v>1770</v>
      </c>
      <c r="R134" s="2649"/>
      <c r="S134" s="2541" t="s">
        <v>1900</v>
      </c>
      <c r="AD134" s="1008"/>
    </row>
    <row r="135" spans="1:30" s="1006" customFormat="1" ht="90" customHeight="1" x14ac:dyDescent="0.25">
      <c r="A135" s="1581"/>
      <c r="B135" s="2693"/>
      <c r="C135" s="2690"/>
      <c r="D135" s="2685"/>
      <c r="E135" s="2686"/>
      <c r="F135" s="2686"/>
      <c r="G135" s="2686"/>
      <c r="H135" s="2686"/>
      <c r="I135" s="2687"/>
      <c r="J135" s="2685"/>
      <c r="K135" s="2687"/>
      <c r="L135" s="2695"/>
      <c r="M135" s="1878" t="s">
        <v>290</v>
      </c>
      <c r="N135" s="1878" t="s">
        <v>1771</v>
      </c>
      <c r="O135" s="1878" t="s">
        <v>290</v>
      </c>
      <c r="P135" s="1878" t="s">
        <v>1771</v>
      </c>
      <c r="Q135" s="1878" t="s">
        <v>290</v>
      </c>
      <c r="R135" s="1879" t="s">
        <v>1771</v>
      </c>
      <c r="S135" s="2700"/>
      <c r="AD135" s="1008"/>
    </row>
    <row r="136" spans="1:30" s="1006" customFormat="1" ht="15" customHeight="1" x14ac:dyDescent="0.25">
      <c r="A136" s="1581"/>
      <c r="B136" s="2689"/>
      <c r="C136" s="1994" t="s">
        <v>290</v>
      </c>
      <c r="D136" s="1352"/>
      <c r="E136" s="1996"/>
      <c r="F136" s="1996"/>
      <c r="G136" s="1996"/>
      <c r="H136" s="1996"/>
      <c r="I136" s="1887"/>
      <c r="J136" s="1352"/>
      <c r="K136" s="1887"/>
      <c r="L136" s="1995"/>
      <c r="M136" s="1884">
        <f>SUM(M138:M187)</f>
        <v>0</v>
      </c>
      <c r="N136" s="1"/>
      <c r="O136" s="1884">
        <f>SUM(O138:O187)</f>
        <v>0</v>
      </c>
      <c r="P136" s="1887"/>
      <c r="Q136" s="1"/>
      <c r="R136" s="1352"/>
      <c r="S136" s="1352"/>
      <c r="AD136" s="1008"/>
    </row>
    <row r="137" spans="1:30" s="1006" customFormat="1" ht="15" customHeight="1" x14ac:dyDescent="0.25">
      <c r="A137" s="1581"/>
      <c r="B137" s="2690"/>
      <c r="C137" s="1880" t="s">
        <v>1812</v>
      </c>
      <c r="D137" s="1882"/>
      <c r="E137" s="1997"/>
      <c r="F137" s="1997"/>
      <c r="G137" s="1997"/>
      <c r="H137" s="1997"/>
      <c r="I137" s="1291"/>
      <c r="J137" s="1882"/>
      <c r="K137" s="1291"/>
      <c r="L137" s="1881"/>
      <c r="M137" s="1847" t="str">
        <f>IF(M136&lt;=(G7+G10+K7+K10),"Yes","No")</f>
        <v>Yes</v>
      </c>
      <c r="N137" s="1881"/>
      <c r="O137" s="1847" t="str">
        <f>IF(O136&lt;=(N7+N10+O7+O10),"Yes","No")</f>
        <v>Yes</v>
      </c>
      <c r="P137" s="1291"/>
      <c r="Q137" s="1881"/>
      <c r="R137" s="1882"/>
      <c r="S137" s="1882"/>
      <c r="AD137" s="1008"/>
    </row>
    <row r="138" spans="1:30" s="1006" customFormat="1" ht="15" customHeight="1" x14ac:dyDescent="0.25">
      <c r="A138" s="1581"/>
      <c r="B138" s="1872">
        <v>1</v>
      </c>
      <c r="C138" s="1873" t="s">
        <v>1772</v>
      </c>
      <c r="D138" s="2679"/>
      <c r="E138" s="2680"/>
      <c r="F138" s="2680"/>
      <c r="G138" s="2680"/>
      <c r="H138" s="2680"/>
      <c r="I138" s="2681"/>
      <c r="J138" s="2679"/>
      <c r="K138" s="2681"/>
      <c r="L138" s="1976"/>
      <c r="M138" s="1883"/>
      <c r="N138" s="1883"/>
      <c r="O138" s="1883"/>
      <c r="P138" s="1883"/>
      <c r="Q138" s="1884">
        <f>SUM(M138,O138)</f>
        <v>0</v>
      </c>
      <c r="R138" s="1355">
        <f>SUM(N138,P138)</f>
        <v>0</v>
      </c>
      <c r="S138" s="2161" t="str">
        <f>IF(ISNUMBER('General Info'!$D$96), IF(Q138&gt;0.25*'General Info'!$D$96,"Yes","No"), "")</f>
        <v/>
      </c>
      <c r="AD138" s="1008"/>
    </row>
    <row r="139" spans="1:30" s="1006" customFormat="1" ht="15" customHeight="1" x14ac:dyDescent="0.25">
      <c r="A139" s="1581"/>
      <c r="B139" s="1874">
        <v>2</v>
      </c>
      <c r="C139" s="1875" t="s">
        <v>1772</v>
      </c>
      <c r="D139" s="2673"/>
      <c r="E139" s="2674"/>
      <c r="F139" s="2674"/>
      <c r="G139" s="2674"/>
      <c r="H139" s="2674"/>
      <c r="I139" s="2675"/>
      <c r="J139" s="2673"/>
      <c r="K139" s="2675"/>
      <c r="L139" s="1977"/>
      <c r="M139" s="1235"/>
      <c r="N139" s="1235"/>
      <c r="O139" s="1235"/>
      <c r="P139" s="1235"/>
      <c r="Q139" s="1305">
        <f t="shared" ref="Q139:R187" si="22">SUM(M139,O139)</f>
        <v>0</v>
      </c>
      <c r="R139" s="1103">
        <f t="shared" si="22"/>
        <v>0</v>
      </c>
      <c r="S139" s="2162" t="str">
        <f>IF(ISNUMBER('General Info'!$D$96), IF(Q139&gt;0.25*'General Info'!$D$96,"Yes","No"), "")</f>
        <v/>
      </c>
      <c r="AD139" s="1008"/>
    </row>
    <row r="140" spans="1:30" s="1006" customFormat="1" ht="15" customHeight="1" x14ac:dyDescent="0.25">
      <c r="A140" s="1581"/>
      <c r="B140" s="1874">
        <v>3</v>
      </c>
      <c r="C140" s="1875" t="s">
        <v>1772</v>
      </c>
      <c r="D140" s="2673"/>
      <c r="E140" s="2674"/>
      <c r="F140" s="2674"/>
      <c r="G140" s="2674"/>
      <c r="H140" s="2674"/>
      <c r="I140" s="2675"/>
      <c r="J140" s="2673"/>
      <c r="K140" s="2675"/>
      <c r="L140" s="1977"/>
      <c r="M140" s="1235"/>
      <c r="N140" s="1235"/>
      <c r="O140" s="1235"/>
      <c r="P140" s="1235"/>
      <c r="Q140" s="1305">
        <f t="shared" si="22"/>
        <v>0</v>
      </c>
      <c r="R140" s="1103">
        <f t="shared" si="22"/>
        <v>0</v>
      </c>
      <c r="S140" s="2162" t="str">
        <f>IF(ISNUMBER('General Info'!$D$96), IF(Q140&gt;0.25*'General Info'!$D$96,"Yes","No"), "")</f>
        <v/>
      </c>
      <c r="AD140" s="1008"/>
    </row>
    <row r="141" spans="1:30" s="1006" customFormat="1" ht="15" customHeight="1" x14ac:dyDescent="0.25">
      <c r="A141" s="1581"/>
      <c r="B141" s="1874">
        <v>4</v>
      </c>
      <c r="C141" s="1875" t="s">
        <v>1772</v>
      </c>
      <c r="D141" s="2673"/>
      <c r="E141" s="2674"/>
      <c r="F141" s="2674"/>
      <c r="G141" s="2674"/>
      <c r="H141" s="2674"/>
      <c r="I141" s="2675"/>
      <c r="J141" s="2673"/>
      <c r="K141" s="2675"/>
      <c r="L141" s="1977"/>
      <c r="M141" s="1235"/>
      <c r="N141" s="1235"/>
      <c r="O141" s="1235"/>
      <c r="P141" s="1235"/>
      <c r="Q141" s="1305">
        <f t="shared" si="22"/>
        <v>0</v>
      </c>
      <c r="R141" s="1103">
        <f t="shared" si="22"/>
        <v>0</v>
      </c>
      <c r="S141" s="2162" t="str">
        <f>IF(ISNUMBER('General Info'!$D$96), IF(Q141&gt;0.25*'General Info'!$D$96,"Yes","No"), "")</f>
        <v/>
      </c>
      <c r="AD141" s="1008"/>
    </row>
    <row r="142" spans="1:30" s="1006" customFormat="1" ht="15" customHeight="1" x14ac:dyDescent="0.25">
      <c r="A142" s="1581"/>
      <c r="B142" s="1874">
        <v>5</v>
      </c>
      <c r="C142" s="1875" t="s">
        <v>1772</v>
      </c>
      <c r="D142" s="2673"/>
      <c r="E142" s="2674"/>
      <c r="F142" s="2674"/>
      <c r="G142" s="2674"/>
      <c r="H142" s="2674"/>
      <c r="I142" s="2675"/>
      <c r="J142" s="2673"/>
      <c r="K142" s="2675"/>
      <c r="L142" s="1977"/>
      <c r="M142" s="1235"/>
      <c r="N142" s="1235"/>
      <c r="O142" s="1235"/>
      <c r="P142" s="1235"/>
      <c r="Q142" s="1305">
        <f t="shared" si="22"/>
        <v>0</v>
      </c>
      <c r="R142" s="1103">
        <f t="shared" si="22"/>
        <v>0</v>
      </c>
      <c r="S142" s="2162" t="str">
        <f>IF(ISNUMBER('General Info'!$D$96), IF(Q142&gt;0.25*'General Info'!$D$96,"Yes","No"), "")</f>
        <v/>
      </c>
      <c r="AD142" s="1008"/>
    </row>
    <row r="143" spans="1:30" s="1006" customFormat="1" ht="15" customHeight="1" x14ac:dyDescent="0.25">
      <c r="A143" s="1581"/>
      <c r="B143" s="1874">
        <v>6</v>
      </c>
      <c r="C143" s="1875" t="s">
        <v>1772</v>
      </c>
      <c r="D143" s="2673"/>
      <c r="E143" s="2674"/>
      <c r="F143" s="2674"/>
      <c r="G143" s="2674"/>
      <c r="H143" s="2674"/>
      <c r="I143" s="2675"/>
      <c r="J143" s="2673"/>
      <c r="K143" s="2675"/>
      <c r="L143" s="1977"/>
      <c r="M143" s="1235"/>
      <c r="N143" s="1235"/>
      <c r="O143" s="1235"/>
      <c r="P143" s="1235"/>
      <c r="Q143" s="1305">
        <f t="shared" si="22"/>
        <v>0</v>
      </c>
      <c r="R143" s="1103">
        <f t="shared" si="22"/>
        <v>0</v>
      </c>
      <c r="S143" s="2162" t="str">
        <f>IF(ISNUMBER('General Info'!$D$96), IF(Q143&gt;0.25*'General Info'!$D$96,"Yes","No"), "")</f>
        <v/>
      </c>
      <c r="AD143" s="1008"/>
    </row>
    <row r="144" spans="1:30" s="1006" customFormat="1" ht="15" customHeight="1" x14ac:dyDescent="0.25">
      <c r="A144" s="1581"/>
      <c r="B144" s="1874">
        <v>7</v>
      </c>
      <c r="C144" s="1875" t="s">
        <v>1772</v>
      </c>
      <c r="D144" s="2673"/>
      <c r="E144" s="2674"/>
      <c r="F144" s="2674"/>
      <c r="G144" s="2674"/>
      <c r="H144" s="2674"/>
      <c r="I144" s="2675"/>
      <c r="J144" s="2673"/>
      <c r="K144" s="2675"/>
      <c r="L144" s="1977"/>
      <c r="M144" s="1235"/>
      <c r="N144" s="1235"/>
      <c r="O144" s="1235"/>
      <c r="P144" s="1235"/>
      <c r="Q144" s="1305">
        <f t="shared" si="22"/>
        <v>0</v>
      </c>
      <c r="R144" s="1103">
        <f t="shared" si="22"/>
        <v>0</v>
      </c>
      <c r="S144" s="2162" t="str">
        <f>IF(ISNUMBER('General Info'!$D$96), IF(Q144&gt;0.25*'General Info'!$D$96,"Yes","No"), "")</f>
        <v/>
      </c>
      <c r="AD144" s="1008"/>
    </row>
    <row r="145" spans="1:30" s="1006" customFormat="1" ht="15" customHeight="1" x14ac:dyDescent="0.25">
      <c r="A145" s="1581"/>
      <c r="B145" s="1874">
        <v>8</v>
      </c>
      <c r="C145" s="1875" t="s">
        <v>1772</v>
      </c>
      <c r="D145" s="2673"/>
      <c r="E145" s="2674"/>
      <c r="F145" s="2674"/>
      <c r="G145" s="2674"/>
      <c r="H145" s="2674"/>
      <c r="I145" s="2675"/>
      <c r="J145" s="2673"/>
      <c r="K145" s="2675"/>
      <c r="L145" s="1977"/>
      <c r="M145" s="1235"/>
      <c r="N145" s="1235"/>
      <c r="O145" s="1235"/>
      <c r="P145" s="1235"/>
      <c r="Q145" s="1305">
        <f t="shared" si="22"/>
        <v>0</v>
      </c>
      <c r="R145" s="1103">
        <f t="shared" si="22"/>
        <v>0</v>
      </c>
      <c r="S145" s="2162" t="str">
        <f>IF(ISNUMBER('General Info'!$D$96), IF(Q145&gt;0.25*'General Info'!$D$96,"Yes","No"), "")</f>
        <v/>
      </c>
      <c r="AD145" s="1008"/>
    </row>
    <row r="146" spans="1:30" s="1006" customFormat="1" ht="15" customHeight="1" x14ac:dyDescent="0.25">
      <c r="A146" s="1581"/>
      <c r="B146" s="1874">
        <v>9</v>
      </c>
      <c r="C146" s="1875" t="s">
        <v>1772</v>
      </c>
      <c r="D146" s="2673"/>
      <c r="E146" s="2674"/>
      <c r="F146" s="2674"/>
      <c r="G146" s="2674"/>
      <c r="H146" s="2674"/>
      <c r="I146" s="2675"/>
      <c r="J146" s="2673"/>
      <c r="K146" s="2675"/>
      <c r="L146" s="1977"/>
      <c r="M146" s="1235"/>
      <c r="N146" s="1235"/>
      <c r="O146" s="1235"/>
      <c r="P146" s="1235"/>
      <c r="Q146" s="1305">
        <f t="shared" si="22"/>
        <v>0</v>
      </c>
      <c r="R146" s="1103">
        <f t="shared" si="22"/>
        <v>0</v>
      </c>
      <c r="S146" s="2162" t="str">
        <f>IF(ISNUMBER('General Info'!$D$96), IF(Q146&gt;0.25*'General Info'!$D$96,"Yes","No"), "")</f>
        <v/>
      </c>
      <c r="AD146" s="1008"/>
    </row>
    <row r="147" spans="1:30" s="1006" customFormat="1" ht="15" customHeight="1" x14ac:dyDescent="0.25">
      <c r="A147" s="1581"/>
      <c r="B147" s="1874">
        <v>10</v>
      </c>
      <c r="C147" s="1875" t="s">
        <v>1772</v>
      </c>
      <c r="D147" s="2673"/>
      <c r="E147" s="2674"/>
      <c r="F147" s="2674"/>
      <c r="G147" s="2674"/>
      <c r="H147" s="2674"/>
      <c r="I147" s="2675"/>
      <c r="J147" s="2673"/>
      <c r="K147" s="2675"/>
      <c r="L147" s="1977"/>
      <c r="M147" s="1235"/>
      <c r="N147" s="1235"/>
      <c r="O147" s="1235"/>
      <c r="P147" s="1235"/>
      <c r="Q147" s="1305">
        <f t="shared" si="22"/>
        <v>0</v>
      </c>
      <c r="R147" s="1103">
        <f t="shared" si="22"/>
        <v>0</v>
      </c>
      <c r="S147" s="2162" t="str">
        <f>IF(ISNUMBER('General Info'!$D$96), IF(Q147&gt;0.25*'General Info'!$D$96,"Yes","No"), "")</f>
        <v/>
      </c>
      <c r="AD147" s="1008"/>
    </row>
    <row r="148" spans="1:30" s="1006" customFormat="1" ht="15" customHeight="1" x14ac:dyDescent="0.25">
      <c r="A148" s="1581"/>
      <c r="B148" s="1874">
        <v>11</v>
      </c>
      <c r="C148" s="1875" t="s">
        <v>1772</v>
      </c>
      <c r="D148" s="2673"/>
      <c r="E148" s="2674"/>
      <c r="F148" s="2674"/>
      <c r="G148" s="2674"/>
      <c r="H148" s="2674"/>
      <c r="I148" s="2675"/>
      <c r="J148" s="2673"/>
      <c r="K148" s="2675"/>
      <c r="L148" s="1977"/>
      <c r="M148" s="1235"/>
      <c r="N148" s="1235"/>
      <c r="O148" s="1235"/>
      <c r="P148" s="1235"/>
      <c r="Q148" s="1305">
        <f t="shared" si="22"/>
        <v>0</v>
      </c>
      <c r="R148" s="1103">
        <f t="shared" si="22"/>
        <v>0</v>
      </c>
      <c r="S148" s="2162" t="str">
        <f>IF(ISNUMBER('General Info'!$D$96), IF(Q148&gt;0.25*'General Info'!$D$96,"Yes","No"), "")</f>
        <v/>
      </c>
      <c r="AD148" s="1008"/>
    </row>
    <row r="149" spans="1:30" s="1006" customFormat="1" ht="15" customHeight="1" x14ac:dyDescent="0.25">
      <c r="A149" s="1581"/>
      <c r="B149" s="1874">
        <v>12</v>
      </c>
      <c r="C149" s="1875" t="s">
        <v>1772</v>
      </c>
      <c r="D149" s="2673"/>
      <c r="E149" s="2674"/>
      <c r="F149" s="2674"/>
      <c r="G149" s="2674"/>
      <c r="H149" s="2674"/>
      <c r="I149" s="2675"/>
      <c r="J149" s="2673"/>
      <c r="K149" s="2675"/>
      <c r="L149" s="1977"/>
      <c r="M149" s="1235"/>
      <c r="N149" s="1235"/>
      <c r="O149" s="1235"/>
      <c r="P149" s="1235"/>
      <c r="Q149" s="1305">
        <f t="shared" si="22"/>
        <v>0</v>
      </c>
      <c r="R149" s="1103">
        <f t="shared" si="22"/>
        <v>0</v>
      </c>
      <c r="S149" s="2162" t="str">
        <f>IF(ISNUMBER('General Info'!$D$96), IF(Q149&gt;0.25*'General Info'!$D$96,"Yes","No"), "")</f>
        <v/>
      </c>
      <c r="AD149" s="1008"/>
    </row>
    <row r="150" spans="1:30" s="1006" customFormat="1" ht="15" customHeight="1" x14ac:dyDescent="0.25">
      <c r="A150" s="1581"/>
      <c r="B150" s="1874">
        <v>13</v>
      </c>
      <c r="C150" s="1875" t="s">
        <v>1772</v>
      </c>
      <c r="D150" s="2673"/>
      <c r="E150" s="2674"/>
      <c r="F150" s="2674"/>
      <c r="G150" s="2674"/>
      <c r="H150" s="2674"/>
      <c r="I150" s="2675"/>
      <c r="J150" s="2673"/>
      <c r="K150" s="2675"/>
      <c r="L150" s="1977"/>
      <c r="M150" s="1235"/>
      <c r="N150" s="1235"/>
      <c r="O150" s="1235"/>
      <c r="P150" s="1235"/>
      <c r="Q150" s="1305">
        <f t="shared" si="22"/>
        <v>0</v>
      </c>
      <c r="R150" s="1103">
        <f t="shared" si="22"/>
        <v>0</v>
      </c>
      <c r="S150" s="2162" t="str">
        <f>IF(ISNUMBER('General Info'!$D$96), IF(Q150&gt;0.25*'General Info'!$D$96,"Yes","No"), "")</f>
        <v/>
      </c>
      <c r="AD150" s="1008"/>
    </row>
    <row r="151" spans="1:30" s="1006" customFormat="1" ht="15" customHeight="1" x14ac:dyDescent="0.25">
      <c r="A151" s="1581"/>
      <c r="B151" s="1874">
        <v>14</v>
      </c>
      <c r="C151" s="1875" t="s">
        <v>1772</v>
      </c>
      <c r="D151" s="2673"/>
      <c r="E151" s="2674"/>
      <c r="F151" s="2674"/>
      <c r="G151" s="2674"/>
      <c r="H151" s="2674"/>
      <c r="I151" s="2675"/>
      <c r="J151" s="2673"/>
      <c r="K151" s="2675"/>
      <c r="L151" s="1977"/>
      <c r="M151" s="1235"/>
      <c r="N151" s="1235"/>
      <c r="O151" s="1235"/>
      <c r="P151" s="1235"/>
      <c r="Q151" s="1305">
        <f t="shared" si="22"/>
        <v>0</v>
      </c>
      <c r="R151" s="1103">
        <f t="shared" si="22"/>
        <v>0</v>
      </c>
      <c r="S151" s="2162" t="str">
        <f>IF(ISNUMBER('General Info'!$D$96), IF(Q151&gt;0.25*'General Info'!$D$96,"Yes","No"), "")</f>
        <v/>
      </c>
      <c r="AD151" s="1008"/>
    </row>
    <row r="152" spans="1:30" s="1006" customFormat="1" ht="15" customHeight="1" x14ac:dyDescent="0.25">
      <c r="A152" s="1581"/>
      <c r="B152" s="1874">
        <v>15</v>
      </c>
      <c r="C152" s="1875" t="s">
        <v>1772</v>
      </c>
      <c r="D152" s="2673"/>
      <c r="E152" s="2674"/>
      <c r="F152" s="2674"/>
      <c r="G152" s="2674"/>
      <c r="H152" s="2674"/>
      <c r="I152" s="2675"/>
      <c r="J152" s="2673"/>
      <c r="K152" s="2675"/>
      <c r="L152" s="1977"/>
      <c r="M152" s="1235"/>
      <c r="N152" s="1235"/>
      <c r="O152" s="1235"/>
      <c r="P152" s="1235"/>
      <c r="Q152" s="1305">
        <f t="shared" si="22"/>
        <v>0</v>
      </c>
      <c r="R152" s="1103">
        <f t="shared" si="22"/>
        <v>0</v>
      </c>
      <c r="S152" s="2162" t="str">
        <f>IF(ISNUMBER('General Info'!$D$96), IF(Q152&gt;0.25*'General Info'!$D$96,"Yes","No"), "")</f>
        <v/>
      </c>
      <c r="AD152" s="1008"/>
    </row>
    <row r="153" spans="1:30" s="1006" customFormat="1" ht="15" customHeight="1" x14ac:dyDescent="0.25">
      <c r="A153" s="1581"/>
      <c r="B153" s="1874">
        <v>16</v>
      </c>
      <c r="C153" s="1875" t="s">
        <v>1772</v>
      </c>
      <c r="D153" s="2673"/>
      <c r="E153" s="2674"/>
      <c r="F153" s="2674"/>
      <c r="G153" s="2674"/>
      <c r="H153" s="2674"/>
      <c r="I153" s="2675"/>
      <c r="J153" s="2673"/>
      <c r="K153" s="2675"/>
      <c r="L153" s="1977"/>
      <c r="M153" s="1235"/>
      <c r="N153" s="1235"/>
      <c r="O153" s="1235"/>
      <c r="P153" s="1235"/>
      <c r="Q153" s="1305">
        <f t="shared" si="22"/>
        <v>0</v>
      </c>
      <c r="R153" s="1103">
        <f t="shared" si="22"/>
        <v>0</v>
      </c>
      <c r="S153" s="2162" t="str">
        <f>IF(ISNUMBER('General Info'!$D$96), IF(Q153&gt;0.25*'General Info'!$D$96,"Yes","No"), "")</f>
        <v/>
      </c>
      <c r="AD153" s="1008"/>
    </row>
    <row r="154" spans="1:30" s="1006" customFormat="1" ht="15" customHeight="1" x14ac:dyDescent="0.25">
      <c r="A154" s="1581"/>
      <c r="B154" s="1874">
        <v>17</v>
      </c>
      <c r="C154" s="1875" t="s">
        <v>1772</v>
      </c>
      <c r="D154" s="2673"/>
      <c r="E154" s="2674"/>
      <c r="F154" s="2674"/>
      <c r="G154" s="2674"/>
      <c r="H154" s="2674"/>
      <c r="I154" s="2675"/>
      <c r="J154" s="2673"/>
      <c r="K154" s="2675"/>
      <c r="L154" s="1977"/>
      <c r="M154" s="1235"/>
      <c r="N154" s="1235"/>
      <c r="O154" s="1235"/>
      <c r="P154" s="1235"/>
      <c r="Q154" s="1305">
        <f t="shared" si="22"/>
        <v>0</v>
      </c>
      <c r="R154" s="1103">
        <f t="shared" si="22"/>
        <v>0</v>
      </c>
      <c r="S154" s="2162" t="str">
        <f>IF(ISNUMBER('General Info'!$D$96), IF(Q154&gt;0.25*'General Info'!$D$96,"Yes","No"), "")</f>
        <v/>
      </c>
      <c r="AD154" s="1008"/>
    </row>
    <row r="155" spans="1:30" s="1006" customFormat="1" ht="15" customHeight="1" x14ac:dyDescent="0.25">
      <c r="A155" s="1581"/>
      <c r="B155" s="1874">
        <v>18</v>
      </c>
      <c r="C155" s="1875" t="s">
        <v>1772</v>
      </c>
      <c r="D155" s="2673"/>
      <c r="E155" s="2674"/>
      <c r="F155" s="2674"/>
      <c r="G155" s="2674"/>
      <c r="H155" s="2674"/>
      <c r="I155" s="2675"/>
      <c r="J155" s="2673"/>
      <c r="K155" s="2675"/>
      <c r="L155" s="1977"/>
      <c r="M155" s="1235"/>
      <c r="N155" s="1235"/>
      <c r="O155" s="1235"/>
      <c r="P155" s="1235"/>
      <c r="Q155" s="1305">
        <f t="shared" si="22"/>
        <v>0</v>
      </c>
      <c r="R155" s="1103">
        <f t="shared" si="22"/>
        <v>0</v>
      </c>
      <c r="S155" s="2162" t="str">
        <f>IF(ISNUMBER('General Info'!$D$96), IF(Q155&gt;0.25*'General Info'!$D$96,"Yes","No"), "")</f>
        <v/>
      </c>
      <c r="AD155" s="1008"/>
    </row>
    <row r="156" spans="1:30" s="1006" customFormat="1" ht="15" customHeight="1" x14ac:dyDescent="0.25">
      <c r="A156" s="1581"/>
      <c r="B156" s="1874">
        <v>19</v>
      </c>
      <c r="C156" s="1875" t="s">
        <v>1772</v>
      </c>
      <c r="D156" s="2673"/>
      <c r="E156" s="2674"/>
      <c r="F156" s="2674"/>
      <c r="G156" s="2674"/>
      <c r="H156" s="2674"/>
      <c r="I156" s="2675"/>
      <c r="J156" s="2673"/>
      <c r="K156" s="2675"/>
      <c r="L156" s="1977"/>
      <c r="M156" s="1235"/>
      <c r="N156" s="1235"/>
      <c r="O156" s="1235"/>
      <c r="P156" s="1235"/>
      <c r="Q156" s="1305">
        <f t="shared" si="22"/>
        <v>0</v>
      </c>
      <c r="R156" s="1103">
        <f t="shared" si="22"/>
        <v>0</v>
      </c>
      <c r="S156" s="2162" t="str">
        <f>IF(ISNUMBER('General Info'!$D$96), IF(Q156&gt;0.25*'General Info'!$D$96,"Yes","No"), "")</f>
        <v/>
      </c>
      <c r="AD156" s="1008"/>
    </row>
    <row r="157" spans="1:30" s="1006" customFormat="1" ht="15" customHeight="1" x14ac:dyDescent="0.25">
      <c r="A157" s="1581"/>
      <c r="B157" s="1874">
        <v>20</v>
      </c>
      <c r="C157" s="1875" t="s">
        <v>1772</v>
      </c>
      <c r="D157" s="2673"/>
      <c r="E157" s="2674"/>
      <c r="F157" s="2674"/>
      <c r="G157" s="2674"/>
      <c r="H157" s="2674"/>
      <c r="I157" s="2675"/>
      <c r="J157" s="2673"/>
      <c r="K157" s="2675"/>
      <c r="L157" s="1977"/>
      <c r="M157" s="1235"/>
      <c r="N157" s="1235"/>
      <c r="O157" s="1235"/>
      <c r="P157" s="1235"/>
      <c r="Q157" s="1305">
        <f t="shared" si="22"/>
        <v>0</v>
      </c>
      <c r="R157" s="1103">
        <f t="shared" si="22"/>
        <v>0</v>
      </c>
      <c r="S157" s="2162" t="str">
        <f>IF(ISNUMBER('General Info'!$D$96), IF(Q157&gt;0.25*'General Info'!$D$96,"Yes","No"), "")</f>
        <v/>
      </c>
      <c r="AD157" s="1008"/>
    </row>
    <row r="158" spans="1:30" s="1006" customFormat="1" ht="15" customHeight="1" x14ac:dyDescent="0.25">
      <c r="A158" s="1581"/>
      <c r="B158" s="1874">
        <v>21</v>
      </c>
      <c r="C158" s="1875" t="s">
        <v>1772</v>
      </c>
      <c r="D158" s="2673"/>
      <c r="E158" s="2674"/>
      <c r="F158" s="2674"/>
      <c r="G158" s="2674"/>
      <c r="H158" s="2674"/>
      <c r="I158" s="2675"/>
      <c r="J158" s="2673"/>
      <c r="K158" s="2675"/>
      <c r="L158" s="1977"/>
      <c r="M158" s="1235"/>
      <c r="N158" s="1235"/>
      <c r="O158" s="1235"/>
      <c r="P158" s="1235"/>
      <c r="Q158" s="1305">
        <f t="shared" si="22"/>
        <v>0</v>
      </c>
      <c r="R158" s="1103">
        <f t="shared" si="22"/>
        <v>0</v>
      </c>
      <c r="S158" s="2162" t="str">
        <f>IF(ISNUMBER('General Info'!$D$96), IF(Q158&gt;0.25*'General Info'!$D$96,"Yes","No"), "")</f>
        <v/>
      </c>
      <c r="AD158" s="1008"/>
    </row>
    <row r="159" spans="1:30" s="1006" customFormat="1" ht="15" customHeight="1" x14ac:dyDescent="0.25">
      <c r="A159" s="1581"/>
      <c r="B159" s="1874">
        <v>22</v>
      </c>
      <c r="C159" s="1875" t="s">
        <v>1772</v>
      </c>
      <c r="D159" s="2673"/>
      <c r="E159" s="2674"/>
      <c r="F159" s="2674"/>
      <c r="G159" s="2674"/>
      <c r="H159" s="2674"/>
      <c r="I159" s="2675"/>
      <c r="J159" s="2673"/>
      <c r="K159" s="2675"/>
      <c r="L159" s="1977"/>
      <c r="M159" s="1235"/>
      <c r="N159" s="1235"/>
      <c r="O159" s="1235"/>
      <c r="P159" s="1235"/>
      <c r="Q159" s="1305">
        <f t="shared" si="22"/>
        <v>0</v>
      </c>
      <c r="R159" s="1103">
        <f t="shared" si="22"/>
        <v>0</v>
      </c>
      <c r="S159" s="2162" t="str">
        <f>IF(ISNUMBER('General Info'!$D$96), IF(Q159&gt;0.25*'General Info'!$D$96,"Yes","No"), "")</f>
        <v/>
      </c>
      <c r="AD159" s="1008"/>
    </row>
    <row r="160" spans="1:30" s="1006" customFormat="1" ht="15" customHeight="1" x14ac:dyDescent="0.25">
      <c r="A160" s="1581"/>
      <c r="B160" s="1874">
        <v>23</v>
      </c>
      <c r="C160" s="1875" t="s">
        <v>1772</v>
      </c>
      <c r="D160" s="2673"/>
      <c r="E160" s="2674"/>
      <c r="F160" s="2674"/>
      <c r="G160" s="2674"/>
      <c r="H160" s="2674"/>
      <c r="I160" s="2675"/>
      <c r="J160" s="2673"/>
      <c r="K160" s="2675"/>
      <c r="L160" s="1977"/>
      <c r="M160" s="1235"/>
      <c r="N160" s="1235"/>
      <c r="O160" s="1235"/>
      <c r="P160" s="1235"/>
      <c r="Q160" s="1305">
        <f t="shared" si="22"/>
        <v>0</v>
      </c>
      <c r="R160" s="1103">
        <f t="shared" si="22"/>
        <v>0</v>
      </c>
      <c r="S160" s="2162" t="str">
        <f>IF(ISNUMBER('General Info'!$D$96), IF(Q160&gt;0.25*'General Info'!$D$96,"Yes","No"), "")</f>
        <v/>
      </c>
      <c r="AD160" s="1008"/>
    </row>
    <row r="161" spans="1:30" s="1006" customFormat="1" ht="15" customHeight="1" x14ac:dyDescent="0.25">
      <c r="A161" s="1581"/>
      <c r="B161" s="1874">
        <v>24</v>
      </c>
      <c r="C161" s="1875" t="s">
        <v>1772</v>
      </c>
      <c r="D161" s="2673"/>
      <c r="E161" s="2674"/>
      <c r="F161" s="2674"/>
      <c r="G161" s="2674"/>
      <c r="H161" s="2674"/>
      <c r="I161" s="2675"/>
      <c r="J161" s="2673"/>
      <c r="K161" s="2675"/>
      <c r="L161" s="1977"/>
      <c r="M161" s="1235"/>
      <c r="N161" s="1235"/>
      <c r="O161" s="1235"/>
      <c r="P161" s="1235"/>
      <c r="Q161" s="1305">
        <f t="shared" si="22"/>
        <v>0</v>
      </c>
      <c r="R161" s="1103">
        <f t="shared" si="22"/>
        <v>0</v>
      </c>
      <c r="S161" s="2162" t="str">
        <f>IF(ISNUMBER('General Info'!$D$96), IF(Q161&gt;0.25*'General Info'!$D$96,"Yes","No"), "")</f>
        <v/>
      </c>
      <c r="AD161" s="1008"/>
    </row>
    <row r="162" spans="1:30" s="1006" customFormat="1" ht="15" customHeight="1" x14ac:dyDescent="0.25">
      <c r="A162" s="1581"/>
      <c r="B162" s="1874">
        <v>25</v>
      </c>
      <c r="C162" s="1875" t="s">
        <v>1772</v>
      </c>
      <c r="D162" s="2673"/>
      <c r="E162" s="2674"/>
      <c r="F162" s="2674"/>
      <c r="G162" s="2674"/>
      <c r="H162" s="2674"/>
      <c r="I162" s="2675"/>
      <c r="J162" s="2673"/>
      <c r="K162" s="2675"/>
      <c r="L162" s="1977"/>
      <c r="M162" s="1235"/>
      <c r="N162" s="1235"/>
      <c r="O162" s="1235"/>
      <c r="P162" s="1235"/>
      <c r="Q162" s="1305">
        <f t="shared" si="22"/>
        <v>0</v>
      </c>
      <c r="R162" s="1103">
        <f t="shared" si="22"/>
        <v>0</v>
      </c>
      <c r="S162" s="2162" t="str">
        <f>IF(ISNUMBER('General Info'!$D$96), IF(Q162&gt;0.25*'General Info'!$D$96,"Yes","No"), "")</f>
        <v/>
      </c>
      <c r="AD162" s="1008"/>
    </row>
    <row r="163" spans="1:30" s="1006" customFormat="1" ht="15" customHeight="1" x14ac:dyDescent="0.25">
      <c r="A163" s="1581"/>
      <c r="B163" s="1874">
        <v>26</v>
      </c>
      <c r="C163" s="1875" t="s">
        <v>1772</v>
      </c>
      <c r="D163" s="2673"/>
      <c r="E163" s="2674"/>
      <c r="F163" s="2674"/>
      <c r="G163" s="2674"/>
      <c r="H163" s="2674"/>
      <c r="I163" s="2675"/>
      <c r="J163" s="2673"/>
      <c r="K163" s="2675"/>
      <c r="L163" s="1977"/>
      <c r="M163" s="1235"/>
      <c r="N163" s="1235"/>
      <c r="O163" s="1235"/>
      <c r="P163" s="1235"/>
      <c r="Q163" s="1305">
        <f t="shared" si="22"/>
        <v>0</v>
      </c>
      <c r="R163" s="1103">
        <f t="shared" si="22"/>
        <v>0</v>
      </c>
      <c r="S163" s="2162" t="str">
        <f>IF(ISNUMBER('General Info'!$D$96), IF(Q163&gt;0.25*'General Info'!$D$96,"Yes","No"), "")</f>
        <v/>
      </c>
      <c r="AD163" s="1008"/>
    </row>
    <row r="164" spans="1:30" s="1006" customFormat="1" ht="15" customHeight="1" x14ac:dyDescent="0.25">
      <c r="A164" s="1581"/>
      <c r="B164" s="1874">
        <v>27</v>
      </c>
      <c r="C164" s="1875" t="s">
        <v>1772</v>
      </c>
      <c r="D164" s="2673"/>
      <c r="E164" s="2674"/>
      <c r="F164" s="2674"/>
      <c r="G164" s="2674"/>
      <c r="H164" s="2674"/>
      <c r="I164" s="2675"/>
      <c r="J164" s="2673"/>
      <c r="K164" s="2675"/>
      <c r="L164" s="1977"/>
      <c r="M164" s="1235"/>
      <c r="N164" s="1235"/>
      <c r="O164" s="1235"/>
      <c r="P164" s="1235"/>
      <c r="Q164" s="1305">
        <f t="shared" si="22"/>
        <v>0</v>
      </c>
      <c r="R164" s="1103">
        <f t="shared" si="22"/>
        <v>0</v>
      </c>
      <c r="S164" s="2162" t="str">
        <f>IF(ISNUMBER('General Info'!$D$96), IF(Q164&gt;0.25*'General Info'!$D$96,"Yes","No"), "")</f>
        <v/>
      </c>
      <c r="AD164" s="1008"/>
    </row>
    <row r="165" spans="1:30" s="1006" customFormat="1" ht="15" customHeight="1" x14ac:dyDescent="0.25">
      <c r="A165" s="1581"/>
      <c r="B165" s="1874">
        <v>28</v>
      </c>
      <c r="C165" s="1875" t="s">
        <v>1772</v>
      </c>
      <c r="D165" s="2673"/>
      <c r="E165" s="2674"/>
      <c r="F165" s="2674"/>
      <c r="G165" s="2674"/>
      <c r="H165" s="2674"/>
      <c r="I165" s="2675"/>
      <c r="J165" s="2673"/>
      <c r="K165" s="2675"/>
      <c r="L165" s="1977"/>
      <c r="M165" s="1235"/>
      <c r="N165" s="1235"/>
      <c r="O165" s="1235"/>
      <c r="P165" s="1235"/>
      <c r="Q165" s="1305">
        <f t="shared" si="22"/>
        <v>0</v>
      </c>
      <c r="R165" s="1103">
        <f t="shared" si="22"/>
        <v>0</v>
      </c>
      <c r="S165" s="2162" t="str">
        <f>IF(ISNUMBER('General Info'!$D$96), IF(Q165&gt;0.25*'General Info'!$D$96,"Yes","No"), "")</f>
        <v/>
      </c>
      <c r="AD165" s="1008"/>
    </row>
    <row r="166" spans="1:30" s="1006" customFormat="1" ht="15" customHeight="1" x14ac:dyDescent="0.25">
      <c r="A166" s="1581"/>
      <c r="B166" s="1874">
        <v>29</v>
      </c>
      <c r="C166" s="1875" t="s">
        <v>1772</v>
      </c>
      <c r="D166" s="2673"/>
      <c r="E166" s="2674"/>
      <c r="F166" s="2674"/>
      <c r="G166" s="2674"/>
      <c r="H166" s="2674"/>
      <c r="I166" s="2675"/>
      <c r="J166" s="2673"/>
      <c r="K166" s="2675"/>
      <c r="L166" s="1977"/>
      <c r="M166" s="1235"/>
      <c r="N166" s="1235"/>
      <c r="O166" s="1235"/>
      <c r="P166" s="1235"/>
      <c r="Q166" s="1305">
        <f t="shared" si="22"/>
        <v>0</v>
      </c>
      <c r="R166" s="1103">
        <f t="shared" si="22"/>
        <v>0</v>
      </c>
      <c r="S166" s="2162" t="str">
        <f>IF(ISNUMBER('General Info'!$D$96), IF(Q166&gt;0.25*'General Info'!$D$96,"Yes","No"), "")</f>
        <v/>
      </c>
      <c r="AD166" s="1008"/>
    </row>
    <row r="167" spans="1:30" s="1006" customFormat="1" ht="15" customHeight="1" x14ac:dyDescent="0.25">
      <c r="A167" s="1581"/>
      <c r="B167" s="1874">
        <v>30</v>
      </c>
      <c r="C167" s="1875" t="s">
        <v>1772</v>
      </c>
      <c r="D167" s="2673"/>
      <c r="E167" s="2674"/>
      <c r="F167" s="2674"/>
      <c r="G167" s="2674"/>
      <c r="H167" s="2674"/>
      <c r="I167" s="2675"/>
      <c r="J167" s="2673"/>
      <c r="K167" s="2675"/>
      <c r="L167" s="1977"/>
      <c r="M167" s="1235"/>
      <c r="N167" s="1235"/>
      <c r="O167" s="1235"/>
      <c r="P167" s="1235"/>
      <c r="Q167" s="1305">
        <f t="shared" si="22"/>
        <v>0</v>
      </c>
      <c r="R167" s="1103">
        <f t="shared" si="22"/>
        <v>0</v>
      </c>
      <c r="S167" s="2162" t="str">
        <f>IF(ISNUMBER('General Info'!$D$96), IF(Q167&gt;0.25*'General Info'!$D$96,"Yes","No"), "")</f>
        <v/>
      </c>
      <c r="AD167" s="1008"/>
    </row>
    <row r="168" spans="1:30" s="1006" customFormat="1" ht="15" customHeight="1" x14ac:dyDescent="0.25">
      <c r="A168" s="1581"/>
      <c r="B168" s="1874">
        <v>31</v>
      </c>
      <c r="C168" s="1875" t="s">
        <v>1772</v>
      </c>
      <c r="D168" s="2673"/>
      <c r="E168" s="2674"/>
      <c r="F168" s="2674"/>
      <c r="G168" s="2674"/>
      <c r="H168" s="2674"/>
      <c r="I168" s="2675"/>
      <c r="J168" s="2673"/>
      <c r="K168" s="2675"/>
      <c r="L168" s="1977"/>
      <c r="M168" s="1235"/>
      <c r="N168" s="1235"/>
      <c r="O168" s="1235"/>
      <c r="P168" s="1235"/>
      <c r="Q168" s="1305">
        <f t="shared" si="22"/>
        <v>0</v>
      </c>
      <c r="R168" s="1103">
        <f t="shared" si="22"/>
        <v>0</v>
      </c>
      <c r="S168" s="2162" t="str">
        <f>IF(ISNUMBER('General Info'!$D$96), IF(Q168&gt;0.25*'General Info'!$D$96,"Yes","No"), "")</f>
        <v/>
      </c>
      <c r="AD168" s="1008"/>
    </row>
    <row r="169" spans="1:30" s="1006" customFormat="1" ht="15" customHeight="1" x14ac:dyDescent="0.25">
      <c r="A169" s="1581"/>
      <c r="B169" s="1874">
        <v>32</v>
      </c>
      <c r="C169" s="1875" t="s">
        <v>1772</v>
      </c>
      <c r="D169" s="2673"/>
      <c r="E169" s="2674"/>
      <c r="F169" s="2674"/>
      <c r="G169" s="2674"/>
      <c r="H169" s="2674"/>
      <c r="I169" s="2675"/>
      <c r="J169" s="2673"/>
      <c r="K169" s="2675"/>
      <c r="L169" s="1977"/>
      <c r="M169" s="1235"/>
      <c r="N169" s="1235"/>
      <c r="O169" s="1235"/>
      <c r="P169" s="1235"/>
      <c r="Q169" s="1305">
        <f t="shared" si="22"/>
        <v>0</v>
      </c>
      <c r="R169" s="1103">
        <f t="shared" si="22"/>
        <v>0</v>
      </c>
      <c r="S169" s="2162" t="str">
        <f>IF(ISNUMBER('General Info'!$D$96), IF(Q169&gt;0.25*'General Info'!$D$96,"Yes","No"), "")</f>
        <v/>
      </c>
      <c r="AD169" s="1008"/>
    </row>
    <row r="170" spans="1:30" s="1006" customFormat="1" ht="15" customHeight="1" x14ac:dyDescent="0.25">
      <c r="A170" s="1581"/>
      <c r="B170" s="1874">
        <v>33</v>
      </c>
      <c r="C170" s="1875" t="s">
        <v>1772</v>
      </c>
      <c r="D170" s="2673"/>
      <c r="E170" s="2674"/>
      <c r="F170" s="2674"/>
      <c r="G170" s="2674"/>
      <c r="H170" s="2674"/>
      <c r="I170" s="2675"/>
      <c r="J170" s="2673"/>
      <c r="K170" s="2675"/>
      <c r="L170" s="1977"/>
      <c r="M170" s="1235"/>
      <c r="N170" s="1235"/>
      <c r="O170" s="1235"/>
      <c r="P170" s="1235"/>
      <c r="Q170" s="1305">
        <f t="shared" si="22"/>
        <v>0</v>
      </c>
      <c r="R170" s="1103">
        <f t="shared" si="22"/>
        <v>0</v>
      </c>
      <c r="S170" s="2162" t="str">
        <f>IF(ISNUMBER('General Info'!$D$96), IF(Q170&gt;0.25*'General Info'!$D$96,"Yes","No"), "")</f>
        <v/>
      </c>
      <c r="AD170" s="1008"/>
    </row>
    <row r="171" spans="1:30" s="1006" customFormat="1" ht="15" customHeight="1" x14ac:dyDescent="0.25">
      <c r="A171" s="1581"/>
      <c r="B171" s="1874">
        <v>34</v>
      </c>
      <c r="C171" s="1875" t="s">
        <v>1772</v>
      </c>
      <c r="D171" s="2673"/>
      <c r="E171" s="2674"/>
      <c r="F171" s="2674"/>
      <c r="G171" s="2674"/>
      <c r="H171" s="2674"/>
      <c r="I171" s="2675"/>
      <c r="J171" s="2673"/>
      <c r="K171" s="2675"/>
      <c r="L171" s="1977"/>
      <c r="M171" s="1235"/>
      <c r="N171" s="1235"/>
      <c r="O171" s="1235"/>
      <c r="P171" s="1235"/>
      <c r="Q171" s="1305">
        <f t="shared" si="22"/>
        <v>0</v>
      </c>
      <c r="R171" s="1103">
        <f t="shared" si="22"/>
        <v>0</v>
      </c>
      <c r="S171" s="2162" t="str">
        <f>IF(ISNUMBER('General Info'!$D$96), IF(Q171&gt;0.25*'General Info'!$D$96,"Yes","No"), "")</f>
        <v/>
      </c>
      <c r="AD171" s="1008"/>
    </row>
    <row r="172" spans="1:30" s="1006" customFormat="1" ht="15" customHeight="1" x14ac:dyDescent="0.25">
      <c r="A172" s="1581"/>
      <c r="B172" s="1874">
        <v>35</v>
      </c>
      <c r="C172" s="1875" t="s">
        <v>1772</v>
      </c>
      <c r="D172" s="2673"/>
      <c r="E172" s="2674"/>
      <c r="F172" s="2674"/>
      <c r="G172" s="2674"/>
      <c r="H172" s="2674"/>
      <c r="I172" s="2675"/>
      <c r="J172" s="2673"/>
      <c r="K172" s="2675"/>
      <c r="L172" s="1977"/>
      <c r="M172" s="1235"/>
      <c r="N172" s="1235"/>
      <c r="O172" s="1235"/>
      <c r="P172" s="1235"/>
      <c r="Q172" s="1305">
        <f t="shared" si="22"/>
        <v>0</v>
      </c>
      <c r="R172" s="1103">
        <f t="shared" si="22"/>
        <v>0</v>
      </c>
      <c r="S172" s="2162" t="str">
        <f>IF(ISNUMBER('General Info'!$D$96), IF(Q172&gt;0.25*'General Info'!$D$96,"Yes","No"), "")</f>
        <v/>
      </c>
      <c r="AD172" s="1008"/>
    </row>
    <row r="173" spans="1:30" s="1006" customFormat="1" ht="15" customHeight="1" x14ac:dyDescent="0.25">
      <c r="A173" s="1581"/>
      <c r="B173" s="1874">
        <v>36</v>
      </c>
      <c r="C173" s="1875" t="s">
        <v>1772</v>
      </c>
      <c r="D173" s="2673"/>
      <c r="E173" s="2674"/>
      <c r="F173" s="2674"/>
      <c r="G173" s="2674"/>
      <c r="H173" s="2674"/>
      <c r="I173" s="2675"/>
      <c r="J173" s="2673"/>
      <c r="K173" s="2675"/>
      <c r="L173" s="1977"/>
      <c r="M173" s="1235"/>
      <c r="N173" s="1235"/>
      <c r="O173" s="1235"/>
      <c r="P173" s="1235"/>
      <c r="Q173" s="1305">
        <f t="shared" si="22"/>
        <v>0</v>
      </c>
      <c r="R173" s="1103">
        <f t="shared" si="22"/>
        <v>0</v>
      </c>
      <c r="S173" s="2162" t="str">
        <f>IF(ISNUMBER('General Info'!$D$96), IF(Q173&gt;0.25*'General Info'!$D$96,"Yes","No"), "")</f>
        <v/>
      </c>
      <c r="AD173" s="1008"/>
    </row>
    <row r="174" spans="1:30" s="1006" customFormat="1" ht="15" customHeight="1" x14ac:dyDescent="0.25">
      <c r="A174" s="1581"/>
      <c r="B174" s="1874">
        <v>37</v>
      </c>
      <c r="C174" s="1875" t="s">
        <v>1772</v>
      </c>
      <c r="D174" s="2673"/>
      <c r="E174" s="2674"/>
      <c r="F174" s="2674"/>
      <c r="G174" s="2674"/>
      <c r="H174" s="2674"/>
      <c r="I174" s="2675"/>
      <c r="J174" s="2673"/>
      <c r="K174" s="2675"/>
      <c r="L174" s="1977"/>
      <c r="M174" s="1235"/>
      <c r="N174" s="1235"/>
      <c r="O174" s="1235"/>
      <c r="P174" s="1235"/>
      <c r="Q174" s="1305">
        <f t="shared" si="22"/>
        <v>0</v>
      </c>
      <c r="R174" s="1103">
        <f t="shared" si="22"/>
        <v>0</v>
      </c>
      <c r="S174" s="2162" t="str">
        <f>IF(ISNUMBER('General Info'!$D$96), IF(Q174&gt;0.25*'General Info'!$D$96,"Yes","No"), "")</f>
        <v/>
      </c>
      <c r="AD174" s="1008"/>
    </row>
    <row r="175" spans="1:30" s="1006" customFormat="1" ht="15" customHeight="1" x14ac:dyDescent="0.25">
      <c r="A175" s="1581"/>
      <c r="B175" s="1874">
        <v>38</v>
      </c>
      <c r="C175" s="1875" t="s">
        <v>1772</v>
      </c>
      <c r="D175" s="2673"/>
      <c r="E175" s="2674"/>
      <c r="F175" s="2674"/>
      <c r="G175" s="2674"/>
      <c r="H175" s="2674"/>
      <c r="I175" s="2675"/>
      <c r="J175" s="2673"/>
      <c r="K175" s="2675"/>
      <c r="L175" s="1977"/>
      <c r="M175" s="1235"/>
      <c r="N175" s="1235"/>
      <c r="O175" s="1235"/>
      <c r="P175" s="1235"/>
      <c r="Q175" s="1305">
        <f t="shared" si="22"/>
        <v>0</v>
      </c>
      <c r="R175" s="1103">
        <f t="shared" si="22"/>
        <v>0</v>
      </c>
      <c r="S175" s="2162" t="str">
        <f>IF(ISNUMBER('General Info'!$D$96), IF(Q175&gt;0.25*'General Info'!$D$96,"Yes","No"), "")</f>
        <v/>
      </c>
      <c r="AD175" s="1008"/>
    </row>
    <row r="176" spans="1:30" s="1006" customFormat="1" ht="15" customHeight="1" x14ac:dyDescent="0.25">
      <c r="A176" s="1581"/>
      <c r="B176" s="1874">
        <v>39</v>
      </c>
      <c r="C176" s="1875" t="s">
        <v>1772</v>
      </c>
      <c r="D176" s="2673"/>
      <c r="E176" s="2674"/>
      <c r="F176" s="2674"/>
      <c r="G176" s="2674"/>
      <c r="H176" s="2674"/>
      <c r="I176" s="2675"/>
      <c r="J176" s="2673"/>
      <c r="K176" s="2675"/>
      <c r="L176" s="1977"/>
      <c r="M176" s="1235"/>
      <c r="N176" s="1235"/>
      <c r="O176" s="1235"/>
      <c r="P176" s="1235"/>
      <c r="Q176" s="1305">
        <f t="shared" si="22"/>
        <v>0</v>
      </c>
      <c r="R176" s="1103">
        <f t="shared" si="22"/>
        <v>0</v>
      </c>
      <c r="S176" s="2162" t="str">
        <f>IF(ISNUMBER('General Info'!$D$96), IF(Q176&gt;0.25*'General Info'!$D$96,"Yes","No"), "")</f>
        <v/>
      </c>
      <c r="AD176" s="1008"/>
    </row>
    <row r="177" spans="1:30" s="1006" customFormat="1" ht="15" customHeight="1" x14ac:dyDescent="0.25">
      <c r="A177" s="1581"/>
      <c r="B177" s="1874">
        <v>40</v>
      </c>
      <c r="C177" s="1875" t="s">
        <v>1772</v>
      </c>
      <c r="D177" s="2673"/>
      <c r="E177" s="2674"/>
      <c r="F177" s="2674"/>
      <c r="G177" s="2674"/>
      <c r="H177" s="2674"/>
      <c r="I177" s="2675"/>
      <c r="J177" s="2673"/>
      <c r="K177" s="2675"/>
      <c r="L177" s="1977"/>
      <c r="M177" s="1235"/>
      <c r="N177" s="1235"/>
      <c r="O177" s="1235"/>
      <c r="P177" s="1235"/>
      <c r="Q177" s="1305">
        <f t="shared" si="22"/>
        <v>0</v>
      </c>
      <c r="R177" s="1103">
        <f t="shared" si="22"/>
        <v>0</v>
      </c>
      <c r="S177" s="2162" t="str">
        <f>IF(ISNUMBER('General Info'!$D$96), IF(Q177&gt;0.25*'General Info'!$D$96,"Yes","No"), "")</f>
        <v/>
      </c>
      <c r="AD177" s="1008"/>
    </row>
    <row r="178" spans="1:30" s="1006" customFormat="1" ht="15" customHeight="1" x14ac:dyDescent="0.25">
      <c r="A178" s="1581"/>
      <c r="B178" s="1874">
        <v>41</v>
      </c>
      <c r="C178" s="1875" t="s">
        <v>1772</v>
      </c>
      <c r="D178" s="2673"/>
      <c r="E178" s="2674"/>
      <c r="F178" s="2674"/>
      <c r="G178" s="2674"/>
      <c r="H178" s="2674"/>
      <c r="I178" s="2675"/>
      <c r="J178" s="2673"/>
      <c r="K178" s="2675"/>
      <c r="L178" s="1977"/>
      <c r="M178" s="1235"/>
      <c r="N178" s="1235"/>
      <c r="O178" s="1235"/>
      <c r="P178" s="1235"/>
      <c r="Q178" s="1305">
        <f t="shared" si="22"/>
        <v>0</v>
      </c>
      <c r="R178" s="1103">
        <f t="shared" si="22"/>
        <v>0</v>
      </c>
      <c r="S178" s="2162" t="str">
        <f>IF(ISNUMBER('General Info'!$D$96), IF(Q178&gt;0.25*'General Info'!$D$96,"Yes","No"), "")</f>
        <v/>
      </c>
      <c r="AD178" s="1008"/>
    </row>
    <row r="179" spans="1:30" s="1006" customFormat="1" ht="15" customHeight="1" x14ac:dyDescent="0.25">
      <c r="A179" s="1581"/>
      <c r="B179" s="1874">
        <v>42</v>
      </c>
      <c r="C179" s="1875" t="s">
        <v>1772</v>
      </c>
      <c r="D179" s="2673"/>
      <c r="E179" s="2674"/>
      <c r="F179" s="2674"/>
      <c r="G179" s="2674"/>
      <c r="H179" s="2674"/>
      <c r="I179" s="2675"/>
      <c r="J179" s="2673"/>
      <c r="K179" s="2675"/>
      <c r="L179" s="1977"/>
      <c r="M179" s="1235"/>
      <c r="N179" s="1235"/>
      <c r="O179" s="1235"/>
      <c r="P179" s="1235"/>
      <c r="Q179" s="1305">
        <f t="shared" si="22"/>
        <v>0</v>
      </c>
      <c r="R179" s="1103">
        <f t="shared" si="22"/>
        <v>0</v>
      </c>
      <c r="S179" s="2162" t="str">
        <f>IF(ISNUMBER('General Info'!$D$96), IF(Q179&gt;0.25*'General Info'!$D$96,"Yes","No"), "")</f>
        <v/>
      </c>
      <c r="AD179" s="1008"/>
    </row>
    <row r="180" spans="1:30" s="1006" customFormat="1" ht="15" customHeight="1" x14ac:dyDescent="0.25">
      <c r="A180" s="1581"/>
      <c r="B180" s="1874">
        <v>43</v>
      </c>
      <c r="C180" s="1875" t="s">
        <v>1772</v>
      </c>
      <c r="D180" s="2673"/>
      <c r="E180" s="2674"/>
      <c r="F180" s="2674"/>
      <c r="G180" s="2674"/>
      <c r="H180" s="2674"/>
      <c r="I180" s="2675"/>
      <c r="J180" s="2673"/>
      <c r="K180" s="2675"/>
      <c r="L180" s="1977"/>
      <c r="M180" s="1235"/>
      <c r="N180" s="1235"/>
      <c r="O180" s="1235"/>
      <c r="P180" s="1235"/>
      <c r="Q180" s="1305">
        <f t="shared" si="22"/>
        <v>0</v>
      </c>
      <c r="R180" s="1103">
        <f t="shared" si="22"/>
        <v>0</v>
      </c>
      <c r="S180" s="2162" t="str">
        <f>IF(ISNUMBER('General Info'!$D$96), IF(Q180&gt;0.25*'General Info'!$D$96,"Yes","No"), "")</f>
        <v/>
      </c>
      <c r="AD180" s="1008"/>
    </row>
    <row r="181" spans="1:30" s="1006" customFormat="1" ht="15" customHeight="1" x14ac:dyDescent="0.25">
      <c r="A181" s="1581"/>
      <c r="B181" s="1874">
        <v>44</v>
      </c>
      <c r="C181" s="1875" t="s">
        <v>1772</v>
      </c>
      <c r="D181" s="2673"/>
      <c r="E181" s="2674"/>
      <c r="F181" s="2674"/>
      <c r="G181" s="2674"/>
      <c r="H181" s="2674"/>
      <c r="I181" s="2675"/>
      <c r="J181" s="2673"/>
      <c r="K181" s="2675"/>
      <c r="L181" s="1977"/>
      <c r="M181" s="1235"/>
      <c r="N181" s="1235"/>
      <c r="O181" s="1235"/>
      <c r="P181" s="1235"/>
      <c r="Q181" s="1305">
        <f t="shared" si="22"/>
        <v>0</v>
      </c>
      <c r="R181" s="1103">
        <f t="shared" si="22"/>
        <v>0</v>
      </c>
      <c r="S181" s="2162" t="str">
        <f>IF(ISNUMBER('General Info'!$D$96), IF(Q181&gt;0.25*'General Info'!$D$96,"Yes","No"), "")</f>
        <v/>
      </c>
      <c r="AD181" s="1008"/>
    </row>
    <row r="182" spans="1:30" s="1006" customFormat="1" ht="15" customHeight="1" x14ac:dyDescent="0.25">
      <c r="A182" s="1581"/>
      <c r="B182" s="1874">
        <v>45</v>
      </c>
      <c r="C182" s="1875" t="s">
        <v>1772</v>
      </c>
      <c r="D182" s="2673"/>
      <c r="E182" s="2674"/>
      <c r="F182" s="2674"/>
      <c r="G182" s="2674"/>
      <c r="H182" s="2674"/>
      <c r="I182" s="2675"/>
      <c r="J182" s="2673"/>
      <c r="K182" s="2675"/>
      <c r="L182" s="1977"/>
      <c r="M182" s="1235"/>
      <c r="N182" s="1235"/>
      <c r="O182" s="1235"/>
      <c r="P182" s="1235"/>
      <c r="Q182" s="1305">
        <f t="shared" si="22"/>
        <v>0</v>
      </c>
      <c r="R182" s="1103">
        <f t="shared" si="22"/>
        <v>0</v>
      </c>
      <c r="S182" s="2162" t="str">
        <f>IF(ISNUMBER('General Info'!$D$96), IF(Q182&gt;0.25*'General Info'!$D$96,"Yes","No"), "")</f>
        <v/>
      </c>
      <c r="AD182" s="1008"/>
    </row>
    <row r="183" spans="1:30" s="1006" customFormat="1" ht="15" customHeight="1" x14ac:dyDescent="0.25">
      <c r="A183" s="1581"/>
      <c r="B183" s="1874">
        <v>46</v>
      </c>
      <c r="C183" s="1875" t="s">
        <v>1772</v>
      </c>
      <c r="D183" s="2673"/>
      <c r="E183" s="2674"/>
      <c r="F183" s="2674"/>
      <c r="G183" s="2674"/>
      <c r="H183" s="2674"/>
      <c r="I183" s="2675"/>
      <c r="J183" s="2673"/>
      <c r="K183" s="2675"/>
      <c r="L183" s="1977"/>
      <c r="M183" s="1235"/>
      <c r="N183" s="1235"/>
      <c r="O183" s="1235"/>
      <c r="P183" s="1235"/>
      <c r="Q183" s="1305">
        <f t="shared" si="22"/>
        <v>0</v>
      </c>
      <c r="R183" s="1103">
        <f t="shared" si="22"/>
        <v>0</v>
      </c>
      <c r="S183" s="2162" t="str">
        <f>IF(ISNUMBER('General Info'!$D$96), IF(Q183&gt;0.25*'General Info'!$D$96,"Yes","No"), "")</f>
        <v/>
      </c>
      <c r="AD183" s="1008"/>
    </row>
    <row r="184" spans="1:30" s="1006" customFormat="1" ht="15" customHeight="1" x14ac:dyDescent="0.25">
      <c r="A184" s="1581"/>
      <c r="B184" s="1874">
        <v>47</v>
      </c>
      <c r="C184" s="1875" t="s">
        <v>1772</v>
      </c>
      <c r="D184" s="2673"/>
      <c r="E184" s="2674"/>
      <c r="F184" s="2674"/>
      <c r="G184" s="2674"/>
      <c r="H184" s="2674"/>
      <c r="I184" s="2675"/>
      <c r="J184" s="2673"/>
      <c r="K184" s="2675"/>
      <c r="L184" s="1977"/>
      <c r="M184" s="1235"/>
      <c r="N184" s="1235"/>
      <c r="O184" s="1235"/>
      <c r="P184" s="1235"/>
      <c r="Q184" s="1305">
        <f t="shared" si="22"/>
        <v>0</v>
      </c>
      <c r="R184" s="1103">
        <f t="shared" si="22"/>
        <v>0</v>
      </c>
      <c r="S184" s="2162" t="str">
        <f>IF(ISNUMBER('General Info'!$D$96), IF(Q184&gt;0.25*'General Info'!$D$96,"Yes","No"), "")</f>
        <v/>
      </c>
      <c r="AD184" s="1008"/>
    </row>
    <row r="185" spans="1:30" s="1006" customFormat="1" ht="15" customHeight="1" x14ac:dyDescent="0.25">
      <c r="A185" s="1581"/>
      <c r="B185" s="1874">
        <v>48</v>
      </c>
      <c r="C185" s="1875" t="s">
        <v>1772</v>
      </c>
      <c r="D185" s="2673"/>
      <c r="E185" s="2674"/>
      <c r="F185" s="2674"/>
      <c r="G185" s="2674"/>
      <c r="H185" s="2674"/>
      <c r="I185" s="2675"/>
      <c r="J185" s="2673"/>
      <c r="K185" s="2675"/>
      <c r="L185" s="1977"/>
      <c r="M185" s="1235"/>
      <c r="N185" s="1235"/>
      <c r="O185" s="1235"/>
      <c r="P185" s="1235"/>
      <c r="Q185" s="1305">
        <f t="shared" si="22"/>
        <v>0</v>
      </c>
      <c r="R185" s="1103">
        <f t="shared" si="22"/>
        <v>0</v>
      </c>
      <c r="S185" s="2162" t="str">
        <f>IF(ISNUMBER('General Info'!$D$96), IF(Q185&gt;0.25*'General Info'!$D$96,"Yes","No"), "")</f>
        <v/>
      </c>
      <c r="AD185" s="1008"/>
    </row>
    <row r="186" spans="1:30" s="1006" customFormat="1" ht="15" customHeight="1" x14ac:dyDescent="0.25">
      <c r="A186" s="1581"/>
      <c r="B186" s="1874">
        <v>49</v>
      </c>
      <c r="C186" s="1875" t="s">
        <v>1772</v>
      </c>
      <c r="D186" s="2673"/>
      <c r="E186" s="2674"/>
      <c r="F186" s="2674"/>
      <c r="G186" s="2674"/>
      <c r="H186" s="2674"/>
      <c r="I186" s="2675"/>
      <c r="J186" s="2673"/>
      <c r="K186" s="2675"/>
      <c r="L186" s="1977"/>
      <c r="M186" s="1235"/>
      <c r="N186" s="1235"/>
      <c r="O186" s="1235"/>
      <c r="P186" s="1235"/>
      <c r="Q186" s="1305">
        <f t="shared" si="22"/>
        <v>0</v>
      </c>
      <c r="R186" s="1103">
        <f t="shared" si="22"/>
        <v>0</v>
      </c>
      <c r="S186" s="2162" t="str">
        <f>IF(ISNUMBER('General Info'!$D$96), IF(Q186&gt;0.25*'General Info'!$D$96,"Yes","No"), "")</f>
        <v/>
      </c>
      <c r="AD186" s="1008"/>
    </row>
    <row r="187" spans="1:30" s="1006" customFormat="1" ht="15" customHeight="1" x14ac:dyDescent="0.25">
      <c r="A187" s="1581"/>
      <c r="B187" s="1876">
        <v>50</v>
      </c>
      <c r="C187" s="1877" t="s">
        <v>1772</v>
      </c>
      <c r="D187" s="2676"/>
      <c r="E187" s="2677"/>
      <c r="F187" s="2677"/>
      <c r="G187" s="2677"/>
      <c r="H187" s="2677"/>
      <c r="I187" s="2678"/>
      <c r="J187" s="2676"/>
      <c r="K187" s="2678"/>
      <c r="L187" s="1998"/>
      <c r="M187" s="1098"/>
      <c r="N187" s="1098"/>
      <c r="O187" s="1098"/>
      <c r="P187" s="1098"/>
      <c r="Q187" s="1325">
        <f t="shared" si="22"/>
        <v>0</v>
      </c>
      <c r="R187" s="1885">
        <f t="shared" si="22"/>
        <v>0</v>
      </c>
      <c r="S187" s="2163" t="str">
        <f>IF(ISNUMBER('General Info'!$D$96), IF(Q187&gt;0.25*'General Info'!$D$96,"Yes","No"), "")</f>
        <v/>
      </c>
      <c r="AD187" s="1008"/>
    </row>
    <row r="188" spans="1:30" s="1886" customFormat="1" ht="15" customHeight="1" x14ac:dyDescent="0.25">
      <c r="A188" s="1692"/>
      <c r="B188" s="1691"/>
      <c r="C188" s="1691"/>
      <c r="D188" s="1691"/>
      <c r="E188" s="1691"/>
      <c r="AD188" s="2164"/>
    </row>
    <row r="189" spans="1:30" ht="15" hidden="1" customHeight="1" x14ac:dyDescent="0.25"/>
    <row r="190" spans="1:30" ht="15" hidden="1" customHeight="1" x14ac:dyDescent="0.25"/>
    <row r="191" spans="1:30" ht="15" hidden="1" customHeight="1" x14ac:dyDescent="0.25"/>
    <row r="192" spans="1:30"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sheetData>
  <mergeCells count="147">
    <mergeCell ref="E3:K3"/>
    <mergeCell ref="L3:M4"/>
    <mergeCell ref="N3:O4"/>
    <mergeCell ref="P3:Q4"/>
    <mergeCell ref="E4:G4"/>
    <mergeCell ref="H4:K4"/>
    <mergeCell ref="P5:Q5"/>
    <mergeCell ref="C23:C25"/>
    <mergeCell ref="F23:Q23"/>
    <mergeCell ref="R23:AC23"/>
    <mergeCell ref="F24:K24"/>
    <mergeCell ref="L24:Q24"/>
    <mergeCell ref="R24:W24"/>
    <mergeCell ref="X24:AC24"/>
    <mergeCell ref="E5:E6"/>
    <mergeCell ref="F5:G5"/>
    <mergeCell ref="H5:I5"/>
    <mergeCell ref="J5:K5"/>
    <mergeCell ref="L5:M5"/>
    <mergeCell ref="N5:O5"/>
    <mergeCell ref="E69:L69"/>
    <mergeCell ref="M69:T69"/>
    <mergeCell ref="E70:G70"/>
    <mergeCell ref="H70:J70"/>
    <mergeCell ref="K70:K71"/>
    <mergeCell ref="L70:L71"/>
    <mergeCell ref="M70:O70"/>
    <mergeCell ref="P70:R70"/>
    <mergeCell ref="S70:S71"/>
    <mergeCell ref="T70:T71"/>
    <mergeCell ref="C88:C90"/>
    <mergeCell ref="F88:L88"/>
    <mergeCell ref="M88:S88"/>
    <mergeCell ref="S134:S135"/>
    <mergeCell ref="T88:T90"/>
    <mergeCell ref="F89:F90"/>
    <mergeCell ref="G89:L89"/>
    <mergeCell ref="M89:M90"/>
    <mergeCell ref="N89:S89"/>
    <mergeCell ref="D138:I138"/>
    <mergeCell ref="D134:I135"/>
    <mergeCell ref="J134:K135"/>
    <mergeCell ref="J138:K138"/>
    <mergeCell ref="M134:N134"/>
    <mergeCell ref="O134:P134"/>
    <mergeCell ref="Q134:R134"/>
    <mergeCell ref="B136:B137"/>
    <mergeCell ref="B134:C135"/>
    <mergeCell ref="L134:L135"/>
    <mergeCell ref="D142:I142"/>
    <mergeCell ref="J142:K142"/>
    <mergeCell ref="D143:I143"/>
    <mergeCell ref="J143:K143"/>
    <mergeCell ref="D144:I144"/>
    <mergeCell ref="J144:K144"/>
    <mergeCell ref="D139:I139"/>
    <mergeCell ref="J139:K139"/>
    <mergeCell ref="D140:I140"/>
    <mergeCell ref="J140:K140"/>
    <mergeCell ref="D141:I141"/>
    <mergeCell ref="J141:K141"/>
    <mergeCell ref="D148:I148"/>
    <mergeCell ref="J148:K148"/>
    <mergeCell ref="D149:I149"/>
    <mergeCell ref="J149:K149"/>
    <mergeCell ref="D150:I150"/>
    <mergeCell ref="J150:K150"/>
    <mergeCell ref="D145:I145"/>
    <mergeCell ref="J145:K145"/>
    <mergeCell ref="D146:I146"/>
    <mergeCell ref="J146:K146"/>
    <mergeCell ref="D147:I147"/>
    <mergeCell ref="J147:K147"/>
    <mergeCell ref="D154:I154"/>
    <mergeCell ref="J154:K154"/>
    <mergeCell ref="D155:I155"/>
    <mergeCell ref="J155:K155"/>
    <mergeCell ref="D156:I156"/>
    <mergeCell ref="J156:K156"/>
    <mergeCell ref="D151:I151"/>
    <mergeCell ref="J151:K151"/>
    <mergeCell ref="D152:I152"/>
    <mergeCell ref="J152:K152"/>
    <mergeCell ref="D153:I153"/>
    <mergeCell ref="J153:K153"/>
    <mergeCell ref="D160:I160"/>
    <mergeCell ref="J160:K160"/>
    <mergeCell ref="D161:I161"/>
    <mergeCell ref="J161:K161"/>
    <mergeCell ref="D162:I162"/>
    <mergeCell ref="J162:K162"/>
    <mergeCell ref="D157:I157"/>
    <mergeCell ref="J157:K157"/>
    <mergeCell ref="D158:I158"/>
    <mergeCell ref="J158:K158"/>
    <mergeCell ref="D159:I159"/>
    <mergeCell ref="J159:K159"/>
    <mergeCell ref="D166:I166"/>
    <mergeCell ref="J166:K166"/>
    <mergeCell ref="D167:I167"/>
    <mergeCell ref="J167:K167"/>
    <mergeCell ref="D168:I168"/>
    <mergeCell ref="J168:K168"/>
    <mergeCell ref="D163:I163"/>
    <mergeCell ref="J163:K163"/>
    <mergeCell ref="D164:I164"/>
    <mergeCell ref="J164:K164"/>
    <mergeCell ref="D165:I165"/>
    <mergeCell ref="J165:K165"/>
    <mergeCell ref="D172:I172"/>
    <mergeCell ref="J172:K172"/>
    <mergeCell ref="D173:I173"/>
    <mergeCell ref="J173:K173"/>
    <mergeCell ref="D174:I174"/>
    <mergeCell ref="J174:K174"/>
    <mergeCell ref="D169:I169"/>
    <mergeCell ref="J169:K169"/>
    <mergeCell ref="D170:I170"/>
    <mergeCell ref="J170:K170"/>
    <mergeCell ref="D171:I171"/>
    <mergeCell ref="J171:K171"/>
    <mergeCell ref="D187:I187"/>
    <mergeCell ref="J187:K187"/>
    <mergeCell ref="D184:I184"/>
    <mergeCell ref="J184:K184"/>
    <mergeCell ref="D185:I185"/>
    <mergeCell ref="J185:K185"/>
    <mergeCell ref="D186:I186"/>
    <mergeCell ref="J186:K186"/>
    <mergeCell ref="D181:I181"/>
    <mergeCell ref="J181:K181"/>
    <mergeCell ref="D182:I182"/>
    <mergeCell ref="J182:K182"/>
    <mergeCell ref="D183:I183"/>
    <mergeCell ref="J183:K183"/>
    <mergeCell ref="D178:I178"/>
    <mergeCell ref="J178:K178"/>
    <mergeCell ref="D179:I179"/>
    <mergeCell ref="J179:K179"/>
    <mergeCell ref="D180:I180"/>
    <mergeCell ref="J180:K180"/>
    <mergeCell ref="D175:I175"/>
    <mergeCell ref="J175:K175"/>
    <mergeCell ref="D176:I176"/>
    <mergeCell ref="J176:K176"/>
    <mergeCell ref="D177:I177"/>
    <mergeCell ref="J177:K177"/>
  </mergeCells>
  <conditionalFormatting sqref="F31:AC31 F37:AC37 F48:AC48 F53:AC53 F57:AC57 F61:AC61 F96:S96 F102:S102 F113:S113 F118:S118 F122:S122 F126:S126 M137 O137 F44:AC44 F109:S109 S138:S187">
    <cfRule type="cellIs" dxfId="7" priority="1" stopIfTrue="1" operator="equal">
      <formula>"No"</formula>
    </cfRule>
    <cfRule type="cellIs" dxfId="6" priority="2" stopIfTrue="1" operator="equal">
      <formula>"Yes"</formula>
    </cfRule>
  </conditionalFormatting>
  <dataValidations disablePrompts="1" count="3">
    <dataValidation type="list" allowBlank="1" showInputMessage="1" showErrorMessage="1" sqref="D138:D187">
      <formula1>SovereignEntity</formula1>
    </dataValidation>
    <dataValidation type="list" allowBlank="1" showInputMessage="1" showErrorMessage="1" sqref="J138:J187">
      <formula1>SovereignJurisdiction</formula1>
    </dataValidation>
    <dataValidation type="list" allowBlank="1" showInputMessage="1" showErrorMessage="1" sqref="L138:L187">
      <formula1>SovereignRatingBucket</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21" max="16" man="1"/>
    <brk id="67" max="16" man="1"/>
    <brk id="86" max="19" man="1"/>
    <brk id="132" max="19" man="1"/>
    <brk id="177" max="19" man="1"/>
  </rowBreaks>
  <colBreaks count="4" manualBreakCount="4">
    <brk id="11" min="21" max="66" man="1"/>
    <brk id="12" min="67" max="1048575" man="1"/>
    <brk id="13" max="20" man="1"/>
    <brk id="17" min="21" max="6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XFC211"/>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1069" customWidth="1"/>
    <col min="2" max="2" width="8.7109375" style="886" customWidth="1"/>
    <col min="3" max="3" width="100.7109375" style="886" customWidth="1"/>
    <col min="4" max="22" width="13.7109375" style="887" customWidth="1"/>
    <col min="23" max="23" width="13.7109375" style="1587" customWidth="1"/>
    <col min="24" max="41" width="13.7109375" style="682" customWidth="1"/>
    <col min="42" max="42" width="1.7109375" style="682" customWidth="1"/>
    <col min="43" max="43" width="13" style="682" hidden="1" customWidth="1"/>
    <col min="44" max="16384" width="0" style="682" hidden="1"/>
  </cols>
  <sheetData>
    <row r="1" spans="1:16383" s="1107" customFormat="1" ht="30" customHeight="1" x14ac:dyDescent="0.55000000000000004">
      <c r="A1" s="2066" t="s">
        <v>157</v>
      </c>
      <c r="B1" s="1425"/>
      <c r="C1" s="1425"/>
      <c r="D1" s="1425"/>
      <c r="E1" s="1425"/>
      <c r="F1" s="1425"/>
      <c r="G1" s="1425"/>
      <c r="H1" s="1425"/>
      <c r="I1" s="1425"/>
      <c r="J1" s="1425"/>
      <c r="K1" s="1425"/>
      <c r="L1" s="1425"/>
      <c r="M1" s="1425"/>
      <c r="N1" s="1425"/>
      <c r="O1" s="1898"/>
      <c r="P1" s="1898"/>
      <c r="Q1" s="1898"/>
      <c r="R1" s="1898"/>
      <c r="S1" s="1898"/>
      <c r="T1" s="1898"/>
      <c r="U1" s="1898"/>
      <c r="V1" s="1898"/>
      <c r="W1" s="1898"/>
      <c r="X1" s="1898"/>
      <c r="Y1" s="1898"/>
      <c r="Z1" s="1898"/>
      <c r="AA1" s="1898"/>
      <c r="AB1" s="1898"/>
      <c r="AC1" s="1898"/>
      <c r="AD1" s="1898"/>
      <c r="AE1" s="1898"/>
      <c r="AF1" s="1898"/>
      <c r="AG1" s="1898"/>
      <c r="AH1" s="1898"/>
      <c r="AI1" s="1898"/>
      <c r="AJ1" s="1898"/>
      <c r="AK1" s="1898"/>
      <c r="AL1" s="1898"/>
      <c r="AM1" s="1898"/>
      <c r="AN1" s="1898"/>
      <c r="AO1" s="1898"/>
      <c r="AP1" s="2067"/>
    </row>
    <row r="2" spans="1:16383" s="546" customFormat="1" ht="45" customHeight="1" x14ac:dyDescent="0.25">
      <c r="A2" s="2068" t="s">
        <v>140</v>
      </c>
      <c r="B2" s="1792"/>
      <c r="C2" s="1792"/>
      <c r="D2" s="1792"/>
      <c r="E2" s="1792"/>
      <c r="F2" s="1792"/>
      <c r="G2" s="1792"/>
      <c r="H2" s="1792"/>
      <c r="I2" s="1792"/>
      <c r="J2" s="1792"/>
      <c r="K2" s="1792"/>
      <c r="L2" s="1792"/>
      <c r="M2" s="1792"/>
      <c r="N2" s="1792"/>
      <c r="O2" s="1792"/>
      <c r="P2" s="1792"/>
      <c r="Q2" s="1792"/>
      <c r="R2" s="1792"/>
      <c r="S2" s="1792"/>
      <c r="T2" s="1792"/>
      <c r="U2" s="1792"/>
      <c r="V2" s="1792"/>
      <c r="W2" s="1030"/>
      <c r="X2" s="1792"/>
      <c r="Y2" s="1792"/>
      <c r="Z2" s="1792"/>
      <c r="AA2" s="1792"/>
      <c r="AB2" s="1792"/>
      <c r="AC2" s="1792"/>
      <c r="AD2" s="1792"/>
      <c r="AE2" s="1792"/>
      <c r="AF2" s="1792"/>
      <c r="AG2" s="1792"/>
      <c r="AH2" s="1792"/>
      <c r="AI2" s="1792"/>
      <c r="AJ2" s="1792"/>
      <c r="AK2" s="1792"/>
      <c r="AL2" s="1792"/>
      <c r="AM2" s="1792"/>
      <c r="AN2" s="1792"/>
      <c r="AO2" s="1792"/>
      <c r="AP2" s="1793"/>
      <c r="AQ2" s="1135"/>
      <c r="AR2" s="1135"/>
      <c r="AS2" s="1135"/>
      <c r="AT2" s="1135"/>
      <c r="AU2" s="1135"/>
      <c r="AV2" s="1135"/>
      <c r="AW2" s="1135"/>
      <c r="AX2" s="1135"/>
      <c r="AY2" s="1135"/>
      <c r="AZ2" s="1135"/>
      <c r="BA2" s="1135"/>
      <c r="BB2" s="1135"/>
      <c r="BC2" s="1135"/>
      <c r="BD2" s="1135"/>
      <c r="BE2" s="1135"/>
      <c r="BF2" s="1135"/>
      <c r="BG2" s="1135"/>
      <c r="BH2" s="1135"/>
      <c r="BI2" s="1135"/>
      <c r="BJ2" s="1135"/>
      <c r="BK2" s="1135"/>
      <c r="BL2" s="1135"/>
      <c r="BM2" s="1135"/>
      <c r="BN2" s="1135"/>
      <c r="BO2" s="1135"/>
      <c r="BP2" s="1135"/>
      <c r="BQ2" s="1135"/>
      <c r="BR2" s="1135"/>
      <c r="BS2" s="1135"/>
      <c r="BT2" s="1135"/>
      <c r="BU2" s="1135"/>
      <c r="BV2" s="1135"/>
      <c r="BW2" s="1135"/>
      <c r="BX2" s="1135"/>
      <c r="BY2" s="1135"/>
      <c r="BZ2" s="1135"/>
      <c r="CA2" s="1135"/>
      <c r="CB2" s="1135"/>
      <c r="CC2" s="1135"/>
      <c r="CD2" s="1135"/>
      <c r="CE2" s="1135"/>
      <c r="CF2" s="1135"/>
      <c r="CG2" s="1135"/>
      <c r="CH2" s="1135"/>
      <c r="CI2" s="1135"/>
      <c r="CJ2" s="1135"/>
      <c r="CK2" s="1135"/>
      <c r="CL2" s="1135"/>
      <c r="CM2" s="1135"/>
      <c r="CN2" s="1135"/>
      <c r="CO2" s="1135"/>
      <c r="CP2" s="1135"/>
      <c r="CQ2" s="1135"/>
      <c r="CR2" s="1135"/>
      <c r="CS2" s="1135"/>
      <c r="CT2" s="1135"/>
      <c r="CU2" s="1135"/>
      <c r="CV2" s="1135"/>
      <c r="CW2" s="1135"/>
      <c r="CX2" s="1135"/>
      <c r="CY2" s="1135"/>
      <c r="CZ2" s="1135"/>
      <c r="DA2" s="1135"/>
      <c r="DB2" s="1135"/>
      <c r="DC2" s="1135"/>
      <c r="DD2" s="1135"/>
      <c r="DE2" s="1135"/>
      <c r="DF2" s="1135"/>
      <c r="DG2" s="1135"/>
      <c r="DH2" s="1135"/>
      <c r="DI2" s="1135"/>
      <c r="DJ2" s="1135"/>
      <c r="DK2" s="1135"/>
      <c r="DL2" s="1135"/>
      <c r="DM2" s="1135"/>
      <c r="DN2" s="1135"/>
      <c r="DO2" s="1135"/>
      <c r="DP2" s="1135"/>
      <c r="DQ2" s="1135"/>
      <c r="DR2" s="1135"/>
      <c r="DS2" s="1135"/>
      <c r="DT2" s="1135"/>
      <c r="DU2" s="1135"/>
      <c r="DV2" s="1135"/>
      <c r="DW2" s="1135"/>
      <c r="DX2" s="1135"/>
      <c r="DY2" s="1135"/>
      <c r="DZ2" s="1135"/>
      <c r="EA2" s="1135"/>
      <c r="EB2" s="1135"/>
      <c r="EC2" s="1135"/>
      <c r="ED2" s="1135"/>
      <c r="EE2" s="1135"/>
      <c r="EF2" s="1135"/>
      <c r="EG2" s="1135"/>
      <c r="EH2" s="1135"/>
      <c r="EI2" s="1135"/>
      <c r="EJ2" s="1135"/>
      <c r="EK2" s="1135"/>
      <c r="EL2" s="1135"/>
      <c r="EM2" s="1135"/>
      <c r="EN2" s="1135"/>
      <c r="EO2" s="1135"/>
      <c r="EP2" s="1135"/>
      <c r="EQ2" s="1135"/>
      <c r="ER2" s="1135"/>
      <c r="ES2" s="1135"/>
      <c r="ET2" s="1135"/>
      <c r="EU2" s="1135"/>
      <c r="EV2" s="1135"/>
      <c r="EW2" s="1135"/>
      <c r="EX2" s="1135"/>
      <c r="EY2" s="1135"/>
      <c r="EZ2" s="1135"/>
      <c r="FA2" s="1135"/>
      <c r="FB2" s="1135"/>
      <c r="FC2" s="1135"/>
      <c r="FD2" s="1135"/>
      <c r="FE2" s="1135"/>
      <c r="FF2" s="1135"/>
      <c r="FG2" s="1135"/>
      <c r="FH2" s="1135"/>
      <c r="FI2" s="1135"/>
      <c r="FJ2" s="1135"/>
      <c r="FK2" s="1135"/>
      <c r="FL2" s="1135"/>
      <c r="FM2" s="1135"/>
      <c r="FN2" s="1135"/>
      <c r="FO2" s="1135"/>
      <c r="FP2" s="1135"/>
      <c r="FQ2" s="1135"/>
      <c r="FR2" s="1135"/>
      <c r="FS2" s="1135"/>
      <c r="FT2" s="1135"/>
      <c r="FU2" s="1135"/>
      <c r="FV2" s="1135"/>
      <c r="FW2" s="1135"/>
      <c r="FX2" s="1135"/>
      <c r="FY2" s="1135"/>
      <c r="FZ2" s="1135"/>
      <c r="GA2" s="1135"/>
      <c r="GB2" s="1135"/>
      <c r="GC2" s="1135"/>
      <c r="GD2" s="1135"/>
      <c r="GE2" s="1135"/>
      <c r="GF2" s="1135"/>
      <c r="GG2" s="1135"/>
      <c r="GH2" s="1135"/>
      <c r="GI2" s="1135"/>
      <c r="GJ2" s="1135"/>
      <c r="GK2" s="1135"/>
      <c r="GL2" s="1135"/>
      <c r="GM2" s="1135"/>
      <c r="GN2" s="1135"/>
      <c r="GO2" s="1135"/>
      <c r="GP2" s="1135"/>
      <c r="GQ2" s="1135"/>
      <c r="GR2" s="1135"/>
      <c r="GS2" s="1135"/>
      <c r="GT2" s="1135"/>
      <c r="GU2" s="1135"/>
      <c r="GV2" s="1135"/>
      <c r="GW2" s="1135"/>
      <c r="GX2" s="1135"/>
      <c r="GY2" s="1135"/>
      <c r="GZ2" s="1135"/>
      <c r="HA2" s="1135"/>
      <c r="HB2" s="1135"/>
      <c r="HC2" s="1135"/>
      <c r="HD2" s="1135"/>
      <c r="HE2" s="1135"/>
      <c r="HF2" s="1135"/>
      <c r="HG2" s="1135"/>
      <c r="HH2" s="1135"/>
      <c r="HI2" s="1135"/>
      <c r="HJ2" s="1135"/>
      <c r="HK2" s="1135"/>
      <c r="HL2" s="1135"/>
      <c r="HM2" s="1135"/>
      <c r="HN2" s="1135"/>
      <c r="HO2" s="1135"/>
      <c r="HP2" s="1135"/>
      <c r="HQ2" s="1135"/>
      <c r="HR2" s="1135"/>
      <c r="HS2" s="1135"/>
      <c r="HT2" s="1135"/>
      <c r="HU2" s="1135"/>
      <c r="HV2" s="1135"/>
      <c r="HW2" s="1135"/>
      <c r="HX2" s="1135"/>
      <c r="HY2" s="1135"/>
      <c r="HZ2" s="1135"/>
      <c r="IA2" s="1135"/>
      <c r="IB2" s="1135"/>
      <c r="IC2" s="1135"/>
      <c r="ID2" s="1135"/>
      <c r="IE2" s="1135"/>
      <c r="IF2" s="1135"/>
      <c r="IG2" s="1135"/>
      <c r="IH2" s="1135"/>
      <c r="II2" s="1135"/>
      <c r="IJ2" s="1135"/>
      <c r="IK2" s="1135"/>
      <c r="IL2" s="1135"/>
      <c r="IM2" s="1135"/>
      <c r="IN2" s="1135"/>
      <c r="IO2" s="1135"/>
      <c r="IP2" s="1135"/>
      <c r="IQ2" s="1135"/>
      <c r="IR2" s="1135"/>
      <c r="IS2" s="1135"/>
      <c r="IT2" s="1135"/>
      <c r="IU2" s="1135"/>
      <c r="IV2" s="1135"/>
      <c r="IW2" s="1135"/>
      <c r="IX2" s="1135"/>
      <c r="IY2" s="1135"/>
      <c r="IZ2" s="1135"/>
      <c r="JA2" s="1135"/>
      <c r="JB2" s="1135"/>
      <c r="JC2" s="1135"/>
      <c r="JD2" s="1135"/>
      <c r="JE2" s="1135"/>
      <c r="JF2" s="1135"/>
      <c r="JG2" s="1135"/>
      <c r="JH2" s="1135"/>
      <c r="JI2" s="1135"/>
      <c r="JJ2" s="1135"/>
      <c r="JK2" s="1135"/>
      <c r="JL2" s="1135"/>
      <c r="JM2" s="1135"/>
      <c r="JN2" s="1135"/>
      <c r="JO2" s="1135"/>
      <c r="JP2" s="1135"/>
      <c r="JQ2" s="1135"/>
      <c r="JR2" s="1135"/>
      <c r="JS2" s="1135"/>
      <c r="JT2" s="1135"/>
      <c r="JU2" s="1135"/>
      <c r="JV2" s="1135"/>
      <c r="JW2" s="1135"/>
      <c r="JX2" s="1135"/>
      <c r="JY2" s="1135"/>
      <c r="JZ2" s="1135"/>
      <c r="KA2" s="1135"/>
      <c r="KB2" s="1135"/>
      <c r="KC2" s="1135"/>
      <c r="KD2" s="1135"/>
      <c r="KE2" s="1135"/>
      <c r="KF2" s="1135"/>
      <c r="KG2" s="1135"/>
      <c r="KH2" s="1135"/>
      <c r="KI2" s="1135"/>
      <c r="KJ2" s="1135"/>
      <c r="KK2" s="1135"/>
      <c r="KL2" s="1135"/>
      <c r="KM2" s="1135"/>
      <c r="KN2" s="1135"/>
      <c r="KO2" s="1135"/>
      <c r="KP2" s="1135"/>
      <c r="KQ2" s="1135"/>
      <c r="KR2" s="1135"/>
      <c r="KS2" s="1135"/>
      <c r="KT2" s="1135"/>
      <c r="KU2" s="1135"/>
      <c r="KV2" s="1135"/>
      <c r="KW2" s="1135"/>
      <c r="KX2" s="1135"/>
      <c r="KY2" s="1135"/>
      <c r="KZ2" s="1135"/>
      <c r="LA2" s="1135"/>
      <c r="LB2" s="1135"/>
      <c r="LC2" s="1135"/>
      <c r="LD2" s="1135"/>
      <c r="LE2" s="1135"/>
      <c r="LF2" s="1135"/>
      <c r="LG2" s="1135"/>
      <c r="LH2" s="1135"/>
      <c r="LI2" s="1135"/>
      <c r="LJ2" s="1135"/>
      <c r="LK2" s="1135"/>
      <c r="LL2" s="1135"/>
      <c r="LM2" s="1135"/>
      <c r="LN2" s="1135"/>
      <c r="LO2" s="1135"/>
      <c r="LP2" s="1135"/>
      <c r="LQ2" s="1135"/>
      <c r="LR2" s="1135"/>
      <c r="LS2" s="1135"/>
      <c r="LT2" s="1135"/>
      <c r="LU2" s="1135"/>
      <c r="LV2" s="1135"/>
      <c r="LW2" s="1135"/>
      <c r="LX2" s="1135"/>
      <c r="LY2" s="1135"/>
      <c r="LZ2" s="1135"/>
      <c r="MA2" s="1135"/>
      <c r="MB2" s="1135"/>
      <c r="MC2" s="1135"/>
      <c r="MD2" s="1135"/>
      <c r="ME2" s="1135"/>
      <c r="MF2" s="1135"/>
      <c r="MG2" s="1135"/>
      <c r="MH2" s="1135"/>
      <c r="MI2" s="1135"/>
      <c r="MJ2" s="1135"/>
      <c r="MK2" s="1135"/>
      <c r="ML2" s="1135"/>
      <c r="MM2" s="1135"/>
      <c r="MN2" s="1135"/>
      <c r="MO2" s="1135"/>
      <c r="MP2" s="1135"/>
      <c r="MQ2" s="1135"/>
      <c r="MR2" s="1135"/>
      <c r="MS2" s="1135"/>
      <c r="MT2" s="1135"/>
      <c r="MU2" s="1135"/>
      <c r="MV2" s="1135"/>
      <c r="MW2" s="1135"/>
      <c r="MX2" s="1135"/>
      <c r="MY2" s="1135"/>
      <c r="MZ2" s="1135"/>
      <c r="NA2" s="1135"/>
      <c r="NB2" s="1135"/>
      <c r="NC2" s="1135"/>
      <c r="ND2" s="1135"/>
      <c r="NE2" s="1135"/>
      <c r="NF2" s="1135"/>
      <c r="NG2" s="1135"/>
      <c r="NH2" s="1135"/>
      <c r="NI2" s="1135"/>
      <c r="NJ2" s="1135"/>
      <c r="NK2" s="1135"/>
      <c r="NL2" s="1135"/>
      <c r="NM2" s="1135"/>
      <c r="NN2" s="1135"/>
      <c r="NO2" s="1135"/>
      <c r="NP2" s="1135"/>
      <c r="NQ2" s="1135"/>
      <c r="NR2" s="1135"/>
      <c r="NS2" s="1135"/>
      <c r="NT2" s="1135"/>
      <c r="NU2" s="1135"/>
      <c r="NV2" s="1135"/>
      <c r="NW2" s="1135"/>
      <c r="NX2" s="1135"/>
      <c r="NY2" s="1135"/>
      <c r="NZ2" s="1135"/>
      <c r="OA2" s="1135"/>
      <c r="OB2" s="1135"/>
      <c r="OC2" s="1135"/>
      <c r="OD2" s="1135"/>
      <c r="OE2" s="1135"/>
      <c r="OF2" s="1135"/>
      <c r="OG2" s="1135"/>
      <c r="OH2" s="1135"/>
      <c r="OI2" s="1135"/>
      <c r="OJ2" s="1135"/>
      <c r="OK2" s="1135"/>
      <c r="OL2" s="1135"/>
      <c r="OM2" s="1135"/>
      <c r="ON2" s="1135"/>
      <c r="OO2" s="1135"/>
      <c r="OP2" s="1135"/>
      <c r="OQ2" s="1135"/>
      <c r="OR2" s="1135"/>
      <c r="OS2" s="1135"/>
      <c r="OT2" s="1135"/>
      <c r="OU2" s="1135"/>
      <c r="OV2" s="1135"/>
      <c r="OW2" s="1135"/>
      <c r="OX2" s="1135"/>
      <c r="OY2" s="1135"/>
      <c r="OZ2" s="1135"/>
      <c r="PA2" s="1135"/>
      <c r="PB2" s="1135"/>
      <c r="PC2" s="1135"/>
      <c r="PD2" s="1135"/>
      <c r="PE2" s="1135"/>
      <c r="PF2" s="1135"/>
      <c r="PG2" s="1135"/>
      <c r="PH2" s="1135"/>
      <c r="PI2" s="1135"/>
      <c r="PJ2" s="1135"/>
      <c r="PK2" s="1135"/>
      <c r="PL2" s="1135"/>
      <c r="PM2" s="1135"/>
      <c r="PN2" s="1135"/>
      <c r="PO2" s="1135"/>
      <c r="PP2" s="1135"/>
      <c r="PQ2" s="1135"/>
      <c r="PR2" s="1135"/>
      <c r="PS2" s="1135"/>
      <c r="PT2" s="1135"/>
      <c r="PU2" s="1135"/>
      <c r="PV2" s="1135"/>
      <c r="PW2" s="1135"/>
      <c r="PX2" s="1135"/>
      <c r="PY2" s="1135"/>
      <c r="PZ2" s="1135"/>
      <c r="QA2" s="1135"/>
      <c r="QB2" s="1135"/>
      <c r="QC2" s="1135"/>
      <c r="QD2" s="1135"/>
      <c r="QE2" s="1135"/>
      <c r="QF2" s="1135"/>
      <c r="QG2" s="1135"/>
      <c r="QH2" s="1135"/>
      <c r="QI2" s="1135"/>
      <c r="QJ2" s="1135"/>
      <c r="QK2" s="1135"/>
      <c r="QL2" s="1135"/>
      <c r="QM2" s="1135"/>
      <c r="QN2" s="1135"/>
      <c r="QO2" s="1135"/>
      <c r="QP2" s="1135"/>
      <c r="QQ2" s="1135"/>
      <c r="QR2" s="1135"/>
      <c r="QS2" s="1135"/>
      <c r="QT2" s="1135"/>
      <c r="QU2" s="1135"/>
      <c r="QV2" s="1135"/>
      <c r="QW2" s="1135"/>
      <c r="QX2" s="1135"/>
      <c r="QY2" s="1135"/>
      <c r="QZ2" s="1135"/>
      <c r="RA2" s="1135"/>
      <c r="RB2" s="1135"/>
      <c r="RC2" s="1135"/>
      <c r="RD2" s="1135"/>
      <c r="RE2" s="1135"/>
      <c r="RF2" s="1135"/>
      <c r="RG2" s="1135"/>
      <c r="RH2" s="1135"/>
      <c r="RI2" s="1135"/>
      <c r="RJ2" s="1135"/>
      <c r="RK2" s="1135"/>
      <c r="RL2" s="1135"/>
      <c r="RM2" s="1135"/>
      <c r="RN2" s="1135"/>
      <c r="RO2" s="1135"/>
      <c r="RP2" s="1135"/>
      <c r="RQ2" s="1135"/>
      <c r="RR2" s="1135"/>
      <c r="RS2" s="1135"/>
      <c r="RT2" s="1135"/>
      <c r="RU2" s="1135"/>
      <c r="RV2" s="1135"/>
      <c r="RW2" s="1135"/>
      <c r="RX2" s="1135"/>
      <c r="RY2" s="1135"/>
      <c r="RZ2" s="1135"/>
      <c r="SA2" s="1135"/>
      <c r="SB2" s="1135"/>
      <c r="SC2" s="1135"/>
      <c r="SD2" s="1135"/>
      <c r="SE2" s="1135"/>
      <c r="SF2" s="1135"/>
      <c r="SG2" s="1135"/>
      <c r="SH2" s="1135"/>
      <c r="SI2" s="1135"/>
      <c r="SJ2" s="1135"/>
      <c r="SK2" s="1135"/>
      <c r="SL2" s="1135"/>
      <c r="SM2" s="1135"/>
      <c r="SN2" s="1135"/>
      <c r="SO2" s="1135"/>
      <c r="SP2" s="1135"/>
      <c r="SQ2" s="1135"/>
      <c r="SR2" s="1135"/>
      <c r="SS2" s="1135"/>
      <c r="ST2" s="1135"/>
      <c r="SU2" s="1135"/>
      <c r="SV2" s="1135"/>
      <c r="SW2" s="1135"/>
      <c r="SX2" s="1135"/>
      <c r="SY2" s="1135"/>
      <c r="SZ2" s="1135"/>
      <c r="TA2" s="1135"/>
      <c r="TB2" s="1135"/>
      <c r="TC2" s="1135"/>
      <c r="TD2" s="1135"/>
      <c r="TE2" s="1135"/>
      <c r="TF2" s="1135"/>
      <c r="TG2" s="1135"/>
      <c r="TH2" s="1135"/>
      <c r="TI2" s="1135"/>
      <c r="TJ2" s="1135"/>
      <c r="TK2" s="1135"/>
      <c r="TL2" s="1135"/>
      <c r="TM2" s="1135"/>
      <c r="TN2" s="1135"/>
      <c r="TO2" s="1135"/>
      <c r="TP2" s="1135"/>
      <c r="TQ2" s="1135"/>
      <c r="TR2" s="1135"/>
      <c r="TS2" s="1135"/>
      <c r="TT2" s="1135"/>
      <c r="TU2" s="1135"/>
      <c r="TV2" s="1135"/>
      <c r="TW2" s="1135"/>
      <c r="TX2" s="1135"/>
      <c r="TY2" s="1135"/>
      <c r="TZ2" s="1135"/>
      <c r="UA2" s="1135"/>
      <c r="UB2" s="1135"/>
      <c r="UC2" s="1135"/>
      <c r="UD2" s="1135"/>
      <c r="UE2" s="1135"/>
      <c r="UF2" s="1135"/>
      <c r="UG2" s="1135"/>
      <c r="UH2" s="1135"/>
      <c r="UI2" s="1135"/>
      <c r="UJ2" s="1135"/>
      <c r="UK2" s="1135"/>
      <c r="UL2" s="1135"/>
      <c r="UM2" s="1135"/>
      <c r="UN2" s="1135"/>
      <c r="UO2" s="1135"/>
      <c r="UP2" s="1135"/>
      <c r="UQ2" s="1135"/>
      <c r="UR2" s="1135"/>
      <c r="US2" s="1135"/>
      <c r="UT2" s="1135"/>
      <c r="UU2" s="1135"/>
      <c r="UV2" s="1135"/>
      <c r="UW2" s="1135"/>
      <c r="UX2" s="1135"/>
      <c r="UY2" s="1135"/>
      <c r="UZ2" s="1135"/>
      <c r="VA2" s="1135"/>
      <c r="VB2" s="1135"/>
      <c r="VC2" s="1135"/>
      <c r="VD2" s="1135"/>
      <c r="VE2" s="1135"/>
      <c r="VF2" s="1135"/>
      <c r="VG2" s="1135"/>
      <c r="VH2" s="1135"/>
      <c r="VI2" s="1135"/>
      <c r="VJ2" s="1135"/>
      <c r="VK2" s="1135"/>
      <c r="VL2" s="1135"/>
      <c r="VM2" s="1135"/>
      <c r="VN2" s="1135"/>
      <c r="VO2" s="1135"/>
      <c r="VP2" s="1135"/>
      <c r="VQ2" s="1135"/>
      <c r="VR2" s="1135"/>
      <c r="VS2" s="1135"/>
      <c r="VT2" s="1135"/>
      <c r="VU2" s="1135"/>
      <c r="VV2" s="1135"/>
      <c r="VW2" s="1135"/>
      <c r="VX2" s="1135"/>
      <c r="VY2" s="1135"/>
      <c r="VZ2" s="1135"/>
      <c r="WA2" s="1135"/>
      <c r="WB2" s="1135"/>
      <c r="WC2" s="1135"/>
      <c r="WD2" s="1135"/>
      <c r="WE2" s="1135"/>
      <c r="WF2" s="1135"/>
      <c r="WG2" s="1135"/>
      <c r="WH2" s="1135"/>
      <c r="WI2" s="1135"/>
      <c r="WJ2" s="1135"/>
      <c r="WK2" s="1135"/>
      <c r="WL2" s="1135"/>
      <c r="WM2" s="1135"/>
      <c r="WN2" s="1135"/>
      <c r="WO2" s="1135"/>
      <c r="WP2" s="1135"/>
      <c r="WQ2" s="1135"/>
      <c r="WR2" s="1135"/>
      <c r="WS2" s="1135"/>
      <c r="WT2" s="1135"/>
      <c r="WU2" s="1135"/>
      <c r="WV2" s="1135"/>
      <c r="WW2" s="1135"/>
      <c r="WX2" s="1135"/>
      <c r="WY2" s="1135"/>
      <c r="WZ2" s="1135"/>
      <c r="XA2" s="1135"/>
      <c r="XB2" s="1135"/>
      <c r="XC2" s="1135"/>
      <c r="XD2" s="1135"/>
      <c r="XE2" s="1135"/>
      <c r="XF2" s="1135"/>
      <c r="XG2" s="1135"/>
      <c r="XH2" s="1135"/>
      <c r="XI2" s="1135"/>
      <c r="XJ2" s="1135"/>
      <c r="XK2" s="1135"/>
      <c r="XL2" s="1135"/>
      <c r="XM2" s="1135"/>
      <c r="XN2" s="1135"/>
      <c r="XO2" s="1135"/>
      <c r="XP2" s="1135"/>
      <c r="XQ2" s="1135"/>
      <c r="XR2" s="1135"/>
      <c r="XS2" s="1135"/>
      <c r="XT2" s="1135"/>
      <c r="XU2" s="1135"/>
      <c r="XV2" s="1135"/>
      <c r="XW2" s="1135"/>
      <c r="XX2" s="1135"/>
      <c r="XY2" s="1135"/>
      <c r="XZ2" s="1135"/>
      <c r="YA2" s="1135"/>
      <c r="YB2" s="1135"/>
      <c r="YC2" s="1135"/>
      <c r="YD2" s="1135"/>
      <c r="YE2" s="1135"/>
      <c r="YF2" s="1135"/>
      <c r="YG2" s="1135"/>
      <c r="YH2" s="1135"/>
      <c r="YI2" s="1135"/>
      <c r="YJ2" s="1135"/>
      <c r="YK2" s="1135"/>
      <c r="YL2" s="1135"/>
      <c r="YM2" s="1135"/>
      <c r="YN2" s="1135"/>
      <c r="YO2" s="1135"/>
      <c r="YP2" s="1135"/>
      <c r="YQ2" s="1135"/>
      <c r="YR2" s="1135"/>
      <c r="YS2" s="1135"/>
      <c r="YT2" s="1135"/>
      <c r="YU2" s="1135"/>
      <c r="YV2" s="1135"/>
      <c r="YW2" s="1135"/>
      <c r="YX2" s="1135"/>
      <c r="YY2" s="1135"/>
      <c r="YZ2" s="1135"/>
      <c r="ZA2" s="1135"/>
      <c r="ZB2" s="1135"/>
      <c r="ZC2" s="1135"/>
      <c r="ZD2" s="1135"/>
      <c r="ZE2" s="1135"/>
      <c r="ZF2" s="1135"/>
      <c r="ZG2" s="1135"/>
      <c r="ZH2" s="1135"/>
      <c r="ZI2" s="1135"/>
      <c r="ZJ2" s="1135"/>
      <c r="ZK2" s="1135"/>
      <c r="ZL2" s="1135"/>
      <c r="ZM2" s="1135"/>
      <c r="ZN2" s="1135"/>
      <c r="ZO2" s="1135"/>
      <c r="ZP2" s="1135"/>
      <c r="ZQ2" s="1135"/>
      <c r="ZR2" s="1135"/>
      <c r="ZS2" s="1135"/>
      <c r="ZT2" s="1135"/>
      <c r="ZU2" s="1135"/>
      <c r="ZV2" s="1135"/>
      <c r="ZW2" s="1135"/>
      <c r="ZX2" s="1135"/>
      <c r="ZY2" s="1135"/>
      <c r="ZZ2" s="1135"/>
      <c r="AAA2" s="1135"/>
      <c r="AAB2" s="1135"/>
      <c r="AAC2" s="1135"/>
      <c r="AAD2" s="1135"/>
      <c r="AAE2" s="1135"/>
      <c r="AAF2" s="1135"/>
      <c r="AAG2" s="1135"/>
      <c r="AAH2" s="1135"/>
      <c r="AAI2" s="1135"/>
      <c r="AAJ2" s="1135"/>
      <c r="AAK2" s="1135"/>
      <c r="AAL2" s="1135"/>
      <c r="AAM2" s="1135"/>
      <c r="AAN2" s="1135"/>
      <c r="AAO2" s="1135"/>
      <c r="AAP2" s="1135"/>
      <c r="AAQ2" s="1135"/>
      <c r="AAR2" s="1135"/>
      <c r="AAS2" s="1135"/>
      <c r="AAT2" s="1135"/>
      <c r="AAU2" s="1135"/>
      <c r="AAV2" s="1135"/>
      <c r="AAW2" s="1135"/>
      <c r="AAX2" s="1135"/>
      <c r="AAY2" s="1135"/>
      <c r="AAZ2" s="1135"/>
      <c r="ABA2" s="1135"/>
      <c r="ABB2" s="1135"/>
      <c r="ABC2" s="1135"/>
      <c r="ABD2" s="1135"/>
      <c r="ABE2" s="1135"/>
      <c r="ABF2" s="1135"/>
      <c r="ABG2" s="1135"/>
      <c r="ABH2" s="1135"/>
      <c r="ABI2" s="1135"/>
      <c r="ABJ2" s="1135"/>
      <c r="ABK2" s="1135"/>
      <c r="ABL2" s="1135"/>
      <c r="ABM2" s="1135"/>
      <c r="ABN2" s="1135"/>
      <c r="ABO2" s="1135"/>
      <c r="ABP2" s="1135"/>
      <c r="ABQ2" s="1135"/>
      <c r="ABR2" s="1135"/>
      <c r="ABS2" s="1135"/>
      <c r="ABT2" s="1135"/>
      <c r="ABU2" s="1135"/>
      <c r="ABV2" s="1135"/>
      <c r="ABW2" s="1135"/>
      <c r="ABX2" s="1135"/>
      <c r="ABY2" s="1135"/>
      <c r="ABZ2" s="1135"/>
      <c r="ACA2" s="1135"/>
      <c r="ACB2" s="1135"/>
      <c r="ACC2" s="1135"/>
      <c r="ACD2" s="1135"/>
      <c r="ACE2" s="1135"/>
      <c r="ACF2" s="1135"/>
      <c r="ACG2" s="1135"/>
      <c r="ACH2" s="1135"/>
      <c r="ACI2" s="1135"/>
      <c r="ACJ2" s="1135"/>
      <c r="ACK2" s="1135"/>
      <c r="ACL2" s="1135"/>
      <c r="ACM2" s="1135"/>
      <c r="ACN2" s="1135"/>
      <c r="ACO2" s="1135"/>
      <c r="ACP2" s="1135"/>
      <c r="ACQ2" s="1135"/>
      <c r="ACR2" s="1135"/>
      <c r="ACS2" s="1135"/>
      <c r="ACT2" s="1135"/>
      <c r="ACU2" s="1135"/>
      <c r="ACV2" s="1135"/>
      <c r="ACW2" s="1135"/>
      <c r="ACX2" s="1135"/>
      <c r="ACY2" s="1135"/>
      <c r="ACZ2" s="1135"/>
      <c r="ADA2" s="1135"/>
      <c r="ADB2" s="1135"/>
      <c r="ADC2" s="1135"/>
      <c r="ADD2" s="1135"/>
      <c r="ADE2" s="1135"/>
      <c r="ADF2" s="1135"/>
      <c r="ADG2" s="1135"/>
      <c r="ADH2" s="1135"/>
      <c r="ADI2" s="1135"/>
      <c r="ADJ2" s="1135"/>
      <c r="ADK2" s="1135"/>
      <c r="ADL2" s="1135"/>
      <c r="ADM2" s="1135"/>
      <c r="ADN2" s="1135"/>
      <c r="ADO2" s="1135"/>
      <c r="ADP2" s="1135"/>
      <c r="ADQ2" s="1135"/>
      <c r="ADR2" s="1135"/>
      <c r="ADS2" s="1135"/>
      <c r="ADT2" s="1135"/>
      <c r="ADU2" s="1135"/>
      <c r="ADV2" s="1135"/>
      <c r="ADW2" s="1135"/>
      <c r="ADX2" s="1135"/>
      <c r="ADY2" s="1135"/>
      <c r="ADZ2" s="1135"/>
      <c r="AEA2" s="1135"/>
      <c r="AEB2" s="1135"/>
      <c r="AEC2" s="1135"/>
      <c r="AED2" s="1135"/>
      <c r="AEE2" s="1135"/>
      <c r="AEF2" s="1135"/>
      <c r="AEG2" s="1135"/>
      <c r="AEH2" s="1135"/>
      <c r="AEI2" s="1135"/>
      <c r="AEJ2" s="1135"/>
      <c r="AEK2" s="1135"/>
      <c r="AEL2" s="1135"/>
      <c r="AEM2" s="1135"/>
      <c r="AEN2" s="1135"/>
      <c r="AEO2" s="1135"/>
      <c r="AEP2" s="1135"/>
      <c r="AEQ2" s="1135"/>
      <c r="AER2" s="1135"/>
      <c r="AES2" s="1135"/>
      <c r="AET2" s="1135"/>
      <c r="AEU2" s="1135"/>
      <c r="AEV2" s="1135"/>
      <c r="AEW2" s="1135"/>
      <c r="AEX2" s="1135"/>
      <c r="AEY2" s="1135"/>
      <c r="AEZ2" s="1135"/>
      <c r="AFA2" s="1135"/>
      <c r="AFB2" s="1135"/>
      <c r="AFC2" s="1135"/>
      <c r="AFD2" s="1135"/>
      <c r="AFE2" s="1135"/>
      <c r="AFF2" s="1135"/>
      <c r="AFG2" s="1135"/>
      <c r="AFH2" s="1135"/>
      <c r="AFI2" s="1135"/>
      <c r="AFJ2" s="1135"/>
      <c r="AFK2" s="1135"/>
      <c r="AFL2" s="1135"/>
      <c r="AFM2" s="1135"/>
      <c r="AFN2" s="1135"/>
      <c r="AFO2" s="1135"/>
      <c r="AFP2" s="1135"/>
      <c r="AFQ2" s="1135"/>
      <c r="AFR2" s="1135"/>
      <c r="AFS2" s="1135"/>
      <c r="AFT2" s="1135"/>
      <c r="AFU2" s="1135"/>
      <c r="AFV2" s="1135"/>
      <c r="AFW2" s="1135"/>
      <c r="AFX2" s="1135"/>
      <c r="AFY2" s="1135"/>
      <c r="AFZ2" s="1135"/>
      <c r="AGA2" s="1135"/>
      <c r="AGB2" s="1135"/>
      <c r="AGC2" s="1135"/>
      <c r="AGD2" s="1135"/>
      <c r="AGE2" s="1135"/>
      <c r="AGF2" s="1135"/>
      <c r="AGG2" s="1135"/>
      <c r="AGH2" s="1135"/>
      <c r="AGI2" s="1135"/>
      <c r="AGJ2" s="1135"/>
      <c r="AGK2" s="1135"/>
      <c r="AGL2" s="1135"/>
      <c r="AGM2" s="1135"/>
      <c r="AGN2" s="1135"/>
      <c r="AGO2" s="1135"/>
      <c r="AGP2" s="1135"/>
      <c r="AGQ2" s="1135"/>
      <c r="AGR2" s="1135"/>
      <c r="AGS2" s="1135"/>
      <c r="AGT2" s="1135"/>
      <c r="AGU2" s="1135"/>
      <c r="AGV2" s="1135"/>
      <c r="AGW2" s="1135"/>
      <c r="AGX2" s="1135"/>
      <c r="AGY2" s="1135"/>
      <c r="AGZ2" s="1135"/>
      <c r="AHA2" s="1135"/>
      <c r="AHB2" s="1135"/>
      <c r="AHC2" s="1135"/>
      <c r="AHD2" s="1135"/>
      <c r="AHE2" s="1135"/>
      <c r="AHF2" s="1135"/>
      <c r="AHG2" s="1135"/>
      <c r="AHH2" s="1135"/>
      <c r="AHI2" s="1135"/>
      <c r="AHJ2" s="1135"/>
      <c r="AHK2" s="1135"/>
      <c r="AHL2" s="1135"/>
      <c r="AHM2" s="1135"/>
      <c r="AHN2" s="1135"/>
      <c r="AHO2" s="1135"/>
      <c r="AHP2" s="1135"/>
      <c r="AHQ2" s="1135"/>
      <c r="AHR2" s="1135"/>
      <c r="AHS2" s="1135"/>
      <c r="AHT2" s="1135"/>
      <c r="AHU2" s="1135"/>
      <c r="AHV2" s="1135"/>
      <c r="AHW2" s="1135"/>
      <c r="AHX2" s="1135"/>
      <c r="AHY2" s="1135"/>
      <c r="AHZ2" s="1135"/>
      <c r="AIA2" s="1135"/>
      <c r="AIB2" s="1135"/>
      <c r="AIC2" s="1135"/>
      <c r="AID2" s="1135"/>
      <c r="AIE2" s="1135"/>
      <c r="AIF2" s="1135"/>
      <c r="AIG2" s="1135"/>
      <c r="AIH2" s="1135"/>
      <c r="AII2" s="1135"/>
      <c r="AIJ2" s="1135"/>
      <c r="AIK2" s="1135"/>
      <c r="AIL2" s="1135"/>
      <c r="AIM2" s="1135"/>
      <c r="AIN2" s="1135"/>
      <c r="AIO2" s="1135"/>
      <c r="AIP2" s="1135"/>
      <c r="AIQ2" s="1135"/>
      <c r="AIR2" s="1135"/>
      <c r="AIS2" s="1135"/>
      <c r="AIT2" s="1135"/>
      <c r="AIU2" s="1135"/>
      <c r="AIV2" s="1135"/>
      <c r="AIW2" s="1135"/>
      <c r="AIX2" s="1135"/>
      <c r="AIY2" s="1135"/>
      <c r="AIZ2" s="1135"/>
      <c r="AJA2" s="1135"/>
      <c r="AJB2" s="1135"/>
      <c r="AJC2" s="1135"/>
      <c r="AJD2" s="1135"/>
      <c r="AJE2" s="1135"/>
      <c r="AJF2" s="1135"/>
      <c r="AJG2" s="1135"/>
      <c r="AJH2" s="1135"/>
      <c r="AJI2" s="1135"/>
      <c r="AJJ2" s="1135"/>
      <c r="AJK2" s="1135"/>
      <c r="AJL2" s="1135"/>
      <c r="AJM2" s="1135"/>
      <c r="AJN2" s="1135"/>
      <c r="AJO2" s="1135"/>
      <c r="AJP2" s="1135"/>
      <c r="AJQ2" s="1135"/>
      <c r="AJR2" s="1135"/>
      <c r="AJS2" s="1135"/>
      <c r="AJT2" s="1135"/>
      <c r="AJU2" s="1135"/>
      <c r="AJV2" s="1135"/>
      <c r="AJW2" s="1135"/>
      <c r="AJX2" s="1135"/>
      <c r="AJY2" s="1135"/>
      <c r="AJZ2" s="1135"/>
      <c r="AKA2" s="1135"/>
      <c r="AKB2" s="1135"/>
      <c r="AKC2" s="1135"/>
      <c r="AKD2" s="1135"/>
      <c r="AKE2" s="1135"/>
      <c r="AKF2" s="1135"/>
      <c r="AKG2" s="1135"/>
      <c r="AKH2" s="1135"/>
      <c r="AKI2" s="1135"/>
      <c r="AKJ2" s="1135"/>
      <c r="AKK2" s="1135"/>
      <c r="AKL2" s="1135"/>
      <c r="AKM2" s="1135"/>
      <c r="AKN2" s="1135"/>
      <c r="AKO2" s="1135"/>
      <c r="AKP2" s="1135"/>
      <c r="AKQ2" s="1135"/>
      <c r="AKR2" s="1135"/>
      <c r="AKS2" s="1135"/>
      <c r="AKT2" s="1135"/>
      <c r="AKU2" s="1135"/>
      <c r="AKV2" s="1135"/>
      <c r="AKW2" s="1135"/>
      <c r="AKX2" s="1135"/>
      <c r="AKY2" s="1135"/>
      <c r="AKZ2" s="1135"/>
      <c r="ALA2" s="1135"/>
      <c r="ALB2" s="1135"/>
      <c r="ALC2" s="1135"/>
      <c r="ALD2" s="1135"/>
      <c r="ALE2" s="1135"/>
      <c r="ALF2" s="1135"/>
      <c r="ALG2" s="1135"/>
      <c r="ALH2" s="1135"/>
      <c r="ALI2" s="1135"/>
      <c r="ALJ2" s="1135"/>
      <c r="ALK2" s="1135"/>
      <c r="ALL2" s="1135"/>
      <c r="ALM2" s="1135"/>
      <c r="ALN2" s="1135"/>
      <c r="ALO2" s="1135"/>
      <c r="ALP2" s="1135"/>
      <c r="ALQ2" s="1135"/>
      <c r="ALR2" s="1135"/>
      <c r="ALS2" s="1135"/>
      <c r="ALT2" s="1135"/>
      <c r="ALU2" s="1135"/>
      <c r="ALV2" s="1135"/>
      <c r="ALW2" s="1135"/>
      <c r="ALX2" s="1135"/>
      <c r="ALY2" s="1135"/>
      <c r="ALZ2" s="1135"/>
      <c r="AMA2" s="1135"/>
      <c r="AMB2" s="1135"/>
      <c r="AMC2" s="1135"/>
      <c r="AMD2" s="1135"/>
      <c r="AME2" s="1135"/>
      <c r="AMF2" s="1135"/>
      <c r="AMG2" s="1135"/>
      <c r="AMH2" s="1135"/>
      <c r="AMI2" s="1135"/>
      <c r="AMJ2" s="1135"/>
      <c r="AMK2" s="1135"/>
      <c r="AML2" s="1135"/>
      <c r="AMM2" s="1135"/>
      <c r="AMN2" s="1135"/>
      <c r="AMO2" s="1135"/>
      <c r="AMP2" s="1135"/>
      <c r="AMQ2" s="1135"/>
      <c r="AMR2" s="1135"/>
      <c r="AMS2" s="1135"/>
      <c r="AMT2" s="1135"/>
      <c r="AMU2" s="1135"/>
      <c r="AMV2" s="1135"/>
      <c r="AMW2" s="1135"/>
      <c r="AMX2" s="1135"/>
      <c r="AMY2" s="1135"/>
      <c r="AMZ2" s="1135"/>
      <c r="ANA2" s="1135"/>
      <c r="ANB2" s="1135"/>
      <c r="ANC2" s="1135"/>
      <c r="AND2" s="1135"/>
      <c r="ANE2" s="1135"/>
      <c r="ANF2" s="1135"/>
      <c r="ANG2" s="1135"/>
      <c r="ANH2" s="1135"/>
      <c r="ANI2" s="1135"/>
      <c r="ANJ2" s="1135"/>
      <c r="ANK2" s="1135"/>
      <c r="ANL2" s="1135"/>
      <c r="ANM2" s="1135"/>
      <c r="ANN2" s="1135"/>
      <c r="ANO2" s="1135"/>
      <c r="ANP2" s="1135"/>
      <c r="ANQ2" s="1135"/>
      <c r="ANR2" s="1135"/>
      <c r="ANS2" s="1135"/>
      <c r="ANT2" s="1135"/>
      <c r="ANU2" s="1135"/>
      <c r="ANV2" s="1135"/>
      <c r="ANW2" s="1135"/>
      <c r="ANX2" s="1135"/>
      <c r="ANY2" s="1135"/>
      <c r="ANZ2" s="1135"/>
      <c r="AOA2" s="1135"/>
      <c r="AOB2" s="1135"/>
      <c r="AOC2" s="1135"/>
      <c r="AOD2" s="1135"/>
      <c r="AOE2" s="1135"/>
      <c r="AOF2" s="1135"/>
      <c r="AOG2" s="1135"/>
      <c r="AOH2" s="1135"/>
      <c r="AOI2" s="1135"/>
      <c r="AOJ2" s="1135"/>
      <c r="AOK2" s="1135"/>
      <c r="AOL2" s="1135"/>
      <c r="AOM2" s="1135"/>
      <c r="AON2" s="1135"/>
      <c r="AOO2" s="1135"/>
      <c r="AOP2" s="1135"/>
      <c r="AOQ2" s="1135"/>
      <c r="AOR2" s="1135"/>
      <c r="AOS2" s="1135"/>
      <c r="AOT2" s="1135"/>
      <c r="AOU2" s="1135"/>
      <c r="AOV2" s="1135"/>
      <c r="AOW2" s="1135"/>
      <c r="AOX2" s="1135"/>
      <c r="AOY2" s="1135"/>
      <c r="AOZ2" s="1135"/>
      <c r="APA2" s="1135"/>
      <c r="APB2" s="1135"/>
      <c r="APC2" s="1135"/>
      <c r="APD2" s="1135"/>
      <c r="APE2" s="1135"/>
      <c r="APF2" s="1135"/>
      <c r="APG2" s="1135"/>
      <c r="APH2" s="1135"/>
      <c r="API2" s="1135"/>
      <c r="APJ2" s="1135"/>
      <c r="APK2" s="1135"/>
      <c r="APL2" s="1135"/>
      <c r="APM2" s="1135"/>
      <c r="APN2" s="1135"/>
      <c r="APO2" s="1135"/>
      <c r="APP2" s="1135"/>
      <c r="APQ2" s="1135"/>
      <c r="APR2" s="1135"/>
      <c r="APS2" s="1135"/>
      <c r="APT2" s="1135"/>
      <c r="APU2" s="1135"/>
      <c r="APV2" s="1135"/>
      <c r="APW2" s="1135"/>
      <c r="APX2" s="1135"/>
      <c r="APY2" s="1135"/>
      <c r="APZ2" s="1135"/>
      <c r="AQA2" s="1135"/>
      <c r="AQB2" s="1135"/>
      <c r="AQC2" s="1135"/>
      <c r="AQD2" s="1135"/>
      <c r="AQE2" s="1135"/>
      <c r="AQF2" s="1135"/>
      <c r="AQG2" s="1135"/>
      <c r="AQH2" s="1135"/>
      <c r="AQI2" s="1135"/>
      <c r="AQJ2" s="1135"/>
      <c r="AQK2" s="1135"/>
      <c r="AQL2" s="1135"/>
      <c r="AQM2" s="1135"/>
      <c r="AQN2" s="1135"/>
      <c r="AQO2" s="1135"/>
      <c r="AQP2" s="1135"/>
      <c r="AQQ2" s="1135"/>
      <c r="AQR2" s="1135"/>
      <c r="AQS2" s="1135"/>
      <c r="AQT2" s="1135"/>
      <c r="AQU2" s="1135"/>
      <c r="AQV2" s="1135"/>
      <c r="AQW2" s="1135"/>
      <c r="AQX2" s="1135"/>
      <c r="AQY2" s="1135"/>
      <c r="AQZ2" s="1135"/>
      <c r="ARA2" s="1135"/>
      <c r="ARB2" s="1135"/>
      <c r="ARC2" s="1135"/>
      <c r="ARD2" s="1135"/>
      <c r="ARE2" s="1135"/>
      <c r="ARF2" s="1135"/>
      <c r="ARG2" s="1135"/>
      <c r="ARH2" s="1135"/>
      <c r="ARI2" s="1135"/>
      <c r="ARJ2" s="1135"/>
      <c r="ARK2" s="1135"/>
      <c r="ARL2" s="1135"/>
      <c r="ARM2" s="1135"/>
      <c r="ARN2" s="1135"/>
      <c r="ARO2" s="1135"/>
      <c r="ARP2" s="1135"/>
      <c r="ARQ2" s="1135"/>
      <c r="ARR2" s="1135"/>
      <c r="ARS2" s="1135"/>
      <c r="ART2" s="1135"/>
      <c r="ARU2" s="1135"/>
      <c r="ARV2" s="1135"/>
      <c r="ARW2" s="1135"/>
      <c r="ARX2" s="1135"/>
      <c r="ARY2" s="1135"/>
      <c r="ARZ2" s="1135"/>
      <c r="ASA2" s="1135"/>
      <c r="ASB2" s="1135"/>
      <c r="ASC2" s="1135"/>
      <c r="ASD2" s="1135"/>
      <c r="ASE2" s="1135"/>
      <c r="ASF2" s="1135"/>
      <c r="ASG2" s="1135"/>
      <c r="ASH2" s="1135"/>
      <c r="ASI2" s="1135"/>
      <c r="ASJ2" s="1135"/>
      <c r="ASK2" s="1135"/>
      <c r="ASL2" s="1135"/>
      <c r="ASM2" s="1135"/>
      <c r="ASN2" s="1135"/>
      <c r="ASO2" s="1135"/>
      <c r="ASP2" s="1135"/>
      <c r="ASQ2" s="1135"/>
      <c r="ASR2" s="1135"/>
      <c r="ASS2" s="1135"/>
      <c r="AST2" s="1135"/>
      <c r="ASU2" s="1135"/>
      <c r="ASV2" s="1135"/>
      <c r="ASW2" s="1135"/>
      <c r="ASX2" s="1135"/>
      <c r="ASY2" s="1135"/>
      <c r="ASZ2" s="1135"/>
      <c r="ATA2" s="1135"/>
      <c r="ATB2" s="1135"/>
      <c r="ATC2" s="1135"/>
      <c r="ATD2" s="1135"/>
      <c r="ATE2" s="1135"/>
      <c r="ATF2" s="1135"/>
      <c r="ATG2" s="1135"/>
      <c r="ATH2" s="1135"/>
      <c r="ATI2" s="1135"/>
      <c r="ATJ2" s="1135"/>
      <c r="ATK2" s="1135"/>
      <c r="ATL2" s="1135"/>
      <c r="ATM2" s="1135"/>
      <c r="ATN2" s="1135"/>
      <c r="ATO2" s="1135"/>
      <c r="ATP2" s="1135"/>
      <c r="ATQ2" s="1135"/>
      <c r="ATR2" s="1135"/>
      <c r="ATS2" s="1135"/>
      <c r="ATT2" s="1135"/>
      <c r="ATU2" s="1135"/>
      <c r="ATV2" s="1135"/>
      <c r="ATW2" s="1135"/>
      <c r="ATX2" s="1135"/>
      <c r="ATY2" s="1135"/>
      <c r="ATZ2" s="1135"/>
      <c r="AUA2" s="1135"/>
      <c r="AUB2" s="1135"/>
      <c r="AUC2" s="1135"/>
      <c r="AUD2" s="1135"/>
      <c r="AUE2" s="1135"/>
      <c r="AUF2" s="1135"/>
      <c r="AUG2" s="1135"/>
      <c r="AUH2" s="1135"/>
      <c r="AUI2" s="1135"/>
      <c r="AUJ2" s="1135"/>
      <c r="AUK2" s="1135"/>
      <c r="AUL2" s="1135"/>
      <c r="AUM2" s="1135"/>
      <c r="AUN2" s="1135"/>
      <c r="AUO2" s="1135"/>
      <c r="AUP2" s="1135"/>
      <c r="AUQ2" s="1135"/>
      <c r="AUR2" s="1135"/>
      <c r="AUS2" s="1135"/>
      <c r="AUT2" s="1135"/>
      <c r="AUU2" s="1135"/>
      <c r="AUV2" s="1135"/>
      <c r="AUW2" s="1135"/>
      <c r="AUX2" s="1135"/>
      <c r="AUY2" s="1135"/>
      <c r="AUZ2" s="1135"/>
      <c r="AVA2" s="1135"/>
      <c r="AVB2" s="1135"/>
      <c r="AVC2" s="1135"/>
      <c r="AVD2" s="1135"/>
      <c r="AVE2" s="1135"/>
      <c r="AVF2" s="1135"/>
      <c r="AVG2" s="1135"/>
      <c r="AVH2" s="1135"/>
      <c r="AVI2" s="1135"/>
      <c r="AVJ2" s="1135"/>
      <c r="AVK2" s="1135"/>
      <c r="AVL2" s="1135"/>
      <c r="AVM2" s="1135"/>
      <c r="AVN2" s="1135"/>
      <c r="AVO2" s="1135"/>
      <c r="AVP2" s="1135"/>
      <c r="AVQ2" s="1135"/>
      <c r="AVR2" s="1135"/>
      <c r="AVS2" s="1135"/>
      <c r="AVT2" s="1135"/>
      <c r="AVU2" s="1135"/>
      <c r="AVV2" s="1135"/>
      <c r="AVW2" s="1135"/>
      <c r="AVX2" s="1135"/>
      <c r="AVY2" s="1135"/>
      <c r="AVZ2" s="1135"/>
      <c r="AWA2" s="1135"/>
      <c r="AWB2" s="1135"/>
      <c r="AWC2" s="1135"/>
      <c r="AWD2" s="1135"/>
      <c r="AWE2" s="1135"/>
      <c r="AWF2" s="1135"/>
      <c r="AWG2" s="1135"/>
      <c r="AWH2" s="1135"/>
      <c r="AWI2" s="1135"/>
      <c r="AWJ2" s="1135"/>
      <c r="AWK2" s="1135"/>
      <c r="AWL2" s="1135"/>
      <c r="AWM2" s="1135"/>
      <c r="AWN2" s="1135"/>
      <c r="AWO2" s="1135"/>
      <c r="AWP2" s="1135"/>
      <c r="AWQ2" s="1135"/>
      <c r="AWR2" s="1135"/>
      <c r="AWS2" s="1135"/>
      <c r="AWT2" s="1135"/>
      <c r="AWU2" s="1135"/>
      <c r="AWV2" s="1135"/>
      <c r="AWW2" s="1135"/>
      <c r="AWX2" s="1135"/>
      <c r="AWY2" s="1135"/>
      <c r="AWZ2" s="1135"/>
      <c r="AXA2" s="1135"/>
      <c r="AXB2" s="1135"/>
      <c r="AXC2" s="1135"/>
      <c r="AXD2" s="1135"/>
      <c r="AXE2" s="1135"/>
      <c r="AXF2" s="1135"/>
      <c r="AXG2" s="1135"/>
      <c r="AXH2" s="1135"/>
      <c r="AXI2" s="1135"/>
      <c r="AXJ2" s="1135"/>
      <c r="AXK2" s="1135"/>
      <c r="AXL2" s="1135"/>
      <c r="AXM2" s="1135"/>
      <c r="AXN2" s="1135"/>
      <c r="AXO2" s="1135"/>
      <c r="AXP2" s="1135"/>
      <c r="AXQ2" s="1135"/>
      <c r="AXR2" s="1135"/>
      <c r="AXS2" s="1135"/>
      <c r="AXT2" s="1135"/>
      <c r="AXU2" s="1135"/>
      <c r="AXV2" s="1135"/>
      <c r="AXW2" s="1135"/>
      <c r="AXX2" s="1135"/>
      <c r="AXY2" s="1135"/>
      <c r="AXZ2" s="1135"/>
      <c r="AYA2" s="1135"/>
      <c r="AYB2" s="1135"/>
      <c r="AYC2" s="1135"/>
      <c r="AYD2" s="1135"/>
      <c r="AYE2" s="1135"/>
      <c r="AYF2" s="1135"/>
      <c r="AYG2" s="1135"/>
      <c r="AYH2" s="1135"/>
      <c r="AYI2" s="1135"/>
      <c r="AYJ2" s="1135"/>
      <c r="AYK2" s="1135"/>
      <c r="AYL2" s="1135"/>
      <c r="AYM2" s="1135"/>
      <c r="AYN2" s="1135"/>
      <c r="AYO2" s="1135"/>
      <c r="AYP2" s="1135"/>
      <c r="AYQ2" s="1135"/>
      <c r="AYR2" s="1135"/>
      <c r="AYS2" s="1135"/>
      <c r="AYT2" s="1135"/>
      <c r="AYU2" s="1135"/>
      <c r="AYV2" s="1135"/>
      <c r="AYW2" s="1135"/>
      <c r="AYX2" s="1135"/>
      <c r="AYY2" s="1135"/>
      <c r="AYZ2" s="1135"/>
      <c r="AZA2" s="1135"/>
      <c r="AZB2" s="1135"/>
      <c r="AZC2" s="1135"/>
      <c r="AZD2" s="1135"/>
      <c r="AZE2" s="1135"/>
      <c r="AZF2" s="1135"/>
      <c r="AZG2" s="1135"/>
      <c r="AZH2" s="1135"/>
      <c r="AZI2" s="1135"/>
      <c r="AZJ2" s="1135"/>
      <c r="AZK2" s="1135"/>
      <c r="AZL2" s="1135"/>
      <c r="AZM2" s="1135"/>
      <c r="AZN2" s="1135"/>
      <c r="AZO2" s="1135"/>
      <c r="AZP2" s="1135"/>
      <c r="AZQ2" s="1135"/>
      <c r="AZR2" s="1135"/>
      <c r="AZS2" s="1135"/>
      <c r="AZT2" s="1135"/>
      <c r="AZU2" s="1135"/>
      <c r="AZV2" s="1135"/>
      <c r="AZW2" s="1135"/>
      <c r="AZX2" s="1135"/>
      <c r="AZY2" s="1135"/>
      <c r="AZZ2" s="1135"/>
      <c r="BAA2" s="1135"/>
      <c r="BAB2" s="1135"/>
      <c r="BAC2" s="1135"/>
      <c r="BAD2" s="1135"/>
      <c r="BAE2" s="1135"/>
      <c r="BAF2" s="1135"/>
      <c r="BAG2" s="1135"/>
      <c r="BAH2" s="1135"/>
      <c r="BAI2" s="1135"/>
      <c r="BAJ2" s="1135"/>
      <c r="BAK2" s="1135"/>
      <c r="BAL2" s="1135"/>
      <c r="BAM2" s="1135"/>
      <c r="BAN2" s="1135"/>
      <c r="BAO2" s="1135"/>
      <c r="BAP2" s="1135"/>
      <c r="BAQ2" s="1135"/>
      <c r="BAR2" s="1135"/>
      <c r="BAS2" s="1135"/>
      <c r="BAT2" s="1135"/>
      <c r="BAU2" s="1135"/>
      <c r="BAV2" s="1135"/>
      <c r="BAW2" s="1135"/>
      <c r="BAX2" s="1135"/>
      <c r="BAY2" s="1135"/>
      <c r="BAZ2" s="1135"/>
      <c r="BBA2" s="1135"/>
      <c r="BBB2" s="1135"/>
      <c r="BBC2" s="1135"/>
      <c r="BBD2" s="1135"/>
      <c r="BBE2" s="1135"/>
      <c r="BBF2" s="1135"/>
      <c r="BBG2" s="1135"/>
      <c r="BBH2" s="1135"/>
      <c r="BBI2" s="1135"/>
      <c r="BBJ2" s="1135"/>
      <c r="BBK2" s="1135"/>
      <c r="BBL2" s="1135"/>
      <c r="BBM2" s="1135"/>
      <c r="BBN2" s="1135"/>
      <c r="BBO2" s="1135"/>
      <c r="BBP2" s="1135"/>
      <c r="BBQ2" s="1135"/>
      <c r="BBR2" s="1135"/>
      <c r="BBS2" s="1135"/>
      <c r="BBT2" s="1135"/>
      <c r="BBU2" s="1135"/>
      <c r="BBV2" s="1135"/>
      <c r="BBW2" s="1135"/>
      <c r="BBX2" s="1135"/>
      <c r="BBY2" s="1135"/>
      <c r="BBZ2" s="1135"/>
      <c r="BCA2" s="1135"/>
      <c r="BCB2" s="1135"/>
      <c r="BCC2" s="1135"/>
      <c r="BCD2" s="1135"/>
      <c r="BCE2" s="1135"/>
      <c r="BCF2" s="1135"/>
      <c r="BCG2" s="1135"/>
      <c r="BCH2" s="1135"/>
      <c r="BCI2" s="1135"/>
      <c r="BCJ2" s="1135"/>
      <c r="BCK2" s="1135"/>
      <c r="BCL2" s="1135"/>
      <c r="BCM2" s="1135"/>
      <c r="BCN2" s="1135"/>
      <c r="BCO2" s="1135"/>
      <c r="BCP2" s="1135"/>
      <c r="BCQ2" s="1135"/>
      <c r="BCR2" s="1135"/>
      <c r="BCS2" s="1135"/>
      <c r="BCT2" s="1135"/>
      <c r="BCU2" s="1135"/>
      <c r="BCV2" s="1135"/>
      <c r="BCW2" s="1135"/>
      <c r="BCX2" s="1135"/>
      <c r="BCY2" s="1135"/>
      <c r="BCZ2" s="1135"/>
      <c r="BDA2" s="1135"/>
      <c r="BDB2" s="1135"/>
      <c r="BDC2" s="1135"/>
      <c r="BDD2" s="1135"/>
      <c r="BDE2" s="1135"/>
      <c r="BDF2" s="1135"/>
      <c r="BDG2" s="1135"/>
      <c r="BDH2" s="1135"/>
      <c r="BDI2" s="1135"/>
      <c r="BDJ2" s="1135"/>
      <c r="BDK2" s="1135"/>
      <c r="BDL2" s="1135"/>
      <c r="BDM2" s="1135"/>
      <c r="BDN2" s="1135"/>
      <c r="BDO2" s="1135"/>
      <c r="BDP2" s="1135"/>
      <c r="BDQ2" s="1135"/>
      <c r="BDR2" s="1135"/>
      <c r="BDS2" s="1135"/>
      <c r="BDT2" s="1135"/>
      <c r="BDU2" s="1135"/>
      <c r="BDV2" s="1135"/>
      <c r="BDW2" s="1135"/>
      <c r="BDX2" s="1135"/>
      <c r="BDY2" s="1135"/>
      <c r="BDZ2" s="1135"/>
      <c r="BEA2" s="1135"/>
      <c r="BEB2" s="1135"/>
      <c r="BEC2" s="1135"/>
      <c r="BED2" s="1135"/>
      <c r="BEE2" s="1135"/>
      <c r="BEF2" s="1135"/>
      <c r="BEG2" s="1135"/>
      <c r="BEH2" s="1135"/>
      <c r="BEI2" s="1135"/>
      <c r="BEJ2" s="1135"/>
      <c r="BEK2" s="1135"/>
      <c r="BEL2" s="1135"/>
      <c r="BEM2" s="1135"/>
      <c r="BEN2" s="1135"/>
      <c r="BEO2" s="1135"/>
      <c r="BEP2" s="1135"/>
      <c r="BEQ2" s="1135"/>
      <c r="BER2" s="1135"/>
      <c r="BES2" s="1135"/>
      <c r="BET2" s="1135"/>
      <c r="BEU2" s="1135"/>
      <c r="BEV2" s="1135"/>
      <c r="BEW2" s="1135"/>
      <c r="BEX2" s="1135"/>
      <c r="BEY2" s="1135"/>
      <c r="BEZ2" s="1135"/>
      <c r="BFA2" s="1135"/>
      <c r="BFB2" s="1135"/>
      <c r="BFC2" s="1135"/>
      <c r="BFD2" s="1135"/>
      <c r="BFE2" s="1135"/>
      <c r="BFF2" s="1135"/>
      <c r="BFG2" s="1135"/>
      <c r="BFH2" s="1135"/>
      <c r="BFI2" s="1135"/>
      <c r="BFJ2" s="1135"/>
      <c r="BFK2" s="1135"/>
      <c r="BFL2" s="1135"/>
      <c r="BFM2" s="1135"/>
      <c r="BFN2" s="1135"/>
      <c r="BFO2" s="1135"/>
      <c r="BFP2" s="1135"/>
      <c r="BFQ2" s="1135"/>
      <c r="BFR2" s="1135"/>
      <c r="BFS2" s="1135"/>
      <c r="BFT2" s="1135"/>
      <c r="BFU2" s="1135"/>
      <c r="BFV2" s="1135"/>
      <c r="BFW2" s="1135"/>
      <c r="BFX2" s="1135"/>
      <c r="BFY2" s="1135"/>
      <c r="BFZ2" s="1135"/>
      <c r="BGA2" s="1135"/>
      <c r="BGB2" s="1135"/>
      <c r="BGC2" s="1135"/>
      <c r="BGD2" s="1135"/>
      <c r="BGE2" s="1135"/>
      <c r="BGF2" s="1135"/>
      <c r="BGG2" s="1135"/>
      <c r="BGH2" s="1135"/>
      <c r="BGI2" s="1135"/>
      <c r="BGJ2" s="1135"/>
      <c r="BGK2" s="1135"/>
      <c r="BGL2" s="1135"/>
      <c r="BGM2" s="1135"/>
      <c r="BGN2" s="1135"/>
      <c r="BGO2" s="1135"/>
      <c r="BGP2" s="1135"/>
      <c r="BGQ2" s="1135"/>
      <c r="BGR2" s="1135"/>
      <c r="BGS2" s="1135"/>
      <c r="BGT2" s="1135"/>
      <c r="BGU2" s="1135"/>
      <c r="BGV2" s="1135"/>
      <c r="BGW2" s="1135"/>
      <c r="BGX2" s="1135"/>
      <c r="BGY2" s="1135"/>
      <c r="BGZ2" s="1135"/>
      <c r="BHA2" s="1135"/>
      <c r="BHB2" s="1135"/>
      <c r="BHC2" s="1135"/>
      <c r="BHD2" s="1135"/>
      <c r="BHE2" s="1135"/>
      <c r="BHF2" s="1135"/>
      <c r="BHG2" s="1135"/>
      <c r="BHH2" s="1135"/>
      <c r="BHI2" s="1135"/>
      <c r="BHJ2" s="1135"/>
      <c r="BHK2" s="1135"/>
      <c r="BHL2" s="1135"/>
      <c r="BHM2" s="1135"/>
      <c r="BHN2" s="1135"/>
      <c r="BHO2" s="1135"/>
      <c r="BHP2" s="1135"/>
      <c r="BHQ2" s="1135"/>
      <c r="BHR2" s="1135"/>
      <c r="BHS2" s="1135"/>
      <c r="BHT2" s="1135"/>
      <c r="BHU2" s="1135"/>
      <c r="BHV2" s="1135"/>
      <c r="BHW2" s="1135"/>
      <c r="BHX2" s="1135"/>
      <c r="BHY2" s="1135"/>
      <c r="BHZ2" s="1135"/>
      <c r="BIA2" s="1135"/>
      <c r="BIB2" s="1135"/>
      <c r="BIC2" s="1135"/>
      <c r="BID2" s="1135"/>
      <c r="BIE2" s="1135"/>
      <c r="BIF2" s="1135"/>
      <c r="BIG2" s="1135"/>
      <c r="BIH2" s="1135"/>
      <c r="BII2" s="1135"/>
      <c r="BIJ2" s="1135"/>
      <c r="BIK2" s="1135"/>
      <c r="BIL2" s="1135"/>
      <c r="BIM2" s="1135"/>
      <c r="BIN2" s="1135"/>
      <c r="BIO2" s="1135"/>
      <c r="BIP2" s="1135"/>
      <c r="BIQ2" s="1135"/>
      <c r="BIR2" s="1135"/>
      <c r="BIS2" s="1135"/>
      <c r="BIT2" s="1135"/>
      <c r="BIU2" s="1135"/>
      <c r="BIV2" s="1135"/>
      <c r="BIW2" s="1135"/>
      <c r="BIX2" s="1135"/>
      <c r="BIY2" s="1135"/>
      <c r="BIZ2" s="1135"/>
      <c r="BJA2" s="1135"/>
      <c r="BJB2" s="1135"/>
      <c r="BJC2" s="1135"/>
      <c r="BJD2" s="1135"/>
      <c r="BJE2" s="1135"/>
      <c r="BJF2" s="1135"/>
      <c r="BJG2" s="1135"/>
      <c r="BJH2" s="1135"/>
      <c r="BJI2" s="1135"/>
      <c r="BJJ2" s="1135"/>
      <c r="BJK2" s="1135"/>
      <c r="BJL2" s="1135"/>
      <c r="BJM2" s="1135"/>
      <c r="BJN2" s="1135"/>
      <c r="BJO2" s="1135"/>
      <c r="BJP2" s="1135"/>
      <c r="BJQ2" s="1135"/>
      <c r="BJR2" s="1135"/>
      <c r="BJS2" s="1135"/>
      <c r="BJT2" s="1135"/>
      <c r="BJU2" s="1135"/>
      <c r="BJV2" s="1135"/>
      <c r="BJW2" s="1135"/>
      <c r="BJX2" s="1135"/>
      <c r="BJY2" s="1135"/>
      <c r="BJZ2" s="1135"/>
      <c r="BKA2" s="1135"/>
      <c r="BKB2" s="1135"/>
      <c r="BKC2" s="1135"/>
      <c r="BKD2" s="1135"/>
      <c r="BKE2" s="1135"/>
      <c r="BKF2" s="1135"/>
      <c r="BKG2" s="1135"/>
      <c r="BKH2" s="1135"/>
      <c r="BKI2" s="1135"/>
      <c r="BKJ2" s="1135"/>
      <c r="BKK2" s="1135"/>
      <c r="BKL2" s="1135"/>
      <c r="BKM2" s="1135"/>
      <c r="BKN2" s="1135"/>
      <c r="BKO2" s="1135"/>
      <c r="BKP2" s="1135"/>
      <c r="BKQ2" s="1135"/>
      <c r="BKR2" s="1135"/>
      <c r="BKS2" s="1135"/>
      <c r="BKT2" s="1135"/>
      <c r="BKU2" s="1135"/>
      <c r="BKV2" s="1135"/>
      <c r="BKW2" s="1135"/>
      <c r="BKX2" s="1135"/>
      <c r="BKY2" s="1135"/>
      <c r="BKZ2" s="1135"/>
      <c r="BLA2" s="1135"/>
      <c r="BLB2" s="1135"/>
      <c r="BLC2" s="1135"/>
      <c r="BLD2" s="1135"/>
      <c r="BLE2" s="1135"/>
      <c r="BLF2" s="1135"/>
      <c r="BLG2" s="1135"/>
      <c r="BLH2" s="1135"/>
      <c r="BLI2" s="1135"/>
      <c r="BLJ2" s="1135"/>
      <c r="BLK2" s="1135"/>
      <c r="BLL2" s="1135"/>
      <c r="BLM2" s="1135"/>
      <c r="BLN2" s="1135"/>
      <c r="BLO2" s="1135"/>
      <c r="BLP2" s="1135"/>
      <c r="BLQ2" s="1135"/>
      <c r="BLR2" s="1135"/>
      <c r="BLS2" s="1135"/>
      <c r="BLT2" s="1135"/>
      <c r="BLU2" s="1135"/>
      <c r="BLV2" s="1135"/>
      <c r="BLW2" s="1135"/>
      <c r="BLX2" s="1135"/>
      <c r="BLY2" s="1135"/>
      <c r="BLZ2" s="1135"/>
      <c r="BMA2" s="1135"/>
      <c r="BMB2" s="1135"/>
      <c r="BMC2" s="1135"/>
      <c r="BMD2" s="1135"/>
      <c r="BME2" s="1135"/>
      <c r="BMF2" s="1135"/>
      <c r="BMG2" s="1135"/>
      <c r="BMH2" s="1135"/>
      <c r="BMI2" s="1135"/>
      <c r="BMJ2" s="1135"/>
      <c r="BMK2" s="1135"/>
      <c r="BML2" s="1135"/>
      <c r="BMM2" s="1135"/>
      <c r="BMN2" s="1135"/>
      <c r="BMO2" s="1135"/>
      <c r="BMP2" s="1135"/>
      <c r="BMQ2" s="1135"/>
      <c r="BMR2" s="1135"/>
      <c r="BMS2" s="1135"/>
      <c r="BMT2" s="1135"/>
      <c r="BMU2" s="1135"/>
      <c r="BMV2" s="1135"/>
      <c r="BMW2" s="1135"/>
      <c r="BMX2" s="1135"/>
      <c r="BMY2" s="1135"/>
      <c r="BMZ2" s="1135"/>
      <c r="BNA2" s="1135"/>
      <c r="BNB2" s="1135"/>
      <c r="BNC2" s="1135"/>
      <c r="BND2" s="1135"/>
      <c r="BNE2" s="1135"/>
      <c r="BNF2" s="1135"/>
      <c r="BNG2" s="1135"/>
      <c r="BNH2" s="1135"/>
      <c r="BNI2" s="1135"/>
      <c r="BNJ2" s="1135"/>
      <c r="BNK2" s="1135"/>
      <c r="BNL2" s="1135"/>
      <c r="BNM2" s="1135"/>
      <c r="BNN2" s="1135"/>
      <c r="BNO2" s="1135"/>
      <c r="BNP2" s="1135"/>
      <c r="BNQ2" s="1135"/>
      <c r="BNR2" s="1135"/>
      <c r="BNS2" s="1135"/>
      <c r="BNT2" s="1135"/>
      <c r="BNU2" s="1135"/>
      <c r="BNV2" s="1135"/>
      <c r="BNW2" s="1135"/>
      <c r="BNX2" s="1135"/>
      <c r="BNY2" s="1135"/>
      <c r="BNZ2" s="1135"/>
      <c r="BOA2" s="1135"/>
      <c r="BOB2" s="1135"/>
      <c r="BOC2" s="1135"/>
      <c r="BOD2" s="1135"/>
      <c r="BOE2" s="1135"/>
      <c r="BOF2" s="1135"/>
      <c r="BOG2" s="1135"/>
      <c r="BOH2" s="1135"/>
      <c r="BOI2" s="1135"/>
      <c r="BOJ2" s="1135"/>
      <c r="BOK2" s="1135"/>
      <c r="BOL2" s="1135"/>
      <c r="BOM2" s="1135"/>
      <c r="BON2" s="1135"/>
      <c r="BOO2" s="1135"/>
      <c r="BOP2" s="1135"/>
      <c r="BOQ2" s="1135"/>
      <c r="BOR2" s="1135"/>
      <c r="BOS2" s="1135"/>
      <c r="BOT2" s="1135"/>
      <c r="BOU2" s="1135"/>
      <c r="BOV2" s="1135"/>
      <c r="BOW2" s="1135"/>
      <c r="BOX2" s="1135"/>
      <c r="BOY2" s="1135"/>
      <c r="BOZ2" s="1135"/>
      <c r="BPA2" s="1135"/>
      <c r="BPB2" s="1135"/>
      <c r="BPC2" s="1135"/>
      <c r="BPD2" s="1135"/>
      <c r="BPE2" s="1135"/>
      <c r="BPF2" s="1135"/>
      <c r="BPG2" s="1135"/>
      <c r="BPH2" s="1135"/>
      <c r="BPI2" s="1135"/>
      <c r="BPJ2" s="1135"/>
      <c r="BPK2" s="1135"/>
      <c r="BPL2" s="1135"/>
      <c r="BPM2" s="1135"/>
      <c r="BPN2" s="1135"/>
      <c r="BPO2" s="1135"/>
      <c r="BPP2" s="1135"/>
      <c r="BPQ2" s="1135"/>
      <c r="BPR2" s="1135"/>
      <c r="BPS2" s="1135"/>
      <c r="BPT2" s="1135"/>
      <c r="BPU2" s="1135"/>
      <c r="BPV2" s="1135"/>
      <c r="BPW2" s="1135"/>
      <c r="BPX2" s="1135"/>
      <c r="BPY2" s="1135"/>
      <c r="BPZ2" s="1135"/>
      <c r="BQA2" s="1135"/>
      <c r="BQB2" s="1135"/>
      <c r="BQC2" s="1135"/>
      <c r="BQD2" s="1135"/>
      <c r="BQE2" s="1135"/>
      <c r="BQF2" s="1135"/>
      <c r="BQG2" s="1135"/>
      <c r="BQH2" s="1135"/>
      <c r="BQI2" s="1135"/>
      <c r="BQJ2" s="1135"/>
      <c r="BQK2" s="1135"/>
      <c r="BQL2" s="1135"/>
      <c r="BQM2" s="1135"/>
      <c r="BQN2" s="1135"/>
      <c r="BQO2" s="1135"/>
      <c r="BQP2" s="1135"/>
      <c r="BQQ2" s="1135"/>
      <c r="BQR2" s="1135"/>
      <c r="BQS2" s="1135"/>
      <c r="BQT2" s="1135"/>
      <c r="BQU2" s="1135"/>
      <c r="BQV2" s="1135"/>
      <c r="BQW2" s="1135"/>
      <c r="BQX2" s="1135"/>
      <c r="BQY2" s="1135"/>
      <c r="BQZ2" s="1135"/>
      <c r="BRA2" s="1135"/>
      <c r="BRB2" s="1135"/>
      <c r="BRC2" s="1135"/>
      <c r="BRD2" s="1135"/>
      <c r="BRE2" s="1135"/>
      <c r="BRF2" s="1135"/>
      <c r="BRG2" s="1135"/>
      <c r="BRH2" s="1135"/>
      <c r="BRI2" s="1135"/>
      <c r="BRJ2" s="1135"/>
      <c r="BRK2" s="1135"/>
      <c r="BRL2" s="1135"/>
      <c r="BRM2" s="1135"/>
      <c r="BRN2" s="1135"/>
      <c r="BRO2" s="1135"/>
      <c r="BRP2" s="1135"/>
      <c r="BRQ2" s="1135"/>
      <c r="BRR2" s="1135"/>
      <c r="BRS2" s="1135"/>
      <c r="BRT2" s="1135"/>
      <c r="BRU2" s="1135"/>
      <c r="BRV2" s="1135"/>
      <c r="BRW2" s="1135"/>
      <c r="BRX2" s="1135"/>
      <c r="BRY2" s="1135"/>
      <c r="BRZ2" s="1135"/>
      <c r="BSA2" s="1135"/>
      <c r="BSB2" s="1135"/>
      <c r="BSC2" s="1135"/>
      <c r="BSD2" s="1135"/>
      <c r="BSE2" s="1135"/>
      <c r="BSF2" s="1135"/>
      <c r="BSG2" s="1135"/>
      <c r="BSH2" s="1135"/>
      <c r="BSI2" s="1135"/>
      <c r="BSJ2" s="1135"/>
      <c r="BSK2" s="1135"/>
      <c r="BSL2" s="1135"/>
      <c r="BSM2" s="1135"/>
      <c r="BSN2" s="1135"/>
      <c r="BSO2" s="1135"/>
      <c r="BSP2" s="1135"/>
      <c r="BSQ2" s="1135"/>
      <c r="BSR2" s="1135"/>
      <c r="BSS2" s="1135"/>
      <c r="BST2" s="1135"/>
      <c r="BSU2" s="1135"/>
      <c r="BSV2" s="1135"/>
      <c r="BSW2" s="1135"/>
      <c r="BSX2" s="1135"/>
      <c r="BSY2" s="1135"/>
      <c r="BSZ2" s="1135"/>
      <c r="BTA2" s="1135"/>
      <c r="BTB2" s="1135"/>
      <c r="BTC2" s="1135"/>
      <c r="BTD2" s="1135"/>
      <c r="BTE2" s="1135"/>
      <c r="BTF2" s="1135"/>
      <c r="BTG2" s="1135"/>
      <c r="BTH2" s="1135"/>
      <c r="BTI2" s="1135"/>
      <c r="BTJ2" s="1135"/>
      <c r="BTK2" s="1135"/>
      <c r="BTL2" s="1135"/>
      <c r="BTM2" s="1135"/>
      <c r="BTN2" s="1135"/>
      <c r="BTO2" s="1135"/>
      <c r="BTP2" s="1135"/>
      <c r="BTQ2" s="1135"/>
      <c r="BTR2" s="1135"/>
      <c r="BTS2" s="1135"/>
      <c r="BTT2" s="1135"/>
      <c r="BTU2" s="1135"/>
      <c r="BTV2" s="1135"/>
      <c r="BTW2" s="1135"/>
      <c r="BTX2" s="1135"/>
      <c r="BTY2" s="1135"/>
      <c r="BTZ2" s="1135"/>
      <c r="BUA2" s="1135"/>
      <c r="BUB2" s="1135"/>
      <c r="BUC2" s="1135"/>
      <c r="BUD2" s="1135"/>
      <c r="BUE2" s="1135"/>
      <c r="BUF2" s="1135"/>
      <c r="BUG2" s="1135"/>
      <c r="BUH2" s="1135"/>
      <c r="BUI2" s="1135"/>
      <c r="BUJ2" s="1135"/>
      <c r="BUK2" s="1135"/>
      <c r="BUL2" s="1135"/>
      <c r="BUM2" s="1135"/>
      <c r="BUN2" s="1135"/>
      <c r="BUO2" s="1135"/>
      <c r="BUP2" s="1135"/>
      <c r="BUQ2" s="1135"/>
      <c r="BUR2" s="1135"/>
      <c r="BUS2" s="1135"/>
      <c r="BUT2" s="1135"/>
      <c r="BUU2" s="1135"/>
      <c r="BUV2" s="1135"/>
      <c r="BUW2" s="1135"/>
      <c r="BUX2" s="1135"/>
      <c r="BUY2" s="1135"/>
      <c r="BUZ2" s="1135"/>
      <c r="BVA2" s="1135"/>
      <c r="BVB2" s="1135"/>
      <c r="BVC2" s="1135"/>
      <c r="BVD2" s="1135"/>
      <c r="BVE2" s="1135"/>
      <c r="BVF2" s="1135"/>
      <c r="BVG2" s="1135"/>
      <c r="BVH2" s="1135"/>
      <c r="BVI2" s="1135"/>
      <c r="BVJ2" s="1135"/>
      <c r="BVK2" s="1135"/>
      <c r="BVL2" s="1135"/>
      <c r="BVM2" s="1135"/>
      <c r="BVN2" s="1135"/>
      <c r="BVO2" s="1135"/>
      <c r="BVP2" s="1135"/>
      <c r="BVQ2" s="1135"/>
      <c r="BVR2" s="1135"/>
      <c r="BVS2" s="1135"/>
      <c r="BVT2" s="1135"/>
      <c r="BVU2" s="1135"/>
      <c r="BVV2" s="1135"/>
      <c r="BVW2" s="1135"/>
      <c r="BVX2" s="1135"/>
      <c r="BVY2" s="1135"/>
      <c r="BVZ2" s="1135"/>
      <c r="BWA2" s="1135"/>
      <c r="BWB2" s="1135"/>
      <c r="BWC2" s="1135"/>
      <c r="BWD2" s="1135"/>
      <c r="BWE2" s="1135"/>
      <c r="BWF2" s="1135"/>
      <c r="BWG2" s="1135"/>
      <c r="BWH2" s="1135"/>
      <c r="BWI2" s="1135"/>
      <c r="BWJ2" s="1135"/>
      <c r="BWK2" s="1135"/>
      <c r="BWL2" s="1135"/>
      <c r="BWM2" s="1135"/>
      <c r="BWN2" s="1135"/>
      <c r="BWO2" s="1135"/>
      <c r="BWP2" s="1135"/>
      <c r="BWQ2" s="1135"/>
      <c r="BWR2" s="1135"/>
      <c r="BWS2" s="1135"/>
      <c r="BWT2" s="1135"/>
      <c r="BWU2" s="1135"/>
      <c r="BWV2" s="1135"/>
      <c r="BWW2" s="1135"/>
      <c r="BWX2" s="1135"/>
      <c r="BWY2" s="1135"/>
      <c r="BWZ2" s="1135"/>
      <c r="BXA2" s="1135"/>
      <c r="BXB2" s="1135"/>
      <c r="BXC2" s="1135"/>
      <c r="BXD2" s="1135"/>
      <c r="BXE2" s="1135"/>
      <c r="BXF2" s="1135"/>
      <c r="BXG2" s="1135"/>
      <c r="BXH2" s="1135"/>
      <c r="BXI2" s="1135"/>
      <c r="BXJ2" s="1135"/>
      <c r="BXK2" s="1135"/>
      <c r="BXL2" s="1135"/>
      <c r="BXM2" s="1135"/>
      <c r="BXN2" s="1135"/>
      <c r="BXO2" s="1135"/>
      <c r="BXP2" s="1135"/>
      <c r="BXQ2" s="1135"/>
      <c r="BXR2" s="1135"/>
      <c r="BXS2" s="1135"/>
      <c r="BXT2" s="1135"/>
      <c r="BXU2" s="1135"/>
      <c r="BXV2" s="1135"/>
      <c r="BXW2" s="1135"/>
      <c r="BXX2" s="1135"/>
      <c r="BXY2" s="1135"/>
      <c r="BXZ2" s="1135"/>
      <c r="BYA2" s="1135"/>
      <c r="BYB2" s="1135"/>
      <c r="BYC2" s="1135"/>
      <c r="BYD2" s="1135"/>
      <c r="BYE2" s="1135"/>
      <c r="BYF2" s="1135"/>
      <c r="BYG2" s="1135"/>
      <c r="BYH2" s="1135"/>
      <c r="BYI2" s="1135"/>
      <c r="BYJ2" s="1135"/>
      <c r="BYK2" s="1135"/>
      <c r="BYL2" s="1135"/>
      <c r="BYM2" s="1135"/>
      <c r="BYN2" s="1135"/>
      <c r="BYO2" s="1135"/>
      <c r="BYP2" s="1135"/>
      <c r="BYQ2" s="1135"/>
      <c r="BYR2" s="1135"/>
      <c r="BYS2" s="1135"/>
      <c r="BYT2" s="1135"/>
      <c r="BYU2" s="1135"/>
      <c r="BYV2" s="1135"/>
      <c r="BYW2" s="1135"/>
      <c r="BYX2" s="1135"/>
      <c r="BYY2" s="1135"/>
      <c r="BYZ2" s="1135"/>
      <c r="BZA2" s="1135"/>
      <c r="BZB2" s="1135"/>
      <c r="BZC2" s="1135"/>
      <c r="BZD2" s="1135"/>
      <c r="BZE2" s="1135"/>
      <c r="BZF2" s="1135"/>
      <c r="BZG2" s="1135"/>
      <c r="BZH2" s="1135"/>
      <c r="BZI2" s="1135"/>
      <c r="BZJ2" s="1135"/>
      <c r="BZK2" s="1135"/>
      <c r="BZL2" s="1135"/>
      <c r="BZM2" s="1135"/>
      <c r="BZN2" s="1135"/>
      <c r="BZO2" s="1135"/>
      <c r="BZP2" s="1135"/>
      <c r="BZQ2" s="1135"/>
      <c r="BZR2" s="1135"/>
      <c r="BZS2" s="1135"/>
      <c r="BZT2" s="1135"/>
      <c r="BZU2" s="1135"/>
      <c r="BZV2" s="1135"/>
      <c r="BZW2" s="1135"/>
      <c r="BZX2" s="1135"/>
      <c r="BZY2" s="1135"/>
      <c r="BZZ2" s="1135"/>
      <c r="CAA2" s="1135"/>
      <c r="CAB2" s="1135"/>
      <c r="CAC2" s="1135"/>
      <c r="CAD2" s="1135"/>
      <c r="CAE2" s="1135"/>
      <c r="CAF2" s="1135"/>
      <c r="CAG2" s="1135"/>
      <c r="CAH2" s="1135"/>
      <c r="CAI2" s="1135"/>
      <c r="CAJ2" s="1135"/>
      <c r="CAK2" s="1135"/>
      <c r="CAL2" s="1135"/>
      <c r="CAM2" s="1135"/>
      <c r="CAN2" s="1135"/>
      <c r="CAO2" s="1135"/>
      <c r="CAP2" s="1135"/>
      <c r="CAQ2" s="1135"/>
      <c r="CAR2" s="1135"/>
      <c r="CAS2" s="1135"/>
      <c r="CAT2" s="1135"/>
      <c r="CAU2" s="1135"/>
      <c r="CAV2" s="1135"/>
      <c r="CAW2" s="1135"/>
      <c r="CAX2" s="1135"/>
      <c r="CAY2" s="1135"/>
      <c r="CAZ2" s="1135"/>
      <c r="CBA2" s="1135"/>
      <c r="CBB2" s="1135"/>
      <c r="CBC2" s="1135"/>
      <c r="CBD2" s="1135"/>
      <c r="CBE2" s="1135"/>
      <c r="CBF2" s="1135"/>
      <c r="CBG2" s="1135"/>
      <c r="CBH2" s="1135"/>
      <c r="CBI2" s="1135"/>
      <c r="CBJ2" s="1135"/>
      <c r="CBK2" s="1135"/>
      <c r="CBL2" s="1135"/>
      <c r="CBM2" s="1135"/>
      <c r="CBN2" s="1135"/>
      <c r="CBO2" s="1135"/>
      <c r="CBP2" s="1135"/>
      <c r="CBQ2" s="1135"/>
      <c r="CBR2" s="1135"/>
      <c r="CBS2" s="1135"/>
      <c r="CBT2" s="1135"/>
      <c r="CBU2" s="1135"/>
      <c r="CBV2" s="1135"/>
      <c r="CBW2" s="1135"/>
      <c r="CBX2" s="1135"/>
      <c r="CBY2" s="1135"/>
      <c r="CBZ2" s="1135"/>
      <c r="CCA2" s="1135"/>
      <c r="CCB2" s="1135"/>
      <c r="CCC2" s="1135"/>
      <c r="CCD2" s="1135"/>
      <c r="CCE2" s="1135"/>
      <c r="CCF2" s="1135"/>
      <c r="CCG2" s="1135"/>
      <c r="CCH2" s="1135"/>
      <c r="CCI2" s="1135"/>
      <c r="CCJ2" s="1135"/>
      <c r="CCK2" s="1135"/>
      <c r="CCL2" s="1135"/>
      <c r="CCM2" s="1135"/>
      <c r="CCN2" s="1135"/>
      <c r="CCO2" s="1135"/>
      <c r="CCP2" s="1135"/>
      <c r="CCQ2" s="1135"/>
      <c r="CCR2" s="1135"/>
      <c r="CCS2" s="1135"/>
      <c r="CCT2" s="1135"/>
      <c r="CCU2" s="1135"/>
      <c r="CCV2" s="1135"/>
      <c r="CCW2" s="1135"/>
      <c r="CCX2" s="1135"/>
      <c r="CCY2" s="1135"/>
      <c r="CCZ2" s="1135"/>
      <c r="CDA2" s="1135"/>
      <c r="CDB2" s="1135"/>
      <c r="CDC2" s="1135"/>
      <c r="CDD2" s="1135"/>
      <c r="CDE2" s="1135"/>
      <c r="CDF2" s="1135"/>
      <c r="CDG2" s="1135"/>
      <c r="CDH2" s="1135"/>
      <c r="CDI2" s="1135"/>
      <c r="CDJ2" s="1135"/>
      <c r="CDK2" s="1135"/>
      <c r="CDL2" s="1135"/>
      <c r="CDM2" s="1135"/>
      <c r="CDN2" s="1135"/>
      <c r="CDO2" s="1135"/>
      <c r="CDP2" s="1135"/>
      <c r="CDQ2" s="1135"/>
      <c r="CDR2" s="1135"/>
      <c r="CDS2" s="1135"/>
      <c r="CDT2" s="1135"/>
      <c r="CDU2" s="1135"/>
      <c r="CDV2" s="1135"/>
      <c r="CDW2" s="1135"/>
      <c r="CDX2" s="1135"/>
      <c r="CDY2" s="1135"/>
      <c r="CDZ2" s="1135"/>
      <c r="CEA2" s="1135"/>
      <c r="CEB2" s="1135"/>
      <c r="CEC2" s="1135"/>
      <c r="CED2" s="1135"/>
      <c r="CEE2" s="1135"/>
      <c r="CEF2" s="1135"/>
      <c r="CEG2" s="1135"/>
      <c r="CEH2" s="1135"/>
      <c r="CEI2" s="1135"/>
      <c r="CEJ2" s="1135"/>
      <c r="CEK2" s="1135"/>
      <c r="CEL2" s="1135"/>
      <c r="CEM2" s="1135"/>
      <c r="CEN2" s="1135"/>
      <c r="CEO2" s="1135"/>
      <c r="CEP2" s="1135"/>
      <c r="CEQ2" s="1135"/>
      <c r="CER2" s="1135"/>
      <c r="CES2" s="1135"/>
      <c r="CET2" s="1135"/>
      <c r="CEU2" s="1135"/>
      <c r="CEV2" s="1135"/>
      <c r="CEW2" s="1135"/>
      <c r="CEX2" s="1135"/>
      <c r="CEY2" s="1135"/>
      <c r="CEZ2" s="1135"/>
      <c r="CFA2" s="1135"/>
      <c r="CFB2" s="1135"/>
      <c r="CFC2" s="1135"/>
      <c r="CFD2" s="1135"/>
      <c r="CFE2" s="1135"/>
      <c r="CFF2" s="1135"/>
      <c r="CFG2" s="1135"/>
      <c r="CFH2" s="1135"/>
      <c r="CFI2" s="1135"/>
      <c r="CFJ2" s="1135"/>
      <c r="CFK2" s="1135"/>
      <c r="CFL2" s="1135"/>
      <c r="CFM2" s="1135"/>
      <c r="CFN2" s="1135"/>
      <c r="CFO2" s="1135"/>
      <c r="CFP2" s="1135"/>
      <c r="CFQ2" s="1135"/>
      <c r="CFR2" s="1135"/>
      <c r="CFS2" s="1135"/>
      <c r="CFT2" s="1135"/>
      <c r="CFU2" s="1135"/>
      <c r="CFV2" s="1135"/>
      <c r="CFW2" s="1135"/>
      <c r="CFX2" s="1135"/>
      <c r="CFY2" s="1135"/>
      <c r="CFZ2" s="1135"/>
      <c r="CGA2" s="1135"/>
      <c r="CGB2" s="1135"/>
      <c r="CGC2" s="1135"/>
      <c r="CGD2" s="1135"/>
      <c r="CGE2" s="1135"/>
      <c r="CGF2" s="1135"/>
      <c r="CGG2" s="1135"/>
      <c r="CGH2" s="1135"/>
      <c r="CGI2" s="1135"/>
      <c r="CGJ2" s="1135"/>
      <c r="CGK2" s="1135"/>
      <c r="CGL2" s="1135"/>
      <c r="CGM2" s="1135"/>
      <c r="CGN2" s="1135"/>
      <c r="CGO2" s="1135"/>
      <c r="CGP2" s="1135"/>
      <c r="CGQ2" s="1135"/>
      <c r="CGR2" s="1135"/>
      <c r="CGS2" s="1135"/>
      <c r="CGT2" s="1135"/>
      <c r="CGU2" s="1135"/>
      <c r="CGV2" s="1135"/>
      <c r="CGW2" s="1135"/>
      <c r="CGX2" s="1135"/>
      <c r="CGY2" s="1135"/>
      <c r="CGZ2" s="1135"/>
      <c r="CHA2" s="1135"/>
      <c r="CHB2" s="1135"/>
      <c r="CHC2" s="1135"/>
      <c r="CHD2" s="1135"/>
      <c r="CHE2" s="1135"/>
      <c r="CHF2" s="1135"/>
      <c r="CHG2" s="1135"/>
      <c r="CHH2" s="1135"/>
      <c r="CHI2" s="1135"/>
      <c r="CHJ2" s="1135"/>
      <c r="CHK2" s="1135"/>
      <c r="CHL2" s="1135"/>
      <c r="CHM2" s="1135"/>
      <c r="CHN2" s="1135"/>
      <c r="CHO2" s="1135"/>
      <c r="CHP2" s="1135"/>
      <c r="CHQ2" s="1135"/>
      <c r="CHR2" s="1135"/>
      <c r="CHS2" s="1135"/>
      <c r="CHT2" s="1135"/>
      <c r="CHU2" s="1135"/>
      <c r="CHV2" s="1135"/>
      <c r="CHW2" s="1135"/>
      <c r="CHX2" s="1135"/>
      <c r="CHY2" s="1135"/>
      <c r="CHZ2" s="1135"/>
      <c r="CIA2" s="1135"/>
      <c r="CIB2" s="1135"/>
      <c r="CIC2" s="1135"/>
      <c r="CID2" s="1135"/>
      <c r="CIE2" s="1135"/>
      <c r="CIF2" s="1135"/>
      <c r="CIG2" s="1135"/>
      <c r="CIH2" s="1135"/>
      <c r="CII2" s="1135"/>
      <c r="CIJ2" s="1135"/>
      <c r="CIK2" s="1135"/>
      <c r="CIL2" s="1135"/>
      <c r="CIM2" s="1135"/>
      <c r="CIN2" s="1135"/>
      <c r="CIO2" s="1135"/>
      <c r="CIP2" s="1135"/>
      <c r="CIQ2" s="1135"/>
      <c r="CIR2" s="1135"/>
      <c r="CIS2" s="1135"/>
      <c r="CIT2" s="1135"/>
      <c r="CIU2" s="1135"/>
      <c r="CIV2" s="1135"/>
      <c r="CIW2" s="1135"/>
      <c r="CIX2" s="1135"/>
      <c r="CIY2" s="1135"/>
      <c r="CIZ2" s="1135"/>
      <c r="CJA2" s="1135"/>
      <c r="CJB2" s="1135"/>
      <c r="CJC2" s="1135"/>
      <c r="CJD2" s="1135"/>
      <c r="CJE2" s="1135"/>
      <c r="CJF2" s="1135"/>
      <c r="CJG2" s="1135"/>
      <c r="CJH2" s="1135"/>
      <c r="CJI2" s="1135"/>
      <c r="CJJ2" s="1135"/>
      <c r="CJK2" s="1135"/>
      <c r="CJL2" s="1135"/>
      <c r="CJM2" s="1135"/>
      <c r="CJN2" s="1135"/>
      <c r="CJO2" s="1135"/>
      <c r="CJP2" s="1135"/>
      <c r="CJQ2" s="1135"/>
      <c r="CJR2" s="1135"/>
      <c r="CJS2" s="1135"/>
      <c r="CJT2" s="1135"/>
      <c r="CJU2" s="1135"/>
      <c r="CJV2" s="1135"/>
      <c r="CJW2" s="1135"/>
      <c r="CJX2" s="1135"/>
      <c r="CJY2" s="1135"/>
      <c r="CJZ2" s="1135"/>
      <c r="CKA2" s="1135"/>
      <c r="CKB2" s="1135"/>
      <c r="CKC2" s="1135"/>
      <c r="CKD2" s="1135"/>
      <c r="CKE2" s="1135"/>
      <c r="CKF2" s="1135"/>
      <c r="CKG2" s="1135"/>
      <c r="CKH2" s="1135"/>
      <c r="CKI2" s="1135"/>
      <c r="CKJ2" s="1135"/>
      <c r="CKK2" s="1135"/>
      <c r="CKL2" s="1135"/>
      <c r="CKM2" s="1135"/>
      <c r="CKN2" s="1135"/>
      <c r="CKO2" s="1135"/>
      <c r="CKP2" s="1135"/>
      <c r="CKQ2" s="1135"/>
      <c r="CKR2" s="1135"/>
      <c r="CKS2" s="1135"/>
      <c r="CKT2" s="1135"/>
      <c r="CKU2" s="1135"/>
      <c r="CKV2" s="1135"/>
      <c r="CKW2" s="1135"/>
      <c r="CKX2" s="1135"/>
      <c r="CKY2" s="1135"/>
      <c r="CKZ2" s="1135"/>
      <c r="CLA2" s="1135"/>
      <c r="CLB2" s="1135"/>
      <c r="CLC2" s="1135"/>
      <c r="CLD2" s="1135"/>
      <c r="CLE2" s="1135"/>
      <c r="CLF2" s="1135"/>
      <c r="CLG2" s="1135"/>
      <c r="CLH2" s="1135"/>
      <c r="CLI2" s="1135"/>
      <c r="CLJ2" s="1135"/>
      <c r="CLK2" s="1135"/>
      <c r="CLL2" s="1135"/>
      <c r="CLM2" s="1135"/>
      <c r="CLN2" s="1135"/>
      <c r="CLO2" s="1135"/>
      <c r="CLP2" s="1135"/>
      <c r="CLQ2" s="1135"/>
      <c r="CLR2" s="1135"/>
      <c r="CLS2" s="1135"/>
      <c r="CLT2" s="1135"/>
      <c r="CLU2" s="1135"/>
      <c r="CLV2" s="1135"/>
      <c r="CLW2" s="1135"/>
      <c r="CLX2" s="1135"/>
      <c r="CLY2" s="1135"/>
      <c r="CLZ2" s="1135"/>
      <c r="CMA2" s="1135"/>
      <c r="CMB2" s="1135"/>
      <c r="CMC2" s="1135"/>
      <c r="CMD2" s="1135"/>
      <c r="CME2" s="1135"/>
      <c r="CMF2" s="1135"/>
      <c r="CMG2" s="1135"/>
      <c r="CMH2" s="1135"/>
      <c r="CMI2" s="1135"/>
      <c r="CMJ2" s="1135"/>
      <c r="CMK2" s="1135"/>
      <c r="CML2" s="1135"/>
      <c r="CMM2" s="1135"/>
      <c r="CMN2" s="1135"/>
      <c r="CMO2" s="1135"/>
      <c r="CMP2" s="1135"/>
      <c r="CMQ2" s="1135"/>
      <c r="CMR2" s="1135"/>
      <c r="CMS2" s="1135"/>
      <c r="CMT2" s="1135"/>
      <c r="CMU2" s="1135"/>
      <c r="CMV2" s="1135"/>
      <c r="CMW2" s="1135"/>
      <c r="CMX2" s="1135"/>
      <c r="CMY2" s="1135"/>
      <c r="CMZ2" s="1135"/>
      <c r="CNA2" s="1135"/>
      <c r="CNB2" s="1135"/>
      <c r="CNC2" s="1135"/>
      <c r="CND2" s="1135"/>
      <c r="CNE2" s="1135"/>
      <c r="CNF2" s="1135"/>
      <c r="CNG2" s="1135"/>
      <c r="CNH2" s="1135"/>
      <c r="CNI2" s="1135"/>
      <c r="CNJ2" s="1135"/>
      <c r="CNK2" s="1135"/>
      <c r="CNL2" s="1135"/>
      <c r="CNM2" s="1135"/>
      <c r="CNN2" s="1135"/>
      <c r="CNO2" s="1135"/>
      <c r="CNP2" s="1135"/>
      <c r="CNQ2" s="1135"/>
      <c r="CNR2" s="1135"/>
      <c r="CNS2" s="1135"/>
      <c r="CNT2" s="1135"/>
      <c r="CNU2" s="1135"/>
      <c r="CNV2" s="1135"/>
      <c r="CNW2" s="1135"/>
      <c r="CNX2" s="1135"/>
      <c r="CNY2" s="1135"/>
      <c r="CNZ2" s="1135"/>
      <c r="COA2" s="1135"/>
      <c r="COB2" s="1135"/>
      <c r="COC2" s="1135"/>
      <c r="COD2" s="1135"/>
      <c r="COE2" s="1135"/>
      <c r="COF2" s="1135"/>
      <c r="COG2" s="1135"/>
      <c r="COH2" s="1135"/>
      <c r="COI2" s="1135"/>
      <c r="COJ2" s="1135"/>
      <c r="COK2" s="1135"/>
      <c r="COL2" s="1135"/>
      <c r="COM2" s="1135"/>
      <c r="CON2" s="1135"/>
      <c r="COO2" s="1135"/>
      <c r="COP2" s="1135"/>
      <c r="COQ2" s="1135"/>
      <c r="COR2" s="1135"/>
      <c r="COS2" s="1135"/>
      <c r="COT2" s="1135"/>
      <c r="COU2" s="1135"/>
      <c r="COV2" s="1135"/>
      <c r="COW2" s="1135"/>
      <c r="COX2" s="1135"/>
      <c r="COY2" s="1135"/>
      <c r="COZ2" s="1135"/>
      <c r="CPA2" s="1135"/>
      <c r="CPB2" s="1135"/>
      <c r="CPC2" s="1135"/>
      <c r="CPD2" s="1135"/>
      <c r="CPE2" s="1135"/>
      <c r="CPF2" s="1135"/>
      <c r="CPG2" s="1135"/>
      <c r="CPH2" s="1135"/>
      <c r="CPI2" s="1135"/>
      <c r="CPJ2" s="1135"/>
      <c r="CPK2" s="1135"/>
      <c r="CPL2" s="1135"/>
      <c r="CPM2" s="1135"/>
      <c r="CPN2" s="1135"/>
      <c r="CPO2" s="1135"/>
      <c r="CPP2" s="1135"/>
      <c r="CPQ2" s="1135"/>
      <c r="CPR2" s="1135"/>
      <c r="CPS2" s="1135"/>
      <c r="CPT2" s="1135"/>
      <c r="CPU2" s="1135"/>
      <c r="CPV2" s="1135"/>
      <c r="CPW2" s="1135"/>
      <c r="CPX2" s="1135"/>
      <c r="CPY2" s="1135"/>
      <c r="CPZ2" s="1135"/>
      <c r="CQA2" s="1135"/>
      <c r="CQB2" s="1135"/>
      <c r="CQC2" s="1135"/>
      <c r="CQD2" s="1135"/>
      <c r="CQE2" s="1135"/>
      <c r="CQF2" s="1135"/>
      <c r="CQG2" s="1135"/>
      <c r="CQH2" s="1135"/>
      <c r="CQI2" s="1135"/>
      <c r="CQJ2" s="1135"/>
      <c r="CQK2" s="1135"/>
      <c r="CQL2" s="1135"/>
      <c r="CQM2" s="1135"/>
      <c r="CQN2" s="1135"/>
      <c r="CQO2" s="1135"/>
      <c r="CQP2" s="1135"/>
      <c r="CQQ2" s="1135"/>
      <c r="CQR2" s="1135"/>
      <c r="CQS2" s="1135"/>
      <c r="CQT2" s="1135"/>
      <c r="CQU2" s="1135"/>
      <c r="CQV2" s="1135"/>
      <c r="CQW2" s="1135"/>
      <c r="CQX2" s="1135"/>
      <c r="CQY2" s="1135"/>
      <c r="CQZ2" s="1135"/>
      <c r="CRA2" s="1135"/>
      <c r="CRB2" s="1135"/>
      <c r="CRC2" s="1135"/>
      <c r="CRD2" s="1135"/>
      <c r="CRE2" s="1135"/>
      <c r="CRF2" s="1135"/>
      <c r="CRG2" s="1135"/>
      <c r="CRH2" s="1135"/>
      <c r="CRI2" s="1135"/>
      <c r="CRJ2" s="1135"/>
      <c r="CRK2" s="1135"/>
      <c r="CRL2" s="1135"/>
      <c r="CRM2" s="1135"/>
      <c r="CRN2" s="1135"/>
      <c r="CRO2" s="1135"/>
      <c r="CRP2" s="1135"/>
      <c r="CRQ2" s="1135"/>
      <c r="CRR2" s="1135"/>
      <c r="CRS2" s="1135"/>
      <c r="CRT2" s="1135"/>
      <c r="CRU2" s="1135"/>
      <c r="CRV2" s="1135"/>
      <c r="CRW2" s="1135"/>
      <c r="CRX2" s="1135"/>
      <c r="CRY2" s="1135"/>
      <c r="CRZ2" s="1135"/>
      <c r="CSA2" s="1135"/>
      <c r="CSB2" s="1135"/>
      <c r="CSC2" s="1135"/>
      <c r="CSD2" s="1135"/>
      <c r="CSE2" s="1135"/>
      <c r="CSF2" s="1135"/>
      <c r="CSG2" s="1135"/>
      <c r="CSH2" s="1135"/>
      <c r="CSI2" s="1135"/>
      <c r="CSJ2" s="1135"/>
      <c r="CSK2" s="1135"/>
      <c r="CSL2" s="1135"/>
      <c r="CSM2" s="1135"/>
      <c r="CSN2" s="1135"/>
      <c r="CSO2" s="1135"/>
      <c r="CSP2" s="1135"/>
      <c r="CSQ2" s="1135"/>
      <c r="CSR2" s="1135"/>
      <c r="CSS2" s="1135"/>
      <c r="CST2" s="1135"/>
      <c r="CSU2" s="1135"/>
      <c r="CSV2" s="1135"/>
      <c r="CSW2" s="1135"/>
      <c r="CSX2" s="1135"/>
      <c r="CSY2" s="1135"/>
      <c r="CSZ2" s="1135"/>
      <c r="CTA2" s="1135"/>
      <c r="CTB2" s="1135"/>
      <c r="CTC2" s="1135"/>
      <c r="CTD2" s="1135"/>
      <c r="CTE2" s="1135"/>
      <c r="CTF2" s="1135"/>
      <c r="CTG2" s="1135"/>
      <c r="CTH2" s="1135"/>
      <c r="CTI2" s="1135"/>
      <c r="CTJ2" s="1135"/>
      <c r="CTK2" s="1135"/>
      <c r="CTL2" s="1135"/>
      <c r="CTM2" s="1135"/>
      <c r="CTN2" s="1135"/>
      <c r="CTO2" s="1135"/>
      <c r="CTP2" s="1135"/>
      <c r="CTQ2" s="1135"/>
      <c r="CTR2" s="1135"/>
      <c r="CTS2" s="1135"/>
      <c r="CTT2" s="1135"/>
      <c r="CTU2" s="1135"/>
      <c r="CTV2" s="1135"/>
      <c r="CTW2" s="1135"/>
      <c r="CTX2" s="1135"/>
      <c r="CTY2" s="1135"/>
      <c r="CTZ2" s="1135"/>
      <c r="CUA2" s="1135"/>
      <c r="CUB2" s="1135"/>
      <c r="CUC2" s="1135"/>
      <c r="CUD2" s="1135"/>
      <c r="CUE2" s="1135"/>
      <c r="CUF2" s="1135"/>
      <c r="CUG2" s="1135"/>
      <c r="CUH2" s="1135"/>
      <c r="CUI2" s="1135"/>
      <c r="CUJ2" s="1135"/>
      <c r="CUK2" s="1135"/>
      <c r="CUL2" s="1135"/>
      <c r="CUM2" s="1135"/>
      <c r="CUN2" s="1135"/>
      <c r="CUO2" s="1135"/>
      <c r="CUP2" s="1135"/>
      <c r="CUQ2" s="1135"/>
      <c r="CUR2" s="1135"/>
      <c r="CUS2" s="1135"/>
      <c r="CUT2" s="1135"/>
      <c r="CUU2" s="1135"/>
      <c r="CUV2" s="1135"/>
      <c r="CUW2" s="1135"/>
      <c r="CUX2" s="1135"/>
      <c r="CUY2" s="1135"/>
      <c r="CUZ2" s="1135"/>
      <c r="CVA2" s="1135"/>
      <c r="CVB2" s="1135"/>
      <c r="CVC2" s="1135"/>
      <c r="CVD2" s="1135"/>
      <c r="CVE2" s="1135"/>
      <c r="CVF2" s="1135"/>
      <c r="CVG2" s="1135"/>
      <c r="CVH2" s="1135"/>
      <c r="CVI2" s="1135"/>
      <c r="CVJ2" s="1135"/>
      <c r="CVK2" s="1135"/>
      <c r="CVL2" s="1135"/>
      <c r="CVM2" s="1135"/>
      <c r="CVN2" s="1135"/>
      <c r="CVO2" s="1135"/>
      <c r="CVP2" s="1135"/>
      <c r="CVQ2" s="1135"/>
      <c r="CVR2" s="1135"/>
      <c r="CVS2" s="1135"/>
      <c r="CVT2" s="1135"/>
      <c r="CVU2" s="1135"/>
      <c r="CVV2" s="1135"/>
      <c r="CVW2" s="1135"/>
      <c r="CVX2" s="1135"/>
      <c r="CVY2" s="1135"/>
      <c r="CVZ2" s="1135"/>
      <c r="CWA2" s="1135"/>
      <c r="CWB2" s="1135"/>
      <c r="CWC2" s="1135"/>
      <c r="CWD2" s="1135"/>
      <c r="CWE2" s="1135"/>
      <c r="CWF2" s="1135"/>
      <c r="CWG2" s="1135"/>
      <c r="CWH2" s="1135"/>
      <c r="CWI2" s="1135"/>
      <c r="CWJ2" s="1135"/>
      <c r="CWK2" s="1135"/>
      <c r="CWL2" s="1135"/>
      <c r="CWM2" s="1135"/>
      <c r="CWN2" s="1135"/>
      <c r="CWO2" s="1135"/>
      <c r="CWP2" s="1135"/>
      <c r="CWQ2" s="1135"/>
      <c r="CWR2" s="1135"/>
      <c r="CWS2" s="1135"/>
      <c r="CWT2" s="1135"/>
      <c r="CWU2" s="1135"/>
      <c r="CWV2" s="1135"/>
      <c r="CWW2" s="1135"/>
      <c r="CWX2" s="1135"/>
      <c r="CWY2" s="1135"/>
      <c r="CWZ2" s="1135"/>
      <c r="CXA2" s="1135"/>
      <c r="CXB2" s="1135"/>
      <c r="CXC2" s="1135"/>
      <c r="CXD2" s="1135"/>
      <c r="CXE2" s="1135"/>
      <c r="CXF2" s="1135"/>
      <c r="CXG2" s="1135"/>
      <c r="CXH2" s="1135"/>
      <c r="CXI2" s="1135"/>
      <c r="CXJ2" s="1135"/>
      <c r="CXK2" s="1135"/>
      <c r="CXL2" s="1135"/>
      <c r="CXM2" s="1135"/>
      <c r="CXN2" s="1135"/>
      <c r="CXO2" s="1135"/>
      <c r="CXP2" s="1135"/>
      <c r="CXQ2" s="1135"/>
      <c r="CXR2" s="1135"/>
      <c r="CXS2" s="1135"/>
      <c r="CXT2" s="1135"/>
      <c r="CXU2" s="1135"/>
      <c r="CXV2" s="1135"/>
      <c r="CXW2" s="1135"/>
      <c r="CXX2" s="1135"/>
      <c r="CXY2" s="1135"/>
      <c r="CXZ2" s="1135"/>
      <c r="CYA2" s="1135"/>
      <c r="CYB2" s="1135"/>
      <c r="CYC2" s="1135"/>
      <c r="CYD2" s="1135"/>
      <c r="CYE2" s="1135"/>
      <c r="CYF2" s="1135"/>
      <c r="CYG2" s="1135"/>
      <c r="CYH2" s="1135"/>
      <c r="CYI2" s="1135"/>
      <c r="CYJ2" s="1135"/>
      <c r="CYK2" s="1135"/>
      <c r="CYL2" s="1135"/>
      <c r="CYM2" s="1135"/>
      <c r="CYN2" s="1135"/>
      <c r="CYO2" s="1135"/>
      <c r="CYP2" s="1135"/>
      <c r="CYQ2" s="1135"/>
      <c r="CYR2" s="1135"/>
      <c r="CYS2" s="1135"/>
      <c r="CYT2" s="1135"/>
      <c r="CYU2" s="1135"/>
      <c r="CYV2" s="1135"/>
      <c r="CYW2" s="1135"/>
      <c r="CYX2" s="1135"/>
      <c r="CYY2" s="1135"/>
      <c r="CYZ2" s="1135"/>
      <c r="CZA2" s="1135"/>
      <c r="CZB2" s="1135"/>
      <c r="CZC2" s="1135"/>
      <c r="CZD2" s="1135"/>
      <c r="CZE2" s="1135"/>
      <c r="CZF2" s="1135"/>
      <c r="CZG2" s="1135"/>
      <c r="CZH2" s="1135"/>
      <c r="CZI2" s="1135"/>
      <c r="CZJ2" s="1135"/>
      <c r="CZK2" s="1135"/>
      <c r="CZL2" s="1135"/>
      <c r="CZM2" s="1135"/>
      <c r="CZN2" s="1135"/>
      <c r="CZO2" s="1135"/>
      <c r="CZP2" s="1135"/>
      <c r="CZQ2" s="1135"/>
      <c r="CZR2" s="1135"/>
      <c r="CZS2" s="1135"/>
      <c r="CZT2" s="1135"/>
      <c r="CZU2" s="1135"/>
      <c r="CZV2" s="1135"/>
      <c r="CZW2" s="1135"/>
      <c r="CZX2" s="1135"/>
      <c r="CZY2" s="1135"/>
      <c r="CZZ2" s="1135"/>
      <c r="DAA2" s="1135"/>
      <c r="DAB2" s="1135"/>
      <c r="DAC2" s="1135"/>
      <c r="DAD2" s="1135"/>
      <c r="DAE2" s="1135"/>
      <c r="DAF2" s="1135"/>
      <c r="DAG2" s="1135"/>
      <c r="DAH2" s="1135"/>
      <c r="DAI2" s="1135"/>
      <c r="DAJ2" s="1135"/>
      <c r="DAK2" s="1135"/>
      <c r="DAL2" s="1135"/>
      <c r="DAM2" s="1135"/>
      <c r="DAN2" s="1135"/>
      <c r="DAO2" s="1135"/>
      <c r="DAP2" s="1135"/>
      <c r="DAQ2" s="1135"/>
      <c r="DAR2" s="1135"/>
      <c r="DAS2" s="1135"/>
      <c r="DAT2" s="1135"/>
      <c r="DAU2" s="1135"/>
      <c r="DAV2" s="1135"/>
      <c r="DAW2" s="1135"/>
      <c r="DAX2" s="1135"/>
      <c r="DAY2" s="1135"/>
      <c r="DAZ2" s="1135"/>
      <c r="DBA2" s="1135"/>
      <c r="DBB2" s="1135"/>
      <c r="DBC2" s="1135"/>
      <c r="DBD2" s="1135"/>
      <c r="DBE2" s="1135"/>
      <c r="DBF2" s="1135"/>
      <c r="DBG2" s="1135"/>
      <c r="DBH2" s="1135"/>
      <c r="DBI2" s="1135"/>
      <c r="DBJ2" s="1135"/>
      <c r="DBK2" s="1135"/>
      <c r="DBL2" s="1135"/>
      <c r="DBM2" s="1135"/>
      <c r="DBN2" s="1135"/>
      <c r="DBO2" s="1135"/>
      <c r="DBP2" s="1135"/>
      <c r="DBQ2" s="1135"/>
      <c r="DBR2" s="1135"/>
      <c r="DBS2" s="1135"/>
      <c r="DBT2" s="1135"/>
      <c r="DBU2" s="1135"/>
      <c r="DBV2" s="1135"/>
      <c r="DBW2" s="1135"/>
      <c r="DBX2" s="1135"/>
      <c r="DBY2" s="1135"/>
      <c r="DBZ2" s="1135"/>
      <c r="DCA2" s="1135"/>
      <c r="DCB2" s="1135"/>
      <c r="DCC2" s="1135"/>
      <c r="DCD2" s="1135"/>
      <c r="DCE2" s="1135"/>
      <c r="DCF2" s="1135"/>
      <c r="DCG2" s="1135"/>
      <c r="DCH2" s="1135"/>
      <c r="DCI2" s="1135"/>
      <c r="DCJ2" s="1135"/>
      <c r="DCK2" s="1135"/>
      <c r="DCL2" s="1135"/>
      <c r="DCM2" s="1135"/>
      <c r="DCN2" s="1135"/>
      <c r="DCO2" s="1135"/>
      <c r="DCP2" s="1135"/>
      <c r="DCQ2" s="1135"/>
      <c r="DCR2" s="1135"/>
      <c r="DCS2" s="1135"/>
      <c r="DCT2" s="1135"/>
      <c r="DCU2" s="1135"/>
      <c r="DCV2" s="1135"/>
      <c r="DCW2" s="1135"/>
      <c r="DCX2" s="1135"/>
      <c r="DCY2" s="1135"/>
      <c r="DCZ2" s="1135"/>
      <c r="DDA2" s="1135"/>
      <c r="DDB2" s="1135"/>
      <c r="DDC2" s="1135"/>
      <c r="DDD2" s="1135"/>
      <c r="DDE2" s="1135"/>
      <c r="DDF2" s="1135"/>
      <c r="DDG2" s="1135"/>
      <c r="DDH2" s="1135"/>
      <c r="DDI2" s="1135"/>
      <c r="DDJ2" s="1135"/>
      <c r="DDK2" s="1135"/>
      <c r="DDL2" s="1135"/>
      <c r="DDM2" s="1135"/>
      <c r="DDN2" s="1135"/>
      <c r="DDO2" s="1135"/>
      <c r="DDP2" s="1135"/>
      <c r="DDQ2" s="1135"/>
      <c r="DDR2" s="1135"/>
      <c r="DDS2" s="1135"/>
      <c r="DDT2" s="1135"/>
      <c r="DDU2" s="1135"/>
      <c r="DDV2" s="1135"/>
      <c r="DDW2" s="1135"/>
      <c r="DDX2" s="1135"/>
      <c r="DDY2" s="1135"/>
      <c r="DDZ2" s="1135"/>
      <c r="DEA2" s="1135"/>
      <c r="DEB2" s="1135"/>
      <c r="DEC2" s="1135"/>
      <c r="DED2" s="1135"/>
      <c r="DEE2" s="1135"/>
      <c r="DEF2" s="1135"/>
      <c r="DEG2" s="1135"/>
      <c r="DEH2" s="1135"/>
      <c r="DEI2" s="1135"/>
      <c r="DEJ2" s="1135"/>
      <c r="DEK2" s="1135"/>
      <c r="DEL2" s="1135"/>
      <c r="DEM2" s="1135"/>
      <c r="DEN2" s="1135"/>
      <c r="DEO2" s="1135"/>
      <c r="DEP2" s="1135"/>
      <c r="DEQ2" s="1135"/>
      <c r="DER2" s="1135"/>
      <c r="DES2" s="1135"/>
      <c r="DET2" s="1135"/>
      <c r="DEU2" s="1135"/>
      <c r="DEV2" s="1135"/>
      <c r="DEW2" s="1135"/>
      <c r="DEX2" s="1135"/>
      <c r="DEY2" s="1135"/>
      <c r="DEZ2" s="1135"/>
      <c r="DFA2" s="1135"/>
      <c r="DFB2" s="1135"/>
      <c r="DFC2" s="1135"/>
      <c r="DFD2" s="1135"/>
      <c r="DFE2" s="1135"/>
      <c r="DFF2" s="1135"/>
      <c r="DFG2" s="1135"/>
      <c r="DFH2" s="1135"/>
      <c r="DFI2" s="1135"/>
      <c r="DFJ2" s="1135"/>
      <c r="DFK2" s="1135"/>
      <c r="DFL2" s="1135"/>
      <c r="DFM2" s="1135"/>
      <c r="DFN2" s="1135"/>
      <c r="DFO2" s="1135"/>
      <c r="DFP2" s="1135"/>
      <c r="DFQ2" s="1135"/>
      <c r="DFR2" s="1135"/>
      <c r="DFS2" s="1135"/>
      <c r="DFT2" s="1135"/>
      <c r="DFU2" s="1135"/>
      <c r="DFV2" s="1135"/>
      <c r="DFW2" s="1135"/>
      <c r="DFX2" s="1135"/>
      <c r="DFY2" s="1135"/>
      <c r="DFZ2" s="1135"/>
      <c r="DGA2" s="1135"/>
      <c r="DGB2" s="1135"/>
      <c r="DGC2" s="1135"/>
      <c r="DGD2" s="1135"/>
      <c r="DGE2" s="1135"/>
      <c r="DGF2" s="1135"/>
      <c r="DGG2" s="1135"/>
      <c r="DGH2" s="1135"/>
      <c r="DGI2" s="1135"/>
      <c r="DGJ2" s="1135"/>
      <c r="DGK2" s="1135"/>
      <c r="DGL2" s="1135"/>
      <c r="DGM2" s="1135"/>
      <c r="DGN2" s="1135"/>
      <c r="DGO2" s="1135"/>
      <c r="DGP2" s="1135"/>
      <c r="DGQ2" s="1135"/>
      <c r="DGR2" s="1135"/>
      <c r="DGS2" s="1135"/>
      <c r="DGT2" s="1135"/>
      <c r="DGU2" s="1135"/>
      <c r="DGV2" s="1135"/>
      <c r="DGW2" s="1135"/>
      <c r="DGX2" s="1135"/>
      <c r="DGY2" s="1135"/>
      <c r="DGZ2" s="1135"/>
      <c r="DHA2" s="1135"/>
      <c r="DHB2" s="1135"/>
      <c r="DHC2" s="1135"/>
      <c r="DHD2" s="1135"/>
      <c r="DHE2" s="1135"/>
      <c r="DHF2" s="1135"/>
      <c r="DHG2" s="1135"/>
      <c r="DHH2" s="1135"/>
      <c r="DHI2" s="1135"/>
      <c r="DHJ2" s="1135"/>
      <c r="DHK2" s="1135"/>
      <c r="DHL2" s="1135"/>
      <c r="DHM2" s="1135"/>
      <c r="DHN2" s="1135"/>
      <c r="DHO2" s="1135"/>
      <c r="DHP2" s="1135"/>
      <c r="DHQ2" s="1135"/>
      <c r="DHR2" s="1135"/>
      <c r="DHS2" s="1135"/>
      <c r="DHT2" s="1135"/>
      <c r="DHU2" s="1135"/>
      <c r="DHV2" s="1135"/>
      <c r="DHW2" s="1135"/>
      <c r="DHX2" s="1135"/>
      <c r="DHY2" s="1135"/>
      <c r="DHZ2" s="1135"/>
      <c r="DIA2" s="1135"/>
      <c r="DIB2" s="1135"/>
      <c r="DIC2" s="1135"/>
      <c r="DID2" s="1135"/>
      <c r="DIE2" s="1135"/>
      <c r="DIF2" s="1135"/>
      <c r="DIG2" s="1135"/>
      <c r="DIH2" s="1135"/>
      <c r="DII2" s="1135"/>
      <c r="DIJ2" s="1135"/>
      <c r="DIK2" s="1135"/>
      <c r="DIL2" s="1135"/>
      <c r="DIM2" s="1135"/>
      <c r="DIN2" s="1135"/>
      <c r="DIO2" s="1135"/>
      <c r="DIP2" s="1135"/>
      <c r="DIQ2" s="1135"/>
      <c r="DIR2" s="1135"/>
      <c r="DIS2" s="1135"/>
      <c r="DIT2" s="1135"/>
      <c r="DIU2" s="1135"/>
      <c r="DIV2" s="1135"/>
      <c r="DIW2" s="1135"/>
      <c r="DIX2" s="1135"/>
      <c r="DIY2" s="1135"/>
      <c r="DIZ2" s="1135"/>
      <c r="DJA2" s="1135"/>
      <c r="DJB2" s="1135"/>
      <c r="DJC2" s="1135"/>
      <c r="DJD2" s="1135"/>
      <c r="DJE2" s="1135"/>
      <c r="DJF2" s="1135"/>
      <c r="DJG2" s="1135"/>
      <c r="DJH2" s="1135"/>
      <c r="DJI2" s="1135"/>
      <c r="DJJ2" s="1135"/>
      <c r="DJK2" s="1135"/>
      <c r="DJL2" s="1135"/>
      <c r="DJM2" s="1135"/>
      <c r="DJN2" s="1135"/>
      <c r="DJO2" s="1135"/>
      <c r="DJP2" s="1135"/>
      <c r="DJQ2" s="1135"/>
      <c r="DJR2" s="1135"/>
      <c r="DJS2" s="1135"/>
      <c r="DJT2" s="1135"/>
      <c r="DJU2" s="1135"/>
      <c r="DJV2" s="1135"/>
      <c r="DJW2" s="1135"/>
      <c r="DJX2" s="1135"/>
      <c r="DJY2" s="1135"/>
      <c r="DJZ2" s="1135"/>
      <c r="DKA2" s="1135"/>
      <c r="DKB2" s="1135"/>
      <c r="DKC2" s="1135"/>
      <c r="DKD2" s="1135"/>
      <c r="DKE2" s="1135"/>
      <c r="DKF2" s="1135"/>
      <c r="DKG2" s="1135"/>
      <c r="DKH2" s="1135"/>
      <c r="DKI2" s="1135"/>
      <c r="DKJ2" s="1135"/>
      <c r="DKK2" s="1135"/>
      <c r="DKL2" s="1135"/>
      <c r="DKM2" s="1135"/>
      <c r="DKN2" s="1135"/>
      <c r="DKO2" s="1135"/>
      <c r="DKP2" s="1135"/>
      <c r="DKQ2" s="1135"/>
      <c r="DKR2" s="1135"/>
      <c r="DKS2" s="1135"/>
      <c r="DKT2" s="1135"/>
      <c r="DKU2" s="1135"/>
      <c r="DKV2" s="1135"/>
      <c r="DKW2" s="1135"/>
      <c r="DKX2" s="1135"/>
      <c r="DKY2" s="1135"/>
      <c r="DKZ2" s="1135"/>
      <c r="DLA2" s="1135"/>
      <c r="DLB2" s="1135"/>
      <c r="DLC2" s="1135"/>
      <c r="DLD2" s="1135"/>
      <c r="DLE2" s="1135"/>
      <c r="DLF2" s="1135"/>
      <c r="DLG2" s="1135"/>
      <c r="DLH2" s="1135"/>
      <c r="DLI2" s="1135"/>
      <c r="DLJ2" s="1135"/>
      <c r="DLK2" s="1135"/>
      <c r="DLL2" s="1135"/>
      <c r="DLM2" s="1135"/>
      <c r="DLN2" s="1135"/>
      <c r="DLO2" s="1135"/>
      <c r="DLP2" s="1135"/>
      <c r="DLQ2" s="1135"/>
      <c r="DLR2" s="1135"/>
      <c r="DLS2" s="1135"/>
      <c r="DLT2" s="1135"/>
      <c r="DLU2" s="1135"/>
      <c r="DLV2" s="1135"/>
      <c r="DLW2" s="1135"/>
      <c r="DLX2" s="1135"/>
      <c r="DLY2" s="1135"/>
      <c r="DLZ2" s="1135"/>
      <c r="DMA2" s="1135"/>
      <c r="DMB2" s="1135"/>
      <c r="DMC2" s="1135"/>
      <c r="DMD2" s="1135"/>
      <c r="DME2" s="1135"/>
      <c r="DMF2" s="1135"/>
      <c r="DMG2" s="1135"/>
      <c r="DMH2" s="1135"/>
      <c r="DMI2" s="1135"/>
      <c r="DMJ2" s="1135"/>
      <c r="DMK2" s="1135"/>
      <c r="DML2" s="1135"/>
      <c r="DMM2" s="1135"/>
      <c r="DMN2" s="1135"/>
      <c r="DMO2" s="1135"/>
      <c r="DMP2" s="1135"/>
      <c r="DMQ2" s="1135"/>
      <c r="DMR2" s="1135"/>
      <c r="DMS2" s="1135"/>
      <c r="DMT2" s="1135"/>
      <c r="DMU2" s="1135"/>
      <c r="DMV2" s="1135"/>
      <c r="DMW2" s="1135"/>
      <c r="DMX2" s="1135"/>
      <c r="DMY2" s="1135"/>
      <c r="DMZ2" s="1135"/>
      <c r="DNA2" s="1135"/>
      <c r="DNB2" s="1135"/>
      <c r="DNC2" s="1135"/>
      <c r="DND2" s="1135"/>
      <c r="DNE2" s="1135"/>
      <c r="DNF2" s="1135"/>
      <c r="DNG2" s="1135"/>
      <c r="DNH2" s="1135"/>
      <c r="DNI2" s="1135"/>
      <c r="DNJ2" s="1135"/>
      <c r="DNK2" s="1135"/>
      <c r="DNL2" s="1135"/>
      <c r="DNM2" s="1135"/>
      <c r="DNN2" s="1135"/>
      <c r="DNO2" s="1135"/>
      <c r="DNP2" s="1135"/>
      <c r="DNQ2" s="1135"/>
      <c r="DNR2" s="1135"/>
      <c r="DNS2" s="1135"/>
      <c r="DNT2" s="1135"/>
      <c r="DNU2" s="1135"/>
      <c r="DNV2" s="1135"/>
      <c r="DNW2" s="1135"/>
      <c r="DNX2" s="1135"/>
      <c r="DNY2" s="1135"/>
      <c r="DNZ2" s="1135"/>
      <c r="DOA2" s="1135"/>
      <c r="DOB2" s="1135"/>
      <c r="DOC2" s="1135"/>
      <c r="DOD2" s="1135"/>
      <c r="DOE2" s="1135"/>
      <c r="DOF2" s="1135"/>
      <c r="DOG2" s="1135"/>
      <c r="DOH2" s="1135"/>
      <c r="DOI2" s="1135"/>
      <c r="DOJ2" s="1135"/>
      <c r="DOK2" s="1135"/>
      <c r="DOL2" s="1135"/>
      <c r="DOM2" s="1135"/>
      <c r="DON2" s="1135"/>
      <c r="DOO2" s="1135"/>
      <c r="DOP2" s="1135"/>
      <c r="DOQ2" s="1135"/>
      <c r="DOR2" s="1135"/>
      <c r="DOS2" s="1135"/>
      <c r="DOT2" s="1135"/>
      <c r="DOU2" s="1135"/>
      <c r="DOV2" s="1135"/>
      <c r="DOW2" s="1135"/>
      <c r="DOX2" s="1135"/>
      <c r="DOY2" s="1135"/>
      <c r="DOZ2" s="1135"/>
      <c r="DPA2" s="1135"/>
      <c r="DPB2" s="1135"/>
      <c r="DPC2" s="1135"/>
      <c r="DPD2" s="1135"/>
      <c r="DPE2" s="1135"/>
      <c r="DPF2" s="1135"/>
      <c r="DPG2" s="1135"/>
      <c r="DPH2" s="1135"/>
      <c r="DPI2" s="1135"/>
      <c r="DPJ2" s="1135"/>
      <c r="DPK2" s="1135"/>
      <c r="DPL2" s="1135"/>
      <c r="DPM2" s="1135"/>
      <c r="DPN2" s="1135"/>
      <c r="DPO2" s="1135"/>
      <c r="DPP2" s="1135"/>
      <c r="DPQ2" s="1135"/>
      <c r="DPR2" s="1135"/>
      <c r="DPS2" s="1135"/>
      <c r="DPT2" s="1135"/>
      <c r="DPU2" s="1135"/>
      <c r="DPV2" s="1135"/>
      <c r="DPW2" s="1135"/>
      <c r="DPX2" s="1135"/>
      <c r="DPY2" s="1135"/>
      <c r="DPZ2" s="1135"/>
      <c r="DQA2" s="1135"/>
      <c r="DQB2" s="1135"/>
      <c r="DQC2" s="1135"/>
      <c r="DQD2" s="1135"/>
      <c r="DQE2" s="1135"/>
      <c r="DQF2" s="1135"/>
      <c r="DQG2" s="1135"/>
      <c r="DQH2" s="1135"/>
      <c r="DQI2" s="1135"/>
      <c r="DQJ2" s="1135"/>
      <c r="DQK2" s="1135"/>
      <c r="DQL2" s="1135"/>
      <c r="DQM2" s="1135"/>
      <c r="DQN2" s="1135"/>
      <c r="DQO2" s="1135"/>
      <c r="DQP2" s="1135"/>
      <c r="DQQ2" s="1135"/>
      <c r="DQR2" s="1135"/>
      <c r="DQS2" s="1135"/>
      <c r="DQT2" s="1135"/>
      <c r="DQU2" s="1135"/>
      <c r="DQV2" s="1135"/>
      <c r="DQW2" s="1135"/>
      <c r="DQX2" s="1135"/>
      <c r="DQY2" s="1135"/>
      <c r="DQZ2" s="1135"/>
      <c r="DRA2" s="1135"/>
      <c r="DRB2" s="1135"/>
      <c r="DRC2" s="1135"/>
      <c r="DRD2" s="1135"/>
      <c r="DRE2" s="1135"/>
      <c r="DRF2" s="1135"/>
      <c r="DRG2" s="1135"/>
      <c r="DRH2" s="1135"/>
      <c r="DRI2" s="1135"/>
      <c r="DRJ2" s="1135"/>
      <c r="DRK2" s="1135"/>
      <c r="DRL2" s="1135"/>
      <c r="DRM2" s="1135"/>
      <c r="DRN2" s="1135"/>
      <c r="DRO2" s="1135"/>
      <c r="DRP2" s="1135"/>
      <c r="DRQ2" s="1135"/>
      <c r="DRR2" s="1135"/>
      <c r="DRS2" s="1135"/>
      <c r="DRT2" s="1135"/>
      <c r="DRU2" s="1135"/>
      <c r="DRV2" s="1135"/>
      <c r="DRW2" s="1135"/>
      <c r="DRX2" s="1135"/>
      <c r="DRY2" s="1135"/>
      <c r="DRZ2" s="1135"/>
      <c r="DSA2" s="1135"/>
      <c r="DSB2" s="1135"/>
      <c r="DSC2" s="1135"/>
      <c r="DSD2" s="1135"/>
      <c r="DSE2" s="1135"/>
      <c r="DSF2" s="1135"/>
      <c r="DSG2" s="1135"/>
      <c r="DSH2" s="1135"/>
      <c r="DSI2" s="1135"/>
      <c r="DSJ2" s="1135"/>
      <c r="DSK2" s="1135"/>
      <c r="DSL2" s="1135"/>
      <c r="DSM2" s="1135"/>
      <c r="DSN2" s="1135"/>
      <c r="DSO2" s="1135"/>
      <c r="DSP2" s="1135"/>
      <c r="DSQ2" s="1135"/>
      <c r="DSR2" s="1135"/>
      <c r="DSS2" s="1135"/>
      <c r="DST2" s="1135"/>
      <c r="DSU2" s="1135"/>
      <c r="DSV2" s="1135"/>
      <c r="DSW2" s="1135"/>
      <c r="DSX2" s="1135"/>
      <c r="DSY2" s="1135"/>
      <c r="DSZ2" s="1135"/>
      <c r="DTA2" s="1135"/>
      <c r="DTB2" s="1135"/>
      <c r="DTC2" s="1135"/>
      <c r="DTD2" s="1135"/>
      <c r="DTE2" s="1135"/>
      <c r="DTF2" s="1135"/>
      <c r="DTG2" s="1135"/>
      <c r="DTH2" s="1135"/>
      <c r="DTI2" s="1135"/>
      <c r="DTJ2" s="1135"/>
      <c r="DTK2" s="1135"/>
      <c r="DTL2" s="1135"/>
      <c r="DTM2" s="1135"/>
      <c r="DTN2" s="1135"/>
      <c r="DTO2" s="1135"/>
      <c r="DTP2" s="1135"/>
      <c r="DTQ2" s="1135"/>
      <c r="DTR2" s="1135"/>
      <c r="DTS2" s="1135"/>
      <c r="DTT2" s="1135"/>
      <c r="DTU2" s="1135"/>
      <c r="DTV2" s="1135"/>
      <c r="DTW2" s="1135"/>
      <c r="DTX2" s="1135"/>
      <c r="DTY2" s="1135"/>
      <c r="DTZ2" s="1135"/>
      <c r="DUA2" s="1135"/>
      <c r="DUB2" s="1135"/>
      <c r="DUC2" s="1135"/>
      <c r="DUD2" s="1135"/>
      <c r="DUE2" s="1135"/>
      <c r="DUF2" s="1135"/>
      <c r="DUG2" s="1135"/>
      <c r="DUH2" s="1135"/>
      <c r="DUI2" s="1135"/>
      <c r="DUJ2" s="1135"/>
      <c r="DUK2" s="1135"/>
      <c r="DUL2" s="1135"/>
      <c r="DUM2" s="1135"/>
      <c r="DUN2" s="1135"/>
      <c r="DUO2" s="1135"/>
      <c r="DUP2" s="1135"/>
      <c r="DUQ2" s="1135"/>
      <c r="DUR2" s="1135"/>
      <c r="DUS2" s="1135"/>
      <c r="DUT2" s="1135"/>
      <c r="DUU2" s="1135"/>
      <c r="DUV2" s="1135"/>
      <c r="DUW2" s="1135"/>
      <c r="DUX2" s="1135"/>
      <c r="DUY2" s="1135"/>
      <c r="DUZ2" s="1135"/>
      <c r="DVA2" s="1135"/>
      <c r="DVB2" s="1135"/>
      <c r="DVC2" s="1135"/>
      <c r="DVD2" s="1135"/>
      <c r="DVE2" s="1135"/>
      <c r="DVF2" s="1135"/>
      <c r="DVG2" s="1135"/>
      <c r="DVH2" s="1135"/>
      <c r="DVI2" s="1135"/>
      <c r="DVJ2" s="1135"/>
      <c r="DVK2" s="1135"/>
      <c r="DVL2" s="1135"/>
      <c r="DVM2" s="1135"/>
      <c r="DVN2" s="1135"/>
      <c r="DVO2" s="1135"/>
      <c r="DVP2" s="1135"/>
      <c r="DVQ2" s="1135"/>
      <c r="DVR2" s="1135"/>
      <c r="DVS2" s="1135"/>
      <c r="DVT2" s="1135"/>
      <c r="DVU2" s="1135"/>
      <c r="DVV2" s="1135"/>
      <c r="DVW2" s="1135"/>
      <c r="DVX2" s="1135"/>
      <c r="DVY2" s="1135"/>
      <c r="DVZ2" s="1135"/>
      <c r="DWA2" s="1135"/>
      <c r="DWB2" s="1135"/>
      <c r="DWC2" s="1135"/>
      <c r="DWD2" s="1135"/>
      <c r="DWE2" s="1135"/>
      <c r="DWF2" s="1135"/>
      <c r="DWG2" s="1135"/>
      <c r="DWH2" s="1135"/>
      <c r="DWI2" s="1135"/>
      <c r="DWJ2" s="1135"/>
      <c r="DWK2" s="1135"/>
      <c r="DWL2" s="1135"/>
      <c r="DWM2" s="1135"/>
      <c r="DWN2" s="1135"/>
      <c r="DWO2" s="1135"/>
      <c r="DWP2" s="1135"/>
      <c r="DWQ2" s="1135"/>
      <c r="DWR2" s="1135"/>
      <c r="DWS2" s="1135"/>
      <c r="DWT2" s="1135"/>
      <c r="DWU2" s="1135"/>
      <c r="DWV2" s="1135"/>
      <c r="DWW2" s="1135"/>
      <c r="DWX2" s="1135"/>
      <c r="DWY2" s="1135"/>
      <c r="DWZ2" s="1135"/>
      <c r="DXA2" s="1135"/>
      <c r="DXB2" s="1135"/>
      <c r="DXC2" s="1135"/>
      <c r="DXD2" s="1135"/>
      <c r="DXE2" s="1135"/>
      <c r="DXF2" s="1135"/>
      <c r="DXG2" s="1135"/>
      <c r="DXH2" s="1135"/>
      <c r="DXI2" s="1135"/>
      <c r="DXJ2" s="1135"/>
      <c r="DXK2" s="1135"/>
      <c r="DXL2" s="1135"/>
      <c r="DXM2" s="1135"/>
      <c r="DXN2" s="1135"/>
      <c r="DXO2" s="1135"/>
      <c r="DXP2" s="1135"/>
      <c r="DXQ2" s="1135"/>
      <c r="DXR2" s="1135"/>
      <c r="DXS2" s="1135"/>
      <c r="DXT2" s="1135"/>
      <c r="DXU2" s="1135"/>
      <c r="DXV2" s="1135"/>
      <c r="DXW2" s="1135"/>
      <c r="DXX2" s="1135"/>
      <c r="DXY2" s="1135"/>
      <c r="DXZ2" s="1135"/>
      <c r="DYA2" s="1135"/>
      <c r="DYB2" s="1135"/>
      <c r="DYC2" s="1135"/>
      <c r="DYD2" s="1135"/>
      <c r="DYE2" s="1135"/>
      <c r="DYF2" s="1135"/>
      <c r="DYG2" s="1135"/>
      <c r="DYH2" s="1135"/>
      <c r="DYI2" s="1135"/>
      <c r="DYJ2" s="1135"/>
      <c r="DYK2" s="1135"/>
      <c r="DYL2" s="1135"/>
      <c r="DYM2" s="1135"/>
      <c r="DYN2" s="1135"/>
      <c r="DYO2" s="1135"/>
      <c r="DYP2" s="1135"/>
      <c r="DYQ2" s="1135"/>
      <c r="DYR2" s="1135"/>
      <c r="DYS2" s="1135"/>
      <c r="DYT2" s="1135"/>
      <c r="DYU2" s="1135"/>
      <c r="DYV2" s="1135"/>
      <c r="DYW2" s="1135"/>
      <c r="DYX2" s="1135"/>
      <c r="DYY2" s="1135"/>
      <c r="DYZ2" s="1135"/>
      <c r="DZA2" s="1135"/>
      <c r="DZB2" s="1135"/>
      <c r="DZC2" s="1135"/>
      <c r="DZD2" s="1135"/>
      <c r="DZE2" s="1135"/>
      <c r="DZF2" s="1135"/>
      <c r="DZG2" s="1135"/>
      <c r="DZH2" s="1135"/>
      <c r="DZI2" s="1135"/>
      <c r="DZJ2" s="1135"/>
      <c r="DZK2" s="1135"/>
      <c r="DZL2" s="1135"/>
      <c r="DZM2" s="1135"/>
      <c r="DZN2" s="1135"/>
      <c r="DZO2" s="1135"/>
      <c r="DZP2" s="1135"/>
      <c r="DZQ2" s="1135"/>
      <c r="DZR2" s="1135"/>
      <c r="DZS2" s="1135"/>
      <c r="DZT2" s="1135"/>
      <c r="DZU2" s="1135"/>
      <c r="DZV2" s="1135"/>
      <c r="DZW2" s="1135"/>
      <c r="DZX2" s="1135"/>
      <c r="DZY2" s="1135"/>
      <c r="DZZ2" s="1135"/>
      <c r="EAA2" s="1135"/>
      <c r="EAB2" s="1135"/>
      <c r="EAC2" s="1135"/>
      <c r="EAD2" s="1135"/>
      <c r="EAE2" s="1135"/>
      <c r="EAF2" s="1135"/>
      <c r="EAG2" s="1135"/>
      <c r="EAH2" s="1135"/>
      <c r="EAI2" s="1135"/>
      <c r="EAJ2" s="1135"/>
      <c r="EAK2" s="1135"/>
      <c r="EAL2" s="1135"/>
      <c r="EAM2" s="1135"/>
      <c r="EAN2" s="1135"/>
      <c r="EAO2" s="1135"/>
      <c r="EAP2" s="1135"/>
      <c r="EAQ2" s="1135"/>
      <c r="EAR2" s="1135"/>
      <c r="EAS2" s="1135"/>
      <c r="EAT2" s="1135"/>
      <c r="EAU2" s="1135"/>
      <c r="EAV2" s="1135"/>
      <c r="EAW2" s="1135"/>
      <c r="EAX2" s="1135"/>
      <c r="EAY2" s="1135"/>
      <c r="EAZ2" s="1135"/>
      <c r="EBA2" s="1135"/>
      <c r="EBB2" s="1135"/>
      <c r="EBC2" s="1135"/>
      <c r="EBD2" s="1135"/>
      <c r="EBE2" s="1135"/>
      <c r="EBF2" s="1135"/>
      <c r="EBG2" s="1135"/>
      <c r="EBH2" s="1135"/>
      <c r="EBI2" s="1135"/>
      <c r="EBJ2" s="1135"/>
      <c r="EBK2" s="1135"/>
      <c r="EBL2" s="1135"/>
      <c r="EBM2" s="1135"/>
      <c r="EBN2" s="1135"/>
      <c r="EBO2" s="1135"/>
      <c r="EBP2" s="1135"/>
      <c r="EBQ2" s="1135"/>
      <c r="EBR2" s="1135"/>
      <c r="EBS2" s="1135"/>
      <c r="EBT2" s="1135"/>
      <c r="EBU2" s="1135"/>
      <c r="EBV2" s="1135"/>
      <c r="EBW2" s="1135"/>
      <c r="EBX2" s="1135"/>
      <c r="EBY2" s="1135"/>
      <c r="EBZ2" s="1135"/>
      <c r="ECA2" s="1135"/>
      <c r="ECB2" s="1135"/>
      <c r="ECC2" s="1135"/>
      <c r="ECD2" s="1135"/>
      <c r="ECE2" s="1135"/>
      <c r="ECF2" s="1135"/>
      <c r="ECG2" s="1135"/>
      <c r="ECH2" s="1135"/>
      <c r="ECI2" s="1135"/>
      <c r="ECJ2" s="1135"/>
      <c r="ECK2" s="1135"/>
      <c r="ECL2" s="1135"/>
      <c r="ECM2" s="1135"/>
      <c r="ECN2" s="1135"/>
      <c r="ECO2" s="1135"/>
      <c r="ECP2" s="1135"/>
      <c r="ECQ2" s="1135"/>
      <c r="ECR2" s="1135"/>
      <c r="ECS2" s="1135"/>
      <c r="ECT2" s="1135"/>
      <c r="ECU2" s="1135"/>
      <c r="ECV2" s="1135"/>
      <c r="ECW2" s="1135"/>
      <c r="ECX2" s="1135"/>
      <c r="ECY2" s="1135"/>
      <c r="ECZ2" s="1135"/>
      <c r="EDA2" s="1135"/>
      <c r="EDB2" s="1135"/>
      <c r="EDC2" s="1135"/>
      <c r="EDD2" s="1135"/>
      <c r="EDE2" s="1135"/>
      <c r="EDF2" s="1135"/>
      <c r="EDG2" s="1135"/>
      <c r="EDH2" s="1135"/>
      <c r="EDI2" s="1135"/>
      <c r="EDJ2" s="1135"/>
      <c r="EDK2" s="1135"/>
      <c r="EDL2" s="1135"/>
      <c r="EDM2" s="1135"/>
      <c r="EDN2" s="1135"/>
      <c r="EDO2" s="1135"/>
      <c r="EDP2" s="1135"/>
      <c r="EDQ2" s="1135"/>
      <c r="EDR2" s="1135"/>
      <c r="EDS2" s="1135"/>
      <c r="EDT2" s="1135"/>
      <c r="EDU2" s="1135"/>
      <c r="EDV2" s="1135"/>
      <c r="EDW2" s="1135"/>
      <c r="EDX2" s="1135"/>
      <c r="EDY2" s="1135"/>
      <c r="EDZ2" s="1135"/>
      <c r="EEA2" s="1135"/>
      <c r="EEB2" s="1135"/>
      <c r="EEC2" s="1135"/>
      <c r="EED2" s="1135"/>
      <c r="EEE2" s="1135"/>
      <c r="EEF2" s="1135"/>
      <c r="EEG2" s="1135"/>
      <c r="EEH2" s="1135"/>
      <c r="EEI2" s="1135"/>
      <c r="EEJ2" s="1135"/>
      <c r="EEK2" s="1135"/>
      <c r="EEL2" s="1135"/>
      <c r="EEM2" s="1135"/>
      <c r="EEN2" s="1135"/>
      <c r="EEO2" s="1135"/>
      <c r="EEP2" s="1135"/>
      <c r="EEQ2" s="1135"/>
      <c r="EER2" s="1135"/>
      <c r="EES2" s="1135"/>
      <c r="EET2" s="1135"/>
      <c r="EEU2" s="1135"/>
      <c r="EEV2" s="1135"/>
      <c r="EEW2" s="1135"/>
      <c r="EEX2" s="1135"/>
      <c r="EEY2" s="1135"/>
      <c r="EEZ2" s="1135"/>
      <c r="EFA2" s="1135"/>
      <c r="EFB2" s="1135"/>
      <c r="EFC2" s="1135"/>
      <c r="EFD2" s="1135"/>
      <c r="EFE2" s="1135"/>
      <c r="EFF2" s="1135"/>
      <c r="EFG2" s="1135"/>
      <c r="EFH2" s="1135"/>
      <c r="EFI2" s="1135"/>
      <c r="EFJ2" s="1135"/>
      <c r="EFK2" s="1135"/>
      <c r="EFL2" s="1135"/>
      <c r="EFM2" s="1135"/>
      <c r="EFN2" s="1135"/>
      <c r="EFO2" s="1135"/>
      <c r="EFP2" s="1135"/>
      <c r="EFQ2" s="1135"/>
      <c r="EFR2" s="1135"/>
      <c r="EFS2" s="1135"/>
      <c r="EFT2" s="1135"/>
      <c r="EFU2" s="1135"/>
      <c r="EFV2" s="1135"/>
      <c r="EFW2" s="1135"/>
      <c r="EFX2" s="1135"/>
      <c r="EFY2" s="1135"/>
      <c r="EFZ2" s="1135"/>
      <c r="EGA2" s="1135"/>
      <c r="EGB2" s="1135"/>
      <c r="EGC2" s="1135"/>
      <c r="EGD2" s="1135"/>
      <c r="EGE2" s="1135"/>
      <c r="EGF2" s="1135"/>
      <c r="EGG2" s="1135"/>
      <c r="EGH2" s="1135"/>
      <c r="EGI2" s="1135"/>
      <c r="EGJ2" s="1135"/>
      <c r="EGK2" s="1135"/>
      <c r="EGL2" s="1135"/>
      <c r="EGM2" s="1135"/>
      <c r="EGN2" s="1135"/>
      <c r="EGO2" s="1135"/>
      <c r="EGP2" s="1135"/>
      <c r="EGQ2" s="1135"/>
      <c r="EGR2" s="1135"/>
      <c r="EGS2" s="1135"/>
      <c r="EGT2" s="1135"/>
      <c r="EGU2" s="1135"/>
      <c r="EGV2" s="1135"/>
      <c r="EGW2" s="1135"/>
      <c r="EGX2" s="1135"/>
      <c r="EGY2" s="1135"/>
      <c r="EGZ2" s="1135"/>
      <c r="EHA2" s="1135"/>
      <c r="EHB2" s="1135"/>
      <c r="EHC2" s="1135"/>
      <c r="EHD2" s="1135"/>
      <c r="EHE2" s="1135"/>
      <c r="EHF2" s="1135"/>
      <c r="EHG2" s="1135"/>
      <c r="EHH2" s="1135"/>
      <c r="EHI2" s="1135"/>
      <c r="EHJ2" s="1135"/>
      <c r="EHK2" s="1135"/>
      <c r="EHL2" s="1135"/>
      <c r="EHM2" s="1135"/>
      <c r="EHN2" s="1135"/>
      <c r="EHO2" s="1135"/>
      <c r="EHP2" s="1135"/>
      <c r="EHQ2" s="1135"/>
      <c r="EHR2" s="1135"/>
      <c r="EHS2" s="1135"/>
      <c r="EHT2" s="1135"/>
      <c r="EHU2" s="1135"/>
      <c r="EHV2" s="1135"/>
      <c r="EHW2" s="1135"/>
      <c r="EHX2" s="1135"/>
      <c r="EHY2" s="1135"/>
      <c r="EHZ2" s="1135"/>
      <c r="EIA2" s="1135"/>
      <c r="EIB2" s="1135"/>
      <c r="EIC2" s="1135"/>
      <c r="EID2" s="1135"/>
      <c r="EIE2" s="1135"/>
      <c r="EIF2" s="1135"/>
      <c r="EIG2" s="1135"/>
      <c r="EIH2" s="1135"/>
      <c r="EII2" s="1135"/>
      <c r="EIJ2" s="1135"/>
      <c r="EIK2" s="1135"/>
      <c r="EIL2" s="1135"/>
      <c r="EIM2" s="1135"/>
      <c r="EIN2" s="1135"/>
      <c r="EIO2" s="1135"/>
      <c r="EIP2" s="1135"/>
      <c r="EIQ2" s="1135"/>
      <c r="EIR2" s="1135"/>
      <c r="EIS2" s="1135"/>
      <c r="EIT2" s="1135"/>
      <c r="EIU2" s="1135"/>
      <c r="EIV2" s="1135"/>
      <c r="EIW2" s="1135"/>
      <c r="EIX2" s="1135"/>
      <c r="EIY2" s="1135"/>
      <c r="EIZ2" s="1135"/>
      <c r="EJA2" s="1135"/>
      <c r="EJB2" s="1135"/>
      <c r="EJC2" s="1135"/>
      <c r="EJD2" s="1135"/>
      <c r="EJE2" s="1135"/>
      <c r="EJF2" s="1135"/>
      <c r="EJG2" s="1135"/>
      <c r="EJH2" s="1135"/>
      <c r="EJI2" s="1135"/>
      <c r="EJJ2" s="1135"/>
      <c r="EJK2" s="1135"/>
      <c r="EJL2" s="1135"/>
      <c r="EJM2" s="1135"/>
      <c r="EJN2" s="1135"/>
      <c r="EJO2" s="1135"/>
      <c r="EJP2" s="1135"/>
      <c r="EJQ2" s="1135"/>
      <c r="EJR2" s="1135"/>
      <c r="EJS2" s="1135"/>
      <c r="EJT2" s="1135"/>
      <c r="EJU2" s="1135"/>
      <c r="EJV2" s="1135"/>
      <c r="EJW2" s="1135"/>
      <c r="EJX2" s="1135"/>
      <c r="EJY2" s="1135"/>
      <c r="EJZ2" s="1135"/>
      <c r="EKA2" s="1135"/>
      <c r="EKB2" s="1135"/>
      <c r="EKC2" s="1135"/>
      <c r="EKD2" s="1135"/>
      <c r="EKE2" s="1135"/>
      <c r="EKF2" s="1135"/>
      <c r="EKG2" s="1135"/>
      <c r="EKH2" s="1135"/>
      <c r="EKI2" s="1135"/>
      <c r="EKJ2" s="1135"/>
      <c r="EKK2" s="1135"/>
      <c r="EKL2" s="1135"/>
      <c r="EKM2" s="1135"/>
      <c r="EKN2" s="1135"/>
      <c r="EKO2" s="1135"/>
      <c r="EKP2" s="1135"/>
      <c r="EKQ2" s="1135"/>
      <c r="EKR2" s="1135"/>
      <c r="EKS2" s="1135"/>
      <c r="EKT2" s="1135"/>
      <c r="EKU2" s="1135"/>
      <c r="EKV2" s="1135"/>
      <c r="EKW2" s="1135"/>
      <c r="EKX2" s="1135"/>
      <c r="EKY2" s="1135"/>
      <c r="EKZ2" s="1135"/>
      <c r="ELA2" s="1135"/>
      <c r="ELB2" s="1135"/>
      <c r="ELC2" s="1135"/>
      <c r="ELD2" s="1135"/>
      <c r="ELE2" s="1135"/>
      <c r="ELF2" s="1135"/>
      <c r="ELG2" s="1135"/>
      <c r="ELH2" s="1135"/>
      <c r="ELI2" s="1135"/>
      <c r="ELJ2" s="1135"/>
      <c r="ELK2" s="1135"/>
      <c r="ELL2" s="1135"/>
      <c r="ELM2" s="1135"/>
      <c r="ELN2" s="1135"/>
      <c r="ELO2" s="1135"/>
      <c r="ELP2" s="1135"/>
      <c r="ELQ2" s="1135"/>
      <c r="ELR2" s="1135"/>
      <c r="ELS2" s="1135"/>
      <c r="ELT2" s="1135"/>
      <c r="ELU2" s="1135"/>
      <c r="ELV2" s="1135"/>
      <c r="ELW2" s="1135"/>
      <c r="ELX2" s="1135"/>
      <c r="ELY2" s="1135"/>
      <c r="ELZ2" s="1135"/>
      <c r="EMA2" s="1135"/>
      <c r="EMB2" s="1135"/>
      <c r="EMC2" s="1135"/>
      <c r="EMD2" s="1135"/>
      <c r="EME2" s="1135"/>
      <c r="EMF2" s="1135"/>
      <c r="EMG2" s="1135"/>
      <c r="EMH2" s="1135"/>
      <c r="EMI2" s="1135"/>
      <c r="EMJ2" s="1135"/>
      <c r="EMK2" s="1135"/>
      <c r="EML2" s="1135"/>
      <c r="EMM2" s="1135"/>
      <c r="EMN2" s="1135"/>
      <c r="EMO2" s="1135"/>
      <c r="EMP2" s="1135"/>
      <c r="EMQ2" s="1135"/>
      <c r="EMR2" s="1135"/>
      <c r="EMS2" s="1135"/>
      <c r="EMT2" s="1135"/>
      <c r="EMU2" s="1135"/>
      <c r="EMV2" s="1135"/>
      <c r="EMW2" s="1135"/>
      <c r="EMX2" s="1135"/>
      <c r="EMY2" s="1135"/>
      <c r="EMZ2" s="1135"/>
      <c r="ENA2" s="1135"/>
      <c r="ENB2" s="1135"/>
      <c r="ENC2" s="1135"/>
      <c r="END2" s="1135"/>
      <c r="ENE2" s="1135"/>
      <c r="ENF2" s="1135"/>
      <c r="ENG2" s="1135"/>
      <c r="ENH2" s="1135"/>
      <c r="ENI2" s="1135"/>
      <c r="ENJ2" s="1135"/>
      <c r="ENK2" s="1135"/>
      <c r="ENL2" s="1135"/>
      <c r="ENM2" s="1135"/>
      <c r="ENN2" s="1135"/>
      <c r="ENO2" s="1135"/>
      <c r="ENP2" s="1135"/>
      <c r="ENQ2" s="1135"/>
      <c r="ENR2" s="1135"/>
      <c r="ENS2" s="1135"/>
      <c r="ENT2" s="1135"/>
      <c r="ENU2" s="1135"/>
      <c r="ENV2" s="1135"/>
      <c r="ENW2" s="1135"/>
      <c r="ENX2" s="1135"/>
      <c r="ENY2" s="1135"/>
      <c r="ENZ2" s="1135"/>
      <c r="EOA2" s="1135"/>
      <c r="EOB2" s="1135"/>
      <c r="EOC2" s="1135"/>
      <c r="EOD2" s="1135"/>
      <c r="EOE2" s="1135"/>
      <c r="EOF2" s="1135"/>
      <c r="EOG2" s="1135"/>
      <c r="EOH2" s="1135"/>
      <c r="EOI2" s="1135"/>
      <c r="EOJ2" s="1135"/>
      <c r="EOK2" s="1135"/>
      <c r="EOL2" s="1135"/>
      <c r="EOM2" s="1135"/>
      <c r="EON2" s="1135"/>
      <c r="EOO2" s="1135"/>
      <c r="EOP2" s="1135"/>
      <c r="EOQ2" s="1135"/>
      <c r="EOR2" s="1135"/>
      <c r="EOS2" s="1135"/>
      <c r="EOT2" s="1135"/>
      <c r="EOU2" s="1135"/>
      <c r="EOV2" s="1135"/>
      <c r="EOW2" s="1135"/>
      <c r="EOX2" s="1135"/>
      <c r="EOY2" s="1135"/>
      <c r="EOZ2" s="1135"/>
      <c r="EPA2" s="1135"/>
      <c r="EPB2" s="1135"/>
      <c r="EPC2" s="1135"/>
      <c r="EPD2" s="1135"/>
      <c r="EPE2" s="1135"/>
      <c r="EPF2" s="1135"/>
      <c r="EPG2" s="1135"/>
      <c r="EPH2" s="1135"/>
      <c r="EPI2" s="1135"/>
      <c r="EPJ2" s="1135"/>
      <c r="EPK2" s="1135"/>
      <c r="EPL2" s="1135"/>
      <c r="EPM2" s="1135"/>
      <c r="EPN2" s="1135"/>
      <c r="EPO2" s="1135"/>
      <c r="EPP2" s="1135"/>
      <c r="EPQ2" s="1135"/>
      <c r="EPR2" s="1135"/>
      <c r="EPS2" s="1135"/>
      <c r="EPT2" s="1135"/>
      <c r="EPU2" s="1135"/>
      <c r="EPV2" s="1135"/>
      <c r="EPW2" s="1135"/>
      <c r="EPX2" s="1135"/>
      <c r="EPY2" s="1135"/>
      <c r="EPZ2" s="1135"/>
      <c r="EQA2" s="1135"/>
      <c r="EQB2" s="1135"/>
      <c r="EQC2" s="1135"/>
      <c r="EQD2" s="1135"/>
      <c r="EQE2" s="1135"/>
      <c r="EQF2" s="1135"/>
      <c r="EQG2" s="1135"/>
      <c r="EQH2" s="1135"/>
      <c r="EQI2" s="1135"/>
      <c r="EQJ2" s="1135"/>
      <c r="EQK2" s="1135"/>
      <c r="EQL2" s="1135"/>
      <c r="EQM2" s="1135"/>
      <c r="EQN2" s="1135"/>
      <c r="EQO2" s="1135"/>
      <c r="EQP2" s="1135"/>
      <c r="EQQ2" s="1135"/>
      <c r="EQR2" s="1135"/>
      <c r="EQS2" s="1135"/>
      <c r="EQT2" s="1135"/>
      <c r="EQU2" s="1135"/>
      <c r="EQV2" s="1135"/>
      <c r="EQW2" s="1135"/>
      <c r="EQX2" s="1135"/>
      <c r="EQY2" s="1135"/>
      <c r="EQZ2" s="1135"/>
      <c r="ERA2" s="1135"/>
      <c r="ERB2" s="1135"/>
      <c r="ERC2" s="1135"/>
      <c r="ERD2" s="1135"/>
      <c r="ERE2" s="1135"/>
      <c r="ERF2" s="1135"/>
      <c r="ERG2" s="1135"/>
      <c r="ERH2" s="1135"/>
      <c r="ERI2" s="1135"/>
      <c r="ERJ2" s="1135"/>
      <c r="ERK2" s="1135"/>
      <c r="ERL2" s="1135"/>
      <c r="ERM2" s="1135"/>
      <c r="ERN2" s="1135"/>
      <c r="ERO2" s="1135"/>
      <c r="ERP2" s="1135"/>
      <c r="ERQ2" s="1135"/>
      <c r="ERR2" s="1135"/>
      <c r="ERS2" s="1135"/>
      <c r="ERT2" s="1135"/>
      <c r="ERU2" s="1135"/>
      <c r="ERV2" s="1135"/>
      <c r="ERW2" s="1135"/>
      <c r="ERX2" s="1135"/>
      <c r="ERY2" s="1135"/>
      <c r="ERZ2" s="1135"/>
      <c r="ESA2" s="1135"/>
      <c r="ESB2" s="1135"/>
      <c r="ESC2" s="1135"/>
      <c r="ESD2" s="1135"/>
      <c r="ESE2" s="1135"/>
      <c r="ESF2" s="1135"/>
      <c r="ESG2" s="1135"/>
      <c r="ESH2" s="1135"/>
      <c r="ESI2" s="1135"/>
      <c r="ESJ2" s="1135"/>
      <c r="ESK2" s="1135"/>
      <c r="ESL2" s="1135"/>
      <c r="ESM2" s="1135"/>
      <c r="ESN2" s="1135"/>
      <c r="ESO2" s="1135"/>
      <c r="ESP2" s="1135"/>
      <c r="ESQ2" s="1135"/>
      <c r="ESR2" s="1135"/>
      <c r="ESS2" s="1135"/>
      <c r="EST2" s="1135"/>
      <c r="ESU2" s="1135"/>
      <c r="ESV2" s="1135"/>
      <c r="ESW2" s="1135"/>
      <c r="ESX2" s="1135"/>
      <c r="ESY2" s="1135"/>
      <c r="ESZ2" s="1135"/>
      <c r="ETA2" s="1135"/>
      <c r="ETB2" s="1135"/>
      <c r="ETC2" s="1135"/>
      <c r="ETD2" s="1135"/>
      <c r="ETE2" s="1135"/>
      <c r="ETF2" s="1135"/>
      <c r="ETG2" s="1135"/>
      <c r="ETH2" s="1135"/>
      <c r="ETI2" s="1135"/>
      <c r="ETJ2" s="1135"/>
      <c r="ETK2" s="1135"/>
      <c r="ETL2" s="1135"/>
      <c r="ETM2" s="1135"/>
      <c r="ETN2" s="1135"/>
      <c r="ETO2" s="1135"/>
      <c r="ETP2" s="1135"/>
      <c r="ETQ2" s="1135"/>
      <c r="ETR2" s="1135"/>
      <c r="ETS2" s="1135"/>
      <c r="ETT2" s="1135"/>
      <c r="ETU2" s="1135"/>
      <c r="ETV2" s="1135"/>
      <c r="ETW2" s="1135"/>
      <c r="ETX2" s="1135"/>
      <c r="ETY2" s="1135"/>
      <c r="ETZ2" s="1135"/>
      <c r="EUA2" s="1135"/>
      <c r="EUB2" s="1135"/>
      <c r="EUC2" s="1135"/>
      <c r="EUD2" s="1135"/>
      <c r="EUE2" s="1135"/>
      <c r="EUF2" s="1135"/>
      <c r="EUG2" s="1135"/>
      <c r="EUH2" s="1135"/>
      <c r="EUI2" s="1135"/>
      <c r="EUJ2" s="1135"/>
      <c r="EUK2" s="1135"/>
      <c r="EUL2" s="1135"/>
      <c r="EUM2" s="1135"/>
      <c r="EUN2" s="1135"/>
      <c r="EUO2" s="1135"/>
      <c r="EUP2" s="1135"/>
      <c r="EUQ2" s="1135"/>
      <c r="EUR2" s="1135"/>
      <c r="EUS2" s="1135"/>
      <c r="EUT2" s="1135"/>
      <c r="EUU2" s="1135"/>
      <c r="EUV2" s="1135"/>
      <c r="EUW2" s="1135"/>
      <c r="EUX2" s="1135"/>
      <c r="EUY2" s="1135"/>
      <c r="EUZ2" s="1135"/>
      <c r="EVA2" s="1135"/>
      <c r="EVB2" s="1135"/>
      <c r="EVC2" s="1135"/>
      <c r="EVD2" s="1135"/>
      <c r="EVE2" s="1135"/>
      <c r="EVF2" s="1135"/>
      <c r="EVG2" s="1135"/>
      <c r="EVH2" s="1135"/>
      <c r="EVI2" s="1135"/>
      <c r="EVJ2" s="1135"/>
      <c r="EVK2" s="1135"/>
      <c r="EVL2" s="1135"/>
      <c r="EVM2" s="1135"/>
      <c r="EVN2" s="1135"/>
      <c r="EVO2" s="1135"/>
      <c r="EVP2" s="1135"/>
      <c r="EVQ2" s="1135"/>
      <c r="EVR2" s="1135"/>
      <c r="EVS2" s="1135"/>
      <c r="EVT2" s="1135"/>
      <c r="EVU2" s="1135"/>
      <c r="EVV2" s="1135"/>
      <c r="EVW2" s="1135"/>
      <c r="EVX2" s="1135"/>
      <c r="EVY2" s="1135"/>
      <c r="EVZ2" s="1135"/>
      <c r="EWA2" s="1135"/>
      <c r="EWB2" s="1135"/>
      <c r="EWC2" s="1135"/>
      <c r="EWD2" s="1135"/>
      <c r="EWE2" s="1135"/>
      <c r="EWF2" s="1135"/>
      <c r="EWG2" s="1135"/>
      <c r="EWH2" s="1135"/>
      <c r="EWI2" s="1135"/>
      <c r="EWJ2" s="1135"/>
      <c r="EWK2" s="1135"/>
      <c r="EWL2" s="1135"/>
      <c r="EWM2" s="1135"/>
      <c r="EWN2" s="1135"/>
      <c r="EWO2" s="1135"/>
      <c r="EWP2" s="1135"/>
      <c r="EWQ2" s="1135"/>
      <c r="EWR2" s="1135"/>
      <c r="EWS2" s="1135"/>
      <c r="EWT2" s="1135"/>
      <c r="EWU2" s="1135"/>
      <c r="EWV2" s="1135"/>
      <c r="EWW2" s="1135"/>
      <c r="EWX2" s="1135"/>
      <c r="EWY2" s="1135"/>
      <c r="EWZ2" s="1135"/>
      <c r="EXA2" s="1135"/>
      <c r="EXB2" s="1135"/>
      <c r="EXC2" s="1135"/>
      <c r="EXD2" s="1135"/>
      <c r="EXE2" s="1135"/>
      <c r="EXF2" s="1135"/>
      <c r="EXG2" s="1135"/>
      <c r="EXH2" s="1135"/>
      <c r="EXI2" s="1135"/>
      <c r="EXJ2" s="1135"/>
      <c r="EXK2" s="1135"/>
      <c r="EXL2" s="1135"/>
      <c r="EXM2" s="1135"/>
      <c r="EXN2" s="1135"/>
      <c r="EXO2" s="1135"/>
      <c r="EXP2" s="1135"/>
      <c r="EXQ2" s="1135"/>
      <c r="EXR2" s="1135"/>
      <c r="EXS2" s="1135"/>
      <c r="EXT2" s="1135"/>
      <c r="EXU2" s="1135"/>
      <c r="EXV2" s="1135"/>
      <c r="EXW2" s="1135"/>
      <c r="EXX2" s="1135"/>
      <c r="EXY2" s="1135"/>
      <c r="EXZ2" s="1135"/>
      <c r="EYA2" s="1135"/>
      <c r="EYB2" s="1135"/>
      <c r="EYC2" s="1135"/>
      <c r="EYD2" s="1135"/>
      <c r="EYE2" s="1135"/>
      <c r="EYF2" s="1135"/>
      <c r="EYG2" s="1135"/>
      <c r="EYH2" s="1135"/>
      <c r="EYI2" s="1135"/>
      <c r="EYJ2" s="1135"/>
      <c r="EYK2" s="1135"/>
      <c r="EYL2" s="1135"/>
      <c r="EYM2" s="1135"/>
      <c r="EYN2" s="1135"/>
      <c r="EYO2" s="1135"/>
      <c r="EYP2" s="1135"/>
      <c r="EYQ2" s="1135"/>
      <c r="EYR2" s="1135"/>
      <c r="EYS2" s="1135"/>
      <c r="EYT2" s="1135"/>
      <c r="EYU2" s="1135"/>
      <c r="EYV2" s="1135"/>
      <c r="EYW2" s="1135"/>
      <c r="EYX2" s="1135"/>
      <c r="EYY2" s="1135"/>
      <c r="EYZ2" s="1135"/>
      <c r="EZA2" s="1135"/>
      <c r="EZB2" s="1135"/>
      <c r="EZC2" s="1135"/>
      <c r="EZD2" s="1135"/>
      <c r="EZE2" s="1135"/>
      <c r="EZF2" s="1135"/>
      <c r="EZG2" s="1135"/>
      <c r="EZH2" s="1135"/>
      <c r="EZI2" s="1135"/>
      <c r="EZJ2" s="1135"/>
      <c r="EZK2" s="1135"/>
      <c r="EZL2" s="1135"/>
      <c r="EZM2" s="1135"/>
      <c r="EZN2" s="1135"/>
      <c r="EZO2" s="1135"/>
      <c r="EZP2" s="1135"/>
      <c r="EZQ2" s="1135"/>
      <c r="EZR2" s="1135"/>
      <c r="EZS2" s="1135"/>
      <c r="EZT2" s="1135"/>
      <c r="EZU2" s="1135"/>
      <c r="EZV2" s="1135"/>
      <c r="EZW2" s="1135"/>
      <c r="EZX2" s="1135"/>
      <c r="EZY2" s="1135"/>
      <c r="EZZ2" s="1135"/>
      <c r="FAA2" s="1135"/>
      <c r="FAB2" s="1135"/>
      <c r="FAC2" s="1135"/>
      <c r="FAD2" s="1135"/>
      <c r="FAE2" s="1135"/>
      <c r="FAF2" s="1135"/>
      <c r="FAG2" s="1135"/>
      <c r="FAH2" s="1135"/>
      <c r="FAI2" s="1135"/>
      <c r="FAJ2" s="1135"/>
      <c r="FAK2" s="1135"/>
      <c r="FAL2" s="1135"/>
      <c r="FAM2" s="1135"/>
      <c r="FAN2" s="1135"/>
      <c r="FAO2" s="1135"/>
      <c r="FAP2" s="1135"/>
      <c r="FAQ2" s="1135"/>
      <c r="FAR2" s="1135"/>
      <c r="FAS2" s="1135"/>
      <c r="FAT2" s="1135"/>
      <c r="FAU2" s="1135"/>
      <c r="FAV2" s="1135"/>
      <c r="FAW2" s="1135"/>
      <c r="FAX2" s="1135"/>
      <c r="FAY2" s="1135"/>
      <c r="FAZ2" s="1135"/>
      <c r="FBA2" s="1135"/>
      <c r="FBB2" s="1135"/>
      <c r="FBC2" s="1135"/>
      <c r="FBD2" s="1135"/>
      <c r="FBE2" s="1135"/>
      <c r="FBF2" s="1135"/>
      <c r="FBG2" s="1135"/>
      <c r="FBH2" s="1135"/>
      <c r="FBI2" s="1135"/>
      <c r="FBJ2" s="1135"/>
      <c r="FBK2" s="1135"/>
      <c r="FBL2" s="1135"/>
      <c r="FBM2" s="1135"/>
      <c r="FBN2" s="1135"/>
      <c r="FBO2" s="1135"/>
      <c r="FBP2" s="1135"/>
      <c r="FBQ2" s="1135"/>
      <c r="FBR2" s="1135"/>
      <c r="FBS2" s="1135"/>
      <c r="FBT2" s="1135"/>
      <c r="FBU2" s="1135"/>
      <c r="FBV2" s="1135"/>
      <c r="FBW2" s="1135"/>
      <c r="FBX2" s="1135"/>
      <c r="FBY2" s="1135"/>
      <c r="FBZ2" s="1135"/>
      <c r="FCA2" s="1135"/>
      <c r="FCB2" s="1135"/>
      <c r="FCC2" s="1135"/>
      <c r="FCD2" s="1135"/>
      <c r="FCE2" s="1135"/>
      <c r="FCF2" s="1135"/>
      <c r="FCG2" s="1135"/>
      <c r="FCH2" s="1135"/>
      <c r="FCI2" s="1135"/>
      <c r="FCJ2" s="1135"/>
      <c r="FCK2" s="1135"/>
      <c r="FCL2" s="1135"/>
      <c r="FCM2" s="1135"/>
      <c r="FCN2" s="1135"/>
      <c r="FCO2" s="1135"/>
      <c r="FCP2" s="1135"/>
      <c r="FCQ2" s="1135"/>
      <c r="FCR2" s="1135"/>
      <c r="FCS2" s="1135"/>
      <c r="FCT2" s="1135"/>
      <c r="FCU2" s="1135"/>
      <c r="FCV2" s="1135"/>
      <c r="FCW2" s="1135"/>
      <c r="FCX2" s="1135"/>
      <c r="FCY2" s="1135"/>
      <c r="FCZ2" s="1135"/>
      <c r="FDA2" s="1135"/>
      <c r="FDB2" s="1135"/>
      <c r="FDC2" s="1135"/>
      <c r="FDD2" s="1135"/>
      <c r="FDE2" s="1135"/>
      <c r="FDF2" s="1135"/>
      <c r="FDG2" s="1135"/>
      <c r="FDH2" s="1135"/>
      <c r="FDI2" s="1135"/>
      <c r="FDJ2" s="1135"/>
      <c r="FDK2" s="1135"/>
      <c r="FDL2" s="1135"/>
      <c r="FDM2" s="1135"/>
      <c r="FDN2" s="1135"/>
      <c r="FDO2" s="1135"/>
      <c r="FDP2" s="1135"/>
      <c r="FDQ2" s="1135"/>
      <c r="FDR2" s="1135"/>
      <c r="FDS2" s="1135"/>
      <c r="FDT2" s="1135"/>
      <c r="FDU2" s="1135"/>
      <c r="FDV2" s="1135"/>
      <c r="FDW2" s="1135"/>
      <c r="FDX2" s="1135"/>
      <c r="FDY2" s="1135"/>
      <c r="FDZ2" s="1135"/>
      <c r="FEA2" s="1135"/>
      <c r="FEB2" s="1135"/>
      <c r="FEC2" s="1135"/>
      <c r="FED2" s="1135"/>
      <c r="FEE2" s="1135"/>
      <c r="FEF2" s="1135"/>
      <c r="FEG2" s="1135"/>
      <c r="FEH2" s="1135"/>
      <c r="FEI2" s="1135"/>
      <c r="FEJ2" s="1135"/>
      <c r="FEK2" s="1135"/>
      <c r="FEL2" s="1135"/>
      <c r="FEM2" s="1135"/>
      <c r="FEN2" s="1135"/>
      <c r="FEO2" s="1135"/>
      <c r="FEP2" s="1135"/>
      <c r="FEQ2" s="1135"/>
      <c r="FER2" s="1135"/>
      <c r="FES2" s="1135"/>
      <c r="FET2" s="1135"/>
      <c r="FEU2" s="1135"/>
      <c r="FEV2" s="1135"/>
      <c r="FEW2" s="1135"/>
      <c r="FEX2" s="1135"/>
      <c r="FEY2" s="1135"/>
      <c r="FEZ2" s="1135"/>
      <c r="FFA2" s="1135"/>
      <c r="FFB2" s="1135"/>
      <c r="FFC2" s="1135"/>
      <c r="FFD2" s="1135"/>
      <c r="FFE2" s="1135"/>
      <c r="FFF2" s="1135"/>
      <c r="FFG2" s="1135"/>
      <c r="FFH2" s="1135"/>
      <c r="FFI2" s="1135"/>
      <c r="FFJ2" s="1135"/>
      <c r="FFK2" s="1135"/>
      <c r="FFL2" s="1135"/>
      <c r="FFM2" s="1135"/>
      <c r="FFN2" s="1135"/>
      <c r="FFO2" s="1135"/>
      <c r="FFP2" s="1135"/>
      <c r="FFQ2" s="1135"/>
      <c r="FFR2" s="1135"/>
      <c r="FFS2" s="1135"/>
      <c r="FFT2" s="1135"/>
      <c r="FFU2" s="1135"/>
      <c r="FFV2" s="1135"/>
      <c r="FFW2" s="1135"/>
      <c r="FFX2" s="1135"/>
      <c r="FFY2" s="1135"/>
      <c r="FFZ2" s="1135"/>
      <c r="FGA2" s="1135"/>
      <c r="FGB2" s="1135"/>
      <c r="FGC2" s="1135"/>
      <c r="FGD2" s="1135"/>
      <c r="FGE2" s="1135"/>
      <c r="FGF2" s="1135"/>
      <c r="FGG2" s="1135"/>
      <c r="FGH2" s="1135"/>
      <c r="FGI2" s="1135"/>
      <c r="FGJ2" s="1135"/>
      <c r="FGK2" s="1135"/>
      <c r="FGL2" s="1135"/>
      <c r="FGM2" s="1135"/>
      <c r="FGN2" s="1135"/>
      <c r="FGO2" s="1135"/>
      <c r="FGP2" s="1135"/>
      <c r="FGQ2" s="1135"/>
      <c r="FGR2" s="1135"/>
      <c r="FGS2" s="1135"/>
      <c r="FGT2" s="1135"/>
      <c r="FGU2" s="1135"/>
      <c r="FGV2" s="1135"/>
      <c r="FGW2" s="1135"/>
      <c r="FGX2" s="1135"/>
      <c r="FGY2" s="1135"/>
      <c r="FGZ2" s="1135"/>
      <c r="FHA2" s="1135"/>
      <c r="FHB2" s="1135"/>
      <c r="FHC2" s="1135"/>
      <c r="FHD2" s="1135"/>
      <c r="FHE2" s="1135"/>
      <c r="FHF2" s="1135"/>
      <c r="FHG2" s="1135"/>
      <c r="FHH2" s="1135"/>
      <c r="FHI2" s="1135"/>
      <c r="FHJ2" s="1135"/>
      <c r="FHK2" s="1135"/>
      <c r="FHL2" s="1135"/>
      <c r="FHM2" s="1135"/>
      <c r="FHN2" s="1135"/>
      <c r="FHO2" s="1135"/>
      <c r="FHP2" s="1135"/>
      <c r="FHQ2" s="1135"/>
      <c r="FHR2" s="1135"/>
      <c r="FHS2" s="1135"/>
      <c r="FHT2" s="1135"/>
      <c r="FHU2" s="1135"/>
      <c r="FHV2" s="1135"/>
      <c r="FHW2" s="1135"/>
      <c r="FHX2" s="1135"/>
      <c r="FHY2" s="1135"/>
      <c r="FHZ2" s="1135"/>
      <c r="FIA2" s="1135"/>
      <c r="FIB2" s="1135"/>
      <c r="FIC2" s="1135"/>
      <c r="FID2" s="1135"/>
      <c r="FIE2" s="1135"/>
      <c r="FIF2" s="1135"/>
      <c r="FIG2" s="1135"/>
      <c r="FIH2" s="1135"/>
      <c r="FII2" s="1135"/>
      <c r="FIJ2" s="1135"/>
      <c r="FIK2" s="1135"/>
      <c r="FIL2" s="1135"/>
      <c r="FIM2" s="1135"/>
      <c r="FIN2" s="1135"/>
      <c r="FIO2" s="1135"/>
      <c r="FIP2" s="1135"/>
      <c r="FIQ2" s="1135"/>
      <c r="FIR2" s="1135"/>
      <c r="FIS2" s="1135"/>
      <c r="FIT2" s="1135"/>
      <c r="FIU2" s="1135"/>
      <c r="FIV2" s="1135"/>
      <c r="FIW2" s="1135"/>
      <c r="FIX2" s="1135"/>
      <c r="FIY2" s="1135"/>
      <c r="FIZ2" s="1135"/>
      <c r="FJA2" s="1135"/>
      <c r="FJB2" s="1135"/>
      <c r="FJC2" s="1135"/>
      <c r="FJD2" s="1135"/>
      <c r="FJE2" s="1135"/>
      <c r="FJF2" s="1135"/>
      <c r="FJG2" s="1135"/>
      <c r="FJH2" s="1135"/>
      <c r="FJI2" s="1135"/>
      <c r="FJJ2" s="1135"/>
      <c r="FJK2" s="1135"/>
      <c r="FJL2" s="1135"/>
      <c r="FJM2" s="1135"/>
      <c r="FJN2" s="1135"/>
      <c r="FJO2" s="1135"/>
      <c r="FJP2" s="1135"/>
      <c r="FJQ2" s="1135"/>
      <c r="FJR2" s="1135"/>
      <c r="FJS2" s="1135"/>
      <c r="FJT2" s="1135"/>
      <c r="FJU2" s="1135"/>
      <c r="FJV2" s="1135"/>
      <c r="FJW2" s="1135"/>
      <c r="FJX2" s="1135"/>
      <c r="FJY2" s="1135"/>
      <c r="FJZ2" s="1135"/>
      <c r="FKA2" s="1135"/>
      <c r="FKB2" s="1135"/>
      <c r="FKC2" s="1135"/>
      <c r="FKD2" s="1135"/>
      <c r="FKE2" s="1135"/>
      <c r="FKF2" s="1135"/>
      <c r="FKG2" s="1135"/>
      <c r="FKH2" s="1135"/>
      <c r="FKI2" s="1135"/>
      <c r="FKJ2" s="1135"/>
      <c r="FKK2" s="1135"/>
      <c r="FKL2" s="1135"/>
      <c r="FKM2" s="1135"/>
      <c r="FKN2" s="1135"/>
      <c r="FKO2" s="1135"/>
      <c r="FKP2" s="1135"/>
      <c r="FKQ2" s="1135"/>
      <c r="FKR2" s="1135"/>
      <c r="FKS2" s="1135"/>
      <c r="FKT2" s="1135"/>
      <c r="FKU2" s="1135"/>
      <c r="FKV2" s="1135"/>
      <c r="FKW2" s="1135"/>
      <c r="FKX2" s="1135"/>
      <c r="FKY2" s="1135"/>
      <c r="FKZ2" s="1135"/>
      <c r="FLA2" s="1135"/>
      <c r="FLB2" s="1135"/>
      <c r="FLC2" s="1135"/>
      <c r="FLD2" s="1135"/>
      <c r="FLE2" s="1135"/>
      <c r="FLF2" s="1135"/>
      <c r="FLG2" s="1135"/>
      <c r="FLH2" s="1135"/>
      <c r="FLI2" s="1135"/>
      <c r="FLJ2" s="1135"/>
      <c r="FLK2" s="1135"/>
      <c r="FLL2" s="1135"/>
      <c r="FLM2" s="1135"/>
      <c r="FLN2" s="1135"/>
      <c r="FLO2" s="1135"/>
      <c r="FLP2" s="1135"/>
      <c r="FLQ2" s="1135"/>
      <c r="FLR2" s="1135"/>
      <c r="FLS2" s="1135"/>
      <c r="FLT2" s="1135"/>
      <c r="FLU2" s="1135"/>
      <c r="FLV2" s="1135"/>
      <c r="FLW2" s="1135"/>
      <c r="FLX2" s="1135"/>
      <c r="FLY2" s="1135"/>
      <c r="FLZ2" s="1135"/>
      <c r="FMA2" s="1135"/>
      <c r="FMB2" s="1135"/>
      <c r="FMC2" s="1135"/>
      <c r="FMD2" s="1135"/>
      <c r="FME2" s="1135"/>
      <c r="FMF2" s="1135"/>
      <c r="FMG2" s="1135"/>
      <c r="FMH2" s="1135"/>
      <c r="FMI2" s="1135"/>
      <c r="FMJ2" s="1135"/>
      <c r="FMK2" s="1135"/>
      <c r="FML2" s="1135"/>
      <c r="FMM2" s="1135"/>
      <c r="FMN2" s="1135"/>
      <c r="FMO2" s="1135"/>
      <c r="FMP2" s="1135"/>
      <c r="FMQ2" s="1135"/>
      <c r="FMR2" s="1135"/>
      <c r="FMS2" s="1135"/>
      <c r="FMT2" s="1135"/>
      <c r="FMU2" s="1135"/>
      <c r="FMV2" s="1135"/>
      <c r="FMW2" s="1135"/>
      <c r="FMX2" s="1135"/>
      <c r="FMY2" s="1135"/>
      <c r="FMZ2" s="1135"/>
      <c r="FNA2" s="1135"/>
      <c r="FNB2" s="1135"/>
      <c r="FNC2" s="1135"/>
      <c r="FND2" s="1135"/>
      <c r="FNE2" s="1135"/>
      <c r="FNF2" s="1135"/>
      <c r="FNG2" s="1135"/>
      <c r="FNH2" s="1135"/>
      <c r="FNI2" s="1135"/>
      <c r="FNJ2" s="1135"/>
      <c r="FNK2" s="1135"/>
      <c r="FNL2" s="1135"/>
      <c r="FNM2" s="1135"/>
      <c r="FNN2" s="1135"/>
      <c r="FNO2" s="1135"/>
      <c r="FNP2" s="1135"/>
      <c r="FNQ2" s="1135"/>
      <c r="FNR2" s="1135"/>
      <c r="FNS2" s="1135"/>
      <c r="FNT2" s="1135"/>
      <c r="FNU2" s="1135"/>
      <c r="FNV2" s="1135"/>
      <c r="FNW2" s="1135"/>
      <c r="FNX2" s="1135"/>
      <c r="FNY2" s="1135"/>
      <c r="FNZ2" s="1135"/>
      <c r="FOA2" s="1135"/>
      <c r="FOB2" s="1135"/>
      <c r="FOC2" s="1135"/>
      <c r="FOD2" s="1135"/>
      <c r="FOE2" s="1135"/>
      <c r="FOF2" s="1135"/>
      <c r="FOG2" s="1135"/>
      <c r="FOH2" s="1135"/>
      <c r="FOI2" s="1135"/>
      <c r="FOJ2" s="1135"/>
      <c r="FOK2" s="1135"/>
      <c r="FOL2" s="1135"/>
      <c r="FOM2" s="1135"/>
      <c r="FON2" s="1135"/>
      <c r="FOO2" s="1135"/>
      <c r="FOP2" s="1135"/>
      <c r="FOQ2" s="1135"/>
      <c r="FOR2" s="1135"/>
      <c r="FOS2" s="1135"/>
      <c r="FOT2" s="1135"/>
      <c r="FOU2" s="1135"/>
      <c r="FOV2" s="1135"/>
      <c r="FOW2" s="1135"/>
      <c r="FOX2" s="1135"/>
      <c r="FOY2" s="1135"/>
      <c r="FOZ2" s="1135"/>
      <c r="FPA2" s="1135"/>
      <c r="FPB2" s="1135"/>
      <c r="FPC2" s="1135"/>
      <c r="FPD2" s="1135"/>
      <c r="FPE2" s="1135"/>
      <c r="FPF2" s="1135"/>
      <c r="FPG2" s="1135"/>
      <c r="FPH2" s="1135"/>
      <c r="FPI2" s="1135"/>
      <c r="FPJ2" s="1135"/>
      <c r="FPK2" s="1135"/>
      <c r="FPL2" s="1135"/>
      <c r="FPM2" s="1135"/>
      <c r="FPN2" s="1135"/>
      <c r="FPO2" s="1135"/>
      <c r="FPP2" s="1135"/>
      <c r="FPQ2" s="1135"/>
      <c r="FPR2" s="1135"/>
      <c r="FPS2" s="1135"/>
      <c r="FPT2" s="1135"/>
      <c r="FPU2" s="1135"/>
      <c r="FPV2" s="1135"/>
      <c r="FPW2" s="1135"/>
      <c r="FPX2" s="1135"/>
      <c r="FPY2" s="1135"/>
      <c r="FPZ2" s="1135"/>
      <c r="FQA2" s="1135"/>
      <c r="FQB2" s="1135"/>
      <c r="FQC2" s="1135"/>
      <c r="FQD2" s="1135"/>
      <c r="FQE2" s="1135"/>
      <c r="FQF2" s="1135"/>
      <c r="FQG2" s="1135"/>
      <c r="FQH2" s="1135"/>
      <c r="FQI2" s="1135"/>
      <c r="FQJ2" s="1135"/>
      <c r="FQK2" s="1135"/>
      <c r="FQL2" s="1135"/>
      <c r="FQM2" s="1135"/>
      <c r="FQN2" s="1135"/>
      <c r="FQO2" s="1135"/>
      <c r="FQP2" s="1135"/>
      <c r="FQQ2" s="1135"/>
      <c r="FQR2" s="1135"/>
      <c r="FQS2" s="1135"/>
      <c r="FQT2" s="1135"/>
      <c r="FQU2" s="1135"/>
      <c r="FQV2" s="1135"/>
      <c r="FQW2" s="1135"/>
      <c r="FQX2" s="1135"/>
      <c r="FQY2" s="1135"/>
      <c r="FQZ2" s="1135"/>
      <c r="FRA2" s="1135"/>
      <c r="FRB2" s="1135"/>
      <c r="FRC2" s="1135"/>
      <c r="FRD2" s="1135"/>
      <c r="FRE2" s="1135"/>
      <c r="FRF2" s="1135"/>
      <c r="FRG2" s="1135"/>
      <c r="FRH2" s="1135"/>
      <c r="FRI2" s="1135"/>
      <c r="FRJ2" s="1135"/>
      <c r="FRK2" s="1135"/>
      <c r="FRL2" s="1135"/>
      <c r="FRM2" s="1135"/>
      <c r="FRN2" s="1135"/>
      <c r="FRO2" s="1135"/>
      <c r="FRP2" s="1135"/>
      <c r="FRQ2" s="1135"/>
      <c r="FRR2" s="1135"/>
      <c r="FRS2" s="1135"/>
      <c r="FRT2" s="1135"/>
      <c r="FRU2" s="1135"/>
      <c r="FRV2" s="1135"/>
      <c r="FRW2" s="1135"/>
      <c r="FRX2" s="1135"/>
      <c r="FRY2" s="1135"/>
      <c r="FRZ2" s="1135"/>
      <c r="FSA2" s="1135"/>
      <c r="FSB2" s="1135"/>
      <c r="FSC2" s="1135"/>
      <c r="FSD2" s="1135"/>
      <c r="FSE2" s="1135"/>
      <c r="FSF2" s="1135"/>
      <c r="FSG2" s="1135"/>
      <c r="FSH2" s="1135"/>
      <c r="FSI2" s="1135"/>
      <c r="FSJ2" s="1135"/>
      <c r="FSK2" s="1135"/>
      <c r="FSL2" s="1135"/>
      <c r="FSM2" s="1135"/>
      <c r="FSN2" s="1135"/>
      <c r="FSO2" s="1135"/>
      <c r="FSP2" s="1135"/>
      <c r="FSQ2" s="1135"/>
      <c r="FSR2" s="1135"/>
      <c r="FSS2" s="1135"/>
      <c r="FST2" s="1135"/>
      <c r="FSU2" s="1135"/>
      <c r="FSV2" s="1135"/>
      <c r="FSW2" s="1135"/>
      <c r="FSX2" s="1135"/>
      <c r="FSY2" s="1135"/>
      <c r="FSZ2" s="1135"/>
      <c r="FTA2" s="1135"/>
      <c r="FTB2" s="1135"/>
      <c r="FTC2" s="1135"/>
      <c r="FTD2" s="1135"/>
      <c r="FTE2" s="1135"/>
      <c r="FTF2" s="1135"/>
      <c r="FTG2" s="1135"/>
      <c r="FTH2" s="1135"/>
      <c r="FTI2" s="1135"/>
      <c r="FTJ2" s="1135"/>
      <c r="FTK2" s="1135"/>
      <c r="FTL2" s="1135"/>
      <c r="FTM2" s="1135"/>
      <c r="FTN2" s="1135"/>
      <c r="FTO2" s="1135"/>
      <c r="FTP2" s="1135"/>
      <c r="FTQ2" s="1135"/>
      <c r="FTR2" s="1135"/>
      <c r="FTS2" s="1135"/>
      <c r="FTT2" s="1135"/>
      <c r="FTU2" s="1135"/>
      <c r="FTV2" s="1135"/>
      <c r="FTW2" s="1135"/>
      <c r="FTX2" s="1135"/>
      <c r="FTY2" s="1135"/>
      <c r="FTZ2" s="1135"/>
      <c r="FUA2" s="1135"/>
      <c r="FUB2" s="1135"/>
      <c r="FUC2" s="1135"/>
      <c r="FUD2" s="1135"/>
      <c r="FUE2" s="1135"/>
      <c r="FUF2" s="1135"/>
      <c r="FUG2" s="1135"/>
      <c r="FUH2" s="1135"/>
      <c r="FUI2" s="1135"/>
      <c r="FUJ2" s="1135"/>
      <c r="FUK2" s="1135"/>
      <c r="FUL2" s="1135"/>
      <c r="FUM2" s="1135"/>
      <c r="FUN2" s="1135"/>
      <c r="FUO2" s="1135"/>
      <c r="FUP2" s="1135"/>
      <c r="FUQ2" s="1135"/>
      <c r="FUR2" s="1135"/>
      <c r="FUS2" s="1135"/>
      <c r="FUT2" s="1135"/>
      <c r="FUU2" s="1135"/>
      <c r="FUV2" s="1135"/>
      <c r="FUW2" s="1135"/>
      <c r="FUX2" s="1135"/>
      <c r="FUY2" s="1135"/>
      <c r="FUZ2" s="1135"/>
      <c r="FVA2" s="1135"/>
      <c r="FVB2" s="1135"/>
      <c r="FVC2" s="1135"/>
      <c r="FVD2" s="1135"/>
      <c r="FVE2" s="1135"/>
      <c r="FVF2" s="1135"/>
      <c r="FVG2" s="1135"/>
      <c r="FVH2" s="1135"/>
      <c r="FVI2" s="1135"/>
      <c r="FVJ2" s="1135"/>
      <c r="FVK2" s="1135"/>
      <c r="FVL2" s="1135"/>
      <c r="FVM2" s="1135"/>
      <c r="FVN2" s="1135"/>
      <c r="FVO2" s="1135"/>
      <c r="FVP2" s="1135"/>
      <c r="FVQ2" s="1135"/>
      <c r="FVR2" s="1135"/>
      <c r="FVS2" s="1135"/>
      <c r="FVT2" s="1135"/>
      <c r="FVU2" s="1135"/>
      <c r="FVV2" s="1135"/>
      <c r="FVW2" s="1135"/>
      <c r="FVX2" s="1135"/>
      <c r="FVY2" s="1135"/>
      <c r="FVZ2" s="1135"/>
      <c r="FWA2" s="1135"/>
      <c r="FWB2" s="1135"/>
      <c r="FWC2" s="1135"/>
      <c r="FWD2" s="1135"/>
      <c r="FWE2" s="1135"/>
      <c r="FWF2" s="1135"/>
      <c r="FWG2" s="1135"/>
      <c r="FWH2" s="1135"/>
      <c r="FWI2" s="1135"/>
      <c r="FWJ2" s="1135"/>
      <c r="FWK2" s="1135"/>
      <c r="FWL2" s="1135"/>
      <c r="FWM2" s="1135"/>
      <c r="FWN2" s="1135"/>
      <c r="FWO2" s="1135"/>
      <c r="FWP2" s="1135"/>
      <c r="FWQ2" s="1135"/>
      <c r="FWR2" s="1135"/>
      <c r="FWS2" s="1135"/>
      <c r="FWT2" s="1135"/>
      <c r="FWU2" s="1135"/>
      <c r="FWV2" s="1135"/>
      <c r="FWW2" s="1135"/>
      <c r="FWX2" s="1135"/>
      <c r="FWY2" s="1135"/>
      <c r="FWZ2" s="1135"/>
      <c r="FXA2" s="1135"/>
      <c r="FXB2" s="1135"/>
      <c r="FXC2" s="1135"/>
      <c r="FXD2" s="1135"/>
      <c r="FXE2" s="1135"/>
      <c r="FXF2" s="1135"/>
      <c r="FXG2" s="1135"/>
      <c r="FXH2" s="1135"/>
      <c r="FXI2" s="1135"/>
      <c r="FXJ2" s="1135"/>
      <c r="FXK2" s="1135"/>
      <c r="FXL2" s="1135"/>
      <c r="FXM2" s="1135"/>
      <c r="FXN2" s="1135"/>
      <c r="FXO2" s="1135"/>
      <c r="FXP2" s="1135"/>
      <c r="FXQ2" s="1135"/>
      <c r="FXR2" s="1135"/>
      <c r="FXS2" s="1135"/>
      <c r="FXT2" s="1135"/>
      <c r="FXU2" s="1135"/>
      <c r="FXV2" s="1135"/>
      <c r="FXW2" s="1135"/>
      <c r="FXX2" s="1135"/>
      <c r="FXY2" s="1135"/>
      <c r="FXZ2" s="1135"/>
      <c r="FYA2" s="1135"/>
      <c r="FYB2" s="1135"/>
      <c r="FYC2" s="1135"/>
      <c r="FYD2" s="1135"/>
      <c r="FYE2" s="1135"/>
      <c r="FYF2" s="1135"/>
      <c r="FYG2" s="1135"/>
      <c r="FYH2" s="1135"/>
      <c r="FYI2" s="1135"/>
      <c r="FYJ2" s="1135"/>
      <c r="FYK2" s="1135"/>
      <c r="FYL2" s="1135"/>
      <c r="FYM2" s="1135"/>
      <c r="FYN2" s="1135"/>
      <c r="FYO2" s="1135"/>
      <c r="FYP2" s="1135"/>
      <c r="FYQ2" s="1135"/>
      <c r="FYR2" s="1135"/>
      <c r="FYS2" s="1135"/>
      <c r="FYT2" s="1135"/>
      <c r="FYU2" s="1135"/>
      <c r="FYV2" s="1135"/>
      <c r="FYW2" s="1135"/>
      <c r="FYX2" s="1135"/>
      <c r="FYY2" s="1135"/>
      <c r="FYZ2" s="1135"/>
      <c r="FZA2" s="1135"/>
      <c r="FZB2" s="1135"/>
      <c r="FZC2" s="1135"/>
      <c r="FZD2" s="1135"/>
      <c r="FZE2" s="1135"/>
      <c r="FZF2" s="1135"/>
      <c r="FZG2" s="1135"/>
      <c r="FZH2" s="1135"/>
      <c r="FZI2" s="1135"/>
      <c r="FZJ2" s="1135"/>
      <c r="FZK2" s="1135"/>
      <c r="FZL2" s="1135"/>
      <c r="FZM2" s="1135"/>
      <c r="FZN2" s="1135"/>
      <c r="FZO2" s="1135"/>
      <c r="FZP2" s="1135"/>
      <c r="FZQ2" s="1135"/>
      <c r="FZR2" s="1135"/>
      <c r="FZS2" s="1135"/>
      <c r="FZT2" s="1135"/>
      <c r="FZU2" s="1135"/>
      <c r="FZV2" s="1135"/>
      <c r="FZW2" s="1135"/>
      <c r="FZX2" s="1135"/>
      <c r="FZY2" s="1135"/>
      <c r="FZZ2" s="1135"/>
      <c r="GAA2" s="1135"/>
      <c r="GAB2" s="1135"/>
      <c r="GAC2" s="1135"/>
      <c r="GAD2" s="1135"/>
      <c r="GAE2" s="1135"/>
      <c r="GAF2" s="1135"/>
      <c r="GAG2" s="1135"/>
      <c r="GAH2" s="1135"/>
      <c r="GAI2" s="1135"/>
      <c r="GAJ2" s="1135"/>
      <c r="GAK2" s="1135"/>
      <c r="GAL2" s="1135"/>
      <c r="GAM2" s="1135"/>
      <c r="GAN2" s="1135"/>
      <c r="GAO2" s="1135"/>
      <c r="GAP2" s="1135"/>
      <c r="GAQ2" s="1135"/>
      <c r="GAR2" s="1135"/>
      <c r="GAS2" s="1135"/>
      <c r="GAT2" s="1135"/>
      <c r="GAU2" s="1135"/>
      <c r="GAV2" s="1135"/>
      <c r="GAW2" s="1135"/>
      <c r="GAX2" s="1135"/>
      <c r="GAY2" s="1135"/>
      <c r="GAZ2" s="1135"/>
      <c r="GBA2" s="1135"/>
      <c r="GBB2" s="1135"/>
      <c r="GBC2" s="1135"/>
      <c r="GBD2" s="1135"/>
      <c r="GBE2" s="1135"/>
      <c r="GBF2" s="1135"/>
      <c r="GBG2" s="1135"/>
      <c r="GBH2" s="1135"/>
      <c r="GBI2" s="1135"/>
      <c r="GBJ2" s="1135"/>
      <c r="GBK2" s="1135"/>
      <c r="GBL2" s="1135"/>
      <c r="GBM2" s="1135"/>
      <c r="GBN2" s="1135"/>
      <c r="GBO2" s="1135"/>
      <c r="GBP2" s="1135"/>
      <c r="GBQ2" s="1135"/>
      <c r="GBR2" s="1135"/>
      <c r="GBS2" s="1135"/>
      <c r="GBT2" s="1135"/>
      <c r="GBU2" s="1135"/>
      <c r="GBV2" s="1135"/>
      <c r="GBW2" s="1135"/>
      <c r="GBX2" s="1135"/>
      <c r="GBY2" s="1135"/>
      <c r="GBZ2" s="1135"/>
      <c r="GCA2" s="1135"/>
      <c r="GCB2" s="1135"/>
      <c r="GCC2" s="1135"/>
      <c r="GCD2" s="1135"/>
      <c r="GCE2" s="1135"/>
      <c r="GCF2" s="1135"/>
      <c r="GCG2" s="1135"/>
      <c r="GCH2" s="1135"/>
      <c r="GCI2" s="1135"/>
      <c r="GCJ2" s="1135"/>
      <c r="GCK2" s="1135"/>
      <c r="GCL2" s="1135"/>
      <c r="GCM2" s="1135"/>
      <c r="GCN2" s="1135"/>
      <c r="GCO2" s="1135"/>
      <c r="GCP2" s="1135"/>
      <c r="GCQ2" s="1135"/>
      <c r="GCR2" s="1135"/>
      <c r="GCS2" s="1135"/>
      <c r="GCT2" s="1135"/>
      <c r="GCU2" s="1135"/>
      <c r="GCV2" s="1135"/>
      <c r="GCW2" s="1135"/>
      <c r="GCX2" s="1135"/>
      <c r="GCY2" s="1135"/>
      <c r="GCZ2" s="1135"/>
      <c r="GDA2" s="1135"/>
      <c r="GDB2" s="1135"/>
      <c r="GDC2" s="1135"/>
      <c r="GDD2" s="1135"/>
      <c r="GDE2" s="1135"/>
      <c r="GDF2" s="1135"/>
      <c r="GDG2" s="1135"/>
      <c r="GDH2" s="1135"/>
      <c r="GDI2" s="1135"/>
      <c r="GDJ2" s="1135"/>
      <c r="GDK2" s="1135"/>
      <c r="GDL2" s="1135"/>
      <c r="GDM2" s="1135"/>
      <c r="GDN2" s="1135"/>
      <c r="GDO2" s="1135"/>
      <c r="GDP2" s="1135"/>
      <c r="GDQ2" s="1135"/>
      <c r="GDR2" s="1135"/>
      <c r="GDS2" s="1135"/>
      <c r="GDT2" s="1135"/>
      <c r="GDU2" s="1135"/>
      <c r="GDV2" s="1135"/>
      <c r="GDW2" s="1135"/>
      <c r="GDX2" s="1135"/>
      <c r="GDY2" s="1135"/>
      <c r="GDZ2" s="1135"/>
      <c r="GEA2" s="1135"/>
      <c r="GEB2" s="1135"/>
      <c r="GEC2" s="1135"/>
      <c r="GED2" s="1135"/>
      <c r="GEE2" s="1135"/>
      <c r="GEF2" s="1135"/>
      <c r="GEG2" s="1135"/>
      <c r="GEH2" s="1135"/>
      <c r="GEI2" s="1135"/>
      <c r="GEJ2" s="1135"/>
      <c r="GEK2" s="1135"/>
      <c r="GEL2" s="1135"/>
      <c r="GEM2" s="1135"/>
      <c r="GEN2" s="1135"/>
      <c r="GEO2" s="1135"/>
      <c r="GEP2" s="1135"/>
      <c r="GEQ2" s="1135"/>
      <c r="GER2" s="1135"/>
      <c r="GES2" s="1135"/>
      <c r="GET2" s="1135"/>
      <c r="GEU2" s="1135"/>
      <c r="GEV2" s="1135"/>
      <c r="GEW2" s="1135"/>
      <c r="GEX2" s="1135"/>
      <c r="GEY2" s="1135"/>
      <c r="GEZ2" s="1135"/>
      <c r="GFA2" s="1135"/>
      <c r="GFB2" s="1135"/>
      <c r="GFC2" s="1135"/>
      <c r="GFD2" s="1135"/>
      <c r="GFE2" s="1135"/>
      <c r="GFF2" s="1135"/>
      <c r="GFG2" s="1135"/>
      <c r="GFH2" s="1135"/>
      <c r="GFI2" s="1135"/>
      <c r="GFJ2" s="1135"/>
      <c r="GFK2" s="1135"/>
      <c r="GFL2" s="1135"/>
      <c r="GFM2" s="1135"/>
      <c r="GFN2" s="1135"/>
      <c r="GFO2" s="1135"/>
      <c r="GFP2" s="1135"/>
      <c r="GFQ2" s="1135"/>
      <c r="GFR2" s="1135"/>
      <c r="GFS2" s="1135"/>
      <c r="GFT2" s="1135"/>
      <c r="GFU2" s="1135"/>
      <c r="GFV2" s="1135"/>
      <c r="GFW2" s="1135"/>
      <c r="GFX2" s="1135"/>
      <c r="GFY2" s="1135"/>
      <c r="GFZ2" s="1135"/>
      <c r="GGA2" s="1135"/>
      <c r="GGB2" s="1135"/>
      <c r="GGC2" s="1135"/>
      <c r="GGD2" s="1135"/>
      <c r="GGE2" s="1135"/>
      <c r="GGF2" s="1135"/>
      <c r="GGG2" s="1135"/>
      <c r="GGH2" s="1135"/>
      <c r="GGI2" s="1135"/>
      <c r="GGJ2" s="1135"/>
      <c r="GGK2" s="1135"/>
      <c r="GGL2" s="1135"/>
      <c r="GGM2" s="1135"/>
      <c r="GGN2" s="1135"/>
      <c r="GGO2" s="1135"/>
      <c r="GGP2" s="1135"/>
      <c r="GGQ2" s="1135"/>
      <c r="GGR2" s="1135"/>
      <c r="GGS2" s="1135"/>
      <c r="GGT2" s="1135"/>
      <c r="GGU2" s="1135"/>
      <c r="GGV2" s="1135"/>
      <c r="GGW2" s="1135"/>
      <c r="GGX2" s="1135"/>
      <c r="GGY2" s="1135"/>
      <c r="GGZ2" s="1135"/>
      <c r="GHA2" s="1135"/>
      <c r="GHB2" s="1135"/>
      <c r="GHC2" s="1135"/>
      <c r="GHD2" s="1135"/>
      <c r="GHE2" s="1135"/>
      <c r="GHF2" s="1135"/>
      <c r="GHG2" s="1135"/>
      <c r="GHH2" s="1135"/>
      <c r="GHI2" s="1135"/>
      <c r="GHJ2" s="1135"/>
      <c r="GHK2" s="1135"/>
      <c r="GHL2" s="1135"/>
      <c r="GHM2" s="1135"/>
      <c r="GHN2" s="1135"/>
      <c r="GHO2" s="1135"/>
      <c r="GHP2" s="1135"/>
      <c r="GHQ2" s="1135"/>
      <c r="GHR2" s="1135"/>
      <c r="GHS2" s="1135"/>
      <c r="GHT2" s="1135"/>
      <c r="GHU2" s="1135"/>
      <c r="GHV2" s="1135"/>
      <c r="GHW2" s="1135"/>
      <c r="GHX2" s="1135"/>
      <c r="GHY2" s="1135"/>
      <c r="GHZ2" s="1135"/>
      <c r="GIA2" s="1135"/>
      <c r="GIB2" s="1135"/>
      <c r="GIC2" s="1135"/>
      <c r="GID2" s="1135"/>
      <c r="GIE2" s="1135"/>
      <c r="GIF2" s="1135"/>
      <c r="GIG2" s="1135"/>
      <c r="GIH2" s="1135"/>
      <c r="GII2" s="1135"/>
      <c r="GIJ2" s="1135"/>
      <c r="GIK2" s="1135"/>
      <c r="GIL2" s="1135"/>
      <c r="GIM2" s="1135"/>
      <c r="GIN2" s="1135"/>
      <c r="GIO2" s="1135"/>
      <c r="GIP2" s="1135"/>
      <c r="GIQ2" s="1135"/>
      <c r="GIR2" s="1135"/>
      <c r="GIS2" s="1135"/>
      <c r="GIT2" s="1135"/>
      <c r="GIU2" s="1135"/>
      <c r="GIV2" s="1135"/>
      <c r="GIW2" s="1135"/>
      <c r="GIX2" s="1135"/>
      <c r="GIY2" s="1135"/>
      <c r="GIZ2" s="1135"/>
      <c r="GJA2" s="1135"/>
      <c r="GJB2" s="1135"/>
      <c r="GJC2" s="1135"/>
      <c r="GJD2" s="1135"/>
      <c r="GJE2" s="1135"/>
      <c r="GJF2" s="1135"/>
      <c r="GJG2" s="1135"/>
      <c r="GJH2" s="1135"/>
      <c r="GJI2" s="1135"/>
      <c r="GJJ2" s="1135"/>
      <c r="GJK2" s="1135"/>
      <c r="GJL2" s="1135"/>
      <c r="GJM2" s="1135"/>
      <c r="GJN2" s="1135"/>
      <c r="GJO2" s="1135"/>
      <c r="GJP2" s="1135"/>
      <c r="GJQ2" s="1135"/>
      <c r="GJR2" s="1135"/>
      <c r="GJS2" s="1135"/>
      <c r="GJT2" s="1135"/>
      <c r="GJU2" s="1135"/>
      <c r="GJV2" s="1135"/>
      <c r="GJW2" s="1135"/>
      <c r="GJX2" s="1135"/>
      <c r="GJY2" s="1135"/>
      <c r="GJZ2" s="1135"/>
      <c r="GKA2" s="1135"/>
      <c r="GKB2" s="1135"/>
      <c r="GKC2" s="1135"/>
      <c r="GKD2" s="1135"/>
      <c r="GKE2" s="1135"/>
      <c r="GKF2" s="1135"/>
      <c r="GKG2" s="1135"/>
      <c r="GKH2" s="1135"/>
      <c r="GKI2" s="1135"/>
      <c r="GKJ2" s="1135"/>
      <c r="GKK2" s="1135"/>
      <c r="GKL2" s="1135"/>
      <c r="GKM2" s="1135"/>
      <c r="GKN2" s="1135"/>
      <c r="GKO2" s="1135"/>
      <c r="GKP2" s="1135"/>
      <c r="GKQ2" s="1135"/>
      <c r="GKR2" s="1135"/>
      <c r="GKS2" s="1135"/>
      <c r="GKT2" s="1135"/>
      <c r="GKU2" s="1135"/>
      <c r="GKV2" s="1135"/>
      <c r="GKW2" s="1135"/>
      <c r="GKX2" s="1135"/>
      <c r="GKY2" s="1135"/>
      <c r="GKZ2" s="1135"/>
      <c r="GLA2" s="1135"/>
      <c r="GLB2" s="1135"/>
      <c r="GLC2" s="1135"/>
      <c r="GLD2" s="1135"/>
      <c r="GLE2" s="1135"/>
      <c r="GLF2" s="1135"/>
      <c r="GLG2" s="1135"/>
      <c r="GLH2" s="1135"/>
      <c r="GLI2" s="1135"/>
      <c r="GLJ2" s="1135"/>
      <c r="GLK2" s="1135"/>
      <c r="GLL2" s="1135"/>
      <c r="GLM2" s="1135"/>
      <c r="GLN2" s="1135"/>
      <c r="GLO2" s="1135"/>
      <c r="GLP2" s="1135"/>
      <c r="GLQ2" s="1135"/>
      <c r="GLR2" s="1135"/>
      <c r="GLS2" s="1135"/>
      <c r="GLT2" s="1135"/>
      <c r="GLU2" s="1135"/>
      <c r="GLV2" s="1135"/>
      <c r="GLW2" s="1135"/>
      <c r="GLX2" s="1135"/>
      <c r="GLY2" s="1135"/>
      <c r="GLZ2" s="1135"/>
      <c r="GMA2" s="1135"/>
      <c r="GMB2" s="1135"/>
      <c r="GMC2" s="1135"/>
      <c r="GMD2" s="1135"/>
      <c r="GME2" s="1135"/>
      <c r="GMF2" s="1135"/>
      <c r="GMG2" s="1135"/>
      <c r="GMH2" s="1135"/>
      <c r="GMI2" s="1135"/>
      <c r="GMJ2" s="1135"/>
      <c r="GMK2" s="1135"/>
      <c r="GML2" s="1135"/>
      <c r="GMM2" s="1135"/>
      <c r="GMN2" s="1135"/>
      <c r="GMO2" s="1135"/>
      <c r="GMP2" s="1135"/>
      <c r="GMQ2" s="1135"/>
      <c r="GMR2" s="1135"/>
      <c r="GMS2" s="1135"/>
      <c r="GMT2" s="1135"/>
      <c r="GMU2" s="1135"/>
      <c r="GMV2" s="1135"/>
      <c r="GMW2" s="1135"/>
      <c r="GMX2" s="1135"/>
      <c r="GMY2" s="1135"/>
      <c r="GMZ2" s="1135"/>
      <c r="GNA2" s="1135"/>
      <c r="GNB2" s="1135"/>
      <c r="GNC2" s="1135"/>
      <c r="GND2" s="1135"/>
      <c r="GNE2" s="1135"/>
      <c r="GNF2" s="1135"/>
      <c r="GNG2" s="1135"/>
      <c r="GNH2" s="1135"/>
      <c r="GNI2" s="1135"/>
      <c r="GNJ2" s="1135"/>
      <c r="GNK2" s="1135"/>
      <c r="GNL2" s="1135"/>
      <c r="GNM2" s="1135"/>
      <c r="GNN2" s="1135"/>
      <c r="GNO2" s="1135"/>
      <c r="GNP2" s="1135"/>
      <c r="GNQ2" s="1135"/>
      <c r="GNR2" s="1135"/>
      <c r="GNS2" s="1135"/>
      <c r="GNT2" s="1135"/>
      <c r="GNU2" s="1135"/>
      <c r="GNV2" s="1135"/>
      <c r="GNW2" s="1135"/>
      <c r="GNX2" s="1135"/>
      <c r="GNY2" s="1135"/>
      <c r="GNZ2" s="1135"/>
      <c r="GOA2" s="1135"/>
      <c r="GOB2" s="1135"/>
      <c r="GOC2" s="1135"/>
      <c r="GOD2" s="1135"/>
      <c r="GOE2" s="1135"/>
      <c r="GOF2" s="1135"/>
      <c r="GOG2" s="1135"/>
      <c r="GOH2" s="1135"/>
      <c r="GOI2" s="1135"/>
      <c r="GOJ2" s="1135"/>
      <c r="GOK2" s="1135"/>
      <c r="GOL2" s="1135"/>
      <c r="GOM2" s="1135"/>
      <c r="GON2" s="1135"/>
      <c r="GOO2" s="1135"/>
      <c r="GOP2" s="1135"/>
      <c r="GOQ2" s="1135"/>
      <c r="GOR2" s="1135"/>
      <c r="GOS2" s="1135"/>
      <c r="GOT2" s="1135"/>
      <c r="GOU2" s="1135"/>
      <c r="GOV2" s="1135"/>
      <c r="GOW2" s="1135"/>
      <c r="GOX2" s="1135"/>
      <c r="GOY2" s="1135"/>
      <c r="GOZ2" s="1135"/>
      <c r="GPA2" s="1135"/>
      <c r="GPB2" s="1135"/>
      <c r="GPC2" s="1135"/>
      <c r="GPD2" s="1135"/>
      <c r="GPE2" s="1135"/>
      <c r="GPF2" s="1135"/>
      <c r="GPG2" s="1135"/>
      <c r="GPH2" s="1135"/>
      <c r="GPI2" s="1135"/>
      <c r="GPJ2" s="1135"/>
      <c r="GPK2" s="1135"/>
      <c r="GPL2" s="1135"/>
      <c r="GPM2" s="1135"/>
      <c r="GPN2" s="1135"/>
      <c r="GPO2" s="1135"/>
      <c r="GPP2" s="1135"/>
      <c r="GPQ2" s="1135"/>
      <c r="GPR2" s="1135"/>
      <c r="GPS2" s="1135"/>
      <c r="GPT2" s="1135"/>
      <c r="GPU2" s="1135"/>
      <c r="GPV2" s="1135"/>
      <c r="GPW2" s="1135"/>
      <c r="GPX2" s="1135"/>
      <c r="GPY2" s="1135"/>
      <c r="GPZ2" s="1135"/>
      <c r="GQA2" s="1135"/>
      <c r="GQB2" s="1135"/>
      <c r="GQC2" s="1135"/>
      <c r="GQD2" s="1135"/>
      <c r="GQE2" s="1135"/>
      <c r="GQF2" s="1135"/>
      <c r="GQG2" s="1135"/>
      <c r="GQH2" s="1135"/>
      <c r="GQI2" s="1135"/>
      <c r="GQJ2" s="1135"/>
      <c r="GQK2" s="1135"/>
      <c r="GQL2" s="1135"/>
      <c r="GQM2" s="1135"/>
      <c r="GQN2" s="1135"/>
      <c r="GQO2" s="1135"/>
      <c r="GQP2" s="1135"/>
      <c r="GQQ2" s="1135"/>
      <c r="GQR2" s="1135"/>
      <c r="GQS2" s="1135"/>
      <c r="GQT2" s="1135"/>
      <c r="GQU2" s="1135"/>
      <c r="GQV2" s="1135"/>
      <c r="GQW2" s="1135"/>
      <c r="GQX2" s="1135"/>
      <c r="GQY2" s="1135"/>
      <c r="GQZ2" s="1135"/>
      <c r="GRA2" s="1135"/>
      <c r="GRB2" s="1135"/>
      <c r="GRC2" s="1135"/>
      <c r="GRD2" s="1135"/>
      <c r="GRE2" s="1135"/>
      <c r="GRF2" s="1135"/>
      <c r="GRG2" s="1135"/>
      <c r="GRH2" s="1135"/>
      <c r="GRI2" s="1135"/>
      <c r="GRJ2" s="1135"/>
      <c r="GRK2" s="1135"/>
      <c r="GRL2" s="1135"/>
      <c r="GRM2" s="1135"/>
      <c r="GRN2" s="1135"/>
      <c r="GRO2" s="1135"/>
      <c r="GRP2" s="1135"/>
      <c r="GRQ2" s="1135"/>
      <c r="GRR2" s="1135"/>
      <c r="GRS2" s="1135"/>
      <c r="GRT2" s="1135"/>
      <c r="GRU2" s="1135"/>
      <c r="GRV2" s="1135"/>
      <c r="GRW2" s="1135"/>
      <c r="GRX2" s="1135"/>
      <c r="GRY2" s="1135"/>
      <c r="GRZ2" s="1135"/>
      <c r="GSA2" s="1135"/>
      <c r="GSB2" s="1135"/>
      <c r="GSC2" s="1135"/>
      <c r="GSD2" s="1135"/>
      <c r="GSE2" s="1135"/>
      <c r="GSF2" s="1135"/>
      <c r="GSG2" s="1135"/>
      <c r="GSH2" s="1135"/>
      <c r="GSI2" s="1135"/>
      <c r="GSJ2" s="1135"/>
      <c r="GSK2" s="1135"/>
      <c r="GSL2" s="1135"/>
      <c r="GSM2" s="1135"/>
      <c r="GSN2" s="1135"/>
      <c r="GSO2" s="1135"/>
      <c r="GSP2" s="1135"/>
      <c r="GSQ2" s="1135"/>
      <c r="GSR2" s="1135"/>
      <c r="GSS2" s="1135"/>
      <c r="GST2" s="1135"/>
      <c r="GSU2" s="1135"/>
      <c r="GSV2" s="1135"/>
      <c r="GSW2" s="1135"/>
      <c r="GSX2" s="1135"/>
      <c r="GSY2" s="1135"/>
      <c r="GSZ2" s="1135"/>
      <c r="GTA2" s="1135"/>
      <c r="GTB2" s="1135"/>
      <c r="GTC2" s="1135"/>
      <c r="GTD2" s="1135"/>
      <c r="GTE2" s="1135"/>
      <c r="GTF2" s="1135"/>
      <c r="GTG2" s="1135"/>
      <c r="GTH2" s="1135"/>
      <c r="GTI2" s="1135"/>
      <c r="GTJ2" s="1135"/>
      <c r="GTK2" s="1135"/>
      <c r="GTL2" s="1135"/>
      <c r="GTM2" s="1135"/>
      <c r="GTN2" s="1135"/>
      <c r="GTO2" s="1135"/>
      <c r="GTP2" s="1135"/>
      <c r="GTQ2" s="1135"/>
      <c r="GTR2" s="1135"/>
      <c r="GTS2" s="1135"/>
      <c r="GTT2" s="1135"/>
      <c r="GTU2" s="1135"/>
      <c r="GTV2" s="1135"/>
      <c r="GTW2" s="1135"/>
      <c r="GTX2" s="1135"/>
      <c r="GTY2" s="1135"/>
      <c r="GTZ2" s="1135"/>
      <c r="GUA2" s="1135"/>
      <c r="GUB2" s="1135"/>
      <c r="GUC2" s="1135"/>
      <c r="GUD2" s="1135"/>
      <c r="GUE2" s="1135"/>
      <c r="GUF2" s="1135"/>
      <c r="GUG2" s="1135"/>
      <c r="GUH2" s="1135"/>
      <c r="GUI2" s="1135"/>
      <c r="GUJ2" s="1135"/>
      <c r="GUK2" s="1135"/>
      <c r="GUL2" s="1135"/>
      <c r="GUM2" s="1135"/>
      <c r="GUN2" s="1135"/>
      <c r="GUO2" s="1135"/>
      <c r="GUP2" s="1135"/>
      <c r="GUQ2" s="1135"/>
      <c r="GUR2" s="1135"/>
      <c r="GUS2" s="1135"/>
      <c r="GUT2" s="1135"/>
      <c r="GUU2" s="1135"/>
      <c r="GUV2" s="1135"/>
      <c r="GUW2" s="1135"/>
      <c r="GUX2" s="1135"/>
      <c r="GUY2" s="1135"/>
      <c r="GUZ2" s="1135"/>
      <c r="GVA2" s="1135"/>
      <c r="GVB2" s="1135"/>
      <c r="GVC2" s="1135"/>
      <c r="GVD2" s="1135"/>
      <c r="GVE2" s="1135"/>
      <c r="GVF2" s="1135"/>
      <c r="GVG2" s="1135"/>
      <c r="GVH2" s="1135"/>
      <c r="GVI2" s="1135"/>
      <c r="GVJ2" s="1135"/>
      <c r="GVK2" s="1135"/>
      <c r="GVL2" s="1135"/>
      <c r="GVM2" s="1135"/>
      <c r="GVN2" s="1135"/>
      <c r="GVO2" s="1135"/>
      <c r="GVP2" s="1135"/>
      <c r="GVQ2" s="1135"/>
      <c r="GVR2" s="1135"/>
      <c r="GVS2" s="1135"/>
      <c r="GVT2" s="1135"/>
      <c r="GVU2" s="1135"/>
      <c r="GVV2" s="1135"/>
      <c r="GVW2" s="1135"/>
      <c r="GVX2" s="1135"/>
      <c r="GVY2" s="1135"/>
      <c r="GVZ2" s="1135"/>
      <c r="GWA2" s="1135"/>
      <c r="GWB2" s="1135"/>
      <c r="GWC2" s="1135"/>
      <c r="GWD2" s="1135"/>
      <c r="GWE2" s="1135"/>
      <c r="GWF2" s="1135"/>
      <c r="GWG2" s="1135"/>
      <c r="GWH2" s="1135"/>
      <c r="GWI2" s="1135"/>
      <c r="GWJ2" s="1135"/>
      <c r="GWK2" s="1135"/>
      <c r="GWL2" s="1135"/>
      <c r="GWM2" s="1135"/>
      <c r="GWN2" s="1135"/>
      <c r="GWO2" s="1135"/>
      <c r="GWP2" s="1135"/>
      <c r="GWQ2" s="1135"/>
      <c r="GWR2" s="1135"/>
      <c r="GWS2" s="1135"/>
      <c r="GWT2" s="1135"/>
      <c r="GWU2" s="1135"/>
      <c r="GWV2" s="1135"/>
      <c r="GWW2" s="1135"/>
      <c r="GWX2" s="1135"/>
      <c r="GWY2" s="1135"/>
      <c r="GWZ2" s="1135"/>
      <c r="GXA2" s="1135"/>
      <c r="GXB2" s="1135"/>
      <c r="GXC2" s="1135"/>
      <c r="GXD2" s="1135"/>
      <c r="GXE2" s="1135"/>
      <c r="GXF2" s="1135"/>
      <c r="GXG2" s="1135"/>
      <c r="GXH2" s="1135"/>
      <c r="GXI2" s="1135"/>
      <c r="GXJ2" s="1135"/>
      <c r="GXK2" s="1135"/>
      <c r="GXL2" s="1135"/>
      <c r="GXM2" s="1135"/>
      <c r="GXN2" s="1135"/>
      <c r="GXO2" s="1135"/>
      <c r="GXP2" s="1135"/>
      <c r="GXQ2" s="1135"/>
      <c r="GXR2" s="1135"/>
      <c r="GXS2" s="1135"/>
      <c r="GXT2" s="1135"/>
      <c r="GXU2" s="1135"/>
      <c r="GXV2" s="1135"/>
      <c r="GXW2" s="1135"/>
      <c r="GXX2" s="1135"/>
      <c r="GXY2" s="1135"/>
      <c r="GXZ2" s="1135"/>
      <c r="GYA2" s="1135"/>
      <c r="GYB2" s="1135"/>
      <c r="GYC2" s="1135"/>
      <c r="GYD2" s="1135"/>
      <c r="GYE2" s="1135"/>
      <c r="GYF2" s="1135"/>
      <c r="GYG2" s="1135"/>
      <c r="GYH2" s="1135"/>
      <c r="GYI2" s="1135"/>
      <c r="GYJ2" s="1135"/>
      <c r="GYK2" s="1135"/>
      <c r="GYL2" s="1135"/>
      <c r="GYM2" s="1135"/>
      <c r="GYN2" s="1135"/>
      <c r="GYO2" s="1135"/>
      <c r="GYP2" s="1135"/>
      <c r="GYQ2" s="1135"/>
      <c r="GYR2" s="1135"/>
      <c r="GYS2" s="1135"/>
      <c r="GYT2" s="1135"/>
      <c r="GYU2" s="1135"/>
      <c r="GYV2" s="1135"/>
      <c r="GYW2" s="1135"/>
      <c r="GYX2" s="1135"/>
      <c r="GYY2" s="1135"/>
      <c r="GYZ2" s="1135"/>
      <c r="GZA2" s="1135"/>
      <c r="GZB2" s="1135"/>
      <c r="GZC2" s="1135"/>
      <c r="GZD2" s="1135"/>
      <c r="GZE2" s="1135"/>
      <c r="GZF2" s="1135"/>
      <c r="GZG2" s="1135"/>
      <c r="GZH2" s="1135"/>
      <c r="GZI2" s="1135"/>
      <c r="GZJ2" s="1135"/>
      <c r="GZK2" s="1135"/>
      <c r="GZL2" s="1135"/>
      <c r="GZM2" s="1135"/>
      <c r="GZN2" s="1135"/>
      <c r="GZO2" s="1135"/>
      <c r="GZP2" s="1135"/>
      <c r="GZQ2" s="1135"/>
      <c r="GZR2" s="1135"/>
      <c r="GZS2" s="1135"/>
      <c r="GZT2" s="1135"/>
      <c r="GZU2" s="1135"/>
      <c r="GZV2" s="1135"/>
      <c r="GZW2" s="1135"/>
      <c r="GZX2" s="1135"/>
      <c r="GZY2" s="1135"/>
      <c r="GZZ2" s="1135"/>
      <c r="HAA2" s="1135"/>
      <c r="HAB2" s="1135"/>
      <c r="HAC2" s="1135"/>
      <c r="HAD2" s="1135"/>
      <c r="HAE2" s="1135"/>
      <c r="HAF2" s="1135"/>
      <c r="HAG2" s="1135"/>
      <c r="HAH2" s="1135"/>
      <c r="HAI2" s="1135"/>
      <c r="HAJ2" s="1135"/>
      <c r="HAK2" s="1135"/>
      <c r="HAL2" s="1135"/>
      <c r="HAM2" s="1135"/>
      <c r="HAN2" s="1135"/>
      <c r="HAO2" s="1135"/>
      <c r="HAP2" s="1135"/>
      <c r="HAQ2" s="1135"/>
      <c r="HAR2" s="1135"/>
      <c r="HAS2" s="1135"/>
      <c r="HAT2" s="1135"/>
      <c r="HAU2" s="1135"/>
      <c r="HAV2" s="1135"/>
      <c r="HAW2" s="1135"/>
      <c r="HAX2" s="1135"/>
      <c r="HAY2" s="1135"/>
      <c r="HAZ2" s="1135"/>
      <c r="HBA2" s="1135"/>
      <c r="HBB2" s="1135"/>
      <c r="HBC2" s="1135"/>
      <c r="HBD2" s="1135"/>
      <c r="HBE2" s="1135"/>
      <c r="HBF2" s="1135"/>
      <c r="HBG2" s="1135"/>
      <c r="HBH2" s="1135"/>
      <c r="HBI2" s="1135"/>
      <c r="HBJ2" s="1135"/>
      <c r="HBK2" s="1135"/>
      <c r="HBL2" s="1135"/>
      <c r="HBM2" s="1135"/>
      <c r="HBN2" s="1135"/>
      <c r="HBO2" s="1135"/>
      <c r="HBP2" s="1135"/>
      <c r="HBQ2" s="1135"/>
      <c r="HBR2" s="1135"/>
      <c r="HBS2" s="1135"/>
      <c r="HBT2" s="1135"/>
      <c r="HBU2" s="1135"/>
      <c r="HBV2" s="1135"/>
      <c r="HBW2" s="1135"/>
      <c r="HBX2" s="1135"/>
      <c r="HBY2" s="1135"/>
      <c r="HBZ2" s="1135"/>
      <c r="HCA2" s="1135"/>
      <c r="HCB2" s="1135"/>
      <c r="HCC2" s="1135"/>
      <c r="HCD2" s="1135"/>
      <c r="HCE2" s="1135"/>
      <c r="HCF2" s="1135"/>
      <c r="HCG2" s="1135"/>
      <c r="HCH2" s="1135"/>
      <c r="HCI2" s="1135"/>
      <c r="HCJ2" s="1135"/>
      <c r="HCK2" s="1135"/>
      <c r="HCL2" s="1135"/>
      <c r="HCM2" s="1135"/>
      <c r="HCN2" s="1135"/>
      <c r="HCO2" s="1135"/>
      <c r="HCP2" s="1135"/>
      <c r="HCQ2" s="1135"/>
      <c r="HCR2" s="1135"/>
      <c r="HCS2" s="1135"/>
      <c r="HCT2" s="1135"/>
      <c r="HCU2" s="1135"/>
      <c r="HCV2" s="1135"/>
      <c r="HCW2" s="1135"/>
      <c r="HCX2" s="1135"/>
      <c r="HCY2" s="1135"/>
      <c r="HCZ2" s="1135"/>
      <c r="HDA2" s="1135"/>
      <c r="HDB2" s="1135"/>
      <c r="HDC2" s="1135"/>
      <c r="HDD2" s="1135"/>
      <c r="HDE2" s="1135"/>
      <c r="HDF2" s="1135"/>
      <c r="HDG2" s="1135"/>
      <c r="HDH2" s="1135"/>
      <c r="HDI2" s="1135"/>
      <c r="HDJ2" s="1135"/>
      <c r="HDK2" s="1135"/>
      <c r="HDL2" s="1135"/>
      <c r="HDM2" s="1135"/>
      <c r="HDN2" s="1135"/>
      <c r="HDO2" s="1135"/>
      <c r="HDP2" s="1135"/>
      <c r="HDQ2" s="1135"/>
      <c r="HDR2" s="1135"/>
      <c r="HDS2" s="1135"/>
      <c r="HDT2" s="1135"/>
      <c r="HDU2" s="1135"/>
      <c r="HDV2" s="1135"/>
      <c r="HDW2" s="1135"/>
      <c r="HDX2" s="1135"/>
      <c r="HDY2" s="1135"/>
      <c r="HDZ2" s="1135"/>
      <c r="HEA2" s="1135"/>
      <c r="HEB2" s="1135"/>
      <c r="HEC2" s="1135"/>
      <c r="HED2" s="1135"/>
      <c r="HEE2" s="1135"/>
      <c r="HEF2" s="1135"/>
      <c r="HEG2" s="1135"/>
      <c r="HEH2" s="1135"/>
      <c r="HEI2" s="1135"/>
      <c r="HEJ2" s="1135"/>
      <c r="HEK2" s="1135"/>
      <c r="HEL2" s="1135"/>
      <c r="HEM2" s="1135"/>
      <c r="HEN2" s="1135"/>
      <c r="HEO2" s="1135"/>
      <c r="HEP2" s="1135"/>
      <c r="HEQ2" s="1135"/>
      <c r="HER2" s="1135"/>
      <c r="HES2" s="1135"/>
      <c r="HET2" s="1135"/>
      <c r="HEU2" s="1135"/>
      <c r="HEV2" s="1135"/>
      <c r="HEW2" s="1135"/>
      <c r="HEX2" s="1135"/>
      <c r="HEY2" s="1135"/>
      <c r="HEZ2" s="1135"/>
      <c r="HFA2" s="1135"/>
      <c r="HFB2" s="1135"/>
      <c r="HFC2" s="1135"/>
      <c r="HFD2" s="1135"/>
      <c r="HFE2" s="1135"/>
      <c r="HFF2" s="1135"/>
      <c r="HFG2" s="1135"/>
      <c r="HFH2" s="1135"/>
      <c r="HFI2" s="1135"/>
      <c r="HFJ2" s="1135"/>
      <c r="HFK2" s="1135"/>
      <c r="HFL2" s="1135"/>
      <c r="HFM2" s="1135"/>
      <c r="HFN2" s="1135"/>
      <c r="HFO2" s="1135"/>
      <c r="HFP2" s="1135"/>
      <c r="HFQ2" s="1135"/>
      <c r="HFR2" s="1135"/>
      <c r="HFS2" s="1135"/>
      <c r="HFT2" s="1135"/>
      <c r="HFU2" s="1135"/>
      <c r="HFV2" s="1135"/>
      <c r="HFW2" s="1135"/>
      <c r="HFX2" s="1135"/>
      <c r="HFY2" s="1135"/>
      <c r="HFZ2" s="1135"/>
      <c r="HGA2" s="1135"/>
      <c r="HGB2" s="1135"/>
      <c r="HGC2" s="1135"/>
      <c r="HGD2" s="1135"/>
      <c r="HGE2" s="1135"/>
      <c r="HGF2" s="1135"/>
      <c r="HGG2" s="1135"/>
      <c r="HGH2" s="1135"/>
      <c r="HGI2" s="1135"/>
      <c r="HGJ2" s="1135"/>
      <c r="HGK2" s="1135"/>
      <c r="HGL2" s="1135"/>
      <c r="HGM2" s="1135"/>
      <c r="HGN2" s="1135"/>
      <c r="HGO2" s="1135"/>
      <c r="HGP2" s="1135"/>
      <c r="HGQ2" s="1135"/>
      <c r="HGR2" s="1135"/>
      <c r="HGS2" s="1135"/>
      <c r="HGT2" s="1135"/>
      <c r="HGU2" s="1135"/>
      <c r="HGV2" s="1135"/>
      <c r="HGW2" s="1135"/>
      <c r="HGX2" s="1135"/>
      <c r="HGY2" s="1135"/>
      <c r="HGZ2" s="1135"/>
      <c r="HHA2" s="1135"/>
      <c r="HHB2" s="1135"/>
      <c r="HHC2" s="1135"/>
      <c r="HHD2" s="1135"/>
      <c r="HHE2" s="1135"/>
      <c r="HHF2" s="1135"/>
      <c r="HHG2" s="1135"/>
      <c r="HHH2" s="1135"/>
      <c r="HHI2" s="1135"/>
      <c r="HHJ2" s="1135"/>
      <c r="HHK2" s="1135"/>
      <c r="HHL2" s="1135"/>
      <c r="HHM2" s="1135"/>
      <c r="HHN2" s="1135"/>
      <c r="HHO2" s="1135"/>
      <c r="HHP2" s="1135"/>
      <c r="HHQ2" s="1135"/>
      <c r="HHR2" s="1135"/>
      <c r="HHS2" s="1135"/>
      <c r="HHT2" s="1135"/>
      <c r="HHU2" s="1135"/>
      <c r="HHV2" s="1135"/>
      <c r="HHW2" s="1135"/>
      <c r="HHX2" s="1135"/>
      <c r="HHY2" s="1135"/>
      <c r="HHZ2" s="1135"/>
      <c r="HIA2" s="1135"/>
      <c r="HIB2" s="1135"/>
      <c r="HIC2" s="1135"/>
      <c r="HID2" s="1135"/>
      <c r="HIE2" s="1135"/>
      <c r="HIF2" s="1135"/>
      <c r="HIG2" s="1135"/>
      <c r="HIH2" s="1135"/>
      <c r="HII2" s="1135"/>
      <c r="HIJ2" s="1135"/>
      <c r="HIK2" s="1135"/>
      <c r="HIL2" s="1135"/>
      <c r="HIM2" s="1135"/>
      <c r="HIN2" s="1135"/>
      <c r="HIO2" s="1135"/>
      <c r="HIP2" s="1135"/>
      <c r="HIQ2" s="1135"/>
      <c r="HIR2" s="1135"/>
      <c r="HIS2" s="1135"/>
      <c r="HIT2" s="1135"/>
      <c r="HIU2" s="1135"/>
      <c r="HIV2" s="1135"/>
      <c r="HIW2" s="1135"/>
      <c r="HIX2" s="1135"/>
      <c r="HIY2" s="1135"/>
      <c r="HIZ2" s="1135"/>
      <c r="HJA2" s="1135"/>
      <c r="HJB2" s="1135"/>
      <c r="HJC2" s="1135"/>
      <c r="HJD2" s="1135"/>
      <c r="HJE2" s="1135"/>
      <c r="HJF2" s="1135"/>
      <c r="HJG2" s="1135"/>
      <c r="HJH2" s="1135"/>
      <c r="HJI2" s="1135"/>
      <c r="HJJ2" s="1135"/>
      <c r="HJK2" s="1135"/>
      <c r="HJL2" s="1135"/>
      <c r="HJM2" s="1135"/>
      <c r="HJN2" s="1135"/>
      <c r="HJO2" s="1135"/>
      <c r="HJP2" s="1135"/>
      <c r="HJQ2" s="1135"/>
      <c r="HJR2" s="1135"/>
      <c r="HJS2" s="1135"/>
      <c r="HJT2" s="1135"/>
      <c r="HJU2" s="1135"/>
      <c r="HJV2" s="1135"/>
      <c r="HJW2" s="1135"/>
      <c r="HJX2" s="1135"/>
      <c r="HJY2" s="1135"/>
      <c r="HJZ2" s="1135"/>
      <c r="HKA2" s="1135"/>
      <c r="HKB2" s="1135"/>
      <c r="HKC2" s="1135"/>
      <c r="HKD2" s="1135"/>
      <c r="HKE2" s="1135"/>
      <c r="HKF2" s="1135"/>
      <c r="HKG2" s="1135"/>
      <c r="HKH2" s="1135"/>
      <c r="HKI2" s="1135"/>
      <c r="HKJ2" s="1135"/>
      <c r="HKK2" s="1135"/>
      <c r="HKL2" s="1135"/>
      <c r="HKM2" s="1135"/>
      <c r="HKN2" s="1135"/>
      <c r="HKO2" s="1135"/>
      <c r="HKP2" s="1135"/>
      <c r="HKQ2" s="1135"/>
      <c r="HKR2" s="1135"/>
      <c r="HKS2" s="1135"/>
      <c r="HKT2" s="1135"/>
      <c r="HKU2" s="1135"/>
      <c r="HKV2" s="1135"/>
      <c r="HKW2" s="1135"/>
      <c r="HKX2" s="1135"/>
      <c r="HKY2" s="1135"/>
      <c r="HKZ2" s="1135"/>
      <c r="HLA2" s="1135"/>
      <c r="HLB2" s="1135"/>
      <c r="HLC2" s="1135"/>
      <c r="HLD2" s="1135"/>
      <c r="HLE2" s="1135"/>
      <c r="HLF2" s="1135"/>
      <c r="HLG2" s="1135"/>
      <c r="HLH2" s="1135"/>
      <c r="HLI2" s="1135"/>
      <c r="HLJ2" s="1135"/>
      <c r="HLK2" s="1135"/>
      <c r="HLL2" s="1135"/>
      <c r="HLM2" s="1135"/>
      <c r="HLN2" s="1135"/>
      <c r="HLO2" s="1135"/>
      <c r="HLP2" s="1135"/>
      <c r="HLQ2" s="1135"/>
      <c r="HLR2" s="1135"/>
      <c r="HLS2" s="1135"/>
      <c r="HLT2" s="1135"/>
      <c r="HLU2" s="1135"/>
      <c r="HLV2" s="1135"/>
      <c r="HLW2" s="1135"/>
      <c r="HLX2" s="1135"/>
      <c r="HLY2" s="1135"/>
      <c r="HLZ2" s="1135"/>
      <c r="HMA2" s="1135"/>
      <c r="HMB2" s="1135"/>
      <c r="HMC2" s="1135"/>
      <c r="HMD2" s="1135"/>
      <c r="HME2" s="1135"/>
      <c r="HMF2" s="1135"/>
      <c r="HMG2" s="1135"/>
      <c r="HMH2" s="1135"/>
      <c r="HMI2" s="1135"/>
      <c r="HMJ2" s="1135"/>
      <c r="HMK2" s="1135"/>
      <c r="HML2" s="1135"/>
      <c r="HMM2" s="1135"/>
      <c r="HMN2" s="1135"/>
      <c r="HMO2" s="1135"/>
      <c r="HMP2" s="1135"/>
      <c r="HMQ2" s="1135"/>
      <c r="HMR2" s="1135"/>
      <c r="HMS2" s="1135"/>
      <c r="HMT2" s="1135"/>
      <c r="HMU2" s="1135"/>
      <c r="HMV2" s="1135"/>
      <c r="HMW2" s="1135"/>
      <c r="HMX2" s="1135"/>
      <c r="HMY2" s="1135"/>
      <c r="HMZ2" s="1135"/>
      <c r="HNA2" s="1135"/>
      <c r="HNB2" s="1135"/>
      <c r="HNC2" s="1135"/>
      <c r="HND2" s="1135"/>
      <c r="HNE2" s="1135"/>
      <c r="HNF2" s="1135"/>
      <c r="HNG2" s="1135"/>
      <c r="HNH2" s="1135"/>
      <c r="HNI2" s="1135"/>
      <c r="HNJ2" s="1135"/>
      <c r="HNK2" s="1135"/>
      <c r="HNL2" s="1135"/>
      <c r="HNM2" s="1135"/>
      <c r="HNN2" s="1135"/>
      <c r="HNO2" s="1135"/>
      <c r="HNP2" s="1135"/>
      <c r="HNQ2" s="1135"/>
      <c r="HNR2" s="1135"/>
      <c r="HNS2" s="1135"/>
      <c r="HNT2" s="1135"/>
      <c r="HNU2" s="1135"/>
      <c r="HNV2" s="1135"/>
      <c r="HNW2" s="1135"/>
      <c r="HNX2" s="1135"/>
      <c r="HNY2" s="1135"/>
      <c r="HNZ2" s="1135"/>
      <c r="HOA2" s="1135"/>
      <c r="HOB2" s="1135"/>
      <c r="HOC2" s="1135"/>
      <c r="HOD2" s="1135"/>
      <c r="HOE2" s="1135"/>
      <c r="HOF2" s="1135"/>
      <c r="HOG2" s="1135"/>
      <c r="HOH2" s="1135"/>
      <c r="HOI2" s="1135"/>
      <c r="HOJ2" s="1135"/>
      <c r="HOK2" s="1135"/>
      <c r="HOL2" s="1135"/>
      <c r="HOM2" s="1135"/>
      <c r="HON2" s="1135"/>
      <c r="HOO2" s="1135"/>
      <c r="HOP2" s="1135"/>
      <c r="HOQ2" s="1135"/>
      <c r="HOR2" s="1135"/>
      <c r="HOS2" s="1135"/>
      <c r="HOT2" s="1135"/>
      <c r="HOU2" s="1135"/>
      <c r="HOV2" s="1135"/>
      <c r="HOW2" s="1135"/>
      <c r="HOX2" s="1135"/>
      <c r="HOY2" s="1135"/>
      <c r="HOZ2" s="1135"/>
      <c r="HPA2" s="1135"/>
      <c r="HPB2" s="1135"/>
      <c r="HPC2" s="1135"/>
      <c r="HPD2" s="1135"/>
      <c r="HPE2" s="1135"/>
      <c r="HPF2" s="1135"/>
      <c r="HPG2" s="1135"/>
      <c r="HPH2" s="1135"/>
      <c r="HPI2" s="1135"/>
      <c r="HPJ2" s="1135"/>
      <c r="HPK2" s="1135"/>
      <c r="HPL2" s="1135"/>
      <c r="HPM2" s="1135"/>
      <c r="HPN2" s="1135"/>
      <c r="HPO2" s="1135"/>
      <c r="HPP2" s="1135"/>
      <c r="HPQ2" s="1135"/>
      <c r="HPR2" s="1135"/>
      <c r="HPS2" s="1135"/>
      <c r="HPT2" s="1135"/>
      <c r="HPU2" s="1135"/>
      <c r="HPV2" s="1135"/>
      <c r="HPW2" s="1135"/>
      <c r="HPX2" s="1135"/>
      <c r="HPY2" s="1135"/>
      <c r="HPZ2" s="1135"/>
      <c r="HQA2" s="1135"/>
      <c r="HQB2" s="1135"/>
      <c r="HQC2" s="1135"/>
      <c r="HQD2" s="1135"/>
      <c r="HQE2" s="1135"/>
      <c r="HQF2" s="1135"/>
      <c r="HQG2" s="1135"/>
      <c r="HQH2" s="1135"/>
      <c r="HQI2" s="1135"/>
      <c r="HQJ2" s="1135"/>
      <c r="HQK2" s="1135"/>
      <c r="HQL2" s="1135"/>
      <c r="HQM2" s="1135"/>
      <c r="HQN2" s="1135"/>
      <c r="HQO2" s="1135"/>
      <c r="HQP2" s="1135"/>
      <c r="HQQ2" s="1135"/>
      <c r="HQR2" s="1135"/>
      <c r="HQS2" s="1135"/>
      <c r="HQT2" s="1135"/>
      <c r="HQU2" s="1135"/>
      <c r="HQV2" s="1135"/>
      <c r="HQW2" s="1135"/>
      <c r="HQX2" s="1135"/>
      <c r="HQY2" s="1135"/>
      <c r="HQZ2" s="1135"/>
      <c r="HRA2" s="1135"/>
      <c r="HRB2" s="1135"/>
      <c r="HRC2" s="1135"/>
      <c r="HRD2" s="1135"/>
      <c r="HRE2" s="1135"/>
      <c r="HRF2" s="1135"/>
      <c r="HRG2" s="1135"/>
      <c r="HRH2" s="1135"/>
      <c r="HRI2" s="1135"/>
      <c r="HRJ2" s="1135"/>
      <c r="HRK2" s="1135"/>
      <c r="HRL2" s="1135"/>
      <c r="HRM2" s="1135"/>
      <c r="HRN2" s="1135"/>
      <c r="HRO2" s="1135"/>
      <c r="HRP2" s="1135"/>
      <c r="HRQ2" s="1135"/>
      <c r="HRR2" s="1135"/>
      <c r="HRS2" s="1135"/>
      <c r="HRT2" s="1135"/>
      <c r="HRU2" s="1135"/>
      <c r="HRV2" s="1135"/>
      <c r="HRW2" s="1135"/>
      <c r="HRX2" s="1135"/>
      <c r="HRY2" s="1135"/>
      <c r="HRZ2" s="1135"/>
      <c r="HSA2" s="1135"/>
      <c r="HSB2" s="1135"/>
      <c r="HSC2" s="1135"/>
      <c r="HSD2" s="1135"/>
      <c r="HSE2" s="1135"/>
      <c r="HSF2" s="1135"/>
      <c r="HSG2" s="1135"/>
      <c r="HSH2" s="1135"/>
      <c r="HSI2" s="1135"/>
      <c r="HSJ2" s="1135"/>
      <c r="HSK2" s="1135"/>
      <c r="HSL2" s="1135"/>
      <c r="HSM2" s="1135"/>
      <c r="HSN2" s="1135"/>
      <c r="HSO2" s="1135"/>
      <c r="HSP2" s="1135"/>
      <c r="HSQ2" s="1135"/>
      <c r="HSR2" s="1135"/>
      <c r="HSS2" s="1135"/>
      <c r="HST2" s="1135"/>
      <c r="HSU2" s="1135"/>
      <c r="HSV2" s="1135"/>
      <c r="HSW2" s="1135"/>
      <c r="HSX2" s="1135"/>
      <c r="HSY2" s="1135"/>
      <c r="HSZ2" s="1135"/>
      <c r="HTA2" s="1135"/>
      <c r="HTB2" s="1135"/>
      <c r="HTC2" s="1135"/>
      <c r="HTD2" s="1135"/>
      <c r="HTE2" s="1135"/>
      <c r="HTF2" s="1135"/>
      <c r="HTG2" s="1135"/>
      <c r="HTH2" s="1135"/>
      <c r="HTI2" s="1135"/>
      <c r="HTJ2" s="1135"/>
      <c r="HTK2" s="1135"/>
      <c r="HTL2" s="1135"/>
      <c r="HTM2" s="1135"/>
      <c r="HTN2" s="1135"/>
      <c r="HTO2" s="1135"/>
      <c r="HTP2" s="1135"/>
      <c r="HTQ2" s="1135"/>
      <c r="HTR2" s="1135"/>
      <c r="HTS2" s="1135"/>
      <c r="HTT2" s="1135"/>
      <c r="HTU2" s="1135"/>
      <c r="HTV2" s="1135"/>
      <c r="HTW2" s="1135"/>
      <c r="HTX2" s="1135"/>
      <c r="HTY2" s="1135"/>
      <c r="HTZ2" s="1135"/>
      <c r="HUA2" s="1135"/>
      <c r="HUB2" s="1135"/>
      <c r="HUC2" s="1135"/>
      <c r="HUD2" s="1135"/>
      <c r="HUE2" s="1135"/>
      <c r="HUF2" s="1135"/>
      <c r="HUG2" s="1135"/>
      <c r="HUH2" s="1135"/>
      <c r="HUI2" s="1135"/>
      <c r="HUJ2" s="1135"/>
      <c r="HUK2" s="1135"/>
      <c r="HUL2" s="1135"/>
      <c r="HUM2" s="1135"/>
      <c r="HUN2" s="1135"/>
      <c r="HUO2" s="1135"/>
      <c r="HUP2" s="1135"/>
      <c r="HUQ2" s="1135"/>
      <c r="HUR2" s="1135"/>
      <c r="HUS2" s="1135"/>
      <c r="HUT2" s="1135"/>
      <c r="HUU2" s="1135"/>
      <c r="HUV2" s="1135"/>
      <c r="HUW2" s="1135"/>
      <c r="HUX2" s="1135"/>
      <c r="HUY2" s="1135"/>
      <c r="HUZ2" s="1135"/>
      <c r="HVA2" s="1135"/>
      <c r="HVB2" s="1135"/>
      <c r="HVC2" s="1135"/>
      <c r="HVD2" s="1135"/>
      <c r="HVE2" s="1135"/>
      <c r="HVF2" s="1135"/>
      <c r="HVG2" s="1135"/>
      <c r="HVH2" s="1135"/>
      <c r="HVI2" s="1135"/>
      <c r="HVJ2" s="1135"/>
      <c r="HVK2" s="1135"/>
      <c r="HVL2" s="1135"/>
      <c r="HVM2" s="1135"/>
      <c r="HVN2" s="1135"/>
      <c r="HVO2" s="1135"/>
      <c r="HVP2" s="1135"/>
      <c r="HVQ2" s="1135"/>
      <c r="HVR2" s="1135"/>
      <c r="HVS2" s="1135"/>
      <c r="HVT2" s="1135"/>
      <c r="HVU2" s="1135"/>
      <c r="HVV2" s="1135"/>
      <c r="HVW2" s="1135"/>
      <c r="HVX2" s="1135"/>
      <c r="HVY2" s="1135"/>
      <c r="HVZ2" s="1135"/>
      <c r="HWA2" s="1135"/>
      <c r="HWB2" s="1135"/>
      <c r="HWC2" s="1135"/>
      <c r="HWD2" s="1135"/>
      <c r="HWE2" s="1135"/>
      <c r="HWF2" s="1135"/>
      <c r="HWG2" s="1135"/>
      <c r="HWH2" s="1135"/>
      <c r="HWI2" s="1135"/>
      <c r="HWJ2" s="1135"/>
      <c r="HWK2" s="1135"/>
      <c r="HWL2" s="1135"/>
      <c r="HWM2" s="1135"/>
      <c r="HWN2" s="1135"/>
      <c r="HWO2" s="1135"/>
      <c r="HWP2" s="1135"/>
      <c r="HWQ2" s="1135"/>
      <c r="HWR2" s="1135"/>
      <c r="HWS2" s="1135"/>
      <c r="HWT2" s="1135"/>
      <c r="HWU2" s="1135"/>
      <c r="HWV2" s="1135"/>
      <c r="HWW2" s="1135"/>
      <c r="HWX2" s="1135"/>
      <c r="HWY2" s="1135"/>
      <c r="HWZ2" s="1135"/>
      <c r="HXA2" s="1135"/>
      <c r="HXB2" s="1135"/>
      <c r="HXC2" s="1135"/>
      <c r="HXD2" s="1135"/>
      <c r="HXE2" s="1135"/>
      <c r="HXF2" s="1135"/>
      <c r="HXG2" s="1135"/>
      <c r="HXH2" s="1135"/>
      <c r="HXI2" s="1135"/>
      <c r="HXJ2" s="1135"/>
      <c r="HXK2" s="1135"/>
      <c r="HXL2" s="1135"/>
      <c r="HXM2" s="1135"/>
      <c r="HXN2" s="1135"/>
      <c r="HXO2" s="1135"/>
      <c r="HXP2" s="1135"/>
      <c r="HXQ2" s="1135"/>
      <c r="HXR2" s="1135"/>
      <c r="HXS2" s="1135"/>
      <c r="HXT2" s="1135"/>
      <c r="HXU2" s="1135"/>
      <c r="HXV2" s="1135"/>
      <c r="HXW2" s="1135"/>
      <c r="HXX2" s="1135"/>
      <c r="HXY2" s="1135"/>
      <c r="HXZ2" s="1135"/>
      <c r="HYA2" s="1135"/>
      <c r="HYB2" s="1135"/>
      <c r="HYC2" s="1135"/>
      <c r="HYD2" s="1135"/>
      <c r="HYE2" s="1135"/>
      <c r="HYF2" s="1135"/>
      <c r="HYG2" s="1135"/>
      <c r="HYH2" s="1135"/>
      <c r="HYI2" s="1135"/>
      <c r="HYJ2" s="1135"/>
      <c r="HYK2" s="1135"/>
      <c r="HYL2" s="1135"/>
      <c r="HYM2" s="1135"/>
      <c r="HYN2" s="1135"/>
      <c r="HYO2" s="1135"/>
      <c r="HYP2" s="1135"/>
      <c r="HYQ2" s="1135"/>
      <c r="HYR2" s="1135"/>
      <c r="HYS2" s="1135"/>
      <c r="HYT2" s="1135"/>
      <c r="HYU2" s="1135"/>
      <c r="HYV2" s="1135"/>
      <c r="HYW2" s="1135"/>
      <c r="HYX2" s="1135"/>
      <c r="HYY2" s="1135"/>
      <c r="HYZ2" s="1135"/>
      <c r="HZA2" s="1135"/>
      <c r="HZB2" s="1135"/>
      <c r="HZC2" s="1135"/>
      <c r="HZD2" s="1135"/>
      <c r="HZE2" s="1135"/>
      <c r="HZF2" s="1135"/>
      <c r="HZG2" s="1135"/>
      <c r="HZH2" s="1135"/>
      <c r="HZI2" s="1135"/>
      <c r="HZJ2" s="1135"/>
      <c r="HZK2" s="1135"/>
      <c r="HZL2" s="1135"/>
      <c r="HZM2" s="1135"/>
      <c r="HZN2" s="1135"/>
      <c r="HZO2" s="1135"/>
      <c r="HZP2" s="1135"/>
      <c r="HZQ2" s="1135"/>
      <c r="HZR2" s="1135"/>
      <c r="HZS2" s="1135"/>
      <c r="HZT2" s="1135"/>
      <c r="HZU2" s="1135"/>
      <c r="HZV2" s="1135"/>
      <c r="HZW2" s="1135"/>
      <c r="HZX2" s="1135"/>
      <c r="HZY2" s="1135"/>
      <c r="HZZ2" s="1135"/>
      <c r="IAA2" s="1135"/>
      <c r="IAB2" s="1135"/>
      <c r="IAC2" s="1135"/>
      <c r="IAD2" s="1135"/>
      <c r="IAE2" s="1135"/>
      <c r="IAF2" s="1135"/>
      <c r="IAG2" s="1135"/>
      <c r="IAH2" s="1135"/>
      <c r="IAI2" s="1135"/>
      <c r="IAJ2" s="1135"/>
      <c r="IAK2" s="1135"/>
      <c r="IAL2" s="1135"/>
      <c r="IAM2" s="1135"/>
      <c r="IAN2" s="1135"/>
      <c r="IAO2" s="1135"/>
      <c r="IAP2" s="1135"/>
      <c r="IAQ2" s="1135"/>
      <c r="IAR2" s="1135"/>
      <c r="IAS2" s="1135"/>
      <c r="IAT2" s="1135"/>
      <c r="IAU2" s="1135"/>
      <c r="IAV2" s="1135"/>
      <c r="IAW2" s="1135"/>
      <c r="IAX2" s="1135"/>
      <c r="IAY2" s="1135"/>
      <c r="IAZ2" s="1135"/>
      <c r="IBA2" s="1135"/>
      <c r="IBB2" s="1135"/>
      <c r="IBC2" s="1135"/>
      <c r="IBD2" s="1135"/>
      <c r="IBE2" s="1135"/>
      <c r="IBF2" s="1135"/>
      <c r="IBG2" s="1135"/>
      <c r="IBH2" s="1135"/>
      <c r="IBI2" s="1135"/>
      <c r="IBJ2" s="1135"/>
      <c r="IBK2" s="1135"/>
      <c r="IBL2" s="1135"/>
      <c r="IBM2" s="1135"/>
      <c r="IBN2" s="1135"/>
      <c r="IBO2" s="1135"/>
      <c r="IBP2" s="1135"/>
      <c r="IBQ2" s="1135"/>
      <c r="IBR2" s="1135"/>
      <c r="IBS2" s="1135"/>
      <c r="IBT2" s="1135"/>
      <c r="IBU2" s="1135"/>
      <c r="IBV2" s="1135"/>
      <c r="IBW2" s="1135"/>
      <c r="IBX2" s="1135"/>
      <c r="IBY2" s="1135"/>
      <c r="IBZ2" s="1135"/>
      <c r="ICA2" s="1135"/>
      <c r="ICB2" s="1135"/>
      <c r="ICC2" s="1135"/>
      <c r="ICD2" s="1135"/>
      <c r="ICE2" s="1135"/>
      <c r="ICF2" s="1135"/>
      <c r="ICG2" s="1135"/>
      <c r="ICH2" s="1135"/>
      <c r="ICI2" s="1135"/>
      <c r="ICJ2" s="1135"/>
      <c r="ICK2" s="1135"/>
      <c r="ICL2" s="1135"/>
      <c r="ICM2" s="1135"/>
      <c r="ICN2" s="1135"/>
      <c r="ICO2" s="1135"/>
      <c r="ICP2" s="1135"/>
      <c r="ICQ2" s="1135"/>
      <c r="ICR2" s="1135"/>
      <c r="ICS2" s="1135"/>
      <c r="ICT2" s="1135"/>
      <c r="ICU2" s="1135"/>
      <c r="ICV2" s="1135"/>
      <c r="ICW2" s="1135"/>
      <c r="ICX2" s="1135"/>
      <c r="ICY2" s="1135"/>
      <c r="ICZ2" s="1135"/>
      <c r="IDA2" s="1135"/>
      <c r="IDB2" s="1135"/>
      <c r="IDC2" s="1135"/>
      <c r="IDD2" s="1135"/>
      <c r="IDE2" s="1135"/>
      <c r="IDF2" s="1135"/>
      <c r="IDG2" s="1135"/>
      <c r="IDH2" s="1135"/>
      <c r="IDI2" s="1135"/>
      <c r="IDJ2" s="1135"/>
      <c r="IDK2" s="1135"/>
      <c r="IDL2" s="1135"/>
      <c r="IDM2" s="1135"/>
      <c r="IDN2" s="1135"/>
      <c r="IDO2" s="1135"/>
      <c r="IDP2" s="1135"/>
      <c r="IDQ2" s="1135"/>
      <c r="IDR2" s="1135"/>
      <c r="IDS2" s="1135"/>
      <c r="IDT2" s="1135"/>
      <c r="IDU2" s="1135"/>
      <c r="IDV2" s="1135"/>
      <c r="IDW2" s="1135"/>
      <c r="IDX2" s="1135"/>
      <c r="IDY2" s="1135"/>
      <c r="IDZ2" s="1135"/>
      <c r="IEA2" s="1135"/>
      <c r="IEB2" s="1135"/>
      <c r="IEC2" s="1135"/>
      <c r="IED2" s="1135"/>
      <c r="IEE2" s="1135"/>
      <c r="IEF2" s="1135"/>
      <c r="IEG2" s="1135"/>
      <c r="IEH2" s="1135"/>
      <c r="IEI2" s="1135"/>
      <c r="IEJ2" s="1135"/>
      <c r="IEK2" s="1135"/>
      <c r="IEL2" s="1135"/>
      <c r="IEM2" s="1135"/>
      <c r="IEN2" s="1135"/>
      <c r="IEO2" s="1135"/>
      <c r="IEP2" s="1135"/>
      <c r="IEQ2" s="1135"/>
      <c r="IER2" s="1135"/>
      <c r="IES2" s="1135"/>
      <c r="IET2" s="1135"/>
      <c r="IEU2" s="1135"/>
      <c r="IEV2" s="1135"/>
      <c r="IEW2" s="1135"/>
      <c r="IEX2" s="1135"/>
      <c r="IEY2" s="1135"/>
      <c r="IEZ2" s="1135"/>
      <c r="IFA2" s="1135"/>
      <c r="IFB2" s="1135"/>
      <c r="IFC2" s="1135"/>
      <c r="IFD2" s="1135"/>
      <c r="IFE2" s="1135"/>
      <c r="IFF2" s="1135"/>
      <c r="IFG2" s="1135"/>
      <c r="IFH2" s="1135"/>
      <c r="IFI2" s="1135"/>
      <c r="IFJ2" s="1135"/>
      <c r="IFK2" s="1135"/>
      <c r="IFL2" s="1135"/>
      <c r="IFM2" s="1135"/>
      <c r="IFN2" s="1135"/>
      <c r="IFO2" s="1135"/>
      <c r="IFP2" s="1135"/>
      <c r="IFQ2" s="1135"/>
      <c r="IFR2" s="1135"/>
      <c r="IFS2" s="1135"/>
      <c r="IFT2" s="1135"/>
      <c r="IFU2" s="1135"/>
      <c r="IFV2" s="1135"/>
      <c r="IFW2" s="1135"/>
      <c r="IFX2" s="1135"/>
      <c r="IFY2" s="1135"/>
      <c r="IFZ2" s="1135"/>
      <c r="IGA2" s="1135"/>
      <c r="IGB2" s="1135"/>
      <c r="IGC2" s="1135"/>
      <c r="IGD2" s="1135"/>
      <c r="IGE2" s="1135"/>
      <c r="IGF2" s="1135"/>
      <c r="IGG2" s="1135"/>
      <c r="IGH2" s="1135"/>
      <c r="IGI2" s="1135"/>
      <c r="IGJ2" s="1135"/>
      <c r="IGK2" s="1135"/>
      <c r="IGL2" s="1135"/>
      <c r="IGM2" s="1135"/>
      <c r="IGN2" s="1135"/>
      <c r="IGO2" s="1135"/>
      <c r="IGP2" s="1135"/>
      <c r="IGQ2" s="1135"/>
      <c r="IGR2" s="1135"/>
      <c r="IGS2" s="1135"/>
      <c r="IGT2" s="1135"/>
      <c r="IGU2" s="1135"/>
      <c r="IGV2" s="1135"/>
      <c r="IGW2" s="1135"/>
      <c r="IGX2" s="1135"/>
      <c r="IGY2" s="1135"/>
      <c r="IGZ2" s="1135"/>
      <c r="IHA2" s="1135"/>
      <c r="IHB2" s="1135"/>
      <c r="IHC2" s="1135"/>
      <c r="IHD2" s="1135"/>
      <c r="IHE2" s="1135"/>
      <c r="IHF2" s="1135"/>
      <c r="IHG2" s="1135"/>
      <c r="IHH2" s="1135"/>
      <c r="IHI2" s="1135"/>
      <c r="IHJ2" s="1135"/>
      <c r="IHK2" s="1135"/>
      <c r="IHL2" s="1135"/>
      <c r="IHM2" s="1135"/>
      <c r="IHN2" s="1135"/>
      <c r="IHO2" s="1135"/>
      <c r="IHP2" s="1135"/>
      <c r="IHQ2" s="1135"/>
      <c r="IHR2" s="1135"/>
      <c r="IHS2" s="1135"/>
      <c r="IHT2" s="1135"/>
      <c r="IHU2" s="1135"/>
      <c r="IHV2" s="1135"/>
      <c r="IHW2" s="1135"/>
      <c r="IHX2" s="1135"/>
      <c r="IHY2" s="1135"/>
      <c r="IHZ2" s="1135"/>
      <c r="IIA2" s="1135"/>
      <c r="IIB2" s="1135"/>
      <c r="IIC2" s="1135"/>
      <c r="IID2" s="1135"/>
      <c r="IIE2" s="1135"/>
      <c r="IIF2" s="1135"/>
      <c r="IIG2" s="1135"/>
      <c r="IIH2" s="1135"/>
      <c r="III2" s="1135"/>
      <c r="IIJ2" s="1135"/>
      <c r="IIK2" s="1135"/>
      <c r="IIL2" s="1135"/>
      <c r="IIM2" s="1135"/>
      <c r="IIN2" s="1135"/>
      <c r="IIO2" s="1135"/>
      <c r="IIP2" s="1135"/>
      <c r="IIQ2" s="1135"/>
      <c r="IIR2" s="1135"/>
      <c r="IIS2" s="1135"/>
      <c r="IIT2" s="1135"/>
      <c r="IIU2" s="1135"/>
      <c r="IIV2" s="1135"/>
      <c r="IIW2" s="1135"/>
      <c r="IIX2" s="1135"/>
      <c r="IIY2" s="1135"/>
      <c r="IIZ2" s="1135"/>
      <c r="IJA2" s="1135"/>
      <c r="IJB2" s="1135"/>
      <c r="IJC2" s="1135"/>
      <c r="IJD2" s="1135"/>
      <c r="IJE2" s="1135"/>
      <c r="IJF2" s="1135"/>
      <c r="IJG2" s="1135"/>
      <c r="IJH2" s="1135"/>
      <c r="IJI2" s="1135"/>
      <c r="IJJ2" s="1135"/>
      <c r="IJK2" s="1135"/>
      <c r="IJL2" s="1135"/>
      <c r="IJM2" s="1135"/>
      <c r="IJN2" s="1135"/>
      <c r="IJO2" s="1135"/>
      <c r="IJP2" s="1135"/>
      <c r="IJQ2" s="1135"/>
      <c r="IJR2" s="1135"/>
      <c r="IJS2" s="1135"/>
      <c r="IJT2" s="1135"/>
      <c r="IJU2" s="1135"/>
      <c r="IJV2" s="1135"/>
      <c r="IJW2" s="1135"/>
      <c r="IJX2" s="1135"/>
      <c r="IJY2" s="1135"/>
      <c r="IJZ2" s="1135"/>
      <c r="IKA2" s="1135"/>
      <c r="IKB2" s="1135"/>
      <c r="IKC2" s="1135"/>
      <c r="IKD2" s="1135"/>
      <c r="IKE2" s="1135"/>
      <c r="IKF2" s="1135"/>
      <c r="IKG2" s="1135"/>
      <c r="IKH2" s="1135"/>
      <c r="IKI2" s="1135"/>
      <c r="IKJ2" s="1135"/>
      <c r="IKK2" s="1135"/>
      <c r="IKL2" s="1135"/>
      <c r="IKM2" s="1135"/>
      <c r="IKN2" s="1135"/>
      <c r="IKO2" s="1135"/>
      <c r="IKP2" s="1135"/>
      <c r="IKQ2" s="1135"/>
      <c r="IKR2" s="1135"/>
      <c r="IKS2" s="1135"/>
      <c r="IKT2" s="1135"/>
      <c r="IKU2" s="1135"/>
      <c r="IKV2" s="1135"/>
      <c r="IKW2" s="1135"/>
      <c r="IKX2" s="1135"/>
      <c r="IKY2" s="1135"/>
      <c r="IKZ2" s="1135"/>
      <c r="ILA2" s="1135"/>
      <c r="ILB2" s="1135"/>
      <c r="ILC2" s="1135"/>
      <c r="ILD2" s="1135"/>
      <c r="ILE2" s="1135"/>
      <c r="ILF2" s="1135"/>
      <c r="ILG2" s="1135"/>
      <c r="ILH2" s="1135"/>
      <c r="ILI2" s="1135"/>
      <c r="ILJ2" s="1135"/>
      <c r="ILK2" s="1135"/>
      <c r="ILL2" s="1135"/>
      <c r="ILM2" s="1135"/>
      <c r="ILN2" s="1135"/>
      <c r="ILO2" s="1135"/>
      <c r="ILP2" s="1135"/>
      <c r="ILQ2" s="1135"/>
      <c r="ILR2" s="1135"/>
      <c r="ILS2" s="1135"/>
      <c r="ILT2" s="1135"/>
      <c r="ILU2" s="1135"/>
      <c r="ILV2" s="1135"/>
      <c r="ILW2" s="1135"/>
      <c r="ILX2" s="1135"/>
      <c r="ILY2" s="1135"/>
      <c r="ILZ2" s="1135"/>
      <c r="IMA2" s="1135"/>
      <c r="IMB2" s="1135"/>
      <c r="IMC2" s="1135"/>
      <c r="IMD2" s="1135"/>
      <c r="IME2" s="1135"/>
      <c r="IMF2" s="1135"/>
      <c r="IMG2" s="1135"/>
      <c r="IMH2" s="1135"/>
      <c r="IMI2" s="1135"/>
      <c r="IMJ2" s="1135"/>
      <c r="IMK2" s="1135"/>
      <c r="IML2" s="1135"/>
      <c r="IMM2" s="1135"/>
      <c r="IMN2" s="1135"/>
      <c r="IMO2" s="1135"/>
      <c r="IMP2" s="1135"/>
      <c r="IMQ2" s="1135"/>
      <c r="IMR2" s="1135"/>
      <c r="IMS2" s="1135"/>
      <c r="IMT2" s="1135"/>
      <c r="IMU2" s="1135"/>
      <c r="IMV2" s="1135"/>
      <c r="IMW2" s="1135"/>
      <c r="IMX2" s="1135"/>
      <c r="IMY2" s="1135"/>
      <c r="IMZ2" s="1135"/>
      <c r="INA2" s="1135"/>
      <c r="INB2" s="1135"/>
      <c r="INC2" s="1135"/>
      <c r="IND2" s="1135"/>
      <c r="INE2" s="1135"/>
      <c r="INF2" s="1135"/>
      <c r="ING2" s="1135"/>
      <c r="INH2" s="1135"/>
      <c r="INI2" s="1135"/>
      <c r="INJ2" s="1135"/>
      <c r="INK2" s="1135"/>
      <c r="INL2" s="1135"/>
      <c r="INM2" s="1135"/>
      <c r="INN2" s="1135"/>
      <c r="INO2" s="1135"/>
      <c r="INP2" s="1135"/>
      <c r="INQ2" s="1135"/>
      <c r="INR2" s="1135"/>
      <c r="INS2" s="1135"/>
      <c r="INT2" s="1135"/>
      <c r="INU2" s="1135"/>
      <c r="INV2" s="1135"/>
      <c r="INW2" s="1135"/>
      <c r="INX2" s="1135"/>
      <c r="INY2" s="1135"/>
      <c r="INZ2" s="1135"/>
      <c r="IOA2" s="1135"/>
      <c r="IOB2" s="1135"/>
      <c r="IOC2" s="1135"/>
      <c r="IOD2" s="1135"/>
      <c r="IOE2" s="1135"/>
      <c r="IOF2" s="1135"/>
      <c r="IOG2" s="1135"/>
      <c r="IOH2" s="1135"/>
      <c r="IOI2" s="1135"/>
      <c r="IOJ2" s="1135"/>
      <c r="IOK2" s="1135"/>
      <c r="IOL2" s="1135"/>
      <c r="IOM2" s="1135"/>
      <c r="ION2" s="1135"/>
      <c r="IOO2" s="1135"/>
      <c r="IOP2" s="1135"/>
      <c r="IOQ2" s="1135"/>
      <c r="IOR2" s="1135"/>
      <c r="IOS2" s="1135"/>
      <c r="IOT2" s="1135"/>
      <c r="IOU2" s="1135"/>
      <c r="IOV2" s="1135"/>
      <c r="IOW2" s="1135"/>
      <c r="IOX2" s="1135"/>
      <c r="IOY2" s="1135"/>
      <c r="IOZ2" s="1135"/>
      <c r="IPA2" s="1135"/>
      <c r="IPB2" s="1135"/>
      <c r="IPC2" s="1135"/>
      <c r="IPD2" s="1135"/>
      <c r="IPE2" s="1135"/>
      <c r="IPF2" s="1135"/>
      <c r="IPG2" s="1135"/>
      <c r="IPH2" s="1135"/>
      <c r="IPI2" s="1135"/>
      <c r="IPJ2" s="1135"/>
      <c r="IPK2" s="1135"/>
      <c r="IPL2" s="1135"/>
      <c r="IPM2" s="1135"/>
      <c r="IPN2" s="1135"/>
      <c r="IPO2" s="1135"/>
      <c r="IPP2" s="1135"/>
      <c r="IPQ2" s="1135"/>
      <c r="IPR2" s="1135"/>
      <c r="IPS2" s="1135"/>
      <c r="IPT2" s="1135"/>
      <c r="IPU2" s="1135"/>
      <c r="IPV2" s="1135"/>
      <c r="IPW2" s="1135"/>
      <c r="IPX2" s="1135"/>
      <c r="IPY2" s="1135"/>
      <c r="IPZ2" s="1135"/>
      <c r="IQA2" s="1135"/>
      <c r="IQB2" s="1135"/>
      <c r="IQC2" s="1135"/>
      <c r="IQD2" s="1135"/>
      <c r="IQE2" s="1135"/>
      <c r="IQF2" s="1135"/>
      <c r="IQG2" s="1135"/>
      <c r="IQH2" s="1135"/>
      <c r="IQI2" s="1135"/>
      <c r="IQJ2" s="1135"/>
      <c r="IQK2" s="1135"/>
      <c r="IQL2" s="1135"/>
      <c r="IQM2" s="1135"/>
      <c r="IQN2" s="1135"/>
      <c r="IQO2" s="1135"/>
      <c r="IQP2" s="1135"/>
      <c r="IQQ2" s="1135"/>
      <c r="IQR2" s="1135"/>
      <c r="IQS2" s="1135"/>
      <c r="IQT2" s="1135"/>
      <c r="IQU2" s="1135"/>
      <c r="IQV2" s="1135"/>
      <c r="IQW2" s="1135"/>
      <c r="IQX2" s="1135"/>
      <c r="IQY2" s="1135"/>
      <c r="IQZ2" s="1135"/>
      <c r="IRA2" s="1135"/>
      <c r="IRB2" s="1135"/>
      <c r="IRC2" s="1135"/>
      <c r="IRD2" s="1135"/>
      <c r="IRE2" s="1135"/>
      <c r="IRF2" s="1135"/>
      <c r="IRG2" s="1135"/>
      <c r="IRH2" s="1135"/>
      <c r="IRI2" s="1135"/>
      <c r="IRJ2" s="1135"/>
      <c r="IRK2" s="1135"/>
      <c r="IRL2" s="1135"/>
      <c r="IRM2" s="1135"/>
      <c r="IRN2" s="1135"/>
      <c r="IRO2" s="1135"/>
      <c r="IRP2" s="1135"/>
      <c r="IRQ2" s="1135"/>
      <c r="IRR2" s="1135"/>
      <c r="IRS2" s="1135"/>
      <c r="IRT2" s="1135"/>
      <c r="IRU2" s="1135"/>
      <c r="IRV2" s="1135"/>
      <c r="IRW2" s="1135"/>
      <c r="IRX2" s="1135"/>
      <c r="IRY2" s="1135"/>
      <c r="IRZ2" s="1135"/>
      <c r="ISA2" s="1135"/>
      <c r="ISB2" s="1135"/>
      <c r="ISC2" s="1135"/>
      <c r="ISD2" s="1135"/>
      <c r="ISE2" s="1135"/>
      <c r="ISF2" s="1135"/>
      <c r="ISG2" s="1135"/>
      <c r="ISH2" s="1135"/>
      <c r="ISI2" s="1135"/>
      <c r="ISJ2" s="1135"/>
      <c r="ISK2" s="1135"/>
      <c r="ISL2" s="1135"/>
      <c r="ISM2" s="1135"/>
      <c r="ISN2" s="1135"/>
      <c r="ISO2" s="1135"/>
      <c r="ISP2" s="1135"/>
      <c r="ISQ2" s="1135"/>
      <c r="ISR2" s="1135"/>
      <c r="ISS2" s="1135"/>
      <c r="IST2" s="1135"/>
      <c r="ISU2" s="1135"/>
      <c r="ISV2" s="1135"/>
      <c r="ISW2" s="1135"/>
      <c r="ISX2" s="1135"/>
      <c r="ISY2" s="1135"/>
      <c r="ISZ2" s="1135"/>
      <c r="ITA2" s="1135"/>
      <c r="ITB2" s="1135"/>
      <c r="ITC2" s="1135"/>
      <c r="ITD2" s="1135"/>
      <c r="ITE2" s="1135"/>
      <c r="ITF2" s="1135"/>
      <c r="ITG2" s="1135"/>
      <c r="ITH2" s="1135"/>
      <c r="ITI2" s="1135"/>
      <c r="ITJ2" s="1135"/>
      <c r="ITK2" s="1135"/>
      <c r="ITL2" s="1135"/>
      <c r="ITM2" s="1135"/>
      <c r="ITN2" s="1135"/>
      <c r="ITO2" s="1135"/>
      <c r="ITP2" s="1135"/>
      <c r="ITQ2" s="1135"/>
      <c r="ITR2" s="1135"/>
      <c r="ITS2" s="1135"/>
      <c r="ITT2" s="1135"/>
      <c r="ITU2" s="1135"/>
      <c r="ITV2" s="1135"/>
      <c r="ITW2" s="1135"/>
      <c r="ITX2" s="1135"/>
      <c r="ITY2" s="1135"/>
      <c r="ITZ2" s="1135"/>
      <c r="IUA2" s="1135"/>
      <c r="IUB2" s="1135"/>
      <c r="IUC2" s="1135"/>
      <c r="IUD2" s="1135"/>
      <c r="IUE2" s="1135"/>
      <c r="IUF2" s="1135"/>
      <c r="IUG2" s="1135"/>
      <c r="IUH2" s="1135"/>
      <c r="IUI2" s="1135"/>
      <c r="IUJ2" s="1135"/>
      <c r="IUK2" s="1135"/>
      <c r="IUL2" s="1135"/>
      <c r="IUM2" s="1135"/>
      <c r="IUN2" s="1135"/>
      <c r="IUO2" s="1135"/>
      <c r="IUP2" s="1135"/>
      <c r="IUQ2" s="1135"/>
      <c r="IUR2" s="1135"/>
      <c r="IUS2" s="1135"/>
      <c r="IUT2" s="1135"/>
      <c r="IUU2" s="1135"/>
      <c r="IUV2" s="1135"/>
      <c r="IUW2" s="1135"/>
      <c r="IUX2" s="1135"/>
      <c r="IUY2" s="1135"/>
      <c r="IUZ2" s="1135"/>
      <c r="IVA2" s="1135"/>
      <c r="IVB2" s="1135"/>
      <c r="IVC2" s="1135"/>
      <c r="IVD2" s="1135"/>
      <c r="IVE2" s="1135"/>
      <c r="IVF2" s="1135"/>
      <c r="IVG2" s="1135"/>
      <c r="IVH2" s="1135"/>
      <c r="IVI2" s="1135"/>
      <c r="IVJ2" s="1135"/>
      <c r="IVK2" s="1135"/>
      <c r="IVL2" s="1135"/>
      <c r="IVM2" s="1135"/>
      <c r="IVN2" s="1135"/>
      <c r="IVO2" s="1135"/>
      <c r="IVP2" s="1135"/>
      <c r="IVQ2" s="1135"/>
      <c r="IVR2" s="1135"/>
      <c r="IVS2" s="1135"/>
      <c r="IVT2" s="1135"/>
      <c r="IVU2" s="1135"/>
      <c r="IVV2" s="1135"/>
      <c r="IVW2" s="1135"/>
      <c r="IVX2" s="1135"/>
      <c r="IVY2" s="1135"/>
      <c r="IVZ2" s="1135"/>
      <c r="IWA2" s="1135"/>
      <c r="IWB2" s="1135"/>
      <c r="IWC2" s="1135"/>
      <c r="IWD2" s="1135"/>
      <c r="IWE2" s="1135"/>
      <c r="IWF2" s="1135"/>
      <c r="IWG2" s="1135"/>
      <c r="IWH2" s="1135"/>
      <c r="IWI2" s="1135"/>
      <c r="IWJ2" s="1135"/>
      <c r="IWK2" s="1135"/>
      <c r="IWL2" s="1135"/>
      <c r="IWM2" s="1135"/>
      <c r="IWN2" s="1135"/>
      <c r="IWO2" s="1135"/>
      <c r="IWP2" s="1135"/>
      <c r="IWQ2" s="1135"/>
      <c r="IWR2" s="1135"/>
      <c r="IWS2" s="1135"/>
      <c r="IWT2" s="1135"/>
      <c r="IWU2" s="1135"/>
      <c r="IWV2" s="1135"/>
      <c r="IWW2" s="1135"/>
      <c r="IWX2" s="1135"/>
      <c r="IWY2" s="1135"/>
      <c r="IWZ2" s="1135"/>
      <c r="IXA2" s="1135"/>
      <c r="IXB2" s="1135"/>
      <c r="IXC2" s="1135"/>
      <c r="IXD2" s="1135"/>
      <c r="IXE2" s="1135"/>
      <c r="IXF2" s="1135"/>
      <c r="IXG2" s="1135"/>
      <c r="IXH2" s="1135"/>
      <c r="IXI2" s="1135"/>
      <c r="IXJ2" s="1135"/>
      <c r="IXK2" s="1135"/>
      <c r="IXL2" s="1135"/>
      <c r="IXM2" s="1135"/>
      <c r="IXN2" s="1135"/>
      <c r="IXO2" s="1135"/>
      <c r="IXP2" s="1135"/>
      <c r="IXQ2" s="1135"/>
      <c r="IXR2" s="1135"/>
      <c r="IXS2" s="1135"/>
      <c r="IXT2" s="1135"/>
      <c r="IXU2" s="1135"/>
      <c r="IXV2" s="1135"/>
      <c r="IXW2" s="1135"/>
      <c r="IXX2" s="1135"/>
      <c r="IXY2" s="1135"/>
      <c r="IXZ2" s="1135"/>
      <c r="IYA2" s="1135"/>
      <c r="IYB2" s="1135"/>
      <c r="IYC2" s="1135"/>
      <c r="IYD2" s="1135"/>
      <c r="IYE2" s="1135"/>
      <c r="IYF2" s="1135"/>
      <c r="IYG2" s="1135"/>
      <c r="IYH2" s="1135"/>
      <c r="IYI2" s="1135"/>
      <c r="IYJ2" s="1135"/>
      <c r="IYK2" s="1135"/>
      <c r="IYL2" s="1135"/>
      <c r="IYM2" s="1135"/>
      <c r="IYN2" s="1135"/>
      <c r="IYO2" s="1135"/>
      <c r="IYP2" s="1135"/>
      <c r="IYQ2" s="1135"/>
      <c r="IYR2" s="1135"/>
      <c r="IYS2" s="1135"/>
      <c r="IYT2" s="1135"/>
      <c r="IYU2" s="1135"/>
      <c r="IYV2" s="1135"/>
      <c r="IYW2" s="1135"/>
      <c r="IYX2" s="1135"/>
      <c r="IYY2" s="1135"/>
      <c r="IYZ2" s="1135"/>
      <c r="IZA2" s="1135"/>
      <c r="IZB2" s="1135"/>
      <c r="IZC2" s="1135"/>
      <c r="IZD2" s="1135"/>
      <c r="IZE2" s="1135"/>
      <c r="IZF2" s="1135"/>
      <c r="IZG2" s="1135"/>
      <c r="IZH2" s="1135"/>
      <c r="IZI2" s="1135"/>
      <c r="IZJ2" s="1135"/>
      <c r="IZK2" s="1135"/>
      <c r="IZL2" s="1135"/>
      <c r="IZM2" s="1135"/>
      <c r="IZN2" s="1135"/>
      <c r="IZO2" s="1135"/>
      <c r="IZP2" s="1135"/>
      <c r="IZQ2" s="1135"/>
      <c r="IZR2" s="1135"/>
      <c r="IZS2" s="1135"/>
      <c r="IZT2" s="1135"/>
      <c r="IZU2" s="1135"/>
      <c r="IZV2" s="1135"/>
      <c r="IZW2" s="1135"/>
      <c r="IZX2" s="1135"/>
      <c r="IZY2" s="1135"/>
      <c r="IZZ2" s="1135"/>
      <c r="JAA2" s="1135"/>
      <c r="JAB2" s="1135"/>
      <c r="JAC2" s="1135"/>
      <c r="JAD2" s="1135"/>
      <c r="JAE2" s="1135"/>
      <c r="JAF2" s="1135"/>
      <c r="JAG2" s="1135"/>
      <c r="JAH2" s="1135"/>
      <c r="JAI2" s="1135"/>
      <c r="JAJ2" s="1135"/>
      <c r="JAK2" s="1135"/>
      <c r="JAL2" s="1135"/>
      <c r="JAM2" s="1135"/>
      <c r="JAN2" s="1135"/>
      <c r="JAO2" s="1135"/>
      <c r="JAP2" s="1135"/>
      <c r="JAQ2" s="1135"/>
      <c r="JAR2" s="1135"/>
      <c r="JAS2" s="1135"/>
      <c r="JAT2" s="1135"/>
      <c r="JAU2" s="1135"/>
      <c r="JAV2" s="1135"/>
      <c r="JAW2" s="1135"/>
      <c r="JAX2" s="1135"/>
      <c r="JAY2" s="1135"/>
      <c r="JAZ2" s="1135"/>
      <c r="JBA2" s="1135"/>
      <c r="JBB2" s="1135"/>
      <c r="JBC2" s="1135"/>
      <c r="JBD2" s="1135"/>
      <c r="JBE2" s="1135"/>
      <c r="JBF2" s="1135"/>
      <c r="JBG2" s="1135"/>
      <c r="JBH2" s="1135"/>
      <c r="JBI2" s="1135"/>
      <c r="JBJ2" s="1135"/>
      <c r="JBK2" s="1135"/>
      <c r="JBL2" s="1135"/>
      <c r="JBM2" s="1135"/>
      <c r="JBN2" s="1135"/>
      <c r="JBO2" s="1135"/>
      <c r="JBP2" s="1135"/>
      <c r="JBQ2" s="1135"/>
      <c r="JBR2" s="1135"/>
      <c r="JBS2" s="1135"/>
      <c r="JBT2" s="1135"/>
      <c r="JBU2" s="1135"/>
      <c r="JBV2" s="1135"/>
      <c r="JBW2" s="1135"/>
      <c r="JBX2" s="1135"/>
      <c r="JBY2" s="1135"/>
      <c r="JBZ2" s="1135"/>
      <c r="JCA2" s="1135"/>
      <c r="JCB2" s="1135"/>
      <c r="JCC2" s="1135"/>
      <c r="JCD2" s="1135"/>
      <c r="JCE2" s="1135"/>
      <c r="JCF2" s="1135"/>
      <c r="JCG2" s="1135"/>
      <c r="JCH2" s="1135"/>
      <c r="JCI2" s="1135"/>
      <c r="JCJ2" s="1135"/>
      <c r="JCK2" s="1135"/>
      <c r="JCL2" s="1135"/>
      <c r="JCM2" s="1135"/>
      <c r="JCN2" s="1135"/>
      <c r="JCO2" s="1135"/>
      <c r="JCP2" s="1135"/>
      <c r="JCQ2" s="1135"/>
      <c r="JCR2" s="1135"/>
      <c r="JCS2" s="1135"/>
      <c r="JCT2" s="1135"/>
      <c r="JCU2" s="1135"/>
      <c r="JCV2" s="1135"/>
      <c r="JCW2" s="1135"/>
      <c r="JCX2" s="1135"/>
      <c r="JCY2" s="1135"/>
      <c r="JCZ2" s="1135"/>
      <c r="JDA2" s="1135"/>
      <c r="JDB2" s="1135"/>
      <c r="JDC2" s="1135"/>
      <c r="JDD2" s="1135"/>
      <c r="JDE2" s="1135"/>
      <c r="JDF2" s="1135"/>
      <c r="JDG2" s="1135"/>
      <c r="JDH2" s="1135"/>
      <c r="JDI2" s="1135"/>
      <c r="JDJ2" s="1135"/>
      <c r="JDK2" s="1135"/>
      <c r="JDL2" s="1135"/>
      <c r="JDM2" s="1135"/>
      <c r="JDN2" s="1135"/>
      <c r="JDO2" s="1135"/>
      <c r="JDP2" s="1135"/>
      <c r="JDQ2" s="1135"/>
      <c r="JDR2" s="1135"/>
      <c r="JDS2" s="1135"/>
      <c r="JDT2" s="1135"/>
      <c r="JDU2" s="1135"/>
      <c r="JDV2" s="1135"/>
      <c r="JDW2" s="1135"/>
      <c r="JDX2" s="1135"/>
      <c r="JDY2" s="1135"/>
      <c r="JDZ2" s="1135"/>
      <c r="JEA2" s="1135"/>
      <c r="JEB2" s="1135"/>
      <c r="JEC2" s="1135"/>
      <c r="JED2" s="1135"/>
      <c r="JEE2" s="1135"/>
      <c r="JEF2" s="1135"/>
      <c r="JEG2" s="1135"/>
      <c r="JEH2" s="1135"/>
      <c r="JEI2" s="1135"/>
      <c r="JEJ2" s="1135"/>
      <c r="JEK2" s="1135"/>
      <c r="JEL2" s="1135"/>
      <c r="JEM2" s="1135"/>
      <c r="JEN2" s="1135"/>
      <c r="JEO2" s="1135"/>
      <c r="JEP2" s="1135"/>
      <c r="JEQ2" s="1135"/>
      <c r="JER2" s="1135"/>
      <c r="JES2" s="1135"/>
      <c r="JET2" s="1135"/>
      <c r="JEU2" s="1135"/>
      <c r="JEV2" s="1135"/>
      <c r="JEW2" s="1135"/>
      <c r="JEX2" s="1135"/>
      <c r="JEY2" s="1135"/>
      <c r="JEZ2" s="1135"/>
      <c r="JFA2" s="1135"/>
      <c r="JFB2" s="1135"/>
      <c r="JFC2" s="1135"/>
      <c r="JFD2" s="1135"/>
      <c r="JFE2" s="1135"/>
      <c r="JFF2" s="1135"/>
      <c r="JFG2" s="1135"/>
      <c r="JFH2" s="1135"/>
      <c r="JFI2" s="1135"/>
      <c r="JFJ2" s="1135"/>
      <c r="JFK2" s="1135"/>
      <c r="JFL2" s="1135"/>
      <c r="JFM2" s="1135"/>
      <c r="JFN2" s="1135"/>
      <c r="JFO2" s="1135"/>
      <c r="JFP2" s="1135"/>
      <c r="JFQ2" s="1135"/>
      <c r="JFR2" s="1135"/>
      <c r="JFS2" s="1135"/>
      <c r="JFT2" s="1135"/>
      <c r="JFU2" s="1135"/>
      <c r="JFV2" s="1135"/>
      <c r="JFW2" s="1135"/>
      <c r="JFX2" s="1135"/>
      <c r="JFY2" s="1135"/>
      <c r="JFZ2" s="1135"/>
      <c r="JGA2" s="1135"/>
      <c r="JGB2" s="1135"/>
      <c r="JGC2" s="1135"/>
      <c r="JGD2" s="1135"/>
      <c r="JGE2" s="1135"/>
      <c r="JGF2" s="1135"/>
      <c r="JGG2" s="1135"/>
      <c r="JGH2" s="1135"/>
      <c r="JGI2" s="1135"/>
      <c r="JGJ2" s="1135"/>
      <c r="JGK2" s="1135"/>
      <c r="JGL2" s="1135"/>
      <c r="JGM2" s="1135"/>
      <c r="JGN2" s="1135"/>
      <c r="JGO2" s="1135"/>
      <c r="JGP2" s="1135"/>
      <c r="JGQ2" s="1135"/>
      <c r="JGR2" s="1135"/>
      <c r="JGS2" s="1135"/>
      <c r="JGT2" s="1135"/>
      <c r="JGU2" s="1135"/>
      <c r="JGV2" s="1135"/>
      <c r="JGW2" s="1135"/>
      <c r="JGX2" s="1135"/>
      <c r="JGY2" s="1135"/>
      <c r="JGZ2" s="1135"/>
      <c r="JHA2" s="1135"/>
      <c r="JHB2" s="1135"/>
      <c r="JHC2" s="1135"/>
      <c r="JHD2" s="1135"/>
      <c r="JHE2" s="1135"/>
      <c r="JHF2" s="1135"/>
      <c r="JHG2" s="1135"/>
      <c r="JHH2" s="1135"/>
      <c r="JHI2" s="1135"/>
      <c r="JHJ2" s="1135"/>
      <c r="JHK2" s="1135"/>
      <c r="JHL2" s="1135"/>
      <c r="JHM2" s="1135"/>
      <c r="JHN2" s="1135"/>
      <c r="JHO2" s="1135"/>
      <c r="JHP2" s="1135"/>
      <c r="JHQ2" s="1135"/>
      <c r="JHR2" s="1135"/>
      <c r="JHS2" s="1135"/>
      <c r="JHT2" s="1135"/>
      <c r="JHU2" s="1135"/>
      <c r="JHV2" s="1135"/>
      <c r="JHW2" s="1135"/>
      <c r="JHX2" s="1135"/>
      <c r="JHY2" s="1135"/>
      <c r="JHZ2" s="1135"/>
      <c r="JIA2" s="1135"/>
      <c r="JIB2" s="1135"/>
      <c r="JIC2" s="1135"/>
      <c r="JID2" s="1135"/>
      <c r="JIE2" s="1135"/>
      <c r="JIF2" s="1135"/>
      <c r="JIG2" s="1135"/>
      <c r="JIH2" s="1135"/>
      <c r="JII2" s="1135"/>
      <c r="JIJ2" s="1135"/>
      <c r="JIK2" s="1135"/>
      <c r="JIL2" s="1135"/>
      <c r="JIM2" s="1135"/>
      <c r="JIN2" s="1135"/>
      <c r="JIO2" s="1135"/>
      <c r="JIP2" s="1135"/>
      <c r="JIQ2" s="1135"/>
      <c r="JIR2" s="1135"/>
      <c r="JIS2" s="1135"/>
      <c r="JIT2" s="1135"/>
      <c r="JIU2" s="1135"/>
      <c r="JIV2" s="1135"/>
      <c r="JIW2" s="1135"/>
      <c r="JIX2" s="1135"/>
      <c r="JIY2" s="1135"/>
      <c r="JIZ2" s="1135"/>
      <c r="JJA2" s="1135"/>
      <c r="JJB2" s="1135"/>
      <c r="JJC2" s="1135"/>
      <c r="JJD2" s="1135"/>
      <c r="JJE2" s="1135"/>
      <c r="JJF2" s="1135"/>
      <c r="JJG2" s="1135"/>
      <c r="JJH2" s="1135"/>
      <c r="JJI2" s="1135"/>
      <c r="JJJ2" s="1135"/>
      <c r="JJK2" s="1135"/>
      <c r="JJL2" s="1135"/>
      <c r="JJM2" s="1135"/>
      <c r="JJN2" s="1135"/>
      <c r="JJO2" s="1135"/>
      <c r="JJP2" s="1135"/>
      <c r="JJQ2" s="1135"/>
      <c r="JJR2" s="1135"/>
      <c r="JJS2" s="1135"/>
      <c r="JJT2" s="1135"/>
      <c r="JJU2" s="1135"/>
      <c r="JJV2" s="1135"/>
      <c r="JJW2" s="1135"/>
      <c r="JJX2" s="1135"/>
      <c r="JJY2" s="1135"/>
      <c r="JJZ2" s="1135"/>
      <c r="JKA2" s="1135"/>
      <c r="JKB2" s="1135"/>
      <c r="JKC2" s="1135"/>
      <c r="JKD2" s="1135"/>
      <c r="JKE2" s="1135"/>
      <c r="JKF2" s="1135"/>
      <c r="JKG2" s="1135"/>
      <c r="JKH2" s="1135"/>
      <c r="JKI2" s="1135"/>
      <c r="JKJ2" s="1135"/>
      <c r="JKK2" s="1135"/>
      <c r="JKL2" s="1135"/>
      <c r="JKM2" s="1135"/>
      <c r="JKN2" s="1135"/>
      <c r="JKO2" s="1135"/>
      <c r="JKP2" s="1135"/>
      <c r="JKQ2" s="1135"/>
      <c r="JKR2" s="1135"/>
      <c r="JKS2" s="1135"/>
      <c r="JKT2" s="1135"/>
      <c r="JKU2" s="1135"/>
      <c r="JKV2" s="1135"/>
      <c r="JKW2" s="1135"/>
      <c r="JKX2" s="1135"/>
      <c r="JKY2" s="1135"/>
      <c r="JKZ2" s="1135"/>
      <c r="JLA2" s="1135"/>
      <c r="JLB2" s="1135"/>
      <c r="JLC2" s="1135"/>
      <c r="JLD2" s="1135"/>
      <c r="JLE2" s="1135"/>
      <c r="JLF2" s="1135"/>
      <c r="JLG2" s="1135"/>
      <c r="JLH2" s="1135"/>
      <c r="JLI2" s="1135"/>
      <c r="JLJ2" s="1135"/>
      <c r="JLK2" s="1135"/>
      <c r="JLL2" s="1135"/>
      <c r="JLM2" s="1135"/>
      <c r="JLN2" s="1135"/>
      <c r="JLO2" s="1135"/>
      <c r="JLP2" s="1135"/>
      <c r="JLQ2" s="1135"/>
      <c r="JLR2" s="1135"/>
      <c r="JLS2" s="1135"/>
      <c r="JLT2" s="1135"/>
      <c r="JLU2" s="1135"/>
      <c r="JLV2" s="1135"/>
      <c r="JLW2" s="1135"/>
      <c r="JLX2" s="1135"/>
      <c r="JLY2" s="1135"/>
      <c r="JLZ2" s="1135"/>
      <c r="JMA2" s="1135"/>
      <c r="JMB2" s="1135"/>
      <c r="JMC2" s="1135"/>
      <c r="JMD2" s="1135"/>
      <c r="JME2" s="1135"/>
      <c r="JMF2" s="1135"/>
      <c r="JMG2" s="1135"/>
      <c r="JMH2" s="1135"/>
      <c r="JMI2" s="1135"/>
      <c r="JMJ2" s="1135"/>
      <c r="JMK2" s="1135"/>
      <c r="JML2" s="1135"/>
      <c r="JMM2" s="1135"/>
      <c r="JMN2" s="1135"/>
      <c r="JMO2" s="1135"/>
      <c r="JMP2" s="1135"/>
      <c r="JMQ2" s="1135"/>
      <c r="JMR2" s="1135"/>
      <c r="JMS2" s="1135"/>
      <c r="JMT2" s="1135"/>
      <c r="JMU2" s="1135"/>
      <c r="JMV2" s="1135"/>
      <c r="JMW2" s="1135"/>
      <c r="JMX2" s="1135"/>
      <c r="JMY2" s="1135"/>
      <c r="JMZ2" s="1135"/>
      <c r="JNA2" s="1135"/>
      <c r="JNB2" s="1135"/>
      <c r="JNC2" s="1135"/>
      <c r="JND2" s="1135"/>
      <c r="JNE2" s="1135"/>
      <c r="JNF2" s="1135"/>
      <c r="JNG2" s="1135"/>
      <c r="JNH2" s="1135"/>
      <c r="JNI2" s="1135"/>
      <c r="JNJ2" s="1135"/>
      <c r="JNK2" s="1135"/>
      <c r="JNL2" s="1135"/>
      <c r="JNM2" s="1135"/>
      <c r="JNN2" s="1135"/>
      <c r="JNO2" s="1135"/>
      <c r="JNP2" s="1135"/>
      <c r="JNQ2" s="1135"/>
      <c r="JNR2" s="1135"/>
      <c r="JNS2" s="1135"/>
      <c r="JNT2" s="1135"/>
      <c r="JNU2" s="1135"/>
      <c r="JNV2" s="1135"/>
      <c r="JNW2" s="1135"/>
      <c r="JNX2" s="1135"/>
      <c r="JNY2" s="1135"/>
      <c r="JNZ2" s="1135"/>
      <c r="JOA2" s="1135"/>
      <c r="JOB2" s="1135"/>
      <c r="JOC2" s="1135"/>
      <c r="JOD2" s="1135"/>
      <c r="JOE2" s="1135"/>
      <c r="JOF2" s="1135"/>
      <c r="JOG2" s="1135"/>
      <c r="JOH2" s="1135"/>
      <c r="JOI2" s="1135"/>
      <c r="JOJ2" s="1135"/>
      <c r="JOK2" s="1135"/>
      <c r="JOL2" s="1135"/>
      <c r="JOM2" s="1135"/>
      <c r="JON2" s="1135"/>
      <c r="JOO2" s="1135"/>
      <c r="JOP2" s="1135"/>
      <c r="JOQ2" s="1135"/>
      <c r="JOR2" s="1135"/>
      <c r="JOS2" s="1135"/>
      <c r="JOT2" s="1135"/>
      <c r="JOU2" s="1135"/>
      <c r="JOV2" s="1135"/>
      <c r="JOW2" s="1135"/>
      <c r="JOX2" s="1135"/>
      <c r="JOY2" s="1135"/>
      <c r="JOZ2" s="1135"/>
      <c r="JPA2" s="1135"/>
      <c r="JPB2" s="1135"/>
      <c r="JPC2" s="1135"/>
      <c r="JPD2" s="1135"/>
      <c r="JPE2" s="1135"/>
      <c r="JPF2" s="1135"/>
      <c r="JPG2" s="1135"/>
      <c r="JPH2" s="1135"/>
      <c r="JPI2" s="1135"/>
      <c r="JPJ2" s="1135"/>
      <c r="JPK2" s="1135"/>
      <c r="JPL2" s="1135"/>
      <c r="JPM2" s="1135"/>
      <c r="JPN2" s="1135"/>
      <c r="JPO2" s="1135"/>
      <c r="JPP2" s="1135"/>
      <c r="JPQ2" s="1135"/>
      <c r="JPR2" s="1135"/>
      <c r="JPS2" s="1135"/>
      <c r="JPT2" s="1135"/>
      <c r="JPU2" s="1135"/>
      <c r="JPV2" s="1135"/>
      <c r="JPW2" s="1135"/>
      <c r="JPX2" s="1135"/>
      <c r="JPY2" s="1135"/>
      <c r="JPZ2" s="1135"/>
      <c r="JQA2" s="1135"/>
      <c r="JQB2" s="1135"/>
      <c r="JQC2" s="1135"/>
      <c r="JQD2" s="1135"/>
      <c r="JQE2" s="1135"/>
      <c r="JQF2" s="1135"/>
      <c r="JQG2" s="1135"/>
      <c r="JQH2" s="1135"/>
      <c r="JQI2" s="1135"/>
      <c r="JQJ2" s="1135"/>
      <c r="JQK2" s="1135"/>
      <c r="JQL2" s="1135"/>
      <c r="JQM2" s="1135"/>
      <c r="JQN2" s="1135"/>
      <c r="JQO2" s="1135"/>
      <c r="JQP2" s="1135"/>
      <c r="JQQ2" s="1135"/>
      <c r="JQR2" s="1135"/>
      <c r="JQS2" s="1135"/>
      <c r="JQT2" s="1135"/>
      <c r="JQU2" s="1135"/>
      <c r="JQV2" s="1135"/>
      <c r="JQW2" s="1135"/>
      <c r="JQX2" s="1135"/>
      <c r="JQY2" s="1135"/>
      <c r="JQZ2" s="1135"/>
      <c r="JRA2" s="1135"/>
      <c r="JRB2" s="1135"/>
      <c r="JRC2" s="1135"/>
      <c r="JRD2" s="1135"/>
      <c r="JRE2" s="1135"/>
      <c r="JRF2" s="1135"/>
      <c r="JRG2" s="1135"/>
      <c r="JRH2" s="1135"/>
      <c r="JRI2" s="1135"/>
      <c r="JRJ2" s="1135"/>
      <c r="JRK2" s="1135"/>
      <c r="JRL2" s="1135"/>
      <c r="JRM2" s="1135"/>
      <c r="JRN2" s="1135"/>
      <c r="JRO2" s="1135"/>
      <c r="JRP2" s="1135"/>
      <c r="JRQ2" s="1135"/>
      <c r="JRR2" s="1135"/>
      <c r="JRS2" s="1135"/>
      <c r="JRT2" s="1135"/>
      <c r="JRU2" s="1135"/>
      <c r="JRV2" s="1135"/>
      <c r="JRW2" s="1135"/>
      <c r="JRX2" s="1135"/>
      <c r="JRY2" s="1135"/>
      <c r="JRZ2" s="1135"/>
      <c r="JSA2" s="1135"/>
      <c r="JSB2" s="1135"/>
      <c r="JSC2" s="1135"/>
      <c r="JSD2" s="1135"/>
      <c r="JSE2" s="1135"/>
      <c r="JSF2" s="1135"/>
      <c r="JSG2" s="1135"/>
      <c r="JSH2" s="1135"/>
      <c r="JSI2" s="1135"/>
      <c r="JSJ2" s="1135"/>
      <c r="JSK2" s="1135"/>
      <c r="JSL2" s="1135"/>
      <c r="JSM2" s="1135"/>
      <c r="JSN2" s="1135"/>
      <c r="JSO2" s="1135"/>
      <c r="JSP2" s="1135"/>
      <c r="JSQ2" s="1135"/>
      <c r="JSR2" s="1135"/>
      <c r="JSS2" s="1135"/>
      <c r="JST2" s="1135"/>
      <c r="JSU2" s="1135"/>
      <c r="JSV2" s="1135"/>
      <c r="JSW2" s="1135"/>
      <c r="JSX2" s="1135"/>
      <c r="JSY2" s="1135"/>
      <c r="JSZ2" s="1135"/>
      <c r="JTA2" s="1135"/>
      <c r="JTB2" s="1135"/>
      <c r="JTC2" s="1135"/>
      <c r="JTD2" s="1135"/>
      <c r="JTE2" s="1135"/>
      <c r="JTF2" s="1135"/>
      <c r="JTG2" s="1135"/>
      <c r="JTH2" s="1135"/>
      <c r="JTI2" s="1135"/>
      <c r="JTJ2" s="1135"/>
      <c r="JTK2" s="1135"/>
      <c r="JTL2" s="1135"/>
      <c r="JTM2" s="1135"/>
      <c r="JTN2" s="1135"/>
      <c r="JTO2" s="1135"/>
      <c r="JTP2" s="1135"/>
      <c r="JTQ2" s="1135"/>
      <c r="JTR2" s="1135"/>
      <c r="JTS2" s="1135"/>
      <c r="JTT2" s="1135"/>
      <c r="JTU2" s="1135"/>
      <c r="JTV2" s="1135"/>
      <c r="JTW2" s="1135"/>
      <c r="JTX2" s="1135"/>
      <c r="JTY2" s="1135"/>
      <c r="JTZ2" s="1135"/>
      <c r="JUA2" s="1135"/>
      <c r="JUB2" s="1135"/>
      <c r="JUC2" s="1135"/>
      <c r="JUD2" s="1135"/>
      <c r="JUE2" s="1135"/>
      <c r="JUF2" s="1135"/>
      <c r="JUG2" s="1135"/>
      <c r="JUH2" s="1135"/>
      <c r="JUI2" s="1135"/>
      <c r="JUJ2" s="1135"/>
      <c r="JUK2" s="1135"/>
      <c r="JUL2" s="1135"/>
      <c r="JUM2" s="1135"/>
      <c r="JUN2" s="1135"/>
      <c r="JUO2" s="1135"/>
      <c r="JUP2" s="1135"/>
      <c r="JUQ2" s="1135"/>
      <c r="JUR2" s="1135"/>
      <c r="JUS2" s="1135"/>
      <c r="JUT2" s="1135"/>
      <c r="JUU2" s="1135"/>
      <c r="JUV2" s="1135"/>
      <c r="JUW2" s="1135"/>
      <c r="JUX2" s="1135"/>
      <c r="JUY2" s="1135"/>
      <c r="JUZ2" s="1135"/>
      <c r="JVA2" s="1135"/>
      <c r="JVB2" s="1135"/>
      <c r="JVC2" s="1135"/>
      <c r="JVD2" s="1135"/>
      <c r="JVE2" s="1135"/>
      <c r="JVF2" s="1135"/>
      <c r="JVG2" s="1135"/>
      <c r="JVH2" s="1135"/>
      <c r="JVI2" s="1135"/>
      <c r="JVJ2" s="1135"/>
      <c r="JVK2" s="1135"/>
      <c r="JVL2" s="1135"/>
      <c r="JVM2" s="1135"/>
      <c r="JVN2" s="1135"/>
      <c r="JVO2" s="1135"/>
      <c r="JVP2" s="1135"/>
      <c r="JVQ2" s="1135"/>
      <c r="JVR2" s="1135"/>
      <c r="JVS2" s="1135"/>
      <c r="JVT2" s="1135"/>
      <c r="JVU2" s="1135"/>
      <c r="JVV2" s="1135"/>
      <c r="JVW2" s="1135"/>
      <c r="JVX2" s="1135"/>
      <c r="JVY2" s="1135"/>
      <c r="JVZ2" s="1135"/>
      <c r="JWA2" s="1135"/>
      <c r="JWB2" s="1135"/>
      <c r="JWC2" s="1135"/>
      <c r="JWD2" s="1135"/>
      <c r="JWE2" s="1135"/>
      <c r="JWF2" s="1135"/>
      <c r="JWG2" s="1135"/>
      <c r="JWH2" s="1135"/>
      <c r="JWI2" s="1135"/>
      <c r="JWJ2" s="1135"/>
      <c r="JWK2" s="1135"/>
      <c r="JWL2" s="1135"/>
      <c r="JWM2" s="1135"/>
      <c r="JWN2" s="1135"/>
      <c r="JWO2" s="1135"/>
      <c r="JWP2" s="1135"/>
      <c r="JWQ2" s="1135"/>
      <c r="JWR2" s="1135"/>
      <c r="JWS2" s="1135"/>
      <c r="JWT2" s="1135"/>
      <c r="JWU2" s="1135"/>
      <c r="JWV2" s="1135"/>
      <c r="JWW2" s="1135"/>
      <c r="JWX2" s="1135"/>
      <c r="JWY2" s="1135"/>
      <c r="JWZ2" s="1135"/>
      <c r="JXA2" s="1135"/>
      <c r="JXB2" s="1135"/>
      <c r="JXC2" s="1135"/>
      <c r="JXD2" s="1135"/>
      <c r="JXE2" s="1135"/>
      <c r="JXF2" s="1135"/>
      <c r="JXG2" s="1135"/>
      <c r="JXH2" s="1135"/>
      <c r="JXI2" s="1135"/>
      <c r="JXJ2" s="1135"/>
      <c r="JXK2" s="1135"/>
      <c r="JXL2" s="1135"/>
      <c r="JXM2" s="1135"/>
      <c r="JXN2" s="1135"/>
      <c r="JXO2" s="1135"/>
      <c r="JXP2" s="1135"/>
      <c r="JXQ2" s="1135"/>
      <c r="JXR2" s="1135"/>
      <c r="JXS2" s="1135"/>
      <c r="JXT2" s="1135"/>
      <c r="JXU2" s="1135"/>
      <c r="JXV2" s="1135"/>
      <c r="JXW2" s="1135"/>
      <c r="JXX2" s="1135"/>
      <c r="JXY2" s="1135"/>
      <c r="JXZ2" s="1135"/>
      <c r="JYA2" s="1135"/>
      <c r="JYB2" s="1135"/>
      <c r="JYC2" s="1135"/>
      <c r="JYD2" s="1135"/>
      <c r="JYE2" s="1135"/>
      <c r="JYF2" s="1135"/>
      <c r="JYG2" s="1135"/>
      <c r="JYH2" s="1135"/>
      <c r="JYI2" s="1135"/>
      <c r="JYJ2" s="1135"/>
      <c r="JYK2" s="1135"/>
      <c r="JYL2" s="1135"/>
      <c r="JYM2" s="1135"/>
      <c r="JYN2" s="1135"/>
      <c r="JYO2" s="1135"/>
      <c r="JYP2" s="1135"/>
      <c r="JYQ2" s="1135"/>
      <c r="JYR2" s="1135"/>
      <c r="JYS2" s="1135"/>
      <c r="JYT2" s="1135"/>
      <c r="JYU2" s="1135"/>
      <c r="JYV2" s="1135"/>
      <c r="JYW2" s="1135"/>
      <c r="JYX2" s="1135"/>
      <c r="JYY2" s="1135"/>
      <c r="JYZ2" s="1135"/>
      <c r="JZA2" s="1135"/>
      <c r="JZB2" s="1135"/>
      <c r="JZC2" s="1135"/>
      <c r="JZD2" s="1135"/>
      <c r="JZE2" s="1135"/>
      <c r="JZF2" s="1135"/>
      <c r="JZG2" s="1135"/>
      <c r="JZH2" s="1135"/>
      <c r="JZI2" s="1135"/>
      <c r="JZJ2" s="1135"/>
      <c r="JZK2" s="1135"/>
      <c r="JZL2" s="1135"/>
      <c r="JZM2" s="1135"/>
      <c r="JZN2" s="1135"/>
      <c r="JZO2" s="1135"/>
      <c r="JZP2" s="1135"/>
      <c r="JZQ2" s="1135"/>
      <c r="JZR2" s="1135"/>
      <c r="JZS2" s="1135"/>
      <c r="JZT2" s="1135"/>
      <c r="JZU2" s="1135"/>
      <c r="JZV2" s="1135"/>
      <c r="JZW2" s="1135"/>
      <c r="JZX2" s="1135"/>
      <c r="JZY2" s="1135"/>
      <c r="JZZ2" s="1135"/>
      <c r="KAA2" s="1135"/>
      <c r="KAB2" s="1135"/>
      <c r="KAC2" s="1135"/>
      <c r="KAD2" s="1135"/>
      <c r="KAE2" s="1135"/>
      <c r="KAF2" s="1135"/>
      <c r="KAG2" s="1135"/>
      <c r="KAH2" s="1135"/>
      <c r="KAI2" s="1135"/>
      <c r="KAJ2" s="1135"/>
      <c r="KAK2" s="1135"/>
      <c r="KAL2" s="1135"/>
      <c r="KAM2" s="1135"/>
      <c r="KAN2" s="1135"/>
      <c r="KAO2" s="1135"/>
      <c r="KAP2" s="1135"/>
      <c r="KAQ2" s="1135"/>
      <c r="KAR2" s="1135"/>
      <c r="KAS2" s="1135"/>
      <c r="KAT2" s="1135"/>
      <c r="KAU2" s="1135"/>
      <c r="KAV2" s="1135"/>
      <c r="KAW2" s="1135"/>
      <c r="KAX2" s="1135"/>
      <c r="KAY2" s="1135"/>
      <c r="KAZ2" s="1135"/>
      <c r="KBA2" s="1135"/>
      <c r="KBB2" s="1135"/>
      <c r="KBC2" s="1135"/>
      <c r="KBD2" s="1135"/>
      <c r="KBE2" s="1135"/>
      <c r="KBF2" s="1135"/>
      <c r="KBG2" s="1135"/>
      <c r="KBH2" s="1135"/>
      <c r="KBI2" s="1135"/>
      <c r="KBJ2" s="1135"/>
      <c r="KBK2" s="1135"/>
      <c r="KBL2" s="1135"/>
      <c r="KBM2" s="1135"/>
      <c r="KBN2" s="1135"/>
      <c r="KBO2" s="1135"/>
      <c r="KBP2" s="1135"/>
      <c r="KBQ2" s="1135"/>
      <c r="KBR2" s="1135"/>
      <c r="KBS2" s="1135"/>
      <c r="KBT2" s="1135"/>
      <c r="KBU2" s="1135"/>
      <c r="KBV2" s="1135"/>
      <c r="KBW2" s="1135"/>
      <c r="KBX2" s="1135"/>
      <c r="KBY2" s="1135"/>
      <c r="KBZ2" s="1135"/>
      <c r="KCA2" s="1135"/>
      <c r="KCB2" s="1135"/>
      <c r="KCC2" s="1135"/>
      <c r="KCD2" s="1135"/>
      <c r="KCE2" s="1135"/>
      <c r="KCF2" s="1135"/>
      <c r="KCG2" s="1135"/>
      <c r="KCH2" s="1135"/>
      <c r="KCI2" s="1135"/>
      <c r="KCJ2" s="1135"/>
      <c r="KCK2" s="1135"/>
      <c r="KCL2" s="1135"/>
      <c r="KCM2" s="1135"/>
      <c r="KCN2" s="1135"/>
      <c r="KCO2" s="1135"/>
      <c r="KCP2" s="1135"/>
      <c r="KCQ2" s="1135"/>
      <c r="KCR2" s="1135"/>
      <c r="KCS2" s="1135"/>
      <c r="KCT2" s="1135"/>
      <c r="KCU2" s="1135"/>
      <c r="KCV2" s="1135"/>
      <c r="KCW2" s="1135"/>
      <c r="KCX2" s="1135"/>
      <c r="KCY2" s="1135"/>
      <c r="KCZ2" s="1135"/>
      <c r="KDA2" s="1135"/>
      <c r="KDB2" s="1135"/>
      <c r="KDC2" s="1135"/>
      <c r="KDD2" s="1135"/>
      <c r="KDE2" s="1135"/>
      <c r="KDF2" s="1135"/>
      <c r="KDG2" s="1135"/>
      <c r="KDH2" s="1135"/>
      <c r="KDI2" s="1135"/>
      <c r="KDJ2" s="1135"/>
      <c r="KDK2" s="1135"/>
      <c r="KDL2" s="1135"/>
      <c r="KDM2" s="1135"/>
      <c r="KDN2" s="1135"/>
      <c r="KDO2" s="1135"/>
      <c r="KDP2" s="1135"/>
      <c r="KDQ2" s="1135"/>
      <c r="KDR2" s="1135"/>
      <c r="KDS2" s="1135"/>
      <c r="KDT2" s="1135"/>
      <c r="KDU2" s="1135"/>
      <c r="KDV2" s="1135"/>
      <c r="KDW2" s="1135"/>
      <c r="KDX2" s="1135"/>
      <c r="KDY2" s="1135"/>
      <c r="KDZ2" s="1135"/>
      <c r="KEA2" s="1135"/>
      <c r="KEB2" s="1135"/>
      <c r="KEC2" s="1135"/>
      <c r="KED2" s="1135"/>
      <c r="KEE2" s="1135"/>
      <c r="KEF2" s="1135"/>
      <c r="KEG2" s="1135"/>
      <c r="KEH2" s="1135"/>
      <c r="KEI2" s="1135"/>
      <c r="KEJ2" s="1135"/>
      <c r="KEK2" s="1135"/>
      <c r="KEL2" s="1135"/>
      <c r="KEM2" s="1135"/>
      <c r="KEN2" s="1135"/>
      <c r="KEO2" s="1135"/>
      <c r="KEP2" s="1135"/>
      <c r="KEQ2" s="1135"/>
      <c r="KER2" s="1135"/>
      <c r="KES2" s="1135"/>
      <c r="KET2" s="1135"/>
      <c r="KEU2" s="1135"/>
      <c r="KEV2" s="1135"/>
      <c r="KEW2" s="1135"/>
      <c r="KEX2" s="1135"/>
      <c r="KEY2" s="1135"/>
      <c r="KEZ2" s="1135"/>
      <c r="KFA2" s="1135"/>
      <c r="KFB2" s="1135"/>
      <c r="KFC2" s="1135"/>
      <c r="KFD2" s="1135"/>
      <c r="KFE2" s="1135"/>
      <c r="KFF2" s="1135"/>
      <c r="KFG2" s="1135"/>
      <c r="KFH2" s="1135"/>
      <c r="KFI2" s="1135"/>
      <c r="KFJ2" s="1135"/>
      <c r="KFK2" s="1135"/>
      <c r="KFL2" s="1135"/>
      <c r="KFM2" s="1135"/>
      <c r="KFN2" s="1135"/>
      <c r="KFO2" s="1135"/>
      <c r="KFP2" s="1135"/>
      <c r="KFQ2" s="1135"/>
      <c r="KFR2" s="1135"/>
      <c r="KFS2" s="1135"/>
      <c r="KFT2" s="1135"/>
      <c r="KFU2" s="1135"/>
      <c r="KFV2" s="1135"/>
      <c r="KFW2" s="1135"/>
      <c r="KFX2" s="1135"/>
      <c r="KFY2" s="1135"/>
      <c r="KFZ2" s="1135"/>
      <c r="KGA2" s="1135"/>
      <c r="KGB2" s="1135"/>
      <c r="KGC2" s="1135"/>
      <c r="KGD2" s="1135"/>
      <c r="KGE2" s="1135"/>
      <c r="KGF2" s="1135"/>
      <c r="KGG2" s="1135"/>
      <c r="KGH2" s="1135"/>
      <c r="KGI2" s="1135"/>
      <c r="KGJ2" s="1135"/>
      <c r="KGK2" s="1135"/>
      <c r="KGL2" s="1135"/>
      <c r="KGM2" s="1135"/>
      <c r="KGN2" s="1135"/>
      <c r="KGO2" s="1135"/>
      <c r="KGP2" s="1135"/>
      <c r="KGQ2" s="1135"/>
      <c r="KGR2" s="1135"/>
      <c r="KGS2" s="1135"/>
      <c r="KGT2" s="1135"/>
      <c r="KGU2" s="1135"/>
      <c r="KGV2" s="1135"/>
      <c r="KGW2" s="1135"/>
      <c r="KGX2" s="1135"/>
      <c r="KGY2" s="1135"/>
      <c r="KGZ2" s="1135"/>
      <c r="KHA2" s="1135"/>
      <c r="KHB2" s="1135"/>
      <c r="KHC2" s="1135"/>
      <c r="KHD2" s="1135"/>
      <c r="KHE2" s="1135"/>
      <c r="KHF2" s="1135"/>
      <c r="KHG2" s="1135"/>
      <c r="KHH2" s="1135"/>
      <c r="KHI2" s="1135"/>
      <c r="KHJ2" s="1135"/>
      <c r="KHK2" s="1135"/>
      <c r="KHL2" s="1135"/>
      <c r="KHM2" s="1135"/>
      <c r="KHN2" s="1135"/>
      <c r="KHO2" s="1135"/>
      <c r="KHP2" s="1135"/>
      <c r="KHQ2" s="1135"/>
      <c r="KHR2" s="1135"/>
      <c r="KHS2" s="1135"/>
      <c r="KHT2" s="1135"/>
      <c r="KHU2" s="1135"/>
      <c r="KHV2" s="1135"/>
      <c r="KHW2" s="1135"/>
      <c r="KHX2" s="1135"/>
      <c r="KHY2" s="1135"/>
      <c r="KHZ2" s="1135"/>
      <c r="KIA2" s="1135"/>
      <c r="KIB2" s="1135"/>
      <c r="KIC2" s="1135"/>
      <c r="KID2" s="1135"/>
      <c r="KIE2" s="1135"/>
      <c r="KIF2" s="1135"/>
      <c r="KIG2" s="1135"/>
      <c r="KIH2" s="1135"/>
      <c r="KII2" s="1135"/>
      <c r="KIJ2" s="1135"/>
      <c r="KIK2" s="1135"/>
      <c r="KIL2" s="1135"/>
      <c r="KIM2" s="1135"/>
      <c r="KIN2" s="1135"/>
      <c r="KIO2" s="1135"/>
      <c r="KIP2" s="1135"/>
      <c r="KIQ2" s="1135"/>
      <c r="KIR2" s="1135"/>
      <c r="KIS2" s="1135"/>
      <c r="KIT2" s="1135"/>
      <c r="KIU2" s="1135"/>
      <c r="KIV2" s="1135"/>
      <c r="KIW2" s="1135"/>
      <c r="KIX2" s="1135"/>
      <c r="KIY2" s="1135"/>
      <c r="KIZ2" s="1135"/>
      <c r="KJA2" s="1135"/>
      <c r="KJB2" s="1135"/>
      <c r="KJC2" s="1135"/>
      <c r="KJD2" s="1135"/>
      <c r="KJE2" s="1135"/>
      <c r="KJF2" s="1135"/>
      <c r="KJG2" s="1135"/>
      <c r="KJH2" s="1135"/>
      <c r="KJI2" s="1135"/>
      <c r="KJJ2" s="1135"/>
      <c r="KJK2" s="1135"/>
      <c r="KJL2" s="1135"/>
      <c r="KJM2" s="1135"/>
      <c r="KJN2" s="1135"/>
      <c r="KJO2" s="1135"/>
      <c r="KJP2" s="1135"/>
      <c r="KJQ2" s="1135"/>
      <c r="KJR2" s="1135"/>
      <c r="KJS2" s="1135"/>
      <c r="KJT2" s="1135"/>
      <c r="KJU2" s="1135"/>
      <c r="KJV2" s="1135"/>
      <c r="KJW2" s="1135"/>
      <c r="KJX2" s="1135"/>
      <c r="KJY2" s="1135"/>
      <c r="KJZ2" s="1135"/>
      <c r="KKA2" s="1135"/>
      <c r="KKB2" s="1135"/>
      <c r="KKC2" s="1135"/>
      <c r="KKD2" s="1135"/>
      <c r="KKE2" s="1135"/>
      <c r="KKF2" s="1135"/>
      <c r="KKG2" s="1135"/>
      <c r="KKH2" s="1135"/>
      <c r="KKI2" s="1135"/>
      <c r="KKJ2" s="1135"/>
      <c r="KKK2" s="1135"/>
      <c r="KKL2" s="1135"/>
      <c r="KKM2" s="1135"/>
      <c r="KKN2" s="1135"/>
      <c r="KKO2" s="1135"/>
      <c r="KKP2" s="1135"/>
      <c r="KKQ2" s="1135"/>
      <c r="KKR2" s="1135"/>
      <c r="KKS2" s="1135"/>
      <c r="KKT2" s="1135"/>
      <c r="KKU2" s="1135"/>
      <c r="KKV2" s="1135"/>
      <c r="KKW2" s="1135"/>
      <c r="KKX2" s="1135"/>
      <c r="KKY2" s="1135"/>
      <c r="KKZ2" s="1135"/>
      <c r="KLA2" s="1135"/>
      <c r="KLB2" s="1135"/>
      <c r="KLC2" s="1135"/>
      <c r="KLD2" s="1135"/>
      <c r="KLE2" s="1135"/>
      <c r="KLF2" s="1135"/>
      <c r="KLG2" s="1135"/>
      <c r="KLH2" s="1135"/>
      <c r="KLI2" s="1135"/>
      <c r="KLJ2" s="1135"/>
      <c r="KLK2" s="1135"/>
      <c r="KLL2" s="1135"/>
      <c r="KLM2" s="1135"/>
      <c r="KLN2" s="1135"/>
      <c r="KLO2" s="1135"/>
      <c r="KLP2" s="1135"/>
      <c r="KLQ2" s="1135"/>
      <c r="KLR2" s="1135"/>
      <c r="KLS2" s="1135"/>
      <c r="KLT2" s="1135"/>
      <c r="KLU2" s="1135"/>
      <c r="KLV2" s="1135"/>
      <c r="KLW2" s="1135"/>
      <c r="KLX2" s="1135"/>
      <c r="KLY2" s="1135"/>
      <c r="KLZ2" s="1135"/>
      <c r="KMA2" s="1135"/>
      <c r="KMB2" s="1135"/>
      <c r="KMC2" s="1135"/>
      <c r="KMD2" s="1135"/>
      <c r="KME2" s="1135"/>
      <c r="KMF2" s="1135"/>
      <c r="KMG2" s="1135"/>
      <c r="KMH2" s="1135"/>
      <c r="KMI2" s="1135"/>
      <c r="KMJ2" s="1135"/>
      <c r="KMK2" s="1135"/>
      <c r="KML2" s="1135"/>
      <c r="KMM2" s="1135"/>
      <c r="KMN2" s="1135"/>
      <c r="KMO2" s="1135"/>
      <c r="KMP2" s="1135"/>
      <c r="KMQ2" s="1135"/>
      <c r="KMR2" s="1135"/>
      <c r="KMS2" s="1135"/>
      <c r="KMT2" s="1135"/>
      <c r="KMU2" s="1135"/>
      <c r="KMV2" s="1135"/>
      <c r="KMW2" s="1135"/>
      <c r="KMX2" s="1135"/>
      <c r="KMY2" s="1135"/>
      <c r="KMZ2" s="1135"/>
      <c r="KNA2" s="1135"/>
      <c r="KNB2" s="1135"/>
      <c r="KNC2" s="1135"/>
      <c r="KND2" s="1135"/>
      <c r="KNE2" s="1135"/>
      <c r="KNF2" s="1135"/>
      <c r="KNG2" s="1135"/>
      <c r="KNH2" s="1135"/>
      <c r="KNI2" s="1135"/>
      <c r="KNJ2" s="1135"/>
      <c r="KNK2" s="1135"/>
      <c r="KNL2" s="1135"/>
      <c r="KNM2" s="1135"/>
      <c r="KNN2" s="1135"/>
      <c r="KNO2" s="1135"/>
      <c r="KNP2" s="1135"/>
      <c r="KNQ2" s="1135"/>
      <c r="KNR2" s="1135"/>
      <c r="KNS2" s="1135"/>
      <c r="KNT2" s="1135"/>
      <c r="KNU2" s="1135"/>
      <c r="KNV2" s="1135"/>
      <c r="KNW2" s="1135"/>
      <c r="KNX2" s="1135"/>
      <c r="KNY2" s="1135"/>
      <c r="KNZ2" s="1135"/>
      <c r="KOA2" s="1135"/>
      <c r="KOB2" s="1135"/>
      <c r="KOC2" s="1135"/>
      <c r="KOD2" s="1135"/>
      <c r="KOE2" s="1135"/>
      <c r="KOF2" s="1135"/>
      <c r="KOG2" s="1135"/>
      <c r="KOH2" s="1135"/>
      <c r="KOI2" s="1135"/>
      <c r="KOJ2" s="1135"/>
      <c r="KOK2" s="1135"/>
      <c r="KOL2" s="1135"/>
      <c r="KOM2" s="1135"/>
      <c r="KON2" s="1135"/>
      <c r="KOO2" s="1135"/>
      <c r="KOP2" s="1135"/>
      <c r="KOQ2" s="1135"/>
      <c r="KOR2" s="1135"/>
      <c r="KOS2" s="1135"/>
      <c r="KOT2" s="1135"/>
      <c r="KOU2" s="1135"/>
      <c r="KOV2" s="1135"/>
      <c r="KOW2" s="1135"/>
      <c r="KOX2" s="1135"/>
      <c r="KOY2" s="1135"/>
      <c r="KOZ2" s="1135"/>
      <c r="KPA2" s="1135"/>
      <c r="KPB2" s="1135"/>
      <c r="KPC2" s="1135"/>
      <c r="KPD2" s="1135"/>
      <c r="KPE2" s="1135"/>
      <c r="KPF2" s="1135"/>
      <c r="KPG2" s="1135"/>
      <c r="KPH2" s="1135"/>
      <c r="KPI2" s="1135"/>
      <c r="KPJ2" s="1135"/>
      <c r="KPK2" s="1135"/>
      <c r="KPL2" s="1135"/>
      <c r="KPM2" s="1135"/>
      <c r="KPN2" s="1135"/>
      <c r="KPO2" s="1135"/>
      <c r="KPP2" s="1135"/>
      <c r="KPQ2" s="1135"/>
      <c r="KPR2" s="1135"/>
      <c r="KPS2" s="1135"/>
      <c r="KPT2" s="1135"/>
      <c r="KPU2" s="1135"/>
      <c r="KPV2" s="1135"/>
      <c r="KPW2" s="1135"/>
      <c r="KPX2" s="1135"/>
      <c r="KPY2" s="1135"/>
      <c r="KPZ2" s="1135"/>
      <c r="KQA2" s="1135"/>
      <c r="KQB2" s="1135"/>
      <c r="KQC2" s="1135"/>
      <c r="KQD2" s="1135"/>
      <c r="KQE2" s="1135"/>
      <c r="KQF2" s="1135"/>
      <c r="KQG2" s="1135"/>
      <c r="KQH2" s="1135"/>
      <c r="KQI2" s="1135"/>
      <c r="KQJ2" s="1135"/>
      <c r="KQK2" s="1135"/>
      <c r="KQL2" s="1135"/>
      <c r="KQM2" s="1135"/>
      <c r="KQN2" s="1135"/>
      <c r="KQO2" s="1135"/>
      <c r="KQP2" s="1135"/>
      <c r="KQQ2" s="1135"/>
      <c r="KQR2" s="1135"/>
      <c r="KQS2" s="1135"/>
      <c r="KQT2" s="1135"/>
      <c r="KQU2" s="1135"/>
      <c r="KQV2" s="1135"/>
      <c r="KQW2" s="1135"/>
      <c r="KQX2" s="1135"/>
      <c r="KQY2" s="1135"/>
      <c r="KQZ2" s="1135"/>
      <c r="KRA2" s="1135"/>
      <c r="KRB2" s="1135"/>
      <c r="KRC2" s="1135"/>
      <c r="KRD2" s="1135"/>
      <c r="KRE2" s="1135"/>
      <c r="KRF2" s="1135"/>
      <c r="KRG2" s="1135"/>
      <c r="KRH2" s="1135"/>
      <c r="KRI2" s="1135"/>
      <c r="KRJ2" s="1135"/>
      <c r="KRK2" s="1135"/>
      <c r="KRL2" s="1135"/>
      <c r="KRM2" s="1135"/>
      <c r="KRN2" s="1135"/>
      <c r="KRO2" s="1135"/>
      <c r="KRP2" s="1135"/>
      <c r="KRQ2" s="1135"/>
      <c r="KRR2" s="1135"/>
      <c r="KRS2" s="1135"/>
      <c r="KRT2" s="1135"/>
      <c r="KRU2" s="1135"/>
      <c r="KRV2" s="1135"/>
      <c r="KRW2" s="1135"/>
      <c r="KRX2" s="1135"/>
      <c r="KRY2" s="1135"/>
      <c r="KRZ2" s="1135"/>
      <c r="KSA2" s="1135"/>
      <c r="KSB2" s="1135"/>
      <c r="KSC2" s="1135"/>
      <c r="KSD2" s="1135"/>
      <c r="KSE2" s="1135"/>
      <c r="KSF2" s="1135"/>
      <c r="KSG2" s="1135"/>
      <c r="KSH2" s="1135"/>
      <c r="KSI2" s="1135"/>
      <c r="KSJ2" s="1135"/>
      <c r="KSK2" s="1135"/>
      <c r="KSL2" s="1135"/>
      <c r="KSM2" s="1135"/>
      <c r="KSN2" s="1135"/>
      <c r="KSO2" s="1135"/>
      <c r="KSP2" s="1135"/>
      <c r="KSQ2" s="1135"/>
      <c r="KSR2" s="1135"/>
      <c r="KSS2" s="1135"/>
      <c r="KST2" s="1135"/>
      <c r="KSU2" s="1135"/>
      <c r="KSV2" s="1135"/>
      <c r="KSW2" s="1135"/>
      <c r="KSX2" s="1135"/>
      <c r="KSY2" s="1135"/>
      <c r="KSZ2" s="1135"/>
      <c r="KTA2" s="1135"/>
      <c r="KTB2" s="1135"/>
      <c r="KTC2" s="1135"/>
      <c r="KTD2" s="1135"/>
      <c r="KTE2" s="1135"/>
      <c r="KTF2" s="1135"/>
      <c r="KTG2" s="1135"/>
      <c r="KTH2" s="1135"/>
      <c r="KTI2" s="1135"/>
      <c r="KTJ2" s="1135"/>
      <c r="KTK2" s="1135"/>
      <c r="KTL2" s="1135"/>
      <c r="KTM2" s="1135"/>
      <c r="KTN2" s="1135"/>
      <c r="KTO2" s="1135"/>
      <c r="KTP2" s="1135"/>
      <c r="KTQ2" s="1135"/>
      <c r="KTR2" s="1135"/>
      <c r="KTS2" s="1135"/>
      <c r="KTT2" s="1135"/>
      <c r="KTU2" s="1135"/>
      <c r="KTV2" s="1135"/>
      <c r="KTW2" s="1135"/>
      <c r="KTX2" s="1135"/>
      <c r="KTY2" s="1135"/>
      <c r="KTZ2" s="1135"/>
      <c r="KUA2" s="1135"/>
      <c r="KUB2" s="1135"/>
      <c r="KUC2" s="1135"/>
      <c r="KUD2" s="1135"/>
      <c r="KUE2" s="1135"/>
      <c r="KUF2" s="1135"/>
      <c r="KUG2" s="1135"/>
      <c r="KUH2" s="1135"/>
      <c r="KUI2" s="1135"/>
      <c r="KUJ2" s="1135"/>
      <c r="KUK2" s="1135"/>
      <c r="KUL2" s="1135"/>
      <c r="KUM2" s="1135"/>
      <c r="KUN2" s="1135"/>
      <c r="KUO2" s="1135"/>
      <c r="KUP2" s="1135"/>
      <c r="KUQ2" s="1135"/>
      <c r="KUR2" s="1135"/>
      <c r="KUS2" s="1135"/>
      <c r="KUT2" s="1135"/>
      <c r="KUU2" s="1135"/>
      <c r="KUV2" s="1135"/>
      <c r="KUW2" s="1135"/>
      <c r="KUX2" s="1135"/>
      <c r="KUY2" s="1135"/>
      <c r="KUZ2" s="1135"/>
      <c r="KVA2" s="1135"/>
      <c r="KVB2" s="1135"/>
      <c r="KVC2" s="1135"/>
      <c r="KVD2" s="1135"/>
      <c r="KVE2" s="1135"/>
      <c r="KVF2" s="1135"/>
      <c r="KVG2" s="1135"/>
      <c r="KVH2" s="1135"/>
      <c r="KVI2" s="1135"/>
      <c r="KVJ2" s="1135"/>
      <c r="KVK2" s="1135"/>
      <c r="KVL2" s="1135"/>
      <c r="KVM2" s="1135"/>
      <c r="KVN2" s="1135"/>
      <c r="KVO2" s="1135"/>
      <c r="KVP2" s="1135"/>
      <c r="KVQ2" s="1135"/>
      <c r="KVR2" s="1135"/>
      <c r="KVS2" s="1135"/>
      <c r="KVT2" s="1135"/>
      <c r="KVU2" s="1135"/>
      <c r="KVV2" s="1135"/>
      <c r="KVW2" s="1135"/>
      <c r="KVX2" s="1135"/>
      <c r="KVY2" s="1135"/>
      <c r="KVZ2" s="1135"/>
      <c r="KWA2" s="1135"/>
      <c r="KWB2" s="1135"/>
      <c r="KWC2" s="1135"/>
      <c r="KWD2" s="1135"/>
      <c r="KWE2" s="1135"/>
      <c r="KWF2" s="1135"/>
      <c r="KWG2" s="1135"/>
      <c r="KWH2" s="1135"/>
      <c r="KWI2" s="1135"/>
      <c r="KWJ2" s="1135"/>
      <c r="KWK2" s="1135"/>
      <c r="KWL2" s="1135"/>
      <c r="KWM2" s="1135"/>
      <c r="KWN2" s="1135"/>
      <c r="KWO2" s="1135"/>
      <c r="KWP2" s="1135"/>
      <c r="KWQ2" s="1135"/>
      <c r="KWR2" s="1135"/>
      <c r="KWS2" s="1135"/>
      <c r="KWT2" s="1135"/>
      <c r="KWU2" s="1135"/>
      <c r="KWV2" s="1135"/>
      <c r="KWW2" s="1135"/>
      <c r="KWX2" s="1135"/>
      <c r="KWY2" s="1135"/>
      <c r="KWZ2" s="1135"/>
      <c r="KXA2" s="1135"/>
      <c r="KXB2" s="1135"/>
      <c r="KXC2" s="1135"/>
      <c r="KXD2" s="1135"/>
      <c r="KXE2" s="1135"/>
      <c r="KXF2" s="1135"/>
      <c r="KXG2" s="1135"/>
      <c r="KXH2" s="1135"/>
      <c r="KXI2" s="1135"/>
      <c r="KXJ2" s="1135"/>
      <c r="KXK2" s="1135"/>
      <c r="KXL2" s="1135"/>
      <c r="KXM2" s="1135"/>
      <c r="KXN2" s="1135"/>
      <c r="KXO2" s="1135"/>
      <c r="KXP2" s="1135"/>
      <c r="KXQ2" s="1135"/>
      <c r="KXR2" s="1135"/>
      <c r="KXS2" s="1135"/>
      <c r="KXT2" s="1135"/>
      <c r="KXU2" s="1135"/>
      <c r="KXV2" s="1135"/>
      <c r="KXW2" s="1135"/>
      <c r="KXX2" s="1135"/>
      <c r="KXY2" s="1135"/>
      <c r="KXZ2" s="1135"/>
      <c r="KYA2" s="1135"/>
      <c r="KYB2" s="1135"/>
      <c r="KYC2" s="1135"/>
      <c r="KYD2" s="1135"/>
      <c r="KYE2" s="1135"/>
      <c r="KYF2" s="1135"/>
      <c r="KYG2" s="1135"/>
      <c r="KYH2" s="1135"/>
      <c r="KYI2" s="1135"/>
      <c r="KYJ2" s="1135"/>
      <c r="KYK2" s="1135"/>
      <c r="KYL2" s="1135"/>
      <c r="KYM2" s="1135"/>
      <c r="KYN2" s="1135"/>
      <c r="KYO2" s="1135"/>
      <c r="KYP2" s="1135"/>
      <c r="KYQ2" s="1135"/>
      <c r="KYR2" s="1135"/>
      <c r="KYS2" s="1135"/>
      <c r="KYT2" s="1135"/>
      <c r="KYU2" s="1135"/>
      <c r="KYV2" s="1135"/>
      <c r="KYW2" s="1135"/>
      <c r="KYX2" s="1135"/>
      <c r="KYY2" s="1135"/>
      <c r="KYZ2" s="1135"/>
      <c r="KZA2" s="1135"/>
      <c r="KZB2" s="1135"/>
      <c r="KZC2" s="1135"/>
      <c r="KZD2" s="1135"/>
      <c r="KZE2" s="1135"/>
      <c r="KZF2" s="1135"/>
      <c r="KZG2" s="1135"/>
      <c r="KZH2" s="1135"/>
      <c r="KZI2" s="1135"/>
      <c r="KZJ2" s="1135"/>
      <c r="KZK2" s="1135"/>
      <c r="KZL2" s="1135"/>
      <c r="KZM2" s="1135"/>
      <c r="KZN2" s="1135"/>
      <c r="KZO2" s="1135"/>
      <c r="KZP2" s="1135"/>
      <c r="KZQ2" s="1135"/>
      <c r="KZR2" s="1135"/>
      <c r="KZS2" s="1135"/>
      <c r="KZT2" s="1135"/>
      <c r="KZU2" s="1135"/>
      <c r="KZV2" s="1135"/>
      <c r="KZW2" s="1135"/>
      <c r="KZX2" s="1135"/>
      <c r="KZY2" s="1135"/>
      <c r="KZZ2" s="1135"/>
      <c r="LAA2" s="1135"/>
      <c r="LAB2" s="1135"/>
      <c r="LAC2" s="1135"/>
      <c r="LAD2" s="1135"/>
      <c r="LAE2" s="1135"/>
      <c r="LAF2" s="1135"/>
      <c r="LAG2" s="1135"/>
      <c r="LAH2" s="1135"/>
      <c r="LAI2" s="1135"/>
      <c r="LAJ2" s="1135"/>
      <c r="LAK2" s="1135"/>
      <c r="LAL2" s="1135"/>
      <c r="LAM2" s="1135"/>
      <c r="LAN2" s="1135"/>
      <c r="LAO2" s="1135"/>
      <c r="LAP2" s="1135"/>
      <c r="LAQ2" s="1135"/>
      <c r="LAR2" s="1135"/>
      <c r="LAS2" s="1135"/>
      <c r="LAT2" s="1135"/>
      <c r="LAU2" s="1135"/>
      <c r="LAV2" s="1135"/>
      <c r="LAW2" s="1135"/>
      <c r="LAX2" s="1135"/>
      <c r="LAY2" s="1135"/>
      <c r="LAZ2" s="1135"/>
      <c r="LBA2" s="1135"/>
      <c r="LBB2" s="1135"/>
      <c r="LBC2" s="1135"/>
      <c r="LBD2" s="1135"/>
      <c r="LBE2" s="1135"/>
      <c r="LBF2" s="1135"/>
      <c r="LBG2" s="1135"/>
      <c r="LBH2" s="1135"/>
      <c r="LBI2" s="1135"/>
      <c r="LBJ2" s="1135"/>
      <c r="LBK2" s="1135"/>
      <c r="LBL2" s="1135"/>
      <c r="LBM2" s="1135"/>
      <c r="LBN2" s="1135"/>
      <c r="LBO2" s="1135"/>
      <c r="LBP2" s="1135"/>
      <c r="LBQ2" s="1135"/>
      <c r="LBR2" s="1135"/>
      <c r="LBS2" s="1135"/>
      <c r="LBT2" s="1135"/>
      <c r="LBU2" s="1135"/>
      <c r="LBV2" s="1135"/>
      <c r="LBW2" s="1135"/>
      <c r="LBX2" s="1135"/>
      <c r="LBY2" s="1135"/>
      <c r="LBZ2" s="1135"/>
      <c r="LCA2" s="1135"/>
      <c r="LCB2" s="1135"/>
      <c r="LCC2" s="1135"/>
      <c r="LCD2" s="1135"/>
      <c r="LCE2" s="1135"/>
      <c r="LCF2" s="1135"/>
      <c r="LCG2" s="1135"/>
      <c r="LCH2" s="1135"/>
      <c r="LCI2" s="1135"/>
      <c r="LCJ2" s="1135"/>
      <c r="LCK2" s="1135"/>
      <c r="LCL2" s="1135"/>
      <c r="LCM2" s="1135"/>
      <c r="LCN2" s="1135"/>
      <c r="LCO2" s="1135"/>
      <c r="LCP2" s="1135"/>
      <c r="LCQ2" s="1135"/>
      <c r="LCR2" s="1135"/>
      <c r="LCS2" s="1135"/>
      <c r="LCT2" s="1135"/>
      <c r="LCU2" s="1135"/>
      <c r="LCV2" s="1135"/>
      <c r="LCW2" s="1135"/>
      <c r="LCX2" s="1135"/>
      <c r="LCY2" s="1135"/>
      <c r="LCZ2" s="1135"/>
      <c r="LDA2" s="1135"/>
      <c r="LDB2" s="1135"/>
      <c r="LDC2" s="1135"/>
      <c r="LDD2" s="1135"/>
      <c r="LDE2" s="1135"/>
      <c r="LDF2" s="1135"/>
      <c r="LDG2" s="1135"/>
      <c r="LDH2" s="1135"/>
      <c r="LDI2" s="1135"/>
      <c r="LDJ2" s="1135"/>
      <c r="LDK2" s="1135"/>
      <c r="LDL2" s="1135"/>
      <c r="LDM2" s="1135"/>
      <c r="LDN2" s="1135"/>
      <c r="LDO2" s="1135"/>
      <c r="LDP2" s="1135"/>
      <c r="LDQ2" s="1135"/>
      <c r="LDR2" s="1135"/>
      <c r="LDS2" s="1135"/>
      <c r="LDT2" s="1135"/>
      <c r="LDU2" s="1135"/>
      <c r="LDV2" s="1135"/>
      <c r="LDW2" s="1135"/>
      <c r="LDX2" s="1135"/>
      <c r="LDY2" s="1135"/>
      <c r="LDZ2" s="1135"/>
      <c r="LEA2" s="1135"/>
      <c r="LEB2" s="1135"/>
      <c r="LEC2" s="1135"/>
      <c r="LED2" s="1135"/>
      <c r="LEE2" s="1135"/>
      <c r="LEF2" s="1135"/>
      <c r="LEG2" s="1135"/>
      <c r="LEH2" s="1135"/>
      <c r="LEI2" s="1135"/>
      <c r="LEJ2" s="1135"/>
      <c r="LEK2" s="1135"/>
      <c r="LEL2" s="1135"/>
      <c r="LEM2" s="1135"/>
      <c r="LEN2" s="1135"/>
      <c r="LEO2" s="1135"/>
      <c r="LEP2" s="1135"/>
      <c r="LEQ2" s="1135"/>
      <c r="LER2" s="1135"/>
      <c r="LES2" s="1135"/>
      <c r="LET2" s="1135"/>
      <c r="LEU2" s="1135"/>
      <c r="LEV2" s="1135"/>
      <c r="LEW2" s="1135"/>
      <c r="LEX2" s="1135"/>
      <c r="LEY2" s="1135"/>
      <c r="LEZ2" s="1135"/>
      <c r="LFA2" s="1135"/>
      <c r="LFB2" s="1135"/>
      <c r="LFC2" s="1135"/>
      <c r="LFD2" s="1135"/>
      <c r="LFE2" s="1135"/>
      <c r="LFF2" s="1135"/>
      <c r="LFG2" s="1135"/>
      <c r="LFH2" s="1135"/>
      <c r="LFI2" s="1135"/>
      <c r="LFJ2" s="1135"/>
      <c r="LFK2" s="1135"/>
      <c r="LFL2" s="1135"/>
      <c r="LFM2" s="1135"/>
      <c r="LFN2" s="1135"/>
      <c r="LFO2" s="1135"/>
      <c r="LFP2" s="1135"/>
      <c r="LFQ2" s="1135"/>
      <c r="LFR2" s="1135"/>
      <c r="LFS2" s="1135"/>
      <c r="LFT2" s="1135"/>
      <c r="LFU2" s="1135"/>
      <c r="LFV2" s="1135"/>
      <c r="LFW2" s="1135"/>
      <c r="LFX2" s="1135"/>
      <c r="LFY2" s="1135"/>
      <c r="LFZ2" s="1135"/>
      <c r="LGA2" s="1135"/>
      <c r="LGB2" s="1135"/>
      <c r="LGC2" s="1135"/>
      <c r="LGD2" s="1135"/>
      <c r="LGE2" s="1135"/>
      <c r="LGF2" s="1135"/>
      <c r="LGG2" s="1135"/>
      <c r="LGH2" s="1135"/>
      <c r="LGI2" s="1135"/>
      <c r="LGJ2" s="1135"/>
      <c r="LGK2" s="1135"/>
      <c r="LGL2" s="1135"/>
      <c r="LGM2" s="1135"/>
      <c r="LGN2" s="1135"/>
      <c r="LGO2" s="1135"/>
      <c r="LGP2" s="1135"/>
      <c r="LGQ2" s="1135"/>
      <c r="LGR2" s="1135"/>
      <c r="LGS2" s="1135"/>
      <c r="LGT2" s="1135"/>
      <c r="LGU2" s="1135"/>
      <c r="LGV2" s="1135"/>
      <c r="LGW2" s="1135"/>
      <c r="LGX2" s="1135"/>
      <c r="LGY2" s="1135"/>
      <c r="LGZ2" s="1135"/>
      <c r="LHA2" s="1135"/>
      <c r="LHB2" s="1135"/>
      <c r="LHC2" s="1135"/>
      <c r="LHD2" s="1135"/>
      <c r="LHE2" s="1135"/>
      <c r="LHF2" s="1135"/>
      <c r="LHG2" s="1135"/>
      <c r="LHH2" s="1135"/>
      <c r="LHI2" s="1135"/>
      <c r="LHJ2" s="1135"/>
      <c r="LHK2" s="1135"/>
      <c r="LHL2" s="1135"/>
      <c r="LHM2" s="1135"/>
      <c r="LHN2" s="1135"/>
      <c r="LHO2" s="1135"/>
      <c r="LHP2" s="1135"/>
      <c r="LHQ2" s="1135"/>
      <c r="LHR2" s="1135"/>
      <c r="LHS2" s="1135"/>
      <c r="LHT2" s="1135"/>
      <c r="LHU2" s="1135"/>
      <c r="LHV2" s="1135"/>
      <c r="LHW2" s="1135"/>
      <c r="LHX2" s="1135"/>
      <c r="LHY2" s="1135"/>
      <c r="LHZ2" s="1135"/>
      <c r="LIA2" s="1135"/>
      <c r="LIB2" s="1135"/>
      <c r="LIC2" s="1135"/>
      <c r="LID2" s="1135"/>
      <c r="LIE2" s="1135"/>
      <c r="LIF2" s="1135"/>
      <c r="LIG2" s="1135"/>
      <c r="LIH2" s="1135"/>
      <c r="LII2" s="1135"/>
      <c r="LIJ2" s="1135"/>
      <c r="LIK2" s="1135"/>
      <c r="LIL2" s="1135"/>
      <c r="LIM2" s="1135"/>
      <c r="LIN2" s="1135"/>
      <c r="LIO2" s="1135"/>
      <c r="LIP2" s="1135"/>
      <c r="LIQ2" s="1135"/>
      <c r="LIR2" s="1135"/>
      <c r="LIS2" s="1135"/>
      <c r="LIT2" s="1135"/>
      <c r="LIU2" s="1135"/>
      <c r="LIV2" s="1135"/>
      <c r="LIW2" s="1135"/>
      <c r="LIX2" s="1135"/>
      <c r="LIY2" s="1135"/>
      <c r="LIZ2" s="1135"/>
      <c r="LJA2" s="1135"/>
      <c r="LJB2" s="1135"/>
      <c r="LJC2" s="1135"/>
      <c r="LJD2" s="1135"/>
      <c r="LJE2" s="1135"/>
      <c r="LJF2" s="1135"/>
      <c r="LJG2" s="1135"/>
      <c r="LJH2" s="1135"/>
      <c r="LJI2" s="1135"/>
      <c r="LJJ2" s="1135"/>
      <c r="LJK2" s="1135"/>
      <c r="LJL2" s="1135"/>
      <c r="LJM2" s="1135"/>
      <c r="LJN2" s="1135"/>
      <c r="LJO2" s="1135"/>
      <c r="LJP2" s="1135"/>
      <c r="LJQ2" s="1135"/>
      <c r="LJR2" s="1135"/>
      <c r="LJS2" s="1135"/>
      <c r="LJT2" s="1135"/>
      <c r="LJU2" s="1135"/>
      <c r="LJV2" s="1135"/>
      <c r="LJW2" s="1135"/>
      <c r="LJX2" s="1135"/>
      <c r="LJY2" s="1135"/>
      <c r="LJZ2" s="1135"/>
      <c r="LKA2" s="1135"/>
      <c r="LKB2" s="1135"/>
      <c r="LKC2" s="1135"/>
      <c r="LKD2" s="1135"/>
      <c r="LKE2" s="1135"/>
      <c r="LKF2" s="1135"/>
      <c r="LKG2" s="1135"/>
      <c r="LKH2" s="1135"/>
      <c r="LKI2" s="1135"/>
      <c r="LKJ2" s="1135"/>
      <c r="LKK2" s="1135"/>
      <c r="LKL2" s="1135"/>
      <c r="LKM2" s="1135"/>
      <c r="LKN2" s="1135"/>
      <c r="LKO2" s="1135"/>
      <c r="LKP2" s="1135"/>
      <c r="LKQ2" s="1135"/>
      <c r="LKR2" s="1135"/>
      <c r="LKS2" s="1135"/>
      <c r="LKT2" s="1135"/>
      <c r="LKU2" s="1135"/>
      <c r="LKV2" s="1135"/>
      <c r="LKW2" s="1135"/>
      <c r="LKX2" s="1135"/>
      <c r="LKY2" s="1135"/>
      <c r="LKZ2" s="1135"/>
      <c r="LLA2" s="1135"/>
      <c r="LLB2" s="1135"/>
      <c r="LLC2" s="1135"/>
      <c r="LLD2" s="1135"/>
      <c r="LLE2" s="1135"/>
      <c r="LLF2" s="1135"/>
      <c r="LLG2" s="1135"/>
      <c r="LLH2" s="1135"/>
      <c r="LLI2" s="1135"/>
      <c r="LLJ2" s="1135"/>
      <c r="LLK2" s="1135"/>
      <c r="LLL2" s="1135"/>
      <c r="LLM2" s="1135"/>
      <c r="LLN2" s="1135"/>
      <c r="LLO2" s="1135"/>
      <c r="LLP2" s="1135"/>
      <c r="LLQ2" s="1135"/>
      <c r="LLR2" s="1135"/>
      <c r="LLS2" s="1135"/>
      <c r="LLT2" s="1135"/>
      <c r="LLU2" s="1135"/>
      <c r="LLV2" s="1135"/>
      <c r="LLW2" s="1135"/>
      <c r="LLX2" s="1135"/>
      <c r="LLY2" s="1135"/>
      <c r="LLZ2" s="1135"/>
      <c r="LMA2" s="1135"/>
      <c r="LMB2" s="1135"/>
      <c r="LMC2" s="1135"/>
      <c r="LMD2" s="1135"/>
      <c r="LME2" s="1135"/>
      <c r="LMF2" s="1135"/>
      <c r="LMG2" s="1135"/>
      <c r="LMH2" s="1135"/>
      <c r="LMI2" s="1135"/>
      <c r="LMJ2" s="1135"/>
      <c r="LMK2" s="1135"/>
      <c r="LML2" s="1135"/>
      <c r="LMM2" s="1135"/>
      <c r="LMN2" s="1135"/>
      <c r="LMO2" s="1135"/>
      <c r="LMP2" s="1135"/>
      <c r="LMQ2" s="1135"/>
      <c r="LMR2" s="1135"/>
      <c r="LMS2" s="1135"/>
      <c r="LMT2" s="1135"/>
      <c r="LMU2" s="1135"/>
      <c r="LMV2" s="1135"/>
      <c r="LMW2" s="1135"/>
      <c r="LMX2" s="1135"/>
      <c r="LMY2" s="1135"/>
      <c r="LMZ2" s="1135"/>
      <c r="LNA2" s="1135"/>
      <c r="LNB2" s="1135"/>
      <c r="LNC2" s="1135"/>
      <c r="LND2" s="1135"/>
      <c r="LNE2" s="1135"/>
      <c r="LNF2" s="1135"/>
      <c r="LNG2" s="1135"/>
      <c r="LNH2" s="1135"/>
      <c r="LNI2" s="1135"/>
      <c r="LNJ2" s="1135"/>
      <c r="LNK2" s="1135"/>
      <c r="LNL2" s="1135"/>
      <c r="LNM2" s="1135"/>
      <c r="LNN2" s="1135"/>
      <c r="LNO2" s="1135"/>
      <c r="LNP2" s="1135"/>
      <c r="LNQ2" s="1135"/>
      <c r="LNR2" s="1135"/>
      <c r="LNS2" s="1135"/>
      <c r="LNT2" s="1135"/>
      <c r="LNU2" s="1135"/>
      <c r="LNV2" s="1135"/>
      <c r="LNW2" s="1135"/>
      <c r="LNX2" s="1135"/>
      <c r="LNY2" s="1135"/>
      <c r="LNZ2" s="1135"/>
      <c r="LOA2" s="1135"/>
      <c r="LOB2" s="1135"/>
      <c r="LOC2" s="1135"/>
      <c r="LOD2" s="1135"/>
      <c r="LOE2" s="1135"/>
      <c r="LOF2" s="1135"/>
      <c r="LOG2" s="1135"/>
      <c r="LOH2" s="1135"/>
      <c r="LOI2" s="1135"/>
      <c r="LOJ2" s="1135"/>
      <c r="LOK2" s="1135"/>
      <c r="LOL2" s="1135"/>
      <c r="LOM2" s="1135"/>
      <c r="LON2" s="1135"/>
      <c r="LOO2" s="1135"/>
      <c r="LOP2" s="1135"/>
      <c r="LOQ2" s="1135"/>
      <c r="LOR2" s="1135"/>
      <c r="LOS2" s="1135"/>
      <c r="LOT2" s="1135"/>
      <c r="LOU2" s="1135"/>
      <c r="LOV2" s="1135"/>
      <c r="LOW2" s="1135"/>
      <c r="LOX2" s="1135"/>
      <c r="LOY2" s="1135"/>
      <c r="LOZ2" s="1135"/>
      <c r="LPA2" s="1135"/>
      <c r="LPB2" s="1135"/>
      <c r="LPC2" s="1135"/>
      <c r="LPD2" s="1135"/>
      <c r="LPE2" s="1135"/>
      <c r="LPF2" s="1135"/>
      <c r="LPG2" s="1135"/>
      <c r="LPH2" s="1135"/>
      <c r="LPI2" s="1135"/>
      <c r="LPJ2" s="1135"/>
      <c r="LPK2" s="1135"/>
      <c r="LPL2" s="1135"/>
      <c r="LPM2" s="1135"/>
      <c r="LPN2" s="1135"/>
      <c r="LPO2" s="1135"/>
      <c r="LPP2" s="1135"/>
      <c r="LPQ2" s="1135"/>
      <c r="LPR2" s="1135"/>
      <c r="LPS2" s="1135"/>
      <c r="LPT2" s="1135"/>
      <c r="LPU2" s="1135"/>
      <c r="LPV2" s="1135"/>
      <c r="LPW2" s="1135"/>
      <c r="LPX2" s="1135"/>
      <c r="LPY2" s="1135"/>
      <c r="LPZ2" s="1135"/>
      <c r="LQA2" s="1135"/>
      <c r="LQB2" s="1135"/>
      <c r="LQC2" s="1135"/>
      <c r="LQD2" s="1135"/>
      <c r="LQE2" s="1135"/>
      <c r="LQF2" s="1135"/>
      <c r="LQG2" s="1135"/>
      <c r="LQH2" s="1135"/>
      <c r="LQI2" s="1135"/>
      <c r="LQJ2" s="1135"/>
      <c r="LQK2" s="1135"/>
      <c r="LQL2" s="1135"/>
      <c r="LQM2" s="1135"/>
      <c r="LQN2" s="1135"/>
      <c r="LQO2" s="1135"/>
      <c r="LQP2" s="1135"/>
      <c r="LQQ2" s="1135"/>
      <c r="LQR2" s="1135"/>
      <c r="LQS2" s="1135"/>
      <c r="LQT2" s="1135"/>
      <c r="LQU2" s="1135"/>
      <c r="LQV2" s="1135"/>
      <c r="LQW2" s="1135"/>
      <c r="LQX2" s="1135"/>
      <c r="LQY2" s="1135"/>
      <c r="LQZ2" s="1135"/>
      <c r="LRA2" s="1135"/>
      <c r="LRB2" s="1135"/>
      <c r="LRC2" s="1135"/>
      <c r="LRD2" s="1135"/>
      <c r="LRE2" s="1135"/>
      <c r="LRF2" s="1135"/>
      <c r="LRG2" s="1135"/>
      <c r="LRH2" s="1135"/>
      <c r="LRI2" s="1135"/>
      <c r="LRJ2" s="1135"/>
      <c r="LRK2" s="1135"/>
      <c r="LRL2" s="1135"/>
      <c r="LRM2" s="1135"/>
      <c r="LRN2" s="1135"/>
      <c r="LRO2" s="1135"/>
      <c r="LRP2" s="1135"/>
      <c r="LRQ2" s="1135"/>
      <c r="LRR2" s="1135"/>
      <c r="LRS2" s="1135"/>
      <c r="LRT2" s="1135"/>
      <c r="LRU2" s="1135"/>
      <c r="LRV2" s="1135"/>
      <c r="LRW2" s="1135"/>
      <c r="LRX2" s="1135"/>
      <c r="LRY2" s="1135"/>
      <c r="LRZ2" s="1135"/>
      <c r="LSA2" s="1135"/>
      <c r="LSB2" s="1135"/>
      <c r="LSC2" s="1135"/>
      <c r="LSD2" s="1135"/>
      <c r="LSE2" s="1135"/>
      <c r="LSF2" s="1135"/>
      <c r="LSG2" s="1135"/>
      <c r="LSH2" s="1135"/>
      <c r="LSI2" s="1135"/>
      <c r="LSJ2" s="1135"/>
      <c r="LSK2" s="1135"/>
      <c r="LSL2" s="1135"/>
      <c r="LSM2" s="1135"/>
      <c r="LSN2" s="1135"/>
      <c r="LSO2" s="1135"/>
      <c r="LSP2" s="1135"/>
      <c r="LSQ2" s="1135"/>
      <c r="LSR2" s="1135"/>
      <c r="LSS2" s="1135"/>
      <c r="LST2" s="1135"/>
      <c r="LSU2" s="1135"/>
      <c r="LSV2" s="1135"/>
      <c r="LSW2" s="1135"/>
      <c r="LSX2" s="1135"/>
      <c r="LSY2" s="1135"/>
      <c r="LSZ2" s="1135"/>
      <c r="LTA2" s="1135"/>
      <c r="LTB2" s="1135"/>
      <c r="LTC2" s="1135"/>
      <c r="LTD2" s="1135"/>
      <c r="LTE2" s="1135"/>
      <c r="LTF2" s="1135"/>
      <c r="LTG2" s="1135"/>
      <c r="LTH2" s="1135"/>
      <c r="LTI2" s="1135"/>
      <c r="LTJ2" s="1135"/>
      <c r="LTK2" s="1135"/>
      <c r="LTL2" s="1135"/>
      <c r="LTM2" s="1135"/>
      <c r="LTN2" s="1135"/>
      <c r="LTO2" s="1135"/>
      <c r="LTP2" s="1135"/>
      <c r="LTQ2" s="1135"/>
      <c r="LTR2" s="1135"/>
      <c r="LTS2" s="1135"/>
      <c r="LTT2" s="1135"/>
      <c r="LTU2" s="1135"/>
      <c r="LTV2" s="1135"/>
      <c r="LTW2" s="1135"/>
      <c r="LTX2" s="1135"/>
      <c r="LTY2" s="1135"/>
      <c r="LTZ2" s="1135"/>
      <c r="LUA2" s="1135"/>
      <c r="LUB2" s="1135"/>
      <c r="LUC2" s="1135"/>
      <c r="LUD2" s="1135"/>
      <c r="LUE2" s="1135"/>
      <c r="LUF2" s="1135"/>
      <c r="LUG2" s="1135"/>
      <c r="LUH2" s="1135"/>
      <c r="LUI2" s="1135"/>
      <c r="LUJ2" s="1135"/>
      <c r="LUK2" s="1135"/>
      <c r="LUL2" s="1135"/>
      <c r="LUM2" s="1135"/>
      <c r="LUN2" s="1135"/>
      <c r="LUO2" s="1135"/>
      <c r="LUP2" s="1135"/>
      <c r="LUQ2" s="1135"/>
      <c r="LUR2" s="1135"/>
      <c r="LUS2" s="1135"/>
      <c r="LUT2" s="1135"/>
      <c r="LUU2" s="1135"/>
      <c r="LUV2" s="1135"/>
      <c r="LUW2" s="1135"/>
      <c r="LUX2" s="1135"/>
      <c r="LUY2" s="1135"/>
      <c r="LUZ2" s="1135"/>
      <c r="LVA2" s="1135"/>
      <c r="LVB2" s="1135"/>
      <c r="LVC2" s="1135"/>
      <c r="LVD2" s="1135"/>
      <c r="LVE2" s="1135"/>
      <c r="LVF2" s="1135"/>
      <c r="LVG2" s="1135"/>
      <c r="LVH2" s="1135"/>
      <c r="LVI2" s="1135"/>
      <c r="LVJ2" s="1135"/>
      <c r="LVK2" s="1135"/>
      <c r="LVL2" s="1135"/>
      <c r="LVM2" s="1135"/>
      <c r="LVN2" s="1135"/>
      <c r="LVO2" s="1135"/>
      <c r="LVP2" s="1135"/>
      <c r="LVQ2" s="1135"/>
      <c r="LVR2" s="1135"/>
      <c r="LVS2" s="1135"/>
      <c r="LVT2" s="1135"/>
      <c r="LVU2" s="1135"/>
      <c r="LVV2" s="1135"/>
      <c r="LVW2" s="1135"/>
      <c r="LVX2" s="1135"/>
      <c r="LVY2" s="1135"/>
      <c r="LVZ2" s="1135"/>
      <c r="LWA2" s="1135"/>
      <c r="LWB2" s="1135"/>
      <c r="LWC2" s="1135"/>
      <c r="LWD2" s="1135"/>
      <c r="LWE2" s="1135"/>
      <c r="LWF2" s="1135"/>
      <c r="LWG2" s="1135"/>
      <c r="LWH2" s="1135"/>
      <c r="LWI2" s="1135"/>
      <c r="LWJ2" s="1135"/>
      <c r="LWK2" s="1135"/>
      <c r="LWL2" s="1135"/>
      <c r="LWM2" s="1135"/>
      <c r="LWN2" s="1135"/>
      <c r="LWO2" s="1135"/>
      <c r="LWP2" s="1135"/>
      <c r="LWQ2" s="1135"/>
      <c r="LWR2" s="1135"/>
      <c r="LWS2" s="1135"/>
      <c r="LWT2" s="1135"/>
      <c r="LWU2" s="1135"/>
      <c r="LWV2" s="1135"/>
      <c r="LWW2" s="1135"/>
      <c r="LWX2" s="1135"/>
      <c r="LWY2" s="1135"/>
      <c r="LWZ2" s="1135"/>
      <c r="LXA2" s="1135"/>
      <c r="LXB2" s="1135"/>
      <c r="LXC2" s="1135"/>
      <c r="LXD2" s="1135"/>
      <c r="LXE2" s="1135"/>
      <c r="LXF2" s="1135"/>
      <c r="LXG2" s="1135"/>
      <c r="LXH2" s="1135"/>
      <c r="LXI2" s="1135"/>
      <c r="LXJ2" s="1135"/>
      <c r="LXK2" s="1135"/>
      <c r="LXL2" s="1135"/>
      <c r="LXM2" s="1135"/>
      <c r="LXN2" s="1135"/>
      <c r="LXO2" s="1135"/>
      <c r="LXP2" s="1135"/>
      <c r="LXQ2" s="1135"/>
      <c r="LXR2" s="1135"/>
      <c r="LXS2" s="1135"/>
      <c r="LXT2" s="1135"/>
      <c r="LXU2" s="1135"/>
      <c r="LXV2" s="1135"/>
      <c r="LXW2" s="1135"/>
      <c r="LXX2" s="1135"/>
      <c r="LXY2" s="1135"/>
      <c r="LXZ2" s="1135"/>
      <c r="LYA2" s="1135"/>
      <c r="LYB2" s="1135"/>
      <c r="LYC2" s="1135"/>
      <c r="LYD2" s="1135"/>
      <c r="LYE2" s="1135"/>
      <c r="LYF2" s="1135"/>
      <c r="LYG2" s="1135"/>
      <c r="LYH2" s="1135"/>
      <c r="LYI2" s="1135"/>
      <c r="LYJ2" s="1135"/>
      <c r="LYK2" s="1135"/>
      <c r="LYL2" s="1135"/>
      <c r="LYM2" s="1135"/>
      <c r="LYN2" s="1135"/>
      <c r="LYO2" s="1135"/>
      <c r="LYP2" s="1135"/>
      <c r="LYQ2" s="1135"/>
      <c r="LYR2" s="1135"/>
      <c r="LYS2" s="1135"/>
      <c r="LYT2" s="1135"/>
      <c r="LYU2" s="1135"/>
      <c r="LYV2" s="1135"/>
      <c r="LYW2" s="1135"/>
      <c r="LYX2" s="1135"/>
      <c r="LYY2" s="1135"/>
      <c r="LYZ2" s="1135"/>
      <c r="LZA2" s="1135"/>
      <c r="LZB2" s="1135"/>
      <c r="LZC2" s="1135"/>
      <c r="LZD2" s="1135"/>
      <c r="LZE2" s="1135"/>
      <c r="LZF2" s="1135"/>
      <c r="LZG2" s="1135"/>
      <c r="LZH2" s="1135"/>
      <c r="LZI2" s="1135"/>
      <c r="LZJ2" s="1135"/>
      <c r="LZK2" s="1135"/>
      <c r="LZL2" s="1135"/>
      <c r="LZM2" s="1135"/>
      <c r="LZN2" s="1135"/>
      <c r="LZO2" s="1135"/>
      <c r="LZP2" s="1135"/>
      <c r="LZQ2" s="1135"/>
      <c r="LZR2" s="1135"/>
      <c r="LZS2" s="1135"/>
      <c r="LZT2" s="1135"/>
      <c r="LZU2" s="1135"/>
      <c r="LZV2" s="1135"/>
      <c r="LZW2" s="1135"/>
      <c r="LZX2" s="1135"/>
      <c r="LZY2" s="1135"/>
      <c r="LZZ2" s="1135"/>
      <c r="MAA2" s="1135"/>
      <c r="MAB2" s="1135"/>
      <c r="MAC2" s="1135"/>
      <c r="MAD2" s="1135"/>
      <c r="MAE2" s="1135"/>
      <c r="MAF2" s="1135"/>
      <c r="MAG2" s="1135"/>
      <c r="MAH2" s="1135"/>
      <c r="MAI2" s="1135"/>
      <c r="MAJ2" s="1135"/>
      <c r="MAK2" s="1135"/>
      <c r="MAL2" s="1135"/>
      <c r="MAM2" s="1135"/>
      <c r="MAN2" s="1135"/>
      <c r="MAO2" s="1135"/>
      <c r="MAP2" s="1135"/>
      <c r="MAQ2" s="1135"/>
      <c r="MAR2" s="1135"/>
      <c r="MAS2" s="1135"/>
      <c r="MAT2" s="1135"/>
      <c r="MAU2" s="1135"/>
      <c r="MAV2" s="1135"/>
      <c r="MAW2" s="1135"/>
      <c r="MAX2" s="1135"/>
      <c r="MAY2" s="1135"/>
      <c r="MAZ2" s="1135"/>
      <c r="MBA2" s="1135"/>
      <c r="MBB2" s="1135"/>
      <c r="MBC2" s="1135"/>
      <c r="MBD2" s="1135"/>
      <c r="MBE2" s="1135"/>
      <c r="MBF2" s="1135"/>
      <c r="MBG2" s="1135"/>
      <c r="MBH2" s="1135"/>
      <c r="MBI2" s="1135"/>
      <c r="MBJ2" s="1135"/>
      <c r="MBK2" s="1135"/>
      <c r="MBL2" s="1135"/>
      <c r="MBM2" s="1135"/>
      <c r="MBN2" s="1135"/>
      <c r="MBO2" s="1135"/>
      <c r="MBP2" s="1135"/>
      <c r="MBQ2" s="1135"/>
      <c r="MBR2" s="1135"/>
      <c r="MBS2" s="1135"/>
      <c r="MBT2" s="1135"/>
      <c r="MBU2" s="1135"/>
      <c r="MBV2" s="1135"/>
      <c r="MBW2" s="1135"/>
      <c r="MBX2" s="1135"/>
      <c r="MBY2" s="1135"/>
      <c r="MBZ2" s="1135"/>
      <c r="MCA2" s="1135"/>
      <c r="MCB2" s="1135"/>
      <c r="MCC2" s="1135"/>
      <c r="MCD2" s="1135"/>
      <c r="MCE2" s="1135"/>
      <c r="MCF2" s="1135"/>
      <c r="MCG2" s="1135"/>
      <c r="MCH2" s="1135"/>
      <c r="MCI2" s="1135"/>
      <c r="MCJ2" s="1135"/>
      <c r="MCK2" s="1135"/>
      <c r="MCL2" s="1135"/>
      <c r="MCM2" s="1135"/>
      <c r="MCN2" s="1135"/>
      <c r="MCO2" s="1135"/>
      <c r="MCP2" s="1135"/>
      <c r="MCQ2" s="1135"/>
      <c r="MCR2" s="1135"/>
      <c r="MCS2" s="1135"/>
      <c r="MCT2" s="1135"/>
      <c r="MCU2" s="1135"/>
      <c r="MCV2" s="1135"/>
      <c r="MCW2" s="1135"/>
      <c r="MCX2" s="1135"/>
      <c r="MCY2" s="1135"/>
      <c r="MCZ2" s="1135"/>
      <c r="MDA2" s="1135"/>
      <c r="MDB2" s="1135"/>
      <c r="MDC2" s="1135"/>
      <c r="MDD2" s="1135"/>
      <c r="MDE2" s="1135"/>
      <c r="MDF2" s="1135"/>
      <c r="MDG2" s="1135"/>
      <c r="MDH2" s="1135"/>
      <c r="MDI2" s="1135"/>
      <c r="MDJ2" s="1135"/>
      <c r="MDK2" s="1135"/>
      <c r="MDL2" s="1135"/>
      <c r="MDM2" s="1135"/>
      <c r="MDN2" s="1135"/>
      <c r="MDO2" s="1135"/>
      <c r="MDP2" s="1135"/>
      <c r="MDQ2" s="1135"/>
      <c r="MDR2" s="1135"/>
      <c r="MDS2" s="1135"/>
      <c r="MDT2" s="1135"/>
      <c r="MDU2" s="1135"/>
      <c r="MDV2" s="1135"/>
      <c r="MDW2" s="1135"/>
      <c r="MDX2" s="1135"/>
      <c r="MDY2" s="1135"/>
      <c r="MDZ2" s="1135"/>
      <c r="MEA2" s="1135"/>
      <c r="MEB2" s="1135"/>
      <c r="MEC2" s="1135"/>
      <c r="MED2" s="1135"/>
      <c r="MEE2" s="1135"/>
      <c r="MEF2" s="1135"/>
      <c r="MEG2" s="1135"/>
      <c r="MEH2" s="1135"/>
      <c r="MEI2" s="1135"/>
      <c r="MEJ2" s="1135"/>
      <c r="MEK2" s="1135"/>
      <c r="MEL2" s="1135"/>
      <c r="MEM2" s="1135"/>
      <c r="MEN2" s="1135"/>
      <c r="MEO2" s="1135"/>
      <c r="MEP2" s="1135"/>
      <c r="MEQ2" s="1135"/>
      <c r="MER2" s="1135"/>
      <c r="MES2" s="1135"/>
      <c r="MET2" s="1135"/>
      <c r="MEU2" s="1135"/>
      <c r="MEV2" s="1135"/>
      <c r="MEW2" s="1135"/>
      <c r="MEX2" s="1135"/>
      <c r="MEY2" s="1135"/>
      <c r="MEZ2" s="1135"/>
      <c r="MFA2" s="1135"/>
      <c r="MFB2" s="1135"/>
      <c r="MFC2" s="1135"/>
      <c r="MFD2" s="1135"/>
      <c r="MFE2" s="1135"/>
      <c r="MFF2" s="1135"/>
      <c r="MFG2" s="1135"/>
      <c r="MFH2" s="1135"/>
      <c r="MFI2" s="1135"/>
      <c r="MFJ2" s="1135"/>
      <c r="MFK2" s="1135"/>
      <c r="MFL2" s="1135"/>
      <c r="MFM2" s="1135"/>
      <c r="MFN2" s="1135"/>
      <c r="MFO2" s="1135"/>
      <c r="MFP2" s="1135"/>
      <c r="MFQ2" s="1135"/>
      <c r="MFR2" s="1135"/>
      <c r="MFS2" s="1135"/>
      <c r="MFT2" s="1135"/>
      <c r="MFU2" s="1135"/>
      <c r="MFV2" s="1135"/>
      <c r="MFW2" s="1135"/>
      <c r="MFX2" s="1135"/>
      <c r="MFY2" s="1135"/>
      <c r="MFZ2" s="1135"/>
      <c r="MGA2" s="1135"/>
      <c r="MGB2" s="1135"/>
      <c r="MGC2" s="1135"/>
      <c r="MGD2" s="1135"/>
      <c r="MGE2" s="1135"/>
      <c r="MGF2" s="1135"/>
      <c r="MGG2" s="1135"/>
      <c r="MGH2" s="1135"/>
      <c r="MGI2" s="1135"/>
      <c r="MGJ2" s="1135"/>
      <c r="MGK2" s="1135"/>
      <c r="MGL2" s="1135"/>
      <c r="MGM2" s="1135"/>
      <c r="MGN2" s="1135"/>
      <c r="MGO2" s="1135"/>
      <c r="MGP2" s="1135"/>
      <c r="MGQ2" s="1135"/>
      <c r="MGR2" s="1135"/>
      <c r="MGS2" s="1135"/>
      <c r="MGT2" s="1135"/>
      <c r="MGU2" s="1135"/>
      <c r="MGV2" s="1135"/>
      <c r="MGW2" s="1135"/>
      <c r="MGX2" s="1135"/>
      <c r="MGY2" s="1135"/>
      <c r="MGZ2" s="1135"/>
      <c r="MHA2" s="1135"/>
      <c r="MHB2" s="1135"/>
      <c r="MHC2" s="1135"/>
      <c r="MHD2" s="1135"/>
      <c r="MHE2" s="1135"/>
      <c r="MHF2" s="1135"/>
      <c r="MHG2" s="1135"/>
      <c r="MHH2" s="1135"/>
      <c r="MHI2" s="1135"/>
      <c r="MHJ2" s="1135"/>
      <c r="MHK2" s="1135"/>
      <c r="MHL2" s="1135"/>
      <c r="MHM2" s="1135"/>
      <c r="MHN2" s="1135"/>
      <c r="MHO2" s="1135"/>
      <c r="MHP2" s="1135"/>
      <c r="MHQ2" s="1135"/>
      <c r="MHR2" s="1135"/>
      <c r="MHS2" s="1135"/>
      <c r="MHT2" s="1135"/>
      <c r="MHU2" s="1135"/>
      <c r="MHV2" s="1135"/>
      <c r="MHW2" s="1135"/>
      <c r="MHX2" s="1135"/>
      <c r="MHY2" s="1135"/>
      <c r="MHZ2" s="1135"/>
      <c r="MIA2" s="1135"/>
      <c r="MIB2" s="1135"/>
      <c r="MIC2" s="1135"/>
      <c r="MID2" s="1135"/>
      <c r="MIE2" s="1135"/>
      <c r="MIF2" s="1135"/>
      <c r="MIG2" s="1135"/>
      <c r="MIH2" s="1135"/>
      <c r="MII2" s="1135"/>
      <c r="MIJ2" s="1135"/>
      <c r="MIK2" s="1135"/>
      <c r="MIL2" s="1135"/>
      <c r="MIM2" s="1135"/>
      <c r="MIN2" s="1135"/>
      <c r="MIO2" s="1135"/>
      <c r="MIP2" s="1135"/>
      <c r="MIQ2" s="1135"/>
      <c r="MIR2" s="1135"/>
      <c r="MIS2" s="1135"/>
      <c r="MIT2" s="1135"/>
      <c r="MIU2" s="1135"/>
      <c r="MIV2" s="1135"/>
      <c r="MIW2" s="1135"/>
      <c r="MIX2" s="1135"/>
      <c r="MIY2" s="1135"/>
      <c r="MIZ2" s="1135"/>
      <c r="MJA2" s="1135"/>
      <c r="MJB2" s="1135"/>
      <c r="MJC2" s="1135"/>
      <c r="MJD2" s="1135"/>
      <c r="MJE2" s="1135"/>
      <c r="MJF2" s="1135"/>
      <c r="MJG2" s="1135"/>
      <c r="MJH2" s="1135"/>
      <c r="MJI2" s="1135"/>
      <c r="MJJ2" s="1135"/>
      <c r="MJK2" s="1135"/>
      <c r="MJL2" s="1135"/>
      <c r="MJM2" s="1135"/>
      <c r="MJN2" s="1135"/>
      <c r="MJO2" s="1135"/>
      <c r="MJP2" s="1135"/>
      <c r="MJQ2" s="1135"/>
      <c r="MJR2" s="1135"/>
      <c r="MJS2" s="1135"/>
      <c r="MJT2" s="1135"/>
      <c r="MJU2" s="1135"/>
      <c r="MJV2" s="1135"/>
      <c r="MJW2" s="1135"/>
      <c r="MJX2" s="1135"/>
      <c r="MJY2" s="1135"/>
      <c r="MJZ2" s="1135"/>
      <c r="MKA2" s="1135"/>
      <c r="MKB2" s="1135"/>
      <c r="MKC2" s="1135"/>
      <c r="MKD2" s="1135"/>
      <c r="MKE2" s="1135"/>
      <c r="MKF2" s="1135"/>
      <c r="MKG2" s="1135"/>
      <c r="MKH2" s="1135"/>
      <c r="MKI2" s="1135"/>
      <c r="MKJ2" s="1135"/>
      <c r="MKK2" s="1135"/>
      <c r="MKL2" s="1135"/>
      <c r="MKM2" s="1135"/>
      <c r="MKN2" s="1135"/>
      <c r="MKO2" s="1135"/>
      <c r="MKP2" s="1135"/>
      <c r="MKQ2" s="1135"/>
      <c r="MKR2" s="1135"/>
      <c r="MKS2" s="1135"/>
      <c r="MKT2" s="1135"/>
      <c r="MKU2" s="1135"/>
      <c r="MKV2" s="1135"/>
      <c r="MKW2" s="1135"/>
      <c r="MKX2" s="1135"/>
      <c r="MKY2" s="1135"/>
      <c r="MKZ2" s="1135"/>
      <c r="MLA2" s="1135"/>
      <c r="MLB2" s="1135"/>
      <c r="MLC2" s="1135"/>
      <c r="MLD2" s="1135"/>
      <c r="MLE2" s="1135"/>
      <c r="MLF2" s="1135"/>
      <c r="MLG2" s="1135"/>
      <c r="MLH2" s="1135"/>
      <c r="MLI2" s="1135"/>
      <c r="MLJ2" s="1135"/>
      <c r="MLK2" s="1135"/>
      <c r="MLL2" s="1135"/>
      <c r="MLM2" s="1135"/>
      <c r="MLN2" s="1135"/>
      <c r="MLO2" s="1135"/>
      <c r="MLP2" s="1135"/>
      <c r="MLQ2" s="1135"/>
      <c r="MLR2" s="1135"/>
      <c r="MLS2" s="1135"/>
      <c r="MLT2" s="1135"/>
      <c r="MLU2" s="1135"/>
      <c r="MLV2" s="1135"/>
      <c r="MLW2" s="1135"/>
      <c r="MLX2" s="1135"/>
      <c r="MLY2" s="1135"/>
      <c r="MLZ2" s="1135"/>
      <c r="MMA2" s="1135"/>
      <c r="MMB2" s="1135"/>
      <c r="MMC2" s="1135"/>
      <c r="MMD2" s="1135"/>
      <c r="MME2" s="1135"/>
      <c r="MMF2" s="1135"/>
      <c r="MMG2" s="1135"/>
      <c r="MMH2" s="1135"/>
      <c r="MMI2" s="1135"/>
      <c r="MMJ2" s="1135"/>
      <c r="MMK2" s="1135"/>
      <c r="MML2" s="1135"/>
      <c r="MMM2" s="1135"/>
      <c r="MMN2" s="1135"/>
      <c r="MMO2" s="1135"/>
      <c r="MMP2" s="1135"/>
      <c r="MMQ2" s="1135"/>
      <c r="MMR2" s="1135"/>
      <c r="MMS2" s="1135"/>
      <c r="MMT2" s="1135"/>
      <c r="MMU2" s="1135"/>
      <c r="MMV2" s="1135"/>
      <c r="MMW2" s="1135"/>
      <c r="MMX2" s="1135"/>
      <c r="MMY2" s="1135"/>
      <c r="MMZ2" s="1135"/>
      <c r="MNA2" s="1135"/>
      <c r="MNB2" s="1135"/>
      <c r="MNC2" s="1135"/>
      <c r="MND2" s="1135"/>
      <c r="MNE2" s="1135"/>
      <c r="MNF2" s="1135"/>
      <c r="MNG2" s="1135"/>
      <c r="MNH2" s="1135"/>
      <c r="MNI2" s="1135"/>
      <c r="MNJ2" s="1135"/>
      <c r="MNK2" s="1135"/>
      <c r="MNL2" s="1135"/>
      <c r="MNM2" s="1135"/>
      <c r="MNN2" s="1135"/>
      <c r="MNO2" s="1135"/>
      <c r="MNP2" s="1135"/>
      <c r="MNQ2" s="1135"/>
      <c r="MNR2" s="1135"/>
      <c r="MNS2" s="1135"/>
      <c r="MNT2" s="1135"/>
      <c r="MNU2" s="1135"/>
      <c r="MNV2" s="1135"/>
      <c r="MNW2" s="1135"/>
      <c r="MNX2" s="1135"/>
      <c r="MNY2" s="1135"/>
      <c r="MNZ2" s="1135"/>
      <c r="MOA2" s="1135"/>
      <c r="MOB2" s="1135"/>
      <c r="MOC2" s="1135"/>
      <c r="MOD2" s="1135"/>
      <c r="MOE2" s="1135"/>
      <c r="MOF2" s="1135"/>
      <c r="MOG2" s="1135"/>
      <c r="MOH2" s="1135"/>
      <c r="MOI2" s="1135"/>
      <c r="MOJ2" s="1135"/>
      <c r="MOK2" s="1135"/>
      <c r="MOL2" s="1135"/>
      <c r="MOM2" s="1135"/>
      <c r="MON2" s="1135"/>
      <c r="MOO2" s="1135"/>
      <c r="MOP2" s="1135"/>
      <c r="MOQ2" s="1135"/>
      <c r="MOR2" s="1135"/>
      <c r="MOS2" s="1135"/>
      <c r="MOT2" s="1135"/>
      <c r="MOU2" s="1135"/>
      <c r="MOV2" s="1135"/>
      <c r="MOW2" s="1135"/>
      <c r="MOX2" s="1135"/>
      <c r="MOY2" s="1135"/>
      <c r="MOZ2" s="1135"/>
      <c r="MPA2" s="1135"/>
      <c r="MPB2" s="1135"/>
      <c r="MPC2" s="1135"/>
      <c r="MPD2" s="1135"/>
      <c r="MPE2" s="1135"/>
      <c r="MPF2" s="1135"/>
      <c r="MPG2" s="1135"/>
      <c r="MPH2" s="1135"/>
      <c r="MPI2" s="1135"/>
      <c r="MPJ2" s="1135"/>
      <c r="MPK2" s="1135"/>
      <c r="MPL2" s="1135"/>
      <c r="MPM2" s="1135"/>
      <c r="MPN2" s="1135"/>
      <c r="MPO2" s="1135"/>
      <c r="MPP2" s="1135"/>
      <c r="MPQ2" s="1135"/>
      <c r="MPR2" s="1135"/>
      <c r="MPS2" s="1135"/>
      <c r="MPT2" s="1135"/>
      <c r="MPU2" s="1135"/>
      <c r="MPV2" s="1135"/>
      <c r="MPW2" s="1135"/>
      <c r="MPX2" s="1135"/>
      <c r="MPY2" s="1135"/>
      <c r="MPZ2" s="1135"/>
      <c r="MQA2" s="1135"/>
      <c r="MQB2" s="1135"/>
      <c r="MQC2" s="1135"/>
      <c r="MQD2" s="1135"/>
      <c r="MQE2" s="1135"/>
      <c r="MQF2" s="1135"/>
      <c r="MQG2" s="1135"/>
      <c r="MQH2" s="1135"/>
      <c r="MQI2" s="1135"/>
      <c r="MQJ2" s="1135"/>
      <c r="MQK2" s="1135"/>
      <c r="MQL2" s="1135"/>
      <c r="MQM2" s="1135"/>
      <c r="MQN2" s="1135"/>
      <c r="MQO2" s="1135"/>
      <c r="MQP2" s="1135"/>
      <c r="MQQ2" s="1135"/>
      <c r="MQR2" s="1135"/>
      <c r="MQS2" s="1135"/>
      <c r="MQT2" s="1135"/>
      <c r="MQU2" s="1135"/>
      <c r="MQV2" s="1135"/>
      <c r="MQW2" s="1135"/>
      <c r="MQX2" s="1135"/>
      <c r="MQY2" s="1135"/>
      <c r="MQZ2" s="1135"/>
      <c r="MRA2" s="1135"/>
      <c r="MRB2" s="1135"/>
      <c r="MRC2" s="1135"/>
      <c r="MRD2" s="1135"/>
      <c r="MRE2" s="1135"/>
      <c r="MRF2" s="1135"/>
      <c r="MRG2" s="1135"/>
      <c r="MRH2" s="1135"/>
      <c r="MRI2" s="1135"/>
      <c r="MRJ2" s="1135"/>
      <c r="MRK2" s="1135"/>
      <c r="MRL2" s="1135"/>
      <c r="MRM2" s="1135"/>
      <c r="MRN2" s="1135"/>
      <c r="MRO2" s="1135"/>
      <c r="MRP2" s="1135"/>
      <c r="MRQ2" s="1135"/>
      <c r="MRR2" s="1135"/>
      <c r="MRS2" s="1135"/>
      <c r="MRT2" s="1135"/>
      <c r="MRU2" s="1135"/>
      <c r="MRV2" s="1135"/>
      <c r="MRW2" s="1135"/>
      <c r="MRX2" s="1135"/>
      <c r="MRY2" s="1135"/>
      <c r="MRZ2" s="1135"/>
      <c r="MSA2" s="1135"/>
      <c r="MSB2" s="1135"/>
      <c r="MSC2" s="1135"/>
      <c r="MSD2" s="1135"/>
      <c r="MSE2" s="1135"/>
      <c r="MSF2" s="1135"/>
      <c r="MSG2" s="1135"/>
      <c r="MSH2" s="1135"/>
      <c r="MSI2" s="1135"/>
      <c r="MSJ2" s="1135"/>
      <c r="MSK2" s="1135"/>
      <c r="MSL2" s="1135"/>
      <c r="MSM2" s="1135"/>
      <c r="MSN2" s="1135"/>
      <c r="MSO2" s="1135"/>
      <c r="MSP2" s="1135"/>
      <c r="MSQ2" s="1135"/>
      <c r="MSR2" s="1135"/>
      <c r="MSS2" s="1135"/>
      <c r="MST2" s="1135"/>
      <c r="MSU2" s="1135"/>
      <c r="MSV2" s="1135"/>
      <c r="MSW2" s="1135"/>
      <c r="MSX2" s="1135"/>
      <c r="MSY2" s="1135"/>
      <c r="MSZ2" s="1135"/>
      <c r="MTA2" s="1135"/>
      <c r="MTB2" s="1135"/>
      <c r="MTC2" s="1135"/>
      <c r="MTD2" s="1135"/>
      <c r="MTE2" s="1135"/>
      <c r="MTF2" s="1135"/>
      <c r="MTG2" s="1135"/>
      <c r="MTH2" s="1135"/>
      <c r="MTI2" s="1135"/>
      <c r="MTJ2" s="1135"/>
      <c r="MTK2" s="1135"/>
      <c r="MTL2" s="1135"/>
      <c r="MTM2" s="1135"/>
      <c r="MTN2" s="1135"/>
      <c r="MTO2" s="1135"/>
      <c r="MTP2" s="1135"/>
      <c r="MTQ2" s="1135"/>
      <c r="MTR2" s="1135"/>
      <c r="MTS2" s="1135"/>
      <c r="MTT2" s="1135"/>
      <c r="MTU2" s="1135"/>
      <c r="MTV2" s="1135"/>
      <c r="MTW2" s="1135"/>
      <c r="MTX2" s="1135"/>
      <c r="MTY2" s="1135"/>
      <c r="MTZ2" s="1135"/>
      <c r="MUA2" s="1135"/>
      <c r="MUB2" s="1135"/>
      <c r="MUC2" s="1135"/>
      <c r="MUD2" s="1135"/>
      <c r="MUE2" s="1135"/>
      <c r="MUF2" s="1135"/>
      <c r="MUG2" s="1135"/>
      <c r="MUH2" s="1135"/>
      <c r="MUI2" s="1135"/>
      <c r="MUJ2" s="1135"/>
      <c r="MUK2" s="1135"/>
      <c r="MUL2" s="1135"/>
      <c r="MUM2" s="1135"/>
      <c r="MUN2" s="1135"/>
      <c r="MUO2" s="1135"/>
      <c r="MUP2" s="1135"/>
      <c r="MUQ2" s="1135"/>
      <c r="MUR2" s="1135"/>
      <c r="MUS2" s="1135"/>
      <c r="MUT2" s="1135"/>
      <c r="MUU2" s="1135"/>
      <c r="MUV2" s="1135"/>
      <c r="MUW2" s="1135"/>
      <c r="MUX2" s="1135"/>
      <c r="MUY2" s="1135"/>
      <c r="MUZ2" s="1135"/>
      <c r="MVA2" s="1135"/>
      <c r="MVB2" s="1135"/>
      <c r="MVC2" s="1135"/>
      <c r="MVD2" s="1135"/>
      <c r="MVE2" s="1135"/>
      <c r="MVF2" s="1135"/>
      <c r="MVG2" s="1135"/>
      <c r="MVH2" s="1135"/>
      <c r="MVI2" s="1135"/>
      <c r="MVJ2" s="1135"/>
      <c r="MVK2" s="1135"/>
      <c r="MVL2" s="1135"/>
      <c r="MVM2" s="1135"/>
      <c r="MVN2" s="1135"/>
      <c r="MVO2" s="1135"/>
      <c r="MVP2" s="1135"/>
      <c r="MVQ2" s="1135"/>
      <c r="MVR2" s="1135"/>
      <c r="MVS2" s="1135"/>
      <c r="MVT2" s="1135"/>
      <c r="MVU2" s="1135"/>
      <c r="MVV2" s="1135"/>
      <c r="MVW2" s="1135"/>
      <c r="MVX2" s="1135"/>
      <c r="MVY2" s="1135"/>
      <c r="MVZ2" s="1135"/>
      <c r="MWA2" s="1135"/>
      <c r="MWB2" s="1135"/>
      <c r="MWC2" s="1135"/>
      <c r="MWD2" s="1135"/>
      <c r="MWE2" s="1135"/>
      <c r="MWF2" s="1135"/>
      <c r="MWG2" s="1135"/>
      <c r="MWH2" s="1135"/>
      <c r="MWI2" s="1135"/>
      <c r="MWJ2" s="1135"/>
      <c r="MWK2" s="1135"/>
      <c r="MWL2" s="1135"/>
      <c r="MWM2" s="1135"/>
      <c r="MWN2" s="1135"/>
      <c r="MWO2" s="1135"/>
      <c r="MWP2" s="1135"/>
      <c r="MWQ2" s="1135"/>
      <c r="MWR2" s="1135"/>
      <c r="MWS2" s="1135"/>
      <c r="MWT2" s="1135"/>
      <c r="MWU2" s="1135"/>
      <c r="MWV2" s="1135"/>
      <c r="MWW2" s="1135"/>
      <c r="MWX2" s="1135"/>
      <c r="MWY2" s="1135"/>
      <c r="MWZ2" s="1135"/>
      <c r="MXA2" s="1135"/>
      <c r="MXB2" s="1135"/>
      <c r="MXC2" s="1135"/>
      <c r="MXD2" s="1135"/>
      <c r="MXE2" s="1135"/>
      <c r="MXF2" s="1135"/>
      <c r="MXG2" s="1135"/>
      <c r="MXH2" s="1135"/>
      <c r="MXI2" s="1135"/>
      <c r="MXJ2" s="1135"/>
      <c r="MXK2" s="1135"/>
      <c r="MXL2" s="1135"/>
      <c r="MXM2" s="1135"/>
      <c r="MXN2" s="1135"/>
      <c r="MXO2" s="1135"/>
      <c r="MXP2" s="1135"/>
      <c r="MXQ2" s="1135"/>
      <c r="MXR2" s="1135"/>
      <c r="MXS2" s="1135"/>
      <c r="MXT2" s="1135"/>
      <c r="MXU2" s="1135"/>
      <c r="MXV2" s="1135"/>
      <c r="MXW2" s="1135"/>
      <c r="MXX2" s="1135"/>
      <c r="MXY2" s="1135"/>
      <c r="MXZ2" s="1135"/>
      <c r="MYA2" s="1135"/>
      <c r="MYB2" s="1135"/>
      <c r="MYC2" s="1135"/>
      <c r="MYD2" s="1135"/>
      <c r="MYE2" s="1135"/>
      <c r="MYF2" s="1135"/>
      <c r="MYG2" s="1135"/>
      <c r="MYH2" s="1135"/>
      <c r="MYI2" s="1135"/>
      <c r="MYJ2" s="1135"/>
      <c r="MYK2" s="1135"/>
      <c r="MYL2" s="1135"/>
      <c r="MYM2" s="1135"/>
      <c r="MYN2" s="1135"/>
      <c r="MYO2" s="1135"/>
      <c r="MYP2" s="1135"/>
      <c r="MYQ2" s="1135"/>
      <c r="MYR2" s="1135"/>
      <c r="MYS2" s="1135"/>
      <c r="MYT2" s="1135"/>
      <c r="MYU2" s="1135"/>
      <c r="MYV2" s="1135"/>
      <c r="MYW2" s="1135"/>
      <c r="MYX2" s="1135"/>
      <c r="MYY2" s="1135"/>
      <c r="MYZ2" s="1135"/>
      <c r="MZA2" s="1135"/>
      <c r="MZB2" s="1135"/>
      <c r="MZC2" s="1135"/>
      <c r="MZD2" s="1135"/>
      <c r="MZE2" s="1135"/>
      <c r="MZF2" s="1135"/>
      <c r="MZG2" s="1135"/>
      <c r="MZH2" s="1135"/>
      <c r="MZI2" s="1135"/>
      <c r="MZJ2" s="1135"/>
      <c r="MZK2" s="1135"/>
      <c r="MZL2" s="1135"/>
      <c r="MZM2" s="1135"/>
      <c r="MZN2" s="1135"/>
      <c r="MZO2" s="1135"/>
      <c r="MZP2" s="1135"/>
      <c r="MZQ2" s="1135"/>
      <c r="MZR2" s="1135"/>
      <c r="MZS2" s="1135"/>
      <c r="MZT2" s="1135"/>
      <c r="MZU2" s="1135"/>
      <c r="MZV2" s="1135"/>
      <c r="MZW2" s="1135"/>
      <c r="MZX2" s="1135"/>
      <c r="MZY2" s="1135"/>
      <c r="MZZ2" s="1135"/>
      <c r="NAA2" s="1135"/>
      <c r="NAB2" s="1135"/>
      <c r="NAC2" s="1135"/>
      <c r="NAD2" s="1135"/>
      <c r="NAE2" s="1135"/>
      <c r="NAF2" s="1135"/>
      <c r="NAG2" s="1135"/>
      <c r="NAH2" s="1135"/>
      <c r="NAI2" s="1135"/>
      <c r="NAJ2" s="1135"/>
      <c r="NAK2" s="1135"/>
      <c r="NAL2" s="1135"/>
      <c r="NAM2" s="1135"/>
      <c r="NAN2" s="1135"/>
      <c r="NAO2" s="1135"/>
      <c r="NAP2" s="1135"/>
      <c r="NAQ2" s="1135"/>
      <c r="NAR2" s="1135"/>
      <c r="NAS2" s="1135"/>
      <c r="NAT2" s="1135"/>
      <c r="NAU2" s="1135"/>
      <c r="NAV2" s="1135"/>
      <c r="NAW2" s="1135"/>
      <c r="NAX2" s="1135"/>
      <c r="NAY2" s="1135"/>
      <c r="NAZ2" s="1135"/>
      <c r="NBA2" s="1135"/>
      <c r="NBB2" s="1135"/>
      <c r="NBC2" s="1135"/>
      <c r="NBD2" s="1135"/>
      <c r="NBE2" s="1135"/>
      <c r="NBF2" s="1135"/>
      <c r="NBG2" s="1135"/>
      <c r="NBH2" s="1135"/>
      <c r="NBI2" s="1135"/>
      <c r="NBJ2" s="1135"/>
      <c r="NBK2" s="1135"/>
      <c r="NBL2" s="1135"/>
      <c r="NBM2" s="1135"/>
      <c r="NBN2" s="1135"/>
      <c r="NBO2" s="1135"/>
      <c r="NBP2" s="1135"/>
      <c r="NBQ2" s="1135"/>
      <c r="NBR2" s="1135"/>
      <c r="NBS2" s="1135"/>
      <c r="NBT2" s="1135"/>
      <c r="NBU2" s="1135"/>
      <c r="NBV2" s="1135"/>
      <c r="NBW2" s="1135"/>
      <c r="NBX2" s="1135"/>
      <c r="NBY2" s="1135"/>
      <c r="NBZ2" s="1135"/>
      <c r="NCA2" s="1135"/>
      <c r="NCB2" s="1135"/>
      <c r="NCC2" s="1135"/>
      <c r="NCD2" s="1135"/>
      <c r="NCE2" s="1135"/>
      <c r="NCF2" s="1135"/>
      <c r="NCG2" s="1135"/>
      <c r="NCH2" s="1135"/>
      <c r="NCI2" s="1135"/>
      <c r="NCJ2" s="1135"/>
      <c r="NCK2" s="1135"/>
      <c r="NCL2" s="1135"/>
      <c r="NCM2" s="1135"/>
      <c r="NCN2" s="1135"/>
      <c r="NCO2" s="1135"/>
      <c r="NCP2" s="1135"/>
      <c r="NCQ2" s="1135"/>
      <c r="NCR2" s="1135"/>
      <c r="NCS2" s="1135"/>
      <c r="NCT2" s="1135"/>
      <c r="NCU2" s="1135"/>
      <c r="NCV2" s="1135"/>
      <c r="NCW2" s="1135"/>
      <c r="NCX2" s="1135"/>
      <c r="NCY2" s="1135"/>
      <c r="NCZ2" s="1135"/>
      <c r="NDA2" s="1135"/>
      <c r="NDB2" s="1135"/>
      <c r="NDC2" s="1135"/>
      <c r="NDD2" s="1135"/>
      <c r="NDE2" s="1135"/>
      <c r="NDF2" s="1135"/>
      <c r="NDG2" s="1135"/>
      <c r="NDH2" s="1135"/>
      <c r="NDI2" s="1135"/>
      <c r="NDJ2" s="1135"/>
      <c r="NDK2" s="1135"/>
      <c r="NDL2" s="1135"/>
      <c r="NDM2" s="1135"/>
      <c r="NDN2" s="1135"/>
      <c r="NDO2" s="1135"/>
      <c r="NDP2" s="1135"/>
      <c r="NDQ2" s="1135"/>
      <c r="NDR2" s="1135"/>
      <c r="NDS2" s="1135"/>
      <c r="NDT2" s="1135"/>
      <c r="NDU2" s="1135"/>
      <c r="NDV2" s="1135"/>
      <c r="NDW2" s="1135"/>
      <c r="NDX2" s="1135"/>
      <c r="NDY2" s="1135"/>
      <c r="NDZ2" s="1135"/>
      <c r="NEA2" s="1135"/>
      <c r="NEB2" s="1135"/>
      <c r="NEC2" s="1135"/>
      <c r="NED2" s="1135"/>
      <c r="NEE2" s="1135"/>
      <c r="NEF2" s="1135"/>
      <c r="NEG2" s="1135"/>
      <c r="NEH2" s="1135"/>
      <c r="NEI2" s="1135"/>
      <c r="NEJ2" s="1135"/>
      <c r="NEK2" s="1135"/>
      <c r="NEL2" s="1135"/>
      <c r="NEM2" s="1135"/>
      <c r="NEN2" s="1135"/>
      <c r="NEO2" s="1135"/>
      <c r="NEP2" s="1135"/>
      <c r="NEQ2" s="1135"/>
      <c r="NER2" s="1135"/>
      <c r="NES2" s="1135"/>
      <c r="NET2" s="1135"/>
      <c r="NEU2" s="1135"/>
      <c r="NEV2" s="1135"/>
      <c r="NEW2" s="1135"/>
      <c r="NEX2" s="1135"/>
      <c r="NEY2" s="1135"/>
      <c r="NEZ2" s="1135"/>
      <c r="NFA2" s="1135"/>
      <c r="NFB2" s="1135"/>
      <c r="NFC2" s="1135"/>
      <c r="NFD2" s="1135"/>
      <c r="NFE2" s="1135"/>
      <c r="NFF2" s="1135"/>
      <c r="NFG2" s="1135"/>
      <c r="NFH2" s="1135"/>
      <c r="NFI2" s="1135"/>
      <c r="NFJ2" s="1135"/>
      <c r="NFK2" s="1135"/>
      <c r="NFL2" s="1135"/>
      <c r="NFM2" s="1135"/>
      <c r="NFN2" s="1135"/>
      <c r="NFO2" s="1135"/>
      <c r="NFP2" s="1135"/>
      <c r="NFQ2" s="1135"/>
      <c r="NFR2" s="1135"/>
      <c r="NFS2" s="1135"/>
      <c r="NFT2" s="1135"/>
      <c r="NFU2" s="1135"/>
      <c r="NFV2" s="1135"/>
      <c r="NFW2" s="1135"/>
      <c r="NFX2" s="1135"/>
      <c r="NFY2" s="1135"/>
      <c r="NFZ2" s="1135"/>
      <c r="NGA2" s="1135"/>
      <c r="NGB2" s="1135"/>
      <c r="NGC2" s="1135"/>
      <c r="NGD2" s="1135"/>
      <c r="NGE2" s="1135"/>
      <c r="NGF2" s="1135"/>
      <c r="NGG2" s="1135"/>
      <c r="NGH2" s="1135"/>
      <c r="NGI2" s="1135"/>
      <c r="NGJ2" s="1135"/>
      <c r="NGK2" s="1135"/>
      <c r="NGL2" s="1135"/>
      <c r="NGM2" s="1135"/>
      <c r="NGN2" s="1135"/>
      <c r="NGO2" s="1135"/>
      <c r="NGP2" s="1135"/>
      <c r="NGQ2" s="1135"/>
      <c r="NGR2" s="1135"/>
      <c r="NGS2" s="1135"/>
      <c r="NGT2" s="1135"/>
      <c r="NGU2" s="1135"/>
      <c r="NGV2" s="1135"/>
      <c r="NGW2" s="1135"/>
      <c r="NGX2" s="1135"/>
      <c r="NGY2" s="1135"/>
      <c r="NGZ2" s="1135"/>
      <c r="NHA2" s="1135"/>
      <c r="NHB2" s="1135"/>
      <c r="NHC2" s="1135"/>
      <c r="NHD2" s="1135"/>
      <c r="NHE2" s="1135"/>
      <c r="NHF2" s="1135"/>
      <c r="NHG2" s="1135"/>
      <c r="NHH2" s="1135"/>
      <c r="NHI2" s="1135"/>
      <c r="NHJ2" s="1135"/>
      <c r="NHK2" s="1135"/>
      <c r="NHL2" s="1135"/>
      <c r="NHM2" s="1135"/>
      <c r="NHN2" s="1135"/>
      <c r="NHO2" s="1135"/>
      <c r="NHP2" s="1135"/>
      <c r="NHQ2" s="1135"/>
      <c r="NHR2" s="1135"/>
      <c r="NHS2" s="1135"/>
      <c r="NHT2" s="1135"/>
      <c r="NHU2" s="1135"/>
      <c r="NHV2" s="1135"/>
      <c r="NHW2" s="1135"/>
      <c r="NHX2" s="1135"/>
      <c r="NHY2" s="1135"/>
      <c r="NHZ2" s="1135"/>
      <c r="NIA2" s="1135"/>
      <c r="NIB2" s="1135"/>
      <c r="NIC2" s="1135"/>
      <c r="NID2" s="1135"/>
      <c r="NIE2" s="1135"/>
      <c r="NIF2" s="1135"/>
      <c r="NIG2" s="1135"/>
      <c r="NIH2" s="1135"/>
      <c r="NII2" s="1135"/>
      <c r="NIJ2" s="1135"/>
      <c r="NIK2" s="1135"/>
      <c r="NIL2" s="1135"/>
      <c r="NIM2" s="1135"/>
      <c r="NIN2" s="1135"/>
      <c r="NIO2" s="1135"/>
      <c r="NIP2" s="1135"/>
      <c r="NIQ2" s="1135"/>
      <c r="NIR2" s="1135"/>
      <c r="NIS2" s="1135"/>
      <c r="NIT2" s="1135"/>
      <c r="NIU2" s="1135"/>
      <c r="NIV2" s="1135"/>
      <c r="NIW2" s="1135"/>
      <c r="NIX2" s="1135"/>
      <c r="NIY2" s="1135"/>
      <c r="NIZ2" s="1135"/>
      <c r="NJA2" s="1135"/>
      <c r="NJB2" s="1135"/>
      <c r="NJC2" s="1135"/>
      <c r="NJD2" s="1135"/>
      <c r="NJE2" s="1135"/>
      <c r="NJF2" s="1135"/>
      <c r="NJG2" s="1135"/>
      <c r="NJH2" s="1135"/>
      <c r="NJI2" s="1135"/>
      <c r="NJJ2" s="1135"/>
      <c r="NJK2" s="1135"/>
      <c r="NJL2" s="1135"/>
      <c r="NJM2" s="1135"/>
      <c r="NJN2" s="1135"/>
      <c r="NJO2" s="1135"/>
      <c r="NJP2" s="1135"/>
      <c r="NJQ2" s="1135"/>
      <c r="NJR2" s="1135"/>
      <c r="NJS2" s="1135"/>
      <c r="NJT2" s="1135"/>
      <c r="NJU2" s="1135"/>
      <c r="NJV2" s="1135"/>
      <c r="NJW2" s="1135"/>
      <c r="NJX2" s="1135"/>
      <c r="NJY2" s="1135"/>
      <c r="NJZ2" s="1135"/>
      <c r="NKA2" s="1135"/>
      <c r="NKB2" s="1135"/>
      <c r="NKC2" s="1135"/>
      <c r="NKD2" s="1135"/>
      <c r="NKE2" s="1135"/>
      <c r="NKF2" s="1135"/>
      <c r="NKG2" s="1135"/>
      <c r="NKH2" s="1135"/>
      <c r="NKI2" s="1135"/>
      <c r="NKJ2" s="1135"/>
      <c r="NKK2" s="1135"/>
      <c r="NKL2" s="1135"/>
      <c r="NKM2" s="1135"/>
      <c r="NKN2" s="1135"/>
      <c r="NKO2" s="1135"/>
      <c r="NKP2" s="1135"/>
      <c r="NKQ2" s="1135"/>
      <c r="NKR2" s="1135"/>
      <c r="NKS2" s="1135"/>
      <c r="NKT2" s="1135"/>
      <c r="NKU2" s="1135"/>
      <c r="NKV2" s="1135"/>
      <c r="NKW2" s="1135"/>
      <c r="NKX2" s="1135"/>
      <c r="NKY2" s="1135"/>
      <c r="NKZ2" s="1135"/>
      <c r="NLA2" s="1135"/>
      <c r="NLB2" s="1135"/>
      <c r="NLC2" s="1135"/>
      <c r="NLD2" s="1135"/>
      <c r="NLE2" s="1135"/>
      <c r="NLF2" s="1135"/>
      <c r="NLG2" s="1135"/>
      <c r="NLH2" s="1135"/>
      <c r="NLI2" s="1135"/>
      <c r="NLJ2" s="1135"/>
      <c r="NLK2" s="1135"/>
      <c r="NLL2" s="1135"/>
      <c r="NLM2" s="1135"/>
      <c r="NLN2" s="1135"/>
      <c r="NLO2" s="1135"/>
      <c r="NLP2" s="1135"/>
      <c r="NLQ2" s="1135"/>
      <c r="NLR2" s="1135"/>
      <c r="NLS2" s="1135"/>
      <c r="NLT2" s="1135"/>
      <c r="NLU2" s="1135"/>
      <c r="NLV2" s="1135"/>
      <c r="NLW2" s="1135"/>
      <c r="NLX2" s="1135"/>
      <c r="NLY2" s="1135"/>
      <c r="NLZ2" s="1135"/>
      <c r="NMA2" s="1135"/>
      <c r="NMB2" s="1135"/>
      <c r="NMC2" s="1135"/>
      <c r="NMD2" s="1135"/>
      <c r="NME2" s="1135"/>
      <c r="NMF2" s="1135"/>
      <c r="NMG2" s="1135"/>
      <c r="NMH2" s="1135"/>
      <c r="NMI2" s="1135"/>
      <c r="NMJ2" s="1135"/>
      <c r="NMK2" s="1135"/>
      <c r="NML2" s="1135"/>
      <c r="NMM2" s="1135"/>
      <c r="NMN2" s="1135"/>
      <c r="NMO2" s="1135"/>
      <c r="NMP2" s="1135"/>
      <c r="NMQ2" s="1135"/>
      <c r="NMR2" s="1135"/>
      <c r="NMS2" s="1135"/>
      <c r="NMT2" s="1135"/>
      <c r="NMU2" s="1135"/>
      <c r="NMV2" s="1135"/>
      <c r="NMW2" s="1135"/>
      <c r="NMX2" s="1135"/>
      <c r="NMY2" s="1135"/>
      <c r="NMZ2" s="1135"/>
      <c r="NNA2" s="1135"/>
      <c r="NNB2" s="1135"/>
      <c r="NNC2" s="1135"/>
      <c r="NND2" s="1135"/>
      <c r="NNE2" s="1135"/>
      <c r="NNF2" s="1135"/>
      <c r="NNG2" s="1135"/>
      <c r="NNH2" s="1135"/>
      <c r="NNI2" s="1135"/>
      <c r="NNJ2" s="1135"/>
      <c r="NNK2" s="1135"/>
      <c r="NNL2" s="1135"/>
      <c r="NNM2" s="1135"/>
      <c r="NNN2" s="1135"/>
      <c r="NNO2" s="1135"/>
      <c r="NNP2" s="1135"/>
      <c r="NNQ2" s="1135"/>
      <c r="NNR2" s="1135"/>
      <c r="NNS2" s="1135"/>
      <c r="NNT2" s="1135"/>
      <c r="NNU2" s="1135"/>
      <c r="NNV2" s="1135"/>
      <c r="NNW2" s="1135"/>
      <c r="NNX2" s="1135"/>
      <c r="NNY2" s="1135"/>
      <c r="NNZ2" s="1135"/>
      <c r="NOA2" s="1135"/>
      <c r="NOB2" s="1135"/>
      <c r="NOC2" s="1135"/>
      <c r="NOD2" s="1135"/>
      <c r="NOE2" s="1135"/>
      <c r="NOF2" s="1135"/>
      <c r="NOG2" s="1135"/>
      <c r="NOH2" s="1135"/>
      <c r="NOI2" s="1135"/>
      <c r="NOJ2" s="1135"/>
      <c r="NOK2" s="1135"/>
      <c r="NOL2" s="1135"/>
      <c r="NOM2" s="1135"/>
      <c r="NON2" s="1135"/>
      <c r="NOO2" s="1135"/>
      <c r="NOP2" s="1135"/>
      <c r="NOQ2" s="1135"/>
      <c r="NOR2" s="1135"/>
      <c r="NOS2" s="1135"/>
      <c r="NOT2" s="1135"/>
      <c r="NOU2" s="1135"/>
      <c r="NOV2" s="1135"/>
      <c r="NOW2" s="1135"/>
      <c r="NOX2" s="1135"/>
      <c r="NOY2" s="1135"/>
      <c r="NOZ2" s="1135"/>
      <c r="NPA2" s="1135"/>
      <c r="NPB2" s="1135"/>
      <c r="NPC2" s="1135"/>
      <c r="NPD2" s="1135"/>
      <c r="NPE2" s="1135"/>
      <c r="NPF2" s="1135"/>
      <c r="NPG2" s="1135"/>
      <c r="NPH2" s="1135"/>
      <c r="NPI2" s="1135"/>
      <c r="NPJ2" s="1135"/>
      <c r="NPK2" s="1135"/>
      <c r="NPL2" s="1135"/>
      <c r="NPM2" s="1135"/>
      <c r="NPN2" s="1135"/>
      <c r="NPO2" s="1135"/>
      <c r="NPP2" s="1135"/>
      <c r="NPQ2" s="1135"/>
      <c r="NPR2" s="1135"/>
      <c r="NPS2" s="1135"/>
      <c r="NPT2" s="1135"/>
      <c r="NPU2" s="1135"/>
      <c r="NPV2" s="1135"/>
      <c r="NPW2" s="1135"/>
      <c r="NPX2" s="1135"/>
      <c r="NPY2" s="1135"/>
      <c r="NPZ2" s="1135"/>
      <c r="NQA2" s="1135"/>
      <c r="NQB2" s="1135"/>
      <c r="NQC2" s="1135"/>
      <c r="NQD2" s="1135"/>
      <c r="NQE2" s="1135"/>
      <c r="NQF2" s="1135"/>
      <c r="NQG2" s="1135"/>
      <c r="NQH2" s="1135"/>
      <c r="NQI2" s="1135"/>
      <c r="NQJ2" s="1135"/>
      <c r="NQK2" s="1135"/>
      <c r="NQL2" s="1135"/>
      <c r="NQM2" s="1135"/>
      <c r="NQN2" s="1135"/>
      <c r="NQO2" s="1135"/>
      <c r="NQP2" s="1135"/>
      <c r="NQQ2" s="1135"/>
      <c r="NQR2" s="1135"/>
      <c r="NQS2" s="1135"/>
      <c r="NQT2" s="1135"/>
      <c r="NQU2" s="1135"/>
      <c r="NQV2" s="1135"/>
      <c r="NQW2" s="1135"/>
      <c r="NQX2" s="1135"/>
      <c r="NQY2" s="1135"/>
      <c r="NQZ2" s="1135"/>
      <c r="NRA2" s="1135"/>
      <c r="NRB2" s="1135"/>
      <c r="NRC2" s="1135"/>
      <c r="NRD2" s="1135"/>
      <c r="NRE2" s="1135"/>
      <c r="NRF2" s="1135"/>
      <c r="NRG2" s="1135"/>
      <c r="NRH2" s="1135"/>
      <c r="NRI2" s="1135"/>
      <c r="NRJ2" s="1135"/>
      <c r="NRK2" s="1135"/>
      <c r="NRL2" s="1135"/>
      <c r="NRM2" s="1135"/>
      <c r="NRN2" s="1135"/>
      <c r="NRO2" s="1135"/>
      <c r="NRP2" s="1135"/>
      <c r="NRQ2" s="1135"/>
      <c r="NRR2" s="1135"/>
      <c r="NRS2" s="1135"/>
      <c r="NRT2" s="1135"/>
      <c r="NRU2" s="1135"/>
      <c r="NRV2" s="1135"/>
      <c r="NRW2" s="1135"/>
      <c r="NRX2" s="1135"/>
      <c r="NRY2" s="1135"/>
      <c r="NRZ2" s="1135"/>
      <c r="NSA2" s="1135"/>
      <c r="NSB2" s="1135"/>
      <c r="NSC2" s="1135"/>
      <c r="NSD2" s="1135"/>
      <c r="NSE2" s="1135"/>
      <c r="NSF2" s="1135"/>
      <c r="NSG2" s="1135"/>
      <c r="NSH2" s="1135"/>
      <c r="NSI2" s="1135"/>
      <c r="NSJ2" s="1135"/>
      <c r="NSK2" s="1135"/>
      <c r="NSL2" s="1135"/>
      <c r="NSM2" s="1135"/>
      <c r="NSN2" s="1135"/>
      <c r="NSO2" s="1135"/>
      <c r="NSP2" s="1135"/>
      <c r="NSQ2" s="1135"/>
      <c r="NSR2" s="1135"/>
      <c r="NSS2" s="1135"/>
      <c r="NST2" s="1135"/>
      <c r="NSU2" s="1135"/>
      <c r="NSV2" s="1135"/>
      <c r="NSW2" s="1135"/>
      <c r="NSX2" s="1135"/>
      <c r="NSY2" s="1135"/>
      <c r="NSZ2" s="1135"/>
      <c r="NTA2" s="1135"/>
      <c r="NTB2" s="1135"/>
      <c r="NTC2" s="1135"/>
      <c r="NTD2" s="1135"/>
      <c r="NTE2" s="1135"/>
      <c r="NTF2" s="1135"/>
      <c r="NTG2" s="1135"/>
      <c r="NTH2" s="1135"/>
      <c r="NTI2" s="1135"/>
      <c r="NTJ2" s="1135"/>
      <c r="NTK2" s="1135"/>
      <c r="NTL2" s="1135"/>
      <c r="NTM2" s="1135"/>
      <c r="NTN2" s="1135"/>
      <c r="NTO2" s="1135"/>
      <c r="NTP2" s="1135"/>
      <c r="NTQ2" s="1135"/>
      <c r="NTR2" s="1135"/>
      <c r="NTS2" s="1135"/>
      <c r="NTT2" s="1135"/>
      <c r="NTU2" s="1135"/>
      <c r="NTV2" s="1135"/>
      <c r="NTW2" s="1135"/>
      <c r="NTX2" s="1135"/>
      <c r="NTY2" s="1135"/>
      <c r="NTZ2" s="1135"/>
      <c r="NUA2" s="1135"/>
      <c r="NUB2" s="1135"/>
      <c r="NUC2" s="1135"/>
      <c r="NUD2" s="1135"/>
      <c r="NUE2" s="1135"/>
      <c r="NUF2" s="1135"/>
      <c r="NUG2" s="1135"/>
      <c r="NUH2" s="1135"/>
      <c r="NUI2" s="1135"/>
      <c r="NUJ2" s="1135"/>
      <c r="NUK2" s="1135"/>
      <c r="NUL2" s="1135"/>
      <c r="NUM2" s="1135"/>
      <c r="NUN2" s="1135"/>
      <c r="NUO2" s="1135"/>
      <c r="NUP2" s="1135"/>
      <c r="NUQ2" s="1135"/>
      <c r="NUR2" s="1135"/>
      <c r="NUS2" s="1135"/>
      <c r="NUT2" s="1135"/>
      <c r="NUU2" s="1135"/>
      <c r="NUV2" s="1135"/>
      <c r="NUW2" s="1135"/>
      <c r="NUX2" s="1135"/>
      <c r="NUY2" s="1135"/>
      <c r="NUZ2" s="1135"/>
      <c r="NVA2" s="1135"/>
      <c r="NVB2" s="1135"/>
      <c r="NVC2" s="1135"/>
      <c r="NVD2" s="1135"/>
      <c r="NVE2" s="1135"/>
      <c r="NVF2" s="1135"/>
      <c r="NVG2" s="1135"/>
      <c r="NVH2" s="1135"/>
      <c r="NVI2" s="1135"/>
      <c r="NVJ2" s="1135"/>
      <c r="NVK2" s="1135"/>
      <c r="NVL2" s="1135"/>
      <c r="NVM2" s="1135"/>
      <c r="NVN2" s="1135"/>
      <c r="NVO2" s="1135"/>
      <c r="NVP2" s="1135"/>
      <c r="NVQ2" s="1135"/>
      <c r="NVR2" s="1135"/>
      <c r="NVS2" s="1135"/>
      <c r="NVT2" s="1135"/>
      <c r="NVU2" s="1135"/>
      <c r="NVV2" s="1135"/>
      <c r="NVW2" s="1135"/>
      <c r="NVX2" s="1135"/>
      <c r="NVY2" s="1135"/>
      <c r="NVZ2" s="1135"/>
      <c r="NWA2" s="1135"/>
      <c r="NWB2" s="1135"/>
      <c r="NWC2" s="1135"/>
      <c r="NWD2" s="1135"/>
      <c r="NWE2" s="1135"/>
      <c r="NWF2" s="1135"/>
      <c r="NWG2" s="1135"/>
      <c r="NWH2" s="1135"/>
      <c r="NWI2" s="1135"/>
      <c r="NWJ2" s="1135"/>
      <c r="NWK2" s="1135"/>
      <c r="NWL2" s="1135"/>
      <c r="NWM2" s="1135"/>
      <c r="NWN2" s="1135"/>
      <c r="NWO2" s="1135"/>
      <c r="NWP2" s="1135"/>
      <c r="NWQ2" s="1135"/>
      <c r="NWR2" s="1135"/>
      <c r="NWS2" s="1135"/>
      <c r="NWT2" s="1135"/>
      <c r="NWU2" s="1135"/>
      <c r="NWV2" s="1135"/>
      <c r="NWW2" s="1135"/>
      <c r="NWX2" s="1135"/>
      <c r="NWY2" s="1135"/>
      <c r="NWZ2" s="1135"/>
      <c r="NXA2" s="1135"/>
      <c r="NXB2" s="1135"/>
      <c r="NXC2" s="1135"/>
      <c r="NXD2" s="1135"/>
      <c r="NXE2" s="1135"/>
      <c r="NXF2" s="1135"/>
      <c r="NXG2" s="1135"/>
      <c r="NXH2" s="1135"/>
      <c r="NXI2" s="1135"/>
      <c r="NXJ2" s="1135"/>
      <c r="NXK2" s="1135"/>
      <c r="NXL2" s="1135"/>
      <c r="NXM2" s="1135"/>
      <c r="NXN2" s="1135"/>
      <c r="NXO2" s="1135"/>
      <c r="NXP2" s="1135"/>
      <c r="NXQ2" s="1135"/>
      <c r="NXR2" s="1135"/>
      <c r="NXS2" s="1135"/>
      <c r="NXT2" s="1135"/>
      <c r="NXU2" s="1135"/>
      <c r="NXV2" s="1135"/>
      <c r="NXW2" s="1135"/>
      <c r="NXX2" s="1135"/>
      <c r="NXY2" s="1135"/>
      <c r="NXZ2" s="1135"/>
      <c r="NYA2" s="1135"/>
      <c r="NYB2" s="1135"/>
      <c r="NYC2" s="1135"/>
      <c r="NYD2" s="1135"/>
      <c r="NYE2" s="1135"/>
      <c r="NYF2" s="1135"/>
      <c r="NYG2" s="1135"/>
      <c r="NYH2" s="1135"/>
      <c r="NYI2" s="1135"/>
      <c r="NYJ2" s="1135"/>
      <c r="NYK2" s="1135"/>
      <c r="NYL2" s="1135"/>
      <c r="NYM2" s="1135"/>
      <c r="NYN2" s="1135"/>
      <c r="NYO2" s="1135"/>
      <c r="NYP2" s="1135"/>
      <c r="NYQ2" s="1135"/>
      <c r="NYR2" s="1135"/>
      <c r="NYS2" s="1135"/>
      <c r="NYT2" s="1135"/>
      <c r="NYU2" s="1135"/>
      <c r="NYV2" s="1135"/>
      <c r="NYW2" s="1135"/>
      <c r="NYX2" s="1135"/>
      <c r="NYY2" s="1135"/>
      <c r="NYZ2" s="1135"/>
      <c r="NZA2" s="1135"/>
      <c r="NZB2" s="1135"/>
      <c r="NZC2" s="1135"/>
      <c r="NZD2" s="1135"/>
      <c r="NZE2" s="1135"/>
      <c r="NZF2" s="1135"/>
      <c r="NZG2" s="1135"/>
      <c r="NZH2" s="1135"/>
      <c r="NZI2" s="1135"/>
      <c r="NZJ2" s="1135"/>
      <c r="NZK2" s="1135"/>
      <c r="NZL2" s="1135"/>
      <c r="NZM2" s="1135"/>
      <c r="NZN2" s="1135"/>
      <c r="NZO2" s="1135"/>
      <c r="NZP2" s="1135"/>
      <c r="NZQ2" s="1135"/>
      <c r="NZR2" s="1135"/>
      <c r="NZS2" s="1135"/>
      <c r="NZT2" s="1135"/>
      <c r="NZU2" s="1135"/>
      <c r="NZV2" s="1135"/>
      <c r="NZW2" s="1135"/>
      <c r="NZX2" s="1135"/>
      <c r="NZY2" s="1135"/>
      <c r="NZZ2" s="1135"/>
      <c r="OAA2" s="1135"/>
      <c r="OAB2" s="1135"/>
      <c r="OAC2" s="1135"/>
      <c r="OAD2" s="1135"/>
      <c r="OAE2" s="1135"/>
      <c r="OAF2" s="1135"/>
      <c r="OAG2" s="1135"/>
      <c r="OAH2" s="1135"/>
      <c r="OAI2" s="1135"/>
      <c r="OAJ2" s="1135"/>
      <c r="OAK2" s="1135"/>
      <c r="OAL2" s="1135"/>
      <c r="OAM2" s="1135"/>
      <c r="OAN2" s="1135"/>
      <c r="OAO2" s="1135"/>
      <c r="OAP2" s="1135"/>
      <c r="OAQ2" s="1135"/>
      <c r="OAR2" s="1135"/>
      <c r="OAS2" s="1135"/>
      <c r="OAT2" s="1135"/>
      <c r="OAU2" s="1135"/>
      <c r="OAV2" s="1135"/>
      <c r="OAW2" s="1135"/>
      <c r="OAX2" s="1135"/>
      <c r="OAY2" s="1135"/>
      <c r="OAZ2" s="1135"/>
      <c r="OBA2" s="1135"/>
      <c r="OBB2" s="1135"/>
      <c r="OBC2" s="1135"/>
      <c r="OBD2" s="1135"/>
      <c r="OBE2" s="1135"/>
      <c r="OBF2" s="1135"/>
      <c r="OBG2" s="1135"/>
      <c r="OBH2" s="1135"/>
      <c r="OBI2" s="1135"/>
      <c r="OBJ2" s="1135"/>
      <c r="OBK2" s="1135"/>
      <c r="OBL2" s="1135"/>
      <c r="OBM2" s="1135"/>
      <c r="OBN2" s="1135"/>
      <c r="OBO2" s="1135"/>
      <c r="OBP2" s="1135"/>
      <c r="OBQ2" s="1135"/>
      <c r="OBR2" s="1135"/>
      <c r="OBS2" s="1135"/>
      <c r="OBT2" s="1135"/>
      <c r="OBU2" s="1135"/>
      <c r="OBV2" s="1135"/>
      <c r="OBW2" s="1135"/>
      <c r="OBX2" s="1135"/>
      <c r="OBY2" s="1135"/>
      <c r="OBZ2" s="1135"/>
      <c r="OCA2" s="1135"/>
      <c r="OCB2" s="1135"/>
      <c r="OCC2" s="1135"/>
      <c r="OCD2" s="1135"/>
      <c r="OCE2" s="1135"/>
      <c r="OCF2" s="1135"/>
      <c r="OCG2" s="1135"/>
      <c r="OCH2" s="1135"/>
      <c r="OCI2" s="1135"/>
      <c r="OCJ2" s="1135"/>
      <c r="OCK2" s="1135"/>
      <c r="OCL2" s="1135"/>
      <c r="OCM2" s="1135"/>
      <c r="OCN2" s="1135"/>
      <c r="OCO2" s="1135"/>
      <c r="OCP2" s="1135"/>
      <c r="OCQ2" s="1135"/>
      <c r="OCR2" s="1135"/>
      <c r="OCS2" s="1135"/>
      <c r="OCT2" s="1135"/>
      <c r="OCU2" s="1135"/>
      <c r="OCV2" s="1135"/>
      <c r="OCW2" s="1135"/>
      <c r="OCX2" s="1135"/>
      <c r="OCY2" s="1135"/>
      <c r="OCZ2" s="1135"/>
      <c r="ODA2" s="1135"/>
      <c r="ODB2" s="1135"/>
      <c r="ODC2" s="1135"/>
      <c r="ODD2" s="1135"/>
      <c r="ODE2" s="1135"/>
      <c r="ODF2" s="1135"/>
      <c r="ODG2" s="1135"/>
      <c r="ODH2" s="1135"/>
      <c r="ODI2" s="1135"/>
      <c r="ODJ2" s="1135"/>
      <c r="ODK2" s="1135"/>
      <c r="ODL2" s="1135"/>
      <c r="ODM2" s="1135"/>
      <c r="ODN2" s="1135"/>
      <c r="ODO2" s="1135"/>
      <c r="ODP2" s="1135"/>
      <c r="ODQ2" s="1135"/>
      <c r="ODR2" s="1135"/>
      <c r="ODS2" s="1135"/>
      <c r="ODT2" s="1135"/>
      <c r="ODU2" s="1135"/>
      <c r="ODV2" s="1135"/>
      <c r="ODW2" s="1135"/>
      <c r="ODX2" s="1135"/>
      <c r="ODY2" s="1135"/>
      <c r="ODZ2" s="1135"/>
      <c r="OEA2" s="1135"/>
      <c r="OEB2" s="1135"/>
      <c r="OEC2" s="1135"/>
      <c r="OED2" s="1135"/>
      <c r="OEE2" s="1135"/>
      <c r="OEF2" s="1135"/>
      <c r="OEG2" s="1135"/>
      <c r="OEH2" s="1135"/>
      <c r="OEI2" s="1135"/>
      <c r="OEJ2" s="1135"/>
      <c r="OEK2" s="1135"/>
      <c r="OEL2" s="1135"/>
      <c r="OEM2" s="1135"/>
      <c r="OEN2" s="1135"/>
      <c r="OEO2" s="1135"/>
      <c r="OEP2" s="1135"/>
      <c r="OEQ2" s="1135"/>
      <c r="OER2" s="1135"/>
      <c r="OES2" s="1135"/>
      <c r="OET2" s="1135"/>
      <c r="OEU2" s="1135"/>
      <c r="OEV2" s="1135"/>
      <c r="OEW2" s="1135"/>
      <c r="OEX2" s="1135"/>
      <c r="OEY2" s="1135"/>
      <c r="OEZ2" s="1135"/>
      <c r="OFA2" s="1135"/>
      <c r="OFB2" s="1135"/>
      <c r="OFC2" s="1135"/>
      <c r="OFD2" s="1135"/>
      <c r="OFE2" s="1135"/>
      <c r="OFF2" s="1135"/>
      <c r="OFG2" s="1135"/>
      <c r="OFH2" s="1135"/>
      <c r="OFI2" s="1135"/>
      <c r="OFJ2" s="1135"/>
      <c r="OFK2" s="1135"/>
      <c r="OFL2" s="1135"/>
      <c r="OFM2" s="1135"/>
      <c r="OFN2" s="1135"/>
      <c r="OFO2" s="1135"/>
      <c r="OFP2" s="1135"/>
      <c r="OFQ2" s="1135"/>
      <c r="OFR2" s="1135"/>
      <c r="OFS2" s="1135"/>
      <c r="OFT2" s="1135"/>
      <c r="OFU2" s="1135"/>
      <c r="OFV2" s="1135"/>
      <c r="OFW2" s="1135"/>
      <c r="OFX2" s="1135"/>
      <c r="OFY2" s="1135"/>
      <c r="OFZ2" s="1135"/>
      <c r="OGA2" s="1135"/>
      <c r="OGB2" s="1135"/>
      <c r="OGC2" s="1135"/>
      <c r="OGD2" s="1135"/>
      <c r="OGE2" s="1135"/>
      <c r="OGF2" s="1135"/>
      <c r="OGG2" s="1135"/>
      <c r="OGH2" s="1135"/>
      <c r="OGI2" s="1135"/>
      <c r="OGJ2" s="1135"/>
      <c r="OGK2" s="1135"/>
      <c r="OGL2" s="1135"/>
      <c r="OGM2" s="1135"/>
      <c r="OGN2" s="1135"/>
      <c r="OGO2" s="1135"/>
      <c r="OGP2" s="1135"/>
      <c r="OGQ2" s="1135"/>
      <c r="OGR2" s="1135"/>
      <c r="OGS2" s="1135"/>
      <c r="OGT2" s="1135"/>
      <c r="OGU2" s="1135"/>
      <c r="OGV2" s="1135"/>
      <c r="OGW2" s="1135"/>
      <c r="OGX2" s="1135"/>
      <c r="OGY2" s="1135"/>
      <c r="OGZ2" s="1135"/>
      <c r="OHA2" s="1135"/>
      <c r="OHB2" s="1135"/>
      <c r="OHC2" s="1135"/>
      <c r="OHD2" s="1135"/>
      <c r="OHE2" s="1135"/>
      <c r="OHF2" s="1135"/>
      <c r="OHG2" s="1135"/>
      <c r="OHH2" s="1135"/>
      <c r="OHI2" s="1135"/>
      <c r="OHJ2" s="1135"/>
      <c r="OHK2" s="1135"/>
      <c r="OHL2" s="1135"/>
      <c r="OHM2" s="1135"/>
      <c r="OHN2" s="1135"/>
      <c r="OHO2" s="1135"/>
      <c r="OHP2" s="1135"/>
      <c r="OHQ2" s="1135"/>
      <c r="OHR2" s="1135"/>
      <c r="OHS2" s="1135"/>
      <c r="OHT2" s="1135"/>
      <c r="OHU2" s="1135"/>
      <c r="OHV2" s="1135"/>
      <c r="OHW2" s="1135"/>
      <c r="OHX2" s="1135"/>
      <c r="OHY2" s="1135"/>
      <c r="OHZ2" s="1135"/>
      <c r="OIA2" s="1135"/>
      <c r="OIB2" s="1135"/>
      <c r="OIC2" s="1135"/>
      <c r="OID2" s="1135"/>
      <c r="OIE2" s="1135"/>
      <c r="OIF2" s="1135"/>
      <c r="OIG2" s="1135"/>
      <c r="OIH2" s="1135"/>
      <c r="OII2" s="1135"/>
      <c r="OIJ2" s="1135"/>
      <c r="OIK2" s="1135"/>
      <c r="OIL2" s="1135"/>
      <c r="OIM2" s="1135"/>
      <c r="OIN2" s="1135"/>
      <c r="OIO2" s="1135"/>
      <c r="OIP2" s="1135"/>
      <c r="OIQ2" s="1135"/>
      <c r="OIR2" s="1135"/>
      <c r="OIS2" s="1135"/>
      <c r="OIT2" s="1135"/>
      <c r="OIU2" s="1135"/>
      <c r="OIV2" s="1135"/>
      <c r="OIW2" s="1135"/>
      <c r="OIX2" s="1135"/>
      <c r="OIY2" s="1135"/>
      <c r="OIZ2" s="1135"/>
      <c r="OJA2" s="1135"/>
      <c r="OJB2" s="1135"/>
      <c r="OJC2" s="1135"/>
      <c r="OJD2" s="1135"/>
      <c r="OJE2" s="1135"/>
      <c r="OJF2" s="1135"/>
      <c r="OJG2" s="1135"/>
      <c r="OJH2" s="1135"/>
      <c r="OJI2" s="1135"/>
      <c r="OJJ2" s="1135"/>
      <c r="OJK2" s="1135"/>
      <c r="OJL2" s="1135"/>
      <c r="OJM2" s="1135"/>
      <c r="OJN2" s="1135"/>
      <c r="OJO2" s="1135"/>
      <c r="OJP2" s="1135"/>
      <c r="OJQ2" s="1135"/>
      <c r="OJR2" s="1135"/>
      <c r="OJS2" s="1135"/>
      <c r="OJT2" s="1135"/>
      <c r="OJU2" s="1135"/>
      <c r="OJV2" s="1135"/>
      <c r="OJW2" s="1135"/>
      <c r="OJX2" s="1135"/>
      <c r="OJY2" s="1135"/>
      <c r="OJZ2" s="1135"/>
      <c r="OKA2" s="1135"/>
      <c r="OKB2" s="1135"/>
      <c r="OKC2" s="1135"/>
      <c r="OKD2" s="1135"/>
      <c r="OKE2" s="1135"/>
      <c r="OKF2" s="1135"/>
      <c r="OKG2" s="1135"/>
      <c r="OKH2" s="1135"/>
      <c r="OKI2" s="1135"/>
      <c r="OKJ2" s="1135"/>
      <c r="OKK2" s="1135"/>
      <c r="OKL2" s="1135"/>
      <c r="OKM2" s="1135"/>
      <c r="OKN2" s="1135"/>
      <c r="OKO2" s="1135"/>
      <c r="OKP2" s="1135"/>
      <c r="OKQ2" s="1135"/>
      <c r="OKR2" s="1135"/>
      <c r="OKS2" s="1135"/>
      <c r="OKT2" s="1135"/>
      <c r="OKU2" s="1135"/>
      <c r="OKV2" s="1135"/>
      <c r="OKW2" s="1135"/>
      <c r="OKX2" s="1135"/>
      <c r="OKY2" s="1135"/>
      <c r="OKZ2" s="1135"/>
      <c r="OLA2" s="1135"/>
      <c r="OLB2" s="1135"/>
      <c r="OLC2" s="1135"/>
      <c r="OLD2" s="1135"/>
      <c r="OLE2" s="1135"/>
      <c r="OLF2" s="1135"/>
      <c r="OLG2" s="1135"/>
      <c r="OLH2" s="1135"/>
      <c r="OLI2" s="1135"/>
      <c r="OLJ2" s="1135"/>
      <c r="OLK2" s="1135"/>
      <c r="OLL2" s="1135"/>
      <c r="OLM2" s="1135"/>
      <c r="OLN2" s="1135"/>
      <c r="OLO2" s="1135"/>
      <c r="OLP2" s="1135"/>
      <c r="OLQ2" s="1135"/>
      <c r="OLR2" s="1135"/>
      <c r="OLS2" s="1135"/>
      <c r="OLT2" s="1135"/>
      <c r="OLU2" s="1135"/>
      <c r="OLV2" s="1135"/>
      <c r="OLW2" s="1135"/>
      <c r="OLX2" s="1135"/>
      <c r="OLY2" s="1135"/>
      <c r="OLZ2" s="1135"/>
      <c r="OMA2" s="1135"/>
      <c r="OMB2" s="1135"/>
      <c r="OMC2" s="1135"/>
      <c r="OMD2" s="1135"/>
      <c r="OME2" s="1135"/>
      <c r="OMF2" s="1135"/>
      <c r="OMG2" s="1135"/>
      <c r="OMH2" s="1135"/>
      <c r="OMI2" s="1135"/>
      <c r="OMJ2" s="1135"/>
      <c r="OMK2" s="1135"/>
      <c r="OML2" s="1135"/>
      <c r="OMM2" s="1135"/>
      <c r="OMN2" s="1135"/>
      <c r="OMO2" s="1135"/>
      <c r="OMP2" s="1135"/>
      <c r="OMQ2" s="1135"/>
      <c r="OMR2" s="1135"/>
      <c r="OMS2" s="1135"/>
      <c r="OMT2" s="1135"/>
      <c r="OMU2" s="1135"/>
      <c r="OMV2" s="1135"/>
      <c r="OMW2" s="1135"/>
      <c r="OMX2" s="1135"/>
      <c r="OMY2" s="1135"/>
      <c r="OMZ2" s="1135"/>
      <c r="ONA2" s="1135"/>
      <c r="ONB2" s="1135"/>
      <c r="ONC2" s="1135"/>
      <c r="OND2" s="1135"/>
      <c r="ONE2" s="1135"/>
      <c r="ONF2" s="1135"/>
      <c r="ONG2" s="1135"/>
      <c r="ONH2" s="1135"/>
      <c r="ONI2" s="1135"/>
      <c r="ONJ2" s="1135"/>
      <c r="ONK2" s="1135"/>
      <c r="ONL2" s="1135"/>
      <c r="ONM2" s="1135"/>
      <c r="ONN2" s="1135"/>
      <c r="ONO2" s="1135"/>
      <c r="ONP2" s="1135"/>
      <c r="ONQ2" s="1135"/>
      <c r="ONR2" s="1135"/>
      <c r="ONS2" s="1135"/>
      <c r="ONT2" s="1135"/>
      <c r="ONU2" s="1135"/>
      <c r="ONV2" s="1135"/>
      <c r="ONW2" s="1135"/>
      <c r="ONX2" s="1135"/>
      <c r="ONY2" s="1135"/>
      <c r="ONZ2" s="1135"/>
      <c r="OOA2" s="1135"/>
      <c r="OOB2" s="1135"/>
      <c r="OOC2" s="1135"/>
      <c r="OOD2" s="1135"/>
      <c r="OOE2" s="1135"/>
      <c r="OOF2" s="1135"/>
      <c r="OOG2" s="1135"/>
      <c r="OOH2" s="1135"/>
      <c r="OOI2" s="1135"/>
      <c r="OOJ2" s="1135"/>
      <c r="OOK2" s="1135"/>
      <c r="OOL2" s="1135"/>
      <c r="OOM2" s="1135"/>
      <c r="OON2" s="1135"/>
      <c r="OOO2" s="1135"/>
      <c r="OOP2" s="1135"/>
      <c r="OOQ2" s="1135"/>
      <c r="OOR2" s="1135"/>
      <c r="OOS2" s="1135"/>
      <c r="OOT2" s="1135"/>
      <c r="OOU2" s="1135"/>
      <c r="OOV2" s="1135"/>
      <c r="OOW2" s="1135"/>
      <c r="OOX2" s="1135"/>
      <c r="OOY2" s="1135"/>
      <c r="OOZ2" s="1135"/>
      <c r="OPA2" s="1135"/>
      <c r="OPB2" s="1135"/>
      <c r="OPC2" s="1135"/>
      <c r="OPD2" s="1135"/>
      <c r="OPE2" s="1135"/>
      <c r="OPF2" s="1135"/>
      <c r="OPG2" s="1135"/>
      <c r="OPH2" s="1135"/>
      <c r="OPI2" s="1135"/>
      <c r="OPJ2" s="1135"/>
      <c r="OPK2" s="1135"/>
      <c r="OPL2" s="1135"/>
      <c r="OPM2" s="1135"/>
      <c r="OPN2" s="1135"/>
      <c r="OPO2" s="1135"/>
      <c r="OPP2" s="1135"/>
      <c r="OPQ2" s="1135"/>
      <c r="OPR2" s="1135"/>
      <c r="OPS2" s="1135"/>
      <c r="OPT2" s="1135"/>
      <c r="OPU2" s="1135"/>
      <c r="OPV2" s="1135"/>
      <c r="OPW2" s="1135"/>
      <c r="OPX2" s="1135"/>
      <c r="OPY2" s="1135"/>
      <c r="OPZ2" s="1135"/>
      <c r="OQA2" s="1135"/>
      <c r="OQB2" s="1135"/>
      <c r="OQC2" s="1135"/>
      <c r="OQD2" s="1135"/>
      <c r="OQE2" s="1135"/>
      <c r="OQF2" s="1135"/>
      <c r="OQG2" s="1135"/>
      <c r="OQH2" s="1135"/>
      <c r="OQI2" s="1135"/>
      <c r="OQJ2" s="1135"/>
      <c r="OQK2" s="1135"/>
      <c r="OQL2" s="1135"/>
      <c r="OQM2" s="1135"/>
      <c r="OQN2" s="1135"/>
      <c r="OQO2" s="1135"/>
      <c r="OQP2" s="1135"/>
      <c r="OQQ2" s="1135"/>
      <c r="OQR2" s="1135"/>
      <c r="OQS2" s="1135"/>
      <c r="OQT2" s="1135"/>
      <c r="OQU2" s="1135"/>
      <c r="OQV2" s="1135"/>
      <c r="OQW2" s="1135"/>
      <c r="OQX2" s="1135"/>
      <c r="OQY2" s="1135"/>
      <c r="OQZ2" s="1135"/>
      <c r="ORA2" s="1135"/>
      <c r="ORB2" s="1135"/>
      <c r="ORC2" s="1135"/>
      <c r="ORD2" s="1135"/>
      <c r="ORE2" s="1135"/>
      <c r="ORF2" s="1135"/>
      <c r="ORG2" s="1135"/>
      <c r="ORH2" s="1135"/>
      <c r="ORI2" s="1135"/>
      <c r="ORJ2" s="1135"/>
      <c r="ORK2" s="1135"/>
      <c r="ORL2" s="1135"/>
      <c r="ORM2" s="1135"/>
      <c r="ORN2" s="1135"/>
      <c r="ORO2" s="1135"/>
      <c r="ORP2" s="1135"/>
      <c r="ORQ2" s="1135"/>
      <c r="ORR2" s="1135"/>
      <c r="ORS2" s="1135"/>
      <c r="ORT2" s="1135"/>
      <c r="ORU2" s="1135"/>
      <c r="ORV2" s="1135"/>
      <c r="ORW2" s="1135"/>
      <c r="ORX2" s="1135"/>
      <c r="ORY2" s="1135"/>
      <c r="ORZ2" s="1135"/>
      <c r="OSA2" s="1135"/>
      <c r="OSB2" s="1135"/>
      <c r="OSC2" s="1135"/>
      <c r="OSD2" s="1135"/>
      <c r="OSE2" s="1135"/>
      <c r="OSF2" s="1135"/>
      <c r="OSG2" s="1135"/>
      <c r="OSH2" s="1135"/>
      <c r="OSI2" s="1135"/>
      <c r="OSJ2" s="1135"/>
      <c r="OSK2" s="1135"/>
      <c r="OSL2" s="1135"/>
      <c r="OSM2" s="1135"/>
      <c r="OSN2" s="1135"/>
      <c r="OSO2" s="1135"/>
      <c r="OSP2" s="1135"/>
      <c r="OSQ2" s="1135"/>
      <c r="OSR2" s="1135"/>
      <c r="OSS2" s="1135"/>
      <c r="OST2" s="1135"/>
      <c r="OSU2" s="1135"/>
      <c r="OSV2" s="1135"/>
      <c r="OSW2" s="1135"/>
      <c r="OSX2" s="1135"/>
      <c r="OSY2" s="1135"/>
      <c r="OSZ2" s="1135"/>
      <c r="OTA2" s="1135"/>
      <c r="OTB2" s="1135"/>
      <c r="OTC2" s="1135"/>
      <c r="OTD2" s="1135"/>
      <c r="OTE2" s="1135"/>
      <c r="OTF2" s="1135"/>
      <c r="OTG2" s="1135"/>
      <c r="OTH2" s="1135"/>
      <c r="OTI2" s="1135"/>
      <c r="OTJ2" s="1135"/>
      <c r="OTK2" s="1135"/>
      <c r="OTL2" s="1135"/>
      <c r="OTM2" s="1135"/>
      <c r="OTN2" s="1135"/>
      <c r="OTO2" s="1135"/>
      <c r="OTP2" s="1135"/>
      <c r="OTQ2" s="1135"/>
      <c r="OTR2" s="1135"/>
      <c r="OTS2" s="1135"/>
      <c r="OTT2" s="1135"/>
      <c r="OTU2" s="1135"/>
      <c r="OTV2" s="1135"/>
      <c r="OTW2" s="1135"/>
      <c r="OTX2" s="1135"/>
      <c r="OTY2" s="1135"/>
      <c r="OTZ2" s="1135"/>
      <c r="OUA2" s="1135"/>
      <c r="OUB2" s="1135"/>
      <c r="OUC2" s="1135"/>
      <c r="OUD2" s="1135"/>
      <c r="OUE2" s="1135"/>
      <c r="OUF2" s="1135"/>
      <c r="OUG2" s="1135"/>
      <c r="OUH2" s="1135"/>
      <c r="OUI2" s="1135"/>
      <c r="OUJ2" s="1135"/>
      <c r="OUK2" s="1135"/>
      <c r="OUL2" s="1135"/>
      <c r="OUM2" s="1135"/>
      <c r="OUN2" s="1135"/>
      <c r="OUO2" s="1135"/>
      <c r="OUP2" s="1135"/>
      <c r="OUQ2" s="1135"/>
      <c r="OUR2" s="1135"/>
      <c r="OUS2" s="1135"/>
      <c r="OUT2" s="1135"/>
      <c r="OUU2" s="1135"/>
      <c r="OUV2" s="1135"/>
      <c r="OUW2" s="1135"/>
      <c r="OUX2" s="1135"/>
      <c r="OUY2" s="1135"/>
      <c r="OUZ2" s="1135"/>
      <c r="OVA2" s="1135"/>
      <c r="OVB2" s="1135"/>
      <c r="OVC2" s="1135"/>
      <c r="OVD2" s="1135"/>
      <c r="OVE2" s="1135"/>
      <c r="OVF2" s="1135"/>
      <c r="OVG2" s="1135"/>
      <c r="OVH2" s="1135"/>
      <c r="OVI2" s="1135"/>
      <c r="OVJ2" s="1135"/>
      <c r="OVK2" s="1135"/>
      <c r="OVL2" s="1135"/>
      <c r="OVM2" s="1135"/>
      <c r="OVN2" s="1135"/>
      <c r="OVO2" s="1135"/>
      <c r="OVP2" s="1135"/>
      <c r="OVQ2" s="1135"/>
      <c r="OVR2" s="1135"/>
      <c r="OVS2" s="1135"/>
      <c r="OVT2" s="1135"/>
      <c r="OVU2" s="1135"/>
      <c r="OVV2" s="1135"/>
      <c r="OVW2" s="1135"/>
      <c r="OVX2" s="1135"/>
      <c r="OVY2" s="1135"/>
      <c r="OVZ2" s="1135"/>
      <c r="OWA2" s="1135"/>
      <c r="OWB2" s="1135"/>
      <c r="OWC2" s="1135"/>
      <c r="OWD2" s="1135"/>
      <c r="OWE2" s="1135"/>
      <c r="OWF2" s="1135"/>
      <c r="OWG2" s="1135"/>
      <c r="OWH2" s="1135"/>
      <c r="OWI2" s="1135"/>
      <c r="OWJ2" s="1135"/>
      <c r="OWK2" s="1135"/>
      <c r="OWL2" s="1135"/>
      <c r="OWM2" s="1135"/>
      <c r="OWN2" s="1135"/>
      <c r="OWO2" s="1135"/>
      <c r="OWP2" s="1135"/>
      <c r="OWQ2" s="1135"/>
      <c r="OWR2" s="1135"/>
      <c r="OWS2" s="1135"/>
      <c r="OWT2" s="1135"/>
      <c r="OWU2" s="1135"/>
      <c r="OWV2" s="1135"/>
      <c r="OWW2" s="1135"/>
      <c r="OWX2" s="1135"/>
      <c r="OWY2" s="1135"/>
      <c r="OWZ2" s="1135"/>
      <c r="OXA2" s="1135"/>
      <c r="OXB2" s="1135"/>
      <c r="OXC2" s="1135"/>
      <c r="OXD2" s="1135"/>
      <c r="OXE2" s="1135"/>
      <c r="OXF2" s="1135"/>
      <c r="OXG2" s="1135"/>
      <c r="OXH2" s="1135"/>
      <c r="OXI2" s="1135"/>
      <c r="OXJ2" s="1135"/>
      <c r="OXK2" s="1135"/>
      <c r="OXL2" s="1135"/>
      <c r="OXM2" s="1135"/>
      <c r="OXN2" s="1135"/>
      <c r="OXO2" s="1135"/>
      <c r="OXP2" s="1135"/>
      <c r="OXQ2" s="1135"/>
      <c r="OXR2" s="1135"/>
      <c r="OXS2" s="1135"/>
      <c r="OXT2" s="1135"/>
      <c r="OXU2" s="1135"/>
      <c r="OXV2" s="1135"/>
      <c r="OXW2" s="1135"/>
      <c r="OXX2" s="1135"/>
      <c r="OXY2" s="1135"/>
      <c r="OXZ2" s="1135"/>
      <c r="OYA2" s="1135"/>
      <c r="OYB2" s="1135"/>
      <c r="OYC2" s="1135"/>
      <c r="OYD2" s="1135"/>
      <c r="OYE2" s="1135"/>
      <c r="OYF2" s="1135"/>
      <c r="OYG2" s="1135"/>
      <c r="OYH2" s="1135"/>
      <c r="OYI2" s="1135"/>
      <c r="OYJ2" s="1135"/>
      <c r="OYK2" s="1135"/>
      <c r="OYL2" s="1135"/>
      <c r="OYM2" s="1135"/>
      <c r="OYN2" s="1135"/>
      <c r="OYO2" s="1135"/>
      <c r="OYP2" s="1135"/>
      <c r="OYQ2" s="1135"/>
      <c r="OYR2" s="1135"/>
      <c r="OYS2" s="1135"/>
      <c r="OYT2" s="1135"/>
      <c r="OYU2" s="1135"/>
      <c r="OYV2" s="1135"/>
      <c r="OYW2" s="1135"/>
      <c r="OYX2" s="1135"/>
      <c r="OYY2" s="1135"/>
      <c r="OYZ2" s="1135"/>
      <c r="OZA2" s="1135"/>
      <c r="OZB2" s="1135"/>
      <c r="OZC2" s="1135"/>
      <c r="OZD2" s="1135"/>
      <c r="OZE2" s="1135"/>
      <c r="OZF2" s="1135"/>
      <c r="OZG2" s="1135"/>
      <c r="OZH2" s="1135"/>
      <c r="OZI2" s="1135"/>
      <c r="OZJ2" s="1135"/>
      <c r="OZK2" s="1135"/>
      <c r="OZL2" s="1135"/>
      <c r="OZM2" s="1135"/>
      <c r="OZN2" s="1135"/>
      <c r="OZO2" s="1135"/>
      <c r="OZP2" s="1135"/>
      <c r="OZQ2" s="1135"/>
      <c r="OZR2" s="1135"/>
      <c r="OZS2" s="1135"/>
      <c r="OZT2" s="1135"/>
      <c r="OZU2" s="1135"/>
      <c r="OZV2" s="1135"/>
      <c r="OZW2" s="1135"/>
      <c r="OZX2" s="1135"/>
      <c r="OZY2" s="1135"/>
      <c r="OZZ2" s="1135"/>
      <c r="PAA2" s="1135"/>
      <c r="PAB2" s="1135"/>
      <c r="PAC2" s="1135"/>
      <c r="PAD2" s="1135"/>
      <c r="PAE2" s="1135"/>
      <c r="PAF2" s="1135"/>
      <c r="PAG2" s="1135"/>
      <c r="PAH2" s="1135"/>
      <c r="PAI2" s="1135"/>
      <c r="PAJ2" s="1135"/>
      <c r="PAK2" s="1135"/>
      <c r="PAL2" s="1135"/>
      <c r="PAM2" s="1135"/>
      <c r="PAN2" s="1135"/>
      <c r="PAO2" s="1135"/>
      <c r="PAP2" s="1135"/>
      <c r="PAQ2" s="1135"/>
      <c r="PAR2" s="1135"/>
      <c r="PAS2" s="1135"/>
      <c r="PAT2" s="1135"/>
      <c r="PAU2" s="1135"/>
      <c r="PAV2" s="1135"/>
      <c r="PAW2" s="1135"/>
      <c r="PAX2" s="1135"/>
      <c r="PAY2" s="1135"/>
      <c r="PAZ2" s="1135"/>
      <c r="PBA2" s="1135"/>
      <c r="PBB2" s="1135"/>
      <c r="PBC2" s="1135"/>
      <c r="PBD2" s="1135"/>
      <c r="PBE2" s="1135"/>
      <c r="PBF2" s="1135"/>
      <c r="PBG2" s="1135"/>
      <c r="PBH2" s="1135"/>
      <c r="PBI2" s="1135"/>
      <c r="PBJ2" s="1135"/>
      <c r="PBK2" s="1135"/>
      <c r="PBL2" s="1135"/>
      <c r="PBM2" s="1135"/>
      <c r="PBN2" s="1135"/>
      <c r="PBO2" s="1135"/>
      <c r="PBP2" s="1135"/>
      <c r="PBQ2" s="1135"/>
      <c r="PBR2" s="1135"/>
      <c r="PBS2" s="1135"/>
      <c r="PBT2" s="1135"/>
      <c r="PBU2" s="1135"/>
      <c r="PBV2" s="1135"/>
      <c r="PBW2" s="1135"/>
      <c r="PBX2" s="1135"/>
      <c r="PBY2" s="1135"/>
      <c r="PBZ2" s="1135"/>
      <c r="PCA2" s="1135"/>
      <c r="PCB2" s="1135"/>
      <c r="PCC2" s="1135"/>
      <c r="PCD2" s="1135"/>
      <c r="PCE2" s="1135"/>
      <c r="PCF2" s="1135"/>
      <c r="PCG2" s="1135"/>
      <c r="PCH2" s="1135"/>
      <c r="PCI2" s="1135"/>
      <c r="PCJ2" s="1135"/>
      <c r="PCK2" s="1135"/>
      <c r="PCL2" s="1135"/>
      <c r="PCM2" s="1135"/>
      <c r="PCN2" s="1135"/>
      <c r="PCO2" s="1135"/>
      <c r="PCP2" s="1135"/>
      <c r="PCQ2" s="1135"/>
      <c r="PCR2" s="1135"/>
      <c r="PCS2" s="1135"/>
      <c r="PCT2" s="1135"/>
      <c r="PCU2" s="1135"/>
      <c r="PCV2" s="1135"/>
      <c r="PCW2" s="1135"/>
      <c r="PCX2" s="1135"/>
      <c r="PCY2" s="1135"/>
      <c r="PCZ2" s="1135"/>
      <c r="PDA2" s="1135"/>
      <c r="PDB2" s="1135"/>
      <c r="PDC2" s="1135"/>
      <c r="PDD2" s="1135"/>
      <c r="PDE2" s="1135"/>
      <c r="PDF2" s="1135"/>
      <c r="PDG2" s="1135"/>
      <c r="PDH2" s="1135"/>
      <c r="PDI2" s="1135"/>
      <c r="PDJ2" s="1135"/>
      <c r="PDK2" s="1135"/>
      <c r="PDL2" s="1135"/>
      <c r="PDM2" s="1135"/>
      <c r="PDN2" s="1135"/>
      <c r="PDO2" s="1135"/>
      <c r="PDP2" s="1135"/>
      <c r="PDQ2" s="1135"/>
      <c r="PDR2" s="1135"/>
      <c r="PDS2" s="1135"/>
      <c r="PDT2" s="1135"/>
      <c r="PDU2" s="1135"/>
      <c r="PDV2" s="1135"/>
      <c r="PDW2" s="1135"/>
      <c r="PDX2" s="1135"/>
      <c r="PDY2" s="1135"/>
      <c r="PDZ2" s="1135"/>
      <c r="PEA2" s="1135"/>
      <c r="PEB2" s="1135"/>
      <c r="PEC2" s="1135"/>
      <c r="PED2" s="1135"/>
      <c r="PEE2" s="1135"/>
      <c r="PEF2" s="1135"/>
      <c r="PEG2" s="1135"/>
      <c r="PEH2" s="1135"/>
      <c r="PEI2" s="1135"/>
      <c r="PEJ2" s="1135"/>
      <c r="PEK2" s="1135"/>
      <c r="PEL2" s="1135"/>
      <c r="PEM2" s="1135"/>
      <c r="PEN2" s="1135"/>
      <c r="PEO2" s="1135"/>
      <c r="PEP2" s="1135"/>
      <c r="PEQ2" s="1135"/>
      <c r="PER2" s="1135"/>
      <c r="PES2" s="1135"/>
      <c r="PET2" s="1135"/>
      <c r="PEU2" s="1135"/>
      <c r="PEV2" s="1135"/>
      <c r="PEW2" s="1135"/>
      <c r="PEX2" s="1135"/>
      <c r="PEY2" s="1135"/>
      <c r="PEZ2" s="1135"/>
      <c r="PFA2" s="1135"/>
      <c r="PFB2" s="1135"/>
      <c r="PFC2" s="1135"/>
      <c r="PFD2" s="1135"/>
      <c r="PFE2" s="1135"/>
      <c r="PFF2" s="1135"/>
      <c r="PFG2" s="1135"/>
      <c r="PFH2" s="1135"/>
      <c r="PFI2" s="1135"/>
      <c r="PFJ2" s="1135"/>
      <c r="PFK2" s="1135"/>
      <c r="PFL2" s="1135"/>
      <c r="PFM2" s="1135"/>
      <c r="PFN2" s="1135"/>
      <c r="PFO2" s="1135"/>
      <c r="PFP2" s="1135"/>
      <c r="PFQ2" s="1135"/>
      <c r="PFR2" s="1135"/>
      <c r="PFS2" s="1135"/>
      <c r="PFT2" s="1135"/>
      <c r="PFU2" s="1135"/>
      <c r="PFV2" s="1135"/>
      <c r="PFW2" s="1135"/>
      <c r="PFX2" s="1135"/>
      <c r="PFY2" s="1135"/>
      <c r="PFZ2" s="1135"/>
      <c r="PGA2" s="1135"/>
      <c r="PGB2" s="1135"/>
      <c r="PGC2" s="1135"/>
      <c r="PGD2" s="1135"/>
      <c r="PGE2" s="1135"/>
      <c r="PGF2" s="1135"/>
      <c r="PGG2" s="1135"/>
      <c r="PGH2" s="1135"/>
      <c r="PGI2" s="1135"/>
      <c r="PGJ2" s="1135"/>
      <c r="PGK2" s="1135"/>
      <c r="PGL2" s="1135"/>
      <c r="PGM2" s="1135"/>
      <c r="PGN2" s="1135"/>
      <c r="PGO2" s="1135"/>
      <c r="PGP2" s="1135"/>
      <c r="PGQ2" s="1135"/>
      <c r="PGR2" s="1135"/>
      <c r="PGS2" s="1135"/>
      <c r="PGT2" s="1135"/>
      <c r="PGU2" s="1135"/>
      <c r="PGV2" s="1135"/>
      <c r="PGW2" s="1135"/>
      <c r="PGX2" s="1135"/>
      <c r="PGY2" s="1135"/>
      <c r="PGZ2" s="1135"/>
      <c r="PHA2" s="1135"/>
      <c r="PHB2" s="1135"/>
      <c r="PHC2" s="1135"/>
      <c r="PHD2" s="1135"/>
      <c r="PHE2" s="1135"/>
      <c r="PHF2" s="1135"/>
      <c r="PHG2" s="1135"/>
      <c r="PHH2" s="1135"/>
      <c r="PHI2" s="1135"/>
      <c r="PHJ2" s="1135"/>
      <c r="PHK2" s="1135"/>
      <c r="PHL2" s="1135"/>
      <c r="PHM2" s="1135"/>
      <c r="PHN2" s="1135"/>
      <c r="PHO2" s="1135"/>
      <c r="PHP2" s="1135"/>
      <c r="PHQ2" s="1135"/>
      <c r="PHR2" s="1135"/>
      <c r="PHS2" s="1135"/>
      <c r="PHT2" s="1135"/>
      <c r="PHU2" s="1135"/>
      <c r="PHV2" s="1135"/>
      <c r="PHW2" s="1135"/>
      <c r="PHX2" s="1135"/>
      <c r="PHY2" s="1135"/>
      <c r="PHZ2" s="1135"/>
      <c r="PIA2" s="1135"/>
      <c r="PIB2" s="1135"/>
      <c r="PIC2" s="1135"/>
      <c r="PID2" s="1135"/>
      <c r="PIE2" s="1135"/>
      <c r="PIF2" s="1135"/>
      <c r="PIG2" s="1135"/>
      <c r="PIH2" s="1135"/>
      <c r="PII2" s="1135"/>
      <c r="PIJ2" s="1135"/>
      <c r="PIK2" s="1135"/>
      <c r="PIL2" s="1135"/>
      <c r="PIM2" s="1135"/>
      <c r="PIN2" s="1135"/>
      <c r="PIO2" s="1135"/>
      <c r="PIP2" s="1135"/>
      <c r="PIQ2" s="1135"/>
      <c r="PIR2" s="1135"/>
      <c r="PIS2" s="1135"/>
      <c r="PIT2" s="1135"/>
      <c r="PIU2" s="1135"/>
      <c r="PIV2" s="1135"/>
      <c r="PIW2" s="1135"/>
      <c r="PIX2" s="1135"/>
      <c r="PIY2" s="1135"/>
      <c r="PIZ2" s="1135"/>
      <c r="PJA2" s="1135"/>
      <c r="PJB2" s="1135"/>
      <c r="PJC2" s="1135"/>
      <c r="PJD2" s="1135"/>
      <c r="PJE2" s="1135"/>
      <c r="PJF2" s="1135"/>
      <c r="PJG2" s="1135"/>
      <c r="PJH2" s="1135"/>
      <c r="PJI2" s="1135"/>
      <c r="PJJ2" s="1135"/>
      <c r="PJK2" s="1135"/>
      <c r="PJL2" s="1135"/>
      <c r="PJM2" s="1135"/>
      <c r="PJN2" s="1135"/>
      <c r="PJO2" s="1135"/>
      <c r="PJP2" s="1135"/>
      <c r="PJQ2" s="1135"/>
      <c r="PJR2" s="1135"/>
      <c r="PJS2" s="1135"/>
      <c r="PJT2" s="1135"/>
      <c r="PJU2" s="1135"/>
      <c r="PJV2" s="1135"/>
      <c r="PJW2" s="1135"/>
      <c r="PJX2" s="1135"/>
      <c r="PJY2" s="1135"/>
      <c r="PJZ2" s="1135"/>
      <c r="PKA2" s="1135"/>
      <c r="PKB2" s="1135"/>
      <c r="PKC2" s="1135"/>
      <c r="PKD2" s="1135"/>
      <c r="PKE2" s="1135"/>
      <c r="PKF2" s="1135"/>
      <c r="PKG2" s="1135"/>
      <c r="PKH2" s="1135"/>
      <c r="PKI2" s="1135"/>
      <c r="PKJ2" s="1135"/>
      <c r="PKK2" s="1135"/>
      <c r="PKL2" s="1135"/>
      <c r="PKM2" s="1135"/>
      <c r="PKN2" s="1135"/>
      <c r="PKO2" s="1135"/>
      <c r="PKP2" s="1135"/>
      <c r="PKQ2" s="1135"/>
      <c r="PKR2" s="1135"/>
      <c r="PKS2" s="1135"/>
      <c r="PKT2" s="1135"/>
      <c r="PKU2" s="1135"/>
      <c r="PKV2" s="1135"/>
      <c r="PKW2" s="1135"/>
      <c r="PKX2" s="1135"/>
      <c r="PKY2" s="1135"/>
      <c r="PKZ2" s="1135"/>
      <c r="PLA2" s="1135"/>
      <c r="PLB2" s="1135"/>
      <c r="PLC2" s="1135"/>
      <c r="PLD2" s="1135"/>
      <c r="PLE2" s="1135"/>
      <c r="PLF2" s="1135"/>
      <c r="PLG2" s="1135"/>
      <c r="PLH2" s="1135"/>
      <c r="PLI2" s="1135"/>
      <c r="PLJ2" s="1135"/>
      <c r="PLK2" s="1135"/>
      <c r="PLL2" s="1135"/>
      <c r="PLM2" s="1135"/>
      <c r="PLN2" s="1135"/>
      <c r="PLO2" s="1135"/>
      <c r="PLP2" s="1135"/>
      <c r="PLQ2" s="1135"/>
      <c r="PLR2" s="1135"/>
      <c r="PLS2" s="1135"/>
      <c r="PLT2" s="1135"/>
      <c r="PLU2" s="1135"/>
      <c r="PLV2" s="1135"/>
      <c r="PLW2" s="1135"/>
      <c r="PLX2" s="1135"/>
      <c r="PLY2" s="1135"/>
      <c r="PLZ2" s="1135"/>
      <c r="PMA2" s="1135"/>
      <c r="PMB2" s="1135"/>
      <c r="PMC2" s="1135"/>
      <c r="PMD2" s="1135"/>
      <c r="PME2" s="1135"/>
      <c r="PMF2" s="1135"/>
      <c r="PMG2" s="1135"/>
      <c r="PMH2" s="1135"/>
      <c r="PMI2" s="1135"/>
      <c r="PMJ2" s="1135"/>
      <c r="PMK2" s="1135"/>
      <c r="PML2" s="1135"/>
      <c r="PMM2" s="1135"/>
      <c r="PMN2" s="1135"/>
      <c r="PMO2" s="1135"/>
      <c r="PMP2" s="1135"/>
      <c r="PMQ2" s="1135"/>
      <c r="PMR2" s="1135"/>
      <c r="PMS2" s="1135"/>
      <c r="PMT2" s="1135"/>
      <c r="PMU2" s="1135"/>
      <c r="PMV2" s="1135"/>
      <c r="PMW2" s="1135"/>
      <c r="PMX2" s="1135"/>
      <c r="PMY2" s="1135"/>
      <c r="PMZ2" s="1135"/>
      <c r="PNA2" s="1135"/>
      <c r="PNB2" s="1135"/>
      <c r="PNC2" s="1135"/>
      <c r="PND2" s="1135"/>
      <c r="PNE2" s="1135"/>
      <c r="PNF2" s="1135"/>
      <c r="PNG2" s="1135"/>
      <c r="PNH2" s="1135"/>
      <c r="PNI2" s="1135"/>
      <c r="PNJ2" s="1135"/>
      <c r="PNK2" s="1135"/>
      <c r="PNL2" s="1135"/>
      <c r="PNM2" s="1135"/>
      <c r="PNN2" s="1135"/>
      <c r="PNO2" s="1135"/>
      <c r="PNP2" s="1135"/>
      <c r="PNQ2" s="1135"/>
      <c r="PNR2" s="1135"/>
      <c r="PNS2" s="1135"/>
      <c r="PNT2" s="1135"/>
      <c r="PNU2" s="1135"/>
      <c r="PNV2" s="1135"/>
      <c r="PNW2" s="1135"/>
      <c r="PNX2" s="1135"/>
      <c r="PNY2" s="1135"/>
      <c r="PNZ2" s="1135"/>
      <c r="POA2" s="1135"/>
      <c r="POB2" s="1135"/>
      <c r="POC2" s="1135"/>
      <c r="POD2" s="1135"/>
      <c r="POE2" s="1135"/>
      <c r="POF2" s="1135"/>
      <c r="POG2" s="1135"/>
      <c r="POH2" s="1135"/>
      <c r="POI2" s="1135"/>
      <c r="POJ2" s="1135"/>
      <c r="POK2" s="1135"/>
      <c r="POL2" s="1135"/>
      <c r="POM2" s="1135"/>
      <c r="PON2" s="1135"/>
      <c r="POO2" s="1135"/>
      <c r="POP2" s="1135"/>
      <c r="POQ2" s="1135"/>
      <c r="POR2" s="1135"/>
      <c r="POS2" s="1135"/>
      <c r="POT2" s="1135"/>
      <c r="POU2" s="1135"/>
      <c r="POV2" s="1135"/>
      <c r="POW2" s="1135"/>
      <c r="POX2" s="1135"/>
      <c r="POY2" s="1135"/>
      <c r="POZ2" s="1135"/>
      <c r="PPA2" s="1135"/>
      <c r="PPB2" s="1135"/>
      <c r="PPC2" s="1135"/>
      <c r="PPD2" s="1135"/>
      <c r="PPE2" s="1135"/>
      <c r="PPF2" s="1135"/>
      <c r="PPG2" s="1135"/>
      <c r="PPH2" s="1135"/>
      <c r="PPI2" s="1135"/>
      <c r="PPJ2" s="1135"/>
      <c r="PPK2" s="1135"/>
      <c r="PPL2" s="1135"/>
      <c r="PPM2" s="1135"/>
      <c r="PPN2" s="1135"/>
      <c r="PPO2" s="1135"/>
      <c r="PPP2" s="1135"/>
      <c r="PPQ2" s="1135"/>
      <c r="PPR2" s="1135"/>
      <c r="PPS2" s="1135"/>
      <c r="PPT2" s="1135"/>
      <c r="PPU2" s="1135"/>
      <c r="PPV2" s="1135"/>
      <c r="PPW2" s="1135"/>
      <c r="PPX2" s="1135"/>
      <c r="PPY2" s="1135"/>
      <c r="PPZ2" s="1135"/>
      <c r="PQA2" s="1135"/>
      <c r="PQB2" s="1135"/>
      <c r="PQC2" s="1135"/>
      <c r="PQD2" s="1135"/>
      <c r="PQE2" s="1135"/>
      <c r="PQF2" s="1135"/>
      <c r="PQG2" s="1135"/>
      <c r="PQH2" s="1135"/>
      <c r="PQI2" s="1135"/>
      <c r="PQJ2" s="1135"/>
      <c r="PQK2" s="1135"/>
      <c r="PQL2" s="1135"/>
      <c r="PQM2" s="1135"/>
      <c r="PQN2" s="1135"/>
      <c r="PQO2" s="1135"/>
      <c r="PQP2" s="1135"/>
      <c r="PQQ2" s="1135"/>
      <c r="PQR2" s="1135"/>
      <c r="PQS2" s="1135"/>
      <c r="PQT2" s="1135"/>
      <c r="PQU2" s="1135"/>
      <c r="PQV2" s="1135"/>
      <c r="PQW2" s="1135"/>
      <c r="PQX2" s="1135"/>
      <c r="PQY2" s="1135"/>
      <c r="PQZ2" s="1135"/>
      <c r="PRA2" s="1135"/>
      <c r="PRB2" s="1135"/>
      <c r="PRC2" s="1135"/>
      <c r="PRD2" s="1135"/>
      <c r="PRE2" s="1135"/>
      <c r="PRF2" s="1135"/>
      <c r="PRG2" s="1135"/>
      <c r="PRH2" s="1135"/>
      <c r="PRI2" s="1135"/>
      <c r="PRJ2" s="1135"/>
      <c r="PRK2" s="1135"/>
      <c r="PRL2" s="1135"/>
      <c r="PRM2" s="1135"/>
      <c r="PRN2" s="1135"/>
      <c r="PRO2" s="1135"/>
      <c r="PRP2" s="1135"/>
      <c r="PRQ2" s="1135"/>
      <c r="PRR2" s="1135"/>
      <c r="PRS2" s="1135"/>
      <c r="PRT2" s="1135"/>
      <c r="PRU2" s="1135"/>
      <c r="PRV2" s="1135"/>
      <c r="PRW2" s="1135"/>
      <c r="PRX2" s="1135"/>
      <c r="PRY2" s="1135"/>
      <c r="PRZ2" s="1135"/>
      <c r="PSA2" s="1135"/>
      <c r="PSB2" s="1135"/>
      <c r="PSC2" s="1135"/>
      <c r="PSD2" s="1135"/>
      <c r="PSE2" s="1135"/>
      <c r="PSF2" s="1135"/>
      <c r="PSG2" s="1135"/>
      <c r="PSH2" s="1135"/>
      <c r="PSI2" s="1135"/>
      <c r="PSJ2" s="1135"/>
      <c r="PSK2" s="1135"/>
      <c r="PSL2" s="1135"/>
      <c r="PSM2" s="1135"/>
      <c r="PSN2" s="1135"/>
      <c r="PSO2" s="1135"/>
      <c r="PSP2" s="1135"/>
      <c r="PSQ2" s="1135"/>
      <c r="PSR2" s="1135"/>
      <c r="PSS2" s="1135"/>
      <c r="PST2" s="1135"/>
      <c r="PSU2" s="1135"/>
      <c r="PSV2" s="1135"/>
      <c r="PSW2" s="1135"/>
      <c r="PSX2" s="1135"/>
      <c r="PSY2" s="1135"/>
      <c r="PSZ2" s="1135"/>
      <c r="PTA2" s="1135"/>
      <c r="PTB2" s="1135"/>
      <c r="PTC2" s="1135"/>
      <c r="PTD2" s="1135"/>
      <c r="PTE2" s="1135"/>
      <c r="PTF2" s="1135"/>
      <c r="PTG2" s="1135"/>
      <c r="PTH2" s="1135"/>
      <c r="PTI2" s="1135"/>
      <c r="PTJ2" s="1135"/>
      <c r="PTK2" s="1135"/>
      <c r="PTL2" s="1135"/>
      <c r="PTM2" s="1135"/>
      <c r="PTN2" s="1135"/>
      <c r="PTO2" s="1135"/>
      <c r="PTP2" s="1135"/>
      <c r="PTQ2" s="1135"/>
      <c r="PTR2" s="1135"/>
      <c r="PTS2" s="1135"/>
      <c r="PTT2" s="1135"/>
      <c r="PTU2" s="1135"/>
      <c r="PTV2" s="1135"/>
      <c r="PTW2" s="1135"/>
      <c r="PTX2" s="1135"/>
      <c r="PTY2" s="1135"/>
      <c r="PTZ2" s="1135"/>
      <c r="PUA2" s="1135"/>
      <c r="PUB2" s="1135"/>
      <c r="PUC2" s="1135"/>
      <c r="PUD2" s="1135"/>
      <c r="PUE2" s="1135"/>
      <c r="PUF2" s="1135"/>
      <c r="PUG2" s="1135"/>
      <c r="PUH2" s="1135"/>
      <c r="PUI2" s="1135"/>
      <c r="PUJ2" s="1135"/>
      <c r="PUK2" s="1135"/>
      <c r="PUL2" s="1135"/>
      <c r="PUM2" s="1135"/>
      <c r="PUN2" s="1135"/>
      <c r="PUO2" s="1135"/>
      <c r="PUP2" s="1135"/>
      <c r="PUQ2" s="1135"/>
      <c r="PUR2" s="1135"/>
      <c r="PUS2" s="1135"/>
      <c r="PUT2" s="1135"/>
      <c r="PUU2" s="1135"/>
      <c r="PUV2" s="1135"/>
      <c r="PUW2" s="1135"/>
      <c r="PUX2" s="1135"/>
      <c r="PUY2" s="1135"/>
      <c r="PUZ2" s="1135"/>
      <c r="PVA2" s="1135"/>
      <c r="PVB2" s="1135"/>
      <c r="PVC2" s="1135"/>
      <c r="PVD2" s="1135"/>
      <c r="PVE2" s="1135"/>
      <c r="PVF2" s="1135"/>
      <c r="PVG2" s="1135"/>
      <c r="PVH2" s="1135"/>
      <c r="PVI2" s="1135"/>
      <c r="PVJ2" s="1135"/>
      <c r="PVK2" s="1135"/>
      <c r="PVL2" s="1135"/>
      <c r="PVM2" s="1135"/>
      <c r="PVN2" s="1135"/>
      <c r="PVO2" s="1135"/>
      <c r="PVP2" s="1135"/>
      <c r="PVQ2" s="1135"/>
      <c r="PVR2" s="1135"/>
      <c r="PVS2" s="1135"/>
      <c r="PVT2" s="1135"/>
      <c r="PVU2" s="1135"/>
      <c r="PVV2" s="1135"/>
      <c r="PVW2" s="1135"/>
      <c r="PVX2" s="1135"/>
      <c r="PVY2" s="1135"/>
      <c r="PVZ2" s="1135"/>
      <c r="PWA2" s="1135"/>
      <c r="PWB2" s="1135"/>
      <c r="PWC2" s="1135"/>
      <c r="PWD2" s="1135"/>
      <c r="PWE2" s="1135"/>
      <c r="PWF2" s="1135"/>
      <c r="PWG2" s="1135"/>
      <c r="PWH2" s="1135"/>
      <c r="PWI2" s="1135"/>
      <c r="PWJ2" s="1135"/>
      <c r="PWK2" s="1135"/>
      <c r="PWL2" s="1135"/>
      <c r="PWM2" s="1135"/>
      <c r="PWN2" s="1135"/>
      <c r="PWO2" s="1135"/>
      <c r="PWP2" s="1135"/>
      <c r="PWQ2" s="1135"/>
      <c r="PWR2" s="1135"/>
      <c r="PWS2" s="1135"/>
      <c r="PWT2" s="1135"/>
      <c r="PWU2" s="1135"/>
      <c r="PWV2" s="1135"/>
      <c r="PWW2" s="1135"/>
      <c r="PWX2" s="1135"/>
      <c r="PWY2" s="1135"/>
      <c r="PWZ2" s="1135"/>
      <c r="PXA2" s="1135"/>
      <c r="PXB2" s="1135"/>
      <c r="PXC2" s="1135"/>
      <c r="PXD2" s="1135"/>
      <c r="PXE2" s="1135"/>
      <c r="PXF2" s="1135"/>
      <c r="PXG2" s="1135"/>
      <c r="PXH2" s="1135"/>
      <c r="PXI2" s="1135"/>
      <c r="PXJ2" s="1135"/>
      <c r="PXK2" s="1135"/>
      <c r="PXL2" s="1135"/>
      <c r="PXM2" s="1135"/>
      <c r="PXN2" s="1135"/>
      <c r="PXO2" s="1135"/>
      <c r="PXP2" s="1135"/>
      <c r="PXQ2" s="1135"/>
      <c r="PXR2" s="1135"/>
      <c r="PXS2" s="1135"/>
      <c r="PXT2" s="1135"/>
      <c r="PXU2" s="1135"/>
      <c r="PXV2" s="1135"/>
      <c r="PXW2" s="1135"/>
      <c r="PXX2" s="1135"/>
      <c r="PXY2" s="1135"/>
      <c r="PXZ2" s="1135"/>
      <c r="PYA2" s="1135"/>
      <c r="PYB2" s="1135"/>
      <c r="PYC2" s="1135"/>
      <c r="PYD2" s="1135"/>
      <c r="PYE2" s="1135"/>
      <c r="PYF2" s="1135"/>
      <c r="PYG2" s="1135"/>
      <c r="PYH2" s="1135"/>
      <c r="PYI2" s="1135"/>
      <c r="PYJ2" s="1135"/>
      <c r="PYK2" s="1135"/>
      <c r="PYL2" s="1135"/>
      <c r="PYM2" s="1135"/>
      <c r="PYN2" s="1135"/>
      <c r="PYO2" s="1135"/>
      <c r="PYP2" s="1135"/>
      <c r="PYQ2" s="1135"/>
      <c r="PYR2" s="1135"/>
      <c r="PYS2" s="1135"/>
      <c r="PYT2" s="1135"/>
      <c r="PYU2" s="1135"/>
      <c r="PYV2" s="1135"/>
      <c r="PYW2" s="1135"/>
      <c r="PYX2" s="1135"/>
      <c r="PYY2" s="1135"/>
      <c r="PYZ2" s="1135"/>
      <c r="PZA2" s="1135"/>
      <c r="PZB2" s="1135"/>
      <c r="PZC2" s="1135"/>
      <c r="PZD2" s="1135"/>
      <c r="PZE2" s="1135"/>
      <c r="PZF2" s="1135"/>
      <c r="PZG2" s="1135"/>
      <c r="PZH2" s="1135"/>
      <c r="PZI2" s="1135"/>
      <c r="PZJ2" s="1135"/>
      <c r="PZK2" s="1135"/>
      <c r="PZL2" s="1135"/>
      <c r="PZM2" s="1135"/>
      <c r="PZN2" s="1135"/>
      <c r="PZO2" s="1135"/>
      <c r="PZP2" s="1135"/>
      <c r="PZQ2" s="1135"/>
      <c r="PZR2" s="1135"/>
      <c r="PZS2" s="1135"/>
      <c r="PZT2" s="1135"/>
      <c r="PZU2" s="1135"/>
      <c r="PZV2" s="1135"/>
      <c r="PZW2" s="1135"/>
      <c r="PZX2" s="1135"/>
      <c r="PZY2" s="1135"/>
      <c r="PZZ2" s="1135"/>
      <c r="QAA2" s="1135"/>
      <c r="QAB2" s="1135"/>
      <c r="QAC2" s="1135"/>
      <c r="QAD2" s="1135"/>
      <c r="QAE2" s="1135"/>
      <c r="QAF2" s="1135"/>
      <c r="QAG2" s="1135"/>
      <c r="QAH2" s="1135"/>
      <c r="QAI2" s="1135"/>
      <c r="QAJ2" s="1135"/>
      <c r="QAK2" s="1135"/>
      <c r="QAL2" s="1135"/>
      <c r="QAM2" s="1135"/>
      <c r="QAN2" s="1135"/>
      <c r="QAO2" s="1135"/>
      <c r="QAP2" s="1135"/>
      <c r="QAQ2" s="1135"/>
      <c r="QAR2" s="1135"/>
      <c r="QAS2" s="1135"/>
      <c r="QAT2" s="1135"/>
      <c r="QAU2" s="1135"/>
      <c r="QAV2" s="1135"/>
      <c r="QAW2" s="1135"/>
      <c r="QAX2" s="1135"/>
      <c r="QAY2" s="1135"/>
      <c r="QAZ2" s="1135"/>
      <c r="QBA2" s="1135"/>
      <c r="QBB2" s="1135"/>
      <c r="QBC2" s="1135"/>
      <c r="QBD2" s="1135"/>
      <c r="QBE2" s="1135"/>
      <c r="QBF2" s="1135"/>
      <c r="QBG2" s="1135"/>
      <c r="QBH2" s="1135"/>
      <c r="QBI2" s="1135"/>
      <c r="QBJ2" s="1135"/>
      <c r="QBK2" s="1135"/>
      <c r="QBL2" s="1135"/>
      <c r="QBM2" s="1135"/>
      <c r="QBN2" s="1135"/>
      <c r="QBO2" s="1135"/>
      <c r="QBP2" s="1135"/>
      <c r="QBQ2" s="1135"/>
      <c r="QBR2" s="1135"/>
      <c r="QBS2" s="1135"/>
      <c r="QBT2" s="1135"/>
      <c r="QBU2" s="1135"/>
      <c r="QBV2" s="1135"/>
      <c r="QBW2" s="1135"/>
      <c r="QBX2" s="1135"/>
      <c r="QBY2" s="1135"/>
      <c r="QBZ2" s="1135"/>
      <c r="QCA2" s="1135"/>
      <c r="QCB2" s="1135"/>
      <c r="QCC2" s="1135"/>
      <c r="QCD2" s="1135"/>
      <c r="QCE2" s="1135"/>
      <c r="QCF2" s="1135"/>
      <c r="QCG2" s="1135"/>
      <c r="QCH2" s="1135"/>
      <c r="QCI2" s="1135"/>
      <c r="QCJ2" s="1135"/>
      <c r="QCK2" s="1135"/>
      <c r="QCL2" s="1135"/>
      <c r="QCM2" s="1135"/>
      <c r="QCN2" s="1135"/>
      <c r="QCO2" s="1135"/>
      <c r="QCP2" s="1135"/>
      <c r="QCQ2" s="1135"/>
      <c r="QCR2" s="1135"/>
      <c r="QCS2" s="1135"/>
      <c r="QCT2" s="1135"/>
      <c r="QCU2" s="1135"/>
      <c r="QCV2" s="1135"/>
      <c r="QCW2" s="1135"/>
      <c r="QCX2" s="1135"/>
      <c r="QCY2" s="1135"/>
      <c r="QCZ2" s="1135"/>
      <c r="QDA2" s="1135"/>
      <c r="QDB2" s="1135"/>
      <c r="QDC2" s="1135"/>
      <c r="QDD2" s="1135"/>
      <c r="QDE2" s="1135"/>
      <c r="QDF2" s="1135"/>
      <c r="QDG2" s="1135"/>
      <c r="QDH2" s="1135"/>
      <c r="QDI2" s="1135"/>
      <c r="QDJ2" s="1135"/>
      <c r="QDK2" s="1135"/>
      <c r="QDL2" s="1135"/>
      <c r="QDM2" s="1135"/>
      <c r="QDN2" s="1135"/>
      <c r="QDO2" s="1135"/>
      <c r="QDP2" s="1135"/>
      <c r="QDQ2" s="1135"/>
      <c r="QDR2" s="1135"/>
      <c r="QDS2" s="1135"/>
      <c r="QDT2" s="1135"/>
      <c r="QDU2" s="1135"/>
      <c r="QDV2" s="1135"/>
      <c r="QDW2" s="1135"/>
      <c r="QDX2" s="1135"/>
      <c r="QDY2" s="1135"/>
      <c r="QDZ2" s="1135"/>
      <c r="QEA2" s="1135"/>
      <c r="QEB2" s="1135"/>
      <c r="QEC2" s="1135"/>
      <c r="QED2" s="1135"/>
      <c r="QEE2" s="1135"/>
      <c r="QEF2" s="1135"/>
      <c r="QEG2" s="1135"/>
      <c r="QEH2" s="1135"/>
      <c r="QEI2" s="1135"/>
      <c r="QEJ2" s="1135"/>
      <c r="QEK2" s="1135"/>
      <c r="QEL2" s="1135"/>
      <c r="QEM2" s="1135"/>
      <c r="QEN2" s="1135"/>
      <c r="QEO2" s="1135"/>
      <c r="QEP2" s="1135"/>
      <c r="QEQ2" s="1135"/>
      <c r="QER2" s="1135"/>
      <c r="QES2" s="1135"/>
      <c r="QET2" s="1135"/>
      <c r="QEU2" s="1135"/>
      <c r="QEV2" s="1135"/>
      <c r="QEW2" s="1135"/>
      <c r="QEX2" s="1135"/>
      <c r="QEY2" s="1135"/>
      <c r="QEZ2" s="1135"/>
      <c r="QFA2" s="1135"/>
      <c r="QFB2" s="1135"/>
      <c r="QFC2" s="1135"/>
      <c r="QFD2" s="1135"/>
      <c r="QFE2" s="1135"/>
      <c r="QFF2" s="1135"/>
      <c r="QFG2" s="1135"/>
      <c r="QFH2" s="1135"/>
      <c r="QFI2" s="1135"/>
      <c r="QFJ2" s="1135"/>
      <c r="QFK2" s="1135"/>
      <c r="QFL2" s="1135"/>
      <c r="QFM2" s="1135"/>
      <c r="QFN2" s="1135"/>
      <c r="QFO2" s="1135"/>
      <c r="QFP2" s="1135"/>
      <c r="QFQ2" s="1135"/>
      <c r="QFR2" s="1135"/>
      <c r="QFS2" s="1135"/>
      <c r="QFT2" s="1135"/>
      <c r="QFU2" s="1135"/>
      <c r="QFV2" s="1135"/>
      <c r="QFW2" s="1135"/>
      <c r="QFX2" s="1135"/>
      <c r="QFY2" s="1135"/>
      <c r="QFZ2" s="1135"/>
      <c r="QGA2" s="1135"/>
      <c r="QGB2" s="1135"/>
      <c r="QGC2" s="1135"/>
      <c r="QGD2" s="1135"/>
      <c r="QGE2" s="1135"/>
      <c r="QGF2" s="1135"/>
      <c r="QGG2" s="1135"/>
      <c r="QGH2" s="1135"/>
      <c r="QGI2" s="1135"/>
      <c r="QGJ2" s="1135"/>
      <c r="QGK2" s="1135"/>
      <c r="QGL2" s="1135"/>
      <c r="QGM2" s="1135"/>
      <c r="QGN2" s="1135"/>
      <c r="QGO2" s="1135"/>
      <c r="QGP2" s="1135"/>
      <c r="QGQ2" s="1135"/>
      <c r="QGR2" s="1135"/>
      <c r="QGS2" s="1135"/>
      <c r="QGT2" s="1135"/>
      <c r="QGU2" s="1135"/>
      <c r="QGV2" s="1135"/>
      <c r="QGW2" s="1135"/>
      <c r="QGX2" s="1135"/>
      <c r="QGY2" s="1135"/>
      <c r="QGZ2" s="1135"/>
      <c r="QHA2" s="1135"/>
      <c r="QHB2" s="1135"/>
      <c r="QHC2" s="1135"/>
      <c r="QHD2" s="1135"/>
      <c r="QHE2" s="1135"/>
      <c r="QHF2" s="1135"/>
      <c r="QHG2" s="1135"/>
      <c r="QHH2" s="1135"/>
      <c r="QHI2" s="1135"/>
      <c r="QHJ2" s="1135"/>
      <c r="QHK2" s="1135"/>
      <c r="QHL2" s="1135"/>
      <c r="QHM2" s="1135"/>
      <c r="QHN2" s="1135"/>
      <c r="QHO2" s="1135"/>
      <c r="QHP2" s="1135"/>
      <c r="QHQ2" s="1135"/>
      <c r="QHR2" s="1135"/>
      <c r="QHS2" s="1135"/>
      <c r="QHT2" s="1135"/>
      <c r="QHU2" s="1135"/>
      <c r="QHV2" s="1135"/>
      <c r="QHW2" s="1135"/>
      <c r="QHX2" s="1135"/>
      <c r="QHY2" s="1135"/>
      <c r="QHZ2" s="1135"/>
      <c r="QIA2" s="1135"/>
      <c r="QIB2" s="1135"/>
      <c r="QIC2" s="1135"/>
      <c r="QID2" s="1135"/>
      <c r="QIE2" s="1135"/>
      <c r="QIF2" s="1135"/>
      <c r="QIG2" s="1135"/>
      <c r="QIH2" s="1135"/>
      <c r="QII2" s="1135"/>
      <c r="QIJ2" s="1135"/>
      <c r="QIK2" s="1135"/>
      <c r="QIL2" s="1135"/>
      <c r="QIM2" s="1135"/>
      <c r="QIN2" s="1135"/>
      <c r="QIO2" s="1135"/>
      <c r="QIP2" s="1135"/>
      <c r="QIQ2" s="1135"/>
      <c r="QIR2" s="1135"/>
      <c r="QIS2" s="1135"/>
      <c r="QIT2" s="1135"/>
      <c r="QIU2" s="1135"/>
      <c r="QIV2" s="1135"/>
      <c r="QIW2" s="1135"/>
      <c r="QIX2" s="1135"/>
      <c r="QIY2" s="1135"/>
      <c r="QIZ2" s="1135"/>
      <c r="QJA2" s="1135"/>
      <c r="QJB2" s="1135"/>
      <c r="QJC2" s="1135"/>
      <c r="QJD2" s="1135"/>
      <c r="QJE2" s="1135"/>
      <c r="QJF2" s="1135"/>
      <c r="QJG2" s="1135"/>
      <c r="QJH2" s="1135"/>
      <c r="QJI2" s="1135"/>
      <c r="QJJ2" s="1135"/>
      <c r="QJK2" s="1135"/>
      <c r="QJL2" s="1135"/>
      <c r="QJM2" s="1135"/>
      <c r="QJN2" s="1135"/>
      <c r="QJO2" s="1135"/>
      <c r="QJP2" s="1135"/>
      <c r="QJQ2" s="1135"/>
      <c r="QJR2" s="1135"/>
      <c r="QJS2" s="1135"/>
      <c r="QJT2" s="1135"/>
      <c r="QJU2" s="1135"/>
      <c r="QJV2" s="1135"/>
      <c r="QJW2" s="1135"/>
      <c r="QJX2" s="1135"/>
      <c r="QJY2" s="1135"/>
      <c r="QJZ2" s="1135"/>
      <c r="QKA2" s="1135"/>
      <c r="QKB2" s="1135"/>
      <c r="QKC2" s="1135"/>
      <c r="QKD2" s="1135"/>
      <c r="QKE2" s="1135"/>
      <c r="QKF2" s="1135"/>
      <c r="QKG2" s="1135"/>
      <c r="QKH2" s="1135"/>
      <c r="QKI2" s="1135"/>
      <c r="QKJ2" s="1135"/>
      <c r="QKK2" s="1135"/>
      <c r="QKL2" s="1135"/>
      <c r="QKM2" s="1135"/>
      <c r="QKN2" s="1135"/>
      <c r="QKO2" s="1135"/>
      <c r="QKP2" s="1135"/>
      <c r="QKQ2" s="1135"/>
      <c r="QKR2" s="1135"/>
      <c r="QKS2" s="1135"/>
      <c r="QKT2" s="1135"/>
      <c r="QKU2" s="1135"/>
      <c r="QKV2" s="1135"/>
      <c r="QKW2" s="1135"/>
      <c r="QKX2" s="1135"/>
      <c r="QKY2" s="1135"/>
      <c r="QKZ2" s="1135"/>
      <c r="QLA2" s="1135"/>
      <c r="QLB2" s="1135"/>
      <c r="QLC2" s="1135"/>
      <c r="QLD2" s="1135"/>
      <c r="QLE2" s="1135"/>
      <c r="QLF2" s="1135"/>
      <c r="QLG2" s="1135"/>
      <c r="QLH2" s="1135"/>
      <c r="QLI2" s="1135"/>
      <c r="QLJ2" s="1135"/>
      <c r="QLK2" s="1135"/>
      <c r="QLL2" s="1135"/>
      <c r="QLM2" s="1135"/>
      <c r="QLN2" s="1135"/>
      <c r="QLO2" s="1135"/>
      <c r="QLP2" s="1135"/>
      <c r="QLQ2" s="1135"/>
      <c r="QLR2" s="1135"/>
      <c r="QLS2" s="1135"/>
      <c r="QLT2" s="1135"/>
      <c r="QLU2" s="1135"/>
      <c r="QLV2" s="1135"/>
      <c r="QLW2" s="1135"/>
      <c r="QLX2" s="1135"/>
      <c r="QLY2" s="1135"/>
      <c r="QLZ2" s="1135"/>
      <c r="QMA2" s="1135"/>
      <c r="QMB2" s="1135"/>
      <c r="QMC2" s="1135"/>
      <c r="QMD2" s="1135"/>
      <c r="QME2" s="1135"/>
      <c r="QMF2" s="1135"/>
      <c r="QMG2" s="1135"/>
      <c r="QMH2" s="1135"/>
      <c r="QMI2" s="1135"/>
      <c r="QMJ2" s="1135"/>
      <c r="QMK2" s="1135"/>
      <c r="QML2" s="1135"/>
      <c r="QMM2" s="1135"/>
      <c r="QMN2" s="1135"/>
      <c r="QMO2" s="1135"/>
      <c r="QMP2" s="1135"/>
      <c r="QMQ2" s="1135"/>
      <c r="QMR2" s="1135"/>
      <c r="QMS2" s="1135"/>
      <c r="QMT2" s="1135"/>
      <c r="QMU2" s="1135"/>
      <c r="QMV2" s="1135"/>
      <c r="QMW2" s="1135"/>
      <c r="QMX2" s="1135"/>
      <c r="QMY2" s="1135"/>
      <c r="QMZ2" s="1135"/>
      <c r="QNA2" s="1135"/>
      <c r="QNB2" s="1135"/>
      <c r="QNC2" s="1135"/>
      <c r="QND2" s="1135"/>
      <c r="QNE2" s="1135"/>
      <c r="QNF2" s="1135"/>
      <c r="QNG2" s="1135"/>
      <c r="QNH2" s="1135"/>
      <c r="QNI2" s="1135"/>
      <c r="QNJ2" s="1135"/>
      <c r="QNK2" s="1135"/>
      <c r="QNL2" s="1135"/>
      <c r="QNM2" s="1135"/>
      <c r="QNN2" s="1135"/>
      <c r="QNO2" s="1135"/>
      <c r="QNP2" s="1135"/>
      <c r="QNQ2" s="1135"/>
      <c r="QNR2" s="1135"/>
      <c r="QNS2" s="1135"/>
      <c r="QNT2" s="1135"/>
      <c r="QNU2" s="1135"/>
      <c r="QNV2" s="1135"/>
      <c r="QNW2" s="1135"/>
      <c r="QNX2" s="1135"/>
      <c r="QNY2" s="1135"/>
      <c r="QNZ2" s="1135"/>
      <c r="QOA2" s="1135"/>
      <c r="QOB2" s="1135"/>
      <c r="QOC2" s="1135"/>
      <c r="QOD2" s="1135"/>
      <c r="QOE2" s="1135"/>
      <c r="QOF2" s="1135"/>
      <c r="QOG2" s="1135"/>
      <c r="QOH2" s="1135"/>
      <c r="QOI2" s="1135"/>
      <c r="QOJ2" s="1135"/>
      <c r="QOK2" s="1135"/>
      <c r="QOL2" s="1135"/>
      <c r="QOM2" s="1135"/>
      <c r="QON2" s="1135"/>
      <c r="QOO2" s="1135"/>
      <c r="QOP2" s="1135"/>
      <c r="QOQ2" s="1135"/>
      <c r="QOR2" s="1135"/>
      <c r="QOS2" s="1135"/>
      <c r="QOT2" s="1135"/>
      <c r="QOU2" s="1135"/>
      <c r="QOV2" s="1135"/>
      <c r="QOW2" s="1135"/>
      <c r="QOX2" s="1135"/>
      <c r="QOY2" s="1135"/>
      <c r="QOZ2" s="1135"/>
      <c r="QPA2" s="1135"/>
      <c r="QPB2" s="1135"/>
      <c r="QPC2" s="1135"/>
      <c r="QPD2" s="1135"/>
      <c r="QPE2" s="1135"/>
      <c r="QPF2" s="1135"/>
      <c r="QPG2" s="1135"/>
      <c r="QPH2" s="1135"/>
      <c r="QPI2" s="1135"/>
      <c r="QPJ2" s="1135"/>
      <c r="QPK2" s="1135"/>
      <c r="QPL2" s="1135"/>
      <c r="QPM2" s="1135"/>
      <c r="QPN2" s="1135"/>
      <c r="QPO2" s="1135"/>
      <c r="QPP2" s="1135"/>
      <c r="QPQ2" s="1135"/>
      <c r="QPR2" s="1135"/>
      <c r="QPS2" s="1135"/>
      <c r="QPT2" s="1135"/>
      <c r="QPU2" s="1135"/>
      <c r="QPV2" s="1135"/>
      <c r="QPW2" s="1135"/>
      <c r="QPX2" s="1135"/>
      <c r="QPY2" s="1135"/>
      <c r="QPZ2" s="1135"/>
      <c r="QQA2" s="1135"/>
      <c r="QQB2" s="1135"/>
      <c r="QQC2" s="1135"/>
      <c r="QQD2" s="1135"/>
      <c r="QQE2" s="1135"/>
      <c r="QQF2" s="1135"/>
      <c r="QQG2" s="1135"/>
      <c r="QQH2" s="1135"/>
      <c r="QQI2" s="1135"/>
      <c r="QQJ2" s="1135"/>
      <c r="QQK2" s="1135"/>
      <c r="QQL2" s="1135"/>
      <c r="QQM2" s="1135"/>
      <c r="QQN2" s="1135"/>
      <c r="QQO2" s="1135"/>
      <c r="QQP2" s="1135"/>
      <c r="QQQ2" s="1135"/>
      <c r="QQR2" s="1135"/>
      <c r="QQS2" s="1135"/>
      <c r="QQT2" s="1135"/>
      <c r="QQU2" s="1135"/>
      <c r="QQV2" s="1135"/>
      <c r="QQW2" s="1135"/>
      <c r="QQX2" s="1135"/>
      <c r="QQY2" s="1135"/>
      <c r="QQZ2" s="1135"/>
      <c r="QRA2" s="1135"/>
      <c r="QRB2" s="1135"/>
      <c r="QRC2" s="1135"/>
      <c r="QRD2" s="1135"/>
      <c r="QRE2" s="1135"/>
      <c r="QRF2" s="1135"/>
      <c r="QRG2" s="1135"/>
      <c r="QRH2" s="1135"/>
      <c r="QRI2" s="1135"/>
      <c r="QRJ2" s="1135"/>
      <c r="QRK2" s="1135"/>
      <c r="QRL2" s="1135"/>
      <c r="QRM2" s="1135"/>
      <c r="QRN2" s="1135"/>
      <c r="QRO2" s="1135"/>
      <c r="QRP2" s="1135"/>
      <c r="QRQ2" s="1135"/>
      <c r="QRR2" s="1135"/>
      <c r="QRS2" s="1135"/>
      <c r="QRT2" s="1135"/>
      <c r="QRU2" s="1135"/>
      <c r="QRV2" s="1135"/>
      <c r="QRW2" s="1135"/>
      <c r="QRX2" s="1135"/>
      <c r="QRY2" s="1135"/>
      <c r="QRZ2" s="1135"/>
      <c r="QSA2" s="1135"/>
      <c r="QSB2" s="1135"/>
      <c r="QSC2" s="1135"/>
      <c r="QSD2" s="1135"/>
      <c r="QSE2" s="1135"/>
      <c r="QSF2" s="1135"/>
      <c r="QSG2" s="1135"/>
      <c r="QSH2" s="1135"/>
      <c r="QSI2" s="1135"/>
      <c r="QSJ2" s="1135"/>
      <c r="QSK2" s="1135"/>
      <c r="QSL2" s="1135"/>
      <c r="QSM2" s="1135"/>
      <c r="QSN2" s="1135"/>
      <c r="QSO2" s="1135"/>
      <c r="QSP2" s="1135"/>
      <c r="QSQ2" s="1135"/>
      <c r="QSR2" s="1135"/>
      <c r="QSS2" s="1135"/>
      <c r="QST2" s="1135"/>
      <c r="QSU2" s="1135"/>
      <c r="QSV2" s="1135"/>
      <c r="QSW2" s="1135"/>
      <c r="QSX2" s="1135"/>
      <c r="QSY2" s="1135"/>
      <c r="QSZ2" s="1135"/>
      <c r="QTA2" s="1135"/>
      <c r="QTB2" s="1135"/>
      <c r="QTC2" s="1135"/>
      <c r="QTD2" s="1135"/>
      <c r="QTE2" s="1135"/>
      <c r="QTF2" s="1135"/>
      <c r="QTG2" s="1135"/>
      <c r="QTH2" s="1135"/>
      <c r="QTI2" s="1135"/>
      <c r="QTJ2" s="1135"/>
      <c r="QTK2" s="1135"/>
      <c r="QTL2" s="1135"/>
      <c r="QTM2" s="1135"/>
      <c r="QTN2" s="1135"/>
      <c r="QTO2" s="1135"/>
      <c r="QTP2" s="1135"/>
      <c r="QTQ2" s="1135"/>
      <c r="QTR2" s="1135"/>
      <c r="QTS2" s="1135"/>
      <c r="QTT2" s="1135"/>
      <c r="QTU2" s="1135"/>
      <c r="QTV2" s="1135"/>
      <c r="QTW2" s="1135"/>
      <c r="QTX2" s="1135"/>
      <c r="QTY2" s="1135"/>
      <c r="QTZ2" s="1135"/>
      <c r="QUA2" s="1135"/>
      <c r="QUB2" s="1135"/>
      <c r="QUC2" s="1135"/>
      <c r="QUD2" s="1135"/>
      <c r="QUE2" s="1135"/>
      <c r="QUF2" s="1135"/>
      <c r="QUG2" s="1135"/>
      <c r="QUH2" s="1135"/>
      <c r="QUI2" s="1135"/>
      <c r="QUJ2" s="1135"/>
      <c r="QUK2" s="1135"/>
      <c r="QUL2" s="1135"/>
      <c r="QUM2" s="1135"/>
      <c r="QUN2" s="1135"/>
      <c r="QUO2" s="1135"/>
      <c r="QUP2" s="1135"/>
      <c r="QUQ2" s="1135"/>
      <c r="QUR2" s="1135"/>
      <c r="QUS2" s="1135"/>
      <c r="QUT2" s="1135"/>
      <c r="QUU2" s="1135"/>
      <c r="QUV2" s="1135"/>
      <c r="QUW2" s="1135"/>
      <c r="QUX2" s="1135"/>
      <c r="QUY2" s="1135"/>
      <c r="QUZ2" s="1135"/>
      <c r="QVA2" s="1135"/>
      <c r="QVB2" s="1135"/>
      <c r="QVC2" s="1135"/>
      <c r="QVD2" s="1135"/>
      <c r="QVE2" s="1135"/>
      <c r="QVF2" s="1135"/>
      <c r="QVG2" s="1135"/>
      <c r="QVH2" s="1135"/>
      <c r="QVI2" s="1135"/>
      <c r="QVJ2" s="1135"/>
      <c r="QVK2" s="1135"/>
      <c r="QVL2" s="1135"/>
      <c r="QVM2" s="1135"/>
      <c r="QVN2" s="1135"/>
      <c r="QVO2" s="1135"/>
      <c r="QVP2" s="1135"/>
      <c r="QVQ2" s="1135"/>
      <c r="QVR2" s="1135"/>
      <c r="QVS2" s="1135"/>
      <c r="QVT2" s="1135"/>
      <c r="QVU2" s="1135"/>
      <c r="QVV2" s="1135"/>
      <c r="QVW2" s="1135"/>
      <c r="QVX2" s="1135"/>
      <c r="QVY2" s="1135"/>
      <c r="QVZ2" s="1135"/>
      <c r="QWA2" s="1135"/>
      <c r="QWB2" s="1135"/>
      <c r="QWC2" s="1135"/>
      <c r="QWD2" s="1135"/>
      <c r="QWE2" s="1135"/>
      <c r="QWF2" s="1135"/>
      <c r="QWG2" s="1135"/>
      <c r="QWH2" s="1135"/>
      <c r="QWI2" s="1135"/>
      <c r="QWJ2" s="1135"/>
      <c r="QWK2" s="1135"/>
      <c r="QWL2" s="1135"/>
      <c r="QWM2" s="1135"/>
      <c r="QWN2" s="1135"/>
      <c r="QWO2" s="1135"/>
      <c r="QWP2" s="1135"/>
      <c r="QWQ2" s="1135"/>
      <c r="QWR2" s="1135"/>
      <c r="QWS2" s="1135"/>
      <c r="QWT2" s="1135"/>
      <c r="QWU2" s="1135"/>
      <c r="QWV2" s="1135"/>
      <c r="QWW2" s="1135"/>
      <c r="QWX2" s="1135"/>
      <c r="QWY2" s="1135"/>
      <c r="QWZ2" s="1135"/>
      <c r="QXA2" s="1135"/>
      <c r="QXB2" s="1135"/>
      <c r="QXC2" s="1135"/>
      <c r="QXD2" s="1135"/>
      <c r="QXE2" s="1135"/>
      <c r="QXF2" s="1135"/>
      <c r="QXG2" s="1135"/>
      <c r="QXH2" s="1135"/>
      <c r="QXI2" s="1135"/>
      <c r="QXJ2" s="1135"/>
      <c r="QXK2" s="1135"/>
      <c r="QXL2" s="1135"/>
      <c r="QXM2" s="1135"/>
      <c r="QXN2" s="1135"/>
      <c r="QXO2" s="1135"/>
      <c r="QXP2" s="1135"/>
      <c r="QXQ2" s="1135"/>
      <c r="QXR2" s="1135"/>
      <c r="QXS2" s="1135"/>
      <c r="QXT2" s="1135"/>
      <c r="QXU2" s="1135"/>
      <c r="QXV2" s="1135"/>
      <c r="QXW2" s="1135"/>
      <c r="QXX2" s="1135"/>
      <c r="QXY2" s="1135"/>
      <c r="QXZ2" s="1135"/>
      <c r="QYA2" s="1135"/>
      <c r="QYB2" s="1135"/>
      <c r="QYC2" s="1135"/>
      <c r="QYD2" s="1135"/>
      <c r="QYE2" s="1135"/>
      <c r="QYF2" s="1135"/>
      <c r="QYG2" s="1135"/>
      <c r="QYH2" s="1135"/>
      <c r="QYI2" s="1135"/>
      <c r="QYJ2" s="1135"/>
      <c r="QYK2" s="1135"/>
      <c r="QYL2" s="1135"/>
      <c r="QYM2" s="1135"/>
      <c r="QYN2" s="1135"/>
      <c r="QYO2" s="1135"/>
      <c r="QYP2" s="1135"/>
      <c r="QYQ2" s="1135"/>
      <c r="QYR2" s="1135"/>
      <c r="QYS2" s="1135"/>
      <c r="QYT2" s="1135"/>
      <c r="QYU2" s="1135"/>
      <c r="QYV2" s="1135"/>
      <c r="QYW2" s="1135"/>
      <c r="QYX2" s="1135"/>
      <c r="QYY2" s="1135"/>
      <c r="QYZ2" s="1135"/>
      <c r="QZA2" s="1135"/>
      <c r="QZB2" s="1135"/>
      <c r="QZC2" s="1135"/>
      <c r="QZD2" s="1135"/>
      <c r="QZE2" s="1135"/>
      <c r="QZF2" s="1135"/>
      <c r="QZG2" s="1135"/>
      <c r="QZH2" s="1135"/>
      <c r="QZI2" s="1135"/>
      <c r="QZJ2" s="1135"/>
      <c r="QZK2" s="1135"/>
      <c r="QZL2" s="1135"/>
      <c r="QZM2" s="1135"/>
      <c r="QZN2" s="1135"/>
      <c r="QZO2" s="1135"/>
      <c r="QZP2" s="1135"/>
      <c r="QZQ2" s="1135"/>
      <c r="QZR2" s="1135"/>
      <c r="QZS2" s="1135"/>
      <c r="QZT2" s="1135"/>
      <c r="QZU2" s="1135"/>
      <c r="QZV2" s="1135"/>
      <c r="QZW2" s="1135"/>
      <c r="QZX2" s="1135"/>
      <c r="QZY2" s="1135"/>
      <c r="QZZ2" s="1135"/>
      <c r="RAA2" s="1135"/>
      <c r="RAB2" s="1135"/>
      <c r="RAC2" s="1135"/>
      <c r="RAD2" s="1135"/>
      <c r="RAE2" s="1135"/>
      <c r="RAF2" s="1135"/>
      <c r="RAG2" s="1135"/>
      <c r="RAH2" s="1135"/>
      <c r="RAI2" s="1135"/>
      <c r="RAJ2" s="1135"/>
      <c r="RAK2" s="1135"/>
      <c r="RAL2" s="1135"/>
      <c r="RAM2" s="1135"/>
      <c r="RAN2" s="1135"/>
      <c r="RAO2" s="1135"/>
      <c r="RAP2" s="1135"/>
      <c r="RAQ2" s="1135"/>
      <c r="RAR2" s="1135"/>
      <c r="RAS2" s="1135"/>
      <c r="RAT2" s="1135"/>
      <c r="RAU2" s="1135"/>
      <c r="RAV2" s="1135"/>
      <c r="RAW2" s="1135"/>
      <c r="RAX2" s="1135"/>
      <c r="RAY2" s="1135"/>
      <c r="RAZ2" s="1135"/>
      <c r="RBA2" s="1135"/>
      <c r="RBB2" s="1135"/>
      <c r="RBC2" s="1135"/>
      <c r="RBD2" s="1135"/>
      <c r="RBE2" s="1135"/>
      <c r="RBF2" s="1135"/>
      <c r="RBG2" s="1135"/>
      <c r="RBH2" s="1135"/>
      <c r="RBI2" s="1135"/>
      <c r="RBJ2" s="1135"/>
      <c r="RBK2" s="1135"/>
      <c r="RBL2" s="1135"/>
      <c r="RBM2" s="1135"/>
      <c r="RBN2" s="1135"/>
      <c r="RBO2" s="1135"/>
      <c r="RBP2" s="1135"/>
      <c r="RBQ2" s="1135"/>
      <c r="RBR2" s="1135"/>
      <c r="RBS2" s="1135"/>
      <c r="RBT2" s="1135"/>
      <c r="RBU2" s="1135"/>
      <c r="RBV2" s="1135"/>
      <c r="RBW2" s="1135"/>
      <c r="RBX2" s="1135"/>
      <c r="RBY2" s="1135"/>
      <c r="RBZ2" s="1135"/>
      <c r="RCA2" s="1135"/>
      <c r="RCB2" s="1135"/>
      <c r="RCC2" s="1135"/>
      <c r="RCD2" s="1135"/>
      <c r="RCE2" s="1135"/>
      <c r="RCF2" s="1135"/>
      <c r="RCG2" s="1135"/>
      <c r="RCH2" s="1135"/>
      <c r="RCI2" s="1135"/>
      <c r="RCJ2" s="1135"/>
      <c r="RCK2" s="1135"/>
      <c r="RCL2" s="1135"/>
      <c r="RCM2" s="1135"/>
      <c r="RCN2" s="1135"/>
      <c r="RCO2" s="1135"/>
      <c r="RCP2" s="1135"/>
      <c r="RCQ2" s="1135"/>
      <c r="RCR2" s="1135"/>
      <c r="RCS2" s="1135"/>
      <c r="RCT2" s="1135"/>
      <c r="RCU2" s="1135"/>
      <c r="RCV2" s="1135"/>
      <c r="RCW2" s="1135"/>
      <c r="RCX2" s="1135"/>
      <c r="RCY2" s="1135"/>
      <c r="RCZ2" s="1135"/>
      <c r="RDA2" s="1135"/>
      <c r="RDB2" s="1135"/>
      <c r="RDC2" s="1135"/>
      <c r="RDD2" s="1135"/>
      <c r="RDE2" s="1135"/>
      <c r="RDF2" s="1135"/>
      <c r="RDG2" s="1135"/>
      <c r="RDH2" s="1135"/>
      <c r="RDI2" s="1135"/>
      <c r="RDJ2" s="1135"/>
      <c r="RDK2" s="1135"/>
      <c r="RDL2" s="1135"/>
      <c r="RDM2" s="1135"/>
      <c r="RDN2" s="1135"/>
      <c r="RDO2" s="1135"/>
      <c r="RDP2" s="1135"/>
      <c r="RDQ2" s="1135"/>
      <c r="RDR2" s="1135"/>
      <c r="RDS2" s="1135"/>
      <c r="RDT2" s="1135"/>
      <c r="RDU2" s="1135"/>
      <c r="RDV2" s="1135"/>
      <c r="RDW2" s="1135"/>
      <c r="RDX2" s="1135"/>
      <c r="RDY2" s="1135"/>
      <c r="RDZ2" s="1135"/>
      <c r="REA2" s="1135"/>
      <c r="REB2" s="1135"/>
      <c r="REC2" s="1135"/>
      <c r="RED2" s="1135"/>
      <c r="REE2" s="1135"/>
      <c r="REF2" s="1135"/>
      <c r="REG2" s="1135"/>
      <c r="REH2" s="1135"/>
      <c r="REI2" s="1135"/>
      <c r="REJ2" s="1135"/>
      <c r="REK2" s="1135"/>
      <c r="REL2" s="1135"/>
      <c r="REM2" s="1135"/>
      <c r="REN2" s="1135"/>
      <c r="REO2" s="1135"/>
      <c r="REP2" s="1135"/>
      <c r="REQ2" s="1135"/>
      <c r="RER2" s="1135"/>
      <c r="RES2" s="1135"/>
      <c r="RET2" s="1135"/>
      <c r="REU2" s="1135"/>
      <c r="REV2" s="1135"/>
      <c r="REW2" s="1135"/>
      <c r="REX2" s="1135"/>
      <c r="REY2" s="1135"/>
      <c r="REZ2" s="1135"/>
      <c r="RFA2" s="1135"/>
      <c r="RFB2" s="1135"/>
      <c r="RFC2" s="1135"/>
      <c r="RFD2" s="1135"/>
      <c r="RFE2" s="1135"/>
      <c r="RFF2" s="1135"/>
      <c r="RFG2" s="1135"/>
      <c r="RFH2" s="1135"/>
      <c r="RFI2" s="1135"/>
      <c r="RFJ2" s="1135"/>
      <c r="RFK2" s="1135"/>
      <c r="RFL2" s="1135"/>
      <c r="RFM2" s="1135"/>
      <c r="RFN2" s="1135"/>
      <c r="RFO2" s="1135"/>
      <c r="RFP2" s="1135"/>
      <c r="RFQ2" s="1135"/>
      <c r="RFR2" s="1135"/>
      <c r="RFS2" s="1135"/>
      <c r="RFT2" s="1135"/>
      <c r="RFU2" s="1135"/>
      <c r="RFV2" s="1135"/>
      <c r="RFW2" s="1135"/>
      <c r="RFX2" s="1135"/>
      <c r="RFY2" s="1135"/>
      <c r="RFZ2" s="1135"/>
      <c r="RGA2" s="1135"/>
      <c r="RGB2" s="1135"/>
      <c r="RGC2" s="1135"/>
      <c r="RGD2" s="1135"/>
      <c r="RGE2" s="1135"/>
      <c r="RGF2" s="1135"/>
      <c r="RGG2" s="1135"/>
      <c r="RGH2" s="1135"/>
      <c r="RGI2" s="1135"/>
      <c r="RGJ2" s="1135"/>
      <c r="RGK2" s="1135"/>
      <c r="RGL2" s="1135"/>
      <c r="RGM2" s="1135"/>
      <c r="RGN2" s="1135"/>
      <c r="RGO2" s="1135"/>
      <c r="RGP2" s="1135"/>
      <c r="RGQ2" s="1135"/>
      <c r="RGR2" s="1135"/>
      <c r="RGS2" s="1135"/>
      <c r="RGT2" s="1135"/>
      <c r="RGU2" s="1135"/>
      <c r="RGV2" s="1135"/>
      <c r="RGW2" s="1135"/>
      <c r="RGX2" s="1135"/>
      <c r="RGY2" s="1135"/>
      <c r="RGZ2" s="1135"/>
      <c r="RHA2" s="1135"/>
      <c r="RHB2" s="1135"/>
      <c r="RHC2" s="1135"/>
      <c r="RHD2" s="1135"/>
      <c r="RHE2" s="1135"/>
      <c r="RHF2" s="1135"/>
      <c r="RHG2" s="1135"/>
      <c r="RHH2" s="1135"/>
      <c r="RHI2" s="1135"/>
      <c r="RHJ2" s="1135"/>
      <c r="RHK2" s="1135"/>
      <c r="RHL2" s="1135"/>
      <c r="RHM2" s="1135"/>
      <c r="RHN2" s="1135"/>
      <c r="RHO2" s="1135"/>
      <c r="RHP2" s="1135"/>
      <c r="RHQ2" s="1135"/>
      <c r="RHR2" s="1135"/>
      <c r="RHS2" s="1135"/>
      <c r="RHT2" s="1135"/>
      <c r="RHU2" s="1135"/>
      <c r="RHV2" s="1135"/>
      <c r="RHW2" s="1135"/>
      <c r="RHX2" s="1135"/>
      <c r="RHY2" s="1135"/>
      <c r="RHZ2" s="1135"/>
      <c r="RIA2" s="1135"/>
      <c r="RIB2" s="1135"/>
      <c r="RIC2" s="1135"/>
      <c r="RID2" s="1135"/>
      <c r="RIE2" s="1135"/>
      <c r="RIF2" s="1135"/>
      <c r="RIG2" s="1135"/>
      <c r="RIH2" s="1135"/>
      <c r="RII2" s="1135"/>
      <c r="RIJ2" s="1135"/>
      <c r="RIK2" s="1135"/>
      <c r="RIL2" s="1135"/>
      <c r="RIM2" s="1135"/>
      <c r="RIN2" s="1135"/>
      <c r="RIO2" s="1135"/>
      <c r="RIP2" s="1135"/>
      <c r="RIQ2" s="1135"/>
      <c r="RIR2" s="1135"/>
      <c r="RIS2" s="1135"/>
      <c r="RIT2" s="1135"/>
      <c r="RIU2" s="1135"/>
      <c r="RIV2" s="1135"/>
      <c r="RIW2" s="1135"/>
      <c r="RIX2" s="1135"/>
      <c r="RIY2" s="1135"/>
      <c r="RIZ2" s="1135"/>
      <c r="RJA2" s="1135"/>
      <c r="RJB2" s="1135"/>
      <c r="RJC2" s="1135"/>
      <c r="RJD2" s="1135"/>
      <c r="RJE2" s="1135"/>
      <c r="RJF2" s="1135"/>
      <c r="RJG2" s="1135"/>
      <c r="RJH2" s="1135"/>
      <c r="RJI2" s="1135"/>
      <c r="RJJ2" s="1135"/>
      <c r="RJK2" s="1135"/>
      <c r="RJL2" s="1135"/>
      <c r="RJM2" s="1135"/>
      <c r="RJN2" s="1135"/>
      <c r="RJO2" s="1135"/>
      <c r="RJP2" s="1135"/>
      <c r="RJQ2" s="1135"/>
      <c r="RJR2" s="1135"/>
      <c r="RJS2" s="1135"/>
      <c r="RJT2" s="1135"/>
      <c r="RJU2" s="1135"/>
      <c r="RJV2" s="1135"/>
      <c r="RJW2" s="1135"/>
      <c r="RJX2" s="1135"/>
      <c r="RJY2" s="1135"/>
      <c r="RJZ2" s="1135"/>
      <c r="RKA2" s="1135"/>
      <c r="RKB2" s="1135"/>
      <c r="RKC2" s="1135"/>
      <c r="RKD2" s="1135"/>
      <c r="RKE2" s="1135"/>
      <c r="RKF2" s="1135"/>
      <c r="RKG2" s="1135"/>
      <c r="RKH2" s="1135"/>
      <c r="RKI2" s="1135"/>
      <c r="RKJ2" s="1135"/>
      <c r="RKK2" s="1135"/>
      <c r="RKL2" s="1135"/>
      <c r="RKM2" s="1135"/>
      <c r="RKN2" s="1135"/>
      <c r="RKO2" s="1135"/>
      <c r="RKP2" s="1135"/>
      <c r="RKQ2" s="1135"/>
      <c r="RKR2" s="1135"/>
      <c r="RKS2" s="1135"/>
      <c r="RKT2" s="1135"/>
      <c r="RKU2" s="1135"/>
      <c r="RKV2" s="1135"/>
      <c r="RKW2" s="1135"/>
      <c r="RKX2" s="1135"/>
      <c r="RKY2" s="1135"/>
      <c r="RKZ2" s="1135"/>
      <c r="RLA2" s="1135"/>
      <c r="RLB2" s="1135"/>
      <c r="RLC2" s="1135"/>
      <c r="RLD2" s="1135"/>
      <c r="RLE2" s="1135"/>
      <c r="RLF2" s="1135"/>
      <c r="RLG2" s="1135"/>
      <c r="RLH2" s="1135"/>
      <c r="RLI2" s="1135"/>
      <c r="RLJ2" s="1135"/>
      <c r="RLK2" s="1135"/>
      <c r="RLL2" s="1135"/>
      <c r="RLM2" s="1135"/>
      <c r="RLN2" s="1135"/>
      <c r="RLO2" s="1135"/>
      <c r="RLP2" s="1135"/>
      <c r="RLQ2" s="1135"/>
      <c r="RLR2" s="1135"/>
      <c r="RLS2" s="1135"/>
      <c r="RLT2" s="1135"/>
      <c r="RLU2" s="1135"/>
      <c r="RLV2" s="1135"/>
      <c r="RLW2" s="1135"/>
      <c r="RLX2" s="1135"/>
      <c r="RLY2" s="1135"/>
      <c r="RLZ2" s="1135"/>
      <c r="RMA2" s="1135"/>
      <c r="RMB2" s="1135"/>
      <c r="RMC2" s="1135"/>
      <c r="RMD2" s="1135"/>
      <c r="RME2" s="1135"/>
      <c r="RMF2" s="1135"/>
      <c r="RMG2" s="1135"/>
      <c r="RMH2" s="1135"/>
      <c r="RMI2" s="1135"/>
      <c r="RMJ2" s="1135"/>
      <c r="RMK2" s="1135"/>
      <c r="RML2" s="1135"/>
      <c r="RMM2" s="1135"/>
      <c r="RMN2" s="1135"/>
      <c r="RMO2" s="1135"/>
      <c r="RMP2" s="1135"/>
      <c r="RMQ2" s="1135"/>
      <c r="RMR2" s="1135"/>
      <c r="RMS2" s="1135"/>
      <c r="RMT2" s="1135"/>
      <c r="RMU2" s="1135"/>
      <c r="RMV2" s="1135"/>
      <c r="RMW2" s="1135"/>
      <c r="RMX2" s="1135"/>
      <c r="RMY2" s="1135"/>
      <c r="RMZ2" s="1135"/>
      <c r="RNA2" s="1135"/>
      <c r="RNB2" s="1135"/>
      <c r="RNC2" s="1135"/>
      <c r="RND2" s="1135"/>
      <c r="RNE2" s="1135"/>
      <c r="RNF2" s="1135"/>
      <c r="RNG2" s="1135"/>
      <c r="RNH2" s="1135"/>
      <c r="RNI2" s="1135"/>
      <c r="RNJ2" s="1135"/>
      <c r="RNK2" s="1135"/>
      <c r="RNL2" s="1135"/>
      <c r="RNM2" s="1135"/>
      <c r="RNN2" s="1135"/>
      <c r="RNO2" s="1135"/>
      <c r="RNP2" s="1135"/>
      <c r="RNQ2" s="1135"/>
      <c r="RNR2" s="1135"/>
      <c r="RNS2" s="1135"/>
      <c r="RNT2" s="1135"/>
      <c r="RNU2" s="1135"/>
      <c r="RNV2" s="1135"/>
      <c r="RNW2" s="1135"/>
      <c r="RNX2" s="1135"/>
      <c r="RNY2" s="1135"/>
      <c r="RNZ2" s="1135"/>
      <c r="ROA2" s="1135"/>
      <c r="ROB2" s="1135"/>
      <c r="ROC2" s="1135"/>
      <c r="ROD2" s="1135"/>
      <c r="ROE2" s="1135"/>
      <c r="ROF2" s="1135"/>
      <c r="ROG2" s="1135"/>
      <c r="ROH2" s="1135"/>
      <c r="ROI2" s="1135"/>
      <c r="ROJ2" s="1135"/>
      <c r="ROK2" s="1135"/>
      <c r="ROL2" s="1135"/>
      <c r="ROM2" s="1135"/>
      <c r="RON2" s="1135"/>
      <c r="ROO2" s="1135"/>
      <c r="ROP2" s="1135"/>
      <c r="ROQ2" s="1135"/>
      <c r="ROR2" s="1135"/>
      <c r="ROS2" s="1135"/>
      <c r="ROT2" s="1135"/>
      <c r="ROU2" s="1135"/>
      <c r="ROV2" s="1135"/>
      <c r="ROW2" s="1135"/>
      <c r="ROX2" s="1135"/>
      <c r="ROY2" s="1135"/>
      <c r="ROZ2" s="1135"/>
      <c r="RPA2" s="1135"/>
      <c r="RPB2" s="1135"/>
      <c r="RPC2" s="1135"/>
      <c r="RPD2" s="1135"/>
      <c r="RPE2" s="1135"/>
      <c r="RPF2" s="1135"/>
      <c r="RPG2" s="1135"/>
      <c r="RPH2" s="1135"/>
      <c r="RPI2" s="1135"/>
      <c r="RPJ2" s="1135"/>
      <c r="RPK2" s="1135"/>
      <c r="RPL2" s="1135"/>
      <c r="RPM2" s="1135"/>
      <c r="RPN2" s="1135"/>
      <c r="RPO2" s="1135"/>
      <c r="RPP2" s="1135"/>
      <c r="RPQ2" s="1135"/>
      <c r="RPR2" s="1135"/>
      <c r="RPS2" s="1135"/>
      <c r="RPT2" s="1135"/>
      <c r="RPU2" s="1135"/>
      <c r="RPV2" s="1135"/>
      <c r="RPW2" s="1135"/>
      <c r="RPX2" s="1135"/>
      <c r="RPY2" s="1135"/>
      <c r="RPZ2" s="1135"/>
      <c r="RQA2" s="1135"/>
      <c r="RQB2" s="1135"/>
      <c r="RQC2" s="1135"/>
      <c r="RQD2" s="1135"/>
      <c r="RQE2" s="1135"/>
      <c r="RQF2" s="1135"/>
      <c r="RQG2" s="1135"/>
      <c r="RQH2" s="1135"/>
      <c r="RQI2" s="1135"/>
      <c r="RQJ2" s="1135"/>
      <c r="RQK2" s="1135"/>
      <c r="RQL2" s="1135"/>
      <c r="RQM2" s="1135"/>
      <c r="RQN2" s="1135"/>
      <c r="RQO2" s="1135"/>
      <c r="RQP2" s="1135"/>
      <c r="RQQ2" s="1135"/>
      <c r="RQR2" s="1135"/>
      <c r="RQS2" s="1135"/>
      <c r="RQT2" s="1135"/>
      <c r="RQU2" s="1135"/>
      <c r="RQV2" s="1135"/>
      <c r="RQW2" s="1135"/>
      <c r="RQX2" s="1135"/>
      <c r="RQY2" s="1135"/>
      <c r="RQZ2" s="1135"/>
      <c r="RRA2" s="1135"/>
      <c r="RRB2" s="1135"/>
      <c r="RRC2" s="1135"/>
      <c r="RRD2" s="1135"/>
      <c r="RRE2" s="1135"/>
      <c r="RRF2" s="1135"/>
      <c r="RRG2" s="1135"/>
      <c r="RRH2" s="1135"/>
      <c r="RRI2" s="1135"/>
      <c r="RRJ2" s="1135"/>
      <c r="RRK2" s="1135"/>
      <c r="RRL2" s="1135"/>
      <c r="RRM2" s="1135"/>
      <c r="RRN2" s="1135"/>
      <c r="RRO2" s="1135"/>
      <c r="RRP2" s="1135"/>
      <c r="RRQ2" s="1135"/>
      <c r="RRR2" s="1135"/>
      <c r="RRS2" s="1135"/>
      <c r="RRT2" s="1135"/>
      <c r="RRU2" s="1135"/>
      <c r="RRV2" s="1135"/>
      <c r="RRW2" s="1135"/>
      <c r="RRX2" s="1135"/>
      <c r="RRY2" s="1135"/>
      <c r="RRZ2" s="1135"/>
      <c r="RSA2" s="1135"/>
      <c r="RSB2" s="1135"/>
      <c r="RSC2" s="1135"/>
      <c r="RSD2" s="1135"/>
      <c r="RSE2" s="1135"/>
      <c r="RSF2" s="1135"/>
      <c r="RSG2" s="1135"/>
      <c r="RSH2" s="1135"/>
      <c r="RSI2" s="1135"/>
      <c r="RSJ2" s="1135"/>
      <c r="RSK2" s="1135"/>
      <c r="RSL2" s="1135"/>
      <c r="RSM2" s="1135"/>
      <c r="RSN2" s="1135"/>
      <c r="RSO2" s="1135"/>
      <c r="RSP2" s="1135"/>
      <c r="RSQ2" s="1135"/>
      <c r="RSR2" s="1135"/>
      <c r="RSS2" s="1135"/>
      <c r="RST2" s="1135"/>
      <c r="RSU2" s="1135"/>
      <c r="RSV2" s="1135"/>
      <c r="RSW2" s="1135"/>
      <c r="RSX2" s="1135"/>
      <c r="RSY2" s="1135"/>
      <c r="RSZ2" s="1135"/>
      <c r="RTA2" s="1135"/>
      <c r="RTB2" s="1135"/>
      <c r="RTC2" s="1135"/>
      <c r="RTD2" s="1135"/>
      <c r="RTE2" s="1135"/>
      <c r="RTF2" s="1135"/>
      <c r="RTG2" s="1135"/>
      <c r="RTH2" s="1135"/>
      <c r="RTI2" s="1135"/>
      <c r="RTJ2" s="1135"/>
      <c r="RTK2" s="1135"/>
      <c r="RTL2" s="1135"/>
      <c r="RTM2" s="1135"/>
      <c r="RTN2" s="1135"/>
      <c r="RTO2" s="1135"/>
      <c r="RTP2" s="1135"/>
      <c r="RTQ2" s="1135"/>
      <c r="RTR2" s="1135"/>
      <c r="RTS2" s="1135"/>
      <c r="RTT2" s="1135"/>
      <c r="RTU2" s="1135"/>
      <c r="RTV2" s="1135"/>
      <c r="RTW2" s="1135"/>
      <c r="RTX2" s="1135"/>
      <c r="RTY2" s="1135"/>
      <c r="RTZ2" s="1135"/>
      <c r="RUA2" s="1135"/>
      <c r="RUB2" s="1135"/>
      <c r="RUC2" s="1135"/>
      <c r="RUD2" s="1135"/>
      <c r="RUE2" s="1135"/>
      <c r="RUF2" s="1135"/>
      <c r="RUG2" s="1135"/>
      <c r="RUH2" s="1135"/>
      <c r="RUI2" s="1135"/>
      <c r="RUJ2" s="1135"/>
      <c r="RUK2" s="1135"/>
      <c r="RUL2" s="1135"/>
      <c r="RUM2" s="1135"/>
      <c r="RUN2" s="1135"/>
      <c r="RUO2" s="1135"/>
      <c r="RUP2" s="1135"/>
      <c r="RUQ2" s="1135"/>
      <c r="RUR2" s="1135"/>
      <c r="RUS2" s="1135"/>
      <c r="RUT2" s="1135"/>
      <c r="RUU2" s="1135"/>
      <c r="RUV2" s="1135"/>
      <c r="RUW2" s="1135"/>
      <c r="RUX2" s="1135"/>
      <c r="RUY2" s="1135"/>
      <c r="RUZ2" s="1135"/>
      <c r="RVA2" s="1135"/>
      <c r="RVB2" s="1135"/>
      <c r="RVC2" s="1135"/>
      <c r="RVD2" s="1135"/>
      <c r="RVE2" s="1135"/>
      <c r="RVF2" s="1135"/>
      <c r="RVG2" s="1135"/>
      <c r="RVH2" s="1135"/>
      <c r="RVI2" s="1135"/>
      <c r="RVJ2" s="1135"/>
      <c r="RVK2" s="1135"/>
      <c r="RVL2" s="1135"/>
      <c r="RVM2" s="1135"/>
      <c r="RVN2" s="1135"/>
      <c r="RVO2" s="1135"/>
      <c r="RVP2" s="1135"/>
      <c r="RVQ2" s="1135"/>
      <c r="RVR2" s="1135"/>
      <c r="RVS2" s="1135"/>
      <c r="RVT2" s="1135"/>
      <c r="RVU2" s="1135"/>
      <c r="RVV2" s="1135"/>
      <c r="RVW2" s="1135"/>
      <c r="RVX2" s="1135"/>
      <c r="RVY2" s="1135"/>
      <c r="RVZ2" s="1135"/>
      <c r="RWA2" s="1135"/>
      <c r="RWB2" s="1135"/>
      <c r="RWC2" s="1135"/>
      <c r="RWD2" s="1135"/>
      <c r="RWE2" s="1135"/>
      <c r="RWF2" s="1135"/>
      <c r="RWG2" s="1135"/>
      <c r="RWH2" s="1135"/>
      <c r="RWI2" s="1135"/>
      <c r="RWJ2" s="1135"/>
      <c r="RWK2" s="1135"/>
      <c r="RWL2" s="1135"/>
      <c r="RWM2" s="1135"/>
      <c r="RWN2" s="1135"/>
      <c r="RWO2" s="1135"/>
      <c r="RWP2" s="1135"/>
      <c r="RWQ2" s="1135"/>
      <c r="RWR2" s="1135"/>
      <c r="RWS2" s="1135"/>
      <c r="RWT2" s="1135"/>
      <c r="RWU2" s="1135"/>
      <c r="RWV2" s="1135"/>
      <c r="RWW2" s="1135"/>
      <c r="RWX2" s="1135"/>
      <c r="RWY2" s="1135"/>
      <c r="RWZ2" s="1135"/>
      <c r="RXA2" s="1135"/>
      <c r="RXB2" s="1135"/>
      <c r="RXC2" s="1135"/>
      <c r="RXD2" s="1135"/>
      <c r="RXE2" s="1135"/>
      <c r="RXF2" s="1135"/>
      <c r="RXG2" s="1135"/>
      <c r="RXH2" s="1135"/>
      <c r="RXI2" s="1135"/>
      <c r="RXJ2" s="1135"/>
      <c r="RXK2" s="1135"/>
      <c r="RXL2" s="1135"/>
      <c r="RXM2" s="1135"/>
      <c r="RXN2" s="1135"/>
      <c r="RXO2" s="1135"/>
      <c r="RXP2" s="1135"/>
      <c r="RXQ2" s="1135"/>
      <c r="RXR2" s="1135"/>
      <c r="RXS2" s="1135"/>
      <c r="RXT2" s="1135"/>
      <c r="RXU2" s="1135"/>
      <c r="RXV2" s="1135"/>
      <c r="RXW2" s="1135"/>
      <c r="RXX2" s="1135"/>
      <c r="RXY2" s="1135"/>
      <c r="RXZ2" s="1135"/>
      <c r="RYA2" s="1135"/>
      <c r="RYB2" s="1135"/>
      <c r="RYC2" s="1135"/>
      <c r="RYD2" s="1135"/>
      <c r="RYE2" s="1135"/>
      <c r="RYF2" s="1135"/>
      <c r="RYG2" s="1135"/>
      <c r="RYH2" s="1135"/>
      <c r="RYI2" s="1135"/>
      <c r="RYJ2" s="1135"/>
      <c r="RYK2" s="1135"/>
      <c r="RYL2" s="1135"/>
      <c r="RYM2" s="1135"/>
      <c r="RYN2" s="1135"/>
      <c r="RYO2" s="1135"/>
      <c r="RYP2" s="1135"/>
      <c r="RYQ2" s="1135"/>
      <c r="RYR2" s="1135"/>
      <c r="RYS2" s="1135"/>
      <c r="RYT2" s="1135"/>
      <c r="RYU2" s="1135"/>
      <c r="RYV2" s="1135"/>
      <c r="RYW2" s="1135"/>
      <c r="RYX2" s="1135"/>
      <c r="RYY2" s="1135"/>
      <c r="RYZ2" s="1135"/>
      <c r="RZA2" s="1135"/>
      <c r="RZB2" s="1135"/>
      <c r="RZC2" s="1135"/>
      <c r="RZD2" s="1135"/>
      <c r="RZE2" s="1135"/>
      <c r="RZF2" s="1135"/>
      <c r="RZG2" s="1135"/>
      <c r="RZH2" s="1135"/>
      <c r="RZI2" s="1135"/>
      <c r="RZJ2" s="1135"/>
      <c r="RZK2" s="1135"/>
      <c r="RZL2" s="1135"/>
      <c r="RZM2" s="1135"/>
      <c r="RZN2" s="1135"/>
      <c r="RZO2" s="1135"/>
      <c r="RZP2" s="1135"/>
      <c r="RZQ2" s="1135"/>
      <c r="RZR2" s="1135"/>
      <c r="RZS2" s="1135"/>
      <c r="RZT2" s="1135"/>
      <c r="RZU2" s="1135"/>
      <c r="RZV2" s="1135"/>
      <c r="RZW2" s="1135"/>
      <c r="RZX2" s="1135"/>
      <c r="RZY2" s="1135"/>
      <c r="RZZ2" s="1135"/>
      <c r="SAA2" s="1135"/>
      <c r="SAB2" s="1135"/>
      <c r="SAC2" s="1135"/>
      <c r="SAD2" s="1135"/>
      <c r="SAE2" s="1135"/>
      <c r="SAF2" s="1135"/>
      <c r="SAG2" s="1135"/>
      <c r="SAH2" s="1135"/>
      <c r="SAI2" s="1135"/>
      <c r="SAJ2" s="1135"/>
      <c r="SAK2" s="1135"/>
      <c r="SAL2" s="1135"/>
      <c r="SAM2" s="1135"/>
      <c r="SAN2" s="1135"/>
      <c r="SAO2" s="1135"/>
      <c r="SAP2" s="1135"/>
      <c r="SAQ2" s="1135"/>
      <c r="SAR2" s="1135"/>
      <c r="SAS2" s="1135"/>
      <c r="SAT2" s="1135"/>
      <c r="SAU2" s="1135"/>
      <c r="SAV2" s="1135"/>
      <c r="SAW2" s="1135"/>
      <c r="SAX2" s="1135"/>
      <c r="SAY2" s="1135"/>
      <c r="SAZ2" s="1135"/>
      <c r="SBA2" s="1135"/>
      <c r="SBB2" s="1135"/>
      <c r="SBC2" s="1135"/>
      <c r="SBD2" s="1135"/>
      <c r="SBE2" s="1135"/>
      <c r="SBF2" s="1135"/>
      <c r="SBG2" s="1135"/>
      <c r="SBH2" s="1135"/>
      <c r="SBI2" s="1135"/>
      <c r="SBJ2" s="1135"/>
      <c r="SBK2" s="1135"/>
      <c r="SBL2" s="1135"/>
      <c r="SBM2" s="1135"/>
      <c r="SBN2" s="1135"/>
      <c r="SBO2" s="1135"/>
      <c r="SBP2" s="1135"/>
      <c r="SBQ2" s="1135"/>
      <c r="SBR2" s="1135"/>
      <c r="SBS2" s="1135"/>
      <c r="SBT2" s="1135"/>
      <c r="SBU2" s="1135"/>
      <c r="SBV2" s="1135"/>
      <c r="SBW2" s="1135"/>
      <c r="SBX2" s="1135"/>
      <c r="SBY2" s="1135"/>
      <c r="SBZ2" s="1135"/>
      <c r="SCA2" s="1135"/>
      <c r="SCB2" s="1135"/>
      <c r="SCC2" s="1135"/>
      <c r="SCD2" s="1135"/>
      <c r="SCE2" s="1135"/>
      <c r="SCF2" s="1135"/>
      <c r="SCG2" s="1135"/>
      <c r="SCH2" s="1135"/>
      <c r="SCI2" s="1135"/>
      <c r="SCJ2" s="1135"/>
      <c r="SCK2" s="1135"/>
      <c r="SCL2" s="1135"/>
      <c r="SCM2" s="1135"/>
      <c r="SCN2" s="1135"/>
      <c r="SCO2" s="1135"/>
      <c r="SCP2" s="1135"/>
      <c r="SCQ2" s="1135"/>
      <c r="SCR2" s="1135"/>
      <c r="SCS2" s="1135"/>
      <c r="SCT2" s="1135"/>
      <c r="SCU2" s="1135"/>
      <c r="SCV2" s="1135"/>
      <c r="SCW2" s="1135"/>
      <c r="SCX2" s="1135"/>
      <c r="SCY2" s="1135"/>
      <c r="SCZ2" s="1135"/>
      <c r="SDA2" s="1135"/>
      <c r="SDB2" s="1135"/>
      <c r="SDC2" s="1135"/>
      <c r="SDD2" s="1135"/>
      <c r="SDE2" s="1135"/>
      <c r="SDF2" s="1135"/>
      <c r="SDG2" s="1135"/>
      <c r="SDH2" s="1135"/>
      <c r="SDI2" s="1135"/>
      <c r="SDJ2" s="1135"/>
      <c r="SDK2" s="1135"/>
      <c r="SDL2" s="1135"/>
      <c r="SDM2" s="1135"/>
      <c r="SDN2" s="1135"/>
      <c r="SDO2" s="1135"/>
      <c r="SDP2" s="1135"/>
      <c r="SDQ2" s="1135"/>
      <c r="SDR2" s="1135"/>
      <c r="SDS2" s="1135"/>
      <c r="SDT2" s="1135"/>
      <c r="SDU2" s="1135"/>
      <c r="SDV2" s="1135"/>
      <c r="SDW2" s="1135"/>
      <c r="SDX2" s="1135"/>
      <c r="SDY2" s="1135"/>
      <c r="SDZ2" s="1135"/>
      <c r="SEA2" s="1135"/>
      <c r="SEB2" s="1135"/>
      <c r="SEC2" s="1135"/>
      <c r="SED2" s="1135"/>
      <c r="SEE2" s="1135"/>
      <c r="SEF2" s="1135"/>
      <c r="SEG2" s="1135"/>
      <c r="SEH2" s="1135"/>
      <c r="SEI2" s="1135"/>
      <c r="SEJ2" s="1135"/>
      <c r="SEK2" s="1135"/>
      <c r="SEL2" s="1135"/>
      <c r="SEM2" s="1135"/>
      <c r="SEN2" s="1135"/>
      <c r="SEO2" s="1135"/>
      <c r="SEP2" s="1135"/>
      <c r="SEQ2" s="1135"/>
      <c r="SER2" s="1135"/>
      <c r="SES2" s="1135"/>
      <c r="SET2" s="1135"/>
      <c r="SEU2" s="1135"/>
      <c r="SEV2" s="1135"/>
      <c r="SEW2" s="1135"/>
      <c r="SEX2" s="1135"/>
      <c r="SEY2" s="1135"/>
      <c r="SEZ2" s="1135"/>
      <c r="SFA2" s="1135"/>
      <c r="SFB2" s="1135"/>
      <c r="SFC2" s="1135"/>
      <c r="SFD2" s="1135"/>
      <c r="SFE2" s="1135"/>
      <c r="SFF2" s="1135"/>
      <c r="SFG2" s="1135"/>
      <c r="SFH2" s="1135"/>
      <c r="SFI2" s="1135"/>
      <c r="SFJ2" s="1135"/>
      <c r="SFK2" s="1135"/>
      <c r="SFL2" s="1135"/>
      <c r="SFM2" s="1135"/>
      <c r="SFN2" s="1135"/>
      <c r="SFO2" s="1135"/>
      <c r="SFP2" s="1135"/>
      <c r="SFQ2" s="1135"/>
      <c r="SFR2" s="1135"/>
      <c r="SFS2" s="1135"/>
      <c r="SFT2" s="1135"/>
      <c r="SFU2" s="1135"/>
      <c r="SFV2" s="1135"/>
      <c r="SFW2" s="1135"/>
      <c r="SFX2" s="1135"/>
      <c r="SFY2" s="1135"/>
      <c r="SFZ2" s="1135"/>
      <c r="SGA2" s="1135"/>
      <c r="SGB2" s="1135"/>
      <c r="SGC2" s="1135"/>
      <c r="SGD2" s="1135"/>
      <c r="SGE2" s="1135"/>
      <c r="SGF2" s="1135"/>
      <c r="SGG2" s="1135"/>
      <c r="SGH2" s="1135"/>
      <c r="SGI2" s="1135"/>
      <c r="SGJ2" s="1135"/>
      <c r="SGK2" s="1135"/>
      <c r="SGL2" s="1135"/>
      <c r="SGM2" s="1135"/>
      <c r="SGN2" s="1135"/>
      <c r="SGO2" s="1135"/>
      <c r="SGP2" s="1135"/>
      <c r="SGQ2" s="1135"/>
      <c r="SGR2" s="1135"/>
      <c r="SGS2" s="1135"/>
      <c r="SGT2" s="1135"/>
      <c r="SGU2" s="1135"/>
      <c r="SGV2" s="1135"/>
      <c r="SGW2" s="1135"/>
      <c r="SGX2" s="1135"/>
      <c r="SGY2" s="1135"/>
      <c r="SGZ2" s="1135"/>
      <c r="SHA2" s="1135"/>
      <c r="SHB2" s="1135"/>
      <c r="SHC2" s="1135"/>
      <c r="SHD2" s="1135"/>
      <c r="SHE2" s="1135"/>
      <c r="SHF2" s="1135"/>
      <c r="SHG2" s="1135"/>
      <c r="SHH2" s="1135"/>
      <c r="SHI2" s="1135"/>
      <c r="SHJ2" s="1135"/>
      <c r="SHK2" s="1135"/>
      <c r="SHL2" s="1135"/>
      <c r="SHM2" s="1135"/>
      <c r="SHN2" s="1135"/>
      <c r="SHO2" s="1135"/>
      <c r="SHP2" s="1135"/>
      <c r="SHQ2" s="1135"/>
      <c r="SHR2" s="1135"/>
      <c r="SHS2" s="1135"/>
      <c r="SHT2" s="1135"/>
      <c r="SHU2" s="1135"/>
      <c r="SHV2" s="1135"/>
      <c r="SHW2" s="1135"/>
      <c r="SHX2" s="1135"/>
      <c r="SHY2" s="1135"/>
      <c r="SHZ2" s="1135"/>
      <c r="SIA2" s="1135"/>
      <c r="SIB2" s="1135"/>
      <c r="SIC2" s="1135"/>
      <c r="SID2" s="1135"/>
      <c r="SIE2" s="1135"/>
      <c r="SIF2" s="1135"/>
      <c r="SIG2" s="1135"/>
      <c r="SIH2" s="1135"/>
      <c r="SII2" s="1135"/>
      <c r="SIJ2" s="1135"/>
      <c r="SIK2" s="1135"/>
      <c r="SIL2" s="1135"/>
      <c r="SIM2" s="1135"/>
      <c r="SIN2" s="1135"/>
      <c r="SIO2" s="1135"/>
      <c r="SIP2" s="1135"/>
      <c r="SIQ2" s="1135"/>
      <c r="SIR2" s="1135"/>
      <c r="SIS2" s="1135"/>
      <c r="SIT2" s="1135"/>
      <c r="SIU2" s="1135"/>
      <c r="SIV2" s="1135"/>
      <c r="SIW2" s="1135"/>
      <c r="SIX2" s="1135"/>
      <c r="SIY2" s="1135"/>
      <c r="SIZ2" s="1135"/>
      <c r="SJA2" s="1135"/>
      <c r="SJB2" s="1135"/>
      <c r="SJC2" s="1135"/>
      <c r="SJD2" s="1135"/>
      <c r="SJE2" s="1135"/>
      <c r="SJF2" s="1135"/>
      <c r="SJG2" s="1135"/>
      <c r="SJH2" s="1135"/>
      <c r="SJI2" s="1135"/>
      <c r="SJJ2" s="1135"/>
      <c r="SJK2" s="1135"/>
      <c r="SJL2" s="1135"/>
      <c r="SJM2" s="1135"/>
      <c r="SJN2" s="1135"/>
      <c r="SJO2" s="1135"/>
      <c r="SJP2" s="1135"/>
      <c r="SJQ2" s="1135"/>
      <c r="SJR2" s="1135"/>
      <c r="SJS2" s="1135"/>
      <c r="SJT2" s="1135"/>
      <c r="SJU2" s="1135"/>
      <c r="SJV2" s="1135"/>
      <c r="SJW2" s="1135"/>
      <c r="SJX2" s="1135"/>
      <c r="SJY2" s="1135"/>
      <c r="SJZ2" s="1135"/>
      <c r="SKA2" s="1135"/>
      <c r="SKB2" s="1135"/>
      <c r="SKC2" s="1135"/>
      <c r="SKD2" s="1135"/>
      <c r="SKE2" s="1135"/>
      <c r="SKF2" s="1135"/>
      <c r="SKG2" s="1135"/>
      <c r="SKH2" s="1135"/>
      <c r="SKI2" s="1135"/>
      <c r="SKJ2" s="1135"/>
      <c r="SKK2" s="1135"/>
      <c r="SKL2" s="1135"/>
      <c r="SKM2" s="1135"/>
      <c r="SKN2" s="1135"/>
      <c r="SKO2" s="1135"/>
      <c r="SKP2" s="1135"/>
      <c r="SKQ2" s="1135"/>
      <c r="SKR2" s="1135"/>
      <c r="SKS2" s="1135"/>
      <c r="SKT2" s="1135"/>
      <c r="SKU2" s="1135"/>
      <c r="SKV2" s="1135"/>
      <c r="SKW2" s="1135"/>
      <c r="SKX2" s="1135"/>
      <c r="SKY2" s="1135"/>
      <c r="SKZ2" s="1135"/>
      <c r="SLA2" s="1135"/>
      <c r="SLB2" s="1135"/>
      <c r="SLC2" s="1135"/>
      <c r="SLD2" s="1135"/>
      <c r="SLE2" s="1135"/>
      <c r="SLF2" s="1135"/>
      <c r="SLG2" s="1135"/>
      <c r="SLH2" s="1135"/>
      <c r="SLI2" s="1135"/>
      <c r="SLJ2" s="1135"/>
      <c r="SLK2" s="1135"/>
      <c r="SLL2" s="1135"/>
      <c r="SLM2" s="1135"/>
      <c r="SLN2" s="1135"/>
      <c r="SLO2" s="1135"/>
      <c r="SLP2" s="1135"/>
      <c r="SLQ2" s="1135"/>
      <c r="SLR2" s="1135"/>
      <c r="SLS2" s="1135"/>
      <c r="SLT2" s="1135"/>
      <c r="SLU2" s="1135"/>
      <c r="SLV2" s="1135"/>
      <c r="SLW2" s="1135"/>
      <c r="SLX2" s="1135"/>
      <c r="SLY2" s="1135"/>
      <c r="SLZ2" s="1135"/>
      <c r="SMA2" s="1135"/>
      <c r="SMB2" s="1135"/>
      <c r="SMC2" s="1135"/>
      <c r="SMD2" s="1135"/>
      <c r="SME2" s="1135"/>
      <c r="SMF2" s="1135"/>
      <c r="SMG2" s="1135"/>
      <c r="SMH2" s="1135"/>
      <c r="SMI2" s="1135"/>
      <c r="SMJ2" s="1135"/>
      <c r="SMK2" s="1135"/>
      <c r="SML2" s="1135"/>
      <c r="SMM2" s="1135"/>
      <c r="SMN2" s="1135"/>
      <c r="SMO2" s="1135"/>
      <c r="SMP2" s="1135"/>
      <c r="SMQ2" s="1135"/>
      <c r="SMR2" s="1135"/>
      <c r="SMS2" s="1135"/>
      <c r="SMT2" s="1135"/>
      <c r="SMU2" s="1135"/>
      <c r="SMV2" s="1135"/>
      <c r="SMW2" s="1135"/>
      <c r="SMX2" s="1135"/>
      <c r="SMY2" s="1135"/>
      <c r="SMZ2" s="1135"/>
      <c r="SNA2" s="1135"/>
      <c r="SNB2" s="1135"/>
      <c r="SNC2" s="1135"/>
      <c r="SND2" s="1135"/>
      <c r="SNE2" s="1135"/>
      <c r="SNF2" s="1135"/>
      <c r="SNG2" s="1135"/>
      <c r="SNH2" s="1135"/>
      <c r="SNI2" s="1135"/>
      <c r="SNJ2" s="1135"/>
      <c r="SNK2" s="1135"/>
      <c r="SNL2" s="1135"/>
      <c r="SNM2" s="1135"/>
      <c r="SNN2" s="1135"/>
      <c r="SNO2" s="1135"/>
      <c r="SNP2" s="1135"/>
      <c r="SNQ2" s="1135"/>
      <c r="SNR2" s="1135"/>
      <c r="SNS2" s="1135"/>
      <c r="SNT2" s="1135"/>
      <c r="SNU2" s="1135"/>
      <c r="SNV2" s="1135"/>
      <c r="SNW2" s="1135"/>
      <c r="SNX2" s="1135"/>
      <c r="SNY2" s="1135"/>
      <c r="SNZ2" s="1135"/>
      <c r="SOA2" s="1135"/>
      <c r="SOB2" s="1135"/>
      <c r="SOC2" s="1135"/>
      <c r="SOD2" s="1135"/>
      <c r="SOE2" s="1135"/>
      <c r="SOF2" s="1135"/>
      <c r="SOG2" s="1135"/>
      <c r="SOH2" s="1135"/>
      <c r="SOI2" s="1135"/>
      <c r="SOJ2" s="1135"/>
      <c r="SOK2" s="1135"/>
      <c r="SOL2" s="1135"/>
      <c r="SOM2" s="1135"/>
      <c r="SON2" s="1135"/>
      <c r="SOO2" s="1135"/>
      <c r="SOP2" s="1135"/>
      <c r="SOQ2" s="1135"/>
      <c r="SOR2" s="1135"/>
      <c r="SOS2" s="1135"/>
      <c r="SOT2" s="1135"/>
      <c r="SOU2" s="1135"/>
      <c r="SOV2" s="1135"/>
      <c r="SOW2" s="1135"/>
      <c r="SOX2" s="1135"/>
      <c r="SOY2" s="1135"/>
      <c r="SOZ2" s="1135"/>
      <c r="SPA2" s="1135"/>
      <c r="SPB2" s="1135"/>
      <c r="SPC2" s="1135"/>
      <c r="SPD2" s="1135"/>
      <c r="SPE2" s="1135"/>
      <c r="SPF2" s="1135"/>
      <c r="SPG2" s="1135"/>
      <c r="SPH2" s="1135"/>
      <c r="SPI2" s="1135"/>
      <c r="SPJ2" s="1135"/>
      <c r="SPK2" s="1135"/>
      <c r="SPL2" s="1135"/>
      <c r="SPM2" s="1135"/>
      <c r="SPN2" s="1135"/>
      <c r="SPO2" s="1135"/>
      <c r="SPP2" s="1135"/>
      <c r="SPQ2" s="1135"/>
      <c r="SPR2" s="1135"/>
      <c r="SPS2" s="1135"/>
      <c r="SPT2" s="1135"/>
      <c r="SPU2" s="1135"/>
      <c r="SPV2" s="1135"/>
      <c r="SPW2" s="1135"/>
      <c r="SPX2" s="1135"/>
      <c r="SPY2" s="1135"/>
      <c r="SPZ2" s="1135"/>
      <c r="SQA2" s="1135"/>
      <c r="SQB2" s="1135"/>
      <c r="SQC2" s="1135"/>
      <c r="SQD2" s="1135"/>
      <c r="SQE2" s="1135"/>
      <c r="SQF2" s="1135"/>
      <c r="SQG2" s="1135"/>
      <c r="SQH2" s="1135"/>
      <c r="SQI2" s="1135"/>
      <c r="SQJ2" s="1135"/>
      <c r="SQK2" s="1135"/>
      <c r="SQL2" s="1135"/>
      <c r="SQM2" s="1135"/>
      <c r="SQN2" s="1135"/>
      <c r="SQO2" s="1135"/>
      <c r="SQP2" s="1135"/>
      <c r="SQQ2" s="1135"/>
      <c r="SQR2" s="1135"/>
      <c r="SQS2" s="1135"/>
      <c r="SQT2" s="1135"/>
      <c r="SQU2" s="1135"/>
      <c r="SQV2" s="1135"/>
      <c r="SQW2" s="1135"/>
      <c r="SQX2" s="1135"/>
      <c r="SQY2" s="1135"/>
      <c r="SQZ2" s="1135"/>
      <c r="SRA2" s="1135"/>
      <c r="SRB2" s="1135"/>
      <c r="SRC2" s="1135"/>
      <c r="SRD2" s="1135"/>
      <c r="SRE2" s="1135"/>
      <c r="SRF2" s="1135"/>
      <c r="SRG2" s="1135"/>
      <c r="SRH2" s="1135"/>
      <c r="SRI2" s="1135"/>
      <c r="SRJ2" s="1135"/>
      <c r="SRK2" s="1135"/>
      <c r="SRL2" s="1135"/>
      <c r="SRM2" s="1135"/>
      <c r="SRN2" s="1135"/>
      <c r="SRO2" s="1135"/>
      <c r="SRP2" s="1135"/>
      <c r="SRQ2" s="1135"/>
      <c r="SRR2" s="1135"/>
      <c r="SRS2" s="1135"/>
      <c r="SRT2" s="1135"/>
      <c r="SRU2" s="1135"/>
      <c r="SRV2" s="1135"/>
      <c r="SRW2" s="1135"/>
      <c r="SRX2" s="1135"/>
      <c r="SRY2" s="1135"/>
      <c r="SRZ2" s="1135"/>
      <c r="SSA2" s="1135"/>
      <c r="SSB2" s="1135"/>
      <c r="SSC2" s="1135"/>
      <c r="SSD2" s="1135"/>
      <c r="SSE2" s="1135"/>
      <c r="SSF2" s="1135"/>
      <c r="SSG2" s="1135"/>
      <c r="SSH2" s="1135"/>
      <c r="SSI2" s="1135"/>
      <c r="SSJ2" s="1135"/>
      <c r="SSK2" s="1135"/>
      <c r="SSL2" s="1135"/>
      <c r="SSM2" s="1135"/>
      <c r="SSN2" s="1135"/>
      <c r="SSO2" s="1135"/>
      <c r="SSP2" s="1135"/>
      <c r="SSQ2" s="1135"/>
      <c r="SSR2" s="1135"/>
      <c r="SSS2" s="1135"/>
      <c r="SST2" s="1135"/>
      <c r="SSU2" s="1135"/>
      <c r="SSV2" s="1135"/>
      <c r="SSW2" s="1135"/>
      <c r="SSX2" s="1135"/>
      <c r="SSY2" s="1135"/>
      <c r="SSZ2" s="1135"/>
      <c r="STA2" s="1135"/>
      <c r="STB2" s="1135"/>
      <c r="STC2" s="1135"/>
      <c r="STD2" s="1135"/>
      <c r="STE2" s="1135"/>
      <c r="STF2" s="1135"/>
      <c r="STG2" s="1135"/>
      <c r="STH2" s="1135"/>
      <c r="STI2" s="1135"/>
      <c r="STJ2" s="1135"/>
      <c r="STK2" s="1135"/>
      <c r="STL2" s="1135"/>
      <c r="STM2" s="1135"/>
      <c r="STN2" s="1135"/>
      <c r="STO2" s="1135"/>
      <c r="STP2" s="1135"/>
      <c r="STQ2" s="1135"/>
      <c r="STR2" s="1135"/>
      <c r="STS2" s="1135"/>
      <c r="STT2" s="1135"/>
      <c r="STU2" s="1135"/>
      <c r="STV2" s="1135"/>
      <c r="STW2" s="1135"/>
      <c r="STX2" s="1135"/>
      <c r="STY2" s="1135"/>
      <c r="STZ2" s="1135"/>
      <c r="SUA2" s="1135"/>
      <c r="SUB2" s="1135"/>
      <c r="SUC2" s="1135"/>
      <c r="SUD2" s="1135"/>
      <c r="SUE2" s="1135"/>
      <c r="SUF2" s="1135"/>
      <c r="SUG2" s="1135"/>
      <c r="SUH2" s="1135"/>
      <c r="SUI2" s="1135"/>
      <c r="SUJ2" s="1135"/>
      <c r="SUK2" s="1135"/>
      <c r="SUL2" s="1135"/>
      <c r="SUM2" s="1135"/>
      <c r="SUN2" s="1135"/>
      <c r="SUO2" s="1135"/>
      <c r="SUP2" s="1135"/>
      <c r="SUQ2" s="1135"/>
      <c r="SUR2" s="1135"/>
      <c r="SUS2" s="1135"/>
      <c r="SUT2" s="1135"/>
      <c r="SUU2" s="1135"/>
      <c r="SUV2" s="1135"/>
      <c r="SUW2" s="1135"/>
      <c r="SUX2" s="1135"/>
      <c r="SUY2" s="1135"/>
      <c r="SUZ2" s="1135"/>
      <c r="SVA2" s="1135"/>
      <c r="SVB2" s="1135"/>
      <c r="SVC2" s="1135"/>
      <c r="SVD2" s="1135"/>
      <c r="SVE2" s="1135"/>
      <c r="SVF2" s="1135"/>
      <c r="SVG2" s="1135"/>
      <c r="SVH2" s="1135"/>
      <c r="SVI2" s="1135"/>
      <c r="SVJ2" s="1135"/>
      <c r="SVK2" s="1135"/>
      <c r="SVL2" s="1135"/>
      <c r="SVM2" s="1135"/>
      <c r="SVN2" s="1135"/>
      <c r="SVO2" s="1135"/>
      <c r="SVP2" s="1135"/>
      <c r="SVQ2" s="1135"/>
      <c r="SVR2" s="1135"/>
      <c r="SVS2" s="1135"/>
      <c r="SVT2" s="1135"/>
      <c r="SVU2" s="1135"/>
      <c r="SVV2" s="1135"/>
      <c r="SVW2" s="1135"/>
      <c r="SVX2" s="1135"/>
      <c r="SVY2" s="1135"/>
      <c r="SVZ2" s="1135"/>
      <c r="SWA2" s="1135"/>
      <c r="SWB2" s="1135"/>
      <c r="SWC2" s="1135"/>
      <c r="SWD2" s="1135"/>
      <c r="SWE2" s="1135"/>
      <c r="SWF2" s="1135"/>
      <c r="SWG2" s="1135"/>
      <c r="SWH2" s="1135"/>
      <c r="SWI2" s="1135"/>
      <c r="SWJ2" s="1135"/>
      <c r="SWK2" s="1135"/>
      <c r="SWL2" s="1135"/>
      <c r="SWM2" s="1135"/>
      <c r="SWN2" s="1135"/>
      <c r="SWO2" s="1135"/>
      <c r="SWP2" s="1135"/>
      <c r="SWQ2" s="1135"/>
      <c r="SWR2" s="1135"/>
      <c r="SWS2" s="1135"/>
      <c r="SWT2" s="1135"/>
      <c r="SWU2" s="1135"/>
      <c r="SWV2" s="1135"/>
      <c r="SWW2" s="1135"/>
      <c r="SWX2" s="1135"/>
      <c r="SWY2" s="1135"/>
      <c r="SWZ2" s="1135"/>
      <c r="SXA2" s="1135"/>
      <c r="SXB2" s="1135"/>
      <c r="SXC2" s="1135"/>
      <c r="SXD2" s="1135"/>
      <c r="SXE2" s="1135"/>
      <c r="SXF2" s="1135"/>
      <c r="SXG2" s="1135"/>
      <c r="SXH2" s="1135"/>
      <c r="SXI2" s="1135"/>
      <c r="SXJ2" s="1135"/>
      <c r="SXK2" s="1135"/>
      <c r="SXL2" s="1135"/>
      <c r="SXM2" s="1135"/>
      <c r="SXN2" s="1135"/>
      <c r="SXO2" s="1135"/>
      <c r="SXP2" s="1135"/>
      <c r="SXQ2" s="1135"/>
      <c r="SXR2" s="1135"/>
      <c r="SXS2" s="1135"/>
      <c r="SXT2" s="1135"/>
      <c r="SXU2" s="1135"/>
      <c r="SXV2" s="1135"/>
      <c r="SXW2" s="1135"/>
      <c r="SXX2" s="1135"/>
      <c r="SXY2" s="1135"/>
      <c r="SXZ2" s="1135"/>
      <c r="SYA2" s="1135"/>
      <c r="SYB2" s="1135"/>
      <c r="SYC2" s="1135"/>
      <c r="SYD2" s="1135"/>
      <c r="SYE2" s="1135"/>
      <c r="SYF2" s="1135"/>
      <c r="SYG2" s="1135"/>
      <c r="SYH2" s="1135"/>
      <c r="SYI2" s="1135"/>
      <c r="SYJ2" s="1135"/>
      <c r="SYK2" s="1135"/>
      <c r="SYL2" s="1135"/>
      <c r="SYM2" s="1135"/>
      <c r="SYN2" s="1135"/>
      <c r="SYO2" s="1135"/>
      <c r="SYP2" s="1135"/>
      <c r="SYQ2" s="1135"/>
      <c r="SYR2" s="1135"/>
      <c r="SYS2" s="1135"/>
      <c r="SYT2" s="1135"/>
      <c r="SYU2" s="1135"/>
      <c r="SYV2" s="1135"/>
      <c r="SYW2" s="1135"/>
      <c r="SYX2" s="1135"/>
      <c r="SYY2" s="1135"/>
      <c r="SYZ2" s="1135"/>
      <c r="SZA2" s="1135"/>
      <c r="SZB2" s="1135"/>
      <c r="SZC2" s="1135"/>
      <c r="SZD2" s="1135"/>
      <c r="SZE2" s="1135"/>
      <c r="SZF2" s="1135"/>
      <c r="SZG2" s="1135"/>
      <c r="SZH2" s="1135"/>
      <c r="SZI2" s="1135"/>
      <c r="SZJ2" s="1135"/>
      <c r="SZK2" s="1135"/>
      <c r="SZL2" s="1135"/>
      <c r="SZM2" s="1135"/>
      <c r="SZN2" s="1135"/>
      <c r="SZO2" s="1135"/>
      <c r="SZP2" s="1135"/>
      <c r="SZQ2" s="1135"/>
      <c r="SZR2" s="1135"/>
      <c r="SZS2" s="1135"/>
      <c r="SZT2" s="1135"/>
      <c r="SZU2" s="1135"/>
      <c r="SZV2" s="1135"/>
      <c r="SZW2" s="1135"/>
      <c r="SZX2" s="1135"/>
      <c r="SZY2" s="1135"/>
      <c r="SZZ2" s="1135"/>
      <c r="TAA2" s="1135"/>
      <c r="TAB2" s="1135"/>
      <c r="TAC2" s="1135"/>
      <c r="TAD2" s="1135"/>
      <c r="TAE2" s="1135"/>
      <c r="TAF2" s="1135"/>
      <c r="TAG2" s="1135"/>
      <c r="TAH2" s="1135"/>
      <c r="TAI2" s="1135"/>
      <c r="TAJ2" s="1135"/>
      <c r="TAK2" s="1135"/>
      <c r="TAL2" s="1135"/>
      <c r="TAM2" s="1135"/>
      <c r="TAN2" s="1135"/>
      <c r="TAO2" s="1135"/>
      <c r="TAP2" s="1135"/>
      <c r="TAQ2" s="1135"/>
      <c r="TAR2" s="1135"/>
      <c r="TAS2" s="1135"/>
      <c r="TAT2" s="1135"/>
      <c r="TAU2" s="1135"/>
      <c r="TAV2" s="1135"/>
      <c r="TAW2" s="1135"/>
      <c r="TAX2" s="1135"/>
      <c r="TAY2" s="1135"/>
      <c r="TAZ2" s="1135"/>
      <c r="TBA2" s="1135"/>
      <c r="TBB2" s="1135"/>
      <c r="TBC2" s="1135"/>
      <c r="TBD2" s="1135"/>
      <c r="TBE2" s="1135"/>
      <c r="TBF2" s="1135"/>
      <c r="TBG2" s="1135"/>
      <c r="TBH2" s="1135"/>
      <c r="TBI2" s="1135"/>
      <c r="TBJ2" s="1135"/>
      <c r="TBK2" s="1135"/>
      <c r="TBL2" s="1135"/>
      <c r="TBM2" s="1135"/>
      <c r="TBN2" s="1135"/>
      <c r="TBO2" s="1135"/>
      <c r="TBP2" s="1135"/>
      <c r="TBQ2" s="1135"/>
      <c r="TBR2" s="1135"/>
      <c r="TBS2" s="1135"/>
      <c r="TBT2" s="1135"/>
      <c r="TBU2" s="1135"/>
      <c r="TBV2" s="1135"/>
      <c r="TBW2" s="1135"/>
      <c r="TBX2" s="1135"/>
      <c r="TBY2" s="1135"/>
      <c r="TBZ2" s="1135"/>
      <c r="TCA2" s="1135"/>
      <c r="TCB2" s="1135"/>
      <c r="TCC2" s="1135"/>
      <c r="TCD2" s="1135"/>
      <c r="TCE2" s="1135"/>
      <c r="TCF2" s="1135"/>
      <c r="TCG2" s="1135"/>
      <c r="TCH2" s="1135"/>
      <c r="TCI2" s="1135"/>
      <c r="TCJ2" s="1135"/>
      <c r="TCK2" s="1135"/>
      <c r="TCL2" s="1135"/>
      <c r="TCM2" s="1135"/>
      <c r="TCN2" s="1135"/>
      <c r="TCO2" s="1135"/>
      <c r="TCP2" s="1135"/>
      <c r="TCQ2" s="1135"/>
      <c r="TCR2" s="1135"/>
      <c r="TCS2" s="1135"/>
      <c r="TCT2" s="1135"/>
      <c r="TCU2" s="1135"/>
      <c r="TCV2" s="1135"/>
      <c r="TCW2" s="1135"/>
      <c r="TCX2" s="1135"/>
      <c r="TCY2" s="1135"/>
      <c r="TCZ2" s="1135"/>
      <c r="TDA2" s="1135"/>
      <c r="TDB2" s="1135"/>
      <c r="TDC2" s="1135"/>
      <c r="TDD2" s="1135"/>
      <c r="TDE2" s="1135"/>
      <c r="TDF2" s="1135"/>
      <c r="TDG2" s="1135"/>
      <c r="TDH2" s="1135"/>
      <c r="TDI2" s="1135"/>
      <c r="TDJ2" s="1135"/>
      <c r="TDK2" s="1135"/>
      <c r="TDL2" s="1135"/>
      <c r="TDM2" s="1135"/>
      <c r="TDN2" s="1135"/>
      <c r="TDO2" s="1135"/>
      <c r="TDP2" s="1135"/>
      <c r="TDQ2" s="1135"/>
      <c r="TDR2" s="1135"/>
      <c r="TDS2" s="1135"/>
      <c r="TDT2" s="1135"/>
      <c r="TDU2" s="1135"/>
      <c r="TDV2" s="1135"/>
      <c r="TDW2" s="1135"/>
      <c r="TDX2" s="1135"/>
      <c r="TDY2" s="1135"/>
      <c r="TDZ2" s="1135"/>
      <c r="TEA2" s="1135"/>
      <c r="TEB2" s="1135"/>
      <c r="TEC2" s="1135"/>
      <c r="TED2" s="1135"/>
      <c r="TEE2" s="1135"/>
      <c r="TEF2" s="1135"/>
      <c r="TEG2" s="1135"/>
      <c r="TEH2" s="1135"/>
      <c r="TEI2" s="1135"/>
      <c r="TEJ2" s="1135"/>
      <c r="TEK2" s="1135"/>
      <c r="TEL2" s="1135"/>
      <c r="TEM2" s="1135"/>
      <c r="TEN2" s="1135"/>
      <c r="TEO2" s="1135"/>
      <c r="TEP2" s="1135"/>
      <c r="TEQ2" s="1135"/>
      <c r="TER2" s="1135"/>
      <c r="TES2" s="1135"/>
      <c r="TET2" s="1135"/>
      <c r="TEU2" s="1135"/>
      <c r="TEV2" s="1135"/>
      <c r="TEW2" s="1135"/>
      <c r="TEX2" s="1135"/>
      <c r="TEY2" s="1135"/>
      <c r="TEZ2" s="1135"/>
      <c r="TFA2" s="1135"/>
      <c r="TFB2" s="1135"/>
      <c r="TFC2" s="1135"/>
      <c r="TFD2" s="1135"/>
      <c r="TFE2" s="1135"/>
      <c r="TFF2" s="1135"/>
      <c r="TFG2" s="1135"/>
      <c r="TFH2" s="1135"/>
      <c r="TFI2" s="1135"/>
      <c r="TFJ2" s="1135"/>
      <c r="TFK2" s="1135"/>
      <c r="TFL2" s="1135"/>
      <c r="TFM2" s="1135"/>
      <c r="TFN2" s="1135"/>
      <c r="TFO2" s="1135"/>
      <c r="TFP2" s="1135"/>
      <c r="TFQ2" s="1135"/>
      <c r="TFR2" s="1135"/>
      <c r="TFS2" s="1135"/>
      <c r="TFT2" s="1135"/>
      <c r="TFU2" s="1135"/>
      <c r="TFV2" s="1135"/>
      <c r="TFW2" s="1135"/>
      <c r="TFX2" s="1135"/>
      <c r="TFY2" s="1135"/>
      <c r="TFZ2" s="1135"/>
      <c r="TGA2" s="1135"/>
      <c r="TGB2" s="1135"/>
      <c r="TGC2" s="1135"/>
      <c r="TGD2" s="1135"/>
      <c r="TGE2" s="1135"/>
      <c r="TGF2" s="1135"/>
      <c r="TGG2" s="1135"/>
      <c r="TGH2" s="1135"/>
      <c r="TGI2" s="1135"/>
      <c r="TGJ2" s="1135"/>
      <c r="TGK2" s="1135"/>
      <c r="TGL2" s="1135"/>
      <c r="TGM2" s="1135"/>
      <c r="TGN2" s="1135"/>
      <c r="TGO2" s="1135"/>
      <c r="TGP2" s="1135"/>
      <c r="TGQ2" s="1135"/>
      <c r="TGR2" s="1135"/>
      <c r="TGS2" s="1135"/>
      <c r="TGT2" s="1135"/>
      <c r="TGU2" s="1135"/>
      <c r="TGV2" s="1135"/>
      <c r="TGW2" s="1135"/>
      <c r="TGX2" s="1135"/>
      <c r="TGY2" s="1135"/>
      <c r="TGZ2" s="1135"/>
      <c r="THA2" s="1135"/>
      <c r="THB2" s="1135"/>
      <c r="THC2" s="1135"/>
      <c r="THD2" s="1135"/>
      <c r="THE2" s="1135"/>
      <c r="THF2" s="1135"/>
      <c r="THG2" s="1135"/>
      <c r="THH2" s="1135"/>
      <c r="THI2" s="1135"/>
      <c r="THJ2" s="1135"/>
      <c r="THK2" s="1135"/>
      <c r="THL2" s="1135"/>
      <c r="THM2" s="1135"/>
      <c r="THN2" s="1135"/>
      <c r="THO2" s="1135"/>
      <c r="THP2" s="1135"/>
      <c r="THQ2" s="1135"/>
      <c r="THR2" s="1135"/>
      <c r="THS2" s="1135"/>
      <c r="THT2" s="1135"/>
      <c r="THU2" s="1135"/>
      <c r="THV2" s="1135"/>
      <c r="THW2" s="1135"/>
      <c r="THX2" s="1135"/>
      <c r="THY2" s="1135"/>
      <c r="THZ2" s="1135"/>
      <c r="TIA2" s="1135"/>
      <c r="TIB2" s="1135"/>
      <c r="TIC2" s="1135"/>
      <c r="TID2" s="1135"/>
      <c r="TIE2" s="1135"/>
      <c r="TIF2" s="1135"/>
      <c r="TIG2" s="1135"/>
      <c r="TIH2" s="1135"/>
      <c r="TII2" s="1135"/>
      <c r="TIJ2" s="1135"/>
      <c r="TIK2" s="1135"/>
      <c r="TIL2" s="1135"/>
      <c r="TIM2" s="1135"/>
      <c r="TIN2" s="1135"/>
      <c r="TIO2" s="1135"/>
      <c r="TIP2" s="1135"/>
      <c r="TIQ2" s="1135"/>
      <c r="TIR2" s="1135"/>
      <c r="TIS2" s="1135"/>
      <c r="TIT2" s="1135"/>
      <c r="TIU2" s="1135"/>
      <c r="TIV2" s="1135"/>
      <c r="TIW2" s="1135"/>
      <c r="TIX2" s="1135"/>
      <c r="TIY2" s="1135"/>
      <c r="TIZ2" s="1135"/>
      <c r="TJA2" s="1135"/>
      <c r="TJB2" s="1135"/>
      <c r="TJC2" s="1135"/>
      <c r="TJD2" s="1135"/>
      <c r="TJE2" s="1135"/>
      <c r="TJF2" s="1135"/>
      <c r="TJG2" s="1135"/>
      <c r="TJH2" s="1135"/>
      <c r="TJI2" s="1135"/>
      <c r="TJJ2" s="1135"/>
      <c r="TJK2" s="1135"/>
      <c r="TJL2" s="1135"/>
      <c r="TJM2" s="1135"/>
      <c r="TJN2" s="1135"/>
      <c r="TJO2" s="1135"/>
      <c r="TJP2" s="1135"/>
      <c r="TJQ2" s="1135"/>
      <c r="TJR2" s="1135"/>
      <c r="TJS2" s="1135"/>
      <c r="TJT2" s="1135"/>
      <c r="TJU2" s="1135"/>
      <c r="TJV2" s="1135"/>
      <c r="TJW2" s="1135"/>
      <c r="TJX2" s="1135"/>
      <c r="TJY2" s="1135"/>
      <c r="TJZ2" s="1135"/>
      <c r="TKA2" s="1135"/>
      <c r="TKB2" s="1135"/>
      <c r="TKC2" s="1135"/>
      <c r="TKD2" s="1135"/>
      <c r="TKE2" s="1135"/>
      <c r="TKF2" s="1135"/>
      <c r="TKG2" s="1135"/>
      <c r="TKH2" s="1135"/>
      <c r="TKI2" s="1135"/>
      <c r="TKJ2" s="1135"/>
      <c r="TKK2" s="1135"/>
      <c r="TKL2" s="1135"/>
      <c r="TKM2" s="1135"/>
      <c r="TKN2" s="1135"/>
      <c r="TKO2" s="1135"/>
      <c r="TKP2" s="1135"/>
      <c r="TKQ2" s="1135"/>
      <c r="TKR2" s="1135"/>
      <c r="TKS2" s="1135"/>
      <c r="TKT2" s="1135"/>
      <c r="TKU2" s="1135"/>
      <c r="TKV2" s="1135"/>
      <c r="TKW2" s="1135"/>
      <c r="TKX2" s="1135"/>
      <c r="TKY2" s="1135"/>
      <c r="TKZ2" s="1135"/>
      <c r="TLA2" s="1135"/>
      <c r="TLB2" s="1135"/>
      <c r="TLC2" s="1135"/>
      <c r="TLD2" s="1135"/>
      <c r="TLE2" s="1135"/>
      <c r="TLF2" s="1135"/>
      <c r="TLG2" s="1135"/>
      <c r="TLH2" s="1135"/>
      <c r="TLI2" s="1135"/>
      <c r="TLJ2" s="1135"/>
      <c r="TLK2" s="1135"/>
      <c r="TLL2" s="1135"/>
      <c r="TLM2" s="1135"/>
      <c r="TLN2" s="1135"/>
      <c r="TLO2" s="1135"/>
      <c r="TLP2" s="1135"/>
      <c r="TLQ2" s="1135"/>
      <c r="TLR2" s="1135"/>
      <c r="TLS2" s="1135"/>
      <c r="TLT2" s="1135"/>
      <c r="TLU2" s="1135"/>
      <c r="TLV2" s="1135"/>
      <c r="TLW2" s="1135"/>
      <c r="TLX2" s="1135"/>
      <c r="TLY2" s="1135"/>
      <c r="TLZ2" s="1135"/>
      <c r="TMA2" s="1135"/>
      <c r="TMB2" s="1135"/>
      <c r="TMC2" s="1135"/>
      <c r="TMD2" s="1135"/>
      <c r="TME2" s="1135"/>
      <c r="TMF2" s="1135"/>
      <c r="TMG2" s="1135"/>
      <c r="TMH2" s="1135"/>
      <c r="TMI2" s="1135"/>
      <c r="TMJ2" s="1135"/>
      <c r="TMK2" s="1135"/>
      <c r="TML2" s="1135"/>
      <c r="TMM2" s="1135"/>
      <c r="TMN2" s="1135"/>
      <c r="TMO2" s="1135"/>
      <c r="TMP2" s="1135"/>
      <c r="TMQ2" s="1135"/>
      <c r="TMR2" s="1135"/>
      <c r="TMS2" s="1135"/>
      <c r="TMT2" s="1135"/>
      <c r="TMU2" s="1135"/>
      <c r="TMV2" s="1135"/>
      <c r="TMW2" s="1135"/>
      <c r="TMX2" s="1135"/>
      <c r="TMY2" s="1135"/>
      <c r="TMZ2" s="1135"/>
      <c r="TNA2" s="1135"/>
      <c r="TNB2" s="1135"/>
      <c r="TNC2" s="1135"/>
      <c r="TND2" s="1135"/>
      <c r="TNE2" s="1135"/>
      <c r="TNF2" s="1135"/>
      <c r="TNG2" s="1135"/>
      <c r="TNH2" s="1135"/>
      <c r="TNI2" s="1135"/>
      <c r="TNJ2" s="1135"/>
      <c r="TNK2" s="1135"/>
      <c r="TNL2" s="1135"/>
      <c r="TNM2" s="1135"/>
      <c r="TNN2" s="1135"/>
      <c r="TNO2" s="1135"/>
      <c r="TNP2" s="1135"/>
      <c r="TNQ2" s="1135"/>
      <c r="TNR2" s="1135"/>
      <c r="TNS2" s="1135"/>
      <c r="TNT2" s="1135"/>
      <c r="TNU2" s="1135"/>
      <c r="TNV2" s="1135"/>
      <c r="TNW2" s="1135"/>
      <c r="TNX2" s="1135"/>
      <c r="TNY2" s="1135"/>
      <c r="TNZ2" s="1135"/>
      <c r="TOA2" s="1135"/>
      <c r="TOB2" s="1135"/>
      <c r="TOC2" s="1135"/>
      <c r="TOD2" s="1135"/>
      <c r="TOE2" s="1135"/>
      <c r="TOF2" s="1135"/>
      <c r="TOG2" s="1135"/>
      <c r="TOH2" s="1135"/>
      <c r="TOI2" s="1135"/>
      <c r="TOJ2" s="1135"/>
      <c r="TOK2" s="1135"/>
      <c r="TOL2" s="1135"/>
      <c r="TOM2" s="1135"/>
      <c r="TON2" s="1135"/>
      <c r="TOO2" s="1135"/>
      <c r="TOP2" s="1135"/>
      <c r="TOQ2" s="1135"/>
      <c r="TOR2" s="1135"/>
      <c r="TOS2" s="1135"/>
      <c r="TOT2" s="1135"/>
      <c r="TOU2" s="1135"/>
      <c r="TOV2" s="1135"/>
      <c r="TOW2" s="1135"/>
      <c r="TOX2" s="1135"/>
      <c r="TOY2" s="1135"/>
      <c r="TOZ2" s="1135"/>
      <c r="TPA2" s="1135"/>
      <c r="TPB2" s="1135"/>
      <c r="TPC2" s="1135"/>
      <c r="TPD2" s="1135"/>
      <c r="TPE2" s="1135"/>
      <c r="TPF2" s="1135"/>
      <c r="TPG2" s="1135"/>
      <c r="TPH2" s="1135"/>
      <c r="TPI2" s="1135"/>
      <c r="TPJ2" s="1135"/>
      <c r="TPK2" s="1135"/>
      <c r="TPL2" s="1135"/>
      <c r="TPM2" s="1135"/>
      <c r="TPN2" s="1135"/>
      <c r="TPO2" s="1135"/>
      <c r="TPP2" s="1135"/>
      <c r="TPQ2" s="1135"/>
      <c r="TPR2" s="1135"/>
      <c r="TPS2" s="1135"/>
      <c r="TPT2" s="1135"/>
      <c r="TPU2" s="1135"/>
      <c r="TPV2" s="1135"/>
      <c r="TPW2" s="1135"/>
      <c r="TPX2" s="1135"/>
      <c r="TPY2" s="1135"/>
      <c r="TPZ2" s="1135"/>
      <c r="TQA2" s="1135"/>
      <c r="TQB2" s="1135"/>
      <c r="TQC2" s="1135"/>
      <c r="TQD2" s="1135"/>
      <c r="TQE2" s="1135"/>
      <c r="TQF2" s="1135"/>
      <c r="TQG2" s="1135"/>
      <c r="TQH2" s="1135"/>
      <c r="TQI2" s="1135"/>
      <c r="TQJ2" s="1135"/>
      <c r="TQK2" s="1135"/>
      <c r="TQL2" s="1135"/>
      <c r="TQM2" s="1135"/>
      <c r="TQN2" s="1135"/>
      <c r="TQO2" s="1135"/>
      <c r="TQP2" s="1135"/>
      <c r="TQQ2" s="1135"/>
      <c r="TQR2" s="1135"/>
      <c r="TQS2" s="1135"/>
      <c r="TQT2" s="1135"/>
      <c r="TQU2" s="1135"/>
      <c r="TQV2" s="1135"/>
      <c r="TQW2" s="1135"/>
      <c r="TQX2" s="1135"/>
      <c r="TQY2" s="1135"/>
      <c r="TQZ2" s="1135"/>
      <c r="TRA2" s="1135"/>
      <c r="TRB2" s="1135"/>
      <c r="TRC2" s="1135"/>
      <c r="TRD2" s="1135"/>
      <c r="TRE2" s="1135"/>
      <c r="TRF2" s="1135"/>
      <c r="TRG2" s="1135"/>
      <c r="TRH2" s="1135"/>
      <c r="TRI2" s="1135"/>
      <c r="TRJ2" s="1135"/>
      <c r="TRK2" s="1135"/>
      <c r="TRL2" s="1135"/>
      <c r="TRM2" s="1135"/>
      <c r="TRN2" s="1135"/>
      <c r="TRO2" s="1135"/>
      <c r="TRP2" s="1135"/>
      <c r="TRQ2" s="1135"/>
      <c r="TRR2" s="1135"/>
      <c r="TRS2" s="1135"/>
      <c r="TRT2" s="1135"/>
      <c r="TRU2" s="1135"/>
      <c r="TRV2" s="1135"/>
      <c r="TRW2" s="1135"/>
      <c r="TRX2" s="1135"/>
      <c r="TRY2" s="1135"/>
      <c r="TRZ2" s="1135"/>
      <c r="TSA2" s="1135"/>
      <c r="TSB2" s="1135"/>
      <c r="TSC2" s="1135"/>
      <c r="TSD2" s="1135"/>
      <c r="TSE2" s="1135"/>
      <c r="TSF2" s="1135"/>
      <c r="TSG2" s="1135"/>
      <c r="TSH2" s="1135"/>
      <c r="TSI2" s="1135"/>
      <c r="TSJ2" s="1135"/>
      <c r="TSK2" s="1135"/>
      <c r="TSL2" s="1135"/>
      <c r="TSM2" s="1135"/>
      <c r="TSN2" s="1135"/>
      <c r="TSO2" s="1135"/>
      <c r="TSP2" s="1135"/>
      <c r="TSQ2" s="1135"/>
      <c r="TSR2" s="1135"/>
      <c r="TSS2" s="1135"/>
      <c r="TST2" s="1135"/>
      <c r="TSU2" s="1135"/>
      <c r="TSV2" s="1135"/>
      <c r="TSW2" s="1135"/>
      <c r="TSX2" s="1135"/>
      <c r="TSY2" s="1135"/>
      <c r="TSZ2" s="1135"/>
      <c r="TTA2" s="1135"/>
      <c r="TTB2" s="1135"/>
      <c r="TTC2" s="1135"/>
      <c r="TTD2" s="1135"/>
      <c r="TTE2" s="1135"/>
      <c r="TTF2" s="1135"/>
      <c r="TTG2" s="1135"/>
      <c r="TTH2" s="1135"/>
      <c r="TTI2" s="1135"/>
      <c r="TTJ2" s="1135"/>
      <c r="TTK2" s="1135"/>
      <c r="TTL2" s="1135"/>
      <c r="TTM2" s="1135"/>
      <c r="TTN2" s="1135"/>
      <c r="TTO2" s="1135"/>
      <c r="TTP2" s="1135"/>
      <c r="TTQ2" s="1135"/>
      <c r="TTR2" s="1135"/>
      <c r="TTS2" s="1135"/>
      <c r="TTT2" s="1135"/>
      <c r="TTU2" s="1135"/>
      <c r="TTV2" s="1135"/>
      <c r="TTW2" s="1135"/>
      <c r="TTX2" s="1135"/>
      <c r="TTY2" s="1135"/>
      <c r="TTZ2" s="1135"/>
      <c r="TUA2" s="1135"/>
      <c r="TUB2" s="1135"/>
      <c r="TUC2" s="1135"/>
      <c r="TUD2" s="1135"/>
      <c r="TUE2" s="1135"/>
      <c r="TUF2" s="1135"/>
      <c r="TUG2" s="1135"/>
      <c r="TUH2" s="1135"/>
      <c r="TUI2" s="1135"/>
      <c r="TUJ2" s="1135"/>
      <c r="TUK2" s="1135"/>
      <c r="TUL2" s="1135"/>
      <c r="TUM2" s="1135"/>
      <c r="TUN2" s="1135"/>
      <c r="TUO2" s="1135"/>
      <c r="TUP2" s="1135"/>
      <c r="TUQ2" s="1135"/>
      <c r="TUR2" s="1135"/>
      <c r="TUS2" s="1135"/>
      <c r="TUT2" s="1135"/>
      <c r="TUU2" s="1135"/>
      <c r="TUV2" s="1135"/>
      <c r="TUW2" s="1135"/>
      <c r="TUX2" s="1135"/>
      <c r="TUY2" s="1135"/>
      <c r="TUZ2" s="1135"/>
      <c r="TVA2" s="1135"/>
      <c r="TVB2" s="1135"/>
      <c r="TVC2" s="1135"/>
      <c r="TVD2" s="1135"/>
      <c r="TVE2" s="1135"/>
      <c r="TVF2" s="1135"/>
      <c r="TVG2" s="1135"/>
      <c r="TVH2" s="1135"/>
      <c r="TVI2" s="1135"/>
      <c r="TVJ2" s="1135"/>
      <c r="TVK2" s="1135"/>
      <c r="TVL2" s="1135"/>
      <c r="TVM2" s="1135"/>
      <c r="TVN2" s="1135"/>
      <c r="TVO2" s="1135"/>
      <c r="TVP2" s="1135"/>
      <c r="TVQ2" s="1135"/>
      <c r="TVR2" s="1135"/>
      <c r="TVS2" s="1135"/>
      <c r="TVT2" s="1135"/>
      <c r="TVU2" s="1135"/>
      <c r="TVV2" s="1135"/>
      <c r="TVW2" s="1135"/>
      <c r="TVX2" s="1135"/>
      <c r="TVY2" s="1135"/>
      <c r="TVZ2" s="1135"/>
      <c r="TWA2" s="1135"/>
      <c r="TWB2" s="1135"/>
      <c r="TWC2" s="1135"/>
      <c r="TWD2" s="1135"/>
      <c r="TWE2" s="1135"/>
      <c r="TWF2" s="1135"/>
      <c r="TWG2" s="1135"/>
      <c r="TWH2" s="1135"/>
      <c r="TWI2" s="1135"/>
      <c r="TWJ2" s="1135"/>
      <c r="TWK2" s="1135"/>
      <c r="TWL2" s="1135"/>
      <c r="TWM2" s="1135"/>
      <c r="TWN2" s="1135"/>
      <c r="TWO2" s="1135"/>
      <c r="TWP2" s="1135"/>
      <c r="TWQ2" s="1135"/>
      <c r="TWR2" s="1135"/>
      <c r="TWS2" s="1135"/>
      <c r="TWT2" s="1135"/>
      <c r="TWU2" s="1135"/>
      <c r="TWV2" s="1135"/>
      <c r="TWW2" s="1135"/>
      <c r="TWX2" s="1135"/>
      <c r="TWY2" s="1135"/>
      <c r="TWZ2" s="1135"/>
      <c r="TXA2" s="1135"/>
      <c r="TXB2" s="1135"/>
      <c r="TXC2" s="1135"/>
      <c r="TXD2" s="1135"/>
      <c r="TXE2" s="1135"/>
      <c r="TXF2" s="1135"/>
      <c r="TXG2" s="1135"/>
      <c r="TXH2" s="1135"/>
      <c r="TXI2" s="1135"/>
      <c r="TXJ2" s="1135"/>
      <c r="TXK2" s="1135"/>
      <c r="TXL2" s="1135"/>
      <c r="TXM2" s="1135"/>
      <c r="TXN2" s="1135"/>
      <c r="TXO2" s="1135"/>
      <c r="TXP2" s="1135"/>
      <c r="TXQ2" s="1135"/>
      <c r="TXR2" s="1135"/>
      <c r="TXS2" s="1135"/>
      <c r="TXT2" s="1135"/>
      <c r="TXU2" s="1135"/>
      <c r="TXV2" s="1135"/>
      <c r="TXW2" s="1135"/>
      <c r="TXX2" s="1135"/>
      <c r="TXY2" s="1135"/>
      <c r="TXZ2" s="1135"/>
      <c r="TYA2" s="1135"/>
      <c r="TYB2" s="1135"/>
      <c r="TYC2" s="1135"/>
      <c r="TYD2" s="1135"/>
      <c r="TYE2" s="1135"/>
      <c r="TYF2" s="1135"/>
      <c r="TYG2" s="1135"/>
      <c r="TYH2" s="1135"/>
      <c r="TYI2" s="1135"/>
      <c r="TYJ2" s="1135"/>
      <c r="TYK2" s="1135"/>
      <c r="TYL2" s="1135"/>
      <c r="TYM2" s="1135"/>
      <c r="TYN2" s="1135"/>
      <c r="TYO2" s="1135"/>
      <c r="TYP2" s="1135"/>
      <c r="TYQ2" s="1135"/>
      <c r="TYR2" s="1135"/>
      <c r="TYS2" s="1135"/>
      <c r="TYT2" s="1135"/>
      <c r="TYU2" s="1135"/>
      <c r="TYV2" s="1135"/>
      <c r="TYW2" s="1135"/>
      <c r="TYX2" s="1135"/>
      <c r="TYY2" s="1135"/>
      <c r="TYZ2" s="1135"/>
      <c r="TZA2" s="1135"/>
      <c r="TZB2" s="1135"/>
      <c r="TZC2" s="1135"/>
      <c r="TZD2" s="1135"/>
      <c r="TZE2" s="1135"/>
      <c r="TZF2" s="1135"/>
      <c r="TZG2" s="1135"/>
      <c r="TZH2" s="1135"/>
      <c r="TZI2" s="1135"/>
      <c r="TZJ2" s="1135"/>
      <c r="TZK2" s="1135"/>
      <c r="TZL2" s="1135"/>
      <c r="TZM2" s="1135"/>
      <c r="TZN2" s="1135"/>
      <c r="TZO2" s="1135"/>
      <c r="TZP2" s="1135"/>
      <c r="TZQ2" s="1135"/>
      <c r="TZR2" s="1135"/>
      <c r="TZS2" s="1135"/>
      <c r="TZT2" s="1135"/>
      <c r="TZU2" s="1135"/>
      <c r="TZV2" s="1135"/>
      <c r="TZW2" s="1135"/>
      <c r="TZX2" s="1135"/>
      <c r="TZY2" s="1135"/>
      <c r="TZZ2" s="1135"/>
      <c r="UAA2" s="1135"/>
      <c r="UAB2" s="1135"/>
      <c r="UAC2" s="1135"/>
      <c r="UAD2" s="1135"/>
      <c r="UAE2" s="1135"/>
      <c r="UAF2" s="1135"/>
      <c r="UAG2" s="1135"/>
      <c r="UAH2" s="1135"/>
      <c r="UAI2" s="1135"/>
      <c r="UAJ2" s="1135"/>
      <c r="UAK2" s="1135"/>
      <c r="UAL2" s="1135"/>
      <c r="UAM2" s="1135"/>
      <c r="UAN2" s="1135"/>
      <c r="UAO2" s="1135"/>
      <c r="UAP2" s="1135"/>
      <c r="UAQ2" s="1135"/>
      <c r="UAR2" s="1135"/>
      <c r="UAS2" s="1135"/>
      <c r="UAT2" s="1135"/>
      <c r="UAU2" s="1135"/>
      <c r="UAV2" s="1135"/>
      <c r="UAW2" s="1135"/>
      <c r="UAX2" s="1135"/>
      <c r="UAY2" s="1135"/>
      <c r="UAZ2" s="1135"/>
      <c r="UBA2" s="1135"/>
      <c r="UBB2" s="1135"/>
      <c r="UBC2" s="1135"/>
      <c r="UBD2" s="1135"/>
      <c r="UBE2" s="1135"/>
      <c r="UBF2" s="1135"/>
      <c r="UBG2" s="1135"/>
      <c r="UBH2" s="1135"/>
      <c r="UBI2" s="1135"/>
      <c r="UBJ2" s="1135"/>
      <c r="UBK2" s="1135"/>
      <c r="UBL2" s="1135"/>
      <c r="UBM2" s="1135"/>
      <c r="UBN2" s="1135"/>
      <c r="UBO2" s="1135"/>
      <c r="UBP2" s="1135"/>
      <c r="UBQ2" s="1135"/>
      <c r="UBR2" s="1135"/>
      <c r="UBS2" s="1135"/>
      <c r="UBT2" s="1135"/>
      <c r="UBU2" s="1135"/>
      <c r="UBV2" s="1135"/>
      <c r="UBW2" s="1135"/>
      <c r="UBX2" s="1135"/>
      <c r="UBY2" s="1135"/>
      <c r="UBZ2" s="1135"/>
      <c r="UCA2" s="1135"/>
      <c r="UCB2" s="1135"/>
      <c r="UCC2" s="1135"/>
      <c r="UCD2" s="1135"/>
      <c r="UCE2" s="1135"/>
      <c r="UCF2" s="1135"/>
      <c r="UCG2" s="1135"/>
      <c r="UCH2" s="1135"/>
      <c r="UCI2" s="1135"/>
      <c r="UCJ2" s="1135"/>
      <c r="UCK2" s="1135"/>
      <c r="UCL2" s="1135"/>
      <c r="UCM2" s="1135"/>
      <c r="UCN2" s="1135"/>
      <c r="UCO2" s="1135"/>
      <c r="UCP2" s="1135"/>
      <c r="UCQ2" s="1135"/>
      <c r="UCR2" s="1135"/>
      <c r="UCS2" s="1135"/>
      <c r="UCT2" s="1135"/>
      <c r="UCU2" s="1135"/>
      <c r="UCV2" s="1135"/>
      <c r="UCW2" s="1135"/>
      <c r="UCX2" s="1135"/>
      <c r="UCY2" s="1135"/>
      <c r="UCZ2" s="1135"/>
      <c r="UDA2" s="1135"/>
      <c r="UDB2" s="1135"/>
      <c r="UDC2" s="1135"/>
      <c r="UDD2" s="1135"/>
      <c r="UDE2" s="1135"/>
      <c r="UDF2" s="1135"/>
      <c r="UDG2" s="1135"/>
      <c r="UDH2" s="1135"/>
      <c r="UDI2" s="1135"/>
      <c r="UDJ2" s="1135"/>
      <c r="UDK2" s="1135"/>
      <c r="UDL2" s="1135"/>
      <c r="UDM2" s="1135"/>
      <c r="UDN2" s="1135"/>
      <c r="UDO2" s="1135"/>
      <c r="UDP2" s="1135"/>
      <c r="UDQ2" s="1135"/>
      <c r="UDR2" s="1135"/>
      <c r="UDS2" s="1135"/>
      <c r="UDT2" s="1135"/>
      <c r="UDU2" s="1135"/>
      <c r="UDV2" s="1135"/>
      <c r="UDW2" s="1135"/>
      <c r="UDX2" s="1135"/>
      <c r="UDY2" s="1135"/>
      <c r="UDZ2" s="1135"/>
      <c r="UEA2" s="1135"/>
      <c r="UEB2" s="1135"/>
      <c r="UEC2" s="1135"/>
      <c r="UED2" s="1135"/>
      <c r="UEE2" s="1135"/>
      <c r="UEF2" s="1135"/>
      <c r="UEG2" s="1135"/>
      <c r="UEH2" s="1135"/>
      <c r="UEI2" s="1135"/>
      <c r="UEJ2" s="1135"/>
      <c r="UEK2" s="1135"/>
      <c r="UEL2" s="1135"/>
      <c r="UEM2" s="1135"/>
      <c r="UEN2" s="1135"/>
      <c r="UEO2" s="1135"/>
      <c r="UEP2" s="1135"/>
      <c r="UEQ2" s="1135"/>
      <c r="UER2" s="1135"/>
      <c r="UES2" s="1135"/>
      <c r="UET2" s="1135"/>
      <c r="UEU2" s="1135"/>
      <c r="UEV2" s="1135"/>
      <c r="UEW2" s="1135"/>
      <c r="UEX2" s="1135"/>
      <c r="UEY2" s="1135"/>
      <c r="UEZ2" s="1135"/>
      <c r="UFA2" s="1135"/>
      <c r="UFB2" s="1135"/>
      <c r="UFC2" s="1135"/>
      <c r="UFD2" s="1135"/>
      <c r="UFE2" s="1135"/>
      <c r="UFF2" s="1135"/>
      <c r="UFG2" s="1135"/>
      <c r="UFH2" s="1135"/>
      <c r="UFI2" s="1135"/>
      <c r="UFJ2" s="1135"/>
      <c r="UFK2" s="1135"/>
      <c r="UFL2" s="1135"/>
      <c r="UFM2" s="1135"/>
      <c r="UFN2" s="1135"/>
      <c r="UFO2" s="1135"/>
      <c r="UFP2" s="1135"/>
      <c r="UFQ2" s="1135"/>
      <c r="UFR2" s="1135"/>
      <c r="UFS2" s="1135"/>
      <c r="UFT2" s="1135"/>
      <c r="UFU2" s="1135"/>
      <c r="UFV2" s="1135"/>
      <c r="UFW2" s="1135"/>
      <c r="UFX2" s="1135"/>
      <c r="UFY2" s="1135"/>
      <c r="UFZ2" s="1135"/>
      <c r="UGA2" s="1135"/>
      <c r="UGB2" s="1135"/>
      <c r="UGC2" s="1135"/>
      <c r="UGD2" s="1135"/>
      <c r="UGE2" s="1135"/>
      <c r="UGF2" s="1135"/>
      <c r="UGG2" s="1135"/>
      <c r="UGH2" s="1135"/>
      <c r="UGI2" s="1135"/>
      <c r="UGJ2" s="1135"/>
      <c r="UGK2" s="1135"/>
      <c r="UGL2" s="1135"/>
      <c r="UGM2" s="1135"/>
      <c r="UGN2" s="1135"/>
      <c r="UGO2" s="1135"/>
      <c r="UGP2" s="1135"/>
      <c r="UGQ2" s="1135"/>
      <c r="UGR2" s="1135"/>
      <c r="UGS2" s="1135"/>
      <c r="UGT2" s="1135"/>
      <c r="UGU2" s="1135"/>
      <c r="UGV2" s="1135"/>
      <c r="UGW2" s="1135"/>
      <c r="UGX2" s="1135"/>
      <c r="UGY2" s="1135"/>
      <c r="UGZ2" s="1135"/>
      <c r="UHA2" s="1135"/>
      <c r="UHB2" s="1135"/>
      <c r="UHC2" s="1135"/>
      <c r="UHD2" s="1135"/>
      <c r="UHE2" s="1135"/>
      <c r="UHF2" s="1135"/>
      <c r="UHG2" s="1135"/>
      <c r="UHH2" s="1135"/>
      <c r="UHI2" s="1135"/>
      <c r="UHJ2" s="1135"/>
      <c r="UHK2" s="1135"/>
      <c r="UHL2" s="1135"/>
      <c r="UHM2" s="1135"/>
      <c r="UHN2" s="1135"/>
      <c r="UHO2" s="1135"/>
      <c r="UHP2" s="1135"/>
      <c r="UHQ2" s="1135"/>
      <c r="UHR2" s="1135"/>
      <c r="UHS2" s="1135"/>
      <c r="UHT2" s="1135"/>
      <c r="UHU2" s="1135"/>
      <c r="UHV2" s="1135"/>
      <c r="UHW2" s="1135"/>
      <c r="UHX2" s="1135"/>
      <c r="UHY2" s="1135"/>
      <c r="UHZ2" s="1135"/>
      <c r="UIA2" s="1135"/>
      <c r="UIB2" s="1135"/>
      <c r="UIC2" s="1135"/>
      <c r="UID2" s="1135"/>
      <c r="UIE2" s="1135"/>
      <c r="UIF2" s="1135"/>
      <c r="UIG2" s="1135"/>
      <c r="UIH2" s="1135"/>
      <c r="UII2" s="1135"/>
      <c r="UIJ2" s="1135"/>
      <c r="UIK2" s="1135"/>
      <c r="UIL2" s="1135"/>
      <c r="UIM2" s="1135"/>
      <c r="UIN2" s="1135"/>
      <c r="UIO2" s="1135"/>
      <c r="UIP2" s="1135"/>
      <c r="UIQ2" s="1135"/>
      <c r="UIR2" s="1135"/>
      <c r="UIS2" s="1135"/>
      <c r="UIT2" s="1135"/>
      <c r="UIU2" s="1135"/>
      <c r="UIV2" s="1135"/>
      <c r="UIW2" s="1135"/>
      <c r="UIX2" s="1135"/>
      <c r="UIY2" s="1135"/>
      <c r="UIZ2" s="1135"/>
      <c r="UJA2" s="1135"/>
      <c r="UJB2" s="1135"/>
      <c r="UJC2" s="1135"/>
      <c r="UJD2" s="1135"/>
      <c r="UJE2" s="1135"/>
      <c r="UJF2" s="1135"/>
      <c r="UJG2" s="1135"/>
      <c r="UJH2" s="1135"/>
      <c r="UJI2" s="1135"/>
      <c r="UJJ2" s="1135"/>
      <c r="UJK2" s="1135"/>
      <c r="UJL2" s="1135"/>
      <c r="UJM2" s="1135"/>
      <c r="UJN2" s="1135"/>
      <c r="UJO2" s="1135"/>
      <c r="UJP2" s="1135"/>
      <c r="UJQ2" s="1135"/>
      <c r="UJR2" s="1135"/>
      <c r="UJS2" s="1135"/>
      <c r="UJT2" s="1135"/>
      <c r="UJU2" s="1135"/>
      <c r="UJV2" s="1135"/>
      <c r="UJW2" s="1135"/>
      <c r="UJX2" s="1135"/>
      <c r="UJY2" s="1135"/>
      <c r="UJZ2" s="1135"/>
      <c r="UKA2" s="1135"/>
      <c r="UKB2" s="1135"/>
      <c r="UKC2" s="1135"/>
      <c r="UKD2" s="1135"/>
      <c r="UKE2" s="1135"/>
      <c r="UKF2" s="1135"/>
      <c r="UKG2" s="1135"/>
      <c r="UKH2" s="1135"/>
      <c r="UKI2" s="1135"/>
      <c r="UKJ2" s="1135"/>
      <c r="UKK2" s="1135"/>
      <c r="UKL2" s="1135"/>
      <c r="UKM2" s="1135"/>
      <c r="UKN2" s="1135"/>
      <c r="UKO2" s="1135"/>
      <c r="UKP2" s="1135"/>
      <c r="UKQ2" s="1135"/>
      <c r="UKR2" s="1135"/>
      <c r="UKS2" s="1135"/>
      <c r="UKT2" s="1135"/>
      <c r="UKU2" s="1135"/>
      <c r="UKV2" s="1135"/>
      <c r="UKW2" s="1135"/>
      <c r="UKX2" s="1135"/>
      <c r="UKY2" s="1135"/>
      <c r="UKZ2" s="1135"/>
      <c r="ULA2" s="1135"/>
      <c r="ULB2" s="1135"/>
      <c r="ULC2" s="1135"/>
      <c r="ULD2" s="1135"/>
      <c r="ULE2" s="1135"/>
      <c r="ULF2" s="1135"/>
      <c r="ULG2" s="1135"/>
      <c r="ULH2" s="1135"/>
      <c r="ULI2" s="1135"/>
      <c r="ULJ2" s="1135"/>
      <c r="ULK2" s="1135"/>
      <c r="ULL2" s="1135"/>
      <c r="ULM2" s="1135"/>
      <c r="ULN2" s="1135"/>
      <c r="ULO2" s="1135"/>
      <c r="ULP2" s="1135"/>
      <c r="ULQ2" s="1135"/>
      <c r="ULR2" s="1135"/>
      <c r="ULS2" s="1135"/>
      <c r="ULT2" s="1135"/>
      <c r="ULU2" s="1135"/>
      <c r="ULV2" s="1135"/>
      <c r="ULW2" s="1135"/>
      <c r="ULX2" s="1135"/>
      <c r="ULY2" s="1135"/>
      <c r="ULZ2" s="1135"/>
      <c r="UMA2" s="1135"/>
      <c r="UMB2" s="1135"/>
      <c r="UMC2" s="1135"/>
      <c r="UMD2" s="1135"/>
      <c r="UME2" s="1135"/>
      <c r="UMF2" s="1135"/>
      <c r="UMG2" s="1135"/>
      <c r="UMH2" s="1135"/>
      <c r="UMI2" s="1135"/>
      <c r="UMJ2" s="1135"/>
      <c r="UMK2" s="1135"/>
      <c r="UML2" s="1135"/>
      <c r="UMM2" s="1135"/>
      <c r="UMN2" s="1135"/>
      <c r="UMO2" s="1135"/>
      <c r="UMP2" s="1135"/>
      <c r="UMQ2" s="1135"/>
      <c r="UMR2" s="1135"/>
      <c r="UMS2" s="1135"/>
      <c r="UMT2" s="1135"/>
      <c r="UMU2" s="1135"/>
      <c r="UMV2" s="1135"/>
      <c r="UMW2" s="1135"/>
      <c r="UMX2" s="1135"/>
      <c r="UMY2" s="1135"/>
      <c r="UMZ2" s="1135"/>
      <c r="UNA2" s="1135"/>
      <c r="UNB2" s="1135"/>
      <c r="UNC2" s="1135"/>
      <c r="UND2" s="1135"/>
      <c r="UNE2" s="1135"/>
      <c r="UNF2" s="1135"/>
      <c r="UNG2" s="1135"/>
      <c r="UNH2" s="1135"/>
      <c r="UNI2" s="1135"/>
      <c r="UNJ2" s="1135"/>
      <c r="UNK2" s="1135"/>
      <c r="UNL2" s="1135"/>
      <c r="UNM2" s="1135"/>
      <c r="UNN2" s="1135"/>
      <c r="UNO2" s="1135"/>
      <c r="UNP2" s="1135"/>
      <c r="UNQ2" s="1135"/>
      <c r="UNR2" s="1135"/>
      <c r="UNS2" s="1135"/>
      <c r="UNT2" s="1135"/>
      <c r="UNU2" s="1135"/>
      <c r="UNV2" s="1135"/>
      <c r="UNW2" s="1135"/>
      <c r="UNX2" s="1135"/>
      <c r="UNY2" s="1135"/>
      <c r="UNZ2" s="1135"/>
      <c r="UOA2" s="1135"/>
      <c r="UOB2" s="1135"/>
      <c r="UOC2" s="1135"/>
      <c r="UOD2" s="1135"/>
      <c r="UOE2" s="1135"/>
      <c r="UOF2" s="1135"/>
      <c r="UOG2" s="1135"/>
      <c r="UOH2" s="1135"/>
      <c r="UOI2" s="1135"/>
      <c r="UOJ2" s="1135"/>
      <c r="UOK2" s="1135"/>
      <c r="UOL2" s="1135"/>
      <c r="UOM2" s="1135"/>
      <c r="UON2" s="1135"/>
      <c r="UOO2" s="1135"/>
      <c r="UOP2" s="1135"/>
      <c r="UOQ2" s="1135"/>
      <c r="UOR2" s="1135"/>
      <c r="UOS2" s="1135"/>
      <c r="UOT2" s="1135"/>
      <c r="UOU2" s="1135"/>
      <c r="UOV2" s="1135"/>
      <c r="UOW2" s="1135"/>
      <c r="UOX2" s="1135"/>
      <c r="UOY2" s="1135"/>
      <c r="UOZ2" s="1135"/>
      <c r="UPA2" s="1135"/>
      <c r="UPB2" s="1135"/>
      <c r="UPC2" s="1135"/>
      <c r="UPD2" s="1135"/>
      <c r="UPE2" s="1135"/>
      <c r="UPF2" s="1135"/>
      <c r="UPG2" s="1135"/>
      <c r="UPH2" s="1135"/>
      <c r="UPI2" s="1135"/>
      <c r="UPJ2" s="1135"/>
      <c r="UPK2" s="1135"/>
      <c r="UPL2" s="1135"/>
      <c r="UPM2" s="1135"/>
      <c r="UPN2" s="1135"/>
      <c r="UPO2" s="1135"/>
      <c r="UPP2" s="1135"/>
      <c r="UPQ2" s="1135"/>
      <c r="UPR2" s="1135"/>
      <c r="UPS2" s="1135"/>
      <c r="UPT2" s="1135"/>
      <c r="UPU2" s="1135"/>
      <c r="UPV2" s="1135"/>
      <c r="UPW2" s="1135"/>
      <c r="UPX2" s="1135"/>
      <c r="UPY2" s="1135"/>
      <c r="UPZ2" s="1135"/>
      <c r="UQA2" s="1135"/>
      <c r="UQB2" s="1135"/>
      <c r="UQC2" s="1135"/>
      <c r="UQD2" s="1135"/>
      <c r="UQE2" s="1135"/>
      <c r="UQF2" s="1135"/>
      <c r="UQG2" s="1135"/>
      <c r="UQH2" s="1135"/>
      <c r="UQI2" s="1135"/>
      <c r="UQJ2" s="1135"/>
      <c r="UQK2" s="1135"/>
      <c r="UQL2" s="1135"/>
      <c r="UQM2" s="1135"/>
      <c r="UQN2" s="1135"/>
      <c r="UQO2" s="1135"/>
      <c r="UQP2" s="1135"/>
      <c r="UQQ2" s="1135"/>
      <c r="UQR2" s="1135"/>
      <c r="UQS2" s="1135"/>
      <c r="UQT2" s="1135"/>
      <c r="UQU2" s="1135"/>
      <c r="UQV2" s="1135"/>
      <c r="UQW2" s="1135"/>
      <c r="UQX2" s="1135"/>
      <c r="UQY2" s="1135"/>
      <c r="UQZ2" s="1135"/>
      <c r="URA2" s="1135"/>
      <c r="URB2" s="1135"/>
      <c r="URC2" s="1135"/>
      <c r="URD2" s="1135"/>
      <c r="URE2" s="1135"/>
      <c r="URF2" s="1135"/>
      <c r="URG2" s="1135"/>
      <c r="URH2" s="1135"/>
      <c r="URI2" s="1135"/>
      <c r="URJ2" s="1135"/>
      <c r="URK2" s="1135"/>
      <c r="URL2" s="1135"/>
      <c r="URM2" s="1135"/>
      <c r="URN2" s="1135"/>
      <c r="URO2" s="1135"/>
      <c r="URP2" s="1135"/>
      <c r="URQ2" s="1135"/>
      <c r="URR2" s="1135"/>
      <c r="URS2" s="1135"/>
      <c r="URT2" s="1135"/>
      <c r="URU2" s="1135"/>
      <c r="URV2" s="1135"/>
      <c r="URW2" s="1135"/>
      <c r="URX2" s="1135"/>
      <c r="URY2" s="1135"/>
      <c r="URZ2" s="1135"/>
      <c r="USA2" s="1135"/>
      <c r="USB2" s="1135"/>
      <c r="USC2" s="1135"/>
      <c r="USD2" s="1135"/>
      <c r="USE2" s="1135"/>
      <c r="USF2" s="1135"/>
      <c r="USG2" s="1135"/>
      <c r="USH2" s="1135"/>
      <c r="USI2" s="1135"/>
      <c r="USJ2" s="1135"/>
      <c r="USK2" s="1135"/>
      <c r="USL2" s="1135"/>
      <c r="USM2" s="1135"/>
      <c r="USN2" s="1135"/>
      <c r="USO2" s="1135"/>
      <c r="USP2" s="1135"/>
      <c r="USQ2" s="1135"/>
      <c r="USR2" s="1135"/>
      <c r="USS2" s="1135"/>
      <c r="UST2" s="1135"/>
      <c r="USU2" s="1135"/>
      <c r="USV2" s="1135"/>
      <c r="USW2" s="1135"/>
      <c r="USX2" s="1135"/>
      <c r="USY2" s="1135"/>
      <c r="USZ2" s="1135"/>
      <c r="UTA2" s="1135"/>
      <c r="UTB2" s="1135"/>
      <c r="UTC2" s="1135"/>
      <c r="UTD2" s="1135"/>
      <c r="UTE2" s="1135"/>
      <c r="UTF2" s="1135"/>
      <c r="UTG2" s="1135"/>
      <c r="UTH2" s="1135"/>
      <c r="UTI2" s="1135"/>
      <c r="UTJ2" s="1135"/>
      <c r="UTK2" s="1135"/>
      <c r="UTL2" s="1135"/>
      <c r="UTM2" s="1135"/>
      <c r="UTN2" s="1135"/>
      <c r="UTO2" s="1135"/>
      <c r="UTP2" s="1135"/>
      <c r="UTQ2" s="1135"/>
      <c r="UTR2" s="1135"/>
      <c r="UTS2" s="1135"/>
      <c r="UTT2" s="1135"/>
      <c r="UTU2" s="1135"/>
      <c r="UTV2" s="1135"/>
      <c r="UTW2" s="1135"/>
      <c r="UTX2" s="1135"/>
      <c r="UTY2" s="1135"/>
      <c r="UTZ2" s="1135"/>
      <c r="UUA2" s="1135"/>
      <c r="UUB2" s="1135"/>
      <c r="UUC2" s="1135"/>
      <c r="UUD2" s="1135"/>
      <c r="UUE2" s="1135"/>
      <c r="UUF2" s="1135"/>
      <c r="UUG2" s="1135"/>
      <c r="UUH2" s="1135"/>
      <c r="UUI2" s="1135"/>
      <c r="UUJ2" s="1135"/>
      <c r="UUK2" s="1135"/>
      <c r="UUL2" s="1135"/>
      <c r="UUM2" s="1135"/>
      <c r="UUN2" s="1135"/>
      <c r="UUO2" s="1135"/>
      <c r="UUP2" s="1135"/>
      <c r="UUQ2" s="1135"/>
      <c r="UUR2" s="1135"/>
      <c r="UUS2" s="1135"/>
      <c r="UUT2" s="1135"/>
      <c r="UUU2" s="1135"/>
      <c r="UUV2" s="1135"/>
      <c r="UUW2" s="1135"/>
      <c r="UUX2" s="1135"/>
      <c r="UUY2" s="1135"/>
      <c r="UUZ2" s="1135"/>
      <c r="UVA2" s="1135"/>
      <c r="UVB2" s="1135"/>
      <c r="UVC2" s="1135"/>
      <c r="UVD2" s="1135"/>
      <c r="UVE2" s="1135"/>
      <c r="UVF2" s="1135"/>
      <c r="UVG2" s="1135"/>
      <c r="UVH2" s="1135"/>
      <c r="UVI2" s="1135"/>
      <c r="UVJ2" s="1135"/>
      <c r="UVK2" s="1135"/>
      <c r="UVL2" s="1135"/>
      <c r="UVM2" s="1135"/>
      <c r="UVN2" s="1135"/>
      <c r="UVO2" s="1135"/>
      <c r="UVP2" s="1135"/>
      <c r="UVQ2" s="1135"/>
      <c r="UVR2" s="1135"/>
      <c r="UVS2" s="1135"/>
      <c r="UVT2" s="1135"/>
      <c r="UVU2" s="1135"/>
      <c r="UVV2" s="1135"/>
      <c r="UVW2" s="1135"/>
      <c r="UVX2" s="1135"/>
      <c r="UVY2" s="1135"/>
      <c r="UVZ2" s="1135"/>
      <c r="UWA2" s="1135"/>
      <c r="UWB2" s="1135"/>
      <c r="UWC2" s="1135"/>
      <c r="UWD2" s="1135"/>
      <c r="UWE2" s="1135"/>
      <c r="UWF2" s="1135"/>
      <c r="UWG2" s="1135"/>
      <c r="UWH2" s="1135"/>
      <c r="UWI2" s="1135"/>
      <c r="UWJ2" s="1135"/>
      <c r="UWK2" s="1135"/>
      <c r="UWL2" s="1135"/>
      <c r="UWM2" s="1135"/>
      <c r="UWN2" s="1135"/>
      <c r="UWO2" s="1135"/>
      <c r="UWP2" s="1135"/>
      <c r="UWQ2" s="1135"/>
      <c r="UWR2" s="1135"/>
      <c r="UWS2" s="1135"/>
      <c r="UWT2" s="1135"/>
      <c r="UWU2" s="1135"/>
      <c r="UWV2" s="1135"/>
      <c r="UWW2" s="1135"/>
      <c r="UWX2" s="1135"/>
      <c r="UWY2" s="1135"/>
      <c r="UWZ2" s="1135"/>
      <c r="UXA2" s="1135"/>
      <c r="UXB2" s="1135"/>
      <c r="UXC2" s="1135"/>
      <c r="UXD2" s="1135"/>
      <c r="UXE2" s="1135"/>
      <c r="UXF2" s="1135"/>
      <c r="UXG2" s="1135"/>
      <c r="UXH2" s="1135"/>
      <c r="UXI2" s="1135"/>
      <c r="UXJ2" s="1135"/>
      <c r="UXK2" s="1135"/>
      <c r="UXL2" s="1135"/>
      <c r="UXM2" s="1135"/>
      <c r="UXN2" s="1135"/>
      <c r="UXO2" s="1135"/>
      <c r="UXP2" s="1135"/>
      <c r="UXQ2" s="1135"/>
      <c r="UXR2" s="1135"/>
      <c r="UXS2" s="1135"/>
      <c r="UXT2" s="1135"/>
      <c r="UXU2" s="1135"/>
      <c r="UXV2" s="1135"/>
      <c r="UXW2" s="1135"/>
      <c r="UXX2" s="1135"/>
      <c r="UXY2" s="1135"/>
      <c r="UXZ2" s="1135"/>
      <c r="UYA2" s="1135"/>
      <c r="UYB2" s="1135"/>
      <c r="UYC2" s="1135"/>
      <c r="UYD2" s="1135"/>
      <c r="UYE2" s="1135"/>
      <c r="UYF2" s="1135"/>
      <c r="UYG2" s="1135"/>
      <c r="UYH2" s="1135"/>
      <c r="UYI2" s="1135"/>
      <c r="UYJ2" s="1135"/>
      <c r="UYK2" s="1135"/>
      <c r="UYL2" s="1135"/>
      <c r="UYM2" s="1135"/>
      <c r="UYN2" s="1135"/>
      <c r="UYO2" s="1135"/>
      <c r="UYP2" s="1135"/>
      <c r="UYQ2" s="1135"/>
      <c r="UYR2" s="1135"/>
      <c r="UYS2" s="1135"/>
      <c r="UYT2" s="1135"/>
      <c r="UYU2" s="1135"/>
      <c r="UYV2" s="1135"/>
      <c r="UYW2" s="1135"/>
      <c r="UYX2" s="1135"/>
      <c r="UYY2" s="1135"/>
      <c r="UYZ2" s="1135"/>
      <c r="UZA2" s="1135"/>
      <c r="UZB2" s="1135"/>
      <c r="UZC2" s="1135"/>
      <c r="UZD2" s="1135"/>
      <c r="UZE2" s="1135"/>
      <c r="UZF2" s="1135"/>
      <c r="UZG2" s="1135"/>
      <c r="UZH2" s="1135"/>
      <c r="UZI2" s="1135"/>
      <c r="UZJ2" s="1135"/>
      <c r="UZK2" s="1135"/>
      <c r="UZL2" s="1135"/>
      <c r="UZM2" s="1135"/>
      <c r="UZN2" s="1135"/>
      <c r="UZO2" s="1135"/>
      <c r="UZP2" s="1135"/>
      <c r="UZQ2" s="1135"/>
      <c r="UZR2" s="1135"/>
      <c r="UZS2" s="1135"/>
      <c r="UZT2" s="1135"/>
      <c r="UZU2" s="1135"/>
      <c r="UZV2" s="1135"/>
      <c r="UZW2" s="1135"/>
      <c r="UZX2" s="1135"/>
      <c r="UZY2" s="1135"/>
      <c r="UZZ2" s="1135"/>
      <c r="VAA2" s="1135"/>
      <c r="VAB2" s="1135"/>
      <c r="VAC2" s="1135"/>
      <c r="VAD2" s="1135"/>
      <c r="VAE2" s="1135"/>
      <c r="VAF2" s="1135"/>
      <c r="VAG2" s="1135"/>
      <c r="VAH2" s="1135"/>
      <c r="VAI2" s="1135"/>
      <c r="VAJ2" s="1135"/>
      <c r="VAK2" s="1135"/>
      <c r="VAL2" s="1135"/>
      <c r="VAM2" s="1135"/>
      <c r="VAN2" s="1135"/>
      <c r="VAO2" s="1135"/>
      <c r="VAP2" s="1135"/>
      <c r="VAQ2" s="1135"/>
      <c r="VAR2" s="1135"/>
      <c r="VAS2" s="1135"/>
      <c r="VAT2" s="1135"/>
      <c r="VAU2" s="1135"/>
      <c r="VAV2" s="1135"/>
      <c r="VAW2" s="1135"/>
      <c r="VAX2" s="1135"/>
      <c r="VAY2" s="1135"/>
      <c r="VAZ2" s="1135"/>
      <c r="VBA2" s="1135"/>
      <c r="VBB2" s="1135"/>
      <c r="VBC2" s="1135"/>
      <c r="VBD2" s="1135"/>
      <c r="VBE2" s="1135"/>
      <c r="VBF2" s="1135"/>
      <c r="VBG2" s="1135"/>
      <c r="VBH2" s="1135"/>
      <c r="VBI2" s="1135"/>
      <c r="VBJ2" s="1135"/>
      <c r="VBK2" s="1135"/>
      <c r="VBL2" s="1135"/>
      <c r="VBM2" s="1135"/>
      <c r="VBN2" s="1135"/>
      <c r="VBO2" s="1135"/>
      <c r="VBP2" s="1135"/>
      <c r="VBQ2" s="1135"/>
      <c r="VBR2" s="1135"/>
      <c r="VBS2" s="1135"/>
      <c r="VBT2" s="1135"/>
      <c r="VBU2" s="1135"/>
      <c r="VBV2" s="1135"/>
      <c r="VBW2" s="1135"/>
      <c r="VBX2" s="1135"/>
      <c r="VBY2" s="1135"/>
      <c r="VBZ2" s="1135"/>
      <c r="VCA2" s="1135"/>
      <c r="VCB2" s="1135"/>
      <c r="VCC2" s="1135"/>
      <c r="VCD2" s="1135"/>
      <c r="VCE2" s="1135"/>
      <c r="VCF2" s="1135"/>
      <c r="VCG2" s="1135"/>
      <c r="VCH2" s="1135"/>
      <c r="VCI2" s="1135"/>
      <c r="VCJ2" s="1135"/>
      <c r="VCK2" s="1135"/>
      <c r="VCL2" s="1135"/>
      <c r="VCM2" s="1135"/>
      <c r="VCN2" s="1135"/>
      <c r="VCO2" s="1135"/>
      <c r="VCP2" s="1135"/>
      <c r="VCQ2" s="1135"/>
      <c r="VCR2" s="1135"/>
      <c r="VCS2" s="1135"/>
      <c r="VCT2" s="1135"/>
      <c r="VCU2" s="1135"/>
      <c r="VCV2" s="1135"/>
      <c r="VCW2" s="1135"/>
      <c r="VCX2" s="1135"/>
      <c r="VCY2" s="1135"/>
      <c r="VCZ2" s="1135"/>
      <c r="VDA2" s="1135"/>
      <c r="VDB2" s="1135"/>
      <c r="VDC2" s="1135"/>
      <c r="VDD2" s="1135"/>
      <c r="VDE2" s="1135"/>
      <c r="VDF2" s="1135"/>
      <c r="VDG2" s="1135"/>
      <c r="VDH2" s="1135"/>
      <c r="VDI2" s="1135"/>
      <c r="VDJ2" s="1135"/>
      <c r="VDK2" s="1135"/>
      <c r="VDL2" s="1135"/>
      <c r="VDM2" s="1135"/>
      <c r="VDN2" s="1135"/>
      <c r="VDO2" s="1135"/>
      <c r="VDP2" s="1135"/>
      <c r="VDQ2" s="1135"/>
      <c r="VDR2" s="1135"/>
      <c r="VDS2" s="1135"/>
      <c r="VDT2" s="1135"/>
      <c r="VDU2" s="1135"/>
      <c r="VDV2" s="1135"/>
      <c r="VDW2" s="1135"/>
      <c r="VDX2" s="1135"/>
      <c r="VDY2" s="1135"/>
      <c r="VDZ2" s="1135"/>
      <c r="VEA2" s="1135"/>
      <c r="VEB2" s="1135"/>
      <c r="VEC2" s="1135"/>
      <c r="VED2" s="1135"/>
      <c r="VEE2" s="1135"/>
      <c r="VEF2" s="1135"/>
      <c r="VEG2" s="1135"/>
      <c r="VEH2" s="1135"/>
      <c r="VEI2" s="1135"/>
      <c r="VEJ2" s="1135"/>
      <c r="VEK2" s="1135"/>
      <c r="VEL2" s="1135"/>
      <c r="VEM2" s="1135"/>
      <c r="VEN2" s="1135"/>
      <c r="VEO2" s="1135"/>
      <c r="VEP2" s="1135"/>
      <c r="VEQ2" s="1135"/>
      <c r="VER2" s="1135"/>
      <c r="VES2" s="1135"/>
      <c r="VET2" s="1135"/>
      <c r="VEU2" s="1135"/>
      <c r="VEV2" s="1135"/>
      <c r="VEW2" s="1135"/>
      <c r="VEX2" s="1135"/>
      <c r="VEY2" s="1135"/>
      <c r="VEZ2" s="1135"/>
      <c r="VFA2" s="1135"/>
      <c r="VFB2" s="1135"/>
      <c r="VFC2" s="1135"/>
      <c r="VFD2" s="1135"/>
      <c r="VFE2" s="1135"/>
      <c r="VFF2" s="1135"/>
      <c r="VFG2" s="1135"/>
      <c r="VFH2" s="1135"/>
      <c r="VFI2" s="1135"/>
      <c r="VFJ2" s="1135"/>
      <c r="VFK2" s="1135"/>
      <c r="VFL2" s="1135"/>
      <c r="VFM2" s="1135"/>
      <c r="VFN2" s="1135"/>
      <c r="VFO2" s="1135"/>
      <c r="VFP2" s="1135"/>
      <c r="VFQ2" s="1135"/>
      <c r="VFR2" s="1135"/>
      <c r="VFS2" s="1135"/>
      <c r="VFT2" s="1135"/>
      <c r="VFU2" s="1135"/>
      <c r="VFV2" s="1135"/>
      <c r="VFW2" s="1135"/>
      <c r="VFX2" s="1135"/>
      <c r="VFY2" s="1135"/>
      <c r="VFZ2" s="1135"/>
      <c r="VGA2" s="1135"/>
      <c r="VGB2" s="1135"/>
      <c r="VGC2" s="1135"/>
      <c r="VGD2" s="1135"/>
      <c r="VGE2" s="1135"/>
      <c r="VGF2" s="1135"/>
      <c r="VGG2" s="1135"/>
      <c r="VGH2" s="1135"/>
      <c r="VGI2" s="1135"/>
      <c r="VGJ2" s="1135"/>
      <c r="VGK2" s="1135"/>
      <c r="VGL2" s="1135"/>
      <c r="VGM2" s="1135"/>
      <c r="VGN2" s="1135"/>
      <c r="VGO2" s="1135"/>
      <c r="VGP2" s="1135"/>
      <c r="VGQ2" s="1135"/>
      <c r="VGR2" s="1135"/>
      <c r="VGS2" s="1135"/>
      <c r="VGT2" s="1135"/>
      <c r="VGU2" s="1135"/>
      <c r="VGV2" s="1135"/>
      <c r="VGW2" s="1135"/>
      <c r="VGX2" s="1135"/>
      <c r="VGY2" s="1135"/>
      <c r="VGZ2" s="1135"/>
      <c r="VHA2" s="1135"/>
      <c r="VHB2" s="1135"/>
      <c r="VHC2" s="1135"/>
      <c r="VHD2" s="1135"/>
      <c r="VHE2" s="1135"/>
      <c r="VHF2" s="1135"/>
      <c r="VHG2" s="1135"/>
      <c r="VHH2" s="1135"/>
      <c r="VHI2" s="1135"/>
      <c r="VHJ2" s="1135"/>
      <c r="VHK2" s="1135"/>
      <c r="VHL2" s="1135"/>
      <c r="VHM2" s="1135"/>
      <c r="VHN2" s="1135"/>
      <c r="VHO2" s="1135"/>
      <c r="VHP2" s="1135"/>
      <c r="VHQ2" s="1135"/>
      <c r="VHR2" s="1135"/>
      <c r="VHS2" s="1135"/>
      <c r="VHT2" s="1135"/>
      <c r="VHU2" s="1135"/>
      <c r="VHV2" s="1135"/>
      <c r="VHW2" s="1135"/>
      <c r="VHX2" s="1135"/>
      <c r="VHY2" s="1135"/>
      <c r="VHZ2" s="1135"/>
      <c r="VIA2" s="1135"/>
      <c r="VIB2" s="1135"/>
      <c r="VIC2" s="1135"/>
      <c r="VID2" s="1135"/>
      <c r="VIE2" s="1135"/>
      <c r="VIF2" s="1135"/>
      <c r="VIG2" s="1135"/>
      <c r="VIH2" s="1135"/>
      <c r="VII2" s="1135"/>
      <c r="VIJ2" s="1135"/>
      <c r="VIK2" s="1135"/>
      <c r="VIL2" s="1135"/>
      <c r="VIM2" s="1135"/>
      <c r="VIN2" s="1135"/>
      <c r="VIO2" s="1135"/>
      <c r="VIP2" s="1135"/>
      <c r="VIQ2" s="1135"/>
      <c r="VIR2" s="1135"/>
      <c r="VIS2" s="1135"/>
      <c r="VIT2" s="1135"/>
      <c r="VIU2" s="1135"/>
      <c r="VIV2" s="1135"/>
      <c r="VIW2" s="1135"/>
      <c r="VIX2" s="1135"/>
      <c r="VIY2" s="1135"/>
      <c r="VIZ2" s="1135"/>
      <c r="VJA2" s="1135"/>
      <c r="VJB2" s="1135"/>
      <c r="VJC2" s="1135"/>
      <c r="VJD2" s="1135"/>
      <c r="VJE2" s="1135"/>
      <c r="VJF2" s="1135"/>
      <c r="VJG2" s="1135"/>
      <c r="VJH2" s="1135"/>
      <c r="VJI2" s="1135"/>
      <c r="VJJ2" s="1135"/>
      <c r="VJK2" s="1135"/>
      <c r="VJL2" s="1135"/>
      <c r="VJM2" s="1135"/>
      <c r="VJN2" s="1135"/>
      <c r="VJO2" s="1135"/>
      <c r="VJP2" s="1135"/>
      <c r="VJQ2" s="1135"/>
      <c r="VJR2" s="1135"/>
      <c r="VJS2" s="1135"/>
      <c r="VJT2" s="1135"/>
      <c r="VJU2" s="1135"/>
      <c r="VJV2" s="1135"/>
      <c r="VJW2" s="1135"/>
      <c r="VJX2" s="1135"/>
      <c r="VJY2" s="1135"/>
      <c r="VJZ2" s="1135"/>
      <c r="VKA2" s="1135"/>
      <c r="VKB2" s="1135"/>
      <c r="VKC2" s="1135"/>
      <c r="VKD2" s="1135"/>
      <c r="VKE2" s="1135"/>
      <c r="VKF2" s="1135"/>
      <c r="VKG2" s="1135"/>
      <c r="VKH2" s="1135"/>
      <c r="VKI2" s="1135"/>
      <c r="VKJ2" s="1135"/>
      <c r="VKK2" s="1135"/>
      <c r="VKL2" s="1135"/>
      <c r="VKM2" s="1135"/>
      <c r="VKN2" s="1135"/>
      <c r="VKO2" s="1135"/>
      <c r="VKP2" s="1135"/>
      <c r="VKQ2" s="1135"/>
      <c r="VKR2" s="1135"/>
      <c r="VKS2" s="1135"/>
      <c r="VKT2" s="1135"/>
      <c r="VKU2" s="1135"/>
      <c r="VKV2" s="1135"/>
      <c r="VKW2" s="1135"/>
      <c r="VKX2" s="1135"/>
      <c r="VKY2" s="1135"/>
      <c r="VKZ2" s="1135"/>
      <c r="VLA2" s="1135"/>
      <c r="VLB2" s="1135"/>
      <c r="VLC2" s="1135"/>
      <c r="VLD2" s="1135"/>
      <c r="VLE2" s="1135"/>
      <c r="VLF2" s="1135"/>
      <c r="VLG2" s="1135"/>
      <c r="VLH2" s="1135"/>
      <c r="VLI2" s="1135"/>
      <c r="VLJ2" s="1135"/>
      <c r="VLK2" s="1135"/>
      <c r="VLL2" s="1135"/>
      <c r="VLM2" s="1135"/>
      <c r="VLN2" s="1135"/>
      <c r="VLO2" s="1135"/>
      <c r="VLP2" s="1135"/>
      <c r="VLQ2" s="1135"/>
      <c r="VLR2" s="1135"/>
      <c r="VLS2" s="1135"/>
      <c r="VLT2" s="1135"/>
      <c r="VLU2" s="1135"/>
      <c r="VLV2" s="1135"/>
      <c r="VLW2" s="1135"/>
      <c r="VLX2" s="1135"/>
      <c r="VLY2" s="1135"/>
      <c r="VLZ2" s="1135"/>
      <c r="VMA2" s="1135"/>
      <c r="VMB2" s="1135"/>
      <c r="VMC2" s="1135"/>
      <c r="VMD2" s="1135"/>
      <c r="VME2" s="1135"/>
      <c r="VMF2" s="1135"/>
      <c r="VMG2" s="1135"/>
      <c r="VMH2" s="1135"/>
      <c r="VMI2" s="1135"/>
      <c r="VMJ2" s="1135"/>
      <c r="VMK2" s="1135"/>
      <c r="VML2" s="1135"/>
      <c r="VMM2" s="1135"/>
      <c r="VMN2" s="1135"/>
      <c r="VMO2" s="1135"/>
      <c r="VMP2" s="1135"/>
      <c r="VMQ2" s="1135"/>
      <c r="VMR2" s="1135"/>
      <c r="VMS2" s="1135"/>
      <c r="VMT2" s="1135"/>
      <c r="VMU2" s="1135"/>
      <c r="VMV2" s="1135"/>
      <c r="VMW2" s="1135"/>
      <c r="VMX2" s="1135"/>
      <c r="VMY2" s="1135"/>
      <c r="VMZ2" s="1135"/>
      <c r="VNA2" s="1135"/>
      <c r="VNB2" s="1135"/>
      <c r="VNC2" s="1135"/>
      <c r="VND2" s="1135"/>
      <c r="VNE2" s="1135"/>
      <c r="VNF2" s="1135"/>
      <c r="VNG2" s="1135"/>
      <c r="VNH2" s="1135"/>
      <c r="VNI2" s="1135"/>
      <c r="VNJ2" s="1135"/>
      <c r="VNK2" s="1135"/>
      <c r="VNL2" s="1135"/>
      <c r="VNM2" s="1135"/>
      <c r="VNN2" s="1135"/>
      <c r="VNO2" s="1135"/>
      <c r="VNP2" s="1135"/>
      <c r="VNQ2" s="1135"/>
      <c r="VNR2" s="1135"/>
      <c r="VNS2" s="1135"/>
      <c r="VNT2" s="1135"/>
      <c r="VNU2" s="1135"/>
      <c r="VNV2" s="1135"/>
      <c r="VNW2" s="1135"/>
      <c r="VNX2" s="1135"/>
      <c r="VNY2" s="1135"/>
      <c r="VNZ2" s="1135"/>
      <c r="VOA2" s="1135"/>
      <c r="VOB2" s="1135"/>
      <c r="VOC2" s="1135"/>
      <c r="VOD2" s="1135"/>
      <c r="VOE2" s="1135"/>
      <c r="VOF2" s="1135"/>
      <c r="VOG2" s="1135"/>
      <c r="VOH2" s="1135"/>
      <c r="VOI2" s="1135"/>
      <c r="VOJ2" s="1135"/>
      <c r="VOK2" s="1135"/>
      <c r="VOL2" s="1135"/>
      <c r="VOM2" s="1135"/>
      <c r="VON2" s="1135"/>
      <c r="VOO2" s="1135"/>
      <c r="VOP2" s="1135"/>
      <c r="VOQ2" s="1135"/>
      <c r="VOR2" s="1135"/>
      <c r="VOS2" s="1135"/>
      <c r="VOT2" s="1135"/>
      <c r="VOU2" s="1135"/>
      <c r="VOV2" s="1135"/>
      <c r="VOW2" s="1135"/>
      <c r="VOX2" s="1135"/>
      <c r="VOY2" s="1135"/>
      <c r="VOZ2" s="1135"/>
      <c r="VPA2" s="1135"/>
      <c r="VPB2" s="1135"/>
      <c r="VPC2" s="1135"/>
      <c r="VPD2" s="1135"/>
      <c r="VPE2" s="1135"/>
      <c r="VPF2" s="1135"/>
      <c r="VPG2" s="1135"/>
      <c r="VPH2" s="1135"/>
      <c r="VPI2" s="1135"/>
      <c r="VPJ2" s="1135"/>
      <c r="VPK2" s="1135"/>
      <c r="VPL2" s="1135"/>
      <c r="VPM2" s="1135"/>
      <c r="VPN2" s="1135"/>
      <c r="VPO2" s="1135"/>
      <c r="VPP2" s="1135"/>
      <c r="VPQ2" s="1135"/>
      <c r="VPR2" s="1135"/>
      <c r="VPS2" s="1135"/>
      <c r="VPT2" s="1135"/>
      <c r="VPU2" s="1135"/>
      <c r="VPV2" s="1135"/>
      <c r="VPW2" s="1135"/>
      <c r="VPX2" s="1135"/>
      <c r="VPY2" s="1135"/>
      <c r="VPZ2" s="1135"/>
      <c r="VQA2" s="1135"/>
      <c r="VQB2" s="1135"/>
      <c r="VQC2" s="1135"/>
      <c r="VQD2" s="1135"/>
      <c r="VQE2" s="1135"/>
      <c r="VQF2" s="1135"/>
      <c r="VQG2" s="1135"/>
      <c r="VQH2" s="1135"/>
      <c r="VQI2" s="1135"/>
      <c r="VQJ2" s="1135"/>
      <c r="VQK2" s="1135"/>
      <c r="VQL2" s="1135"/>
      <c r="VQM2" s="1135"/>
      <c r="VQN2" s="1135"/>
      <c r="VQO2" s="1135"/>
      <c r="VQP2" s="1135"/>
      <c r="VQQ2" s="1135"/>
      <c r="VQR2" s="1135"/>
      <c r="VQS2" s="1135"/>
      <c r="VQT2" s="1135"/>
      <c r="VQU2" s="1135"/>
      <c r="VQV2" s="1135"/>
      <c r="VQW2" s="1135"/>
      <c r="VQX2" s="1135"/>
      <c r="VQY2" s="1135"/>
      <c r="VQZ2" s="1135"/>
      <c r="VRA2" s="1135"/>
      <c r="VRB2" s="1135"/>
      <c r="VRC2" s="1135"/>
      <c r="VRD2" s="1135"/>
      <c r="VRE2" s="1135"/>
      <c r="VRF2" s="1135"/>
      <c r="VRG2" s="1135"/>
      <c r="VRH2" s="1135"/>
      <c r="VRI2" s="1135"/>
      <c r="VRJ2" s="1135"/>
      <c r="VRK2" s="1135"/>
      <c r="VRL2" s="1135"/>
      <c r="VRM2" s="1135"/>
      <c r="VRN2" s="1135"/>
      <c r="VRO2" s="1135"/>
      <c r="VRP2" s="1135"/>
      <c r="VRQ2" s="1135"/>
      <c r="VRR2" s="1135"/>
      <c r="VRS2" s="1135"/>
      <c r="VRT2" s="1135"/>
      <c r="VRU2" s="1135"/>
      <c r="VRV2" s="1135"/>
      <c r="VRW2" s="1135"/>
      <c r="VRX2" s="1135"/>
      <c r="VRY2" s="1135"/>
      <c r="VRZ2" s="1135"/>
      <c r="VSA2" s="1135"/>
      <c r="VSB2" s="1135"/>
      <c r="VSC2" s="1135"/>
      <c r="VSD2" s="1135"/>
      <c r="VSE2" s="1135"/>
      <c r="VSF2" s="1135"/>
      <c r="VSG2" s="1135"/>
      <c r="VSH2" s="1135"/>
      <c r="VSI2" s="1135"/>
      <c r="VSJ2" s="1135"/>
      <c r="VSK2" s="1135"/>
      <c r="VSL2" s="1135"/>
      <c r="VSM2" s="1135"/>
      <c r="VSN2" s="1135"/>
      <c r="VSO2" s="1135"/>
      <c r="VSP2" s="1135"/>
      <c r="VSQ2" s="1135"/>
      <c r="VSR2" s="1135"/>
      <c r="VSS2" s="1135"/>
      <c r="VST2" s="1135"/>
      <c r="VSU2" s="1135"/>
      <c r="VSV2" s="1135"/>
      <c r="VSW2" s="1135"/>
      <c r="VSX2" s="1135"/>
      <c r="VSY2" s="1135"/>
      <c r="VSZ2" s="1135"/>
      <c r="VTA2" s="1135"/>
      <c r="VTB2" s="1135"/>
      <c r="VTC2" s="1135"/>
      <c r="VTD2" s="1135"/>
      <c r="VTE2" s="1135"/>
      <c r="VTF2" s="1135"/>
      <c r="VTG2" s="1135"/>
      <c r="VTH2" s="1135"/>
      <c r="VTI2" s="1135"/>
      <c r="VTJ2" s="1135"/>
      <c r="VTK2" s="1135"/>
      <c r="VTL2" s="1135"/>
      <c r="VTM2" s="1135"/>
      <c r="VTN2" s="1135"/>
      <c r="VTO2" s="1135"/>
      <c r="VTP2" s="1135"/>
      <c r="VTQ2" s="1135"/>
      <c r="VTR2" s="1135"/>
      <c r="VTS2" s="1135"/>
      <c r="VTT2" s="1135"/>
      <c r="VTU2" s="1135"/>
      <c r="VTV2" s="1135"/>
      <c r="VTW2" s="1135"/>
      <c r="VTX2" s="1135"/>
      <c r="VTY2" s="1135"/>
      <c r="VTZ2" s="1135"/>
      <c r="VUA2" s="1135"/>
      <c r="VUB2" s="1135"/>
      <c r="VUC2" s="1135"/>
      <c r="VUD2" s="1135"/>
      <c r="VUE2" s="1135"/>
      <c r="VUF2" s="1135"/>
      <c r="VUG2" s="1135"/>
      <c r="VUH2" s="1135"/>
      <c r="VUI2" s="1135"/>
      <c r="VUJ2" s="1135"/>
      <c r="VUK2" s="1135"/>
      <c r="VUL2" s="1135"/>
      <c r="VUM2" s="1135"/>
      <c r="VUN2" s="1135"/>
      <c r="VUO2" s="1135"/>
      <c r="VUP2" s="1135"/>
      <c r="VUQ2" s="1135"/>
      <c r="VUR2" s="1135"/>
      <c r="VUS2" s="1135"/>
      <c r="VUT2" s="1135"/>
      <c r="VUU2" s="1135"/>
      <c r="VUV2" s="1135"/>
      <c r="VUW2" s="1135"/>
      <c r="VUX2" s="1135"/>
      <c r="VUY2" s="1135"/>
      <c r="VUZ2" s="1135"/>
      <c r="VVA2" s="1135"/>
      <c r="VVB2" s="1135"/>
      <c r="VVC2" s="1135"/>
      <c r="VVD2" s="1135"/>
      <c r="VVE2" s="1135"/>
      <c r="VVF2" s="1135"/>
      <c r="VVG2" s="1135"/>
      <c r="VVH2" s="1135"/>
      <c r="VVI2" s="1135"/>
      <c r="VVJ2" s="1135"/>
      <c r="VVK2" s="1135"/>
      <c r="VVL2" s="1135"/>
      <c r="VVM2" s="1135"/>
      <c r="VVN2" s="1135"/>
      <c r="VVO2" s="1135"/>
      <c r="VVP2" s="1135"/>
      <c r="VVQ2" s="1135"/>
      <c r="VVR2" s="1135"/>
      <c r="VVS2" s="1135"/>
      <c r="VVT2" s="1135"/>
      <c r="VVU2" s="1135"/>
      <c r="VVV2" s="1135"/>
      <c r="VVW2" s="1135"/>
      <c r="VVX2" s="1135"/>
      <c r="VVY2" s="1135"/>
      <c r="VVZ2" s="1135"/>
      <c r="VWA2" s="1135"/>
      <c r="VWB2" s="1135"/>
      <c r="VWC2" s="1135"/>
      <c r="VWD2" s="1135"/>
      <c r="VWE2" s="1135"/>
      <c r="VWF2" s="1135"/>
      <c r="VWG2" s="1135"/>
      <c r="VWH2" s="1135"/>
      <c r="VWI2" s="1135"/>
      <c r="VWJ2" s="1135"/>
      <c r="VWK2" s="1135"/>
      <c r="VWL2" s="1135"/>
      <c r="VWM2" s="1135"/>
      <c r="VWN2" s="1135"/>
      <c r="VWO2" s="1135"/>
      <c r="VWP2" s="1135"/>
      <c r="VWQ2" s="1135"/>
      <c r="VWR2" s="1135"/>
      <c r="VWS2" s="1135"/>
      <c r="VWT2" s="1135"/>
      <c r="VWU2" s="1135"/>
      <c r="VWV2" s="1135"/>
      <c r="VWW2" s="1135"/>
      <c r="VWX2" s="1135"/>
      <c r="VWY2" s="1135"/>
      <c r="VWZ2" s="1135"/>
      <c r="VXA2" s="1135"/>
      <c r="VXB2" s="1135"/>
      <c r="VXC2" s="1135"/>
      <c r="VXD2" s="1135"/>
      <c r="VXE2" s="1135"/>
      <c r="VXF2" s="1135"/>
      <c r="VXG2" s="1135"/>
      <c r="VXH2" s="1135"/>
      <c r="VXI2" s="1135"/>
      <c r="VXJ2" s="1135"/>
      <c r="VXK2" s="1135"/>
      <c r="VXL2" s="1135"/>
      <c r="VXM2" s="1135"/>
      <c r="VXN2" s="1135"/>
      <c r="VXO2" s="1135"/>
      <c r="VXP2" s="1135"/>
      <c r="VXQ2" s="1135"/>
      <c r="VXR2" s="1135"/>
      <c r="VXS2" s="1135"/>
      <c r="VXT2" s="1135"/>
      <c r="VXU2" s="1135"/>
      <c r="VXV2" s="1135"/>
      <c r="VXW2" s="1135"/>
      <c r="VXX2" s="1135"/>
      <c r="VXY2" s="1135"/>
      <c r="VXZ2" s="1135"/>
      <c r="VYA2" s="1135"/>
      <c r="VYB2" s="1135"/>
      <c r="VYC2" s="1135"/>
      <c r="VYD2" s="1135"/>
      <c r="VYE2" s="1135"/>
      <c r="VYF2" s="1135"/>
      <c r="VYG2" s="1135"/>
      <c r="VYH2" s="1135"/>
      <c r="VYI2" s="1135"/>
      <c r="VYJ2" s="1135"/>
      <c r="VYK2" s="1135"/>
      <c r="VYL2" s="1135"/>
      <c r="VYM2" s="1135"/>
      <c r="VYN2" s="1135"/>
      <c r="VYO2" s="1135"/>
      <c r="VYP2" s="1135"/>
      <c r="VYQ2" s="1135"/>
      <c r="VYR2" s="1135"/>
      <c r="VYS2" s="1135"/>
      <c r="VYT2" s="1135"/>
      <c r="VYU2" s="1135"/>
      <c r="VYV2" s="1135"/>
      <c r="VYW2" s="1135"/>
      <c r="VYX2" s="1135"/>
      <c r="VYY2" s="1135"/>
      <c r="VYZ2" s="1135"/>
      <c r="VZA2" s="1135"/>
      <c r="VZB2" s="1135"/>
      <c r="VZC2" s="1135"/>
      <c r="VZD2" s="1135"/>
      <c r="VZE2" s="1135"/>
      <c r="VZF2" s="1135"/>
      <c r="VZG2" s="1135"/>
      <c r="VZH2" s="1135"/>
      <c r="VZI2" s="1135"/>
      <c r="VZJ2" s="1135"/>
      <c r="VZK2" s="1135"/>
      <c r="VZL2" s="1135"/>
      <c r="VZM2" s="1135"/>
      <c r="VZN2" s="1135"/>
      <c r="VZO2" s="1135"/>
      <c r="VZP2" s="1135"/>
      <c r="VZQ2" s="1135"/>
      <c r="VZR2" s="1135"/>
      <c r="VZS2" s="1135"/>
      <c r="VZT2" s="1135"/>
      <c r="VZU2" s="1135"/>
      <c r="VZV2" s="1135"/>
      <c r="VZW2" s="1135"/>
      <c r="VZX2" s="1135"/>
      <c r="VZY2" s="1135"/>
      <c r="VZZ2" s="1135"/>
      <c r="WAA2" s="1135"/>
      <c r="WAB2" s="1135"/>
      <c r="WAC2" s="1135"/>
      <c r="WAD2" s="1135"/>
      <c r="WAE2" s="1135"/>
      <c r="WAF2" s="1135"/>
      <c r="WAG2" s="1135"/>
      <c r="WAH2" s="1135"/>
      <c r="WAI2" s="1135"/>
      <c r="WAJ2" s="1135"/>
      <c r="WAK2" s="1135"/>
      <c r="WAL2" s="1135"/>
      <c r="WAM2" s="1135"/>
      <c r="WAN2" s="1135"/>
      <c r="WAO2" s="1135"/>
      <c r="WAP2" s="1135"/>
      <c r="WAQ2" s="1135"/>
      <c r="WAR2" s="1135"/>
      <c r="WAS2" s="1135"/>
      <c r="WAT2" s="1135"/>
      <c r="WAU2" s="1135"/>
      <c r="WAV2" s="1135"/>
      <c r="WAW2" s="1135"/>
      <c r="WAX2" s="1135"/>
      <c r="WAY2" s="1135"/>
      <c r="WAZ2" s="1135"/>
      <c r="WBA2" s="1135"/>
      <c r="WBB2" s="1135"/>
      <c r="WBC2" s="1135"/>
      <c r="WBD2" s="1135"/>
      <c r="WBE2" s="1135"/>
      <c r="WBF2" s="1135"/>
      <c r="WBG2" s="1135"/>
      <c r="WBH2" s="1135"/>
      <c r="WBI2" s="1135"/>
      <c r="WBJ2" s="1135"/>
      <c r="WBK2" s="1135"/>
      <c r="WBL2" s="1135"/>
      <c r="WBM2" s="1135"/>
      <c r="WBN2" s="1135"/>
      <c r="WBO2" s="1135"/>
      <c r="WBP2" s="1135"/>
      <c r="WBQ2" s="1135"/>
      <c r="WBR2" s="1135"/>
      <c r="WBS2" s="1135"/>
      <c r="WBT2" s="1135"/>
      <c r="WBU2" s="1135"/>
      <c r="WBV2" s="1135"/>
      <c r="WBW2" s="1135"/>
      <c r="WBX2" s="1135"/>
      <c r="WBY2" s="1135"/>
      <c r="WBZ2" s="1135"/>
      <c r="WCA2" s="1135"/>
      <c r="WCB2" s="1135"/>
      <c r="WCC2" s="1135"/>
      <c r="WCD2" s="1135"/>
      <c r="WCE2" s="1135"/>
      <c r="WCF2" s="1135"/>
      <c r="WCG2" s="1135"/>
      <c r="WCH2" s="1135"/>
      <c r="WCI2" s="1135"/>
      <c r="WCJ2" s="1135"/>
      <c r="WCK2" s="1135"/>
      <c r="WCL2" s="1135"/>
      <c r="WCM2" s="1135"/>
      <c r="WCN2" s="1135"/>
      <c r="WCO2" s="1135"/>
      <c r="WCP2" s="1135"/>
      <c r="WCQ2" s="1135"/>
      <c r="WCR2" s="1135"/>
      <c r="WCS2" s="1135"/>
      <c r="WCT2" s="1135"/>
      <c r="WCU2" s="1135"/>
      <c r="WCV2" s="1135"/>
      <c r="WCW2" s="1135"/>
      <c r="WCX2" s="1135"/>
      <c r="WCY2" s="1135"/>
      <c r="WCZ2" s="1135"/>
      <c r="WDA2" s="1135"/>
      <c r="WDB2" s="1135"/>
      <c r="WDC2" s="1135"/>
      <c r="WDD2" s="1135"/>
      <c r="WDE2" s="1135"/>
      <c r="WDF2" s="1135"/>
      <c r="WDG2" s="1135"/>
      <c r="WDH2" s="1135"/>
      <c r="WDI2" s="1135"/>
      <c r="WDJ2" s="1135"/>
      <c r="WDK2" s="1135"/>
      <c r="WDL2" s="1135"/>
      <c r="WDM2" s="1135"/>
      <c r="WDN2" s="1135"/>
      <c r="WDO2" s="1135"/>
      <c r="WDP2" s="1135"/>
      <c r="WDQ2" s="1135"/>
      <c r="WDR2" s="1135"/>
      <c r="WDS2" s="1135"/>
      <c r="WDT2" s="1135"/>
      <c r="WDU2" s="1135"/>
      <c r="WDV2" s="1135"/>
      <c r="WDW2" s="1135"/>
      <c r="WDX2" s="1135"/>
      <c r="WDY2" s="1135"/>
      <c r="WDZ2" s="1135"/>
      <c r="WEA2" s="1135"/>
      <c r="WEB2" s="1135"/>
      <c r="WEC2" s="1135"/>
      <c r="WED2" s="1135"/>
      <c r="WEE2" s="1135"/>
      <c r="WEF2" s="1135"/>
      <c r="WEG2" s="1135"/>
      <c r="WEH2" s="1135"/>
      <c r="WEI2" s="1135"/>
      <c r="WEJ2" s="1135"/>
      <c r="WEK2" s="1135"/>
      <c r="WEL2" s="1135"/>
      <c r="WEM2" s="1135"/>
      <c r="WEN2" s="1135"/>
      <c r="WEO2" s="1135"/>
      <c r="WEP2" s="1135"/>
      <c r="WEQ2" s="1135"/>
      <c r="WER2" s="1135"/>
      <c r="WES2" s="1135"/>
      <c r="WET2" s="1135"/>
      <c r="WEU2" s="1135"/>
      <c r="WEV2" s="1135"/>
      <c r="WEW2" s="1135"/>
      <c r="WEX2" s="1135"/>
      <c r="WEY2" s="1135"/>
      <c r="WEZ2" s="1135"/>
      <c r="WFA2" s="1135"/>
      <c r="WFB2" s="1135"/>
      <c r="WFC2" s="1135"/>
      <c r="WFD2" s="1135"/>
      <c r="WFE2" s="1135"/>
      <c r="WFF2" s="1135"/>
      <c r="WFG2" s="1135"/>
      <c r="WFH2" s="1135"/>
      <c r="WFI2" s="1135"/>
      <c r="WFJ2" s="1135"/>
      <c r="WFK2" s="1135"/>
      <c r="WFL2" s="1135"/>
      <c r="WFM2" s="1135"/>
      <c r="WFN2" s="1135"/>
      <c r="WFO2" s="1135"/>
      <c r="WFP2" s="1135"/>
      <c r="WFQ2" s="1135"/>
      <c r="WFR2" s="1135"/>
      <c r="WFS2" s="1135"/>
      <c r="WFT2" s="1135"/>
      <c r="WFU2" s="1135"/>
      <c r="WFV2" s="1135"/>
      <c r="WFW2" s="1135"/>
      <c r="WFX2" s="1135"/>
      <c r="WFY2" s="1135"/>
      <c r="WFZ2" s="1135"/>
      <c r="WGA2" s="1135"/>
      <c r="WGB2" s="1135"/>
      <c r="WGC2" s="1135"/>
      <c r="WGD2" s="1135"/>
      <c r="WGE2" s="1135"/>
      <c r="WGF2" s="1135"/>
      <c r="WGG2" s="1135"/>
      <c r="WGH2" s="1135"/>
      <c r="WGI2" s="1135"/>
      <c r="WGJ2" s="1135"/>
      <c r="WGK2" s="1135"/>
      <c r="WGL2" s="1135"/>
      <c r="WGM2" s="1135"/>
      <c r="WGN2" s="1135"/>
      <c r="WGO2" s="1135"/>
      <c r="WGP2" s="1135"/>
      <c r="WGQ2" s="1135"/>
      <c r="WGR2" s="1135"/>
      <c r="WGS2" s="1135"/>
      <c r="WGT2" s="1135"/>
      <c r="WGU2" s="1135"/>
      <c r="WGV2" s="1135"/>
      <c r="WGW2" s="1135"/>
      <c r="WGX2" s="1135"/>
      <c r="WGY2" s="1135"/>
      <c r="WGZ2" s="1135"/>
      <c r="WHA2" s="1135"/>
      <c r="WHB2" s="1135"/>
      <c r="WHC2" s="1135"/>
      <c r="WHD2" s="1135"/>
      <c r="WHE2" s="1135"/>
      <c r="WHF2" s="1135"/>
      <c r="WHG2" s="1135"/>
      <c r="WHH2" s="1135"/>
      <c r="WHI2" s="1135"/>
      <c r="WHJ2" s="1135"/>
      <c r="WHK2" s="1135"/>
      <c r="WHL2" s="1135"/>
      <c r="WHM2" s="1135"/>
      <c r="WHN2" s="1135"/>
      <c r="WHO2" s="1135"/>
      <c r="WHP2" s="1135"/>
      <c r="WHQ2" s="1135"/>
      <c r="WHR2" s="1135"/>
      <c r="WHS2" s="1135"/>
      <c r="WHT2" s="1135"/>
      <c r="WHU2" s="1135"/>
      <c r="WHV2" s="1135"/>
      <c r="WHW2" s="1135"/>
      <c r="WHX2" s="1135"/>
      <c r="WHY2" s="1135"/>
      <c r="WHZ2" s="1135"/>
      <c r="WIA2" s="1135"/>
      <c r="WIB2" s="1135"/>
      <c r="WIC2" s="1135"/>
      <c r="WID2" s="1135"/>
      <c r="WIE2" s="1135"/>
      <c r="WIF2" s="1135"/>
      <c r="WIG2" s="1135"/>
      <c r="WIH2" s="1135"/>
      <c r="WII2" s="1135"/>
      <c r="WIJ2" s="1135"/>
      <c r="WIK2" s="1135"/>
      <c r="WIL2" s="1135"/>
      <c r="WIM2" s="1135"/>
      <c r="WIN2" s="1135"/>
      <c r="WIO2" s="1135"/>
      <c r="WIP2" s="1135"/>
      <c r="WIQ2" s="1135"/>
      <c r="WIR2" s="1135"/>
      <c r="WIS2" s="1135"/>
      <c r="WIT2" s="1135"/>
      <c r="WIU2" s="1135"/>
      <c r="WIV2" s="1135"/>
      <c r="WIW2" s="1135"/>
      <c r="WIX2" s="1135"/>
      <c r="WIY2" s="1135"/>
      <c r="WIZ2" s="1135"/>
      <c r="WJA2" s="1135"/>
      <c r="WJB2" s="1135"/>
      <c r="WJC2" s="1135"/>
      <c r="WJD2" s="1135"/>
      <c r="WJE2" s="1135"/>
      <c r="WJF2" s="1135"/>
      <c r="WJG2" s="1135"/>
      <c r="WJH2" s="1135"/>
      <c r="WJI2" s="1135"/>
      <c r="WJJ2" s="1135"/>
      <c r="WJK2" s="1135"/>
      <c r="WJL2" s="1135"/>
      <c r="WJM2" s="1135"/>
      <c r="WJN2" s="1135"/>
      <c r="WJO2" s="1135"/>
      <c r="WJP2" s="1135"/>
      <c r="WJQ2" s="1135"/>
      <c r="WJR2" s="1135"/>
      <c r="WJS2" s="1135"/>
      <c r="WJT2" s="1135"/>
      <c r="WJU2" s="1135"/>
      <c r="WJV2" s="1135"/>
      <c r="WJW2" s="1135"/>
      <c r="WJX2" s="1135"/>
      <c r="WJY2" s="1135"/>
      <c r="WJZ2" s="1135"/>
      <c r="WKA2" s="1135"/>
      <c r="WKB2" s="1135"/>
      <c r="WKC2" s="1135"/>
      <c r="WKD2" s="1135"/>
      <c r="WKE2" s="1135"/>
      <c r="WKF2" s="1135"/>
      <c r="WKG2" s="1135"/>
      <c r="WKH2" s="1135"/>
      <c r="WKI2" s="1135"/>
      <c r="WKJ2" s="1135"/>
      <c r="WKK2" s="1135"/>
      <c r="WKL2" s="1135"/>
      <c r="WKM2" s="1135"/>
      <c r="WKN2" s="1135"/>
      <c r="WKO2" s="1135"/>
      <c r="WKP2" s="1135"/>
      <c r="WKQ2" s="1135"/>
      <c r="WKR2" s="1135"/>
      <c r="WKS2" s="1135"/>
      <c r="WKT2" s="1135"/>
      <c r="WKU2" s="1135"/>
      <c r="WKV2" s="1135"/>
      <c r="WKW2" s="1135"/>
      <c r="WKX2" s="1135"/>
      <c r="WKY2" s="1135"/>
      <c r="WKZ2" s="1135"/>
      <c r="WLA2" s="1135"/>
      <c r="WLB2" s="1135"/>
      <c r="WLC2" s="1135"/>
      <c r="WLD2" s="1135"/>
      <c r="WLE2" s="1135"/>
      <c r="WLF2" s="1135"/>
      <c r="WLG2" s="1135"/>
      <c r="WLH2" s="1135"/>
      <c r="WLI2" s="1135"/>
      <c r="WLJ2" s="1135"/>
      <c r="WLK2" s="1135"/>
      <c r="WLL2" s="1135"/>
      <c r="WLM2" s="1135"/>
      <c r="WLN2" s="1135"/>
      <c r="WLO2" s="1135"/>
      <c r="WLP2" s="1135"/>
      <c r="WLQ2" s="1135"/>
      <c r="WLR2" s="1135"/>
      <c r="WLS2" s="1135"/>
      <c r="WLT2" s="1135"/>
      <c r="WLU2" s="1135"/>
      <c r="WLV2" s="1135"/>
      <c r="WLW2" s="1135"/>
      <c r="WLX2" s="1135"/>
      <c r="WLY2" s="1135"/>
      <c r="WLZ2" s="1135"/>
      <c r="WMA2" s="1135"/>
      <c r="WMB2" s="1135"/>
      <c r="WMC2" s="1135"/>
      <c r="WMD2" s="1135"/>
      <c r="WME2" s="1135"/>
      <c r="WMF2" s="1135"/>
      <c r="WMG2" s="1135"/>
      <c r="WMH2" s="1135"/>
      <c r="WMI2" s="1135"/>
      <c r="WMJ2" s="1135"/>
      <c r="WMK2" s="1135"/>
      <c r="WML2" s="1135"/>
      <c r="WMM2" s="1135"/>
      <c r="WMN2" s="1135"/>
      <c r="WMO2" s="1135"/>
      <c r="WMP2" s="1135"/>
      <c r="WMQ2" s="1135"/>
      <c r="WMR2" s="1135"/>
      <c r="WMS2" s="1135"/>
      <c r="WMT2" s="1135"/>
      <c r="WMU2" s="1135"/>
      <c r="WMV2" s="1135"/>
      <c r="WMW2" s="1135"/>
      <c r="WMX2" s="1135"/>
      <c r="WMY2" s="1135"/>
      <c r="WMZ2" s="1135"/>
      <c r="WNA2" s="1135"/>
      <c r="WNB2" s="1135"/>
      <c r="WNC2" s="1135"/>
      <c r="WND2" s="1135"/>
      <c r="WNE2" s="1135"/>
      <c r="WNF2" s="1135"/>
      <c r="WNG2" s="1135"/>
      <c r="WNH2" s="1135"/>
      <c r="WNI2" s="1135"/>
      <c r="WNJ2" s="1135"/>
      <c r="WNK2" s="1135"/>
      <c r="WNL2" s="1135"/>
      <c r="WNM2" s="1135"/>
      <c r="WNN2" s="1135"/>
      <c r="WNO2" s="1135"/>
      <c r="WNP2" s="1135"/>
      <c r="WNQ2" s="1135"/>
      <c r="WNR2" s="1135"/>
      <c r="WNS2" s="1135"/>
      <c r="WNT2" s="1135"/>
      <c r="WNU2" s="1135"/>
      <c r="WNV2" s="1135"/>
      <c r="WNW2" s="1135"/>
      <c r="WNX2" s="1135"/>
      <c r="WNY2" s="1135"/>
      <c r="WNZ2" s="1135"/>
      <c r="WOA2" s="1135"/>
      <c r="WOB2" s="1135"/>
      <c r="WOC2" s="1135"/>
      <c r="WOD2" s="1135"/>
      <c r="WOE2" s="1135"/>
      <c r="WOF2" s="1135"/>
      <c r="WOG2" s="1135"/>
      <c r="WOH2" s="1135"/>
      <c r="WOI2" s="1135"/>
      <c r="WOJ2" s="1135"/>
      <c r="WOK2" s="1135"/>
      <c r="WOL2" s="1135"/>
      <c r="WOM2" s="1135"/>
      <c r="WON2" s="1135"/>
      <c r="WOO2" s="1135"/>
      <c r="WOP2" s="1135"/>
      <c r="WOQ2" s="1135"/>
      <c r="WOR2" s="1135"/>
      <c r="WOS2" s="1135"/>
      <c r="WOT2" s="1135"/>
      <c r="WOU2" s="1135"/>
      <c r="WOV2" s="1135"/>
      <c r="WOW2" s="1135"/>
      <c r="WOX2" s="1135"/>
      <c r="WOY2" s="1135"/>
      <c r="WOZ2" s="1135"/>
      <c r="WPA2" s="1135"/>
      <c r="WPB2" s="1135"/>
      <c r="WPC2" s="1135"/>
      <c r="WPD2" s="1135"/>
      <c r="WPE2" s="1135"/>
      <c r="WPF2" s="1135"/>
      <c r="WPG2" s="1135"/>
      <c r="WPH2" s="1135"/>
      <c r="WPI2" s="1135"/>
      <c r="WPJ2" s="1135"/>
      <c r="WPK2" s="1135"/>
      <c r="WPL2" s="1135"/>
      <c r="WPM2" s="1135"/>
      <c r="WPN2" s="1135"/>
      <c r="WPO2" s="1135"/>
      <c r="WPP2" s="1135"/>
      <c r="WPQ2" s="1135"/>
      <c r="WPR2" s="1135"/>
      <c r="WPS2" s="1135"/>
      <c r="WPT2" s="1135"/>
      <c r="WPU2" s="1135"/>
      <c r="WPV2" s="1135"/>
      <c r="WPW2" s="1135"/>
      <c r="WPX2" s="1135"/>
      <c r="WPY2" s="1135"/>
      <c r="WPZ2" s="1135"/>
      <c r="WQA2" s="1135"/>
      <c r="WQB2" s="1135"/>
      <c r="WQC2" s="1135"/>
      <c r="WQD2" s="1135"/>
      <c r="WQE2" s="1135"/>
      <c r="WQF2" s="1135"/>
      <c r="WQG2" s="1135"/>
      <c r="WQH2" s="1135"/>
      <c r="WQI2" s="1135"/>
      <c r="WQJ2" s="1135"/>
      <c r="WQK2" s="1135"/>
      <c r="WQL2" s="1135"/>
      <c r="WQM2" s="1135"/>
      <c r="WQN2" s="1135"/>
      <c r="WQO2" s="1135"/>
      <c r="WQP2" s="1135"/>
      <c r="WQQ2" s="1135"/>
      <c r="WQR2" s="1135"/>
      <c r="WQS2" s="1135"/>
      <c r="WQT2" s="1135"/>
      <c r="WQU2" s="1135"/>
      <c r="WQV2" s="1135"/>
      <c r="WQW2" s="1135"/>
      <c r="WQX2" s="1135"/>
      <c r="WQY2" s="1135"/>
      <c r="WQZ2" s="1135"/>
      <c r="WRA2" s="1135"/>
      <c r="WRB2" s="1135"/>
      <c r="WRC2" s="1135"/>
      <c r="WRD2" s="1135"/>
      <c r="WRE2" s="1135"/>
      <c r="WRF2" s="1135"/>
      <c r="WRG2" s="1135"/>
      <c r="WRH2" s="1135"/>
      <c r="WRI2" s="1135"/>
      <c r="WRJ2" s="1135"/>
      <c r="WRK2" s="1135"/>
      <c r="WRL2" s="1135"/>
      <c r="WRM2" s="1135"/>
      <c r="WRN2" s="1135"/>
      <c r="WRO2" s="1135"/>
      <c r="WRP2" s="1135"/>
      <c r="WRQ2" s="1135"/>
      <c r="WRR2" s="1135"/>
      <c r="WRS2" s="1135"/>
      <c r="WRT2" s="1135"/>
      <c r="WRU2" s="1135"/>
      <c r="WRV2" s="1135"/>
      <c r="WRW2" s="1135"/>
      <c r="WRX2" s="1135"/>
      <c r="WRY2" s="1135"/>
      <c r="WRZ2" s="1135"/>
      <c r="WSA2" s="1135"/>
      <c r="WSB2" s="1135"/>
      <c r="WSC2" s="1135"/>
      <c r="WSD2" s="1135"/>
      <c r="WSE2" s="1135"/>
      <c r="WSF2" s="1135"/>
      <c r="WSG2" s="1135"/>
      <c r="WSH2" s="1135"/>
      <c r="WSI2" s="1135"/>
      <c r="WSJ2" s="1135"/>
      <c r="WSK2" s="1135"/>
      <c r="WSL2" s="1135"/>
      <c r="WSM2" s="1135"/>
      <c r="WSN2" s="1135"/>
      <c r="WSO2" s="1135"/>
      <c r="WSP2" s="1135"/>
      <c r="WSQ2" s="1135"/>
      <c r="WSR2" s="1135"/>
      <c r="WSS2" s="1135"/>
      <c r="WST2" s="1135"/>
      <c r="WSU2" s="1135"/>
      <c r="WSV2" s="1135"/>
      <c r="WSW2" s="1135"/>
      <c r="WSX2" s="1135"/>
      <c r="WSY2" s="1135"/>
      <c r="WSZ2" s="1135"/>
      <c r="WTA2" s="1135"/>
      <c r="WTB2" s="1135"/>
      <c r="WTC2" s="1135"/>
      <c r="WTD2" s="1135"/>
      <c r="WTE2" s="1135"/>
      <c r="WTF2" s="1135"/>
      <c r="WTG2" s="1135"/>
      <c r="WTH2" s="1135"/>
      <c r="WTI2" s="1135"/>
      <c r="WTJ2" s="1135"/>
      <c r="WTK2" s="1135"/>
      <c r="WTL2" s="1135"/>
      <c r="WTM2" s="1135"/>
      <c r="WTN2" s="1135"/>
      <c r="WTO2" s="1135"/>
      <c r="WTP2" s="1135"/>
      <c r="WTQ2" s="1135"/>
      <c r="WTR2" s="1135"/>
      <c r="WTS2" s="1135"/>
      <c r="WTT2" s="1135"/>
      <c r="WTU2" s="1135"/>
      <c r="WTV2" s="1135"/>
      <c r="WTW2" s="1135"/>
      <c r="WTX2" s="1135"/>
      <c r="WTY2" s="1135"/>
      <c r="WTZ2" s="1135"/>
      <c r="WUA2" s="1135"/>
      <c r="WUB2" s="1135"/>
      <c r="WUC2" s="1135"/>
      <c r="WUD2" s="1135"/>
      <c r="WUE2" s="1135"/>
      <c r="WUF2" s="1135"/>
      <c r="WUG2" s="1135"/>
      <c r="WUH2" s="1135"/>
      <c r="WUI2" s="1135"/>
      <c r="WUJ2" s="1135"/>
      <c r="WUK2" s="1135"/>
      <c r="WUL2" s="1135"/>
      <c r="WUM2" s="1135"/>
      <c r="WUN2" s="1135"/>
      <c r="WUO2" s="1135"/>
      <c r="WUP2" s="1135"/>
      <c r="WUQ2" s="1135"/>
      <c r="WUR2" s="1135"/>
      <c r="WUS2" s="1135"/>
      <c r="WUT2" s="1135"/>
      <c r="WUU2" s="1135"/>
      <c r="WUV2" s="1135"/>
      <c r="WUW2" s="1135"/>
      <c r="WUX2" s="1135"/>
      <c r="WUY2" s="1135"/>
      <c r="WUZ2" s="1135"/>
      <c r="WVA2" s="1135"/>
      <c r="WVB2" s="1135"/>
      <c r="WVC2" s="1135"/>
      <c r="WVD2" s="1135"/>
      <c r="WVE2" s="1135"/>
      <c r="WVF2" s="1135"/>
      <c r="WVG2" s="1135"/>
      <c r="WVH2" s="1135"/>
      <c r="WVI2" s="1135"/>
      <c r="WVJ2" s="1135"/>
      <c r="WVK2" s="1135"/>
      <c r="WVL2" s="1135"/>
      <c r="WVM2" s="1135"/>
      <c r="WVN2" s="1135"/>
      <c r="WVO2" s="1135"/>
      <c r="WVP2" s="1135"/>
      <c r="WVQ2" s="1135"/>
      <c r="WVR2" s="1135"/>
      <c r="WVS2" s="1135"/>
      <c r="WVT2" s="1135"/>
      <c r="WVU2" s="1135"/>
      <c r="WVV2" s="1135"/>
      <c r="WVW2" s="1135"/>
      <c r="WVX2" s="1135"/>
      <c r="WVY2" s="1135"/>
      <c r="WVZ2" s="1135"/>
      <c r="WWA2" s="1135"/>
      <c r="WWB2" s="1135"/>
      <c r="WWC2" s="1135"/>
      <c r="WWD2" s="1135"/>
      <c r="WWE2" s="1135"/>
      <c r="WWF2" s="1135"/>
      <c r="WWG2" s="1135"/>
      <c r="WWH2" s="1135"/>
      <c r="WWI2" s="1135"/>
      <c r="WWJ2" s="1135"/>
      <c r="WWK2" s="1135"/>
      <c r="WWL2" s="1135"/>
      <c r="WWM2" s="1135"/>
      <c r="WWN2" s="1135"/>
      <c r="WWO2" s="1135"/>
      <c r="WWP2" s="1135"/>
      <c r="WWQ2" s="1135"/>
      <c r="WWR2" s="1135"/>
      <c r="WWS2" s="1135"/>
      <c r="WWT2" s="1135"/>
      <c r="WWU2" s="1135"/>
      <c r="WWV2" s="1135"/>
      <c r="WWW2" s="1135"/>
      <c r="WWX2" s="1135"/>
      <c r="WWY2" s="1135"/>
      <c r="WWZ2" s="1135"/>
      <c r="WXA2" s="1135"/>
      <c r="WXB2" s="1135"/>
      <c r="WXC2" s="1135"/>
      <c r="WXD2" s="1135"/>
      <c r="WXE2" s="1135"/>
      <c r="WXF2" s="1135"/>
      <c r="WXG2" s="1135"/>
      <c r="WXH2" s="1135"/>
      <c r="WXI2" s="1135"/>
      <c r="WXJ2" s="1135"/>
      <c r="WXK2" s="1135"/>
      <c r="WXL2" s="1135"/>
      <c r="WXM2" s="1135"/>
      <c r="WXN2" s="1135"/>
      <c r="WXO2" s="1135"/>
      <c r="WXP2" s="1135"/>
      <c r="WXQ2" s="1135"/>
      <c r="WXR2" s="1135"/>
      <c r="WXS2" s="1135"/>
      <c r="WXT2" s="1135"/>
      <c r="WXU2" s="1135"/>
      <c r="WXV2" s="1135"/>
      <c r="WXW2" s="1135"/>
      <c r="WXX2" s="1135"/>
      <c r="WXY2" s="1135"/>
      <c r="WXZ2" s="1135"/>
      <c r="WYA2" s="1135"/>
      <c r="WYB2" s="1135"/>
      <c r="WYC2" s="1135"/>
      <c r="WYD2" s="1135"/>
      <c r="WYE2" s="1135"/>
      <c r="WYF2" s="1135"/>
      <c r="WYG2" s="1135"/>
      <c r="WYH2" s="1135"/>
      <c r="WYI2" s="1135"/>
      <c r="WYJ2" s="1135"/>
      <c r="WYK2" s="1135"/>
      <c r="WYL2" s="1135"/>
      <c r="WYM2" s="1135"/>
      <c r="WYN2" s="1135"/>
      <c r="WYO2" s="1135"/>
      <c r="WYP2" s="1135"/>
      <c r="WYQ2" s="1135"/>
      <c r="WYR2" s="1135"/>
      <c r="WYS2" s="1135"/>
      <c r="WYT2" s="1135"/>
      <c r="WYU2" s="1135"/>
      <c r="WYV2" s="1135"/>
      <c r="WYW2" s="1135"/>
      <c r="WYX2" s="1135"/>
      <c r="WYY2" s="1135"/>
      <c r="WYZ2" s="1135"/>
      <c r="WZA2" s="1135"/>
      <c r="WZB2" s="1135"/>
      <c r="WZC2" s="1135"/>
      <c r="WZD2" s="1135"/>
      <c r="WZE2" s="1135"/>
      <c r="WZF2" s="1135"/>
      <c r="WZG2" s="1135"/>
      <c r="WZH2" s="1135"/>
      <c r="WZI2" s="1135"/>
      <c r="WZJ2" s="1135"/>
      <c r="WZK2" s="1135"/>
      <c r="WZL2" s="1135"/>
      <c r="WZM2" s="1135"/>
      <c r="WZN2" s="1135"/>
      <c r="WZO2" s="1135"/>
      <c r="WZP2" s="1135"/>
      <c r="WZQ2" s="1135"/>
      <c r="WZR2" s="1135"/>
      <c r="WZS2" s="1135"/>
      <c r="WZT2" s="1135"/>
      <c r="WZU2" s="1135"/>
      <c r="WZV2" s="1135"/>
      <c r="WZW2" s="1135"/>
      <c r="WZX2" s="1135"/>
      <c r="WZY2" s="1135"/>
      <c r="WZZ2" s="1135"/>
      <c r="XAA2" s="1135"/>
      <c r="XAB2" s="1135"/>
      <c r="XAC2" s="1135"/>
      <c r="XAD2" s="1135"/>
      <c r="XAE2" s="1135"/>
      <c r="XAF2" s="1135"/>
      <c r="XAG2" s="1135"/>
      <c r="XAH2" s="1135"/>
      <c r="XAI2" s="1135"/>
      <c r="XAJ2" s="1135"/>
      <c r="XAK2" s="1135"/>
      <c r="XAL2" s="1135"/>
      <c r="XAM2" s="1135"/>
      <c r="XAN2" s="1135"/>
      <c r="XAO2" s="1135"/>
      <c r="XAP2" s="1135"/>
      <c r="XAQ2" s="1135"/>
      <c r="XAR2" s="1135"/>
      <c r="XAS2" s="1135"/>
      <c r="XAT2" s="1135"/>
      <c r="XAU2" s="1135"/>
      <c r="XAV2" s="1135"/>
      <c r="XAW2" s="1135"/>
      <c r="XAX2" s="1135"/>
      <c r="XAY2" s="1135"/>
      <c r="XAZ2" s="1135"/>
      <c r="XBA2" s="1135"/>
      <c r="XBB2" s="1135"/>
      <c r="XBC2" s="1135"/>
      <c r="XBD2" s="1135"/>
      <c r="XBE2" s="1135"/>
      <c r="XBF2" s="1135"/>
      <c r="XBG2" s="1135"/>
      <c r="XBH2" s="1135"/>
      <c r="XBI2" s="1135"/>
      <c r="XBJ2" s="1135"/>
      <c r="XBK2" s="1135"/>
      <c r="XBL2" s="1135"/>
      <c r="XBM2" s="1135"/>
      <c r="XBN2" s="1135"/>
      <c r="XBO2" s="1135"/>
      <c r="XBP2" s="1135"/>
      <c r="XBQ2" s="1135"/>
      <c r="XBR2" s="1135"/>
      <c r="XBS2" s="1135"/>
      <c r="XBT2" s="1135"/>
      <c r="XBU2" s="1135"/>
      <c r="XBV2" s="1135"/>
      <c r="XBW2" s="1135"/>
      <c r="XBX2" s="1135"/>
      <c r="XBY2" s="1135"/>
      <c r="XBZ2" s="1135"/>
      <c r="XCA2" s="1135"/>
      <c r="XCB2" s="1135"/>
      <c r="XCC2" s="1135"/>
      <c r="XCD2" s="1135"/>
      <c r="XCE2" s="1135"/>
      <c r="XCF2" s="1135"/>
      <c r="XCG2" s="1135"/>
      <c r="XCH2" s="1135"/>
      <c r="XCI2" s="1135"/>
      <c r="XCJ2" s="1135"/>
      <c r="XCK2" s="1135"/>
      <c r="XCL2" s="1135"/>
      <c r="XCM2" s="1135"/>
      <c r="XCN2" s="1135"/>
      <c r="XCO2" s="1135"/>
      <c r="XCP2" s="1135"/>
      <c r="XCQ2" s="1135"/>
      <c r="XCR2" s="1135"/>
      <c r="XCS2" s="1135"/>
      <c r="XCT2" s="1135"/>
      <c r="XCU2" s="1135"/>
      <c r="XCV2" s="1135"/>
      <c r="XCW2" s="1135"/>
      <c r="XCX2" s="1135"/>
      <c r="XCY2" s="1135"/>
      <c r="XCZ2" s="1135"/>
      <c r="XDA2" s="1135"/>
      <c r="XDB2" s="1135"/>
      <c r="XDC2" s="1135"/>
      <c r="XDD2" s="1135"/>
      <c r="XDE2" s="1135"/>
      <c r="XDF2" s="1135"/>
      <c r="XDG2" s="1135"/>
      <c r="XDH2" s="1135"/>
      <c r="XDI2" s="1135"/>
      <c r="XDJ2" s="1135"/>
      <c r="XDK2" s="1135"/>
      <c r="XDL2" s="1135"/>
      <c r="XDM2" s="1135"/>
      <c r="XDN2" s="1135"/>
      <c r="XDO2" s="1135"/>
      <c r="XDP2" s="1135"/>
      <c r="XDQ2" s="1135"/>
      <c r="XDR2" s="1135"/>
      <c r="XDS2" s="1135"/>
      <c r="XDT2" s="1135"/>
      <c r="XDU2" s="1135"/>
      <c r="XDV2" s="1135"/>
      <c r="XDW2" s="1135"/>
      <c r="XDX2" s="1135"/>
      <c r="XDY2" s="1135"/>
      <c r="XDZ2" s="1135"/>
      <c r="XEA2" s="1135"/>
      <c r="XEB2" s="1135"/>
      <c r="XEC2" s="1135"/>
      <c r="XED2" s="1135"/>
      <c r="XEE2" s="1135"/>
      <c r="XEF2" s="1135"/>
      <c r="XEG2" s="1135"/>
      <c r="XEH2" s="1135"/>
      <c r="XEI2" s="1135"/>
      <c r="XEJ2" s="1135"/>
      <c r="XEK2" s="1135"/>
      <c r="XEL2" s="1135"/>
      <c r="XEM2" s="1135"/>
      <c r="XEN2" s="1135"/>
      <c r="XEO2" s="1135"/>
      <c r="XEP2" s="1135"/>
      <c r="XEQ2" s="1135"/>
      <c r="XER2" s="1135"/>
      <c r="XES2" s="1135"/>
      <c r="XET2" s="1135"/>
      <c r="XEU2" s="1135"/>
      <c r="XEV2" s="1135"/>
      <c r="XEW2" s="1135"/>
      <c r="XEX2" s="1135"/>
      <c r="XEY2" s="1135"/>
      <c r="XEZ2" s="1135"/>
      <c r="XFA2" s="1135"/>
      <c r="XFB2" s="1135"/>
      <c r="XFC2" s="1135"/>
    </row>
    <row r="3" spans="1:16383" s="546" customFormat="1" ht="15" customHeight="1" x14ac:dyDescent="0.25">
      <c r="A3" s="1469"/>
      <c r="B3" s="2046" t="s">
        <v>63</v>
      </c>
      <c r="C3" s="2047" t="s">
        <v>64</v>
      </c>
      <c r="D3" s="1899" t="str">
        <f>CONCATENATE("Column ", LEFT(ADDRESS(ROW('General Info'!C95),COLUMN('General Info'!C95),4), 1))</f>
        <v>Column C</v>
      </c>
      <c r="E3" s="1030"/>
      <c r="G3" s="1030"/>
      <c r="H3" s="1030"/>
      <c r="I3" s="1030"/>
      <c r="J3" s="1030"/>
      <c r="K3" s="1030"/>
      <c r="L3" s="1030"/>
      <c r="M3" s="1030"/>
      <c r="N3" s="1030"/>
      <c r="O3" s="1030"/>
      <c r="P3" s="1030"/>
      <c r="Q3" s="1030"/>
      <c r="R3" s="1030"/>
      <c r="S3" s="1030"/>
      <c r="T3" s="1030"/>
      <c r="U3" s="1030"/>
      <c r="V3" s="1030"/>
      <c r="AP3" s="690"/>
    </row>
    <row r="4" spans="1:16383" s="546" customFormat="1" ht="15" customHeight="1" x14ac:dyDescent="0.25">
      <c r="A4" s="1469"/>
      <c r="B4" s="2069" t="s">
        <v>297</v>
      </c>
      <c r="C4" s="1897" t="str">
        <f>'General Info'!B95</f>
        <v>Check: Tier 1 adjustments should be ≤ additional Tier 1 prior to adjustments</v>
      </c>
      <c r="D4" s="2070" t="str">
        <f>'General Info'!C95</f>
        <v>Yes</v>
      </c>
      <c r="E4" s="1030"/>
      <c r="G4" s="1030"/>
      <c r="H4" s="1030"/>
      <c r="I4" s="1030"/>
      <c r="J4" s="1030"/>
      <c r="K4" s="1030"/>
      <c r="L4" s="1030"/>
      <c r="M4" s="1030"/>
      <c r="N4" s="1030"/>
      <c r="O4" s="1030"/>
      <c r="P4" s="1030"/>
      <c r="Q4" s="1030"/>
      <c r="R4" s="1030"/>
      <c r="S4" s="1030"/>
      <c r="T4" s="1030"/>
      <c r="U4" s="1030"/>
      <c r="V4" s="1030"/>
      <c r="AP4" s="690"/>
    </row>
    <row r="5" spans="1:16383" s="546" customFormat="1" ht="15" customHeight="1" x14ac:dyDescent="0.25">
      <c r="A5" s="1469"/>
      <c r="B5" s="647" t="s">
        <v>297</v>
      </c>
      <c r="C5" s="1297" t="str">
        <f>'General Info'!B100</f>
        <v>Check: Tier 2 adjustments should be ≤ additional Tier 2 prior to adjustments</v>
      </c>
      <c r="D5" s="653" t="str">
        <f>'General Info'!C100</f>
        <v>Yes</v>
      </c>
      <c r="E5" s="1030"/>
      <c r="G5" s="1030"/>
      <c r="H5" s="1030"/>
      <c r="I5" s="1030"/>
      <c r="J5" s="1030"/>
      <c r="K5" s="1030"/>
      <c r="L5" s="1030"/>
      <c r="M5" s="1030"/>
      <c r="N5" s="1030"/>
      <c r="O5" s="1030"/>
      <c r="P5" s="1030"/>
      <c r="Q5" s="1030"/>
      <c r="R5" s="1030"/>
      <c r="S5" s="1030"/>
      <c r="T5" s="1030"/>
      <c r="U5" s="1030"/>
      <c r="V5" s="1030"/>
      <c r="AP5" s="690"/>
    </row>
    <row r="6" spans="1:16383" s="546" customFormat="1" ht="15" customHeight="1" x14ac:dyDescent="0.25">
      <c r="A6" s="1469"/>
      <c r="B6" s="1030"/>
      <c r="C6" s="1030"/>
      <c r="D6" s="1030"/>
      <c r="E6" s="1030"/>
      <c r="F6" s="1030"/>
      <c r="G6" s="1030"/>
      <c r="H6" s="1030"/>
      <c r="I6" s="1030"/>
      <c r="J6" s="1030"/>
      <c r="K6" s="1030"/>
      <c r="L6" s="1030"/>
      <c r="M6" s="1030"/>
      <c r="N6" s="1030"/>
      <c r="O6" s="1030"/>
      <c r="P6" s="1030"/>
      <c r="Q6" s="1030"/>
      <c r="R6" s="1030"/>
      <c r="S6" s="1030"/>
      <c r="T6" s="1030"/>
      <c r="U6" s="1030"/>
      <c r="V6" s="1030"/>
      <c r="AP6" s="690"/>
    </row>
    <row r="7" spans="1:16383" s="546" customFormat="1" ht="45" customHeight="1" x14ac:dyDescent="0.25">
      <c r="A7" s="2068" t="s">
        <v>1782</v>
      </c>
      <c r="B7" s="1792"/>
      <c r="C7" s="1792"/>
      <c r="D7" s="1792"/>
      <c r="E7" s="1792"/>
      <c r="F7" s="1792"/>
      <c r="G7" s="1792"/>
      <c r="H7" s="1792"/>
      <c r="I7" s="1792"/>
      <c r="J7" s="1792"/>
      <c r="K7" s="1792"/>
      <c r="L7" s="1792"/>
      <c r="M7" s="1792"/>
      <c r="N7" s="1792"/>
      <c r="O7" s="1792"/>
      <c r="P7" s="1792"/>
      <c r="Q7" s="1792"/>
      <c r="R7" s="1792"/>
      <c r="S7" s="1792"/>
      <c r="T7" s="1792"/>
      <c r="U7" s="1792"/>
      <c r="V7" s="1792"/>
      <c r="W7" s="1792"/>
      <c r="X7" s="1792"/>
      <c r="Y7" s="1792"/>
      <c r="Z7" s="1792"/>
      <c r="AA7" s="1792"/>
      <c r="AB7" s="1792"/>
      <c r="AC7" s="1792"/>
      <c r="AD7" s="1792"/>
      <c r="AE7" s="1792"/>
      <c r="AF7" s="1792"/>
      <c r="AG7" s="1792"/>
      <c r="AH7" s="1792"/>
      <c r="AI7" s="1792"/>
      <c r="AJ7" s="1792"/>
      <c r="AK7" s="1792"/>
      <c r="AL7" s="1792"/>
      <c r="AM7" s="1792"/>
      <c r="AN7" s="1792"/>
      <c r="AO7" s="1792"/>
      <c r="AP7" s="1793"/>
      <c r="AQ7" s="1135"/>
      <c r="AR7" s="1135"/>
      <c r="AS7" s="1135"/>
      <c r="AT7" s="1135"/>
      <c r="AU7" s="1135"/>
      <c r="AV7" s="1135"/>
      <c r="AW7" s="1135"/>
      <c r="AX7" s="1135"/>
      <c r="AY7" s="1135"/>
      <c r="AZ7" s="1135"/>
      <c r="BA7" s="1135"/>
      <c r="BB7" s="1135"/>
      <c r="BC7" s="1135"/>
      <c r="BD7" s="1135"/>
      <c r="BE7" s="1135"/>
      <c r="BF7" s="1135"/>
      <c r="BG7" s="1135"/>
      <c r="BH7" s="1135"/>
      <c r="BI7" s="1135"/>
      <c r="BJ7" s="1135"/>
      <c r="BK7" s="1135"/>
      <c r="BL7" s="1135"/>
      <c r="BM7" s="1135"/>
      <c r="BN7" s="1135"/>
      <c r="BO7" s="1135"/>
      <c r="BP7" s="1135"/>
      <c r="BQ7" s="1135"/>
      <c r="BR7" s="1135"/>
      <c r="BS7" s="1135"/>
      <c r="BT7" s="1135"/>
      <c r="BU7" s="1135"/>
      <c r="BV7" s="1135"/>
      <c r="BW7" s="1135"/>
      <c r="BX7" s="1135"/>
      <c r="BY7" s="1135"/>
      <c r="BZ7" s="1135"/>
      <c r="CA7" s="1135"/>
      <c r="CB7" s="1135"/>
      <c r="CC7" s="1135"/>
      <c r="CD7" s="1135"/>
      <c r="CE7" s="1135"/>
      <c r="CF7" s="1135"/>
      <c r="CG7" s="1135"/>
      <c r="CH7" s="1135"/>
      <c r="CI7" s="1135"/>
      <c r="CJ7" s="1135"/>
      <c r="CK7" s="1135"/>
      <c r="CL7" s="1135"/>
      <c r="CM7" s="1135"/>
      <c r="CN7" s="1135"/>
      <c r="CO7" s="1135"/>
      <c r="CP7" s="1135"/>
      <c r="CQ7" s="1135"/>
      <c r="CR7" s="1135"/>
      <c r="CS7" s="1135"/>
      <c r="CT7" s="1135"/>
      <c r="CU7" s="1135"/>
      <c r="CV7" s="1135"/>
      <c r="CW7" s="1135"/>
      <c r="CX7" s="1135"/>
      <c r="CY7" s="1135"/>
      <c r="CZ7" s="1135"/>
      <c r="DA7" s="1135"/>
      <c r="DB7" s="1135"/>
      <c r="DC7" s="1135"/>
      <c r="DD7" s="1135"/>
      <c r="DE7" s="1135"/>
      <c r="DF7" s="1135"/>
      <c r="DG7" s="1135"/>
      <c r="DH7" s="1135"/>
      <c r="DI7" s="1135"/>
      <c r="DJ7" s="1135"/>
      <c r="DK7" s="1135"/>
      <c r="DL7" s="1135"/>
      <c r="DM7" s="1135"/>
      <c r="DN7" s="1135"/>
      <c r="DO7" s="1135"/>
      <c r="DP7" s="1135"/>
      <c r="DQ7" s="1135"/>
      <c r="DR7" s="1135"/>
      <c r="DS7" s="1135"/>
      <c r="DT7" s="1135"/>
      <c r="DU7" s="1135"/>
      <c r="DV7" s="1135"/>
      <c r="DW7" s="1135"/>
      <c r="DX7" s="1135"/>
      <c r="DY7" s="1135"/>
      <c r="DZ7" s="1135"/>
      <c r="EA7" s="1135"/>
      <c r="EB7" s="1135"/>
      <c r="EC7" s="1135"/>
      <c r="ED7" s="1135"/>
      <c r="EE7" s="1135"/>
      <c r="EF7" s="1135"/>
      <c r="EG7" s="1135"/>
      <c r="EH7" s="1135"/>
      <c r="EI7" s="1135"/>
      <c r="EJ7" s="1135"/>
      <c r="EK7" s="1135"/>
      <c r="EL7" s="1135"/>
      <c r="EM7" s="1135"/>
      <c r="EN7" s="1135"/>
      <c r="EO7" s="1135"/>
      <c r="EP7" s="1135"/>
      <c r="EQ7" s="1135"/>
      <c r="ER7" s="1135"/>
      <c r="ES7" s="1135"/>
      <c r="ET7" s="1135"/>
      <c r="EU7" s="1135"/>
      <c r="EV7" s="1135"/>
      <c r="EW7" s="1135"/>
      <c r="EX7" s="1135"/>
      <c r="EY7" s="1135"/>
      <c r="EZ7" s="1135"/>
      <c r="FA7" s="1135"/>
      <c r="FB7" s="1135"/>
      <c r="FC7" s="1135"/>
      <c r="FD7" s="1135"/>
      <c r="FE7" s="1135"/>
      <c r="FF7" s="1135"/>
      <c r="FG7" s="1135"/>
      <c r="FH7" s="1135"/>
      <c r="FI7" s="1135"/>
      <c r="FJ7" s="1135"/>
      <c r="FK7" s="1135"/>
      <c r="FL7" s="1135"/>
      <c r="FM7" s="1135"/>
      <c r="FN7" s="1135"/>
      <c r="FO7" s="1135"/>
      <c r="FP7" s="1135"/>
      <c r="FQ7" s="1135"/>
      <c r="FR7" s="1135"/>
      <c r="FS7" s="1135"/>
      <c r="FT7" s="1135"/>
      <c r="FU7" s="1135"/>
      <c r="FV7" s="1135"/>
      <c r="FW7" s="1135"/>
      <c r="FX7" s="1135"/>
      <c r="FY7" s="1135"/>
      <c r="FZ7" s="1135"/>
      <c r="GA7" s="1135"/>
      <c r="GB7" s="1135"/>
      <c r="GC7" s="1135"/>
      <c r="GD7" s="1135"/>
      <c r="GE7" s="1135"/>
      <c r="GF7" s="1135"/>
      <c r="GG7" s="1135"/>
      <c r="GH7" s="1135"/>
      <c r="GI7" s="1135"/>
      <c r="GJ7" s="1135"/>
      <c r="GK7" s="1135"/>
      <c r="GL7" s="1135"/>
      <c r="GM7" s="1135"/>
      <c r="GN7" s="1135"/>
      <c r="GO7" s="1135"/>
      <c r="GP7" s="1135"/>
      <c r="GQ7" s="1135"/>
      <c r="GR7" s="1135"/>
      <c r="GS7" s="1135"/>
      <c r="GT7" s="1135"/>
      <c r="GU7" s="1135"/>
      <c r="GV7" s="1135"/>
      <c r="GW7" s="1135"/>
      <c r="GX7" s="1135"/>
      <c r="GY7" s="1135"/>
      <c r="GZ7" s="1135"/>
      <c r="HA7" s="1135"/>
      <c r="HB7" s="1135"/>
      <c r="HC7" s="1135"/>
      <c r="HD7" s="1135"/>
      <c r="HE7" s="1135"/>
      <c r="HF7" s="1135"/>
      <c r="HG7" s="1135"/>
      <c r="HH7" s="1135"/>
      <c r="HI7" s="1135"/>
      <c r="HJ7" s="1135"/>
      <c r="HK7" s="1135"/>
      <c r="HL7" s="1135"/>
      <c r="HM7" s="1135"/>
      <c r="HN7" s="1135"/>
      <c r="HO7" s="1135"/>
      <c r="HP7" s="1135"/>
      <c r="HQ7" s="1135"/>
      <c r="HR7" s="1135"/>
      <c r="HS7" s="1135"/>
      <c r="HT7" s="1135"/>
      <c r="HU7" s="1135"/>
      <c r="HV7" s="1135"/>
      <c r="HW7" s="1135"/>
      <c r="HX7" s="1135"/>
      <c r="HY7" s="1135"/>
      <c r="HZ7" s="1135"/>
      <c r="IA7" s="1135"/>
      <c r="IB7" s="1135"/>
      <c r="IC7" s="1135"/>
      <c r="ID7" s="1135"/>
      <c r="IE7" s="1135"/>
      <c r="IF7" s="1135"/>
      <c r="IG7" s="1135"/>
      <c r="IH7" s="1135"/>
      <c r="II7" s="1135"/>
      <c r="IJ7" s="1135"/>
      <c r="IK7" s="1135"/>
      <c r="IL7" s="1135"/>
      <c r="IM7" s="1135"/>
      <c r="IN7" s="1135"/>
      <c r="IO7" s="1135"/>
      <c r="IP7" s="1135"/>
      <c r="IQ7" s="1135"/>
      <c r="IR7" s="1135"/>
      <c r="IS7" s="1135"/>
      <c r="IT7" s="1135"/>
      <c r="IU7" s="1135"/>
      <c r="IV7" s="1135"/>
      <c r="IW7" s="1135"/>
      <c r="IX7" s="1135"/>
      <c r="IY7" s="1135"/>
      <c r="IZ7" s="1135"/>
      <c r="JA7" s="1135"/>
      <c r="JB7" s="1135"/>
      <c r="JC7" s="1135"/>
      <c r="JD7" s="1135"/>
      <c r="JE7" s="1135"/>
      <c r="JF7" s="1135"/>
      <c r="JG7" s="1135"/>
      <c r="JH7" s="1135"/>
      <c r="JI7" s="1135"/>
      <c r="JJ7" s="1135"/>
      <c r="JK7" s="1135"/>
      <c r="JL7" s="1135"/>
      <c r="JM7" s="1135"/>
      <c r="JN7" s="1135"/>
      <c r="JO7" s="1135"/>
      <c r="JP7" s="1135"/>
      <c r="JQ7" s="1135"/>
      <c r="JR7" s="1135"/>
      <c r="JS7" s="1135"/>
      <c r="JT7" s="1135"/>
      <c r="JU7" s="1135"/>
      <c r="JV7" s="1135"/>
      <c r="JW7" s="1135"/>
      <c r="JX7" s="1135"/>
      <c r="JY7" s="1135"/>
      <c r="JZ7" s="1135"/>
      <c r="KA7" s="1135"/>
      <c r="KB7" s="1135"/>
      <c r="KC7" s="1135"/>
      <c r="KD7" s="1135"/>
      <c r="KE7" s="1135"/>
      <c r="KF7" s="1135"/>
      <c r="KG7" s="1135"/>
      <c r="KH7" s="1135"/>
      <c r="KI7" s="1135"/>
      <c r="KJ7" s="1135"/>
      <c r="KK7" s="1135"/>
      <c r="KL7" s="1135"/>
      <c r="KM7" s="1135"/>
      <c r="KN7" s="1135"/>
      <c r="KO7" s="1135"/>
      <c r="KP7" s="1135"/>
      <c r="KQ7" s="1135"/>
      <c r="KR7" s="1135"/>
      <c r="KS7" s="1135"/>
      <c r="KT7" s="1135"/>
      <c r="KU7" s="1135"/>
      <c r="KV7" s="1135"/>
      <c r="KW7" s="1135"/>
      <c r="KX7" s="1135"/>
      <c r="KY7" s="1135"/>
      <c r="KZ7" s="1135"/>
      <c r="LA7" s="1135"/>
      <c r="LB7" s="1135"/>
      <c r="LC7" s="1135"/>
      <c r="LD7" s="1135"/>
      <c r="LE7" s="1135"/>
      <c r="LF7" s="1135"/>
      <c r="LG7" s="1135"/>
      <c r="LH7" s="1135"/>
      <c r="LI7" s="1135"/>
      <c r="LJ7" s="1135"/>
      <c r="LK7" s="1135"/>
      <c r="LL7" s="1135"/>
      <c r="LM7" s="1135"/>
      <c r="LN7" s="1135"/>
      <c r="LO7" s="1135"/>
      <c r="LP7" s="1135"/>
      <c r="LQ7" s="1135"/>
      <c r="LR7" s="1135"/>
      <c r="LS7" s="1135"/>
      <c r="LT7" s="1135"/>
      <c r="LU7" s="1135"/>
      <c r="LV7" s="1135"/>
      <c r="LW7" s="1135"/>
      <c r="LX7" s="1135"/>
      <c r="LY7" s="1135"/>
      <c r="LZ7" s="1135"/>
      <c r="MA7" s="1135"/>
      <c r="MB7" s="1135"/>
      <c r="MC7" s="1135"/>
      <c r="MD7" s="1135"/>
      <c r="ME7" s="1135"/>
      <c r="MF7" s="1135"/>
      <c r="MG7" s="1135"/>
      <c r="MH7" s="1135"/>
      <c r="MI7" s="1135"/>
      <c r="MJ7" s="1135"/>
      <c r="MK7" s="1135"/>
      <c r="ML7" s="1135"/>
      <c r="MM7" s="1135"/>
      <c r="MN7" s="1135"/>
      <c r="MO7" s="1135"/>
      <c r="MP7" s="1135"/>
      <c r="MQ7" s="1135"/>
      <c r="MR7" s="1135"/>
      <c r="MS7" s="1135"/>
      <c r="MT7" s="1135"/>
      <c r="MU7" s="1135"/>
      <c r="MV7" s="1135"/>
      <c r="MW7" s="1135"/>
      <c r="MX7" s="1135"/>
      <c r="MY7" s="1135"/>
      <c r="MZ7" s="1135"/>
      <c r="NA7" s="1135"/>
      <c r="NB7" s="1135"/>
      <c r="NC7" s="1135"/>
      <c r="ND7" s="1135"/>
      <c r="NE7" s="1135"/>
      <c r="NF7" s="1135"/>
      <c r="NG7" s="1135"/>
      <c r="NH7" s="1135"/>
      <c r="NI7" s="1135"/>
      <c r="NJ7" s="1135"/>
      <c r="NK7" s="1135"/>
      <c r="NL7" s="1135"/>
      <c r="NM7" s="1135"/>
      <c r="NN7" s="1135"/>
      <c r="NO7" s="1135"/>
      <c r="NP7" s="1135"/>
      <c r="NQ7" s="1135"/>
      <c r="NR7" s="1135"/>
      <c r="NS7" s="1135"/>
      <c r="NT7" s="1135"/>
      <c r="NU7" s="1135"/>
      <c r="NV7" s="1135"/>
      <c r="NW7" s="1135"/>
      <c r="NX7" s="1135"/>
      <c r="NY7" s="1135"/>
      <c r="NZ7" s="1135"/>
      <c r="OA7" s="1135"/>
      <c r="OB7" s="1135"/>
      <c r="OC7" s="1135"/>
      <c r="OD7" s="1135"/>
      <c r="OE7" s="1135"/>
      <c r="OF7" s="1135"/>
      <c r="OG7" s="1135"/>
      <c r="OH7" s="1135"/>
      <c r="OI7" s="1135"/>
      <c r="OJ7" s="1135"/>
      <c r="OK7" s="1135"/>
      <c r="OL7" s="1135"/>
      <c r="OM7" s="1135"/>
      <c r="ON7" s="1135"/>
      <c r="OO7" s="1135"/>
      <c r="OP7" s="1135"/>
      <c r="OQ7" s="1135"/>
      <c r="OR7" s="1135"/>
      <c r="OS7" s="1135"/>
      <c r="OT7" s="1135"/>
      <c r="OU7" s="1135"/>
      <c r="OV7" s="1135"/>
      <c r="OW7" s="1135"/>
      <c r="OX7" s="1135"/>
      <c r="OY7" s="1135"/>
      <c r="OZ7" s="1135"/>
      <c r="PA7" s="1135"/>
      <c r="PB7" s="1135"/>
      <c r="PC7" s="1135"/>
      <c r="PD7" s="1135"/>
      <c r="PE7" s="1135"/>
      <c r="PF7" s="1135"/>
      <c r="PG7" s="1135"/>
      <c r="PH7" s="1135"/>
      <c r="PI7" s="1135"/>
      <c r="PJ7" s="1135"/>
      <c r="PK7" s="1135"/>
      <c r="PL7" s="1135"/>
      <c r="PM7" s="1135"/>
      <c r="PN7" s="1135"/>
      <c r="PO7" s="1135"/>
      <c r="PP7" s="1135"/>
      <c r="PQ7" s="1135"/>
      <c r="PR7" s="1135"/>
      <c r="PS7" s="1135"/>
      <c r="PT7" s="1135"/>
      <c r="PU7" s="1135"/>
      <c r="PV7" s="1135"/>
      <c r="PW7" s="1135"/>
      <c r="PX7" s="1135"/>
      <c r="PY7" s="1135"/>
      <c r="PZ7" s="1135"/>
      <c r="QA7" s="1135"/>
      <c r="QB7" s="1135"/>
      <c r="QC7" s="1135"/>
      <c r="QD7" s="1135"/>
      <c r="QE7" s="1135"/>
      <c r="QF7" s="1135"/>
      <c r="QG7" s="1135"/>
      <c r="QH7" s="1135"/>
      <c r="QI7" s="1135"/>
      <c r="QJ7" s="1135"/>
      <c r="QK7" s="1135"/>
      <c r="QL7" s="1135"/>
      <c r="QM7" s="1135"/>
      <c r="QN7" s="1135"/>
      <c r="QO7" s="1135"/>
      <c r="QP7" s="1135"/>
      <c r="QQ7" s="1135"/>
      <c r="QR7" s="1135"/>
      <c r="QS7" s="1135"/>
      <c r="QT7" s="1135"/>
      <c r="QU7" s="1135"/>
      <c r="QV7" s="1135"/>
      <c r="QW7" s="1135"/>
      <c r="QX7" s="1135"/>
      <c r="QY7" s="1135"/>
      <c r="QZ7" s="1135"/>
      <c r="RA7" s="1135"/>
      <c r="RB7" s="1135"/>
      <c r="RC7" s="1135"/>
      <c r="RD7" s="1135"/>
      <c r="RE7" s="1135"/>
      <c r="RF7" s="1135"/>
      <c r="RG7" s="1135"/>
      <c r="RH7" s="1135"/>
      <c r="RI7" s="1135"/>
      <c r="RJ7" s="1135"/>
      <c r="RK7" s="1135"/>
      <c r="RL7" s="1135"/>
      <c r="RM7" s="1135"/>
      <c r="RN7" s="1135"/>
      <c r="RO7" s="1135"/>
      <c r="RP7" s="1135"/>
      <c r="RQ7" s="1135"/>
      <c r="RR7" s="1135"/>
      <c r="RS7" s="1135"/>
      <c r="RT7" s="1135"/>
      <c r="RU7" s="1135"/>
      <c r="RV7" s="1135"/>
      <c r="RW7" s="1135"/>
      <c r="RX7" s="1135"/>
      <c r="RY7" s="1135"/>
      <c r="RZ7" s="1135"/>
      <c r="SA7" s="1135"/>
      <c r="SB7" s="1135"/>
      <c r="SC7" s="1135"/>
      <c r="SD7" s="1135"/>
      <c r="SE7" s="1135"/>
      <c r="SF7" s="1135"/>
      <c r="SG7" s="1135"/>
      <c r="SH7" s="1135"/>
      <c r="SI7" s="1135"/>
      <c r="SJ7" s="1135"/>
      <c r="SK7" s="1135"/>
      <c r="SL7" s="1135"/>
      <c r="SM7" s="1135"/>
      <c r="SN7" s="1135"/>
      <c r="SO7" s="1135"/>
      <c r="SP7" s="1135"/>
      <c r="SQ7" s="1135"/>
      <c r="SR7" s="1135"/>
      <c r="SS7" s="1135"/>
      <c r="ST7" s="1135"/>
      <c r="SU7" s="1135"/>
      <c r="SV7" s="1135"/>
      <c r="SW7" s="1135"/>
      <c r="SX7" s="1135"/>
      <c r="SY7" s="1135"/>
      <c r="SZ7" s="1135"/>
      <c r="TA7" s="1135"/>
      <c r="TB7" s="1135"/>
      <c r="TC7" s="1135"/>
      <c r="TD7" s="1135"/>
      <c r="TE7" s="1135"/>
      <c r="TF7" s="1135"/>
      <c r="TG7" s="1135"/>
      <c r="TH7" s="1135"/>
      <c r="TI7" s="1135"/>
      <c r="TJ7" s="1135"/>
      <c r="TK7" s="1135"/>
      <c r="TL7" s="1135"/>
      <c r="TM7" s="1135"/>
      <c r="TN7" s="1135"/>
      <c r="TO7" s="1135"/>
      <c r="TP7" s="1135"/>
      <c r="TQ7" s="1135"/>
      <c r="TR7" s="1135"/>
      <c r="TS7" s="1135"/>
      <c r="TT7" s="1135"/>
      <c r="TU7" s="1135"/>
      <c r="TV7" s="1135"/>
      <c r="TW7" s="1135"/>
      <c r="TX7" s="1135"/>
      <c r="TY7" s="1135"/>
      <c r="TZ7" s="1135"/>
      <c r="UA7" s="1135"/>
      <c r="UB7" s="1135"/>
      <c r="UC7" s="1135"/>
      <c r="UD7" s="1135"/>
      <c r="UE7" s="1135"/>
      <c r="UF7" s="1135"/>
      <c r="UG7" s="1135"/>
      <c r="UH7" s="1135"/>
      <c r="UI7" s="1135"/>
      <c r="UJ7" s="1135"/>
      <c r="UK7" s="1135"/>
      <c r="UL7" s="1135"/>
      <c r="UM7" s="1135"/>
      <c r="UN7" s="1135"/>
      <c r="UO7" s="1135"/>
      <c r="UP7" s="1135"/>
      <c r="UQ7" s="1135"/>
      <c r="UR7" s="1135"/>
      <c r="US7" s="1135"/>
      <c r="UT7" s="1135"/>
      <c r="UU7" s="1135"/>
      <c r="UV7" s="1135"/>
      <c r="UW7" s="1135"/>
      <c r="UX7" s="1135"/>
      <c r="UY7" s="1135"/>
      <c r="UZ7" s="1135"/>
      <c r="VA7" s="1135"/>
      <c r="VB7" s="1135"/>
      <c r="VC7" s="1135"/>
      <c r="VD7" s="1135"/>
      <c r="VE7" s="1135"/>
      <c r="VF7" s="1135"/>
      <c r="VG7" s="1135"/>
      <c r="VH7" s="1135"/>
      <c r="VI7" s="1135"/>
      <c r="VJ7" s="1135"/>
      <c r="VK7" s="1135"/>
      <c r="VL7" s="1135"/>
      <c r="VM7" s="1135"/>
      <c r="VN7" s="1135"/>
      <c r="VO7" s="1135"/>
      <c r="VP7" s="1135"/>
      <c r="VQ7" s="1135"/>
      <c r="VR7" s="1135"/>
      <c r="VS7" s="1135"/>
      <c r="VT7" s="1135"/>
      <c r="VU7" s="1135"/>
      <c r="VV7" s="1135"/>
      <c r="VW7" s="1135"/>
      <c r="VX7" s="1135"/>
      <c r="VY7" s="1135"/>
      <c r="VZ7" s="1135"/>
      <c r="WA7" s="1135"/>
      <c r="WB7" s="1135"/>
      <c r="WC7" s="1135"/>
      <c r="WD7" s="1135"/>
      <c r="WE7" s="1135"/>
      <c r="WF7" s="1135"/>
      <c r="WG7" s="1135"/>
      <c r="WH7" s="1135"/>
      <c r="WI7" s="1135"/>
      <c r="WJ7" s="1135"/>
      <c r="WK7" s="1135"/>
      <c r="WL7" s="1135"/>
      <c r="WM7" s="1135"/>
      <c r="WN7" s="1135"/>
      <c r="WO7" s="1135"/>
      <c r="WP7" s="1135"/>
      <c r="WQ7" s="1135"/>
      <c r="WR7" s="1135"/>
      <c r="WS7" s="1135"/>
      <c r="WT7" s="1135"/>
      <c r="WU7" s="1135"/>
      <c r="WV7" s="1135"/>
      <c r="WW7" s="1135"/>
      <c r="WX7" s="1135"/>
      <c r="WY7" s="1135"/>
      <c r="WZ7" s="1135"/>
      <c r="XA7" s="1135"/>
      <c r="XB7" s="1135"/>
      <c r="XC7" s="1135"/>
      <c r="XD7" s="1135"/>
      <c r="XE7" s="1135"/>
      <c r="XF7" s="1135"/>
      <c r="XG7" s="1135"/>
      <c r="XH7" s="1135"/>
      <c r="XI7" s="1135"/>
      <c r="XJ7" s="1135"/>
      <c r="XK7" s="1135"/>
      <c r="XL7" s="1135"/>
      <c r="XM7" s="1135"/>
      <c r="XN7" s="1135"/>
      <c r="XO7" s="1135"/>
      <c r="XP7" s="1135"/>
      <c r="XQ7" s="1135"/>
      <c r="XR7" s="1135"/>
      <c r="XS7" s="1135"/>
      <c r="XT7" s="1135"/>
      <c r="XU7" s="1135"/>
      <c r="XV7" s="1135"/>
      <c r="XW7" s="1135"/>
      <c r="XX7" s="1135"/>
      <c r="XY7" s="1135"/>
      <c r="XZ7" s="1135"/>
      <c r="YA7" s="1135"/>
      <c r="YB7" s="1135"/>
      <c r="YC7" s="1135"/>
      <c r="YD7" s="1135"/>
      <c r="YE7" s="1135"/>
      <c r="YF7" s="1135"/>
      <c r="YG7" s="1135"/>
      <c r="YH7" s="1135"/>
      <c r="YI7" s="1135"/>
      <c r="YJ7" s="1135"/>
      <c r="YK7" s="1135"/>
      <c r="YL7" s="1135"/>
      <c r="YM7" s="1135"/>
      <c r="YN7" s="1135"/>
      <c r="YO7" s="1135"/>
      <c r="YP7" s="1135"/>
      <c r="YQ7" s="1135"/>
      <c r="YR7" s="1135"/>
      <c r="YS7" s="1135"/>
      <c r="YT7" s="1135"/>
      <c r="YU7" s="1135"/>
      <c r="YV7" s="1135"/>
      <c r="YW7" s="1135"/>
      <c r="YX7" s="1135"/>
      <c r="YY7" s="1135"/>
      <c r="YZ7" s="1135"/>
      <c r="ZA7" s="1135"/>
      <c r="ZB7" s="1135"/>
      <c r="ZC7" s="1135"/>
      <c r="ZD7" s="1135"/>
      <c r="ZE7" s="1135"/>
      <c r="ZF7" s="1135"/>
      <c r="ZG7" s="1135"/>
      <c r="ZH7" s="1135"/>
      <c r="ZI7" s="1135"/>
      <c r="ZJ7" s="1135"/>
      <c r="ZK7" s="1135"/>
      <c r="ZL7" s="1135"/>
      <c r="ZM7" s="1135"/>
      <c r="ZN7" s="1135"/>
      <c r="ZO7" s="1135"/>
      <c r="ZP7" s="1135"/>
      <c r="ZQ7" s="1135"/>
      <c r="ZR7" s="1135"/>
      <c r="ZS7" s="1135"/>
      <c r="ZT7" s="1135"/>
      <c r="ZU7" s="1135"/>
      <c r="ZV7" s="1135"/>
      <c r="ZW7" s="1135"/>
      <c r="ZX7" s="1135"/>
      <c r="ZY7" s="1135"/>
      <c r="ZZ7" s="1135"/>
      <c r="AAA7" s="1135"/>
      <c r="AAB7" s="1135"/>
      <c r="AAC7" s="1135"/>
      <c r="AAD7" s="1135"/>
      <c r="AAE7" s="1135"/>
      <c r="AAF7" s="1135"/>
      <c r="AAG7" s="1135"/>
      <c r="AAH7" s="1135"/>
      <c r="AAI7" s="1135"/>
      <c r="AAJ7" s="1135"/>
      <c r="AAK7" s="1135"/>
      <c r="AAL7" s="1135"/>
      <c r="AAM7" s="1135"/>
      <c r="AAN7" s="1135"/>
      <c r="AAO7" s="1135"/>
      <c r="AAP7" s="1135"/>
      <c r="AAQ7" s="1135"/>
      <c r="AAR7" s="1135"/>
      <c r="AAS7" s="1135"/>
      <c r="AAT7" s="1135"/>
      <c r="AAU7" s="1135"/>
      <c r="AAV7" s="1135"/>
      <c r="AAW7" s="1135"/>
      <c r="AAX7" s="1135"/>
      <c r="AAY7" s="1135"/>
      <c r="AAZ7" s="1135"/>
      <c r="ABA7" s="1135"/>
      <c r="ABB7" s="1135"/>
      <c r="ABC7" s="1135"/>
      <c r="ABD7" s="1135"/>
      <c r="ABE7" s="1135"/>
      <c r="ABF7" s="1135"/>
      <c r="ABG7" s="1135"/>
      <c r="ABH7" s="1135"/>
      <c r="ABI7" s="1135"/>
      <c r="ABJ7" s="1135"/>
      <c r="ABK7" s="1135"/>
      <c r="ABL7" s="1135"/>
      <c r="ABM7" s="1135"/>
      <c r="ABN7" s="1135"/>
      <c r="ABO7" s="1135"/>
      <c r="ABP7" s="1135"/>
      <c r="ABQ7" s="1135"/>
      <c r="ABR7" s="1135"/>
      <c r="ABS7" s="1135"/>
      <c r="ABT7" s="1135"/>
      <c r="ABU7" s="1135"/>
      <c r="ABV7" s="1135"/>
      <c r="ABW7" s="1135"/>
      <c r="ABX7" s="1135"/>
      <c r="ABY7" s="1135"/>
      <c r="ABZ7" s="1135"/>
      <c r="ACA7" s="1135"/>
      <c r="ACB7" s="1135"/>
      <c r="ACC7" s="1135"/>
      <c r="ACD7" s="1135"/>
      <c r="ACE7" s="1135"/>
      <c r="ACF7" s="1135"/>
      <c r="ACG7" s="1135"/>
      <c r="ACH7" s="1135"/>
      <c r="ACI7" s="1135"/>
      <c r="ACJ7" s="1135"/>
      <c r="ACK7" s="1135"/>
      <c r="ACL7" s="1135"/>
      <c r="ACM7" s="1135"/>
      <c r="ACN7" s="1135"/>
      <c r="ACO7" s="1135"/>
      <c r="ACP7" s="1135"/>
      <c r="ACQ7" s="1135"/>
      <c r="ACR7" s="1135"/>
      <c r="ACS7" s="1135"/>
      <c r="ACT7" s="1135"/>
      <c r="ACU7" s="1135"/>
      <c r="ACV7" s="1135"/>
      <c r="ACW7" s="1135"/>
      <c r="ACX7" s="1135"/>
      <c r="ACY7" s="1135"/>
      <c r="ACZ7" s="1135"/>
      <c r="ADA7" s="1135"/>
      <c r="ADB7" s="1135"/>
      <c r="ADC7" s="1135"/>
      <c r="ADD7" s="1135"/>
      <c r="ADE7" s="1135"/>
      <c r="ADF7" s="1135"/>
      <c r="ADG7" s="1135"/>
      <c r="ADH7" s="1135"/>
      <c r="ADI7" s="1135"/>
      <c r="ADJ7" s="1135"/>
      <c r="ADK7" s="1135"/>
      <c r="ADL7" s="1135"/>
      <c r="ADM7" s="1135"/>
      <c r="ADN7" s="1135"/>
      <c r="ADO7" s="1135"/>
      <c r="ADP7" s="1135"/>
      <c r="ADQ7" s="1135"/>
      <c r="ADR7" s="1135"/>
      <c r="ADS7" s="1135"/>
      <c r="ADT7" s="1135"/>
      <c r="ADU7" s="1135"/>
      <c r="ADV7" s="1135"/>
      <c r="ADW7" s="1135"/>
      <c r="ADX7" s="1135"/>
      <c r="ADY7" s="1135"/>
      <c r="ADZ7" s="1135"/>
      <c r="AEA7" s="1135"/>
      <c r="AEB7" s="1135"/>
      <c r="AEC7" s="1135"/>
      <c r="AED7" s="1135"/>
      <c r="AEE7" s="1135"/>
      <c r="AEF7" s="1135"/>
      <c r="AEG7" s="1135"/>
      <c r="AEH7" s="1135"/>
      <c r="AEI7" s="1135"/>
      <c r="AEJ7" s="1135"/>
      <c r="AEK7" s="1135"/>
      <c r="AEL7" s="1135"/>
      <c r="AEM7" s="1135"/>
      <c r="AEN7" s="1135"/>
      <c r="AEO7" s="1135"/>
      <c r="AEP7" s="1135"/>
      <c r="AEQ7" s="1135"/>
      <c r="AER7" s="1135"/>
      <c r="AES7" s="1135"/>
      <c r="AET7" s="1135"/>
      <c r="AEU7" s="1135"/>
      <c r="AEV7" s="1135"/>
      <c r="AEW7" s="1135"/>
      <c r="AEX7" s="1135"/>
      <c r="AEY7" s="1135"/>
      <c r="AEZ7" s="1135"/>
      <c r="AFA7" s="1135"/>
      <c r="AFB7" s="1135"/>
      <c r="AFC7" s="1135"/>
      <c r="AFD7" s="1135"/>
      <c r="AFE7" s="1135"/>
      <c r="AFF7" s="1135"/>
      <c r="AFG7" s="1135"/>
      <c r="AFH7" s="1135"/>
      <c r="AFI7" s="1135"/>
      <c r="AFJ7" s="1135"/>
      <c r="AFK7" s="1135"/>
      <c r="AFL7" s="1135"/>
      <c r="AFM7" s="1135"/>
      <c r="AFN7" s="1135"/>
      <c r="AFO7" s="1135"/>
      <c r="AFP7" s="1135"/>
      <c r="AFQ7" s="1135"/>
      <c r="AFR7" s="1135"/>
      <c r="AFS7" s="1135"/>
      <c r="AFT7" s="1135"/>
      <c r="AFU7" s="1135"/>
      <c r="AFV7" s="1135"/>
      <c r="AFW7" s="1135"/>
      <c r="AFX7" s="1135"/>
      <c r="AFY7" s="1135"/>
      <c r="AFZ7" s="1135"/>
      <c r="AGA7" s="1135"/>
      <c r="AGB7" s="1135"/>
      <c r="AGC7" s="1135"/>
      <c r="AGD7" s="1135"/>
      <c r="AGE7" s="1135"/>
      <c r="AGF7" s="1135"/>
      <c r="AGG7" s="1135"/>
      <c r="AGH7" s="1135"/>
      <c r="AGI7" s="1135"/>
      <c r="AGJ7" s="1135"/>
      <c r="AGK7" s="1135"/>
      <c r="AGL7" s="1135"/>
      <c r="AGM7" s="1135"/>
      <c r="AGN7" s="1135"/>
      <c r="AGO7" s="1135"/>
      <c r="AGP7" s="1135"/>
      <c r="AGQ7" s="1135"/>
      <c r="AGR7" s="1135"/>
      <c r="AGS7" s="1135"/>
      <c r="AGT7" s="1135"/>
      <c r="AGU7" s="1135"/>
      <c r="AGV7" s="1135"/>
      <c r="AGW7" s="1135"/>
      <c r="AGX7" s="1135"/>
      <c r="AGY7" s="1135"/>
      <c r="AGZ7" s="1135"/>
      <c r="AHA7" s="1135"/>
      <c r="AHB7" s="1135"/>
      <c r="AHC7" s="1135"/>
      <c r="AHD7" s="1135"/>
      <c r="AHE7" s="1135"/>
      <c r="AHF7" s="1135"/>
      <c r="AHG7" s="1135"/>
      <c r="AHH7" s="1135"/>
      <c r="AHI7" s="1135"/>
      <c r="AHJ7" s="1135"/>
      <c r="AHK7" s="1135"/>
      <c r="AHL7" s="1135"/>
      <c r="AHM7" s="1135"/>
      <c r="AHN7" s="1135"/>
      <c r="AHO7" s="1135"/>
      <c r="AHP7" s="1135"/>
      <c r="AHQ7" s="1135"/>
      <c r="AHR7" s="1135"/>
      <c r="AHS7" s="1135"/>
      <c r="AHT7" s="1135"/>
      <c r="AHU7" s="1135"/>
      <c r="AHV7" s="1135"/>
      <c r="AHW7" s="1135"/>
      <c r="AHX7" s="1135"/>
      <c r="AHY7" s="1135"/>
      <c r="AHZ7" s="1135"/>
      <c r="AIA7" s="1135"/>
      <c r="AIB7" s="1135"/>
      <c r="AIC7" s="1135"/>
      <c r="AID7" s="1135"/>
      <c r="AIE7" s="1135"/>
      <c r="AIF7" s="1135"/>
      <c r="AIG7" s="1135"/>
      <c r="AIH7" s="1135"/>
      <c r="AII7" s="1135"/>
      <c r="AIJ7" s="1135"/>
      <c r="AIK7" s="1135"/>
      <c r="AIL7" s="1135"/>
      <c r="AIM7" s="1135"/>
      <c r="AIN7" s="1135"/>
      <c r="AIO7" s="1135"/>
      <c r="AIP7" s="1135"/>
      <c r="AIQ7" s="1135"/>
      <c r="AIR7" s="1135"/>
      <c r="AIS7" s="1135"/>
      <c r="AIT7" s="1135"/>
      <c r="AIU7" s="1135"/>
      <c r="AIV7" s="1135"/>
      <c r="AIW7" s="1135"/>
      <c r="AIX7" s="1135"/>
      <c r="AIY7" s="1135"/>
      <c r="AIZ7" s="1135"/>
      <c r="AJA7" s="1135"/>
      <c r="AJB7" s="1135"/>
      <c r="AJC7" s="1135"/>
      <c r="AJD7" s="1135"/>
      <c r="AJE7" s="1135"/>
      <c r="AJF7" s="1135"/>
      <c r="AJG7" s="1135"/>
      <c r="AJH7" s="1135"/>
      <c r="AJI7" s="1135"/>
      <c r="AJJ7" s="1135"/>
      <c r="AJK7" s="1135"/>
      <c r="AJL7" s="1135"/>
      <c r="AJM7" s="1135"/>
      <c r="AJN7" s="1135"/>
      <c r="AJO7" s="1135"/>
      <c r="AJP7" s="1135"/>
      <c r="AJQ7" s="1135"/>
      <c r="AJR7" s="1135"/>
      <c r="AJS7" s="1135"/>
      <c r="AJT7" s="1135"/>
      <c r="AJU7" s="1135"/>
      <c r="AJV7" s="1135"/>
      <c r="AJW7" s="1135"/>
      <c r="AJX7" s="1135"/>
      <c r="AJY7" s="1135"/>
      <c r="AJZ7" s="1135"/>
      <c r="AKA7" s="1135"/>
      <c r="AKB7" s="1135"/>
      <c r="AKC7" s="1135"/>
      <c r="AKD7" s="1135"/>
      <c r="AKE7" s="1135"/>
      <c r="AKF7" s="1135"/>
      <c r="AKG7" s="1135"/>
      <c r="AKH7" s="1135"/>
      <c r="AKI7" s="1135"/>
      <c r="AKJ7" s="1135"/>
      <c r="AKK7" s="1135"/>
      <c r="AKL7" s="1135"/>
      <c r="AKM7" s="1135"/>
      <c r="AKN7" s="1135"/>
      <c r="AKO7" s="1135"/>
      <c r="AKP7" s="1135"/>
      <c r="AKQ7" s="1135"/>
      <c r="AKR7" s="1135"/>
      <c r="AKS7" s="1135"/>
      <c r="AKT7" s="1135"/>
      <c r="AKU7" s="1135"/>
      <c r="AKV7" s="1135"/>
      <c r="AKW7" s="1135"/>
      <c r="AKX7" s="1135"/>
      <c r="AKY7" s="1135"/>
      <c r="AKZ7" s="1135"/>
      <c r="ALA7" s="1135"/>
      <c r="ALB7" s="1135"/>
      <c r="ALC7" s="1135"/>
      <c r="ALD7" s="1135"/>
      <c r="ALE7" s="1135"/>
      <c r="ALF7" s="1135"/>
      <c r="ALG7" s="1135"/>
      <c r="ALH7" s="1135"/>
      <c r="ALI7" s="1135"/>
      <c r="ALJ7" s="1135"/>
      <c r="ALK7" s="1135"/>
      <c r="ALL7" s="1135"/>
      <c r="ALM7" s="1135"/>
      <c r="ALN7" s="1135"/>
      <c r="ALO7" s="1135"/>
      <c r="ALP7" s="1135"/>
      <c r="ALQ7" s="1135"/>
      <c r="ALR7" s="1135"/>
      <c r="ALS7" s="1135"/>
      <c r="ALT7" s="1135"/>
      <c r="ALU7" s="1135"/>
      <c r="ALV7" s="1135"/>
      <c r="ALW7" s="1135"/>
      <c r="ALX7" s="1135"/>
      <c r="ALY7" s="1135"/>
      <c r="ALZ7" s="1135"/>
      <c r="AMA7" s="1135"/>
      <c r="AMB7" s="1135"/>
      <c r="AMC7" s="1135"/>
      <c r="AMD7" s="1135"/>
      <c r="AME7" s="1135"/>
      <c r="AMF7" s="1135"/>
      <c r="AMG7" s="1135"/>
      <c r="AMH7" s="1135"/>
      <c r="AMI7" s="1135"/>
      <c r="AMJ7" s="1135"/>
      <c r="AMK7" s="1135"/>
      <c r="AML7" s="1135"/>
      <c r="AMM7" s="1135"/>
      <c r="AMN7" s="1135"/>
      <c r="AMO7" s="1135"/>
      <c r="AMP7" s="1135"/>
      <c r="AMQ7" s="1135"/>
      <c r="AMR7" s="1135"/>
      <c r="AMS7" s="1135"/>
      <c r="AMT7" s="1135"/>
      <c r="AMU7" s="1135"/>
      <c r="AMV7" s="1135"/>
      <c r="AMW7" s="1135"/>
      <c r="AMX7" s="1135"/>
      <c r="AMY7" s="1135"/>
      <c r="AMZ7" s="1135"/>
      <c r="ANA7" s="1135"/>
      <c r="ANB7" s="1135"/>
      <c r="ANC7" s="1135"/>
      <c r="AND7" s="1135"/>
      <c r="ANE7" s="1135"/>
      <c r="ANF7" s="1135"/>
      <c r="ANG7" s="1135"/>
      <c r="ANH7" s="1135"/>
      <c r="ANI7" s="1135"/>
      <c r="ANJ7" s="1135"/>
      <c r="ANK7" s="1135"/>
      <c r="ANL7" s="1135"/>
      <c r="ANM7" s="1135"/>
      <c r="ANN7" s="1135"/>
      <c r="ANO7" s="1135"/>
      <c r="ANP7" s="1135"/>
      <c r="ANQ7" s="1135"/>
      <c r="ANR7" s="1135"/>
      <c r="ANS7" s="1135"/>
      <c r="ANT7" s="1135"/>
      <c r="ANU7" s="1135"/>
      <c r="ANV7" s="1135"/>
      <c r="ANW7" s="1135"/>
      <c r="ANX7" s="1135"/>
      <c r="ANY7" s="1135"/>
      <c r="ANZ7" s="1135"/>
      <c r="AOA7" s="1135"/>
      <c r="AOB7" s="1135"/>
      <c r="AOC7" s="1135"/>
      <c r="AOD7" s="1135"/>
      <c r="AOE7" s="1135"/>
      <c r="AOF7" s="1135"/>
      <c r="AOG7" s="1135"/>
      <c r="AOH7" s="1135"/>
      <c r="AOI7" s="1135"/>
      <c r="AOJ7" s="1135"/>
      <c r="AOK7" s="1135"/>
      <c r="AOL7" s="1135"/>
      <c r="AOM7" s="1135"/>
      <c r="AON7" s="1135"/>
      <c r="AOO7" s="1135"/>
      <c r="AOP7" s="1135"/>
      <c r="AOQ7" s="1135"/>
      <c r="AOR7" s="1135"/>
      <c r="AOS7" s="1135"/>
      <c r="AOT7" s="1135"/>
      <c r="AOU7" s="1135"/>
      <c r="AOV7" s="1135"/>
      <c r="AOW7" s="1135"/>
      <c r="AOX7" s="1135"/>
      <c r="AOY7" s="1135"/>
      <c r="AOZ7" s="1135"/>
      <c r="APA7" s="1135"/>
      <c r="APB7" s="1135"/>
      <c r="APC7" s="1135"/>
      <c r="APD7" s="1135"/>
      <c r="APE7" s="1135"/>
      <c r="APF7" s="1135"/>
      <c r="APG7" s="1135"/>
      <c r="APH7" s="1135"/>
      <c r="API7" s="1135"/>
      <c r="APJ7" s="1135"/>
      <c r="APK7" s="1135"/>
      <c r="APL7" s="1135"/>
      <c r="APM7" s="1135"/>
      <c r="APN7" s="1135"/>
      <c r="APO7" s="1135"/>
      <c r="APP7" s="1135"/>
      <c r="APQ7" s="1135"/>
      <c r="APR7" s="1135"/>
      <c r="APS7" s="1135"/>
      <c r="APT7" s="1135"/>
      <c r="APU7" s="1135"/>
      <c r="APV7" s="1135"/>
      <c r="APW7" s="1135"/>
      <c r="APX7" s="1135"/>
      <c r="APY7" s="1135"/>
      <c r="APZ7" s="1135"/>
      <c r="AQA7" s="1135"/>
      <c r="AQB7" s="1135"/>
      <c r="AQC7" s="1135"/>
      <c r="AQD7" s="1135"/>
      <c r="AQE7" s="1135"/>
      <c r="AQF7" s="1135"/>
      <c r="AQG7" s="1135"/>
      <c r="AQH7" s="1135"/>
      <c r="AQI7" s="1135"/>
      <c r="AQJ7" s="1135"/>
      <c r="AQK7" s="1135"/>
      <c r="AQL7" s="1135"/>
      <c r="AQM7" s="1135"/>
      <c r="AQN7" s="1135"/>
      <c r="AQO7" s="1135"/>
      <c r="AQP7" s="1135"/>
      <c r="AQQ7" s="1135"/>
      <c r="AQR7" s="1135"/>
      <c r="AQS7" s="1135"/>
      <c r="AQT7" s="1135"/>
      <c r="AQU7" s="1135"/>
      <c r="AQV7" s="1135"/>
      <c r="AQW7" s="1135"/>
      <c r="AQX7" s="1135"/>
      <c r="AQY7" s="1135"/>
      <c r="AQZ7" s="1135"/>
      <c r="ARA7" s="1135"/>
      <c r="ARB7" s="1135"/>
      <c r="ARC7" s="1135"/>
      <c r="ARD7" s="1135"/>
      <c r="ARE7" s="1135"/>
      <c r="ARF7" s="1135"/>
      <c r="ARG7" s="1135"/>
      <c r="ARH7" s="1135"/>
      <c r="ARI7" s="1135"/>
      <c r="ARJ7" s="1135"/>
      <c r="ARK7" s="1135"/>
      <c r="ARL7" s="1135"/>
      <c r="ARM7" s="1135"/>
      <c r="ARN7" s="1135"/>
      <c r="ARO7" s="1135"/>
      <c r="ARP7" s="1135"/>
      <c r="ARQ7" s="1135"/>
      <c r="ARR7" s="1135"/>
      <c r="ARS7" s="1135"/>
      <c r="ART7" s="1135"/>
      <c r="ARU7" s="1135"/>
      <c r="ARV7" s="1135"/>
      <c r="ARW7" s="1135"/>
      <c r="ARX7" s="1135"/>
      <c r="ARY7" s="1135"/>
      <c r="ARZ7" s="1135"/>
      <c r="ASA7" s="1135"/>
      <c r="ASB7" s="1135"/>
      <c r="ASC7" s="1135"/>
      <c r="ASD7" s="1135"/>
      <c r="ASE7" s="1135"/>
      <c r="ASF7" s="1135"/>
      <c r="ASG7" s="1135"/>
      <c r="ASH7" s="1135"/>
      <c r="ASI7" s="1135"/>
      <c r="ASJ7" s="1135"/>
      <c r="ASK7" s="1135"/>
      <c r="ASL7" s="1135"/>
      <c r="ASM7" s="1135"/>
      <c r="ASN7" s="1135"/>
      <c r="ASO7" s="1135"/>
      <c r="ASP7" s="1135"/>
      <c r="ASQ7" s="1135"/>
      <c r="ASR7" s="1135"/>
      <c r="ASS7" s="1135"/>
      <c r="AST7" s="1135"/>
      <c r="ASU7" s="1135"/>
      <c r="ASV7" s="1135"/>
      <c r="ASW7" s="1135"/>
      <c r="ASX7" s="1135"/>
      <c r="ASY7" s="1135"/>
      <c r="ASZ7" s="1135"/>
      <c r="ATA7" s="1135"/>
      <c r="ATB7" s="1135"/>
      <c r="ATC7" s="1135"/>
      <c r="ATD7" s="1135"/>
      <c r="ATE7" s="1135"/>
      <c r="ATF7" s="1135"/>
      <c r="ATG7" s="1135"/>
      <c r="ATH7" s="1135"/>
      <c r="ATI7" s="1135"/>
      <c r="ATJ7" s="1135"/>
      <c r="ATK7" s="1135"/>
      <c r="ATL7" s="1135"/>
      <c r="ATM7" s="1135"/>
      <c r="ATN7" s="1135"/>
      <c r="ATO7" s="1135"/>
      <c r="ATP7" s="1135"/>
      <c r="ATQ7" s="1135"/>
      <c r="ATR7" s="1135"/>
      <c r="ATS7" s="1135"/>
      <c r="ATT7" s="1135"/>
      <c r="ATU7" s="1135"/>
      <c r="ATV7" s="1135"/>
      <c r="ATW7" s="1135"/>
      <c r="ATX7" s="1135"/>
      <c r="ATY7" s="1135"/>
      <c r="ATZ7" s="1135"/>
      <c r="AUA7" s="1135"/>
      <c r="AUB7" s="1135"/>
      <c r="AUC7" s="1135"/>
      <c r="AUD7" s="1135"/>
      <c r="AUE7" s="1135"/>
      <c r="AUF7" s="1135"/>
      <c r="AUG7" s="1135"/>
      <c r="AUH7" s="1135"/>
      <c r="AUI7" s="1135"/>
      <c r="AUJ7" s="1135"/>
      <c r="AUK7" s="1135"/>
      <c r="AUL7" s="1135"/>
      <c r="AUM7" s="1135"/>
      <c r="AUN7" s="1135"/>
      <c r="AUO7" s="1135"/>
      <c r="AUP7" s="1135"/>
      <c r="AUQ7" s="1135"/>
      <c r="AUR7" s="1135"/>
      <c r="AUS7" s="1135"/>
      <c r="AUT7" s="1135"/>
      <c r="AUU7" s="1135"/>
      <c r="AUV7" s="1135"/>
      <c r="AUW7" s="1135"/>
      <c r="AUX7" s="1135"/>
      <c r="AUY7" s="1135"/>
      <c r="AUZ7" s="1135"/>
      <c r="AVA7" s="1135"/>
      <c r="AVB7" s="1135"/>
      <c r="AVC7" s="1135"/>
      <c r="AVD7" s="1135"/>
      <c r="AVE7" s="1135"/>
      <c r="AVF7" s="1135"/>
      <c r="AVG7" s="1135"/>
      <c r="AVH7" s="1135"/>
      <c r="AVI7" s="1135"/>
      <c r="AVJ7" s="1135"/>
      <c r="AVK7" s="1135"/>
      <c r="AVL7" s="1135"/>
      <c r="AVM7" s="1135"/>
      <c r="AVN7" s="1135"/>
      <c r="AVO7" s="1135"/>
      <c r="AVP7" s="1135"/>
      <c r="AVQ7" s="1135"/>
      <c r="AVR7" s="1135"/>
      <c r="AVS7" s="1135"/>
      <c r="AVT7" s="1135"/>
      <c r="AVU7" s="1135"/>
      <c r="AVV7" s="1135"/>
      <c r="AVW7" s="1135"/>
      <c r="AVX7" s="1135"/>
      <c r="AVY7" s="1135"/>
      <c r="AVZ7" s="1135"/>
      <c r="AWA7" s="1135"/>
      <c r="AWB7" s="1135"/>
      <c r="AWC7" s="1135"/>
      <c r="AWD7" s="1135"/>
      <c r="AWE7" s="1135"/>
      <c r="AWF7" s="1135"/>
      <c r="AWG7" s="1135"/>
      <c r="AWH7" s="1135"/>
      <c r="AWI7" s="1135"/>
      <c r="AWJ7" s="1135"/>
      <c r="AWK7" s="1135"/>
      <c r="AWL7" s="1135"/>
      <c r="AWM7" s="1135"/>
      <c r="AWN7" s="1135"/>
      <c r="AWO7" s="1135"/>
      <c r="AWP7" s="1135"/>
      <c r="AWQ7" s="1135"/>
      <c r="AWR7" s="1135"/>
      <c r="AWS7" s="1135"/>
      <c r="AWT7" s="1135"/>
      <c r="AWU7" s="1135"/>
      <c r="AWV7" s="1135"/>
      <c r="AWW7" s="1135"/>
      <c r="AWX7" s="1135"/>
      <c r="AWY7" s="1135"/>
      <c r="AWZ7" s="1135"/>
      <c r="AXA7" s="1135"/>
      <c r="AXB7" s="1135"/>
      <c r="AXC7" s="1135"/>
      <c r="AXD7" s="1135"/>
      <c r="AXE7" s="1135"/>
      <c r="AXF7" s="1135"/>
      <c r="AXG7" s="1135"/>
      <c r="AXH7" s="1135"/>
      <c r="AXI7" s="1135"/>
      <c r="AXJ7" s="1135"/>
      <c r="AXK7" s="1135"/>
      <c r="AXL7" s="1135"/>
      <c r="AXM7" s="1135"/>
      <c r="AXN7" s="1135"/>
      <c r="AXO7" s="1135"/>
      <c r="AXP7" s="1135"/>
      <c r="AXQ7" s="1135"/>
      <c r="AXR7" s="1135"/>
      <c r="AXS7" s="1135"/>
      <c r="AXT7" s="1135"/>
      <c r="AXU7" s="1135"/>
      <c r="AXV7" s="1135"/>
      <c r="AXW7" s="1135"/>
      <c r="AXX7" s="1135"/>
      <c r="AXY7" s="1135"/>
      <c r="AXZ7" s="1135"/>
      <c r="AYA7" s="1135"/>
      <c r="AYB7" s="1135"/>
      <c r="AYC7" s="1135"/>
      <c r="AYD7" s="1135"/>
      <c r="AYE7" s="1135"/>
      <c r="AYF7" s="1135"/>
      <c r="AYG7" s="1135"/>
      <c r="AYH7" s="1135"/>
      <c r="AYI7" s="1135"/>
      <c r="AYJ7" s="1135"/>
      <c r="AYK7" s="1135"/>
      <c r="AYL7" s="1135"/>
      <c r="AYM7" s="1135"/>
      <c r="AYN7" s="1135"/>
      <c r="AYO7" s="1135"/>
      <c r="AYP7" s="1135"/>
      <c r="AYQ7" s="1135"/>
      <c r="AYR7" s="1135"/>
      <c r="AYS7" s="1135"/>
      <c r="AYT7" s="1135"/>
      <c r="AYU7" s="1135"/>
      <c r="AYV7" s="1135"/>
      <c r="AYW7" s="1135"/>
      <c r="AYX7" s="1135"/>
      <c r="AYY7" s="1135"/>
      <c r="AYZ7" s="1135"/>
      <c r="AZA7" s="1135"/>
      <c r="AZB7" s="1135"/>
      <c r="AZC7" s="1135"/>
      <c r="AZD7" s="1135"/>
      <c r="AZE7" s="1135"/>
      <c r="AZF7" s="1135"/>
      <c r="AZG7" s="1135"/>
      <c r="AZH7" s="1135"/>
      <c r="AZI7" s="1135"/>
      <c r="AZJ7" s="1135"/>
      <c r="AZK7" s="1135"/>
      <c r="AZL7" s="1135"/>
      <c r="AZM7" s="1135"/>
      <c r="AZN7" s="1135"/>
      <c r="AZO7" s="1135"/>
      <c r="AZP7" s="1135"/>
      <c r="AZQ7" s="1135"/>
      <c r="AZR7" s="1135"/>
      <c r="AZS7" s="1135"/>
      <c r="AZT7" s="1135"/>
      <c r="AZU7" s="1135"/>
      <c r="AZV7" s="1135"/>
      <c r="AZW7" s="1135"/>
      <c r="AZX7" s="1135"/>
      <c r="AZY7" s="1135"/>
      <c r="AZZ7" s="1135"/>
      <c r="BAA7" s="1135"/>
      <c r="BAB7" s="1135"/>
      <c r="BAC7" s="1135"/>
      <c r="BAD7" s="1135"/>
      <c r="BAE7" s="1135"/>
      <c r="BAF7" s="1135"/>
      <c r="BAG7" s="1135"/>
      <c r="BAH7" s="1135"/>
      <c r="BAI7" s="1135"/>
      <c r="BAJ7" s="1135"/>
      <c r="BAK7" s="1135"/>
      <c r="BAL7" s="1135"/>
      <c r="BAM7" s="1135"/>
      <c r="BAN7" s="1135"/>
      <c r="BAO7" s="1135"/>
      <c r="BAP7" s="1135"/>
      <c r="BAQ7" s="1135"/>
      <c r="BAR7" s="1135"/>
      <c r="BAS7" s="1135"/>
      <c r="BAT7" s="1135"/>
      <c r="BAU7" s="1135"/>
      <c r="BAV7" s="1135"/>
      <c r="BAW7" s="1135"/>
      <c r="BAX7" s="1135"/>
      <c r="BAY7" s="1135"/>
      <c r="BAZ7" s="1135"/>
      <c r="BBA7" s="1135"/>
      <c r="BBB7" s="1135"/>
      <c r="BBC7" s="1135"/>
      <c r="BBD7" s="1135"/>
      <c r="BBE7" s="1135"/>
      <c r="BBF7" s="1135"/>
      <c r="BBG7" s="1135"/>
      <c r="BBH7" s="1135"/>
      <c r="BBI7" s="1135"/>
      <c r="BBJ7" s="1135"/>
      <c r="BBK7" s="1135"/>
      <c r="BBL7" s="1135"/>
      <c r="BBM7" s="1135"/>
      <c r="BBN7" s="1135"/>
      <c r="BBO7" s="1135"/>
      <c r="BBP7" s="1135"/>
      <c r="BBQ7" s="1135"/>
      <c r="BBR7" s="1135"/>
      <c r="BBS7" s="1135"/>
      <c r="BBT7" s="1135"/>
      <c r="BBU7" s="1135"/>
      <c r="BBV7" s="1135"/>
      <c r="BBW7" s="1135"/>
      <c r="BBX7" s="1135"/>
      <c r="BBY7" s="1135"/>
      <c r="BBZ7" s="1135"/>
      <c r="BCA7" s="1135"/>
      <c r="BCB7" s="1135"/>
      <c r="BCC7" s="1135"/>
      <c r="BCD7" s="1135"/>
      <c r="BCE7" s="1135"/>
      <c r="BCF7" s="1135"/>
      <c r="BCG7" s="1135"/>
      <c r="BCH7" s="1135"/>
      <c r="BCI7" s="1135"/>
      <c r="BCJ7" s="1135"/>
      <c r="BCK7" s="1135"/>
      <c r="BCL7" s="1135"/>
      <c r="BCM7" s="1135"/>
      <c r="BCN7" s="1135"/>
      <c r="BCO7" s="1135"/>
      <c r="BCP7" s="1135"/>
      <c r="BCQ7" s="1135"/>
      <c r="BCR7" s="1135"/>
      <c r="BCS7" s="1135"/>
      <c r="BCT7" s="1135"/>
      <c r="BCU7" s="1135"/>
      <c r="BCV7" s="1135"/>
      <c r="BCW7" s="1135"/>
      <c r="BCX7" s="1135"/>
      <c r="BCY7" s="1135"/>
      <c r="BCZ7" s="1135"/>
      <c r="BDA7" s="1135"/>
      <c r="BDB7" s="1135"/>
      <c r="BDC7" s="1135"/>
      <c r="BDD7" s="1135"/>
      <c r="BDE7" s="1135"/>
      <c r="BDF7" s="1135"/>
      <c r="BDG7" s="1135"/>
      <c r="BDH7" s="1135"/>
      <c r="BDI7" s="1135"/>
      <c r="BDJ7" s="1135"/>
      <c r="BDK7" s="1135"/>
      <c r="BDL7" s="1135"/>
      <c r="BDM7" s="1135"/>
      <c r="BDN7" s="1135"/>
      <c r="BDO7" s="1135"/>
      <c r="BDP7" s="1135"/>
      <c r="BDQ7" s="1135"/>
      <c r="BDR7" s="1135"/>
      <c r="BDS7" s="1135"/>
      <c r="BDT7" s="1135"/>
      <c r="BDU7" s="1135"/>
      <c r="BDV7" s="1135"/>
      <c r="BDW7" s="1135"/>
      <c r="BDX7" s="1135"/>
      <c r="BDY7" s="1135"/>
      <c r="BDZ7" s="1135"/>
      <c r="BEA7" s="1135"/>
      <c r="BEB7" s="1135"/>
      <c r="BEC7" s="1135"/>
      <c r="BED7" s="1135"/>
      <c r="BEE7" s="1135"/>
      <c r="BEF7" s="1135"/>
      <c r="BEG7" s="1135"/>
      <c r="BEH7" s="1135"/>
      <c r="BEI7" s="1135"/>
      <c r="BEJ7" s="1135"/>
      <c r="BEK7" s="1135"/>
      <c r="BEL7" s="1135"/>
      <c r="BEM7" s="1135"/>
      <c r="BEN7" s="1135"/>
      <c r="BEO7" s="1135"/>
      <c r="BEP7" s="1135"/>
      <c r="BEQ7" s="1135"/>
      <c r="BER7" s="1135"/>
      <c r="BES7" s="1135"/>
      <c r="BET7" s="1135"/>
      <c r="BEU7" s="1135"/>
      <c r="BEV7" s="1135"/>
      <c r="BEW7" s="1135"/>
      <c r="BEX7" s="1135"/>
      <c r="BEY7" s="1135"/>
      <c r="BEZ7" s="1135"/>
      <c r="BFA7" s="1135"/>
      <c r="BFB7" s="1135"/>
      <c r="BFC7" s="1135"/>
      <c r="BFD7" s="1135"/>
      <c r="BFE7" s="1135"/>
      <c r="BFF7" s="1135"/>
      <c r="BFG7" s="1135"/>
      <c r="BFH7" s="1135"/>
      <c r="BFI7" s="1135"/>
      <c r="BFJ7" s="1135"/>
      <c r="BFK7" s="1135"/>
      <c r="BFL7" s="1135"/>
      <c r="BFM7" s="1135"/>
      <c r="BFN7" s="1135"/>
      <c r="BFO7" s="1135"/>
      <c r="BFP7" s="1135"/>
      <c r="BFQ7" s="1135"/>
      <c r="BFR7" s="1135"/>
      <c r="BFS7" s="1135"/>
      <c r="BFT7" s="1135"/>
      <c r="BFU7" s="1135"/>
      <c r="BFV7" s="1135"/>
      <c r="BFW7" s="1135"/>
      <c r="BFX7" s="1135"/>
      <c r="BFY7" s="1135"/>
      <c r="BFZ7" s="1135"/>
      <c r="BGA7" s="1135"/>
      <c r="BGB7" s="1135"/>
      <c r="BGC7" s="1135"/>
      <c r="BGD7" s="1135"/>
      <c r="BGE7" s="1135"/>
      <c r="BGF7" s="1135"/>
      <c r="BGG7" s="1135"/>
      <c r="BGH7" s="1135"/>
      <c r="BGI7" s="1135"/>
      <c r="BGJ7" s="1135"/>
      <c r="BGK7" s="1135"/>
      <c r="BGL7" s="1135"/>
      <c r="BGM7" s="1135"/>
      <c r="BGN7" s="1135"/>
      <c r="BGO7" s="1135"/>
      <c r="BGP7" s="1135"/>
      <c r="BGQ7" s="1135"/>
      <c r="BGR7" s="1135"/>
      <c r="BGS7" s="1135"/>
      <c r="BGT7" s="1135"/>
      <c r="BGU7" s="1135"/>
      <c r="BGV7" s="1135"/>
      <c r="BGW7" s="1135"/>
      <c r="BGX7" s="1135"/>
      <c r="BGY7" s="1135"/>
      <c r="BGZ7" s="1135"/>
      <c r="BHA7" s="1135"/>
      <c r="BHB7" s="1135"/>
      <c r="BHC7" s="1135"/>
      <c r="BHD7" s="1135"/>
      <c r="BHE7" s="1135"/>
      <c r="BHF7" s="1135"/>
      <c r="BHG7" s="1135"/>
      <c r="BHH7" s="1135"/>
      <c r="BHI7" s="1135"/>
      <c r="BHJ7" s="1135"/>
      <c r="BHK7" s="1135"/>
      <c r="BHL7" s="1135"/>
      <c r="BHM7" s="1135"/>
      <c r="BHN7" s="1135"/>
      <c r="BHO7" s="1135"/>
      <c r="BHP7" s="1135"/>
      <c r="BHQ7" s="1135"/>
      <c r="BHR7" s="1135"/>
      <c r="BHS7" s="1135"/>
      <c r="BHT7" s="1135"/>
      <c r="BHU7" s="1135"/>
      <c r="BHV7" s="1135"/>
      <c r="BHW7" s="1135"/>
      <c r="BHX7" s="1135"/>
      <c r="BHY7" s="1135"/>
      <c r="BHZ7" s="1135"/>
      <c r="BIA7" s="1135"/>
      <c r="BIB7" s="1135"/>
      <c r="BIC7" s="1135"/>
      <c r="BID7" s="1135"/>
      <c r="BIE7" s="1135"/>
      <c r="BIF7" s="1135"/>
      <c r="BIG7" s="1135"/>
      <c r="BIH7" s="1135"/>
      <c r="BII7" s="1135"/>
      <c r="BIJ7" s="1135"/>
      <c r="BIK7" s="1135"/>
      <c r="BIL7" s="1135"/>
      <c r="BIM7" s="1135"/>
      <c r="BIN7" s="1135"/>
      <c r="BIO7" s="1135"/>
      <c r="BIP7" s="1135"/>
      <c r="BIQ7" s="1135"/>
      <c r="BIR7" s="1135"/>
      <c r="BIS7" s="1135"/>
      <c r="BIT7" s="1135"/>
      <c r="BIU7" s="1135"/>
      <c r="BIV7" s="1135"/>
      <c r="BIW7" s="1135"/>
      <c r="BIX7" s="1135"/>
      <c r="BIY7" s="1135"/>
      <c r="BIZ7" s="1135"/>
      <c r="BJA7" s="1135"/>
      <c r="BJB7" s="1135"/>
      <c r="BJC7" s="1135"/>
      <c r="BJD7" s="1135"/>
      <c r="BJE7" s="1135"/>
      <c r="BJF7" s="1135"/>
      <c r="BJG7" s="1135"/>
      <c r="BJH7" s="1135"/>
      <c r="BJI7" s="1135"/>
      <c r="BJJ7" s="1135"/>
      <c r="BJK7" s="1135"/>
      <c r="BJL7" s="1135"/>
      <c r="BJM7" s="1135"/>
      <c r="BJN7" s="1135"/>
      <c r="BJO7" s="1135"/>
      <c r="BJP7" s="1135"/>
      <c r="BJQ7" s="1135"/>
      <c r="BJR7" s="1135"/>
      <c r="BJS7" s="1135"/>
      <c r="BJT7" s="1135"/>
      <c r="BJU7" s="1135"/>
      <c r="BJV7" s="1135"/>
      <c r="BJW7" s="1135"/>
      <c r="BJX7" s="1135"/>
      <c r="BJY7" s="1135"/>
      <c r="BJZ7" s="1135"/>
      <c r="BKA7" s="1135"/>
      <c r="BKB7" s="1135"/>
      <c r="BKC7" s="1135"/>
      <c r="BKD7" s="1135"/>
      <c r="BKE7" s="1135"/>
      <c r="BKF7" s="1135"/>
      <c r="BKG7" s="1135"/>
      <c r="BKH7" s="1135"/>
      <c r="BKI7" s="1135"/>
      <c r="BKJ7" s="1135"/>
      <c r="BKK7" s="1135"/>
      <c r="BKL7" s="1135"/>
      <c r="BKM7" s="1135"/>
      <c r="BKN7" s="1135"/>
      <c r="BKO7" s="1135"/>
      <c r="BKP7" s="1135"/>
      <c r="BKQ7" s="1135"/>
      <c r="BKR7" s="1135"/>
      <c r="BKS7" s="1135"/>
      <c r="BKT7" s="1135"/>
      <c r="BKU7" s="1135"/>
      <c r="BKV7" s="1135"/>
      <c r="BKW7" s="1135"/>
      <c r="BKX7" s="1135"/>
      <c r="BKY7" s="1135"/>
      <c r="BKZ7" s="1135"/>
      <c r="BLA7" s="1135"/>
      <c r="BLB7" s="1135"/>
      <c r="BLC7" s="1135"/>
      <c r="BLD7" s="1135"/>
      <c r="BLE7" s="1135"/>
      <c r="BLF7" s="1135"/>
      <c r="BLG7" s="1135"/>
      <c r="BLH7" s="1135"/>
      <c r="BLI7" s="1135"/>
      <c r="BLJ7" s="1135"/>
      <c r="BLK7" s="1135"/>
      <c r="BLL7" s="1135"/>
      <c r="BLM7" s="1135"/>
      <c r="BLN7" s="1135"/>
      <c r="BLO7" s="1135"/>
      <c r="BLP7" s="1135"/>
      <c r="BLQ7" s="1135"/>
      <c r="BLR7" s="1135"/>
      <c r="BLS7" s="1135"/>
      <c r="BLT7" s="1135"/>
      <c r="BLU7" s="1135"/>
      <c r="BLV7" s="1135"/>
      <c r="BLW7" s="1135"/>
      <c r="BLX7" s="1135"/>
      <c r="BLY7" s="1135"/>
      <c r="BLZ7" s="1135"/>
      <c r="BMA7" s="1135"/>
      <c r="BMB7" s="1135"/>
      <c r="BMC7" s="1135"/>
      <c r="BMD7" s="1135"/>
      <c r="BME7" s="1135"/>
      <c r="BMF7" s="1135"/>
      <c r="BMG7" s="1135"/>
      <c r="BMH7" s="1135"/>
      <c r="BMI7" s="1135"/>
      <c r="BMJ7" s="1135"/>
      <c r="BMK7" s="1135"/>
      <c r="BML7" s="1135"/>
      <c r="BMM7" s="1135"/>
      <c r="BMN7" s="1135"/>
      <c r="BMO7" s="1135"/>
      <c r="BMP7" s="1135"/>
      <c r="BMQ7" s="1135"/>
      <c r="BMR7" s="1135"/>
      <c r="BMS7" s="1135"/>
      <c r="BMT7" s="1135"/>
      <c r="BMU7" s="1135"/>
      <c r="BMV7" s="1135"/>
      <c r="BMW7" s="1135"/>
      <c r="BMX7" s="1135"/>
      <c r="BMY7" s="1135"/>
      <c r="BMZ7" s="1135"/>
      <c r="BNA7" s="1135"/>
      <c r="BNB7" s="1135"/>
      <c r="BNC7" s="1135"/>
      <c r="BND7" s="1135"/>
      <c r="BNE7" s="1135"/>
      <c r="BNF7" s="1135"/>
      <c r="BNG7" s="1135"/>
      <c r="BNH7" s="1135"/>
      <c r="BNI7" s="1135"/>
      <c r="BNJ7" s="1135"/>
      <c r="BNK7" s="1135"/>
      <c r="BNL7" s="1135"/>
      <c r="BNM7" s="1135"/>
      <c r="BNN7" s="1135"/>
      <c r="BNO7" s="1135"/>
      <c r="BNP7" s="1135"/>
      <c r="BNQ7" s="1135"/>
      <c r="BNR7" s="1135"/>
      <c r="BNS7" s="1135"/>
      <c r="BNT7" s="1135"/>
      <c r="BNU7" s="1135"/>
      <c r="BNV7" s="1135"/>
      <c r="BNW7" s="1135"/>
      <c r="BNX7" s="1135"/>
      <c r="BNY7" s="1135"/>
      <c r="BNZ7" s="1135"/>
      <c r="BOA7" s="1135"/>
      <c r="BOB7" s="1135"/>
      <c r="BOC7" s="1135"/>
      <c r="BOD7" s="1135"/>
      <c r="BOE7" s="1135"/>
      <c r="BOF7" s="1135"/>
      <c r="BOG7" s="1135"/>
      <c r="BOH7" s="1135"/>
      <c r="BOI7" s="1135"/>
      <c r="BOJ7" s="1135"/>
      <c r="BOK7" s="1135"/>
      <c r="BOL7" s="1135"/>
      <c r="BOM7" s="1135"/>
      <c r="BON7" s="1135"/>
      <c r="BOO7" s="1135"/>
      <c r="BOP7" s="1135"/>
      <c r="BOQ7" s="1135"/>
      <c r="BOR7" s="1135"/>
      <c r="BOS7" s="1135"/>
      <c r="BOT7" s="1135"/>
      <c r="BOU7" s="1135"/>
      <c r="BOV7" s="1135"/>
      <c r="BOW7" s="1135"/>
      <c r="BOX7" s="1135"/>
      <c r="BOY7" s="1135"/>
      <c r="BOZ7" s="1135"/>
      <c r="BPA7" s="1135"/>
      <c r="BPB7" s="1135"/>
      <c r="BPC7" s="1135"/>
      <c r="BPD7" s="1135"/>
      <c r="BPE7" s="1135"/>
      <c r="BPF7" s="1135"/>
      <c r="BPG7" s="1135"/>
      <c r="BPH7" s="1135"/>
      <c r="BPI7" s="1135"/>
      <c r="BPJ7" s="1135"/>
      <c r="BPK7" s="1135"/>
      <c r="BPL7" s="1135"/>
      <c r="BPM7" s="1135"/>
      <c r="BPN7" s="1135"/>
      <c r="BPO7" s="1135"/>
      <c r="BPP7" s="1135"/>
      <c r="BPQ7" s="1135"/>
      <c r="BPR7" s="1135"/>
      <c r="BPS7" s="1135"/>
      <c r="BPT7" s="1135"/>
      <c r="BPU7" s="1135"/>
      <c r="BPV7" s="1135"/>
      <c r="BPW7" s="1135"/>
      <c r="BPX7" s="1135"/>
      <c r="BPY7" s="1135"/>
      <c r="BPZ7" s="1135"/>
      <c r="BQA7" s="1135"/>
      <c r="BQB7" s="1135"/>
      <c r="BQC7" s="1135"/>
      <c r="BQD7" s="1135"/>
      <c r="BQE7" s="1135"/>
      <c r="BQF7" s="1135"/>
      <c r="BQG7" s="1135"/>
      <c r="BQH7" s="1135"/>
      <c r="BQI7" s="1135"/>
      <c r="BQJ7" s="1135"/>
      <c r="BQK7" s="1135"/>
      <c r="BQL7" s="1135"/>
      <c r="BQM7" s="1135"/>
      <c r="BQN7" s="1135"/>
      <c r="BQO7" s="1135"/>
      <c r="BQP7" s="1135"/>
      <c r="BQQ7" s="1135"/>
      <c r="BQR7" s="1135"/>
      <c r="BQS7" s="1135"/>
      <c r="BQT7" s="1135"/>
      <c r="BQU7" s="1135"/>
      <c r="BQV7" s="1135"/>
      <c r="BQW7" s="1135"/>
      <c r="BQX7" s="1135"/>
      <c r="BQY7" s="1135"/>
      <c r="BQZ7" s="1135"/>
      <c r="BRA7" s="1135"/>
      <c r="BRB7" s="1135"/>
      <c r="BRC7" s="1135"/>
      <c r="BRD7" s="1135"/>
      <c r="BRE7" s="1135"/>
      <c r="BRF7" s="1135"/>
      <c r="BRG7" s="1135"/>
      <c r="BRH7" s="1135"/>
      <c r="BRI7" s="1135"/>
      <c r="BRJ7" s="1135"/>
      <c r="BRK7" s="1135"/>
      <c r="BRL7" s="1135"/>
      <c r="BRM7" s="1135"/>
      <c r="BRN7" s="1135"/>
      <c r="BRO7" s="1135"/>
      <c r="BRP7" s="1135"/>
      <c r="BRQ7" s="1135"/>
      <c r="BRR7" s="1135"/>
      <c r="BRS7" s="1135"/>
      <c r="BRT7" s="1135"/>
      <c r="BRU7" s="1135"/>
      <c r="BRV7" s="1135"/>
      <c r="BRW7" s="1135"/>
      <c r="BRX7" s="1135"/>
      <c r="BRY7" s="1135"/>
      <c r="BRZ7" s="1135"/>
      <c r="BSA7" s="1135"/>
      <c r="BSB7" s="1135"/>
      <c r="BSC7" s="1135"/>
      <c r="BSD7" s="1135"/>
      <c r="BSE7" s="1135"/>
      <c r="BSF7" s="1135"/>
      <c r="BSG7" s="1135"/>
      <c r="BSH7" s="1135"/>
      <c r="BSI7" s="1135"/>
      <c r="BSJ7" s="1135"/>
      <c r="BSK7" s="1135"/>
      <c r="BSL7" s="1135"/>
      <c r="BSM7" s="1135"/>
      <c r="BSN7" s="1135"/>
      <c r="BSO7" s="1135"/>
      <c r="BSP7" s="1135"/>
      <c r="BSQ7" s="1135"/>
      <c r="BSR7" s="1135"/>
      <c r="BSS7" s="1135"/>
      <c r="BST7" s="1135"/>
      <c r="BSU7" s="1135"/>
      <c r="BSV7" s="1135"/>
      <c r="BSW7" s="1135"/>
      <c r="BSX7" s="1135"/>
      <c r="BSY7" s="1135"/>
      <c r="BSZ7" s="1135"/>
      <c r="BTA7" s="1135"/>
      <c r="BTB7" s="1135"/>
      <c r="BTC7" s="1135"/>
      <c r="BTD7" s="1135"/>
      <c r="BTE7" s="1135"/>
      <c r="BTF7" s="1135"/>
      <c r="BTG7" s="1135"/>
      <c r="BTH7" s="1135"/>
      <c r="BTI7" s="1135"/>
      <c r="BTJ7" s="1135"/>
      <c r="BTK7" s="1135"/>
      <c r="BTL7" s="1135"/>
      <c r="BTM7" s="1135"/>
      <c r="BTN7" s="1135"/>
      <c r="BTO7" s="1135"/>
      <c r="BTP7" s="1135"/>
      <c r="BTQ7" s="1135"/>
      <c r="BTR7" s="1135"/>
      <c r="BTS7" s="1135"/>
      <c r="BTT7" s="1135"/>
      <c r="BTU7" s="1135"/>
      <c r="BTV7" s="1135"/>
      <c r="BTW7" s="1135"/>
      <c r="BTX7" s="1135"/>
      <c r="BTY7" s="1135"/>
      <c r="BTZ7" s="1135"/>
      <c r="BUA7" s="1135"/>
      <c r="BUB7" s="1135"/>
      <c r="BUC7" s="1135"/>
      <c r="BUD7" s="1135"/>
      <c r="BUE7" s="1135"/>
      <c r="BUF7" s="1135"/>
      <c r="BUG7" s="1135"/>
      <c r="BUH7" s="1135"/>
      <c r="BUI7" s="1135"/>
      <c r="BUJ7" s="1135"/>
      <c r="BUK7" s="1135"/>
      <c r="BUL7" s="1135"/>
      <c r="BUM7" s="1135"/>
      <c r="BUN7" s="1135"/>
      <c r="BUO7" s="1135"/>
      <c r="BUP7" s="1135"/>
      <c r="BUQ7" s="1135"/>
      <c r="BUR7" s="1135"/>
      <c r="BUS7" s="1135"/>
      <c r="BUT7" s="1135"/>
      <c r="BUU7" s="1135"/>
      <c r="BUV7" s="1135"/>
      <c r="BUW7" s="1135"/>
      <c r="BUX7" s="1135"/>
      <c r="BUY7" s="1135"/>
      <c r="BUZ7" s="1135"/>
      <c r="BVA7" s="1135"/>
      <c r="BVB7" s="1135"/>
      <c r="BVC7" s="1135"/>
      <c r="BVD7" s="1135"/>
      <c r="BVE7" s="1135"/>
      <c r="BVF7" s="1135"/>
      <c r="BVG7" s="1135"/>
      <c r="BVH7" s="1135"/>
      <c r="BVI7" s="1135"/>
      <c r="BVJ7" s="1135"/>
      <c r="BVK7" s="1135"/>
      <c r="BVL7" s="1135"/>
      <c r="BVM7" s="1135"/>
      <c r="BVN7" s="1135"/>
      <c r="BVO7" s="1135"/>
      <c r="BVP7" s="1135"/>
      <c r="BVQ7" s="1135"/>
      <c r="BVR7" s="1135"/>
      <c r="BVS7" s="1135"/>
      <c r="BVT7" s="1135"/>
      <c r="BVU7" s="1135"/>
      <c r="BVV7" s="1135"/>
      <c r="BVW7" s="1135"/>
      <c r="BVX7" s="1135"/>
      <c r="BVY7" s="1135"/>
      <c r="BVZ7" s="1135"/>
      <c r="BWA7" s="1135"/>
      <c r="BWB7" s="1135"/>
      <c r="BWC7" s="1135"/>
      <c r="BWD7" s="1135"/>
      <c r="BWE7" s="1135"/>
      <c r="BWF7" s="1135"/>
      <c r="BWG7" s="1135"/>
      <c r="BWH7" s="1135"/>
      <c r="BWI7" s="1135"/>
      <c r="BWJ7" s="1135"/>
      <c r="BWK7" s="1135"/>
      <c r="BWL7" s="1135"/>
      <c r="BWM7" s="1135"/>
      <c r="BWN7" s="1135"/>
      <c r="BWO7" s="1135"/>
      <c r="BWP7" s="1135"/>
      <c r="BWQ7" s="1135"/>
      <c r="BWR7" s="1135"/>
      <c r="BWS7" s="1135"/>
      <c r="BWT7" s="1135"/>
      <c r="BWU7" s="1135"/>
      <c r="BWV7" s="1135"/>
      <c r="BWW7" s="1135"/>
      <c r="BWX7" s="1135"/>
      <c r="BWY7" s="1135"/>
      <c r="BWZ7" s="1135"/>
      <c r="BXA7" s="1135"/>
      <c r="BXB7" s="1135"/>
      <c r="BXC7" s="1135"/>
      <c r="BXD7" s="1135"/>
      <c r="BXE7" s="1135"/>
      <c r="BXF7" s="1135"/>
      <c r="BXG7" s="1135"/>
      <c r="BXH7" s="1135"/>
      <c r="BXI7" s="1135"/>
      <c r="BXJ7" s="1135"/>
      <c r="BXK7" s="1135"/>
      <c r="BXL7" s="1135"/>
      <c r="BXM7" s="1135"/>
      <c r="BXN7" s="1135"/>
      <c r="BXO7" s="1135"/>
      <c r="BXP7" s="1135"/>
      <c r="BXQ7" s="1135"/>
      <c r="BXR7" s="1135"/>
      <c r="BXS7" s="1135"/>
      <c r="BXT7" s="1135"/>
      <c r="BXU7" s="1135"/>
      <c r="BXV7" s="1135"/>
      <c r="BXW7" s="1135"/>
      <c r="BXX7" s="1135"/>
      <c r="BXY7" s="1135"/>
      <c r="BXZ7" s="1135"/>
      <c r="BYA7" s="1135"/>
      <c r="BYB7" s="1135"/>
      <c r="BYC7" s="1135"/>
      <c r="BYD7" s="1135"/>
      <c r="BYE7" s="1135"/>
      <c r="BYF7" s="1135"/>
      <c r="BYG7" s="1135"/>
      <c r="BYH7" s="1135"/>
      <c r="BYI7" s="1135"/>
      <c r="BYJ7" s="1135"/>
      <c r="BYK7" s="1135"/>
      <c r="BYL7" s="1135"/>
      <c r="BYM7" s="1135"/>
      <c r="BYN7" s="1135"/>
      <c r="BYO7" s="1135"/>
      <c r="BYP7" s="1135"/>
      <c r="BYQ7" s="1135"/>
      <c r="BYR7" s="1135"/>
      <c r="BYS7" s="1135"/>
      <c r="BYT7" s="1135"/>
      <c r="BYU7" s="1135"/>
      <c r="BYV7" s="1135"/>
      <c r="BYW7" s="1135"/>
      <c r="BYX7" s="1135"/>
      <c r="BYY7" s="1135"/>
      <c r="BYZ7" s="1135"/>
      <c r="BZA7" s="1135"/>
      <c r="BZB7" s="1135"/>
      <c r="BZC7" s="1135"/>
      <c r="BZD7" s="1135"/>
      <c r="BZE7" s="1135"/>
      <c r="BZF7" s="1135"/>
      <c r="BZG7" s="1135"/>
      <c r="BZH7" s="1135"/>
      <c r="BZI7" s="1135"/>
      <c r="BZJ7" s="1135"/>
      <c r="BZK7" s="1135"/>
      <c r="BZL7" s="1135"/>
      <c r="BZM7" s="1135"/>
      <c r="BZN7" s="1135"/>
      <c r="BZO7" s="1135"/>
      <c r="BZP7" s="1135"/>
      <c r="BZQ7" s="1135"/>
      <c r="BZR7" s="1135"/>
      <c r="BZS7" s="1135"/>
      <c r="BZT7" s="1135"/>
      <c r="BZU7" s="1135"/>
      <c r="BZV7" s="1135"/>
      <c r="BZW7" s="1135"/>
      <c r="BZX7" s="1135"/>
      <c r="BZY7" s="1135"/>
      <c r="BZZ7" s="1135"/>
      <c r="CAA7" s="1135"/>
      <c r="CAB7" s="1135"/>
      <c r="CAC7" s="1135"/>
      <c r="CAD7" s="1135"/>
      <c r="CAE7" s="1135"/>
      <c r="CAF7" s="1135"/>
      <c r="CAG7" s="1135"/>
      <c r="CAH7" s="1135"/>
      <c r="CAI7" s="1135"/>
      <c r="CAJ7" s="1135"/>
      <c r="CAK7" s="1135"/>
      <c r="CAL7" s="1135"/>
      <c r="CAM7" s="1135"/>
      <c r="CAN7" s="1135"/>
      <c r="CAO7" s="1135"/>
      <c r="CAP7" s="1135"/>
      <c r="CAQ7" s="1135"/>
      <c r="CAR7" s="1135"/>
      <c r="CAS7" s="1135"/>
      <c r="CAT7" s="1135"/>
      <c r="CAU7" s="1135"/>
      <c r="CAV7" s="1135"/>
      <c r="CAW7" s="1135"/>
      <c r="CAX7" s="1135"/>
      <c r="CAY7" s="1135"/>
      <c r="CAZ7" s="1135"/>
      <c r="CBA7" s="1135"/>
      <c r="CBB7" s="1135"/>
      <c r="CBC7" s="1135"/>
      <c r="CBD7" s="1135"/>
      <c r="CBE7" s="1135"/>
      <c r="CBF7" s="1135"/>
      <c r="CBG7" s="1135"/>
      <c r="CBH7" s="1135"/>
      <c r="CBI7" s="1135"/>
      <c r="CBJ7" s="1135"/>
      <c r="CBK7" s="1135"/>
      <c r="CBL7" s="1135"/>
      <c r="CBM7" s="1135"/>
      <c r="CBN7" s="1135"/>
      <c r="CBO7" s="1135"/>
      <c r="CBP7" s="1135"/>
      <c r="CBQ7" s="1135"/>
      <c r="CBR7" s="1135"/>
      <c r="CBS7" s="1135"/>
      <c r="CBT7" s="1135"/>
      <c r="CBU7" s="1135"/>
      <c r="CBV7" s="1135"/>
      <c r="CBW7" s="1135"/>
      <c r="CBX7" s="1135"/>
      <c r="CBY7" s="1135"/>
      <c r="CBZ7" s="1135"/>
      <c r="CCA7" s="1135"/>
      <c r="CCB7" s="1135"/>
      <c r="CCC7" s="1135"/>
      <c r="CCD7" s="1135"/>
      <c r="CCE7" s="1135"/>
      <c r="CCF7" s="1135"/>
      <c r="CCG7" s="1135"/>
      <c r="CCH7" s="1135"/>
      <c r="CCI7" s="1135"/>
      <c r="CCJ7" s="1135"/>
      <c r="CCK7" s="1135"/>
      <c r="CCL7" s="1135"/>
      <c r="CCM7" s="1135"/>
      <c r="CCN7" s="1135"/>
      <c r="CCO7" s="1135"/>
      <c r="CCP7" s="1135"/>
      <c r="CCQ7" s="1135"/>
      <c r="CCR7" s="1135"/>
      <c r="CCS7" s="1135"/>
      <c r="CCT7" s="1135"/>
      <c r="CCU7" s="1135"/>
      <c r="CCV7" s="1135"/>
      <c r="CCW7" s="1135"/>
      <c r="CCX7" s="1135"/>
      <c r="CCY7" s="1135"/>
      <c r="CCZ7" s="1135"/>
      <c r="CDA7" s="1135"/>
      <c r="CDB7" s="1135"/>
      <c r="CDC7" s="1135"/>
      <c r="CDD7" s="1135"/>
      <c r="CDE7" s="1135"/>
      <c r="CDF7" s="1135"/>
      <c r="CDG7" s="1135"/>
      <c r="CDH7" s="1135"/>
      <c r="CDI7" s="1135"/>
      <c r="CDJ7" s="1135"/>
      <c r="CDK7" s="1135"/>
      <c r="CDL7" s="1135"/>
      <c r="CDM7" s="1135"/>
      <c r="CDN7" s="1135"/>
      <c r="CDO7" s="1135"/>
      <c r="CDP7" s="1135"/>
      <c r="CDQ7" s="1135"/>
      <c r="CDR7" s="1135"/>
      <c r="CDS7" s="1135"/>
      <c r="CDT7" s="1135"/>
      <c r="CDU7" s="1135"/>
      <c r="CDV7" s="1135"/>
      <c r="CDW7" s="1135"/>
      <c r="CDX7" s="1135"/>
      <c r="CDY7" s="1135"/>
      <c r="CDZ7" s="1135"/>
      <c r="CEA7" s="1135"/>
      <c r="CEB7" s="1135"/>
      <c r="CEC7" s="1135"/>
      <c r="CED7" s="1135"/>
      <c r="CEE7" s="1135"/>
      <c r="CEF7" s="1135"/>
      <c r="CEG7" s="1135"/>
      <c r="CEH7" s="1135"/>
      <c r="CEI7" s="1135"/>
      <c r="CEJ7" s="1135"/>
      <c r="CEK7" s="1135"/>
      <c r="CEL7" s="1135"/>
      <c r="CEM7" s="1135"/>
      <c r="CEN7" s="1135"/>
      <c r="CEO7" s="1135"/>
      <c r="CEP7" s="1135"/>
      <c r="CEQ7" s="1135"/>
      <c r="CER7" s="1135"/>
      <c r="CES7" s="1135"/>
      <c r="CET7" s="1135"/>
      <c r="CEU7" s="1135"/>
      <c r="CEV7" s="1135"/>
      <c r="CEW7" s="1135"/>
      <c r="CEX7" s="1135"/>
      <c r="CEY7" s="1135"/>
      <c r="CEZ7" s="1135"/>
      <c r="CFA7" s="1135"/>
      <c r="CFB7" s="1135"/>
      <c r="CFC7" s="1135"/>
      <c r="CFD7" s="1135"/>
      <c r="CFE7" s="1135"/>
      <c r="CFF7" s="1135"/>
      <c r="CFG7" s="1135"/>
      <c r="CFH7" s="1135"/>
      <c r="CFI7" s="1135"/>
      <c r="CFJ7" s="1135"/>
      <c r="CFK7" s="1135"/>
      <c r="CFL7" s="1135"/>
      <c r="CFM7" s="1135"/>
      <c r="CFN7" s="1135"/>
      <c r="CFO7" s="1135"/>
      <c r="CFP7" s="1135"/>
      <c r="CFQ7" s="1135"/>
      <c r="CFR7" s="1135"/>
      <c r="CFS7" s="1135"/>
      <c r="CFT7" s="1135"/>
      <c r="CFU7" s="1135"/>
      <c r="CFV7" s="1135"/>
      <c r="CFW7" s="1135"/>
      <c r="CFX7" s="1135"/>
      <c r="CFY7" s="1135"/>
      <c r="CFZ7" s="1135"/>
      <c r="CGA7" s="1135"/>
      <c r="CGB7" s="1135"/>
      <c r="CGC7" s="1135"/>
      <c r="CGD7" s="1135"/>
      <c r="CGE7" s="1135"/>
      <c r="CGF7" s="1135"/>
      <c r="CGG7" s="1135"/>
      <c r="CGH7" s="1135"/>
      <c r="CGI7" s="1135"/>
      <c r="CGJ7" s="1135"/>
      <c r="CGK7" s="1135"/>
      <c r="CGL7" s="1135"/>
      <c r="CGM7" s="1135"/>
      <c r="CGN7" s="1135"/>
      <c r="CGO7" s="1135"/>
      <c r="CGP7" s="1135"/>
      <c r="CGQ7" s="1135"/>
      <c r="CGR7" s="1135"/>
      <c r="CGS7" s="1135"/>
      <c r="CGT7" s="1135"/>
      <c r="CGU7" s="1135"/>
      <c r="CGV7" s="1135"/>
      <c r="CGW7" s="1135"/>
      <c r="CGX7" s="1135"/>
      <c r="CGY7" s="1135"/>
      <c r="CGZ7" s="1135"/>
      <c r="CHA7" s="1135"/>
      <c r="CHB7" s="1135"/>
      <c r="CHC7" s="1135"/>
      <c r="CHD7" s="1135"/>
      <c r="CHE7" s="1135"/>
      <c r="CHF7" s="1135"/>
      <c r="CHG7" s="1135"/>
      <c r="CHH7" s="1135"/>
      <c r="CHI7" s="1135"/>
      <c r="CHJ7" s="1135"/>
      <c r="CHK7" s="1135"/>
      <c r="CHL7" s="1135"/>
      <c r="CHM7" s="1135"/>
      <c r="CHN7" s="1135"/>
      <c r="CHO7" s="1135"/>
      <c r="CHP7" s="1135"/>
      <c r="CHQ7" s="1135"/>
      <c r="CHR7" s="1135"/>
      <c r="CHS7" s="1135"/>
      <c r="CHT7" s="1135"/>
      <c r="CHU7" s="1135"/>
      <c r="CHV7" s="1135"/>
      <c r="CHW7" s="1135"/>
      <c r="CHX7" s="1135"/>
      <c r="CHY7" s="1135"/>
      <c r="CHZ7" s="1135"/>
      <c r="CIA7" s="1135"/>
      <c r="CIB7" s="1135"/>
      <c r="CIC7" s="1135"/>
      <c r="CID7" s="1135"/>
      <c r="CIE7" s="1135"/>
      <c r="CIF7" s="1135"/>
      <c r="CIG7" s="1135"/>
      <c r="CIH7" s="1135"/>
      <c r="CII7" s="1135"/>
      <c r="CIJ7" s="1135"/>
      <c r="CIK7" s="1135"/>
      <c r="CIL7" s="1135"/>
      <c r="CIM7" s="1135"/>
      <c r="CIN7" s="1135"/>
      <c r="CIO7" s="1135"/>
      <c r="CIP7" s="1135"/>
      <c r="CIQ7" s="1135"/>
      <c r="CIR7" s="1135"/>
      <c r="CIS7" s="1135"/>
      <c r="CIT7" s="1135"/>
      <c r="CIU7" s="1135"/>
      <c r="CIV7" s="1135"/>
      <c r="CIW7" s="1135"/>
      <c r="CIX7" s="1135"/>
      <c r="CIY7" s="1135"/>
      <c r="CIZ7" s="1135"/>
      <c r="CJA7" s="1135"/>
      <c r="CJB7" s="1135"/>
      <c r="CJC7" s="1135"/>
      <c r="CJD7" s="1135"/>
      <c r="CJE7" s="1135"/>
      <c r="CJF7" s="1135"/>
      <c r="CJG7" s="1135"/>
      <c r="CJH7" s="1135"/>
      <c r="CJI7" s="1135"/>
      <c r="CJJ7" s="1135"/>
      <c r="CJK7" s="1135"/>
      <c r="CJL7" s="1135"/>
      <c r="CJM7" s="1135"/>
      <c r="CJN7" s="1135"/>
      <c r="CJO7" s="1135"/>
      <c r="CJP7" s="1135"/>
      <c r="CJQ7" s="1135"/>
      <c r="CJR7" s="1135"/>
      <c r="CJS7" s="1135"/>
      <c r="CJT7" s="1135"/>
      <c r="CJU7" s="1135"/>
      <c r="CJV7" s="1135"/>
      <c r="CJW7" s="1135"/>
      <c r="CJX7" s="1135"/>
      <c r="CJY7" s="1135"/>
      <c r="CJZ7" s="1135"/>
      <c r="CKA7" s="1135"/>
      <c r="CKB7" s="1135"/>
      <c r="CKC7" s="1135"/>
      <c r="CKD7" s="1135"/>
      <c r="CKE7" s="1135"/>
      <c r="CKF7" s="1135"/>
      <c r="CKG7" s="1135"/>
      <c r="CKH7" s="1135"/>
      <c r="CKI7" s="1135"/>
      <c r="CKJ7" s="1135"/>
      <c r="CKK7" s="1135"/>
      <c r="CKL7" s="1135"/>
      <c r="CKM7" s="1135"/>
      <c r="CKN7" s="1135"/>
      <c r="CKO7" s="1135"/>
      <c r="CKP7" s="1135"/>
      <c r="CKQ7" s="1135"/>
      <c r="CKR7" s="1135"/>
      <c r="CKS7" s="1135"/>
      <c r="CKT7" s="1135"/>
      <c r="CKU7" s="1135"/>
      <c r="CKV7" s="1135"/>
      <c r="CKW7" s="1135"/>
      <c r="CKX7" s="1135"/>
      <c r="CKY7" s="1135"/>
      <c r="CKZ7" s="1135"/>
      <c r="CLA7" s="1135"/>
      <c r="CLB7" s="1135"/>
      <c r="CLC7" s="1135"/>
      <c r="CLD7" s="1135"/>
      <c r="CLE7" s="1135"/>
      <c r="CLF7" s="1135"/>
      <c r="CLG7" s="1135"/>
      <c r="CLH7" s="1135"/>
      <c r="CLI7" s="1135"/>
      <c r="CLJ7" s="1135"/>
      <c r="CLK7" s="1135"/>
      <c r="CLL7" s="1135"/>
      <c r="CLM7" s="1135"/>
      <c r="CLN7" s="1135"/>
      <c r="CLO7" s="1135"/>
      <c r="CLP7" s="1135"/>
      <c r="CLQ7" s="1135"/>
      <c r="CLR7" s="1135"/>
      <c r="CLS7" s="1135"/>
      <c r="CLT7" s="1135"/>
      <c r="CLU7" s="1135"/>
      <c r="CLV7" s="1135"/>
      <c r="CLW7" s="1135"/>
      <c r="CLX7" s="1135"/>
      <c r="CLY7" s="1135"/>
      <c r="CLZ7" s="1135"/>
      <c r="CMA7" s="1135"/>
      <c r="CMB7" s="1135"/>
      <c r="CMC7" s="1135"/>
      <c r="CMD7" s="1135"/>
      <c r="CME7" s="1135"/>
      <c r="CMF7" s="1135"/>
      <c r="CMG7" s="1135"/>
      <c r="CMH7" s="1135"/>
      <c r="CMI7" s="1135"/>
      <c r="CMJ7" s="1135"/>
      <c r="CMK7" s="1135"/>
      <c r="CML7" s="1135"/>
      <c r="CMM7" s="1135"/>
      <c r="CMN7" s="1135"/>
      <c r="CMO7" s="1135"/>
      <c r="CMP7" s="1135"/>
      <c r="CMQ7" s="1135"/>
      <c r="CMR7" s="1135"/>
      <c r="CMS7" s="1135"/>
      <c r="CMT7" s="1135"/>
      <c r="CMU7" s="1135"/>
      <c r="CMV7" s="1135"/>
      <c r="CMW7" s="1135"/>
      <c r="CMX7" s="1135"/>
      <c r="CMY7" s="1135"/>
      <c r="CMZ7" s="1135"/>
      <c r="CNA7" s="1135"/>
      <c r="CNB7" s="1135"/>
      <c r="CNC7" s="1135"/>
      <c r="CND7" s="1135"/>
      <c r="CNE7" s="1135"/>
      <c r="CNF7" s="1135"/>
      <c r="CNG7" s="1135"/>
      <c r="CNH7" s="1135"/>
      <c r="CNI7" s="1135"/>
      <c r="CNJ7" s="1135"/>
      <c r="CNK7" s="1135"/>
      <c r="CNL7" s="1135"/>
      <c r="CNM7" s="1135"/>
      <c r="CNN7" s="1135"/>
      <c r="CNO7" s="1135"/>
      <c r="CNP7" s="1135"/>
      <c r="CNQ7" s="1135"/>
      <c r="CNR7" s="1135"/>
      <c r="CNS7" s="1135"/>
      <c r="CNT7" s="1135"/>
      <c r="CNU7" s="1135"/>
      <c r="CNV7" s="1135"/>
      <c r="CNW7" s="1135"/>
      <c r="CNX7" s="1135"/>
      <c r="CNY7" s="1135"/>
      <c r="CNZ7" s="1135"/>
      <c r="COA7" s="1135"/>
      <c r="COB7" s="1135"/>
      <c r="COC7" s="1135"/>
      <c r="COD7" s="1135"/>
      <c r="COE7" s="1135"/>
      <c r="COF7" s="1135"/>
      <c r="COG7" s="1135"/>
      <c r="COH7" s="1135"/>
      <c r="COI7" s="1135"/>
      <c r="COJ7" s="1135"/>
      <c r="COK7" s="1135"/>
      <c r="COL7" s="1135"/>
      <c r="COM7" s="1135"/>
      <c r="CON7" s="1135"/>
      <c r="COO7" s="1135"/>
      <c r="COP7" s="1135"/>
      <c r="COQ7" s="1135"/>
      <c r="COR7" s="1135"/>
      <c r="COS7" s="1135"/>
      <c r="COT7" s="1135"/>
      <c r="COU7" s="1135"/>
      <c r="COV7" s="1135"/>
      <c r="COW7" s="1135"/>
      <c r="COX7" s="1135"/>
      <c r="COY7" s="1135"/>
      <c r="COZ7" s="1135"/>
      <c r="CPA7" s="1135"/>
      <c r="CPB7" s="1135"/>
      <c r="CPC7" s="1135"/>
      <c r="CPD7" s="1135"/>
      <c r="CPE7" s="1135"/>
      <c r="CPF7" s="1135"/>
      <c r="CPG7" s="1135"/>
      <c r="CPH7" s="1135"/>
      <c r="CPI7" s="1135"/>
      <c r="CPJ7" s="1135"/>
      <c r="CPK7" s="1135"/>
      <c r="CPL7" s="1135"/>
      <c r="CPM7" s="1135"/>
      <c r="CPN7" s="1135"/>
      <c r="CPO7" s="1135"/>
      <c r="CPP7" s="1135"/>
      <c r="CPQ7" s="1135"/>
      <c r="CPR7" s="1135"/>
      <c r="CPS7" s="1135"/>
      <c r="CPT7" s="1135"/>
      <c r="CPU7" s="1135"/>
      <c r="CPV7" s="1135"/>
      <c r="CPW7" s="1135"/>
      <c r="CPX7" s="1135"/>
      <c r="CPY7" s="1135"/>
      <c r="CPZ7" s="1135"/>
      <c r="CQA7" s="1135"/>
      <c r="CQB7" s="1135"/>
      <c r="CQC7" s="1135"/>
      <c r="CQD7" s="1135"/>
      <c r="CQE7" s="1135"/>
      <c r="CQF7" s="1135"/>
      <c r="CQG7" s="1135"/>
      <c r="CQH7" s="1135"/>
      <c r="CQI7" s="1135"/>
      <c r="CQJ7" s="1135"/>
      <c r="CQK7" s="1135"/>
      <c r="CQL7" s="1135"/>
      <c r="CQM7" s="1135"/>
      <c r="CQN7" s="1135"/>
      <c r="CQO7" s="1135"/>
      <c r="CQP7" s="1135"/>
      <c r="CQQ7" s="1135"/>
      <c r="CQR7" s="1135"/>
      <c r="CQS7" s="1135"/>
      <c r="CQT7" s="1135"/>
      <c r="CQU7" s="1135"/>
      <c r="CQV7" s="1135"/>
      <c r="CQW7" s="1135"/>
      <c r="CQX7" s="1135"/>
      <c r="CQY7" s="1135"/>
      <c r="CQZ7" s="1135"/>
      <c r="CRA7" s="1135"/>
      <c r="CRB7" s="1135"/>
      <c r="CRC7" s="1135"/>
      <c r="CRD7" s="1135"/>
      <c r="CRE7" s="1135"/>
      <c r="CRF7" s="1135"/>
      <c r="CRG7" s="1135"/>
      <c r="CRH7" s="1135"/>
      <c r="CRI7" s="1135"/>
      <c r="CRJ7" s="1135"/>
      <c r="CRK7" s="1135"/>
      <c r="CRL7" s="1135"/>
      <c r="CRM7" s="1135"/>
      <c r="CRN7" s="1135"/>
      <c r="CRO7" s="1135"/>
      <c r="CRP7" s="1135"/>
      <c r="CRQ7" s="1135"/>
      <c r="CRR7" s="1135"/>
      <c r="CRS7" s="1135"/>
      <c r="CRT7" s="1135"/>
      <c r="CRU7" s="1135"/>
      <c r="CRV7" s="1135"/>
      <c r="CRW7" s="1135"/>
      <c r="CRX7" s="1135"/>
      <c r="CRY7" s="1135"/>
      <c r="CRZ7" s="1135"/>
      <c r="CSA7" s="1135"/>
      <c r="CSB7" s="1135"/>
      <c r="CSC7" s="1135"/>
      <c r="CSD7" s="1135"/>
      <c r="CSE7" s="1135"/>
      <c r="CSF7" s="1135"/>
      <c r="CSG7" s="1135"/>
      <c r="CSH7" s="1135"/>
      <c r="CSI7" s="1135"/>
      <c r="CSJ7" s="1135"/>
      <c r="CSK7" s="1135"/>
      <c r="CSL7" s="1135"/>
      <c r="CSM7" s="1135"/>
      <c r="CSN7" s="1135"/>
      <c r="CSO7" s="1135"/>
      <c r="CSP7" s="1135"/>
      <c r="CSQ7" s="1135"/>
      <c r="CSR7" s="1135"/>
      <c r="CSS7" s="1135"/>
      <c r="CST7" s="1135"/>
      <c r="CSU7" s="1135"/>
      <c r="CSV7" s="1135"/>
      <c r="CSW7" s="1135"/>
      <c r="CSX7" s="1135"/>
      <c r="CSY7" s="1135"/>
      <c r="CSZ7" s="1135"/>
      <c r="CTA7" s="1135"/>
      <c r="CTB7" s="1135"/>
      <c r="CTC7" s="1135"/>
      <c r="CTD7" s="1135"/>
      <c r="CTE7" s="1135"/>
      <c r="CTF7" s="1135"/>
      <c r="CTG7" s="1135"/>
      <c r="CTH7" s="1135"/>
      <c r="CTI7" s="1135"/>
      <c r="CTJ7" s="1135"/>
      <c r="CTK7" s="1135"/>
      <c r="CTL7" s="1135"/>
      <c r="CTM7" s="1135"/>
      <c r="CTN7" s="1135"/>
      <c r="CTO7" s="1135"/>
      <c r="CTP7" s="1135"/>
      <c r="CTQ7" s="1135"/>
      <c r="CTR7" s="1135"/>
      <c r="CTS7" s="1135"/>
      <c r="CTT7" s="1135"/>
      <c r="CTU7" s="1135"/>
      <c r="CTV7" s="1135"/>
      <c r="CTW7" s="1135"/>
      <c r="CTX7" s="1135"/>
      <c r="CTY7" s="1135"/>
      <c r="CTZ7" s="1135"/>
      <c r="CUA7" s="1135"/>
      <c r="CUB7" s="1135"/>
      <c r="CUC7" s="1135"/>
      <c r="CUD7" s="1135"/>
      <c r="CUE7" s="1135"/>
      <c r="CUF7" s="1135"/>
      <c r="CUG7" s="1135"/>
      <c r="CUH7" s="1135"/>
      <c r="CUI7" s="1135"/>
      <c r="CUJ7" s="1135"/>
      <c r="CUK7" s="1135"/>
      <c r="CUL7" s="1135"/>
      <c r="CUM7" s="1135"/>
      <c r="CUN7" s="1135"/>
      <c r="CUO7" s="1135"/>
      <c r="CUP7" s="1135"/>
      <c r="CUQ7" s="1135"/>
      <c r="CUR7" s="1135"/>
      <c r="CUS7" s="1135"/>
      <c r="CUT7" s="1135"/>
      <c r="CUU7" s="1135"/>
      <c r="CUV7" s="1135"/>
      <c r="CUW7" s="1135"/>
      <c r="CUX7" s="1135"/>
      <c r="CUY7" s="1135"/>
      <c r="CUZ7" s="1135"/>
      <c r="CVA7" s="1135"/>
      <c r="CVB7" s="1135"/>
      <c r="CVC7" s="1135"/>
      <c r="CVD7" s="1135"/>
      <c r="CVE7" s="1135"/>
      <c r="CVF7" s="1135"/>
      <c r="CVG7" s="1135"/>
      <c r="CVH7" s="1135"/>
      <c r="CVI7" s="1135"/>
      <c r="CVJ7" s="1135"/>
      <c r="CVK7" s="1135"/>
      <c r="CVL7" s="1135"/>
      <c r="CVM7" s="1135"/>
      <c r="CVN7" s="1135"/>
      <c r="CVO7" s="1135"/>
      <c r="CVP7" s="1135"/>
      <c r="CVQ7" s="1135"/>
      <c r="CVR7" s="1135"/>
      <c r="CVS7" s="1135"/>
      <c r="CVT7" s="1135"/>
      <c r="CVU7" s="1135"/>
      <c r="CVV7" s="1135"/>
      <c r="CVW7" s="1135"/>
      <c r="CVX7" s="1135"/>
      <c r="CVY7" s="1135"/>
      <c r="CVZ7" s="1135"/>
      <c r="CWA7" s="1135"/>
      <c r="CWB7" s="1135"/>
      <c r="CWC7" s="1135"/>
      <c r="CWD7" s="1135"/>
      <c r="CWE7" s="1135"/>
      <c r="CWF7" s="1135"/>
      <c r="CWG7" s="1135"/>
      <c r="CWH7" s="1135"/>
      <c r="CWI7" s="1135"/>
      <c r="CWJ7" s="1135"/>
      <c r="CWK7" s="1135"/>
      <c r="CWL7" s="1135"/>
      <c r="CWM7" s="1135"/>
      <c r="CWN7" s="1135"/>
      <c r="CWO7" s="1135"/>
      <c r="CWP7" s="1135"/>
      <c r="CWQ7" s="1135"/>
      <c r="CWR7" s="1135"/>
      <c r="CWS7" s="1135"/>
      <c r="CWT7" s="1135"/>
      <c r="CWU7" s="1135"/>
      <c r="CWV7" s="1135"/>
      <c r="CWW7" s="1135"/>
      <c r="CWX7" s="1135"/>
      <c r="CWY7" s="1135"/>
      <c r="CWZ7" s="1135"/>
      <c r="CXA7" s="1135"/>
      <c r="CXB7" s="1135"/>
      <c r="CXC7" s="1135"/>
      <c r="CXD7" s="1135"/>
      <c r="CXE7" s="1135"/>
      <c r="CXF7" s="1135"/>
      <c r="CXG7" s="1135"/>
      <c r="CXH7" s="1135"/>
      <c r="CXI7" s="1135"/>
      <c r="CXJ7" s="1135"/>
      <c r="CXK7" s="1135"/>
      <c r="CXL7" s="1135"/>
      <c r="CXM7" s="1135"/>
      <c r="CXN7" s="1135"/>
      <c r="CXO7" s="1135"/>
      <c r="CXP7" s="1135"/>
      <c r="CXQ7" s="1135"/>
      <c r="CXR7" s="1135"/>
      <c r="CXS7" s="1135"/>
      <c r="CXT7" s="1135"/>
      <c r="CXU7" s="1135"/>
      <c r="CXV7" s="1135"/>
      <c r="CXW7" s="1135"/>
      <c r="CXX7" s="1135"/>
      <c r="CXY7" s="1135"/>
      <c r="CXZ7" s="1135"/>
      <c r="CYA7" s="1135"/>
      <c r="CYB7" s="1135"/>
      <c r="CYC7" s="1135"/>
      <c r="CYD7" s="1135"/>
      <c r="CYE7" s="1135"/>
      <c r="CYF7" s="1135"/>
      <c r="CYG7" s="1135"/>
      <c r="CYH7" s="1135"/>
      <c r="CYI7" s="1135"/>
      <c r="CYJ7" s="1135"/>
      <c r="CYK7" s="1135"/>
      <c r="CYL7" s="1135"/>
      <c r="CYM7" s="1135"/>
      <c r="CYN7" s="1135"/>
      <c r="CYO7" s="1135"/>
      <c r="CYP7" s="1135"/>
      <c r="CYQ7" s="1135"/>
      <c r="CYR7" s="1135"/>
      <c r="CYS7" s="1135"/>
      <c r="CYT7" s="1135"/>
      <c r="CYU7" s="1135"/>
      <c r="CYV7" s="1135"/>
      <c r="CYW7" s="1135"/>
      <c r="CYX7" s="1135"/>
      <c r="CYY7" s="1135"/>
      <c r="CYZ7" s="1135"/>
      <c r="CZA7" s="1135"/>
      <c r="CZB7" s="1135"/>
      <c r="CZC7" s="1135"/>
      <c r="CZD7" s="1135"/>
      <c r="CZE7" s="1135"/>
      <c r="CZF7" s="1135"/>
      <c r="CZG7" s="1135"/>
      <c r="CZH7" s="1135"/>
      <c r="CZI7" s="1135"/>
      <c r="CZJ7" s="1135"/>
      <c r="CZK7" s="1135"/>
      <c r="CZL7" s="1135"/>
      <c r="CZM7" s="1135"/>
      <c r="CZN7" s="1135"/>
      <c r="CZO7" s="1135"/>
      <c r="CZP7" s="1135"/>
      <c r="CZQ7" s="1135"/>
      <c r="CZR7" s="1135"/>
      <c r="CZS7" s="1135"/>
      <c r="CZT7" s="1135"/>
      <c r="CZU7" s="1135"/>
      <c r="CZV7" s="1135"/>
      <c r="CZW7" s="1135"/>
      <c r="CZX7" s="1135"/>
      <c r="CZY7" s="1135"/>
      <c r="CZZ7" s="1135"/>
      <c r="DAA7" s="1135"/>
      <c r="DAB7" s="1135"/>
      <c r="DAC7" s="1135"/>
      <c r="DAD7" s="1135"/>
      <c r="DAE7" s="1135"/>
      <c r="DAF7" s="1135"/>
      <c r="DAG7" s="1135"/>
      <c r="DAH7" s="1135"/>
      <c r="DAI7" s="1135"/>
      <c r="DAJ7" s="1135"/>
      <c r="DAK7" s="1135"/>
      <c r="DAL7" s="1135"/>
      <c r="DAM7" s="1135"/>
      <c r="DAN7" s="1135"/>
      <c r="DAO7" s="1135"/>
      <c r="DAP7" s="1135"/>
      <c r="DAQ7" s="1135"/>
      <c r="DAR7" s="1135"/>
      <c r="DAS7" s="1135"/>
      <c r="DAT7" s="1135"/>
      <c r="DAU7" s="1135"/>
      <c r="DAV7" s="1135"/>
      <c r="DAW7" s="1135"/>
      <c r="DAX7" s="1135"/>
      <c r="DAY7" s="1135"/>
      <c r="DAZ7" s="1135"/>
      <c r="DBA7" s="1135"/>
      <c r="DBB7" s="1135"/>
      <c r="DBC7" s="1135"/>
      <c r="DBD7" s="1135"/>
      <c r="DBE7" s="1135"/>
      <c r="DBF7" s="1135"/>
      <c r="DBG7" s="1135"/>
      <c r="DBH7" s="1135"/>
      <c r="DBI7" s="1135"/>
      <c r="DBJ7" s="1135"/>
      <c r="DBK7" s="1135"/>
      <c r="DBL7" s="1135"/>
      <c r="DBM7" s="1135"/>
      <c r="DBN7" s="1135"/>
      <c r="DBO7" s="1135"/>
      <c r="DBP7" s="1135"/>
      <c r="DBQ7" s="1135"/>
      <c r="DBR7" s="1135"/>
      <c r="DBS7" s="1135"/>
      <c r="DBT7" s="1135"/>
      <c r="DBU7" s="1135"/>
      <c r="DBV7" s="1135"/>
      <c r="DBW7" s="1135"/>
      <c r="DBX7" s="1135"/>
      <c r="DBY7" s="1135"/>
      <c r="DBZ7" s="1135"/>
      <c r="DCA7" s="1135"/>
      <c r="DCB7" s="1135"/>
      <c r="DCC7" s="1135"/>
      <c r="DCD7" s="1135"/>
      <c r="DCE7" s="1135"/>
      <c r="DCF7" s="1135"/>
      <c r="DCG7" s="1135"/>
      <c r="DCH7" s="1135"/>
      <c r="DCI7" s="1135"/>
      <c r="DCJ7" s="1135"/>
      <c r="DCK7" s="1135"/>
      <c r="DCL7" s="1135"/>
      <c r="DCM7" s="1135"/>
      <c r="DCN7" s="1135"/>
      <c r="DCO7" s="1135"/>
      <c r="DCP7" s="1135"/>
      <c r="DCQ7" s="1135"/>
      <c r="DCR7" s="1135"/>
      <c r="DCS7" s="1135"/>
      <c r="DCT7" s="1135"/>
      <c r="DCU7" s="1135"/>
      <c r="DCV7" s="1135"/>
      <c r="DCW7" s="1135"/>
      <c r="DCX7" s="1135"/>
      <c r="DCY7" s="1135"/>
      <c r="DCZ7" s="1135"/>
      <c r="DDA7" s="1135"/>
      <c r="DDB7" s="1135"/>
      <c r="DDC7" s="1135"/>
      <c r="DDD7" s="1135"/>
      <c r="DDE7" s="1135"/>
      <c r="DDF7" s="1135"/>
      <c r="DDG7" s="1135"/>
      <c r="DDH7" s="1135"/>
      <c r="DDI7" s="1135"/>
      <c r="DDJ7" s="1135"/>
      <c r="DDK7" s="1135"/>
      <c r="DDL7" s="1135"/>
      <c r="DDM7" s="1135"/>
      <c r="DDN7" s="1135"/>
      <c r="DDO7" s="1135"/>
      <c r="DDP7" s="1135"/>
      <c r="DDQ7" s="1135"/>
      <c r="DDR7" s="1135"/>
      <c r="DDS7" s="1135"/>
      <c r="DDT7" s="1135"/>
      <c r="DDU7" s="1135"/>
      <c r="DDV7" s="1135"/>
      <c r="DDW7" s="1135"/>
      <c r="DDX7" s="1135"/>
      <c r="DDY7" s="1135"/>
      <c r="DDZ7" s="1135"/>
      <c r="DEA7" s="1135"/>
      <c r="DEB7" s="1135"/>
      <c r="DEC7" s="1135"/>
      <c r="DED7" s="1135"/>
      <c r="DEE7" s="1135"/>
      <c r="DEF7" s="1135"/>
      <c r="DEG7" s="1135"/>
      <c r="DEH7" s="1135"/>
      <c r="DEI7" s="1135"/>
      <c r="DEJ7" s="1135"/>
      <c r="DEK7" s="1135"/>
      <c r="DEL7" s="1135"/>
      <c r="DEM7" s="1135"/>
      <c r="DEN7" s="1135"/>
      <c r="DEO7" s="1135"/>
      <c r="DEP7" s="1135"/>
      <c r="DEQ7" s="1135"/>
      <c r="DER7" s="1135"/>
      <c r="DES7" s="1135"/>
      <c r="DET7" s="1135"/>
      <c r="DEU7" s="1135"/>
      <c r="DEV7" s="1135"/>
      <c r="DEW7" s="1135"/>
      <c r="DEX7" s="1135"/>
      <c r="DEY7" s="1135"/>
      <c r="DEZ7" s="1135"/>
      <c r="DFA7" s="1135"/>
      <c r="DFB7" s="1135"/>
      <c r="DFC7" s="1135"/>
      <c r="DFD7" s="1135"/>
      <c r="DFE7" s="1135"/>
      <c r="DFF7" s="1135"/>
      <c r="DFG7" s="1135"/>
      <c r="DFH7" s="1135"/>
      <c r="DFI7" s="1135"/>
      <c r="DFJ7" s="1135"/>
      <c r="DFK7" s="1135"/>
      <c r="DFL7" s="1135"/>
      <c r="DFM7" s="1135"/>
      <c r="DFN7" s="1135"/>
      <c r="DFO7" s="1135"/>
      <c r="DFP7" s="1135"/>
      <c r="DFQ7" s="1135"/>
      <c r="DFR7" s="1135"/>
      <c r="DFS7" s="1135"/>
      <c r="DFT7" s="1135"/>
      <c r="DFU7" s="1135"/>
      <c r="DFV7" s="1135"/>
      <c r="DFW7" s="1135"/>
      <c r="DFX7" s="1135"/>
      <c r="DFY7" s="1135"/>
      <c r="DFZ7" s="1135"/>
      <c r="DGA7" s="1135"/>
      <c r="DGB7" s="1135"/>
      <c r="DGC7" s="1135"/>
      <c r="DGD7" s="1135"/>
      <c r="DGE7" s="1135"/>
      <c r="DGF7" s="1135"/>
      <c r="DGG7" s="1135"/>
      <c r="DGH7" s="1135"/>
      <c r="DGI7" s="1135"/>
      <c r="DGJ7" s="1135"/>
      <c r="DGK7" s="1135"/>
      <c r="DGL7" s="1135"/>
      <c r="DGM7" s="1135"/>
      <c r="DGN7" s="1135"/>
      <c r="DGO7" s="1135"/>
      <c r="DGP7" s="1135"/>
      <c r="DGQ7" s="1135"/>
      <c r="DGR7" s="1135"/>
      <c r="DGS7" s="1135"/>
      <c r="DGT7" s="1135"/>
      <c r="DGU7" s="1135"/>
      <c r="DGV7" s="1135"/>
      <c r="DGW7" s="1135"/>
      <c r="DGX7" s="1135"/>
      <c r="DGY7" s="1135"/>
      <c r="DGZ7" s="1135"/>
      <c r="DHA7" s="1135"/>
      <c r="DHB7" s="1135"/>
      <c r="DHC7" s="1135"/>
      <c r="DHD7" s="1135"/>
      <c r="DHE7" s="1135"/>
      <c r="DHF7" s="1135"/>
      <c r="DHG7" s="1135"/>
      <c r="DHH7" s="1135"/>
      <c r="DHI7" s="1135"/>
      <c r="DHJ7" s="1135"/>
      <c r="DHK7" s="1135"/>
      <c r="DHL7" s="1135"/>
      <c r="DHM7" s="1135"/>
      <c r="DHN7" s="1135"/>
      <c r="DHO7" s="1135"/>
      <c r="DHP7" s="1135"/>
      <c r="DHQ7" s="1135"/>
      <c r="DHR7" s="1135"/>
      <c r="DHS7" s="1135"/>
      <c r="DHT7" s="1135"/>
      <c r="DHU7" s="1135"/>
      <c r="DHV7" s="1135"/>
      <c r="DHW7" s="1135"/>
      <c r="DHX7" s="1135"/>
      <c r="DHY7" s="1135"/>
      <c r="DHZ7" s="1135"/>
      <c r="DIA7" s="1135"/>
      <c r="DIB7" s="1135"/>
      <c r="DIC7" s="1135"/>
      <c r="DID7" s="1135"/>
      <c r="DIE7" s="1135"/>
      <c r="DIF7" s="1135"/>
      <c r="DIG7" s="1135"/>
      <c r="DIH7" s="1135"/>
      <c r="DII7" s="1135"/>
      <c r="DIJ7" s="1135"/>
      <c r="DIK7" s="1135"/>
      <c r="DIL7" s="1135"/>
      <c r="DIM7" s="1135"/>
      <c r="DIN7" s="1135"/>
      <c r="DIO7" s="1135"/>
      <c r="DIP7" s="1135"/>
      <c r="DIQ7" s="1135"/>
      <c r="DIR7" s="1135"/>
      <c r="DIS7" s="1135"/>
      <c r="DIT7" s="1135"/>
      <c r="DIU7" s="1135"/>
      <c r="DIV7" s="1135"/>
      <c r="DIW7" s="1135"/>
      <c r="DIX7" s="1135"/>
      <c r="DIY7" s="1135"/>
      <c r="DIZ7" s="1135"/>
      <c r="DJA7" s="1135"/>
      <c r="DJB7" s="1135"/>
      <c r="DJC7" s="1135"/>
      <c r="DJD7" s="1135"/>
      <c r="DJE7" s="1135"/>
      <c r="DJF7" s="1135"/>
      <c r="DJG7" s="1135"/>
      <c r="DJH7" s="1135"/>
      <c r="DJI7" s="1135"/>
      <c r="DJJ7" s="1135"/>
      <c r="DJK7" s="1135"/>
      <c r="DJL7" s="1135"/>
      <c r="DJM7" s="1135"/>
      <c r="DJN7" s="1135"/>
      <c r="DJO7" s="1135"/>
      <c r="DJP7" s="1135"/>
      <c r="DJQ7" s="1135"/>
      <c r="DJR7" s="1135"/>
      <c r="DJS7" s="1135"/>
      <c r="DJT7" s="1135"/>
      <c r="DJU7" s="1135"/>
      <c r="DJV7" s="1135"/>
      <c r="DJW7" s="1135"/>
      <c r="DJX7" s="1135"/>
      <c r="DJY7" s="1135"/>
      <c r="DJZ7" s="1135"/>
      <c r="DKA7" s="1135"/>
      <c r="DKB7" s="1135"/>
      <c r="DKC7" s="1135"/>
      <c r="DKD7" s="1135"/>
      <c r="DKE7" s="1135"/>
      <c r="DKF7" s="1135"/>
      <c r="DKG7" s="1135"/>
      <c r="DKH7" s="1135"/>
      <c r="DKI7" s="1135"/>
      <c r="DKJ7" s="1135"/>
      <c r="DKK7" s="1135"/>
      <c r="DKL7" s="1135"/>
      <c r="DKM7" s="1135"/>
      <c r="DKN7" s="1135"/>
      <c r="DKO7" s="1135"/>
      <c r="DKP7" s="1135"/>
      <c r="DKQ7" s="1135"/>
      <c r="DKR7" s="1135"/>
      <c r="DKS7" s="1135"/>
      <c r="DKT7" s="1135"/>
      <c r="DKU7" s="1135"/>
      <c r="DKV7" s="1135"/>
      <c r="DKW7" s="1135"/>
      <c r="DKX7" s="1135"/>
      <c r="DKY7" s="1135"/>
      <c r="DKZ7" s="1135"/>
      <c r="DLA7" s="1135"/>
      <c r="DLB7" s="1135"/>
      <c r="DLC7" s="1135"/>
      <c r="DLD7" s="1135"/>
      <c r="DLE7" s="1135"/>
      <c r="DLF7" s="1135"/>
      <c r="DLG7" s="1135"/>
      <c r="DLH7" s="1135"/>
      <c r="DLI7" s="1135"/>
      <c r="DLJ7" s="1135"/>
      <c r="DLK7" s="1135"/>
      <c r="DLL7" s="1135"/>
      <c r="DLM7" s="1135"/>
      <c r="DLN7" s="1135"/>
      <c r="DLO7" s="1135"/>
      <c r="DLP7" s="1135"/>
      <c r="DLQ7" s="1135"/>
      <c r="DLR7" s="1135"/>
      <c r="DLS7" s="1135"/>
      <c r="DLT7" s="1135"/>
      <c r="DLU7" s="1135"/>
      <c r="DLV7" s="1135"/>
      <c r="DLW7" s="1135"/>
      <c r="DLX7" s="1135"/>
      <c r="DLY7" s="1135"/>
      <c r="DLZ7" s="1135"/>
      <c r="DMA7" s="1135"/>
      <c r="DMB7" s="1135"/>
      <c r="DMC7" s="1135"/>
      <c r="DMD7" s="1135"/>
      <c r="DME7" s="1135"/>
      <c r="DMF7" s="1135"/>
      <c r="DMG7" s="1135"/>
      <c r="DMH7" s="1135"/>
      <c r="DMI7" s="1135"/>
      <c r="DMJ7" s="1135"/>
      <c r="DMK7" s="1135"/>
      <c r="DML7" s="1135"/>
      <c r="DMM7" s="1135"/>
      <c r="DMN7" s="1135"/>
      <c r="DMO7" s="1135"/>
      <c r="DMP7" s="1135"/>
      <c r="DMQ7" s="1135"/>
      <c r="DMR7" s="1135"/>
      <c r="DMS7" s="1135"/>
      <c r="DMT7" s="1135"/>
      <c r="DMU7" s="1135"/>
      <c r="DMV7" s="1135"/>
      <c r="DMW7" s="1135"/>
      <c r="DMX7" s="1135"/>
      <c r="DMY7" s="1135"/>
      <c r="DMZ7" s="1135"/>
      <c r="DNA7" s="1135"/>
      <c r="DNB7" s="1135"/>
      <c r="DNC7" s="1135"/>
      <c r="DND7" s="1135"/>
      <c r="DNE7" s="1135"/>
      <c r="DNF7" s="1135"/>
      <c r="DNG7" s="1135"/>
      <c r="DNH7" s="1135"/>
      <c r="DNI7" s="1135"/>
      <c r="DNJ7" s="1135"/>
      <c r="DNK7" s="1135"/>
      <c r="DNL7" s="1135"/>
      <c r="DNM7" s="1135"/>
      <c r="DNN7" s="1135"/>
      <c r="DNO7" s="1135"/>
      <c r="DNP7" s="1135"/>
      <c r="DNQ7" s="1135"/>
      <c r="DNR7" s="1135"/>
      <c r="DNS7" s="1135"/>
      <c r="DNT7" s="1135"/>
      <c r="DNU7" s="1135"/>
      <c r="DNV7" s="1135"/>
      <c r="DNW7" s="1135"/>
      <c r="DNX7" s="1135"/>
      <c r="DNY7" s="1135"/>
      <c r="DNZ7" s="1135"/>
      <c r="DOA7" s="1135"/>
      <c r="DOB7" s="1135"/>
      <c r="DOC7" s="1135"/>
      <c r="DOD7" s="1135"/>
      <c r="DOE7" s="1135"/>
      <c r="DOF7" s="1135"/>
      <c r="DOG7" s="1135"/>
      <c r="DOH7" s="1135"/>
      <c r="DOI7" s="1135"/>
      <c r="DOJ7" s="1135"/>
      <c r="DOK7" s="1135"/>
      <c r="DOL7" s="1135"/>
      <c r="DOM7" s="1135"/>
      <c r="DON7" s="1135"/>
      <c r="DOO7" s="1135"/>
      <c r="DOP7" s="1135"/>
      <c r="DOQ7" s="1135"/>
      <c r="DOR7" s="1135"/>
      <c r="DOS7" s="1135"/>
      <c r="DOT7" s="1135"/>
      <c r="DOU7" s="1135"/>
      <c r="DOV7" s="1135"/>
      <c r="DOW7" s="1135"/>
      <c r="DOX7" s="1135"/>
      <c r="DOY7" s="1135"/>
      <c r="DOZ7" s="1135"/>
      <c r="DPA7" s="1135"/>
      <c r="DPB7" s="1135"/>
      <c r="DPC7" s="1135"/>
      <c r="DPD7" s="1135"/>
      <c r="DPE7" s="1135"/>
      <c r="DPF7" s="1135"/>
      <c r="DPG7" s="1135"/>
      <c r="DPH7" s="1135"/>
      <c r="DPI7" s="1135"/>
      <c r="DPJ7" s="1135"/>
      <c r="DPK7" s="1135"/>
      <c r="DPL7" s="1135"/>
      <c r="DPM7" s="1135"/>
      <c r="DPN7" s="1135"/>
      <c r="DPO7" s="1135"/>
      <c r="DPP7" s="1135"/>
      <c r="DPQ7" s="1135"/>
      <c r="DPR7" s="1135"/>
      <c r="DPS7" s="1135"/>
      <c r="DPT7" s="1135"/>
      <c r="DPU7" s="1135"/>
      <c r="DPV7" s="1135"/>
      <c r="DPW7" s="1135"/>
      <c r="DPX7" s="1135"/>
      <c r="DPY7" s="1135"/>
      <c r="DPZ7" s="1135"/>
      <c r="DQA7" s="1135"/>
      <c r="DQB7" s="1135"/>
      <c r="DQC7" s="1135"/>
      <c r="DQD7" s="1135"/>
      <c r="DQE7" s="1135"/>
      <c r="DQF7" s="1135"/>
      <c r="DQG7" s="1135"/>
      <c r="DQH7" s="1135"/>
      <c r="DQI7" s="1135"/>
      <c r="DQJ7" s="1135"/>
      <c r="DQK7" s="1135"/>
      <c r="DQL7" s="1135"/>
      <c r="DQM7" s="1135"/>
      <c r="DQN7" s="1135"/>
      <c r="DQO7" s="1135"/>
      <c r="DQP7" s="1135"/>
      <c r="DQQ7" s="1135"/>
      <c r="DQR7" s="1135"/>
      <c r="DQS7" s="1135"/>
      <c r="DQT7" s="1135"/>
      <c r="DQU7" s="1135"/>
      <c r="DQV7" s="1135"/>
      <c r="DQW7" s="1135"/>
      <c r="DQX7" s="1135"/>
      <c r="DQY7" s="1135"/>
      <c r="DQZ7" s="1135"/>
      <c r="DRA7" s="1135"/>
      <c r="DRB7" s="1135"/>
      <c r="DRC7" s="1135"/>
      <c r="DRD7" s="1135"/>
      <c r="DRE7" s="1135"/>
      <c r="DRF7" s="1135"/>
      <c r="DRG7" s="1135"/>
      <c r="DRH7" s="1135"/>
      <c r="DRI7" s="1135"/>
      <c r="DRJ7" s="1135"/>
      <c r="DRK7" s="1135"/>
      <c r="DRL7" s="1135"/>
      <c r="DRM7" s="1135"/>
      <c r="DRN7" s="1135"/>
      <c r="DRO7" s="1135"/>
      <c r="DRP7" s="1135"/>
      <c r="DRQ7" s="1135"/>
      <c r="DRR7" s="1135"/>
      <c r="DRS7" s="1135"/>
      <c r="DRT7" s="1135"/>
      <c r="DRU7" s="1135"/>
      <c r="DRV7" s="1135"/>
      <c r="DRW7" s="1135"/>
      <c r="DRX7" s="1135"/>
      <c r="DRY7" s="1135"/>
      <c r="DRZ7" s="1135"/>
      <c r="DSA7" s="1135"/>
      <c r="DSB7" s="1135"/>
      <c r="DSC7" s="1135"/>
      <c r="DSD7" s="1135"/>
      <c r="DSE7" s="1135"/>
      <c r="DSF7" s="1135"/>
      <c r="DSG7" s="1135"/>
      <c r="DSH7" s="1135"/>
      <c r="DSI7" s="1135"/>
      <c r="DSJ7" s="1135"/>
      <c r="DSK7" s="1135"/>
      <c r="DSL7" s="1135"/>
      <c r="DSM7" s="1135"/>
      <c r="DSN7" s="1135"/>
      <c r="DSO7" s="1135"/>
      <c r="DSP7" s="1135"/>
      <c r="DSQ7" s="1135"/>
      <c r="DSR7" s="1135"/>
      <c r="DSS7" s="1135"/>
      <c r="DST7" s="1135"/>
      <c r="DSU7" s="1135"/>
      <c r="DSV7" s="1135"/>
      <c r="DSW7" s="1135"/>
      <c r="DSX7" s="1135"/>
      <c r="DSY7" s="1135"/>
      <c r="DSZ7" s="1135"/>
      <c r="DTA7" s="1135"/>
      <c r="DTB7" s="1135"/>
      <c r="DTC7" s="1135"/>
      <c r="DTD7" s="1135"/>
      <c r="DTE7" s="1135"/>
      <c r="DTF7" s="1135"/>
      <c r="DTG7" s="1135"/>
      <c r="DTH7" s="1135"/>
      <c r="DTI7" s="1135"/>
      <c r="DTJ7" s="1135"/>
      <c r="DTK7" s="1135"/>
      <c r="DTL7" s="1135"/>
      <c r="DTM7" s="1135"/>
      <c r="DTN7" s="1135"/>
      <c r="DTO7" s="1135"/>
      <c r="DTP7" s="1135"/>
      <c r="DTQ7" s="1135"/>
      <c r="DTR7" s="1135"/>
      <c r="DTS7" s="1135"/>
      <c r="DTT7" s="1135"/>
      <c r="DTU7" s="1135"/>
      <c r="DTV7" s="1135"/>
      <c r="DTW7" s="1135"/>
      <c r="DTX7" s="1135"/>
      <c r="DTY7" s="1135"/>
      <c r="DTZ7" s="1135"/>
      <c r="DUA7" s="1135"/>
      <c r="DUB7" s="1135"/>
      <c r="DUC7" s="1135"/>
      <c r="DUD7" s="1135"/>
      <c r="DUE7" s="1135"/>
      <c r="DUF7" s="1135"/>
      <c r="DUG7" s="1135"/>
      <c r="DUH7" s="1135"/>
      <c r="DUI7" s="1135"/>
      <c r="DUJ7" s="1135"/>
      <c r="DUK7" s="1135"/>
      <c r="DUL7" s="1135"/>
      <c r="DUM7" s="1135"/>
      <c r="DUN7" s="1135"/>
      <c r="DUO7" s="1135"/>
      <c r="DUP7" s="1135"/>
      <c r="DUQ7" s="1135"/>
      <c r="DUR7" s="1135"/>
      <c r="DUS7" s="1135"/>
      <c r="DUT7" s="1135"/>
      <c r="DUU7" s="1135"/>
      <c r="DUV7" s="1135"/>
      <c r="DUW7" s="1135"/>
      <c r="DUX7" s="1135"/>
      <c r="DUY7" s="1135"/>
      <c r="DUZ7" s="1135"/>
      <c r="DVA7" s="1135"/>
      <c r="DVB7" s="1135"/>
      <c r="DVC7" s="1135"/>
      <c r="DVD7" s="1135"/>
      <c r="DVE7" s="1135"/>
      <c r="DVF7" s="1135"/>
      <c r="DVG7" s="1135"/>
      <c r="DVH7" s="1135"/>
      <c r="DVI7" s="1135"/>
      <c r="DVJ7" s="1135"/>
      <c r="DVK7" s="1135"/>
      <c r="DVL7" s="1135"/>
      <c r="DVM7" s="1135"/>
      <c r="DVN7" s="1135"/>
      <c r="DVO7" s="1135"/>
      <c r="DVP7" s="1135"/>
      <c r="DVQ7" s="1135"/>
      <c r="DVR7" s="1135"/>
      <c r="DVS7" s="1135"/>
      <c r="DVT7" s="1135"/>
      <c r="DVU7" s="1135"/>
      <c r="DVV7" s="1135"/>
      <c r="DVW7" s="1135"/>
      <c r="DVX7" s="1135"/>
      <c r="DVY7" s="1135"/>
      <c r="DVZ7" s="1135"/>
      <c r="DWA7" s="1135"/>
      <c r="DWB7" s="1135"/>
      <c r="DWC7" s="1135"/>
      <c r="DWD7" s="1135"/>
      <c r="DWE7" s="1135"/>
      <c r="DWF7" s="1135"/>
      <c r="DWG7" s="1135"/>
      <c r="DWH7" s="1135"/>
      <c r="DWI7" s="1135"/>
      <c r="DWJ7" s="1135"/>
      <c r="DWK7" s="1135"/>
      <c r="DWL7" s="1135"/>
      <c r="DWM7" s="1135"/>
      <c r="DWN7" s="1135"/>
      <c r="DWO7" s="1135"/>
      <c r="DWP7" s="1135"/>
      <c r="DWQ7" s="1135"/>
      <c r="DWR7" s="1135"/>
      <c r="DWS7" s="1135"/>
      <c r="DWT7" s="1135"/>
      <c r="DWU7" s="1135"/>
      <c r="DWV7" s="1135"/>
      <c r="DWW7" s="1135"/>
      <c r="DWX7" s="1135"/>
      <c r="DWY7" s="1135"/>
      <c r="DWZ7" s="1135"/>
      <c r="DXA7" s="1135"/>
      <c r="DXB7" s="1135"/>
      <c r="DXC7" s="1135"/>
      <c r="DXD7" s="1135"/>
      <c r="DXE7" s="1135"/>
      <c r="DXF7" s="1135"/>
      <c r="DXG7" s="1135"/>
      <c r="DXH7" s="1135"/>
      <c r="DXI7" s="1135"/>
      <c r="DXJ7" s="1135"/>
      <c r="DXK7" s="1135"/>
      <c r="DXL7" s="1135"/>
      <c r="DXM7" s="1135"/>
      <c r="DXN7" s="1135"/>
      <c r="DXO7" s="1135"/>
      <c r="DXP7" s="1135"/>
      <c r="DXQ7" s="1135"/>
      <c r="DXR7" s="1135"/>
      <c r="DXS7" s="1135"/>
      <c r="DXT7" s="1135"/>
      <c r="DXU7" s="1135"/>
      <c r="DXV7" s="1135"/>
      <c r="DXW7" s="1135"/>
      <c r="DXX7" s="1135"/>
      <c r="DXY7" s="1135"/>
      <c r="DXZ7" s="1135"/>
      <c r="DYA7" s="1135"/>
      <c r="DYB7" s="1135"/>
      <c r="DYC7" s="1135"/>
      <c r="DYD7" s="1135"/>
      <c r="DYE7" s="1135"/>
      <c r="DYF7" s="1135"/>
      <c r="DYG7" s="1135"/>
      <c r="DYH7" s="1135"/>
      <c r="DYI7" s="1135"/>
      <c r="DYJ7" s="1135"/>
      <c r="DYK7" s="1135"/>
      <c r="DYL7" s="1135"/>
      <c r="DYM7" s="1135"/>
      <c r="DYN7" s="1135"/>
      <c r="DYO7" s="1135"/>
      <c r="DYP7" s="1135"/>
      <c r="DYQ7" s="1135"/>
      <c r="DYR7" s="1135"/>
      <c r="DYS7" s="1135"/>
      <c r="DYT7" s="1135"/>
      <c r="DYU7" s="1135"/>
      <c r="DYV7" s="1135"/>
      <c r="DYW7" s="1135"/>
      <c r="DYX7" s="1135"/>
      <c r="DYY7" s="1135"/>
      <c r="DYZ7" s="1135"/>
      <c r="DZA7" s="1135"/>
      <c r="DZB7" s="1135"/>
      <c r="DZC7" s="1135"/>
      <c r="DZD7" s="1135"/>
      <c r="DZE7" s="1135"/>
      <c r="DZF7" s="1135"/>
      <c r="DZG7" s="1135"/>
      <c r="DZH7" s="1135"/>
      <c r="DZI7" s="1135"/>
      <c r="DZJ7" s="1135"/>
      <c r="DZK7" s="1135"/>
      <c r="DZL7" s="1135"/>
      <c r="DZM7" s="1135"/>
      <c r="DZN7" s="1135"/>
      <c r="DZO7" s="1135"/>
      <c r="DZP7" s="1135"/>
      <c r="DZQ7" s="1135"/>
      <c r="DZR7" s="1135"/>
      <c r="DZS7" s="1135"/>
      <c r="DZT7" s="1135"/>
      <c r="DZU7" s="1135"/>
      <c r="DZV7" s="1135"/>
      <c r="DZW7" s="1135"/>
      <c r="DZX7" s="1135"/>
      <c r="DZY7" s="1135"/>
      <c r="DZZ7" s="1135"/>
      <c r="EAA7" s="1135"/>
      <c r="EAB7" s="1135"/>
      <c r="EAC7" s="1135"/>
      <c r="EAD7" s="1135"/>
      <c r="EAE7" s="1135"/>
      <c r="EAF7" s="1135"/>
      <c r="EAG7" s="1135"/>
      <c r="EAH7" s="1135"/>
      <c r="EAI7" s="1135"/>
      <c r="EAJ7" s="1135"/>
      <c r="EAK7" s="1135"/>
      <c r="EAL7" s="1135"/>
      <c r="EAM7" s="1135"/>
      <c r="EAN7" s="1135"/>
      <c r="EAO7" s="1135"/>
      <c r="EAP7" s="1135"/>
      <c r="EAQ7" s="1135"/>
      <c r="EAR7" s="1135"/>
      <c r="EAS7" s="1135"/>
      <c r="EAT7" s="1135"/>
      <c r="EAU7" s="1135"/>
      <c r="EAV7" s="1135"/>
      <c r="EAW7" s="1135"/>
      <c r="EAX7" s="1135"/>
      <c r="EAY7" s="1135"/>
      <c r="EAZ7" s="1135"/>
      <c r="EBA7" s="1135"/>
      <c r="EBB7" s="1135"/>
      <c r="EBC7" s="1135"/>
      <c r="EBD7" s="1135"/>
      <c r="EBE7" s="1135"/>
      <c r="EBF7" s="1135"/>
      <c r="EBG7" s="1135"/>
      <c r="EBH7" s="1135"/>
      <c r="EBI7" s="1135"/>
      <c r="EBJ7" s="1135"/>
      <c r="EBK7" s="1135"/>
      <c r="EBL7" s="1135"/>
      <c r="EBM7" s="1135"/>
      <c r="EBN7" s="1135"/>
      <c r="EBO7" s="1135"/>
      <c r="EBP7" s="1135"/>
      <c r="EBQ7" s="1135"/>
      <c r="EBR7" s="1135"/>
      <c r="EBS7" s="1135"/>
      <c r="EBT7" s="1135"/>
      <c r="EBU7" s="1135"/>
      <c r="EBV7" s="1135"/>
      <c r="EBW7" s="1135"/>
      <c r="EBX7" s="1135"/>
      <c r="EBY7" s="1135"/>
      <c r="EBZ7" s="1135"/>
      <c r="ECA7" s="1135"/>
      <c r="ECB7" s="1135"/>
      <c r="ECC7" s="1135"/>
      <c r="ECD7" s="1135"/>
      <c r="ECE7" s="1135"/>
      <c r="ECF7" s="1135"/>
      <c r="ECG7" s="1135"/>
      <c r="ECH7" s="1135"/>
      <c r="ECI7" s="1135"/>
      <c r="ECJ7" s="1135"/>
      <c r="ECK7" s="1135"/>
      <c r="ECL7" s="1135"/>
      <c r="ECM7" s="1135"/>
      <c r="ECN7" s="1135"/>
      <c r="ECO7" s="1135"/>
      <c r="ECP7" s="1135"/>
      <c r="ECQ7" s="1135"/>
      <c r="ECR7" s="1135"/>
      <c r="ECS7" s="1135"/>
      <c r="ECT7" s="1135"/>
      <c r="ECU7" s="1135"/>
      <c r="ECV7" s="1135"/>
      <c r="ECW7" s="1135"/>
      <c r="ECX7" s="1135"/>
      <c r="ECY7" s="1135"/>
      <c r="ECZ7" s="1135"/>
      <c r="EDA7" s="1135"/>
      <c r="EDB7" s="1135"/>
      <c r="EDC7" s="1135"/>
      <c r="EDD7" s="1135"/>
      <c r="EDE7" s="1135"/>
      <c r="EDF7" s="1135"/>
      <c r="EDG7" s="1135"/>
      <c r="EDH7" s="1135"/>
      <c r="EDI7" s="1135"/>
      <c r="EDJ7" s="1135"/>
      <c r="EDK7" s="1135"/>
      <c r="EDL7" s="1135"/>
      <c r="EDM7" s="1135"/>
      <c r="EDN7" s="1135"/>
      <c r="EDO7" s="1135"/>
      <c r="EDP7" s="1135"/>
      <c r="EDQ7" s="1135"/>
      <c r="EDR7" s="1135"/>
      <c r="EDS7" s="1135"/>
      <c r="EDT7" s="1135"/>
      <c r="EDU7" s="1135"/>
      <c r="EDV7" s="1135"/>
      <c r="EDW7" s="1135"/>
      <c r="EDX7" s="1135"/>
      <c r="EDY7" s="1135"/>
      <c r="EDZ7" s="1135"/>
      <c r="EEA7" s="1135"/>
      <c r="EEB7" s="1135"/>
      <c r="EEC7" s="1135"/>
      <c r="EED7" s="1135"/>
      <c r="EEE7" s="1135"/>
      <c r="EEF7" s="1135"/>
      <c r="EEG7" s="1135"/>
      <c r="EEH7" s="1135"/>
      <c r="EEI7" s="1135"/>
      <c r="EEJ7" s="1135"/>
      <c r="EEK7" s="1135"/>
      <c r="EEL7" s="1135"/>
      <c r="EEM7" s="1135"/>
      <c r="EEN7" s="1135"/>
      <c r="EEO7" s="1135"/>
      <c r="EEP7" s="1135"/>
      <c r="EEQ7" s="1135"/>
      <c r="EER7" s="1135"/>
      <c r="EES7" s="1135"/>
      <c r="EET7" s="1135"/>
      <c r="EEU7" s="1135"/>
      <c r="EEV7" s="1135"/>
      <c r="EEW7" s="1135"/>
      <c r="EEX7" s="1135"/>
      <c r="EEY7" s="1135"/>
      <c r="EEZ7" s="1135"/>
      <c r="EFA7" s="1135"/>
      <c r="EFB7" s="1135"/>
      <c r="EFC7" s="1135"/>
      <c r="EFD7" s="1135"/>
      <c r="EFE7" s="1135"/>
      <c r="EFF7" s="1135"/>
      <c r="EFG7" s="1135"/>
      <c r="EFH7" s="1135"/>
      <c r="EFI7" s="1135"/>
      <c r="EFJ7" s="1135"/>
      <c r="EFK7" s="1135"/>
      <c r="EFL7" s="1135"/>
      <c r="EFM7" s="1135"/>
      <c r="EFN7" s="1135"/>
      <c r="EFO7" s="1135"/>
      <c r="EFP7" s="1135"/>
      <c r="EFQ7" s="1135"/>
      <c r="EFR7" s="1135"/>
      <c r="EFS7" s="1135"/>
      <c r="EFT7" s="1135"/>
      <c r="EFU7" s="1135"/>
      <c r="EFV7" s="1135"/>
      <c r="EFW7" s="1135"/>
      <c r="EFX7" s="1135"/>
      <c r="EFY7" s="1135"/>
      <c r="EFZ7" s="1135"/>
      <c r="EGA7" s="1135"/>
      <c r="EGB7" s="1135"/>
      <c r="EGC7" s="1135"/>
      <c r="EGD7" s="1135"/>
      <c r="EGE7" s="1135"/>
      <c r="EGF7" s="1135"/>
      <c r="EGG7" s="1135"/>
      <c r="EGH7" s="1135"/>
      <c r="EGI7" s="1135"/>
      <c r="EGJ7" s="1135"/>
      <c r="EGK7" s="1135"/>
      <c r="EGL7" s="1135"/>
      <c r="EGM7" s="1135"/>
      <c r="EGN7" s="1135"/>
      <c r="EGO7" s="1135"/>
      <c r="EGP7" s="1135"/>
      <c r="EGQ7" s="1135"/>
      <c r="EGR7" s="1135"/>
      <c r="EGS7" s="1135"/>
      <c r="EGT7" s="1135"/>
      <c r="EGU7" s="1135"/>
      <c r="EGV7" s="1135"/>
      <c r="EGW7" s="1135"/>
      <c r="EGX7" s="1135"/>
      <c r="EGY7" s="1135"/>
      <c r="EGZ7" s="1135"/>
      <c r="EHA7" s="1135"/>
      <c r="EHB7" s="1135"/>
      <c r="EHC7" s="1135"/>
      <c r="EHD7" s="1135"/>
      <c r="EHE7" s="1135"/>
      <c r="EHF7" s="1135"/>
      <c r="EHG7" s="1135"/>
      <c r="EHH7" s="1135"/>
      <c r="EHI7" s="1135"/>
      <c r="EHJ7" s="1135"/>
      <c r="EHK7" s="1135"/>
      <c r="EHL7" s="1135"/>
      <c r="EHM7" s="1135"/>
      <c r="EHN7" s="1135"/>
      <c r="EHO7" s="1135"/>
      <c r="EHP7" s="1135"/>
      <c r="EHQ7" s="1135"/>
      <c r="EHR7" s="1135"/>
      <c r="EHS7" s="1135"/>
      <c r="EHT7" s="1135"/>
      <c r="EHU7" s="1135"/>
      <c r="EHV7" s="1135"/>
      <c r="EHW7" s="1135"/>
      <c r="EHX7" s="1135"/>
      <c r="EHY7" s="1135"/>
      <c r="EHZ7" s="1135"/>
      <c r="EIA7" s="1135"/>
      <c r="EIB7" s="1135"/>
      <c r="EIC7" s="1135"/>
      <c r="EID7" s="1135"/>
      <c r="EIE7" s="1135"/>
      <c r="EIF7" s="1135"/>
      <c r="EIG7" s="1135"/>
      <c r="EIH7" s="1135"/>
      <c r="EII7" s="1135"/>
      <c r="EIJ7" s="1135"/>
      <c r="EIK7" s="1135"/>
      <c r="EIL7" s="1135"/>
      <c r="EIM7" s="1135"/>
      <c r="EIN7" s="1135"/>
      <c r="EIO7" s="1135"/>
      <c r="EIP7" s="1135"/>
      <c r="EIQ7" s="1135"/>
      <c r="EIR7" s="1135"/>
      <c r="EIS7" s="1135"/>
      <c r="EIT7" s="1135"/>
      <c r="EIU7" s="1135"/>
      <c r="EIV7" s="1135"/>
      <c r="EIW7" s="1135"/>
      <c r="EIX7" s="1135"/>
      <c r="EIY7" s="1135"/>
      <c r="EIZ7" s="1135"/>
      <c r="EJA7" s="1135"/>
      <c r="EJB7" s="1135"/>
      <c r="EJC7" s="1135"/>
      <c r="EJD7" s="1135"/>
      <c r="EJE7" s="1135"/>
      <c r="EJF7" s="1135"/>
      <c r="EJG7" s="1135"/>
      <c r="EJH7" s="1135"/>
      <c r="EJI7" s="1135"/>
      <c r="EJJ7" s="1135"/>
      <c r="EJK7" s="1135"/>
      <c r="EJL7" s="1135"/>
      <c r="EJM7" s="1135"/>
      <c r="EJN7" s="1135"/>
      <c r="EJO7" s="1135"/>
      <c r="EJP7" s="1135"/>
      <c r="EJQ7" s="1135"/>
      <c r="EJR7" s="1135"/>
      <c r="EJS7" s="1135"/>
      <c r="EJT7" s="1135"/>
      <c r="EJU7" s="1135"/>
      <c r="EJV7" s="1135"/>
      <c r="EJW7" s="1135"/>
      <c r="EJX7" s="1135"/>
      <c r="EJY7" s="1135"/>
      <c r="EJZ7" s="1135"/>
      <c r="EKA7" s="1135"/>
      <c r="EKB7" s="1135"/>
      <c r="EKC7" s="1135"/>
      <c r="EKD7" s="1135"/>
      <c r="EKE7" s="1135"/>
      <c r="EKF7" s="1135"/>
      <c r="EKG7" s="1135"/>
      <c r="EKH7" s="1135"/>
      <c r="EKI7" s="1135"/>
      <c r="EKJ7" s="1135"/>
      <c r="EKK7" s="1135"/>
      <c r="EKL7" s="1135"/>
      <c r="EKM7" s="1135"/>
      <c r="EKN7" s="1135"/>
      <c r="EKO7" s="1135"/>
      <c r="EKP7" s="1135"/>
      <c r="EKQ7" s="1135"/>
      <c r="EKR7" s="1135"/>
      <c r="EKS7" s="1135"/>
      <c r="EKT7" s="1135"/>
      <c r="EKU7" s="1135"/>
      <c r="EKV7" s="1135"/>
      <c r="EKW7" s="1135"/>
      <c r="EKX7" s="1135"/>
      <c r="EKY7" s="1135"/>
      <c r="EKZ7" s="1135"/>
      <c r="ELA7" s="1135"/>
      <c r="ELB7" s="1135"/>
      <c r="ELC7" s="1135"/>
      <c r="ELD7" s="1135"/>
      <c r="ELE7" s="1135"/>
      <c r="ELF7" s="1135"/>
      <c r="ELG7" s="1135"/>
      <c r="ELH7" s="1135"/>
      <c r="ELI7" s="1135"/>
      <c r="ELJ7" s="1135"/>
      <c r="ELK7" s="1135"/>
      <c r="ELL7" s="1135"/>
      <c r="ELM7" s="1135"/>
      <c r="ELN7" s="1135"/>
      <c r="ELO7" s="1135"/>
      <c r="ELP7" s="1135"/>
      <c r="ELQ7" s="1135"/>
      <c r="ELR7" s="1135"/>
      <c r="ELS7" s="1135"/>
      <c r="ELT7" s="1135"/>
      <c r="ELU7" s="1135"/>
      <c r="ELV7" s="1135"/>
      <c r="ELW7" s="1135"/>
      <c r="ELX7" s="1135"/>
      <c r="ELY7" s="1135"/>
      <c r="ELZ7" s="1135"/>
      <c r="EMA7" s="1135"/>
      <c r="EMB7" s="1135"/>
      <c r="EMC7" s="1135"/>
      <c r="EMD7" s="1135"/>
      <c r="EME7" s="1135"/>
      <c r="EMF7" s="1135"/>
      <c r="EMG7" s="1135"/>
      <c r="EMH7" s="1135"/>
      <c r="EMI7" s="1135"/>
      <c r="EMJ7" s="1135"/>
      <c r="EMK7" s="1135"/>
      <c r="EML7" s="1135"/>
      <c r="EMM7" s="1135"/>
      <c r="EMN7" s="1135"/>
      <c r="EMO7" s="1135"/>
      <c r="EMP7" s="1135"/>
      <c r="EMQ7" s="1135"/>
      <c r="EMR7" s="1135"/>
      <c r="EMS7" s="1135"/>
      <c r="EMT7" s="1135"/>
      <c r="EMU7" s="1135"/>
      <c r="EMV7" s="1135"/>
      <c r="EMW7" s="1135"/>
      <c r="EMX7" s="1135"/>
      <c r="EMY7" s="1135"/>
      <c r="EMZ7" s="1135"/>
      <c r="ENA7" s="1135"/>
      <c r="ENB7" s="1135"/>
      <c r="ENC7" s="1135"/>
      <c r="END7" s="1135"/>
      <c r="ENE7" s="1135"/>
      <c r="ENF7" s="1135"/>
      <c r="ENG7" s="1135"/>
      <c r="ENH7" s="1135"/>
      <c r="ENI7" s="1135"/>
      <c r="ENJ7" s="1135"/>
      <c r="ENK7" s="1135"/>
      <c r="ENL7" s="1135"/>
      <c r="ENM7" s="1135"/>
      <c r="ENN7" s="1135"/>
      <c r="ENO7" s="1135"/>
      <c r="ENP7" s="1135"/>
      <c r="ENQ7" s="1135"/>
      <c r="ENR7" s="1135"/>
      <c r="ENS7" s="1135"/>
      <c r="ENT7" s="1135"/>
      <c r="ENU7" s="1135"/>
      <c r="ENV7" s="1135"/>
      <c r="ENW7" s="1135"/>
      <c r="ENX7" s="1135"/>
      <c r="ENY7" s="1135"/>
      <c r="ENZ7" s="1135"/>
      <c r="EOA7" s="1135"/>
      <c r="EOB7" s="1135"/>
      <c r="EOC7" s="1135"/>
      <c r="EOD7" s="1135"/>
      <c r="EOE7" s="1135"/>
      <c r="EOF7" s="1135"/>
      <c r="EOG7" s="1135"/>
      <c r="EOH7" s="1135"/>
      <c r="EOI7" s="1135"/>
      <c r="EOJ7" s="1135"/>
      <c r="EOK7" s="1135"/>
      <c r="EOL7" s="1135"/>
      <c r="EOM7" s="1135"/>
      <c r="EON7" s="1135"/>
      <c r="EOO7" s="1135"/>
      <c r="EOP7" s="1135"/>
      <c r="EOQ7" s="1135"/>
      <c r="EOR7" s="1135"/>
      <c r="EOS7" s="1135"/>
      <c r="EOT7" s="1135"/>
      <c r="EOU7" s="1135"/>
      <c r="EOV7" s="1135"/>
      <c r="EOW7" s="1135"/>
      <c r="EOX7" s="1135"/>
      <c r="EOY7" s="1135"/>
      <c r="EOZ7" s="1135"/>
      <c r="EPA7" s="1135"/>
      <c r="EPB7" s="1135"/>
      <c r="EPC7" s="1135"/>
      <c r="EPD7" s="1135"/>
      <c r="EPE7" s="1135"/>
      <c r="EPF7" s="1135"/>
      <c r="EPG7" s="1135"/>
      <c r="EPH7" s="1135"/>
      <c r="EPI7" s="1135"/>
      <c r="EPJ7" s="1135"/>
      <c r="EPK7" s="1135"/>
      <c r="EPL7" s="1135"/>
      <c r="EPM7" s="1135"/>
      <c r="EPN7" s="1135"/>
      <c r="EPO7" s="1135"/>
      <c r="EPP7" s="1135"/>
      <c r="EPQ7" s="1135"/>
      <c r="EPR7" s="1135"/>
      <c r="EPS7" s="1135"/>
      <c r="EPT7" s="1135"/>
      <c r="EPU7" s="1135"/>
      <c r="EPV7" s="1135"/>
      <c r="EPW7" s="1135"/>
      <c r="EPX7" s="1135"/>
      <c r="EPY7" s="1135"/>
      <c r="EPZ7" s="1135"/>
      <c r="EQA7" s="1135"/>
      <c r="EQB7" s="1135"/>
      <c r="EQC7" s="1135"/>
      <c r="EQD7" s="1135"/>
      <c r="EQE7" s="1135"/>
      <c r="EQF7" s="1135"/>
      <c r="EQG7" s="1135"/>
      <c r="EQH7" s="1135"/>
      <c r="EQI7" s="1135"/>
      <c r="EQJ7" s="1135"/>
      <c r="EQK7" s="1135"/>
      <c r="EQL7" s="1135"/>
      <c r="EQM7" s="1135"/>
      <c r="EQN7" s="1135"/>
      <c r="EQO7" s="1135"/>
      <c r="EQP7" s="1135"/>
      <c r="EQQ7" s="1135"/>
      <c r="EQR7" s="1135"/>
      <c r="EQS7" s="1135"/>
      <c r="EQT7" s="1135"/>
      <c r="EQU7" s="1135"/>
      <c r="EQV7" s="1135"/>
      <c r="EQW7" s="1135"/>
      <c r="EQX7" s="1135"/>
      <c r="EQY7" s="1135"/>
      <c r="EQZ7" s="1135"/>
      <c r="ERA7" s="1135"/>
      <c r="ERB7" s="1135"/>
      <c r="ERC7" s="1135"/>
      <c r="ERD7" s="1135"/>
      <c r="ERE7" s="1135"/>
      <c r="ERF7" s="1135"/>
      <c r="ERG7" s="1135"/>
      <c r="ERH7" s="1135"/>
      <c r="ERI7" s="1135"/>
      <c r="ERJ7" s="1135"/>
      <c r="ERK7" s="1135"/>
      <c r="ERL7" s="1135"/>
      <c r="ERM7" s="1135"/>
      <c r="ERN7" s="1135"/>
      <c r="ERO7" s="1135"/>
      <c r="ERP7" s="1135"/>
      <c r="ERQ7" s="1135"/>
      <c r="ERR7" s="1135"/>
      <c r="ERS7" s="1135"/>
      <c r="ERT7" s="1135"/>
      <c r="ERU7" s="1135"/>
      <c r="ERV7" s="1135"/>
      <c r="ERW7" s="1135"/>
      <c r="ERX7" s="1135"/>
      <c r="ERY7" s="1135"/>
      <c r="ERZ7" s="1135"/>
      <c r="ESA7" s="1135"/>
      <c r="ESB7" s="1135"/>
      <c r="ESC7" s="1135"/>
      <c r="ESD7" s="1135"/>
      <c r="ESE7" s="1135"/>
      <c r="ESF7" s="1135"/>
      <c r="ESG7" s="1135"/>
      <c r="ESH7" s="1135"/>
      <c r="ESI7" s="1135"/>
      <c r="ESJ7" s="1135"/>
      <c r="ESK7" s="1135"/>
      <c r="ESL7" s="1135"/>
      <c r="ESM7" s="1135"/>
      <c r="ESN7" s="1135"/>
      <c r="ESO7" s="1135"/>
      <c r="ESP7" s="1135"/>
      <c r="ESQ7" s="1135"/>
      <c r="ESR7" s="1135"/>
      <c r="ESS7" s="1135"/>
      <c r="EST7" s="1135"/>
      <c r="ESU7" s="1135"/>
      <c r="ESV7" s="1135"/>
      <c r="ESW7" s="1135"/>
      <c r="ESX7" s="1135"/>
      <c r="ESY7" s="1135"/>
      <c r="ESZ7" s="1135"/>
      <c r="ETA7" s="1135"/>
      <c r="ETB7" s="1135"/>
      <c r="ETC7" s="1135"/>
      <c r="ETD7" s="1135"/>
      <c r="ETE7" s="1135"/>
      <c r="ETF7" s="1135"/>
      <c r="ETG7" s="1135"/>
      <c r="ETH7" s="1135"/>
      <c r="ETI7" s="1135"/>
      <c r="ETJ7" s="1135"/>
      <c r="ETK7" s="1135"/>
      <c r="ETL7" s="1135"/>
      <c r="ETM7" s="1135"/>
      <c r="ETN7" s="1135"/>
      <c r="ETO7" s="1135"/>
      <c r="ETP7" s="1135"/>
      <c r="ETQ7" s="1135"/>
      <c r="ETR7" s="1135"/>
      <c r="ETS7" s="1135"/>
      <c r="ETT7" s="1135"/>
      <c r="ETU7" s="1135"/>
      <c r="ETV7" s="1135"/>
      <c r="ETW7" s="1135"/>
      <c r="ETX7" s="1135"/>
      <c r="ETY7" s="1135"/>
      <c r="ETZ7" s="1135"/>
      <c r="EUA7" s="1135"/>
      <c r="EUB7" s="1135"/>
      <c r="EUC7" s="1135"/>
      <c r="EUD7" s="1135"/>
      <c r="EUE7" s="1135"/>
      <c r="EUF7" s="1135"/>
      <c r="EUG7" s="1135"/>
      <c r="EUH7" s="1135"/>
      <c r="EUI7" s="1135"/>
      <c r="EUJ7" s="1135"/>
      <c r="EUK7" s="1135"/>
      <c r="EUL7" s="1135"/>
      <c r="EUM7" s="1135"/>
      <c r="EUN7" s="1135"/>
      <c r="EUO7" s="1135"/>
      <c r="EUP7" s="1135"/>
      <c r="EUQ7" s="1135"/>
      <c r="EUR7" s="1135"/>
      <c r="EUS7" s="1135"/>
      <c r="EUT7" s="1135"/>
      <c r="EUU7" s="1135"/>
      <c r="EUV7" s="1135"/>
      <c r="EUW7" s="1135"/>
      <c r="EUX7" s="1135"/>
      <c r="EUY7" s="1135"/>
      <c r="EUZ7" s="1135"/>
      <c r="EVA7" s="1135"/>
      <c r="EVB7" s="1135"/>
      <c r="EVC7" s="1135"/>
      <c r="EVD7" s="1135"/>
      <c r="EVE7" s="1135"/>
      <c r="EVF7" s="1135"/>
      <c r="EVG7" s="1135"/>
      <c r="EVH7" s="1135"/>
      <c r="EVI7" s="1135"/>
      <c r="EVJ7" s="1135"/>
      <c r="EVK7" s="1135"/>
      <c r="EVL7" s="1135"/>
      <c r="EVM7" s="1135"/>
      <c r="EVN7" s="1135"/>
      <c r="EVO7" s="1135"/>
      <c r="EVP7" s="1135"/>
      <c r="EVQ7" s="1135"/>
      <c r="EVR7" s="1135"/>
      <c r="EVS7" s="1135"/>
      <c r="EVT7" s="1135"/>
      <c r="EVU7" s="1135"/>
      <c r="EVV7" s="1135"/>
      <c r="EVW7" s="1135"/>
      <c r="EVX7" s="1135"/>
      <c r="EVY7" s="1135"/>
      <c r="EVZ7" s="1135"/>
      <c r="EWA7" s="1135"/>
      <c r="EWB7" s="1135"/>
      <c r="EWC7" s="1135"/>
      <c r="EWD7" s="1135"/>
      <c r="EWE7" s="1135"/>
      <c r="EWF7" s="1135"/>
      <c r="EWG7" s="1135"/>
      <c r="EWH7" s="1135"/>
      <c r="EWI7" s="1135"/>
      <c r="EWJ7" s="1135"/>
      <c r="EWK7" s="1135"/>
      <c r="EWL7" s="1135"/>
      <c r="EWM7" s="1135"/>
      <c r="EWN7" s="1135"/>
      <c r="EWO7" s="1135"/>
      <c r="EWP7" s="1135"/>
      <c r="EWQ7" s="1135"/>
      <c r="EWR7" s="1135"/>
      <c r="EWS7" s="1135"/>
      <c r="EWT7" s="1135"/>
      <c r="EWU7" s="1135"/>
      <c r="EWV7" s="1135"/>
      <c r="EWW7" s="1135"/>
      <c r="EWX7" s="1135"/>
      <c r="EWY7" s="1135"/>
      <c r="EWZ7" s="1135"/>
      <c r="EXA7" s="1135"/>
      <c r="EXB7" s="1135"/>
      <c r="EXC7" s="1135"/>
      <c r="EXD7" s="1135"/>
      <c r="EXE7" s="1135"/>
      <c r="EXF7" s="1135"/>
      <c r="EXG7" s="1135"/>
      <c r="EXH7" s="1135"/>
      <c r="EXI7" s="1135"/>
      <c r="EXJ7" s="1135"/>
      <c r="EXK7" s="1135"/>
      <c r="EXL7" s="1135"/>
      <c r="EXM7" s="1135"/>
      <c r="EXN7" s="1135"/>
      <c r="EXO7" s="1135"/>
      <c r="EXP7" s="1135"/>
      <c r="EXQ7" s="1135"/>
      <c r="EXR7" s="1135"/>
      <c r="EXS7" s="1135"/>
      <c r="EXT7" s="1135"/>
      <c r="EXU7" s="1135"/>
      <c r="EXV7" s="1135"/>
      <c r="EXW7" s="1135"/>
      <c r="EXX7" s="1135"/>
      <c r="EXY7" s="1135"/>
      <c r="EXZ7" s="1135"/>
      <c r="EYA7" s="1135"/>
      <c r="EYB7" s="1135"/>
      <c r="EYC7" s="1135"/>
      <c r="EYD7" s="1135"/>
      <c r="EYE7" s="1135"/>
      <c r="EYF7" s="1135"/>
      <c r="EYG7" s="1135"/>
      <c r="EYH7" s="1135"/>
      <c r="EYI7" s="1135"/>
      <c r="EYJ7" s="1135"/>
      <c r="EYK7" s="1135"/>
      <c r="EYL7" s="1135"/>
      <c r="EYM7" s="1135"/>
      <c r="EYN7" s="1135"/>
      <c r="EYO7" s="1135"/>
      <c r="EYP7" s="1135"/>
      <c r="EYQ7" s="1135"/>
      <c r="EYR7" s="1135"/>
      <c r="EYS7" s="1135"/>
      <c r="EYT7" s="1135"/>
      <c r="EYU7" s="1135"/>
      <c r="EYV7" s="1135"/>
      <c r="EYW7" s="1135"/>
      <c r="EYX7" s="1135"/>
      <c r="EYY7" s="1135"/>
      <c r="EYZ7" s="1135"/>
      <c r="EZA7" s="1135"/>
      <c r="EZB7" s="1135"/>
      <c r="EZC7" s="1135"/>
      <c r="EZD7" s="1135"/>
      <c r="EZE7" s="1135"/>
      <c r="EZF7" s="1135"/>
      <c r="EZG7" s="1135"/>
      <c r="EZH7" s="1135"/>
      <c r="EZI7" s="1135"/>
      <c r="EZJ7" s="1135"/>
      <c r="EZK7" s="1135"/>
      <c r="EZL7" s="1135"/>
      <c r="EZM7" s="1135"/>
      <c r="EZN7" s="1135"/>
      <c r="EZO7" s="1135"/>
      <c r="EZP7" s="1135"/>
      <c r="EZQ7" s="1135"/>
      <c r="EZR7" s="1135"/>
      <c r="EZS7" s="1135"/>
      <c r="EZT7" s="1135"/>
      <c r="EZU7" s="1135"/>
      <c r="EZV7" s="1135"/>
      <c r="EZW7" s="1135"/>
      <c r="EZX7" s="1135"/>
      <c r="EZY7" s="1135"/>
      <c r="EZZ7" s="1135"/>
      <c r="FAA7" s="1135"/>
      <c r="FAB7" s="1135"/>
      <c r="FAC7" s="1135"/>
      <c r="FAD7" s="1135"/>
      <c r="FAE7" s="1135"/>
      <c r="FAF7" s="1135"/>
      <c r="FAG7" s="1135"/>
      <c r="FAH7" s="1135"/>
      <c r="FAI7" s="1135"/>
      <c r="FAJ7" s="1135"/>
      <c r="FAK7" s="1135"/>
      <c r="FAL7" s="1135"/>
      <c r="FAM7" s="1135"/>
      <c r="FAN7" s="1135"/>
      <c r="FAO7" s="1135"/>
      <c r="FAP7" s="1135"/>
      <c r="FAQ7" s="1135"/>
      <c r="FAR7" s="1135"/>
      <c r="FAS7" s="1135"/>
      <c r="FAT7" s="1135"/>
      <c r="FAU7" s="1135"/>
      <c r="FAV7" s="1135"/>
      <c r="FAW7" s="1135"/>
      <c r="FAX7" s="1135"/>
      <c r="FAY7" s="1135"/>
      <c r="FAZ7" s="1135"/>
      <c r="FBA7" s="1135"/>
      <c r="FBB7" s="1135"/>
      <c r="FBC7" s="1135"/>
      <c r="FBD7" s="1135"/>
      <c r="FBE7" s="1135"/>
      <c r="FBF7" s="1135"/>
      <c r="FBG7" s="1135"/>
      <c r="FBH7" s="1135"/>
      <c r="FBI7" s="1135"/>
      <c r="FBJ7" s="1135"/>
      <c r="FBK7" s="1135"/>
      <c r="FBL7" s="1135"/>
      <c r="FBM7" s="1135"/>
      <c r="FBN7" s="1135"/>
      <c r="FBO7" s="1135"/>
      <c r="FBP7" s="1135"/>
      <c r="FBQ7" s="1135"/>
      <c r="FBR7" s="1135"/>
      <c r="FBS7" s="1135"/>
      <c r="FBT7" s="1135"/>
      <c r="FBU7" s="1135"/>
      <c r="FBV7" s="1135"/>
      <c r="FBW7" s="1135"/>
      <c r="FBX7" s="1135"/>
      <c r="FBY7" s="1135"/>
      <c r="FBZ7" s="1135"/>
      <c r="FCA7" s="1135"/>
      <c r="FCB7" s="1135"/>
      <c r="FCC7" s="1135"/>
      <c r="FCD7" s="1135"/>
      <c r="FCE7" s="1135"/>
      <c r="FCF7" s="1135"/>
      <c r="FCG7" s="1135"/>
      <c r="FCH7" s="1135"/>
      <c r="FCI7" s="1135"/>
      <c r="FCJ7" s="1135"/>
      <c r="FCK7" s="1135"/>
      <c r="FCL7" s="1135"/>
      <c r="FCM7" s="1135"/>
      <c r="FCN7" s="1135"/>
      <c r="FCO7" s="1135"/>
      <c r="FCP7" s="1135"/>
      <c r="FCQ7" s="1135"/>
      <c r="FCR7" s="1135"/>
      <c r="FCS7" s="1135"/>
      <c r="FCT7" s="1135"/>
      <c r="FCU7" s="1135"/>
      <c r="FCV7" s="1135"/>
      <c r="FCW7" s="1135"/>
      <c r="FCX7" s="1135"/>
      <c r="FCY7" s="1135"/>
      <c r="FCZ7" s="1135"/>
      <c r="FDA7" s="1135"/>
      <c r="FDB7" s="1135"/>
      <c r="FDC7" s="1135"/>
      <c r="FDD7" s="1135"/>
      <c r="FDE7" s="1135"/>
      <c r="FDF7" s="1135"/>
      <c r="FDG7" s="1135"/>
      <c r="FDH7" s="1135"/>
      <c r="FDI7" s="1135"/>
      <c r="FDJ7" s="1135"/>
      <c r="FDK7" s="1135"/>
      <c r="FDL7" s="1135"/>
      <c r="FDM7" s="1135"/>
      <c r="FDN7" s="1135"/>
      <c r="FDO7" s="1135"/>
      <c r="FDP7" s="1135"/>
      <c r="FDQ7" s="1135"/>
      <c r="FDR7" s="1135"/>
      <c r="FDS7" s="1135"/>
      <c r="FDT7" s="1135"/>
      <c r="FDU7" s="1135"/>
      <c r="FDV7" s="1135"/>
      <c r="FDW7" s="1135"/>
      <c r="FDX7" s="1135"/>
      <c r="FDY7" s="1135"/>
      <c r="FDZ7" s="1135"/>
      <c r="FEA7" s="1135"/>
      <c r="FEB7" s="1135"/>
      <c r="FEC7" s="1135"/>
      <c r="FED7" s="1135"/>
      <c r="FEE7" s="1135"/>
      <c r="FEF7" s="1135"/>
      <c r="FEG7" s="1135"/>
      <c r="FEH7" s="1135"/>
      <c r="FEI7" s="1135"/>
      <c r="FEJ7" s="1135"/>
      <c r="FEK7" s="1135"/>
      <c r="FEL7" s="1135"/>
      <c r="FEM7" s="1135"/>
      <c r="FEN7" s="1135"/>
      <c r="FEO7" s="1135"/>
      <c r="FEP7" s="1135"/>
      <c r="FEQ7" s="1135"/>
      <c r="FER7" s="1135"/>
      <c r="FES7" s="1135"/>
      <c r="FET7" s="1135"/>
      <c r="FEU7" s="1135"/>
      <c r="FEV7" s="1135"/>
      <c r="FEW7" s="1135"/>
      <c r="FEX7" s="1135"/>
      <c r="FEY7" s="1135"/>
      <c r="FEZ7" s="1135"/>
      <c r="FFA7" s="1135"/>
      <c r="FFB7" s="1135"/>
      <c r="FFC7" s="1135"/>
      <c r="FFD7" s="1135"/>
      <c r="FFE7" s="1135"/>
      <c r="FFF7" s="1135"/>
      <c r="FFG7" s="1135"/>
      <c r="FFH7" s="1135"/>
      <c r="FFI7" s="1135"/>
      <c r="FFJ7" s="1135"/>
      <c r="FFK7" s="1135"/>
      <c r="FFL7" s="1135"/>
      <c r="FFM7" s="1135"/>
      <c r="FFN7" s="1135"/>
      <c r="FFO7" s="1135"/>
      <c r="FFP7" s="1135"/>
      <c r="FFQ7" s="1135"/>
      <c r="FFR7" s="1135"/>
      <c r="FFS7" s="1135"/>
      <c r="FFT7" s="1135"/>
      <c r="FFU7" s="1135"/>
      <c r="FFV7" s="1135"/>
      <c r="FFW7" s="1135"/>
      <c r="FFX7" s="1135"/>
      <c r="FFY7" s="1135"/>
      <c r="FFZ7" s="1135"/>
      <c r="FGA7" s="1135"/>
      <c r="FGB7" s="1135"/>
      <c r="FGC7" s="1135"/>
      <c r="FGD7" s="1135"/>
      <c r="FGE7" s="1135"/>
      <c r="FGF7" s="1135"/>
      <c r="FGG7" s="1135"/>
      <c r="FGH7" s="1135"/>
      <c r="FGI7" s="1135"/>
      <c r="FGJ7" s="1135"/>
      <c r="FGK7" s="1135"/>
      <c r="FGL7" s="1135"/>
      <c r="FGM7" s="1135"/>
      <c r="FGN7" s="1135"/>
      <c r="FGO7" s="1135"/>
      <c r="FGP7" s="1135"/>
      <c r="FGQ7" s="1135"/>
      <c r="FGR7" s="1135"/>
      <c r="FGS7" s="1135"/>
      <c r="FGT7" s="1135"/>
      <c r="FGU7" s="1135"/>
      <c r="FGV7" s="1135"/>
      <c r="FGW7" s="1135"/>
      <c r="FGX7" s="1135"/>
      <c r="FGY7" s="1135"/>
      <c r="FGZ7" s="1135"/>
      <c r="FHA7" s="1135"/>
      <c r="FHB7" s="1135"/>
      <c r="FHC7" s="1135"/>
      <c r="FHD7" s="1135"/>
      <c r="FHE7" s="1135"/>
      <c r="FHF7" s="1135"/>
      <c r="FHG7" s="1135"/>
      <c r="FHH7" s="1135"/>
      <c r="FHI7" s="1135"/>
      <c r="FHJ7" s="1135"/>
      <c r="FHK7" s="1135"/>
      <c r="FHL7" s="1135"/>
      <c r="FHM7" s="1135"/>
      <c r="FHN7" s="1135"/>
      <c r="FHO7" s="1135"/>
      <c r="FHP7" s="1135"/>
      <c r="FHQ7" s="1135"/>
      <c r="FHR7" s="1135"/>
      <c r="FHS7" s="1135"/>
      <c r="FHT7" s="1135"/>
      <c r="FHU7" s="1135"/>
      <c r="FHV7" s="1135"/>
      <c r="FHW7" s="1135"/>
      <c r="FHX7" s="1135"/>
      <c r="FHY7" s="1135"/>
      <c r="FHZ7" s="1135"/>
      <c r="FIA7" s="1135"/>
      <c r="FIB7" s="1135"/>
      <c r="FIC7" s="1135"/>
      <c r="FID7" s="1135"/>
      <c r="FIE7" s="1135"/>
      <c r="FIF7" s="1135"/>
      <c r="FIG7" s="1135"/>
      <c r="FIH7" s="1135"/>
      <c r="FII7" s="1135"/>
      <c r="FIJ7" s="1135"/>
      <c r="FIK7" s="1135"/>
      <c r="FIL7" s="1135"/>
      <c r="FIM7" s="1135"/>
      <c r="FIN7" s="1135"/>
      <c r="FIO7" s="1135"/>
      <c r="FIP7" s="1135"/>
      <c r="FIQ7" s="1135"/>
      <c r="FIR7" s="1135"/>
      <c r="FIS7" s="1135"/>
      <c r="FIT7" s="1135"/>
      <c r="FIU7" s="1135"/>
      <c r="FIV7" s="1135"/>
      <c r="FIW7" s="1135"/>
      <c r="FIX7" s="1135"/>
      <c r="FIY7" s="1135"/>
      <c r="FIZ7" s="1135"/>
      <c r="FJA7" s="1135"/>
      <c r="FJB7" s="1135"/>
      <c r="FJC7" s="1135"/>
      <c r="FJD7" s="1135"/>
      <c r="FJE7" s="1135"/>
      <c r="FJF7" s="1135"/>
      <c r="FJG7" s="1135"/>
      <c r="FJH7" s="1135"/>
      <c r="FJI7" s="1135"/>
      <c r="FJJ7" s="1135"/>
      <c r="FJK7" s="1135"/>
      <c r="FJL7" s="1135"/>
      <c r="FJM7" s="1135"/>
      <c r="FJN7" s="1135"/>
      <c r="FJO7" s="1135"/>
      <c r="FJP7" s="1135"/>
      <c r="FJQ7" s="1135"/>
      <c r="FJR7" s="1135"/>
      <c r="FJS7" s="1135"/>
      <c r="FJT7" s="1135"/>
      <c r="FJU7" s="1135"/>
      <c r="FJV7" s="1135"/>
      <c r="FJW7" s="1135"/>
      <c r="FJX7" s="1135"/>
      <c r="FJY7" s="1135"/>
      <c r="FJZ7" s="1135"/>
      <c r="FKA7" s="1135"/>
      <c r="FKB7" s="1135"/>
      <c r="FKC7" s="1135"/>
      <c r="FKD7" s="1135"/>
      <c r="FKE7" s="1135"/>
      <c r="FKF7" s="1135"/>
      <c r="FKG7" s="1135"/>
      <c r="FKH7" s="1135"/>
      <c r="FKI7" s="1135"/>
      <c r="FKJ7" s="1135"/>
      <c r="FKK7" s="1135"/>
      <c r="FKL7" s="1135"/>
      <c r="FKM7" s="1135"/>
      <c r="FKN7" s="1135"/>
      <c r="FKO7" s="1135"/>
      <c r="FKP7" s="1135"/>
      <c r="FKQ7" s="1135"/>
      <c r="FKR7" s="1135"/>
      <c r="FKS7" s="1135"/>
      <c r="FKT7" s="1135"/>
      <c r="FKU7" s="1135"/>
      <c r="FKV7" s="1135"/>
      <c r="FKW7" s="1135"/>
      <c r="FKX7" s="1135"/>
      <c r="FKY7" s="1135"/>
      <c r="FKZ7" s="1135"/>
      <c r="FLA7" s="1135"/>
      <c r="FLB7" s="1135"/>
      <c r="FLC7" s="1135"/>
      <c r="FLD7" s="1135"/>
      <c r="FLE7" s="1135"/>
      <c r="FLF7" s="1135"/>
      <c r="FLG7" s="1135"/>
      <c r="FLH7" s="1135"/>
      <c r="FLI7" s="1135"/>
      <c r="FLJ7" s="1135"/>
      <c r="FLK7" s="1135"/>
      <c r="FLL7" s="1135"/>
      <c r="FLM7" s="1135"/>
      <c r="FLN7" s="1135"/>
      <c r="FLO7" s="1135"/>
      <c r="FLP7" s="1135"/>
      <c r="FLQ7" s="1135"/>
      <c r="FLR7" s="1135"/>
      <c r="FLS7" s="1135"/>
      <c r="FLT7" s="1135"/>
      <c r="FLU7" s="1135"/>
      <c r="FLV7" s="1135"/>
      <c r="FLW7" s="1135"/>
      <c r="FLX7" s="1135"/>
      <c r="FLY7" s="1135"/>
      <c r="FLZ7" s="1135"/>
      <c r="FMA7" s="1135"/>
      <c r="FMB7" s="1135"/>
      <c r="FMC7" s="1135"/>
      <c r="FMD7" s="1135"/>
      <c r="FME7" s="1135"/>
      <c r="FMF7" s="1135"/>
      <c r="FMG7" s="1135"/>
      <c r="FMH7" s="1135"/>
      <c r="FMI7" s="1135"/>
      <c r="FMJ7" s="1135"/>
      <c r="FMK7" s="1135"/>
      <c r="FML7" s="1135"/>
      <c r="FMM7" s="1135"/>
      <c r="FMN7" s="1135"/>
      <c r="FMO7" s="1135"/>
      <c r="FMP7" s="1135"/>
      <c r="FMQ7" s="1135"/>
      <c r="FMR7" s="1135"/>
      <c r="FMS7" s="1135"/>
      <c r="FMT7" s="1135"/>
      <c r="FMU7" s="1135"/>
      <c r="FMV7" s="1135"/>
      <c r="FMW7" s="1135"/>
      <c r="FMX7" s="1135"/>
      <c r="FMY7" s="1135"/>
      <c r="FMZ7" s="1135"/>
      <c r="FNA7" s="1135"/>
      <c r="FNB7" s="1135"/>
      <c r="FNC7" s="1135"/>
      <c r="FND7" s="1135"/>
      <c r="FNE7" s="1135"/>
      <c r="FNF7" s="1135"/>
      <c r="FNG7" s="1135"/>
      <c r="FNH7" s="1135"/>
      <c r="FNI7" s="1135"/>
      <c r="FNJ7" s="1135"/>
      <c r="FNK7" s="1135"/>
      <c r="FNL7" s="1135"/>
      <c r="FNM7" s="1135"/>
      <c r="FNN7" s="1135"/>
      <c r="FNO7" s="1135"/>
      <c r="FNP7" s="1135"/>
      <c r="FNQ7" s="1135"/>
      <c r="FNR7" s="1135"/>
      <c r="FNS7" s="1135"/>
      <c r="FNT7" s="1135"/>
      <c r="FNU7" s="1135"/>
      <c r="FNV7" s="1135"/>
      <c r="FNW7" s="1135"/>
      <c r="FNX7" s="1135"/>
      <c r="FNY7" s="1135"/>
      <c r="FNZ7" s="1135"/>
      <c r="FOA7" s="1135"/>
      <c r="FOB7" s="1135"/>
      <c r="FOC7" s="1135"/>
      <c r="FOD7" s="1135"/>
      <c r="FOE7" s="1135"/>
      <c r="FOF7" s="1135"/>
      <c r="FOG7" s="1135"/>
      <c r="FOH7" s="1135"/>
      <c r="FOI7" s="1135"/>
      <c r="FOJ7" s="1135"/>
      <c r="FOK7" s="1135"/>
      <c r="FOL7" s="1135"/>
      <c r="FOM7" s="1135"/>
      <c r="FON7" s="1135"/>
      <c r="FOO7" s="1135"/>
      <c r="FOP7" s="1135"/>
      <c r="FOQ7" s="1135"/>
      <c r="FOR7" s="1135"/>
      <c r="FOS7" s="1135"/>
      <c r="FOT7" s="1135"/>
      <c r="FOU7" s="1135"/>
      <c r="FOV7" s="1135"/>
      <c r="FOW7" s="1135"/>
      <c r="FOX7" s="1135"/>
      <c r="FOY7" s="1135"/>
      <c r="FOZ7" s="1135"/>
      <c r="FPA7" s="1135"/>
      <c r="FPB7" s="1135"/>
      <c r="FPC7" s="1135"/>
      <c r="FPD7" s="1135"/>
      <c r="FPE7" s="1135"/>
      <c r="FPF7" s="1135"/>
      <c r="FPG7" s="1135"/>
      <c r="FPH7" s="1135"/>
      <c r="FPI7" s="1135"/>
      <c r="FPJ7" s="1135"/>
      <c r="FPK7" s="1135"/>
      <c r="FPL7" s="1135"/>
      <c r="FPM7" s="1135"/>
      <c r="FPN7" s="1135"/>
      <c r="FPO7" s="1135"/>
      <c r="FPP7" s="1135"/>
      <c r="FPQ7" s="1135"/>
      <c r="FPR7" s="1135"/>
      <c r="FPS7" s="1135"/>
      <c r="FPT7" s="1135"/>
      <c r="FPU7" s="1135"/>
      <c r="FPV7" s="1135"/>
      <c r="FPW7" s="1135"/>
      <c r="FPX7" s="1135"/>
      <c r="FPY7" s="1135"/>
      <c r="FPZ7" s="1135"/>
      <c r="FQA7" s="1135"/>
      <c r="FQB7" s="1135"/>
      <c r="FQC7" s="1135"/>
      <c r="FQD7" s="1135"/>
      <c r="FQE7" s="1135"/>
      <c r="FQF7" s="1135"/>
      <c r="FQG7" s="1135"/>
      <c r="FQH7" s="1135"/>
      <c r="FQI7" s="1135"/>
      <c r="FQJ7" s="1135"/>
      <c r="FQK7" s="1135"/>
      <c r="FQL7" s="1135"/>
      <c r="FQM7" s="1135"/>
      <c r="FQN7" s="1135"/>
      <c r="FQO7" s="1135"/>
      <c r="FQP7" s="1135"/>
      <c r="FQQ7" s="1135"/>
      <c r="FQR7" s="1135"/>
      <c r="FQS7" s="1135"/>
      <c r="FQT7" s="1135"/>
      <c r="FQU7" s="1135"/>
      <c r="FQV7" s="1135"/>
      <c r="FQW7" s="1135"/>
      <c r="FQX7" s="1135"/>
      <c r="FQY7" s="1135"/>
      <c r="FQZ7" s="1135"/>
      <c r="FRA7" s="1135"/>
      <c r="FRB7" s="1135"/>
      <c r="FRC7" s="1135"/>
      <c r="FRD7" s="1135"/>
      <c r="FRE7" s="1135"/>
      <c r="FRF7" s="1135"/>
      <c r="FRG7" s="1135"/>
      <c r="FRH7" s="1135"/>
      <c r="FRI7" s="1135"/>
      <c r="FRJ7" s="1135"/>
      <c r="FRK7" s="1135"/>
      <c r="FRL7" s="1135"/>
      <c r="FRM7" s="1135"/>
      <c r="FRN7" s="1135"/>
      <c r="FRO7" s="1135"/>
      <c r="FRP7" s="1135"/>
      <c r="FRQ7" s="1135"/>
      <c r="FRR7" s="1135"/>
      <c r="FRS7" s="1135"/>
      <c r="FRT7" s="1135"/>
      <c r="FRU7" s="1135"/>
      <c r="FRV7" s="1135"/>
      <c r="FRW7" s="1135"/>
      <c r="FRX7" s="1135"/>
      <c r="FRY7" s="1135"/>
      <c r="FRZ7" s="1135"/>
      <c r="FSA7" s="1135"/>
      <c r="FSB7" s="1135"/>
      <c r="FSC7" s="1135"/>
      <c r="FSD7" s="1135"/>
      <c r="FSE7" s="1135"/>
      <c r="FSF7" s="1135"/>
      <c r="FSG7" s="1135"/>
      <c r="FSH7" s="1135"/>
      <c r="FSI7" s="1135"/>
      <c r="FSJ7" s="1135"/>
      <c r="FSK7" s="1135"/>
      <c r="FSL7" s="1135"/>
      <c r="FSM7" s="1135"/>
      <c r="FSN7" s="1135"/>
      <c r="FSO7" s="1135"/>
      <c r="FSP7" s="1135"/>
      <c r="FSQ7" s="1135"/>
      <c r="FSR7" s="1135"/>
      <c r="FSS7" s="1135"/>
      <c r="FST7" s="1135"/>
      <c r="FSU7" s="1135"/>
      <c r="FSV7" s="1135"/>
      <c r="FSW7" s="1135"/>
      <c r="FSX7" s="1135"/>
      <c r="FSY7" s="1135"/>
      <c r="FSZ7" s="1135"/>
      <c r="FTA7" s="1135"/>
      <c r="FTB7" s="1135"/>
      <c r="FTC7" s="1135"/>
      <c r="FTD7" s="1135"/>
      <c r="FTE7" s="1135"/>
      <c r="FTF7" s="1135"/>
      <c r="FTG7" s="1135"/>
      <c r="FTH7" s="1135"/>
      <c r="FTI7" s="1135"/>
      <c r="FTJ7" s="1135"/>
      <c r="FTK7" s="1135"/>
      <c r="FTL7" s="1135"/>
      <c r="FTM7" s="1135"/>
      <c r="FTN7" s="1135"/>
      <c r="FTO7" s="1135"/>
      <c r="FTP7" s="1135"/>
      <c r="FTQ7" s="1135"/>
      <c r="FTR7" s="1135"/>
      <c r="FTS7" s="1135"/>
      <c r="FTT7" s="1135"/>
      <c r="FTU7" s="1135"/>
      <c r="FTV7" s="1135"/>
      <c r="FTW7" s="1135"/>
      <c r="FTX7" s="1135"/>
      <c r="FTY7" s="1135"/>
      <c r="FTZ7" s="1135"/>
      <c r="FUA7" s="1135"/>
      <c r="FUB7" s="1135"/>
      <c r="FUC7" s="1135"/>
      <c r="FUD7" s="1135"/>
      <c r="FUE7" s="1135"/>
      <c r="FUF7" s="1135"/>
      <c r="FUG7" s="1135"/>
      <c r="FUH7" s="1135"/>
      <c r="FUI7" s="1135"/>
      <c r="FUJ7" s="1135"/>
      <c r="FUK7" s="1135"/>
      <c r="FUL7" s="1135"/>
      <c r="FUM7" s="1135"/>
      <c r="FUN7" s="1135"/>
      <c r="FUO7" s="1135"/>
      <c r="FUP7" s="1135"/>
      <c r="FUQ7" s="1135"/>
      <c r="FUR7" s="1135"/>
      <c r="FUS7" s="1135"/>
      <c r="FUT7" s="1135"/>
      <c r="FUU7" s="1135"/>
      <c r="FUV7" s="1135"/>
      <c r="FUW7" s="1135"/>
      <c r="FUX7" s="1135"/>
      <c r="FUY7" s="1135"/>
      <c r="FUZ7" s="1135"/>
      <c r="FVA7" s="1135"/>
      <c r="FVB7" s="1135"/>
      <c r="FVC7" s="1135"/>
      <c r="FVD7" s="1135"/>
      <c r="FVE7" s="1135"/>
      <c r="FVF7" s="1135"/>
      <c r="FVG7" s="1135"/>
      <c r="FVH7" s="1135"/>
      <c r="FVI7" s="1135"/>
      <c r="FVJ7" s="1135"/>
      <c r="FVK7" s="1135"/>
      <c r="FVL7" s="1135"/>
      <c r="FVM7" s="1135"/>
      <c r="FVN7" s="1135"/>
      <c r="FVO7" s="1135"/>
      <c r="FVP7" s="1135"/>
      <c r="FVQ7" s="1135"/>
      <c r="FVR7" s="1135"/>
      <c r="FVS7" s="1135"/>
      <c r="FVT7" s="1135"/>
      <c r="FVU7" s="1135"/>
      <c r="FVV7" s="1135"/>
      <c r="FVW7" s="1135"/>
      <c r="FVX7" s="1135"/>
      <c r="FVY7" s="1135"/>
      <c r="FVZ7" s="1135"/>
      <c r="FWA7" s="1135"/>
      <c r="FWB7" s="1135"/>
      <c r="FWC7" s="1135"/>
      <c r="FWD7" s="1135"/>
      <c r="FWE7" s="1135"/>
      <c r="FWF7" s="1135"/>
      <c r="FWG7" s="1135"/>
      <c r="FWH7" s="1135"/>
      <c r="FWI7" s="1135"/>
      <c r="FWJ7" s="1135"/>
      <c r="FWK7" s="1135"/>
      <c r="FWL7" s="1135"/>
      <c r="FWM7" s="1135"/>
      <c r="FWN7" s="1135"/>
      <c r="FWO7" s="1135"/>
      <c r="FWP7" s="1135"/>
      <c r="FWQ7" s="1135"/>
      <c r="FWR7" s="1135"/>
      <c r="FWS7" s="1135"/>
      <c r="FWT7" s="1135"/>
      <c r="FWU7" s="1135"/>
      <c r="FWV7" s="1135"/>
      <c r="FWW7" s="1135"/>
      <c r="FWX7" s="1135"/>
      <c r="FWY7" s="1135"/>
      <c r="FWZ7" s="1135"/>
      <c r="FXA7" s="1135"/>
      <c r="FXB7" s="1135"/>
      <c r="FXC7" s="1135"/>
      <c r="FXD7" s="1135"/>
      <c r="FXE7" s="1135"/>
      <c r="FXF7" s="1135"/>
      <c r="FXG7" s="1135"/>
      <c r="FXH7" s="1135"/>
      <c r="FXI7" s="1135"/>
      <c r="FXJ7" s="1135"/>
      <c r="FXK7" s="1135"/>
      <c r="FXL7" s="1135"/>
      <c r="FXM7" s="1135"/>
      <c r="FXN7" s="1135"/>
      <c r="FXO7" s="1135"/>
      <c r="FXP7" s="1135"/>
      <c r="FXQ7" s="1135"/>
      <c r="FXR7" s="1135"/>
      <c r="FXS7" s="1135"/>
      <c r="FXT7" s="1135"/>
      <c r="FXU7" s="1135"/>
      <c r="FXV7" s="1135"/>
      <c r="FXW7" s="1135"/>
      <c r="FXX7" s="1135"/>
      <c r="FXY7" s="1135"/>
      <c r="FXZ7" s="1135"/>
      <c r="FYA7" s="1135"/>
      <c r="FYB7" s="1135"/>
      <c r="FYC7" s="1135"/>
      <c r="FYD7" s="1135"/>
      <c r="FYE7" s="1135"/>
      <c r="FYF7" s="1135"/>
      <c r="FYG7" s="1135"/>
      <c r="FYH7" s="1135"/>
      <c r="FYI7" s="1135"/>
      <c r="FYJ7" s="1135"/>
      <c r="FYK7" s="1135"/>
      <c r="FYL7" s="1135"/>
      <c r="FYM7" s="1135"/>
      <c r="FYN7" s="1135"/>
      <c r="FYO7" s="1135"/>
      <c r="FYP7" s="1135"/>
      <c r="FYQ7" s="1135"/>
      <c r="FYR7" s="1135"/>
      <c r="FYS7" s="1135"/>
      <c r="FYT7" s="1135"/>
      <c r="FYU7" s="1135"/>
      <c r="FYV7" s="1135"/>
      <c r="FYW7" s="1135"/>
      <c r="FYX7" s="1135"/>
      <c r="FYY7" s="1135"/>
      <c r="FYZ7" s="1135"/>
      <c r="FZA7" s="1135"/>
      <c r="FZB7" s="1135"/>
      <c r="FZC7" s="1135"/>
      <c r="FZD7" s="1135"/>
      <c r="FZE7" s="1135"/>
      <c r="FZF7" s="1135"/>
      <c r="FZG7" s="1135"/>
      <c r="FZH7" s="1135"/>
      <c r="FZI7" s="1135"/>
      <c r="FZJ7" s="1135"/>
      <c r="FZK7" s="1135"/>
      <c r="FZL7" s="1135"/>
      <c r="FZM7" s="1135"/>
      <c r="FZN7" s="1135"/>
      <c r="FZO7" s="1135"/>
      <c r="FZP7" s="1135"/>
      <c r="FZQ7" s="1135"/>
      <c r="FZR7" s="1135"/>
      <c r="FZS7" s="1135"/>
      <c r="FZT7" s="1135"/>
      <c r="FZU7" s="1135"/>
      <c r="FZV7" s="1135"/>
      <c r="FZW7" s="1135"/>
      <c r="FZX7" s="1135"/>
      <c r="FZY7" s="1135"/>
      <c r="FZZ7" s="1135"/>
      <c r="GAA7" s="1135"/>
      <c r="GAB7" s="1135"/>
      <c r="GAC7" s="1135"/>
      <c r="GAD7" s="1135"/>
      <c r="GAE7" s="1135"/>
      <c r="GAF7" s="1135"/>
      <c r="GAG7" s="1135"/>
      <c r="GAH7" s="1135"/>
      <c r="GAI7" s="1135"/>
      <c r="GAJ7" s="1135"/>
      <c r="GAK7" s="1135"/>
      <c r="GAL7" s="1135"/>
      <c r="GAM7" s="1135"/>
      <c r="GAN7" s="1135"/>
      <c r="GAO7" s="1135"/>
      <c r="GAP7" s="1135"/>
      <c r="GAQ7" s="1135"/>
      <c r="GAR7" s="1135"/>
      <c r="GAS7" s="1135"/>
      <c r="GAT7" s="1135"/>
      <c r="GAU7" s="1135"/>
      <c r="GAV7" s="1135"/>
      <c r="GAW7" s="1135"/>
      <c r="GAX7" s="1135"/>
      <c r="GAY7" s="1135"/>
      <c r="GAZ7" s="1135"/>
      <c r="GBA7" s="1135"/>
      <c r="GBB7" s="1135"/>
      <c r="GBC7" s="1135"/>
      <c r="GBD7" s="1135"/>
      <c r="GBE7" s="1135"/>
      <c r="GBF7" s="1135"/>
      <c r="GBG7" s="1135"/>
      <c r="GBH7" s="1135"/>
      <c r="GBI7" s="1135"/>
      <c r="GBJ7" s="1135"/>
      <c r="GBK7" s="1135"/>
      <c r="GBL7" s="1135"/>
      <c r="GBM7" s="1135"/>
      <c r="GBN7" s="1135"/>
      <c r="GBO7" s="1135"/>
      <c r="GBP7" s="1135"/>
      <c r="GBQ7" s="1135"/>
      <c r="GBR7" s="1135"/>
      <c r="GBS7" s="1135"/>
      <c r="GBT7" s="1135"/>
      <c r="GBU7" s="1135"/>
      <c r="GBV7" s="1135"/>
      <c r="GBW7" s="1135"/>
      <c r="GBX7" s="1135"/>
      <c r="GBY7" s="1135"/>
      <c r="GBZ7" s="1135"/>
      <c r="GCA7" s="1135"/>
      <c r="GCB7" s="1135"/>
      <c r="GCC7" s="1135"/>
      <c r="GCD7" s="1135"/>
      <c r="GCE7" s="1135"/>
      <c r="GCF7" s="1135"/>
      <c r="GCG7" s="1135"/>
      <c r="GCH7" s="1135"/>
      <c r="GCI7" s="1135"/>
      <c r="GCJ7" s="1135"/>
      <c r="GCK7" s="1135"/>
      <c r="GCL7" s="1135"/>
      <c r="GCM7" s="1135"/>
      <c r="GCN7" s="1135"/>
      <c r="GCO7" s="1135"/>
      <c r="GCP7" s="1135"/>
      <c r="GCQ7" s="1135"/>
      <c r="GCR7" s="1135"/>
      <c r="GCS7" s="1135"/>
      <c r="GCT7" s="1135"/>
      <c r="GCU7" s="1135"/>
      <c r="GCV7" s="1135"/>
      <c r="GCW7" s="1135"/>
      <c r="GCX7" s="1135"/>
      <c r="GCY7" s="1135"/>
      <c r="GCZ7" s="1135"/>
      <c r="GDA7" s="1135"/>
      <c r="GDB7" s="1135"/>
      <c r="GDC7" s="1135"/>
      <c r="GDD7" s="1135"/>
      <c r="GDE7" s="1135"/>
      <c r="GDF7" s="1135"/>
      <c r="GDG7" s="1135"/>
      <c r="GDH7" s="1135"/>
      <c r="GDI7" s="1135"/>
      <c r="GDJ7" s="1135"/>
      <c r="GDK7" s="1135"/>
      <c r="GDL7" s="1135"/>
      <c r="GDM7" s="1135"/>
      <c r="GDN7" s="1135"/>
      <c r="GDO7" s="1135"/>
      <c r="GDP7" s="1135"/>
      <c r="GDQ7" s="1135"/>
      <c r="GDR7" s="1135"/>
      <c r="GDS7" s="1135"/>
      <c r="GDT7" s="1135"/>
      <c r="GDU7" s="1135"/>
      <c r="GDV7" s="1135"/>
      <c r="GDW7" s="1135"/>
      <c r="GDX7" s="1135"/>
      <c r="GDY7" s="1135"/>
      <c r="GDZ7" s="1135"/>
      <c r="GEA7" s="1135"/>
      <c r="GEB7" s="1135"/>
      <c r="GEC7" s="1135"/>
      <c r="GED7" s="1135"/>
      <c r="GEE7" s="1135"/>
      <c r="GEF7" s="1135"/>
      <c r="GEG7" s="1135"/>
      <c r="GEH7" s="1135"/>
      <c r="GEI7" s="1135"/>
      <c r="GEJ7" s="1135"/>
      <c r="GEK7" s="1135"/>
      <c r="GEL7" s="1135"/>
      <c r="GEM7" s="1135"/>
      <c r="GEN7" s="1135"/>
      <c r="GEO7" s="1135"/>
      <c r="GEP7" s="1135"/>
      <c r="GEQ7" s="1135"/>
      <c r="GER7" s="1135"/>
      <c r="GES7" s="1135"/>
      <c r="GET7" s="1135"/>
      <c r="GEU7" s="1135"/>
      <c r="GEV7" s="1135"/>
      <c r="GEW7" s="1135"/>
      <c r="GEX7" s="1135"/>
      <c r="GEY7" s="1135"/>
      <c r="GEZ7" s="1135"/>
      <c r="GFA7" s="1135"/>
      <c r="GFB7" s="1135"/>
      <c r="GFC7" s="1135"/>
      <c r="GFD7" s="1135"/>
      <c r="GFE7" s="1135"/>
      <c r="GFF7" s="1135"/>
      <c r="GFG7" s="1135"/>
      <c r="GFH7" s="1135"/>
      <c r="GFI7" s="1135"/>
      <c r="GFJ7" s="1135"/>
      <c r="GFK7" s="1135"/>
      <c r="GFL7" s="1135"/>
      <c r="GFM7" s="1135"/>
      <c r="GFN7" s="1135"/>
      <c r="GFO7" s="1135"/>
      <c r="GFP7" s="1135"/>
      <c r="GFQ7" s="1135"/>
      <c r="GFR7" s="1135"/>
      <c r="GFS7" s="1135"/>
      <c r="GFT7" s="1135"/>
      <c r="GFU7" s="1135"/>
      <c r="GFV7" s="1135"/>
      <c r="GFW7" s="1135"/>
      <c r="GFX7" s="1135"/>
      <c r="GFY7" s="1135"/>
      <c r="GFZ7" s="1135"/>
      <c r="GGA7" s="1135"/>
      <c r="GGB7" s="1135"/>
      <c r="GGC7" s="1135"/>
      <c r="GGD7" s="1135"/>
      <c r="GGE7" s="1135"/>
      <c r="GGF7" s="1135"/>
      <c r="GGG7" s="1135"/>
      <c r="GGH7" s="1135"/>
      <c r="GGI7" s="1135"/>
      <c r="GGJ7" s="1135"/>
      <c r="GGK7" s="1135"/>
      <c r="GGL7" s="1135"/>
      <c r="GGM7" s="1135"/>
      <c r="GGN7" s="1135"/>
      <c r="GGO7" s="1135"/>
      <c r="GGP7" s="1135"/>
      <c r="GGQ7" s="1135"/>
      <c r="GGR7" s="1135"/>
      <c r="GGS7" s="1135"/>
      <c r="GGT7" s="1135"/>
      <c r="GGU7" s="1135"/>
      <c r="GGV7" s="1135"/>
      <c r="GGW7" s="1135"/>
      <c r="GGX7" s="1135"/>
      <c r="GGY7" s="1135"/>
      <c r="GGZ7" s="1135"/>
      <c r="GHA7" s="1135"/>
      <c r="GHB7" s="1135"/>
      <c r="GHC7" s="1135"/>
      <c r="GHD7" s="1135"/>
      <c r="GHE7" s="1135"/>
      <c r="GHF7" s="1135"/>
      <c r="GHG7" s="1135"/>
      <c r="GHH7" s="1135"/>
      <c r="GHI7" s="1135"/>
      <c r="GHJ7" s="1135"/>
      <c r="GHK7" s="1135"/>
      <c r="GHL7" s="1135"/>
      <c r="GHM7" s="1135"/>
      <c r="GHN7" s="1135"/>
      <c r="GHO7" s="1135"/>
      <c r="GHP7" s="1135"/>
      <c r="GHQ7" s="1135"/>
      <c r="GHR7" s="1135"/>
      <c r="GHS7" s="1135"/>
      <c r="GHT7" s="1135"/>
      <c r="GHU7" s="1135"/>
      <c r="GHV7" s="1135"/>
      <c r="GHW7" s="1135"/>
      <c r="GHX7" s="1135"/>
      <c r="GHY7" s="1135"/>
      <c r="GHZ7" s="1135"/>
      <c r="GIA7" s="1135"/>
      <c r="GIB7" s="1135"/>
      <c r="GIC7" s="1135"/>
      <c r="GID7" s="1135"/>
      <c r="GIE7" s="1135"/>
      <c r="GIF7" s="1135"/>
      <c r="GIG7" s="1135"/>
      <c r="GIH7" s="1135"/>
      <c r="GII7" s="1135"/>
      <c r="GIJ7" s="1135"/>
      <c r="GIK7" s="1135"/>
      <c r="GIL7" s="1135"/>
      <c r="GIM7" s="1135"/>
      <c r="GIN7" s="1135"/>
      <c r="GIO7" s="1135"/>
      <c r="GIP7" s="1135"/>
      <c r="GIQ7" s="1135"/>
      <c r="GIR7" s="1135"/>
      <c r="GIS7" s="1135"/>
      <c r="GIT7" s="1135"/>
      <c r="GIU7" s="1135"/>
      <c r="GIV7" s="1135"/>
      <c r="GIW7" s="1135"/>
      <c r="GIX7" s="1135"/>
      <c r="GIY7" s="1135"/>
      <c r="GIZ7" s="1135"/>
      <c r="GJA7" s="1135"/>
      <c r="GJB7" s="1135"/>
      <c r="GJC7" s="1135"/>
      <c r="GJD7" s="1135"/>
      <c r="GJE7" s="1135"/>
      <c r="GJF7" s="1135"/>
      <c r="GJG7" s="1135"/>
      <c r="GJH7" s="1135"/>
      <c r="GJI7" s="1135"/>
      <c r="GJJ7" s="1135"/>
      <c r="GJK7" s="1135"/>
      <c r="GJL7" s="1135"/>
      <c r="GJM7" s="1135"/>
      <c r="GJN7" s="1135"/>
      <c r="GJO7" s="1135"/>
      <c r="GJP7" s="1135"/>
      <c r="GJQ7" s="1135"/>
      <c r="GJR7" s="1135"/>
      <c r="GJS7" s="1135"/>
      <c r="GJT7" s="1135"/>
      <c r="GJU7" s="1135"/>
      <c r="GJV7" s="1135"/>
      <c r="GJW7" s="1135"/>
      <c r="GJX7" s="1135"/>
      <c r="GJY7" s="1135"/>
      <c r="GJZ7" s="1135"/>
      <c r="GKA7" s="1135"/>
      <c r="GKB7" s="1135"/>
      <c r="GKC7" s="1135"/>
      <c r="GKD7" s="1135"/>
      <c r="GKE7" s="1135"/>
      <c r="GKF7" s="1135"/>
      <c r="GKG7" s="1135"/>
      <c r="GKH7" s="1135"/>
      <c r="GKI7" s="1135"/>
      <c r="GKJ7" s="1135"/>
      <c r="GKK7" s="1135"/>
      <c r="GKL7" s="1135"/>
      <c r="GKM7" s="1135"/>
      <c r="GKN7" s="1135"/>
      <c r="GKO7" s="1135"/>
      <c r="GKP7" s="1135"/>
      <c r="GKQ7" s="1135"/>
      <c r="GKR7" s="1135"/>
      <c r="GKS7" s="1135"/>
      <c r="GKT7" s="1135"/>
      <c r="GKU7" s="1135"/>
      <c r="GKV7" s="1135"/>
      <c r="GKW7" s="1135"/>
      <c r="GKX7" s="1135"/>
      <c r="GKY7" s="1135"/>
      <c r="GKZ7" s="1135"/>
      <c r="GLA7" s="1135"/>
      <c r="GLB7" s="1135"/>
      <c r="GLC7" s="1135"/>
      <c r="GLD7" s="1135"/>
      <c r="GLE7" s="1135"/>
      <c r="GLF7" s="1135"/>
      <c r="GLG7" s="1135"/>
      <c r="GLH7" s="1135"/>
      <c r="GLI7" s="1135"/>
      <c r="GLJ7" s="1135"/>
      <c r="GLK7" s="1135"/>
      <c r="GLL7" s="1135"/>
      <c r="GLM7" s="1135"/>
      <c r="GLN7" s="1135"/>
      <c r="GLO7" s="1135"/>
      <c r="GLP7" s="1135"/>
      <c r="GLQ7" s="1135"/>
      <c r="GLR7" s="1135"/>
      <c r="GLS7" s="1135"/>
      <c r="GLT7" s="1135"/>
      <c r="GLU7" s="1135"/>
      <c r="GLV7" s="1135"/>
      <c r="GLW7" s="1135"/>
      <c r="GLX7" s="1135"/>
      <c r="GLY7" s="1135"/>
      <c r="GLZ7" s="1135"/>
      <c r="GMA7" s="1135"/>
      <c r="GMB7" s="1135"/>
      <c r="GMC7" s="1135"/>
      <c r="GMD7" s="1135"/>
      <c r="GME7" s="1135"/>
      <c r="GMF7" s="1135"/>
      <c r="GMG7" s="1135"/>
      <c r="GMH7" s="1135"/>
      <c r="GMI7" s="1135"/>
      <c r="GMJ7" s="1135"/>
      <c r="GMK7" s="1135"/>
      <c r="GML7" s="1135"/>
      <c r="GMM7" s="1135"/>
      <c r="GMN7" s="1135"/>
      <c r="GMO7" s="1135"/>
      <c r="GMP7" s="1135"/>
      <c r="GMQ7" s="1135"/>
      <c r="GMR7" s="1135"/>
      <c r="GMS7" s="1135"/>
      <c r="GMT7" s="1135"/>
      <c r="GMU7" s="1135"/>
      <c r="GMV7" s="1135"/>
      <c r="GMW7" s="1135"/>
      <c r="GMX7" s="1135"/>
      <c r="GMY7" s="1135"/>
      <c r="GMZ7" s="1135"/>
      <c r="GNA7" s="1135"/>
      <c r="GNB7" s="1135"/>
      <c r="GNC7" s="1135"/>
      <c r="GND7" s="1135"/>
      <c r="GNE7" s="1135"/>
      <c r="GNF7" s="1135"/>
      <c r="GNG7" s="1135"/>
      <c r="GNH7" s="1135"/>
      <c r="GNI7" s="1135"/>
      <c r="GNJ7" s="1135"/>
      <c r="GNK7" s="1135"/>
      <c r="GNL7" s="1135"/>
      <c r="GNM7" s="1135"/>
      <c r="GNN7" s="1135"/>
      <c r="GNO7" s="1135"/>
      <c r="GNP7" s="1135"/>
      <c r="GNQ7" s="1135"/>
      <c r="GNR7" s="1135"/>
      <c r="GNS7" s="1135"/>
      <c r="GNT7" s="1135"/>
      <c r="GNU7" s="1135"/>
      <c r="GNV7" s="1135"/>
      <c r="GNW7" s="1135"/>
      <c r="GNX7" s="1135"/>
      <c r="GNY7" s="1135"/>
      <c r="GNZ7" s="1135"/>
      <c r="GOA7" s="1135"/>
      <c r="GOB7" s="1135"/>
      <c r="GOC7" s="1135"/>
      <c r="GOD7" s="1135"/>
      <c r="GOE7" s="1135"/>
      <c r="GOF7" s="1135"/>
      <c r="GOG7" s="1135"/>
      <c r="GOH7" s="1135"/>
      <c r="GOI7" s="1135"/>
      <c r="GOJ7" s="1135"/>
      <c r="GOK7" s="1135"/>
      <c r="GOL7" s="1135"/>
      <c r="GOM7" s="1135"/>
      <c r="GON7" s="1135"/>
      <c r="GOO7" s="1135"/>
      <c r="GOP7" s="1135"/>
      <c r="GOQ7" s="1135"/>
      <c r="GOR7" s="1135"/>
      <c r="GOS7" s="1135"/>
      <c r="GOT7" s="1135"/>
      <c r="GOU7" s="1135"/>
      <c r="GOV7" s="1135"/>
      <c r="GOW7" s="1135"/>
      <c r="GOX7" s="1135"/>
      <c r="GOY7" s="1135"/>
      <c r="GOZ7" s="1135"/>
      <c r="GPA7" s="1135"/>
      <c r="GPB7" s="1135"/>
      <c r="GPC7" s="1135"/>
      <c r="GPD7" s="1135"/>
      <c r="GPE7" s="1135"/>
      <c r="GPF7" s="1135"/>
      <c r="GPG7" s="1135"/>
      <c r="GPH7" s="1135"/>
      <c r="GPI7" s="1135"/>
      <c r="GPJ7" s="1135"/>
      <c r="GPK7" s="1135"/>
      <c r="GPL7" s="1135"/>
      <c r="GPM7" s="1135"/>
      <c r="GPN7" s="1135"/>
      <c r="GPO7" s="1135"/>
      <c r="GPP7" s="1135"/>
      <c r="GPQ7" s="1135"/>
      <c r="GPR7" s="1135"/>
      <c r="GPS7" s="1135"/>
      <c r="GPT7" s="1135"/>
      <c r="GPU7" s="1135"/>
      <c r="GPV7" s="1135"/>
      <c r="GPW7" s="1135"/>
      <c r="GPX7" s="1135"/>
      <c r="GPY7" s="1135"/>
      <c r="GPZ7" s="1135"/>
      <c r="GQA7" s="1135"/>
      <c r="GQB7" s="1135"/>
      <c r="GQC7" s="1135"/>
      <c r="GQD7" s="1135"/>
      <c r="GQE7" s="1135"/>
      <c r="GQF7" s="1135"/>
      <c r="GQG7" s="1135"/>
      <c r="GQH7" s="1135"/>
      <c r="GQI7" s="1135"/>
      <c r="GQJ7" s="1135"/>
      <c r="GQK7" s="1135"/>
      <c r="GQL7" s="1135"/>
      <c r="GQM7" s="1135"/>
      <c r="GQN7" s="1135"/>
      <c r="GQO7" s="1135"/>
      <c r="GQP7" s="1135"/>
      <c r="GQQ7" s="1135"/>
      <c r="GQR7" s="1135"/>
      <c r="GQS7" s="1135"/>
      <c r="GQT7" s="1135"/>
      <c r="GQU7" s="1135"/>
      <c r="GQV7" s="1135"/>
      <c r="GQW7" s="1135"/>
      <c r="GQX7" s="1135"/>
      <c r="GQY7" s="1135"/>
      <c r="GQZ7" s="1135"/>
      <c r="GRA7" s="1135"/>
      <c r="GRB7" s="1135"/>
      <c r="GRC7" s="1135"/>
      <c r="GRD7" s="1135"/>
      <c r="GRE7" s="1135"/>
      <c r="GRF7" s="1135"/>
      <c r="GRG7" s="1135"/>
      <c r="GRH7" s="1135"/>
      <c r="GRI7" s="1135"/>
      <c r="GRJ7" s="1135"/>
      <c r="GRK7" s="1135"/>
      <c r="GRL7" s="1135"/>
      <c r="GRM7" s="1135"/>
      <c r="GRN7" s="1135"/>
      <c r="GRO7" s="1135"/>
      <c r="GRP7" s="1135"/>
      <c r="GRQ7" s="1135"/>
      <c r="GRR7" s="1135"/>
      <c r="GRS7" s="1135"/>
      <c r="GRT7" s="1135"/>
      <c r="GRU7" s="1135"/>
      <c r="GRV7" s="1135"/>
      <c r="GRW7" s="1135"/>
      <c r="GRX7" s="1135"/>
      <c r="GRY7" s="1135"/>
      <c r="GRZ7" s="1135"/>
      <c r="GSA7" s="1135"/>
      <c r="GSB7" s="1135"/>
      <c r="GSC7" s="1135"/>
      <c r="GSD7" s="1135"/>
      <c r="GSE7" s="1135"/>
      <c r="GSF7" s="1135"/>
      <c r="GSG7" s="1135"/>
      <c r="GSH7" s="1135"/>
      <c r="GSI7" s="1135"/>
      <c r="GSJ7" s="1135"/>
      <c r="GSK7" s="1135"/>
      <c r="GSL7" s="1135"/>
      <c r="GSM7" s="1135"/>
      <c r="GSN7" s="1135"/>
      <c r="GSO7" s="1135"/>
      <c r="GSP7" s="1135"/>
      <c r="GSQ7" s="1135"/>
      <c r="GSR7" s="1135"/>
      <c r="GSS7" s="1135"/>
      <c r="GST7" s="1135"/>
      <c r="GSU7" s="1135"/>
      <c r="GSV7" s="1135"/>
      <c r="GSW7" s="1135"/>
      <c r="GSX7" s="1135"/>
      <c r="GSY7" s="1135"/>
      <c r="GSZ7" s="1135"/>
      <c r="GTA7" s="1135"/>
      <c r="GTB7" s="1135"/>
      <c r="GTC7" s="1135"/>
      <c r="GTD7" s="1135"/>
      <c r="GTE7" s="1135"/>
      <c r="GTF7" s="1135"/>
      <c r="GTG7" s="1135"/>
      <c r="GTH7" s="1135"/>
      <c r="GTI7" s="1135"/>
      <c r="GTJ7" s="1135"/>
      <c r="GTK7" s="1135"/>
      <c r="GTL7" s="1135"/>
      <c r="GTM7" s="1135"/>
      <c r="GTN7" s="1135"/>
      <c r="GTO7" s="1135"/>
      <c r="GTP7" s="1135"/>
      <c r="GTQ7" s="1135"/>
      <c r="GTR7" s="1135"/>
      <c r="GTS7" s="1135"/>
      <c r="GTT7" s="1135"/>
      <c r="GTU7" s="1135"/>
      <c r="GTV7" s="1135"/>
      <c r="GTW7" s="1135"/>
      <c r="GTX7" s="1135"/>
      <c r="GTY7" s="1135"/>
      <c r="GTZ7" s="1135"/>
      <c r="GUA7" s="1135"/>
      <c r="GUB7" s="1135"/>
      <c r="GUC7" s="1135"/>
      <c r="GUD7" s="1135"/>
      <c r="GUE7" s="1135"/>
      <c r="GUF7" s="1135"/>
      <c r="GUG7" s="1135"/>
      <c r="GUH7" s="1135"/>
      <c r="GUI7" s="1135"/>
      <c r="GUJ7" s="1135"/>
      <c r="GUK7" s="1135"/>
      <c r="GUL7" s="1135"/>
      <c r="GUM7" s="1135"/>
      <c r="GUN7" s="1135"/>
      <c r="GUO7" s="1135"/>
      <c r="GUP7" s="1135"/>
      <c r="GUQ7" s="1135"/>
      <c r="GUR7" s="1135"/>
      <c r="GUS7" s="1135"/>
      <c r="GUT7" s="1135"/>
      <c r="GUU7" s="1135"/>
      <c r="GUV7" s="1135"/>
      <c r="GUW7" s="1135"/>
      <c r="GUX7" s="1135"/>
      <c r="GUY7" s="1135"/>
      <c r="GUZ7" s="1135"/>
      <c r="GVA7" s="1135"/>
      <c r="GVB7" s="1135"/>
      <c r="GVC7" s="1135"/>
      <c r="GVD7" s="1135"/>
      <c r="GVE7" s="1135"/>
      <c r="GVF7" s="1135"/>
      <c r="GVG7" s="1135"/>
      <c r="GVH7" s="1135"/>
      <c r="GVI7" s="1135"/>
      <c r="GVJ7" s="1135"/>
      <c r="GVK7" s="1135"/>
      <c r="GVL7" s="1135"/>
      <c r="GVM7" s="1135"/>
      <c r="GVN7" s="1135"/>
      <c r="GVO7" s="1135"/>
      <c r="GVP7" s="1135"/>
      <c r="GVQ7" s="1135"/>
      <c r="GVR7" s="1135"/>
      <c r="GVS7" s="1135"/>
      <c r="GVT7" s="1135"/>
      <c r="GVU7" s="1135"/>
      <c r="GVV7" s="1135"/>
      <c r="GVW7" s="1135"/>
      <c r="GVX7" s="1135"/>
      <c r="GVY7" s="1135"/>
      <c r="GVZ7" s="1135"/>
      <c r="GWA7" s="1135"/>
      <c r="GWB7" s="1135"/>
      <c r="GWC7" s="1135"/>
      <c r="GWD7" s="1135"/>
      <c r="GWE7" s="1135"/>
      <c r="GWF7" s="1135"/>
      <c r="GWG7" s="1135"/>
      <c r="GWH7" s="1135"/>
      <c r="GWI7" s="1135"/>
      <c r="GWJ7" s="1135"/>
      <c r="GWK7" s="1135"/>
      <c r="GWL7" s="1135"/>
      <c r="GWM7" s="1135"/>
      <c r="GWN7" s="1135"/>
      <c r="GWO7" s="1135"/>
      <c r="GWP7" s="1135"/>
      <c r="GWQ7" s="1135"/>
      <c r="GWR7" s="1135"/>
      <c r="GWS7" s="1135"/>
      <c r="GWT7" s="1135"/>
      <c r="GWU7" s="1135"/>
      <c r="GWV7" s="1135"/>
      <c r="GWW7" s="1135"/>
      <c r="GWX7" s="1135"/>
      <c r="GWY7" s="1135"/>
      <c r="GWZ7" s="1135"/>
      <c r="GXA7" s="1135"/>
      <c r="GXB7" s="1135"/>
      <c r="GXC7" s="1135"/>
      <c r="GXD7" s="1135"/>
      <c r="GXE7" s="1135"/>
      <c r="GXF7" s="1135"/>
      <c r="GXG7" s="1135"/>
      <c r="GXH7" s="1135"/>
      <c r="GXI7" s="1135"/>
      <c r="GXJ7" s="1135"/>
      <c r="GXK7" s="1135"/>
      <c r="GXL7" s="1135"/>
      <c r="GXM7" s="1135"/>
      <c r="GXN7" s="1135"/>
      <c r="GXO7" s="1135"/>
      <c r="GXP7" s="1135"/>
      <c r="GXQ7" s="1135"/>
      <c r="GXR7" s="1135"/>
      <c r="GXS7" s="1135"/>
      <c r="GXT7" s="1135"/>
      <c r="GXU7" s="1135"/>
      <c r="GXV7" s="1135"/>
      <c r="GXW7" s="1135"/>
      <c r="GXX7" s="1135"/>
      <c r="GXY7" s="1135"/>
      <c r="GXZ7" s="1135"/>
      <c r="GYA7" s="1135"/>
      <c r="GYB7" s="1135"/>
      <c r="GYC7" s="1135"/>
      <c r="GYD7" s="1135"/>
      <c r="GYE7" s="1135"/>
      <c r="GYF7" s="1135"/>
      <c r="GYG7" s="1135"/>
      <c r="GYH7" s="1135"/>
      <c r="GYI7" s="1135"/>
      <c r="GYJ7" s="1135"/>
      <c r="GYK7" s="1135"/>
      <c r="GYL7" s="1135"/>
      <c r="GYM7" s="1135"/>
      <c r="GYN7" s="1135"/>
      <c r="GYO7" s="1135"/>
      <c r="GYP7" s="1135"/>
      <c r="GYQ7" s="1135"/>
      <c r="GYR7" s="1135"/>
      <c r="GYS7" s="1135"/>
      <c r="GYT7" s="1135"/>
      <c r="GYU7" s="1135"/>
      <c r="GYV7" s="1135"/>
      <c r="GYW7" s="1135"/>
      <c r="GYX7" s="1135"/>
      <c r="GYY7" s="1135"/>
      <c r="GYZ7" s="1135"/>
      <c r="GZA7" s="1135"/>
      <c r="GZB7" s="1135"/>
      <c r="GZC7" s="1135"/>
      <c r="GZD7" s="1135"/>
      <c r="GZE7" s="1135"/>
      <c r="GZF7" s="1135"/>
      <c r="GZG7" s="1135"/>
      <c r="GZH7" s="1135"/>
      <c r="GZI7" s="1135"/>
      <c r="GZJ7" s="1135"/>
      <c r="GZK7" s="1135"/>
      <c r="GZL7" s="1135"/>
      <c r="GZM7" s="1135"/>
      <c r="GZN7" s="1135"/>
      <c r="GZO7" s="1135"/>
      <c r="GZP7" s="1135"/>
      <c r="GZQ7" s="1135"/>
      <c r="GZR7" s="1135"/>
      <c r="GZS7" s="1135"/>
      <c r="GZT7" s="1135"/>
      <c r="GZU7" s="1135"/>
      <c r="GZV7" s="1135"/>
      <c r="GZW7" s="1135"/>
      <c r="GZX7" s="1135"/>
      <c r="GZY7" s="1135"/>
      <c r="GZZ7" s="1135"/>
      <c r="HAA7" s="1135"/>
      <c r="HAB7" s="1135"/>
      <c r="HAC7" s="1135"/>
      <c r="HAD7" s="1135"/>
      <c r="HAE7" s="1135"/>
      <c r="HAF7" s="1135"/>
      <c r="HAG7" s="1135"/>
      <c r="HAH7" s="1135"/>
      <c r="HAI7" s="1135"/>
      <c r="HAJ7" s="1135"/>
      <c r="HAK7" s="1135"/>
      <c r="HAL7" s="1135"/>
      <c r="HAM7" s="1135"/>
      <c r="HAN7" s="1135"/>
      <c r="HAO7" s="1135"/>
      <c r="HAP7" s="1135"/>
      <c r="HAQ7" s="1135"/>
      <c r="HAR7" s="1135"/>
      <c r="HAS7" s="1135"/>
      <c r="HAT7" s="1135"/>
      <c r="HAU7" s="1135"/>
      <c r="HAV7" s="1135"/>
      <c r="HAW7" s="1135"/>
      <c r="HAX7" s="1135"/>
      <c r="HAY7" s="1135"/>
      <c r="HAZ7" s="1135"/>
      <c r="HBA7" s="1135"/>
      <c r="HBB7" s="1135"/>
      <c r="HBC7" s="1135"/>
      <c r="HBD7" s="1135"/>
      <c r="HBE7" s="1135"/>
      <c r="HBF7" s="1135"/>
      <c r="HBG7" s="1135"/>
      <c r="HBH7" s="1135"/>
      <c r="HBI7" s="1135"/>
      <c r="HBJ7" s="1135"/>
      <c r="HBK7" s="1135"/>
      <c r="HBL7" s="1135"/>
      <c r="HBM7" s="1135"/>
      <c r="HBN7" s="1135"/>
      <c r="HBO7" s="1135"/>
      <c r="HBP7" s="1135"/>
      <c r="HBQ7" s="1135"/>
      <c r="HBR7" s="1135"/>
      <c r="HBS7" s="1135"/>
      <c r="HBT7" s="1135"/>
      <c r="HBU7" s="1135"/>
      <c r="HBV7" s="1135"/>
      <c r="HBW7" s="1135"/>
      <c r="HBX7" s="1135"/>
      <c r="HBY7" s="1135"/>
      <c r="HBZ7" s="1135"/>
      <c r="HCA7" s="1135"/>
      <c r="HCB7" s="1135"/>
      <c r="HCC7" s="1135"/>
      <c r="HCD7" s="1135"/>
      <c r="HCE7" s="1135"/>
      <c r="HCF7" s="1135"/>
      <c r="HCG7" s="1135"/>
      <c r="HCH7" s="1135"/>
      <c r="HCI7" s="1135"/>
      <c r="HCJ7" s="1135"/>
      <c r="HCK7" s="1135"/>
      <c r="HCL7" s="1135"/>
      <c r="HCM7" s="1135"/>
      <c r="HCN7" s="1135"/>
      <c r="HCO7" s="1135"/>
      <c r="HCP7" s="1135"/>
      <c r="HCQ7" s="1135"/>
      <c r="HCR7" s="1135"/>
      <c r="HCS7" s="1135"/>
      <c r="HCT7" s="1135"/>
      <c r="HCU7" s="1135"/>
      <c r="HCV7" s="1135"/>
      <c r="HCW7" s="1135"/>
      <c r="HCX7" s="1135"/>
      <c r="HCY7" s="1135"/>
      <c r="HCZ7" s="1135"/>
      <c r="HDA7" s="1135"/>
      <c r="HDB7" s="1135"/>
      <c r="HDC7" s="1135"/>
      <c r="HDD7" s="1135"/>
      <c r="HDE7" s="1135"/>
      <c r="HDF7" s="1135"/>
      <c r="HDG7" s="1135"/>
      <c r="HDH7" s="1135"/>
      <c r="HDI7" s="1135"/>
      <c r="HDJ7" s="1135"/>
      <c r="HDK7" s="1135"/>
      <c r="HDL7" s="1135"/>
      <c r="HDM7" s="1135"/>
      <c r="HDN7" s="1135"/>
      <c r="HDO7" s="1135"/>
      <c r="HDP7" s="1135"/>
      <c r="HDQ7" s="1135"/>
      <c r="HDR7" s="1135"/>
      <c r="HDS7" s="1135"/>
      <c r="HDT7" s="1135"/>
      <c r="HDU7" s="1135"/>
      <c r="HDV7" s="1135"/>
      <c r="HDW7" s="1135"/>
      <c r="HDX7" s="1135"/>
      <c r="HDY7" s="1135"/>
      <c r="HDZ7" s="1135"/>
      <c r="HEA7" s="1135"/>
      <c r="HEB7" s="1135"/>
      <c r="HEC7" s="1135"/>
      <c r="HED7" s="1135"/>
      <c r="HEE7" s="1135"/>
      <c r="HEF7" s="1135"/>
      <c r="HEG7" s="1135"/>
      <c r="HEH7" s="1135"/>
      <c r="HEI7" s="1135"/>
      <c r="HEJ7" s="1135"/>
      <c r="HEK7" s="1135"/>
      <c r="HEL7" s="1135"/>
      <c r="HEM7" s="1135"/>
      <c r="HEN7" s="1135"/>
      <c r="HEO7" s="1135"/>
      <c r="HEP7" s="1135"/>
      <c r="HEQ7" s="1135"/>
      <c r="HER7" s="1135"/>
      <c r="HES7" s="1135"/>
      <c r="HET7" s="1135"/>
      <c r="HEU7" s="1135"/>
      <c r="HEV7" s="1135"/>
      <c r="HEW7" s="1135"/>
      <c r="HEX7" s="1135"/>
      <c r="HEY7" s="1135"/>
      <c r="HEZ7" s="1135"/>
      <c r="HFA7" s="1135"/>
      <c r="HFB7" s="1135"/>
      <c r="HFC7" s="1135"/>
      <c r="HFD7" s="1135"/>
      <c r="HFE7" s="1135"/>
      <c r="HFF7" s="1135"/>
      <c r="HFG7" s="1135"/>
      <c r="HFH7" s="1135"/>
      <c r="HFI7" s="1135"/>
      <c r="HFJ7" s="1135"/>
      <c r="HFK7" s="1135"/>
      <c r="HFL7" s="1135"/>
      <c r="HFM7" s="1135"/>
      <c r="HFN7" s="1135"/>
      <c r="HFO7" s="1135"/>
      <c r="HFP7" s="1135"/>
      <c r="HFQ7" s="1135"/>
      <c r="HFR7" s="1135"/>
      <c r="HFS7" s="1135"/>
      <c r="HFT7" s="1135"/>
      <c r="HFU7" s="1135"/>
      <c r="HFV7" s="1135"/>
      <c r="HFW7" s="1135"/>
      <c r="HFX7" s="1135"/>
      <c r="HFY7" s="1135"/>
      <c r="HFZ7" s="1135"/>
      <c r="HGA7" s="1135"/>
      <c r="HGB7" s="1135"/>
      <c r="HGC7" s="1135"/>
      <c r="HGD7" s="1135"/>
      <c r="HGE7" s="1135"/>
      <c r="HGF7" s="1135"/>
      <c r="HGG7" s="1135"/>
      <c r="HGH7" s="1135"/>
      <c r="HGI7" s="1135"/>
      <c r="HGJ7" s="1135"/>
      <c r="HGK7" s="1135"/>
      <c r="HGL7" s="1135"/>
      <c r="HGM7" s="1135"/>
      <c r="HGN7" s="1135"/>
      <c r="HGO7" s="1135"/>
      <c r="HGP7" s="1135"/>
      <c r="HGQ7" s="1135"/>
      <c r="HGR7" s="1135"/>
      <c r="HGS7" s="1135"/>
      <c r="HGT7" s="1135"/>
      <c r="HGU7" s="1135"/>
      <c r="HGV7" s="1135"/>
      <c r="HGW7" s="1135"/>
      <c r="HGX7" s="1135"/>
      <c r="HGY7" s="1135"/>
      <c r="HGZ7" s="1135"/>
      <c r="HHA7" s="1135"/>
      <c r="HHB7" s="1135"/>
      <c r="HHC7" s="1135"/>
      <c r="HHD7" s="1135"/>
      <c r="HHE7" s="1135"/>
      <c r="HHF7" s="1135"/>
      <c r="HHG7" s="1135"/>
      <c r="HHH7" s="1135"/>
      <c r="HHI7" s="1135"/>
      <c r="HHJ7" s="1135"/>
      <c r="HHK7" s="1135"/>
      <c r="HHL7" s="1135"/>
      <c r="HHM7" s="1135"/>
      <c r="HHN7" s="1135"/>
      <c r="HHO7" s="1135"/>
      <c r="HHP7" s="1135"/>
      <c r="HHQ7" s="1135"/>
      <c r="HHR7" s="1135"/>
      <c r="HHS7" s="1135"/>
      <c r="HHT7" s="1135"/>
      <c r="HHU7" s="1135"/>
      <c r="HHV7" s="1135"/>
      <c r="HHW7" s="1135"/>
      <c r="HHX7" s="1135"/>
      <c r="HHY7" s="1135"/>
      <c r="HHZ7" s="1135"/>
      <c r="HIA7" s="1135"/>
      <c r="HIB7" s="1135"/>
      <c r="HIC7" s="1135"/>
      <c r="HID7" s="1135"/>
      <c r="HIE7" s="1135"/>
      <c r="HIF7" s="1135"/>
      <c r="HIG7" s="1135"/>
      <c r="HIH7" s="1135"/>
      <c r="HII7" s="1135"/>
      <c r="HIJ7" s="1135"/>
      <c r="HIK7" s="1135"/>
      <c r="HIL7" s="1135"/>
      <c r="HIM7" s="1135"/>
      <c r="HIN7" s="1135"/>
      <c r="HIO7" s="1135"/>
      <c r="HIP7" s="1135"/>
      <c r="HIQ7" s="1135"/>
      <c r="HIR7" s="1135"/>
      <c r="HIS7" s="1135"/>
      <c r="HIT7" s="1135"/>
      <c r="HIU7" s="1135"/>
      <c r="HIV7" s="1135"/>
      <c r="HIW7" s="1135"/>
      <c r="HIX7" s="1135"/>
      <c r="HIY7" s="1135"/>
      <c r="HIZ7" s="1135"/>
      <c r="HJA7" s="1135"/>
      <c r="HJB7" s="1135"/>
      <c r="HJC7" s="1135"/>
      <c r="HJD7" s="1135"/>
      <c r="HJE7" s="1135"/>
      <c r="HJF7" s="1135"/>
      <c r="HJG7" s="1135"/>
      <c r="HJH7" s="1135"/>
      <c r="HJI7" s="1135"/>
      <c r="HJJ7" s="1135"/>
      <c r="HJK7" s="1135"/>
      <c r="HJL7" s="1135"/>
      <c r="HJM7" s="1135"/>
      <c r="HJN7" s="1135"/>
      <c r="HJO7" s="1135"/>
      <c r="HJP7" s="1135"/>
      <c r="HJQ7" s="1135"/>
      <c r="HJR7" s="1135"/>
      <c r="HJS7" s="1135"/>
      <c r="HJT7" s="1135"/>
      <c r="HJU7" s="1135"/>
      <c r="HJV7" s="1135"/>
      <c r="HJW7" s="1135"/>
      <c r="HJX7" s="1135"/>
      <c r="HJY7" s="1135"/>
      <c r="HJZ7" s="1135"/>
      <c r="HKA7" s="1135"/>
      <c r="HKB7" s="1135"/>
      <c r="HKC7" s="1135"/>
      <c r="HKD7" s="1135"/>
      <c r="HKE7" s="1135"/>
      <c r="HKF7" s="1135"/>
      <c r="HKG7" s="1135"/>
      <c r="HKH7" s="1135"/>
      <c r="HKI7" s="1135"/>
      <c r="HKJ7" s="1135"/>
      <c r="HKK7" s="1135"/>
      <c r="HKL7" s="1135"/>
      <c r="HKM7" s="1135"/>
      <c r="HKN7" s="1135"/>
      <c r="HKO7" s="1135"/>
      <c r="HKP7" s="1135"/>
      <c r="HKQ7" s="1135"/>
      <c r="HKR7" s="1135"/>
      <c r="HKS7" s="1135"/>
      <c r="HKT7" s="1135"/>
      <c r="HKU7" s="1135"/>
      <c r="HKV7" s="1135"/>
      <c r="HKW7" s="1135"/>
      <c r="HKX7" s="1135"/>
      <c r="HKY7" s="1135"/>
      <c r="HKZ7" s="1135"/>
      <c r="HLA7" s="1135"/>
      <c r="HLB7" s="1135"/>
      <c r="HLC7" s="1135"/>
      <c r="HLD7" s="1135"/>
      <c r="HLE7" s="1135"/>
      <c r="HLF7" s="1135"/>
      <c r="HLG7" s="1135"/>
      <c r="HLH7" s="1135"/>
      <c r="HLI7" s="1135"/>
      <c r="HLJ7" s="1135"/>
      <c r="HLK7" s="1135"/>
      <c r="HLL7" s="1135"/>
      <c r="HLM7" s="1135"/>
      <c r="HLN7" s="1135"/>
      <c r="HLO7" s="1135"/>
      <c r="HLP7" s="1135"/>
      <c r="HLQ7" s="1135"/>
      <c r="HLR7" s="1135"/>
      <c r="HLS7" s="1135"/>
      <c r="HLT7" s="1135"/>
      <c r="HLU7" s="1135"/>
      <c r="HLV7" s="1135"/>
      <c r="HLW7" s="1135"/>
      <c r="HLX7" s="1135"/>
      <c r="HLY7" s="1135"/>
      <c r="HLZ7" s="1135"/>
      <c r="HMA7" s="1135"/>
      <c r="HMB7" s="1135"/>
      <c r="HMC7" s="1135"/>
      <c r="HMD7" s="1135"/>
      <c r="HME7" s="1135"/>
      <c r="HMF7" s="1135"/>
      <c r="HMG7" s="1135"/>
      <c r="HMH7" s="1135"/>
      <c r="HMI7" s="1135"/>
      <c r="HMJ7" s="1135"/>
      <c r="HMK7" s="1135"/>
      <c r="HML7" s="1135"/>
      <c r="HMM7" s="1135"/>
      <c r="HMN7" s="1135"/>
      <c r="HMO7" s="1135"/>
      <c r="HMP7" s="1135"/>
      <c r="HMQ7" s="1135"/>
      <c r="HMR7" s="1135"/>
      <c r="HMS7" s="1135"/>
      <c r="HMT7" s="1135"/>
      <c r="HMU7" s="1135"/>
      <c r="HMV7" s="1135"/>
      <c r="HMW7" s="1135"/>
      <c r="HMX7" s="1135"/>
      <c r="HMY7" s="1135"/>
      <c r="HMZ7" s="1135"/>
      <c r="HNA7" s="1135"/>
      <c r="HNB7" s="1135"/>
      <c r="HNC7" s="1135"/>
      <c r="HND7" s="1135"/>
      <c r="HNE7" s="1135"/>
      <c r="HNF7" s="1135"/>
      <c r="HNG7" s="1135"/>
      <c r="HNH7" s="1135"/>
      <c r="HNI7" s="1135"/>
      <c r="HNJ7" s="1135"/>
      <c r="HNK7" s="1135"/>
      <c r="HNL7" s="1135"/>
      <c r="HNM7" s="1135"/>
      <c r="HNN7" s="1135"/>
      <c r="HNO7" s="1135"/>
      <c r="HNP7" s="1135"/>
      <c r="HNQ7" s="1135"/>
      <c r="HNR7" s="1135"/>
      <c r="HNS7" s="1135"/>
      <c r="HNT7" s="1135"/>
      <c r="HNU7" s="1135"/>
      <c r="HNV7" s="1135"/>
      <c r="HNW7" s="1135"/>
      <c r="HNX7" s="1135"/>
      <c r="HNY7" s="1135"/>
      <c r="HNZ7" s="1135"/>
      <c r="HOA7" s="1135"/>
      <c r="HOB7" s="1135"/>
      <c r="HOC7" s="1135"/>
      <c r="HOD7" s="1135"/>
      <c r="HOE7" s="1135"/>
      <c r="HOF7" s="1135"/>
      <c r="HOG7" s="1135"/>
      <c r="HOH7" s="1135"/>
      <c r="HOI7" s="1135"/>
      <c r="HOJ7" s="1135"/>
      <c r="HOK7" s="1135"/>
      <c r="HOL7" s="1135"/>
      <c r="HOM7" s="1135"/>
      <c r="HON7" s="1135"/>
      <c r="HOO7" s="1135"/>
      <c r="HOP7" s="1135"/>
      <c r="HOQ7" s="1135"/>
      <c r="HOR7" s="1135"/>
      <c r="HOS7" s="1135"/>
      <c r="HOT7" s="1135"/>
      <c r="HOU7" s="1135"/>
      <c r="HOV7" s="1135"/>
      <c r="HOW7" s="1135"/>
      <c r="HOX7" s="1135"/>
      <c r="HOY7" s="1135"/>
      <c r="HOZ7" s="1135"/>
      <c r="HPA7" s="1135"/>
      <c r="HPB7" s="1135"/>
      <c r="HPC7" s="1135"/>
      <c r="HPD7" s="1135"/>
      <c r="HPE7" s="1135"/>
      <c r="HPF7" s="1135"/>
      <c r="HPG7" s="1135"/>
      <c r="HPH7" s="1135"/>
      <c r="HPI7" s="1135"/>
      <c r="HPJ7" s="1135"/>
      <c r="HPK7" s="1135"/>
      <c r="HPL7" s="1135"/>
      <c r="HPM7" s="1135"/>
      <c r="HPN7" s="1135"/>
      <c r="HPO7" s="1135"/>
      <c r="HPP7" s="1135"/>
      <c r="HPQ7" s="1135"/>
      <c r="HPR7" s="1135"/>
      <c r="HPS7" s="1135"/>
      <c r="HPT7" s="1135"/>
      <c r="HPU7" s="1135"/>
      <c r="HPV7" s="1135"/>
      <c r="HPW7" s="1135"/>
      <c r="HPX7" s="1135"/>
      <c r="HPY7" s="1135"/>
      <c r="HPZ7" s="1135"/>
      <c r="HQA7" s="1135"/>
      <c r="HQB7" s="1135"/>
      <c r="HQC7" s="1135"/>
      <c r="HQD7" s="1135"/>
      <c r="HQE7" s="1135"/>
      <c r="HQF7" s="1135"/>
      <c r="HQG7" s="1135"/>
      <c r="HQH7" s="1135"/>
      <c r="HQI7" s="1135"/>
      <c r="HQJ7" s="1135"/>
      <c r="HQK7" s="1135"/>
      <c r="HQL7" s="1135"/>
      <c r="HQM7" s="1135"/>
      <c r="HQN7" s="1135"/>
      <c r="HQO7" s="1135"/>
      <c r="HQP7" s="1135"/>
      <c r="HQQ7" s="1135"/>
      <c r="HQR7" s="1135"/>
      <c r="HQS7" s="1135"/>
      <c r="HQT7" s="1135"/>
      <c r="HQU7" s="1135"/>
      <c r="HQV7" s="1135"/>
      <c r="HQW7" s="1135"/>
      <c r="HQX7" s="1135"/>
      <c r="HQY7" s="1135"/>
      <c r="HQZ7" s="1135"/>
      <c r="HRA7" s="1135"/>
      <c r="HRB7" s="1135"/>
      <c r="HRC7" s="1135"/>
      <c r="HRD7" s="1135"/>
      <c r="HRE7" s="1135"/>
      <c r="HRF7" s="1135"/>
      <c r="HRG7" s="1135"/>
      <c r="HRH7" s="1135"/>
      <c r="HRI7" s="1135"/>
      <c r="HRJ7" s="1135"/>
      <c r="HRK7" s="1135"/>
      <c r="HRL7" s="1135"/>
      <c r="HRM7" s="1135"/>
      <c r="HRN7" s="1135"/>
      <c r="HRO7" s="1135"/>
      <c r="HRP7" s="1135"/>
      <c r="HRQ7" s="1135"/>
      <c r="HRR7" s="1135"/>
      <c r="HRS7" s="1135"/>
      <c r="HRT7" s="1135"/>
      <c r="HRU7" s="1135"/>
      <c r="HRV7" s="1135"/>
      <c r="HRW7" s="1135"/>
      <c r="HRX7" s="1135"/>
      <c r="HRY7" s="1135"/>
      <c r="HRZ7" s="1135"/>
      <c r="HSA7" s="1135"/>
      <c r="HSB7" s="1135"/>
      <c r="HSC7" s="1135"/>
      <c r="HSD7" s="1135"/>
      <c r="HSE7" s="1135"/>
      <c r="HSF7" s="1135"/>
      <c r="HSG7" s="1135"/>
      <c r="HSH7" s="1135"/>
      <c r="HSI7" s="1135"/>
      <c r="HSJ7" s="1135"/>
      <c r="HSK7" s="1135"/>
      <c r="HSL7" s="1135"/>
      <c r="HSM7" s="1135"/>
      <c r="HSN7" s="1135"/>
      <c r="HSO7" s="1135"/>
      <c r="HSP7" s="1135"/>
      <c r="HSQ7" s="1135"/>
      <c r="HSR7" s="1135"/>
      <c r="HSS7" s="1135"/>
      <c r="HST7" s="1135"/>
      <c r="HSU7" s="1135"/>
      <c r="HSV7" s="1135"/>
      <c r="HSW7" s="1135"/>
      <c r="HSX7" s="1135"/>
      <c r="HSY7" s="1135"/>
      <c r="HSZ7" s="1135"/>
      <c r="HTA7" s="1135"/>
      <c r="HTB7" s="1135"/>
      <c r="HTC7" s="1135"/>
      <c r="HTD7" s="1135"/>
      <c r="HTE7" s="1135"/>
      <c r="HTF7" s="1135"/>
      <c r="HTG7" s="1135"/>
      <c r="HTH7" s="1135"/>
      <c r="HTI7" s="1135"/>
      <c r="HTJ7" s="1135"/>
      <c r="HTK7" s="1135"/>
      <c r="HTL7" s="1135"/>
      <c r="HTM7" s="1135"/>
      <c r="HTN7" s="1135"/>
      <c r="HTO7" s="1135"/>
      <c r="HTP7" s="1135"/>
      <c r="HTQ7" s="1135"/>
      <c r="HTR7" s="1135"/>
      <c r="HTS7" s="1135"/>
      <c r="HTT7" s="1135"/>
      <c r="HTU7" s="1135"/>
      <c r="HTV7" s="1135"/>
      <c r="HTW7" s="1135"/>
      <c r="HTX7" s="1135"/>
      <c r="HTY7" s="1135"/>
      <c r="HTZ7" s="1135"/>
      <c r="HUA7" s="1135"/>
      <c r="HUB7" s="1135"/>
      <c r="HUC7" s="1135"/>
      <c r="HUD7" s="1135"/>
      <c r="HUE7" s="1135"/>
      <c r="HUF7" s="1135"/>
      <c r="HUG7" s="1135"/>
      <c r="HUH7" s="1135"/>
      <c r="HUI7" s="1135"/>
      <c r="HUJ7" s="1135"/>
      <c r="HUK7" s="1135"/>
      <c r="HUL7" s="1135"/>
      <c r="HUM7" s="1135"/>
      <c r="HUN7" s="1135"/>
      <c r="HUO7" s="1135"/>
      <c r="HUP7" s="1135"/>
      <c r="HUQ7" s="1135"/>
      <c r="HUR7" s="1135"/>
      <c r="HUS7" s="1135"/>
      <c r="HUT7" s="1135"/>
      <c r="HUU7" s="1135"/>
      <c r="HUV7" s="1135"/>
      <c r="HUW7" s="1135"/>
      <c r="HUX7" s="1135"/>
      <c r="HUY7" s="1135"/>
      <c r="HUZ7" s="1135"/>
      <c r="HVA7" s="1135"/>
      <c r="HVB7" s="1135"/>
      <c r="HVC7" s="1135"/>
      <c r="HVD7" s="1135"/>
      <c r="HVE7" s="1135"/>
      <c r="HVF7" s="1135"/>
      <c r="HVG7" s="1135"/>
      <c r="HVH7" s="1135"/>
      <c r="HVI7" s="1135"/>
      <c r="HVJ7" s="1135"/>
      <c r="HVK7" s="1135"/>
      <c r="HVL7" s="1135"/>
      <c r="HVM7" s="1135"/>
      <c r="HVN7" s="1135"/>
      <c r="HVO7" s="1135"/>
      <c r="HVP7" s="1135"/>
      <c r="HVQ7" s="1135"/>
      <c r="HVR7" s="1135"/>
      <c r="HVS7" s="1135"/>
      <c r="HVT7" s="1135"/>
      <c r="HVU7" s="1135"/>
      <c r="HVV7" s="1135"/>
      <c r="HVW7" s="1135"/>
      <c r="HVX7" s="1135"/>
      <c r="HVY7" s="1135"/>
      <c r="HVZ7" s="1135"/>
      <c r="HWA7" s="1135"/>
      <c r="HWB7" s="1135"/>
      <c r="HWC7" s="1135"/>
      <c r="HWD7" s="1135"/>
      <c r="HWE7" s="1135"/>
      <c r="HWF7" s="1135"/>
      <c r="HWG7" s="1135"/>
      <c r="HWH7" s="1135"/>
      <c r="HWI7" s="1135"/>
      <c r="HWJ7" s="1135"/>
      <c r="HWK7" s="1135"/>
      <c r="HWL7" s="1135"/>
      <c r="HWM7" s="1135"/>
      <c r="HWN7" s="1135"/>
      <c r="HWO7" s="1135"/>
      <c r="HWP7" s="1135"/>
      <c r="HWQ7" s="1135"/>
      <c r="HWR7" s="1135"/>
      <c r="HWS7" s="1135"/>
      <c r="HWT7" s="1135"/>
      <c r="HWU7" s="1135"/>
      <c r="HWV7" s="1135"/>
      <c r="HWW7" s="1135"/>
      <c r="HWX7" s="1135"/>
      <c r="HWY7" s="1135"/>
      <c r="HWZ7" s="1135"/>
      <c r="HXA7" s="1135"/>
      <c r="HXB7" s="1135"/>
      <c r="HXC7" s="1135"/>
      <c r="HXD7" s="1135"/>
      <c r="HXE7" s="1135"/>
      <c r="HXF7" s="1135"/>
      <c r="HXG7" s="1135"/>
      <c r="HXH7" s="1135"/>
      <c r="HXI7" s="1135"/>
      <c r="HXJ7" s="1135"/>
      <c r="HXK7" s="1135"/>
      <c r="HXL7" s="1135"/>
      <c r="HXM7" s="1135"/>
      <c r="HXN7" s="1135"/>
      <c r="HXO7" s="1135"/>
      <c r="HXP7" s="1135"/>
      <c r="HXQ7" s="1135"/>
      <c r="HXR7" s="1135"/>
      <c r="HXS7" s="1135"/>
      <c r="HXT7" s="1135"/>
      <c r="HXU7" s="1135"/>
      <c r="HXV7" s="1135"/>
      <c r="HXW7" s="1135"/>
      <c r="HXX7" s="1135"/>
      <c r="HXY7" s="1135"/>
      <c r="HXZ7" s="1135"/>
      <c r="HYA7" s="1135"/>
      <c r="HYB7" s="1135"/>
      <c r="HYC7" s="1135"/>
      <c r="HYD7" s="1135"/>
      <c r="HYE7" s="1135"/>
      <c r="HYF7" s="1135"/>
      <c r="HYG7" s="1135"/>
      <c r="HYH7" s="1135"/>
      <c r="HYI7" s="1135"/>
      <c r="HYJ7" s="1135"/>
      <c r="HYK7" s="1135"/>
      <c r="HYL7" s="1135"/>
      <c r="HYM7" s="1135"/>
      <c r="HYN7" s="1135"/>
      <c r="HYO7" s="1135"/>
      <c r="HYP7" s="1135"/>
      <c r="HYQ7" s="1135"/>
      <c r="HYR7" s="1135"/>
      <c r="HYS7" s="1135"/>
      <c r="HYT7" s="1135"/>
      <c r="HYU7" s="1135"/>
      <c r="HYV7" s="1135"/>
      <c r="HYW7" s="1135"/>
      <c r="HYX7" s="1135"/>
      <c r="HYY7" s="1135"/>
      <c r="HYZ7" s="1135"/>
      <c r="HZA7" s="1135"/>
      <c r="HZB7" s="1135"/>
      <c r="HZC7" s="1135"/>
      <c r="HZD7" s="1135"/>
      <c r="HZE7" s="1135"/>
      <c r="HZF7" s="1135"/>
      <c r="HZG7" s="1135"/>
      <c r="HZH7" s="1135"/>
      <c r="HZI7" s="1135"/>
      <c r="HZJ7" s="1135"/>
      <c r="HZK7" s="1135"/>
      <c r="HZL7" s="1135"/>
      <c r="HZM7" s="1135"/>
      <c r="HZN7" s="1135"/>
      <c r="HZO7" s="1135"/>
      <c r="HZP7" s="1135"/>
      <c r="HZQ7" s="1135"/>
      <c r="HZR7" s="1135"/>
      <c r="HZS7" s="1135"/>
      <c r="HZT7" s="1135"/>
      <c r="HZU7" s="1135"/>
      <c r="HZV7" s="1135"/>
      <c r="HZW7" s="1135"/>
      <c r="HZX7" s="1135"/>
      <c r="HZY7" s="1135"/>
      <c r="HZZ7" s="1135"/>
      <c r="IAA7" s="1135"/>
      <c r="IAB7" s="1135"/>
      <c r="IAC7" s="1135"/>
      <c r="IAD7" s="1135"/>
      <c r="IAE7" s="1135"/>
      <c r="IAF7" s="1135"/>
      <c r="IAG7" s="1135"/>
      <c r="IAH7" s="1135"/>
      <c r="IAI7" s="1135"/>
      <c r="IAJ7" s="1135"/>
      <c r="IAK7" s="1135"/>
      <c r="IAL7" s="1135"/>
      <c r="IAM7" s="1135"/>
      <c r="IAN7" s="1135"/>
      <c r="IAO7" s="1135"/>
      <c r="IAP7" s="1135"/>
      <c r="IAQ7" s="1135"/>
      <c r="IAR7" s="1135"/>
      <c r="IAS7" s="1135"/>
      <c r="IAT7" s="1135"/>
      <c r="IAU7" s="1135"/>
      <c r="IAV7" s="1135"/>
      <c r="IAW7" s="1135"/>
      <c r="IAX7" s="1135"/>
      <c r="IAY7" s="1135"/>
      <c r="IAZ7" s="1135"/>
      <c r="IBA7" s="1135"/>
      <c r="IBB7" s="1135"/>
      <c r="IBC7" s="1135"/>
      <c r="IBD7" s="1135"/>
      <c r="IBE7" s="1135"/>
      <c r="IBF7" s="1135"/>
      <c r="IBG7" s="1135"/>
      <c r="IBH7" s="1135"/>
      <c r="IBI7" s="1135"/>
      <c r="IBJ7" s="1135"/>
      <c r="IBK7" s="1135"/>
      <c r="IBL7" s="1135"/>
      <c r="IBM7" s="1135"/>
      <c r="IBN7" s="1135"/>
      <c r="IBO7" s="1135"/>
      <c r="IBP7" s="1135"/>
      <c r="IBQ7" s="1135"/>
      <c r="IBR7" s="1135"/>
      <c r="IBS7" s="1135"/>
      <c r="IBT7" s="1135"/>
      <c r="IBU7" s="1135"/>
      <c r="IBV7" s="1135"/>
      <c r="IBW7" s="1135"/>
      <c r="IBX7" s="1135"/>
      <c r="IBY7" s="1135"/>
      <c r="IBZ7" s="1135"/>
      <c r="ICA7" s="1135"/>
      <c r="ICB7" s="1135"/>
      <c r="ICC7" s="1135"/>
      <c r="ICD7" s="1135"/>
      <c r="ICE7" s="1135"/>
      <c r="ICF7" s="1135"/>
      <c r="ICG7" s="1135"/>
      <c r="ICH7" s="1135"/>
      <c r="ICI7" s="1135"/>
      <c r="ICJ7" s="1135"/>
      <c r="ICK7" s="1135"/>
      <c r="ICL7" s="1135"/>
      <c r="ICM7" s="1135"/>
      <c r="ICN7" s="1135"/>
      <c r="ICO7" s="1135"/>
      <c r="ICP7" s="1135"/>
      <c r="ICQ7" s="1135"/>
      <c r="ICR7" s="1135"/>
      <c r="ICS7" s="1135"/>
      <c r="ICT7" s="1135"/>
      <c r="ICU7" s="1135"/>
      <c r="ICV7" s="1135"/>
      <c r="ICW7" s="1135"/>
      <c r="ICX7" s="1135"/>
      <c r="ICY7" s="1135"/>
      <c r="ICZ7" s="1135"/>
      <c r="IDA7" s="1135"/>
      <c r="IDB7" s="1135"/>
      <c r="IDC7" s="1135"/>
      <c r="IDD7" s="1135"/>
      <c r="IDE7" s="1135"/>
      <c r="IDF7" s="1135"/>
      <c r="IDG7" s="1135"/>
      <c r="IDH7" s="1135"/>
      <c r="IDI7" s="1135"/>
      <c r="IDJ7" s="1135"/>
      <c r="IDK7" s="1135"/>
      <c r="IDL7" s="1135"/>
      <c r="IDM7" s="1135"/>
      <c r="IDN7" s="1135"/>
      <c r="IDO7" s="1135"/>
      <c r="IDP7" s="1135"/>
      <c r="IDQ7" s="1135"/>
      <c r="IDR7" s="1135"/>
      <c r="IDS7" s="1135"/>
      <c r="IDT7" s="1135"/>
      <c r="IDU7" s="1135"/>
      <c r="IDV7" s="1135"/>
      <c r="IDW7" s="1135"/>
      <c r="IDX7" s="1135"/>
      <c r="IDY7" s="1135"/>
      <c r="IDZ7" s="1135"/>
      <c r="IEA7" s="1135"/>
      <c r="IEB7" s="1135"/>
      <c r="IEC7" s="1135"/>
      <c r="IED7" s="1135"/>
      <c r="IEE7" s="1135"/>
      <c r="IEF7" s="1135"/>
      <c r="IEG7" s="1135"/>
      <c r="IEH7" s="1135"/>
      <c r="IEI7" s="1135"/>
      <c r="IEJ7" s="1135"/>
      <c r="IEK7" s="1135"/>
      <c r="IEL7" s="1135"/>
      <c r="IEM7" s="1135"/>
      <c r="IEN7" s="1135"/>
      <c r="IEO7" s="1135"/>
      <c r="IEP7" s="1135"/>
      <c r="IEQ7" s="1135"/>
      <c r="IER7" s="1135"/>
      <c r="IES7" s="1135"/>
      <c r="IET7" s="1135"/>
      <c r="IEU7" s="1135"/>
      <c r="IEV7" s="1135"/>
      <c r="IEW7" s="1135"/>
      <c r="IEX7" s="1135"/>
      <c r="IEY7" s="1135"/>
      <c r="IEZ7" s="1135"/>
      <c r="IFA7" s="1135"/>
      <c r="IFB7" s="1135"/>
      <c r="IFC7" s="1135"/>
      <c r="IFD7" s="1135"/>
      <c r="IFE7" s="1135"/>
      <c r="IFF7" s="1135"/>
      <c r="IFG7" s="1135"/>
      <c r="IFH7" s="1135"/>
      <c r="IFI7" s="1135"/>
      <c r="IFJ7" s="1135"/>
      <c r="IFK7" s="1135"/>
      <c r="IFL7" s="1135"/>
      <c r="IFM7" s="1135"/>
      <c r="IFN7" s="1135"/>
      <c r="IFO7" s="1135"/>
      <c r="IFP7" s="1135"/>
      <c r="IFQ7" s="1135"/>
      <c r="IFR7" s="1135"/>
      <c r="IFS7" s="1135"/>
      <c r="IFT7" s="1135"/>
      <c r="IFU7" s="1135"/>
      <c r="IFV7" s="1135"/>
      <c r="IFW7" s="1135"/>
      <c r="IFX7" s="1135"/>
      <c r="IFY7" s="1135"/>
      <c r="IFZ7" s="1135"/>
      <c r="IGA7" s="1135"/>
      <c r="IGB7" s="1135"/>
      <c r="IGC7" s="1135"/>
      <c r="IGD7" s="1135"/>
      <c r="IGE7" s="1135"/>
      <c r="IGF7" s="1135"/>
      <c r="IGG7" s="1135"/>
      <c r="IGH7" s="1135"/>
      <c r="IGI7" s="1135"/>
      <c r="IGJ7" s="1135"/>
      <c r="IGK7" s="1135"/>
      <c r="IGL7" s="1135"/>
      <c r="IGM7" s="1135"/>
      <c r="IGN7" s="1135"/>
      <c r="IGO7" s="1135"/>
      <c r="IGP7" s="1135"/>
      <c r="IGQ7" s="1135"/>
      <c r="IGR7" s="1135"/>
      <c r="IGS7" s="1135"/>
      <c r="IGT7" s="1135"/>
      <c r="IGU7" s="1135"/>
      <c r="IGV7" s="1135"/>
      <c r="IGW7" s="1135"/>
      <c r="IGX7" s="1135"/>
      <c r="IGY7" s="1135"/>
      <c r="IGZ7" s="1135"/>
      <c r="IHA7" s="1135"/>
      <c r="IHB7" s="1135"/>
      <c r="IHC7" s="1135"/>
      <c r="IHD7" s="1135"/>
      <c r="IHE7" s="1135"/>
      <c r="IHF7" s="1135"/>
      <c r="IHG7" s="1135"/>
      <c r="IHH7" s="1135"/>
      <c r="IHI7" s="1135"/>
      <c r="IHJ7" s="1135"/>
      <c r="IHK7" s="1135"/>
      <c r="IHL7" s="1135"/>
      <c r="IHM7" s="1135"/>
      <c r="IHN7" s="1135"/>
      <c r="IHO7" s="1135"/>
      <c r="IHP7" s="1135"/>
      <c r="IHQ7" s="1135"/>
      <c r="IHR7" s="1135"/>
      <c r="IHS7" s="1135"/>
      <c r="IHT7" s="1135"/>
      <c r="IHU7" s="1135"/>
      <c r="IHV7" s="1135"/>
      <c r="IHW7" s="1135"/>
      <c r="IHX7" s="1135"/>
      <c r="IHY7" s="1135"/>
      <c r="IHZ7" s="1135"/>
      <c r="IIA7" s="1135"/>
      <c r="IIB7" s="1135"/>
      <c r="IIC7" s="1135"/>
      <c r="IID7" s="1135"/>
      <c r="IIE7" s="1135"/>
      <c r="IIF7" s="1135"/>
      <c r="IIG7" s="1135"/>
      <c r="IIH7" s="1135"/>
      <c r="III7" s="1135"/>
      <c r="IIJ7" s="1135"/>
      <c r="IIK7" s="1135"/>
      <c r="IIL7" s="1135"/>
      <c r="IIM7" s="1135"/>
      <c r="IIN7" s="1135"/>
      <c r="IIO7" s="1135"/>
      <c r="IIP7" s="1135"/>
      <c r="IIQ7" s="1135"/>
      <c r="IIR7" s="1135"/>
      <c r="IIS7" s="1135"/>
      <c r="IIT7" s="1135"/>
      <c r="IIU7" s="1135"/>
      <c r="IIV7" s="1135"/>
      <c r="IIW7" s="1135"/>
      <c r="IIX7" s="1135"/>
      <c r="IIY7" s="1135"/>
      <c r="IIZ7" s="1135"/>
      <c r="IJA7" s="1135"/>
      <c r="IJB7" s="1135"/>
      <c r="IJC7" s="1135"/>
      <c r="IJD7" s="1135"/>
      <c r="IJE7" s="1135"/>
      <c r="IJF7" s="1135"/>
      <c r="IJG7" s="1135"/>
      <c r="IJH7" s="1135"/>
      <c r="IJI7" s="1135"/>
      <c r="IJJ7" s="1135"/>
      <c r="IJK7" s="1135"/>
      <c r="IJL7" s="1135"/>
      <c r="IJM7" s="1135"/>
      <c r="IJN7" s="1135"/>
      <c r="IJO7" s="1135"/>
      <c r="IJP7" s="1135"/>
      <c r="IJQ7" s="1135"/>
      <c r="IJR7" s="1135"/>
      <c r="IJS7" s="1135"/>
      <c r="IJT7" s="1135"/>
      <c r="IJU7" s="1135"/>
      <c r="IJV7" s="1135"/>
      <c r="IJW7" s="1135"/>
      <c r="IJX7" s="1135"/>
      <c r="IJY7" s="1135"/>
      <c r="IJZ7" s="1135"/>
      <c r="IKA7" s="1135"/>
      <c r="IKB7" s="1135"/>
      <c r="IKC7" s="1135"/>
      <c r="IKD7" s="1135"/>
      <c r="IKE7" s="1135"/>
      <c r="IKF7" s="1135"/>
      <c r="IKG7" s="1135"/>
      <c r="IKH7" s="1135"/>
      <c r="IKI7" s="1135"/>
      <c r="IKJ7" s="1135"/>
      <c r="IKK7" s="1135"/>
      <c r="IKL7" s="1135"/>
      <c r="IKM7" s="1135"/>
      <c r="IKN7" s="1135"/>
      <c r="IKO7" s="1135"/>
      <c r="IKP7" s="1135"/>
      <c r="IKQ7" s="1135"/>
      <c r="IKR7" s="1135"/>
      <c r="IKS7" s="1135"/>
      <c r="IKT7" s="1135"/>
      <c r="IKU7" s="1135"/>
      <c r="IKV7" s="1135"/>
      <c r="IKW7" s="1135"/>
      <c r="IKX7" s="1135"/>
      <c r="IKY7" s="1135"/>
      <c r="IKZ7" s="1135"/>
      <c r="ILA7" s="1135"/>
      <c r="ILB7" s="1135"/>
      <c r="ILC7" s="1135"/>
      <c r="ILD7" s="1135"/>
      <c r="ILE7" s="1135"/>
      <c r="ILF7" s="1135"/>
      <c r="ILG7" s="1135"/>
      <c r="ILH7" s="1135"/>
      <c r="ILI7" s="1135"/>
      <c r="ILJ7" s="1135"/>
      <c r="ILK7" s="1135"/>
      <c r="ILL7" s="1135"/>
      <c r="ILM7" s="1135"/>
      <c r="ILN7" s="1135"/>
      <c r="ILO7" s="1135"/>
      <c r="ILP7" s="1135"/>
      <c r="ILQ7" s="1135"/>
      <c r="ILR7" s="1135"/>
      <c r="ILS7" s="1135"/>
      <c r="ILT7" s="1135"/>
      <c r="ILU7" s="1135"/>
      <c r="ILV7" s="1135"/>
      <c r="ILW7" s="1135"/>
      <c r="ILX7" s="1135"/>
      <c r="ILY7" s="1135"/>
      <c r="ILZ7" s="1135"/>
      <c r="IMA7" s="1135"/>
      <c r="IMB7" s="1135"/>
      <c r="IMC7" s="1135"/>
      <c r="IMD7" s="1135"/>
      <c r="IME7" s="1135"/>
      <c r="IMF7" s="1135"/>
      <c r="IMG7" s="1135"/>
      <c r="IMH7" s="1135"/>
      <c r="IMI7" s="1135"/>
      <c r="IMJ7" s="1135"/>
      <c r="IMK7" s="1135"/>
      <c r="IML7" s="1135"/>
      <c r="IMM7" s="1135"/>
      <c r="IMN7" s="1135"/>
      <c r="IMO7" s="1135"/>
      <c r="IMP7" s="1135"/>
      <c r="IMQ7" s="1135"/>
      <c r="IMR7" s="1135"/>
      <c r="IMS7" s="1135"/>
      <c r="IMT7" s="1135"/>
      <c r="IMU7" s="1135"/>
      <c r="IMV7" s="1135"/>
      <c r="IMW7" s="1135"/>
      <c r="IMX7" s="1135"/>
      <c r="IMY7" s="1135"/>
      <c r="IMZ7" s="1135"/>
      <c r="INA7" s="1135"/>
      <c r="INB7" s="1135"/>
      <c r="INC7" s="1135"/>
      <c r="IND7" s="1135"/>
      <c r="INE7" s="1135"/>
      <c r="INF7" s="1135"/>
      <c r="ING7" s="1135"/>
      <c r="INH7" s="1135"/>
      <c r="INI7" s="1135"/>
      <c r="INJ7" s="1135"/>
      <c r="INK7" s="1135"/>
      <c r="INL7" s="1135"/>
      <c r="INM7" s="1135"/>
      <c r="INN7" s="1135"/>
      <c r="INO7" s="1135"/>
      <c r="INP7" s="1135"/>
      <c r="INQ7" s="1135"/>
      <c r="INR7" s="1135"/>
      <c r="INS7" s="1135"/>
      <c r="INT7" s="1135"/>
      <c r="INU7" s="1135"/>
      <c r="INV7" s="1135"/>
      <c r="INW7" s="1135"/>
      <c r="INX7" s="1135"/>
      <c r="INY7" s="1135"/>
      <c r="INZ7" s="1135"/>
      <c r="IOA7" s="1135"/>
      <c r="IOB7" s="1135"/>
      <c r="IOC7" s="1135"/>
      <c r="IOD7" s="1135"/>
      <c r="IOE7" s="1135"/>
      <c r="IOF7" s="1135"/>
      <c r="IOG7" s="1135"/>
      <c r="IOH7" s="1135"/>
      <c r="IOI7" s="1135"/>
      <c r="IOJ7" s="1135"/>
      <c r="IOK7" s="1135"/>
      <c r="IOL7" s="1135"/>
      <c r="IOM7" s="1135"/>
      <c r="ION7" s="1135"/>
      <c r="IOO7" s="1135"/>
      <c r="IOP7" s="1135"/>
      <c r="IOQ7" s="1135"/>
      <c r="IOR7" s="1135"/>
      <c r="IOS7" s="1135"/>
      <c r="IOT7" s="1135"/>
      <c r="IOU7" s="1135"/>
      <c r="IOV7" s="1135"/>
      <c r="IOW7" s="1135"/>
      <c r="IOX7" s="1135"/>
      <c r="IOY7" s="1135"/>
      <c r="IOZ7" s="1135"/>
      <c r="IPA7" s="1135"/>
      <c r="IPB7" s="1135"/>
      <c r="IPC7" s="1135"/>
      <c r="IPD7" s="1135"/>
      <c r="IPE7" s="1135"/>
      <c r="IPF7" s="1135"/>
      <c r="IPG7" s="1135"/>
      <c r="IPH7" s="1135"/>
      <c r="IPI7" s="1135"/>
      <c r="IPJ7" s="1135"/>
      <c r="IPK7" s="1135"/>
      <c r="IPL7" s="1135"/>
      <c r="IPM7" s="1135"/>
      <c r="IPN7" s="1135"/>
      <c r="IPO7" s="1135"/>
      <c r="IPP7" s="1135"/>
      <c r="IPQ7" s="1135"/>
      <c r="IPR7" s="1135"/>
      <c r="IPS7" s="1135"/>
      <c r="IPT7" s="1135"/>
      <c r="IPU7" s="1135"/>
      <c r="IPV7" s="1135"/>
      <c r="IPW7" s="1135"/>
      <c r="IPX7" s="1135"/>
      <c r="IPY7" s="1135"/>
      <c r="IPZ7" s="1135"/>
      <c r="IQA7" s="1135"/>
      <c r="IQB7" s="1135"/>
      <c r="IQC7" s="1135"/>
      <c r="IQD7" s="1135"/>
      <c r="IQE7" s="1135"/>
      <c r="IQF7" s="1135"/>
      <c r="IQG7" s="1135"/>
      <c r="IQH7" s="1135"/>
      <c r="IQI7" s="1135"/>
      <c r="IQJ7" s="1135"/>
      <c r="IQK7" s="1135"/>
      <c r="IQL7" s="1135"/>
      <c r="IQM7" s="1135"/>
      <c r="IQN7" s="1135"/>
      <c r="IQO7" s="1135"/>
      <c r="IQP7" s="1135"/>
      <c r="IQQ7" s="1135"/>
      <c r="IQR7" s="1135"/>
      <c r="IQS7" s="1135"/>
      <c r="IQT7" s="1135"/>
      <c r="IQU7" s="1135"/>
      <c r="IQV7" s="1135"/>
      <c r="IQW7" s="1135"/>
      <c r="IQX7" s="1135"/>
      <c r="IQY7" s="1135"/>
      <c r="IQZ7" s="1135"/>
      <c r="IRA7" s="1135"/>
      <c r="IRB7" s="1135"/>
      <c r="IRC7" s="1135"/>
      <c r="IRD7" s="1135"/>
      <c r="IRE7" s="1135"/>
      <c r="IRF7" s="1135"/>
      <c r="IRG7" s="1135"/>
      <c r="IRH7" s="1135"/>
      <c r="IRI7" s="1135"/>
      <c r="IRJ7" s="1135"/>
      <c r="IRK7" s="1135"/>
      <c r="IRL7" s="1135"/>
      <c r="IRM7" s="1135"/>
      <c r="IRN7" s="1135"/>
      <c r="IRO7" s="1135"/>
      <c r="IRP7" s="1135"/>
      <c r="IRQ7" s="1135"/>
      <c r="IRR7" s="1135"/>
      <c r="IRS7" s="1135"/>
      <c r="IRT7" s="1135"/>
      <c r="IRU7" s="1135"/>
      <c r="IRV7" s="1135"/>
      <c r="IRW7" s="1135"/>
      <c r="IRX7" s="1135"/>
      <c r="IRY7" s="1135"/>
      <c r="IRZ7" s="1135"/>
      <c r="ISA7" s="1135"/>
      <c r="ISB7" s="1135"/>
      <c r="ISC7" s="1135"/>
      <c r="ISD7" s="1135"/>
      <c r="ISE7" s="1135"/>
      <c r="ISF7" s="1135"/>
      <c r="ISG7" s="1135"/>
      <c r="ISH7" s="1135"/>
      <c r="ISI7" s="1135"/>
      <c r="ISJ7" s="1135"/>
      <c r="ISK7" s="1135"/>
      <c r="ISL7" s="1135"/>
      <c r="ISM7" s="1135"/>
      <c r="ISN7" s="1135"/>
      <c r="ISO7" s="1135"/>
      <c r="ISP7" s="1135"/>
      <c r="ISQ7" s="1135"/>
      <c r="ISR7" s="1135"/>
      <c r="ISS7" s="1135"/>
      <c r="IST7" s="1135"/>
      <c r="ISU7" s="1135"/>
      <c r="ISV7" s="1135"/>
      <c r="ISW7" s="1135"/>
      <c r="ISX7" s="1135"/>
      <c r="ISY7" s="1135"/>
      <c r="ISZ7" s="1135"/>
      <c r="ITA7" s="1135"/>
      <c r="ITB7" s="1135"/>
      <c r="ITC7" s="1135"/>
      <c r="ITD7" s="1135"/>
      <c r="ITE7" s="1135"/>
      <c r="ITF7" s="1135"/>
      <c r="ITG7" s="1135"/>
      <c r="ITH7" s="1135"/>
      <c r="ITI7" s="1135"/>
      <c r="ITJ7" s="1135"/>
      <c r="ITK7" s="1135"/>
      <c r="ITL7" s="1135"/>
      <c r="ITM7" s="1135"/>
      <c r="ITN7" s="1135"/>
      <c r="ITO7" s="1135"/>
      <c r="ITP7" s="1135"/>
      <c r="ITQ7" s="1135"/>
      <c r="ITR7" s="1135"/>
      <c r="ITS7" s="1135"/>
      <c r="ITT7" s="1135"/>
      <c r="ITU7" s="1135"/>
      <c r="ITV7" s="1135"/>
      <c r="ITW7" s="1135"/>
      <c r="ITX7" s="1135"/>
      <c r="ITY7" s="1135"/>
      <c r="ITZ7" s="1135"/>
      <c r="IUA7" s="1135"/>
      <c r="IUB7" s="1135"/>
      <c r="IUC7" s="1135"/>
      <c r="IUD7" s="1135"/>
      <c r="IUE7" s="1135"/>
      <c r="IUF7" s="1135"/>
      <c r="IUG7" s="1135"/>
      <c r="IUH7" s="1135"/>
      <c r="IUI7" s="1135"/>
      <c r="IUJ7" s="1135"/>
      <c r="IUK7" s="1135"/>
      <c r="IUL7" s="1135"/>
      <c r="IUM7" s="1135"/>
      <c r="IUN7" s="1135"/>
      <c r="IUO7" s="1135"/>
      <c r="IUP7" s="1135"/>
      <c r="IUQ7" s="1135"/>
      <c r="IUR7" s="1135"/>
      <c r="IUS7" s="1135"/>
      <c r="IUT7" s="1135"/>
      <c r="IUU7" s="1135"/>
      <c r="IUV7" s="1135"/>
      <c r="IUW7" s="1135"/>
      <c r="IUX7" s="1135"/>
      <c r="IUY7" s="1135"/>
      <c r="IUZ7" s="1135"/>
      <c r="IVA7" s="1135"/>
      <c r="IVB7" s="1135"/>
      <c r="IVC7" s="1135"/>
      <c r="IVD7" s="1135"/>
      <c r="IVE7" s="1135"/>
      <c r="IVF7" s="1135"/>
      <c r="IVG7" s="1135"/>
      <c r="IVH7" s="1135"/>
      <c r="IVI7" s="1135"/>
      <c r="IVJ7" s="1135"/>
      <c r="IVK7" s="1135"/>
      <c r="IVL7" s="1135"/>
      <c r="IVM7" s="1135"/>
      <c r="IVN7" s="1135"/>
      <c r="IVO7" s="1135"/>
      <c r="IVP7" s="1135"/>
      <c r="IVQ7" s="1135"/>
      <c r="IVR7" s="1135"/>
      <c r="IVS7" s="1135"/>
      <c r="IVT7" s="1135"/>
      <c r="IVU7" s="1135"/>
      <c r="IVV7" s="1135"/>
      <c r="IVW7" s="1135"/>
      <c r="IVX7" s="1135"/>
      <c r="IVY7" s="1135"/>
      <c r="IVZ7" s="1135"/>
      <c r="IWA7" s="1135"/>
      <c r="IWB7" s="1135"/>
      <c r="IWC7" s="1135"/>
      <c r="IWD7" s="1135"/>
      <c r="IWE7" s="1135"/>
      <c r="IWF7" s="1135"/>
      <c r="IWG7" s="1135"/>
      <c r="IWH7" s="1135"/>
      <c r="IWI7" s="1135"/>
      <c r="IWJ7" s="1135"/>
      <c r="IWK7" s="1135"/>
      <c r="IWL7" s="1135"/>
      <c r="IWM7" s="1135"/>
      <c r="IWN7" s="1135"/>
      <c r="IWO7" s="1135"/>
      <c r="IWP7" s="1135"/>
      <c r="IWQ7" s="1135"/>
      <c r="IWR7" s="1135"/>
      <c r="IWS7" s="1135"/>
      <c r="IWT7" s="1135"/>
      <c r="IWU7" s="1135"/>
      <c r="IWV7" s="1135"/>
      <c r="IWW7" s="1135"/>
      <c r="IWX7" s="1135"/>
      <c r="IWY7" s="1135"/>
      <c r="IWZ7" s="1135"/>
      <c r="IXA7" s="1135"/>
      <c r="IXB7" s="1135"/>
      <c r="IXC7" s="1135"/>
      <c r="IXD7" s="1135"/>
      <c r="IXE7" s="1135"/>
      <c r="IXF7" s="1135"/>
      <c r="IXG7" s="1135"/>
      <c r="IXH7" s="1135"/>
      <c r="IXI7" s="1135"/>
      <c r="IXJ7" s="1135"/>
      <c r="IXK7" s="1135"/>
      <c r="IXL7" s="1135"/>
      <c r="IXM7" s="1135"/>
      <c r="IXN7" s="1135"/>
      <c r="IXO7" s="1135"/>
      <c r="IXP7" s="1135"/>
      <c r="IXQ7" s="1135"/>
      <c r="IXR7" s="1135"/>
      <c r="IXS7" s="1135"/>
      <c r="IXT7" s="1135"/>
      <c r="IXU7" s="1135"/>
      <c r="IXV7" s="1135"/>
      <c r="IXW7" s="1135"/>
      <c r="IXX7" s="1135"/>
      <c r="IXY7" s="1135"/>
      <c r="IXZ7" s="1135"/>
      <c r="IYA7" s="1135"/>
      <c r="IYB7" s="1135"/>
      <c r="IYC7" s="1135"/>
      <c r="IYD7" s="1135"/>
      <c r="IYE7" s="1135"/>
      <c r="IYF7" s="1135"/>
      <c r="IYG7" s="1135"/>
      <c r="IYH7" s="1135"/>
      <c r="IYI7" s="1135"/>
      <c r="IYJ7" s="1135"/>
      <c r="IYK7" s="1135"/>
      <c r="IYL7" s="1135"/>
      <c r="IYM7" s="1135"/>
      <c r="IYN7" s="1135"/>
      <c r="IYO7" s="1135"/>
      <c r="IYP7" s="1135"/>
      <c r="IYQ7" s="1135"/>
      <c r="IYR7" s="1135"/>
      <c r="IYS7" s="1135"/>
      <c r="IYT7" s="1135"/>
      <c r="IYU7" s="1135"/>
      <c r="IYV7" s="1135"/>
      <c r="IYW7" s="1135"/>
      <c r="IYX7" s="1135"/>
      <c r="IYY7" s="1135"/>
      <c r="IYZ7" s="1135"/>
      <c r="IZA7" s="1135"/>
      <c r="IZB7" s="1135"/>
      <c r="IZC7" s="1135"/>
      <c r="IZD7" s="1135"/>
      <c r="IZE7" s="1135"/>
      <c r="IZF7" s="1135"/>
      <c r="IZG7" s="1135"/>
      <c r="IZH7" s="1135"/>
      <c r="IZI7" s="1135"/>
      <c r="IZJ7" s="1135"/>
      <c r="IZK7" s="1135"/>
      <c r="IZL7" s="1135"/>
      <c r="IZM7" s="1135"/>
      <c r="IZN7" s="1135"/>
      <c r="IZO7" s="1135"/>
      <c r="IZP7" s="1135"/>
      <c r="IZQ7" s="1135"/>
      <c r="IZR7" s="1135"/>
      <c r="IZS7" s="1135"/>
      <c r="IZT7" s="1135"/>
      <c r="IZU7" s="1135"/>
      <c r="IZV7" s="1135"/>
      <c r="IZW7" s="1135"/>
      <c r="IZX7" s="1135"/>
      <c r="IZY7" s="1135"/>
      <c r="IZZ7" s="1135"/>
      <c r="JAA7" s="1135"/>
      <c r="JAB7" s="1135"/>
      <c r="JAC7" s="1135"/>
      <c r="JAD7" s="1135"/>
      <c r="JAE7" s="1135"/>
      <c r="JAF7" s="1135"/>
      <c r="JAG7" s="1135"/>
      <c r="JAH7" s="1135"/>
      <c r="JAI7" s="1135"/>
      <c r="JAJ7" s="1135"/>
      <c r="JAK7" s="1135"/>
      <c r="JAL7" s="1135"/>
      <c r="JAM7" s="1135"/>
      <c r="JAN7" s="1135"/>
      <c r="JAO7" s="1135"/>
      <c r="JAP7" s="1135"/>
      <c r="JAQ7" s="1135"/>
      <c r="JAR7" s="1135"/>
      <c r="JAS7" s="1135"/>
      <c r="JAT7" s="1135"/>
      <c r="JAU7" s="1135"/>
      <c r="JAV7" s="1135"/>
      <c r="JAW7" s="1135"/>
      <c r="JAX7" s="1135"/>
      <c r="JAY7" s="1135"/>
      <c r="JAZ7" s="1135"/>
      <c r="JBA7" s="1135"/>
      <c r="JBB7" s="1135"/>
      <c r="JBC7" s="1135"/>
      <c r="JBD7" s="1135"/>
      <c r="JBE7" s="1135"/>
      <c r="JBF7" s="1135"/>
      <c r="JBG7" s="1135"/>
      <c r="JBH7" s="1135"/>
      <c r="JBI7" s="1135"/>
      <c r="JBJ7" s="1135"/>
      <c r="JBK7" s="1135"/>
      <c r="JBL7" s="1135"/>
      <c r="JBM7" s="1135"/>
      <c r="JBN7" s="1135"/>
      <c r="JBO7" s="1135"/>
      <c r="JBP7" s="1135"/>
      <c r="JBQ7" s="1135"/>
      <c r="JBR7" s="1135"/>
      <c r="JBS7" s="1135"/>
      <c r="JBT7" s="1135"/>
      <c r="JBU7" s="1135"/>
      <c r="JBV7" s="1135"/>
      <c r="JBW7" s="1135"/>
      <c r="JBX7" s="1135"/>
      <c r="JBY7" s="1135"/>
      <c r="JBZ7" s="1135"/>
      <c r="JCA7" s="1135"/>
      <c r="JCB7" s="1135"/>
      <c r="JCC7" s="1135"/>
      <c r="JCD7" s="1135"/>
      <c r="JCE7" s="1135"/>
      <c r="JCF7" s="1135"/>
      <c r="JCG7" s="1135"/>
      <c r="JCH7" s="1135"/>
      <c r="JCI7" s="1135"/>
      <c r="JCJ7" s="1135"/>
      <c r="JCK7" s="1135"/>
      <c r="JCL7" s="1135"/>
      <c r="JCM7" s="1135"/>
      <c r="JCN7" s="1135"/>
      <c r="JCO7" s="1135"/>
      <c r="JCP7" s="1135"/>
      <c r="JCQ7" s="1135"/>
      <c r="JCR7" s="1135"/>
      <c r="JCS7" s="1135"/>
      <c r="JCT7" s="1135"/>
      <c r="JCU7" s="1135"/>
      <c r="JCV7" s="1135"/>
      <c r="JCW7" s="1135"/>
      <c r="JCX7" s="1135"/>
      <c r="JCY7" s="1135"/>
      <c r="JCZ7" s="1135"/>
      <c r="JDA7" s="1135"/>
      <c r="JDB7" s="1135"/>
      <c r="JDC7" s="1135"/>
      <c r="JDD7" s="1135"/>
      <c r="JDE7" s="1135"/>
      <c r="JDF7" s="1135"/>
      <c r="JDG7" s="1135"/>
      <c r="JDH7" s="1135"/>
      <c r="JDI7" s="1135"/>
      <c r="JDJ7" s="1135"/>
      <c r="JDK7" s="1135"/>
      <c r="JDL7" s="1135"/>
      <c r="JDM7" s="1135"/>
      <c r="JDN7" s="1135"/>
      <c r="JDO7" s="1135"/>
      <c r="JDP7" s="1135"/>
      <c r="JDQ7" s="1135"/>
      <c r="JDR7" s="1135"/>
      <c r="JDS7" s="1135"/>
      <c r="JDT7" s="1135"/>
      <c r="JDU7" s="1135"/>
      <c r="JDV7" s="1135"/>
      <c r="JDW7" s="1135"/>
      <c r="JDX7" s="1135"/>
      <c r="JDY7" s="1135"/>
      <c r="JDZ7" s="1135"/>
      <c r="JEA7" s="1135"/>
      <c r="JEB7" s="1135"/>
      <c r="JEC7" s="1135"/>
      <c r="JED7" s="1135"/>
      <c r="JEE7" s="1135"/>
      <c r="JEF7" s="1135"/>
      <c r="JEG7" s="1135"/>
      <c r="JEH7" s="1135"/>
      <c r="JEI7" s="1135"/>
      <c r="JEJ7" s="1135"/>
      <c r="JEK7" s="1135"/>
      <c r="JEL7" s="1135"/>
      <c r="JEM7" s="1135"/>
      <c r="JEN7" s="1135"/>
      <c r="JEO7" s="1135"/>
      <c r="JEP7" s="1135"/>
      <c r="JEQ7" s="1135"/>
      <c r="JER7" s="1135"/>
      <c r="JES7" s="1135"/>
      <c r="JET7" s="1135"/>
      <c r="JEU7" s="1135"/>
      <c r="JEV7" s="1135"/>
      <c r="JEW7" s="1135"/>
      <c r="JEX7" s="1135"/>
      <c r="JEY7" s="1135"/>
      <c r="JEZ7" s="1135"/>
      <c r="JFA7" s="1135"/>
      <c r="JFB7" s="1135"/>
      <c r="JFC7" s="1135"/>
      <c r="JFD7" s="1135"/>
      <c r="JFE7" s="1135"/>
      <c r="JFF7" s="1135"/>
      <c r="JFG7" s="1135"/>
      <c r="JFH7" s="1135"/>
      <c r="JFI7" s="1135"/>
      <c r="JFJ7" s="1135"/>
      <c r="JFK7" s="1135"/>
      <c r="JFL7" s="1135"/>
      <c r="JFM7" s="1135"/>
      <c r="JFN7" s="1135"/>
      <c r="JFO7" s="1135"/>
      <c r="JFP7" s="1135"/>
      <c r="JFQ7" s="1135"/>
      <c r="JFR7" s="1135"/>
      <c r="JFS7" s="1135"/>
      <c r="JFT7" s="1135"/>
      <c r="JFU7" s="1135"/>
      <c r="JFV7" s="1135"/>
      <c r="JFW7" s="1135"/>
      <c r="JFX7" s="1135"/>
      <c r="JFY7" s="1135"/>
      <c r="JFZ7" s="1135"/>
      <c r="JGA7" s="1135"/>
      <c r="JGB7" s="1135"/>
      <c r="JGC7" s="1135"/>
      <c r="JGD7" s="1135"/>
      <c r="JGE7" s="1135"/>
      <c r="JGF7" s="1135"/>
      <c r="JGG7" s="1135"/>
      <c r="JGH7" s="1135"/>
      <c r="JGI7" s="1135"/>
      <c r="JGJ7" s="1135"/>
      <c r="JGK7" s="1135"/>
      <c r="JGL7" s="1135"/>
      <c r="JGM7" s="1135"/>
      <c r="JGN7" s="1135"/>
      <c r="JGO7" s="1135"/>
      <c r="JGP7" s="1135"/>
      <c r="JGQ7" s="1135"/>
      <c r="JGR7" s="1135"/>
      <c r="JGS7" s="1135"/>
      <c r="JGT7" s="1135"/>
      <c r="JGU7" s="1135"/>
      <c r="JGV7" s="1135"/>
      <c r="JGW7" s="1135"/>
      <c r="JGX7" s="1135"/>
      <c r="JGY7" s="1135"/>
      <c r="JGZ7" s="1135"/>
      <c r="JHA7" s="1135"/>
      <c r="JHB7" s="1135"/>
      <c r="JHC7" s="1135"/>
      <c r="JHD7" s="1135"/>
      <c r="JHE7" s="1135"/>
      <c r="JHF7" s="1135"/>
      <c r="JHG7" s="1135"/>
      <c r="JHH7" s="1135"/>
      <c r="JHI7" s="1135"/>
      <c r="JHJ7" s="1135"/>
      <c r="JHK7" s="1135"/>
      <c r="JHL7" s="1135"/>
      <c r="JHM7" s="1135"/>
      <c r="JHN7" s="1135"/>
      <c r="JHO7" s="1135"/>
      <c r="JHP7" s="1135"/>
      <c r="JHQ7" s="1135"/>
      <c r="JHR7" s="1135"/>
      <c r="JHS7" s="1135"/>
      <c r="JHT7" s="1135"/>
      <c r="JHU7" s="1135"/>
      <c r="JHV7" s="1135"/>
      <c r="JHW7" s="1135"/>
      <c r="JHX7" s="1135"/>
      <c r="JHY7" s="1135"/>
      <c r="JHZ7" s="1135"/>
      <c r="JIA7" s="1135"/>
      <c r="JIB7" s="1135"/>
      <c r="JIC7" s="1135"/>
      <c r="JID7" s="1135"/>
      <c r="JIE7" s="1135"/>
      <c r="JIF7" s="1135"/>
      <c r="JIG7" s="1135"/>
      <c r="JIH7" s="1135"/>
      <c r="JII7" s="1135"/>
      <c r="JIJ7" s="1135"/>
      <c r="JIK7" s="1135"/>
      <c r="JIL7" s="1135"/>
      <c r="JIM7" s="1135"/>
      <c r="JIN7" s="1135"/>
      <c r="JIO7" s="1135"/>
      <c r="JIP7" s="1135"/>
      <c r="JIQ7" s="1135"/>
      <c r="JIR7" s="1135"/>
      <c r="JIS7" s="1135"/>
      <c r="JIT7" s="1135"/>
      <c r="JIU7" s="1135"/>
      <c r="JIV7" s="1135"/>
      <c r="JIW7" s="1135"/>
      <c r="JIX7" s="1135"/>
      <c r="JIY7" s="1135"/>
      <c r="JIZ7" s="1135"/>
      <c r="JJA7" s="1135"/>
      <c r="JJB7" s="1135"/>
      <c r="JJC7" s="1135"/>
      <c r="JJD7" s="1135"/>
      <c r="JJE7" s="1135"/>
      <c r="JJF7" s="1135"/>
      <c r="JJG7" s="1135"/>
      <c r="JJH7" s="1135"/>
      <c r="JJI7" s="1135"/>
      <c r="JJJ7" s="1135"/>
      <c r="JJK7" s="1135"/>
      <c r="JJL7" s="1135"/>
      <c r="JJM7" s="1135"/>
      <c r="JJN7" s="1135"/>
      <c r="JJO7" s="1135"/>
      <c r="JJP7" s="1135"/>
      <c r="JJQ7" s="1135"/>
      <c r="JJR7" s="1135"/>
      <c r="JJS7" s="1135"/>
      <c r="JJT7" s="1135"/>
      <c r="JJU7" s="1135"/>
      <c r="JJV7" s="1135"/>
      <c r="JJW7" s="1135"/>
      <c r="JJX7" s="1135"/>
      <c r="JJY7" s="1135"/>
      <c r="JJZ7" s="1135"/>
      <c r="JKA7" s="1135"/>
      <c r="JKB7" s="1135"/>
      <c r="JKC7" s="1135"/>
      <c r="JKD7" s="1135"/>
      <c r="JKE7" s="1135"/>
      <c r="JKF7" s="1135"/>
      <c r="JKG7" s="1135"/>
      <c r="JKH7" s="1135"/>
      <c r="JKI7" s="1135"/>
      <c r="JKJ7" s="1135"/>
      <c r="JKK7" s="1135"/>
      <c r="JKL7" s="1135"/>
      <c r="JKM7" s="1135"/>
      <c r="JKN7" s="1135"/>
      <c r="JKO7" s="1135"/>
      <c r="JKP7" s="1135"/>
      <c r="JKQ7" s="1135"/>
      <c r="JKR7" s="1135"/>
      <c r="JKS7" s="1135"/>
      <c r="JKT7" s="1135"/>
      <c r="JKU7" s="1135"/>
      <c r="JKV7" s="1135"/>
      <c r="JKW7" s="1135"/>
      <c r="JKX7" s="1135"/>
      <c r="JKY7" s="1135"/>
      <c r="JKZ7" s="1135"/>
      <c r="JLA7" s="1135"/>
      <c r="JLB7" s="1135"/>
      <c r="JLC7" s="1135"/>
      <c r="JLD7" s="1135"/>
      <c r="JLE7" s="1135"/>
      <c r="JLF7" s="1135"/>
      <c r="JLG7" s="1135"/>
      <c r="JLH7" s="1135"/>
      <c r="JLI7" s="1135"/>
      <c r="JLJ7" s="1135"/>
      <c r="JLK7" s="1135"/>
      <c r="JLL7" s="1135"/>
      <c r="JLM7" s="1135"/>
      <c r="JLN7" s="1135"/>
      <c r="JLO7" s="1135"/>
      <c r="JLP7" s="1135"/>
      <c r="JLQ7" s="1135"/>
      <c r="JLR7" s="1135"/>
      <c r="JLS7" s="1135"/>
      <c r="JLT7" s="1135"/>
      <c r="JLU7" s="1135"/>
      <c r="JLV7" s="1135"/>
      <c r="JLW7" s="1135"/>
      <c r="JLX7" s="1135"/>
      <c r="JLY7" s="1135"/>
      <c r="JLZ7" s="1135"/>
      <c r="JMA7" s="1135"/>
      <c r="JMB7" s="1135"/>
      <c r="JMC7" s="1135"/>
      <c r="JMD7" s="1135"/>
      <c r="JME7" s="1135"/>
      <c r="JMF7" s="1135"/>
      <c r="JMG7" s="1135"/>
      <c r="JMH7" s="1135"/>
      <c r="JMI7" s="1135"/>
      <c r="JMJ7" s="1135"/>
      <c r="JMK7" s="1135"/>
      <c r="JML7" s="1135"/>
      <c r="JMM7" s="1135"/>
      <c r="JMN7" s="1135"/>
      <c r="JMO7" s="1135"/>
      <c r="JMP7" s="1135"/>
      <c r="JMQ7" s="1135"/>
      <c r="JMR7" s="1135"/>
      <c r="JMS7" s="1135"/>
      <c r="JMT7" s="1135"/>
      <c r="JMU7" s="1135"/>
      <c r="JMV7" s="1135"/>
      <c r="JMW7" s="1135"/>
      <c r="JMX7" s="1135"/>
      <c r="JMY7" s="1135"/>
      <c r="JMZ7" s="1135"/>
      <c r="JNA7" s="1135"/>
      <c r="JNB7" s="1135"/>
      <c r="JNC7" s="1135"/>
      <c r="JND7" s="1135"/>
      <c r="JNE7" s="1135"/>
      <c r="JNF7" s="1135"/>
      <c r="JNG7" s="1135"/>
      <c r="JNH7" s="1135"/>
      <c r="JNI7" s="1135"/>
      <c r="JNJ7" s="1135"/>
      <c r="JNK7" s="1135"/>
      <c r="JNL7" s="1135"/>
      <c r="JNM7" s="1135"/>
      <c r="JNN7" s="1135"/>
      <c r="JNO7" s="1135"/>
      <c r="JNP7" s="1135"/>
      <c r="JNQ7" s="1135"/>
      <c r="JNR7" s="1135"/>
      <c r="JNS7" s="1135"/>
      <c r="JNT7" s="1135"/>
      <c r="JNU7" s="1135"/>
      <c r="JNV7" s="1135"/>
      <c r="JNW7" s="1135"/>
      <c r="JNX7" s="1135"/>
      <c r="JNY7" s="1135"/>
      <c r="JNZ7" s="1135"/>
      <c r="JOA7" s="1135"/>
      <c r="JOB7" s="1135"/>
      <c r="JOC7" s="1135"/>
      <c r="JOD7" s="1135"/>
      <c r="JOE7" s="1135"/>
      <c r="JOF7" s="1135"/>
      <c r="JOG7" s="1135"/>
      <c r="JOH7" s="1135"/>
      <c r="JOI7" s="1135"/>
      <c r="JOJ7" s="1135"/>
      <c r="JOK7" s="1135"/>
      <c r="JOL7" s="1135"/>
      <c r="JOM7" s="1135"/>
      <c r="JON7" s="1135"/>
      <c r="JOO7" s="1135"/>
      <c r="JOP7" s="1135"/>
      <c r="JOQ7" s="1135"/>
      <c r="JOR7" s="1135"/>
      <c r="JOS7" s="1135"/>
      <c r="JOT7" s="1135"/>
      <c r="JOU7" s="1135"/>
      <c r="JOV7" s="1135"/>
      <c r="JOW7" s="1135"/>
      <c r="JOX7" s="1135"/>
      <c r="JOY7" s="1135"/>
      <c r="JOZ7" s="1135"/>
      <c r="JPA7" s="1135"/>
      <c r="JPB7" s="1135"/>
      <c r="JPC7" s="1135"/>
      <c r="JPD7" s="1135"/>
      <c r="JPE7" s="1135"/>
      <c r="JPF7" s="1135"/>
      <c r="JPG7" s="1135"/>
      <c r="JPH7" s="1135"/>
      <c r="JPI7" s="1135"/>
      <c r="JPJ7" s="1135"/>
      <c r="JPK7" s="1135"/>
      <c r="JPL7" s="1135"/>
      <c r="JPM7" s="1135"/>
      <c r="JPN7" s="1135"/>
      <c r="JPO7" s="1135"/>
      <c r="JPP7" s="1135"/>
      <c r="JPQ7" s="1135"/>
      <c r="JPR7" s="1135"/>
      <c r="JPS7" s="1135"/>
      <c r="JPT7" s="1135"/>
      <c r="JPU7" s="1135"/>
      <c r="JPV7" s="1135"/>
      <c r="JPW7" s="1135"/>
      <c r="JPX7" s="1135"/>
      <c r="JPY7" s="1135"/>
      <c r="JPZ7" s="1135"/>
      <c r="JQA7" s="1135"/>
      <c r="JQB7" s="1135"/>
      <c r="JQC7" s="1135"/>
      <c r="JQD7" s="1135"/>
      <c r="JQE7" s="1135"/>
      <c r="JQF7" s="1135"/>
      <c r="JQG7" s="1135"/>
      <c r="JQH7" s="1135"/>
      <c r="JQI7" s="1135"/>
      <c r="JQJ7" s="1135"/>
      <c r="JQK7" s="1135"/>
      <c r="JQL7" s="1135"/>
      <c r="JQM7" s="1135"/>
      <c r="JQN7" s="1135"/>
      <c r="JQO7" s="1135"/>
      <c r="JQP7" s="1135"/>
      <c r="JQQ7" s="1135"/>
      <c r="JQR7" s="1135"/>
      <c r="JQS7" s="1135"/>
      <c r="JQT7" s="1135"/>
      <c r="JQU7" s="1135"/>
      <c r="JQV7" s="1135"/>
      <c r="JQW7" s="1135"/>
      <c r="JQX7" s="1135"/>
      <c r="JQY7" s="1135"/>
      <c r="JQZ7" s="1135"/>
      <c r="JRA7" s="1135"/>
      <c r="JRB7" s="1135"/>
      <c r="JRC7" s="1135"/>
      <c r="JRD7" s="1135"/>
      <c r="JRE7" s="1135"/>
      <c r="JRF7" s="1135"/>
      <c r="JRG7" s="1135"/>
      <c r="JRH7" s="1135"/>
      <c r="JRI7" s="1135"/>
      <c r="JRJ7" s="1135"/>
      <c r="JRK7" s="1135"/>
      <c r="JRL7" s="1135"/>
      <c r="JRM7" s="1135"/>
      <c r="JRN7" s="1135"/>
      <c r="JRO7" s="1135"/>
      <c r="JRP7" s="1135"/>
      <c r="JRQ7" s="1135"/>
      <c r="JRR7" s="1135"/>
      <c r="JRS7" s="1135"/>
      <c r="JRT7" s="1135"/>
      <c r="JRU7" s="1135"/>
      <c r="JRV7" s="1135"/>
      <c r="JRW7" s="1135"/>
      <c r="JRX7" s="1135"/>
      <c r="JRY7" s="1135"/>
      <c r="JRZ7" s="1135"/>
      <c r="JSA7" s="1135"/>
      <c r="JSB7" s="1135"/>
      <c r="JSC7" s="1135"/>
      <c r="JSD7" s="1135"/>
      <c r="JSE7" s="1135"/>
      <c r="JSF7" s="1135"/>
      <c r="JSG7" s="1135"/>
      <c r="JSH7" s="1135"/>
      <c r="JSI7" s="1135"/>
      <c r="JSJ7" s="1135"/>
      <c r="JSK7" s="1135"/>
      <c r="JSL7" s="1135"/>
      <c r="JSM7" s="1135"/>
      <c r="JSN7" s="1135"/>
      <c r="JSO7" s="1135"/>
      <c r="JSP7" s="1135"/>
      <c r="JSQ7" s="1135"/>
      <c r="JSR7" s="1135"/>
      <c r="JSS7" s="1135"/>
      <c r="JST7" s="1135"/>
      <c r="JSU7" s="1135"/>
      <c r="JSV7" s="1135"/>
      <c r="JSW7" s="1135"/>
      <c r="JSX7" s="1135"/>
      <c r="JSY7" s="1135"/>
      <c r="JSZ7" s="1135"/>
      <c r="JTA7" s="1135"/>
      <c r="JTB7" s="1135"/>
      <c r="JTC7" s="1135"/>
      <c r="JTD7" s="1135"/>
      <c r="JTE7" s="1135"/>
      <c r="JTF7" s="1135"/>
      <c r="JTG7" s="1135"/>
      <c r="JTH7" s="1135"/>
      <c r="JTI7" s="1135"/>
      <c r="JTJ7" s="1135"/>
      <c r="JTK7" s="1135"/>
      <c r="JTL7" s="1135"/>
      <c r="JTM7" s="1135"/>
      <c r="JTN7" s="1135"/>
      <c r="JTO7" s="1135"/>
      <c r="JTP7" s="1135"/>
      <c r="JTQ7" s="1135"/>
      <c r="JTR7" s="1135"/>
      <c r="JTS7" s="1135"/>
      <c r="JTT7" s="1135"/>
      <c r="JTU7" s="1135"/>
      <c r="JTV7" s="1135"/>
      <c r="JTW7" s="1135"/>
      <c r="JTX7" s="1135"/>
      <c r="JTY7" s="1135"/>
      <c r="JTZ7" s="1135"/>
      <c r="JUA7" s="1135"/>
      <c r="JUB7" s="1135"/>
      <c r="JUC7" s="1135"/>
      <c r="JUD7" s="1135"/>
      <c r="JUE7" s="1135"/>
      <c r="JUF7" s="1135"/>
      <c r="JUG7" s="1135"/>
      <c r="JUH7" s="1135"/>
      <c r="JUI7" s="1135"/>
      <c r="JUJ7" s="1135"/>
      <c r="JUK7" s="1135"/>
      <c r="JUL7" s="1135"/>
      <c r="JUM7" s="1135"/>
      <c r="JUN7" s="1135"/>
      <c r="JUO7" s="1135"/>
      <c r="JUP7" s="1135"/>
      <c r="JUQ7" s="1135"/>
      <c r="JUR7" s="1135"/>
      <c r="JUS7" s="1135"/>
      <c r="JUT7" s="1135"/>
      <c r="JUU7" s="1135"/>
      <c r="JUV7" s="1135"/>
      <c r="JUW7" s="1135"/>
      <c r="JUX7" s="1135"/>
      <c r="JUY7" s="1135"/>
      <c r="JUZ7" s="1135"/>
      <c r="JVA7" s="1135"/>
      <c r="JVB7" s="1135"/>
      <c r="JVC7" s="1135"/>
      <c r="JVD7" s="1135"/>
      <c r="JVE7" s="1135"/>
      <c r="JVF7" s="1135"/>
      <c r="JVG7" s="1135"/>
      <c r="JVH7" s="1135"/>
      <c r="JVI7" s="1135"/>
      <c r="JVJ7" s="1135"/>
      <c r="JVK7" s="1135"/>
      <c r="JVL7" s="1135"/>
      <c r="JVM7" s="1135"/>
      <c r="JVN7" s="1135"/>
      <c r="JVO7" s="1135"/>
      <c r="JVP7" s="1135"/>
      <c r="JVQ7" s="1135"/>
      <c r="JVR7" s="1135"/>
      <c r="JVS7" s="1135"/>
      <c r="JVT7" s="1135"/>
      <c r="JVU7" s="1135"/>
      <c r="JVV7" s="1135"/>
      <c r="JVW7" s="1135"/>
      <c r="JVX7" s="1135"/>
      <c r="JVY7" s="1135"/>
      <c r="JVZ7" s="1135"/>
      <c r="JWA7" s="1135"/>
      <c r="JWB7" s="1135"/>
      <c r="JWC7" s="1135"/>
      <c r="JWD7" s="1135"/>
      <c r="JWE7" s="1135"/>
      <c r="JWF7" s="1135"/>
      <c r="JWG7" s="1135"/>
      <c r="JWH7" s="1135"/>
      <c r="JWI7" s="1135"/>
      <c r="JWJ7" s="1135"/>
      <c r="JWK7" s="1135"/>
      <c r="JWL7" s="1135"/>
      <c r="JWM7" s="1135"/>
      <c r="JWN7" s="1135"/>
      <c r="JWO7" s="1135"/>
      <c r="JWP7" s="1135"/>
      <c r="JWQ7" s="1135"/>
      <c r="JWR7" s="1135"/>
      <c r="JWS7" s="1135"/>
      <c r="JWT7" s="1135"/>
      <c r="JWU7" s="1135"/>
      <c r="JWV7" s="1135"/>
      <c r="JWW7" s="1135"/>
      <c r="JWX7" s="1135"/>
      <c r="JWY7" s="1135"/>
      <c r="JWZ7" s="1135"/>
      <c r="JXA7" s="1135"/>
      <c r="JXB7" s="1135"/>
      <c r="JXC7" s="1135"/>
      <c r="JXD7" s="1135"/>
      <c r="JXE7" s="1135"/>
      <c r="JXF7" s="1135"/>
      <c r="JXG7" s="1135"/>
      <c r="JXH7" s="1135"/>
      <c r="JXI7" s="1135"/>
      <c r="JXJ7" s="1135"/>
      <c r="JXK7" s="1135"/>
      <c r="JXL7" s="1135"/>
      <c r="JXM7" s="1135"/>
      <c r="JXN7" s="1135"/>
      <c r="JXO7" s="1135"/>
      <c r="JXP7" s="1135"/>
      <c r="JXQ7" s="1135"/>
      <c r="JXR7" s="1135"/>
      <c r="JXS7" s="1135"/>
      <c r="JXT7" s="1135"/>
      <c r="JXU7" s="1135"/>
      <c r="JXV7" s="1135"/>
      <c r="JXW7" s="1135"/>
      <c r="JXX7" s="1135"/>
      <c r="JXY7" s="1135"/>
      <c r="JXZ7" s="1135"/>
      <c r="JYA7" s="1135"/>
      <c r="JYB7" s="1135"/>
      <c r="JYC7" s="1135"/>
      <c r="JYD7" s="1135"/>
      <c r="JYE7" s="1135"/>
      <c r="JYF7" s="1135"/>
      <c r="JYG7" s="1135"/>
      <c r="JYH7" s="1135"/>
      <c r="JYI7" s="1135"/>
      <c r="JYJ7" s="1135"/>
      <c r="JYK7" s="1135"/>
      <c r="JYL7" s="1135"/>
      <c r="JYM7" s="1135"/>
      <c r="JYN7" s="1135"/>
      <c r="JYO7" s="1135"/>
      <c r="JYP7" s="1135"/>
      <c r="JYQ7" s="1135"/>
      <c r="JYR7" s="1135"/>
      <c r="JYS7" s="1135"/>
      <c r="JYT7" s="1135"/>
      <c r="JYU7" s="1135"/>
      <c r="JYV7" s="1135"/>
      <c r="JYW7" s="1135"/>
      <c r="JYX7" s="1135"/>
      <c r="JYY7" s="1135"/>
      <c r="JYZ7" s="1135"/>
      <c r="JZA7" s="1135"/>
      <c r="JZB7" s="1135"/>
      <c r="JZC7" s="1135"/>
      <c r="JZD7" s="1135"/>
      <c r="JZE7" s="1135"/>
      <c r="JZF7" s="1135"/>
      <c r="JZG7" s="1135"/>
      <c r="JZH7" s="1135"/>
      <c r="JZI7" s="1135"/>
      <c r="JZJ7" s="1135"/>
      <c r="JZK7" s="1135"/>
      <c r="JZL7" s="1135"/>
      <c r="JZM7" s="1135"/>
      <c r="JZN7" s="1135"/>
      <c r="JZO7" s="1135"/>
      <c r="JZP7" s="1135"/>
      <c r="JZQ7" s="1135"/>
      <c r="JZR7" s="1135"/>
      <c r="JZS7" s="1135"/>
      <c r="JZT7" s="1135"/>
      <c r="JZU7" s="1135"/>
      <c r="JZV7" s="1135"/>
      <c r="JZW7" s="1135"/>
      <c r="JZX7" s="1135"/>
      <c r="JZY7" s="1135"/>
      <c r="JZZ7" s="1135"/>
      <c r="KAA7" s="1135"/>
      <c r="KAB7" s="1135"/>
      <c r="KAC7" s="1135"/>
      <c r="KAD7" s="1135"/>
      <c r="KAE7" s="1135"/>
      <c r="KAF7" s="1135"/>
      <c r="KAG7" s="1135"/>
      <c r="KAH7" s="1135"/>
      <c r="KAI7" s="1135"/>
      <c r="KAJ7" s="1135"/>
      <c r="KAK7" s="1135"/>
      <c r="KAL7" s="1135"/>
      <c r="KAM7" s="1135"/>
      <c r="KAN7" s="1135"/>
      <c r="KAO7" s="1135"/>
      <c r="KAP7" s="1135"/>
      <c r="KAQ7" s="1135"/>
      <c r="KAR7" s="1135"/>
      <c r="KAS7" s="1135"/>
      <c r="KAT7" s="1135"/>
      <c r="KAU7" s="1135"/>
      <c r="KAV7" s="1135"/>
      <c r="KAW7" s="1135"/>
      <c r="KAX7" s="1135"/>
      <c r="KAY7" s="1135"/>
      <c r="KAZ7" s="1135"/>
      <c r="KBA7" s="1135"/>
      <c r="KBB7" s="1135"/>
      <c r="KBC7" s="1135"/>
      <c r="KBD7" s="1135"/>
      <c r="KBE7" s="1135"/>
      <c r="KBF7" s="1135"/>
      <c r="KBG7" s="1135"/>
      <c r="KBH7" s="1135"/>
      <c r="KBI7" s="1135"/>
      <c r="KBJ7" s="1135"/>
      <c r="KBK7" s="1135"/>
      <c r="KBL7" s="1135"/>
      <c r="KBM7" s="1135"/>
      <c r="KBN7" s="1135"/>
      <c r="KBO7" s="1135"/>
      <c r="KBP7" s="1135"/>
      <c r="KBQ7" s="1135"/>
      <c r="KBR7" s="1135"/>
      <c r="KBS7" s="1135"/>
      <c r="KBT7" s="1135"/>
      <c r="KBU7" s="1135"/>
      <c r="KBV7" s="1135"/>
      <c r="KBW7" s="1135"/>
      <c r="KBX7" s="1135"/>
      <c r="KBY7" s="1135"/>
      <c r="KBZ7" s="1135"/>
      <c r="KCA7" s="1135"/>
      <c r="KCB7" s="1135"/>
      <c r="KCC7" s="1135"/>
      <c r="KCD7" s="1135"/>
      <c r="KCE7" s="1135"/>
      <c r="KCF7" s="1135"/>
      <c r="KCG7" s="1135"/>
      <c r="KCH7" s="1135"/>
      <c r="KCI7" s="1135"/>
      <c r="KCJ7" s="1135"/>
      <c r="KCK7" s="1135"/>
      <c r="KCL7" s="1135"/>
      <c r="KCM7" s="1135"/>
      <c r="KCN7" s="1135"/>
      <c r="KCO7" s="1135"/>
      <c r="KCP7" s="1135"/>
      <c r="KCQ7" s="1135"/>
      <c r="KCR7" s="1135"/>
      <c r="KCS7" s="1135"/>
      <c r="KCT7" s="1135"/>
      <c r="KCU7" s="1135"/>
      <c r="KCV7" s="1135"/>
      <c r="KCW7" s="1135"/>
      <c r="KCX7" s="1135"/>
      <c r="KCY7" s="1135"/>
      <c r="KCZ7" s="1135"/>
      <c r="KDA7" s="1135"/>
      <c r="KDB7" s="1135"/>
      <c r="KDC7" s="1135"/>
      <c r="KDD7" s="1135"/>
      <c r="KDE7" s="1135"/>
      <c r="KDF7" s="1135"/>
      <c r="KDG7" s="1135"/>
      <c r="KDH7" s="1135"/>
      <c r="KDI7" s="1135"/>
      <c r="KDJ7" s="1135"/>
      <c r="KDK7" s="1135"/>
      <c r="KDL7" s="1135"/>
      <c r="KDM7" s="1135"/>
      <c r="KDN7" s="1135"/>
      <c r="KDO7" s="1135"/>
      <c r="KDP7" s="1135"/>
      <c r="KDQ7" s="1135"/>
      <c r="KDR7" s="1135"/>
      <c r="KDS7" s="1135"/>
      <c r="KDT7" s="1135"/>
      <c r="KDU7" s="1135"/>
      <c r="KDV7" s="1135"/>
      <c r="KDW7" s="1135"/>
      <c r="KDX7" s="1135"/>
      <c r="KDY7" s="1135"/>
      <c r="KDZ7" s="1135"/>
      <c r="KEA7" s="1135"/>
      <c r="KEB7" s="1135"/>
      <c r="KEC7" s="1135"/>
      <c r="KED7" s="1135"/>
      <c r="KEE7" s="1135"/>
      <c r="KEF7" s="1135"/>
      <c r="KEG7" s="1135"/>
      <c r="KEH7" s="1135"/>
      <c r="KEI7" s="1135"/>
      <c r="KEJ7" s="1135"/>
      <c r="KEK7" s="1135"/>
      <c r="KEL7" s="1135"/>
      <c r="KEM7" s="1135"/>
      <c r="KEN7" s="1135"/>
      <c r="KEO7" s="1135"/>
      <c r="KEP7" s="1135"/>
      <c r="KEQ7" s="1135"/>
      <c r="KER7" s="1135"/>
      <c r="KES7" s="1135"/>
      <c r="KET7" s="1135"/>
      <c r="KEU7" s="1135"/>
      <c r="KEV7" s="1135"/>
      <c r="KEW7" s="1135"/>
      <c r="KEX7" s="1135"/>
      <c r="KEY7" s="1135"/>
      <c r="KEZ7" s="1135"/>
      <c r="KFA7" s="1135"/>
      <c r="KFB7" s="1135"/>
      <c r="KFC7" s="1135"/>
      <c r="KFD7" s="1135"/>
      <c r="KFE7" s="1135"/>
      <c r="KFF7" s="1135"/>
      <c r="KFG7" s="1135"/>
      <c r="KFH7" s="1135"/>
      <c r="KFI7" s="1135"/>
      <c r="KFJ7" s="1135"/>
      <c r="KFK7" s="1135"/>
      <c r="KFL7" s="1135"/>
      <c r="KFM7" s="1135"/>
      <c r="KFN7" s="1135"/>
      <c r="KFO7" s="1135"/>
      <c r="KFP7" s="1135"/>
      <c r="KFQ7" s="1135"/>
      <c r="KFR7" s="1135"/>
      <c r="KFS7" s="1135"/>
      <c r="KFT7" s="1135"/>
      <c r="KFU7" s="1135"/>
      <c r="KFV7" s="1135"/>
      <c r="KFW7" s="1135"/>
      <c r="KFX7" s="1135"/>
      <c r="KFY7" s="1135"/>
      <c r="KFZ7" s="1135"/>
      <c r="KGA7" s="1135"/>
      <c r="KGB7" s="1135"/>
      <c r="KGC7" s="1135"/>
      <c r="KGD7" s="1135"/>
      <c r="KGE7" s="1135"/>
      <c r="KGF7" s="1135"/>
      <c r="KGG7" s="1135"/>
      <c r="KGH7" s="1135"/>
      <c r="KGI7" s="1135"/>
      <c r="KGJ7" s="1135"/>
      <c r="KGK7" s="1135"/>
      <c r="KGL7" s="1135"/>
      <c r="KGM7" s="1135"/>
      <c r="KGN7" s="1135"/>
      <c r="KGO7" s="1135"/>
      <c r="KGP7" s="1135"/>
      <c r="KGQ7" s="1135"/>
      <c r="KGR7" s="1135"/>
      <c r="KGS7" s="1135"/>
      <c r="KGT7" s="1135"/>
      <c r="KGU7" s="1135"/>
      <c r="KGV7" s="1135"/>
      <c r="KGW7" s="1135"/>
      <c r="KGX7" s="1135"/>
      <c r="KGY7" s="1135"/>
      <c r="KGZ7" s="1135"/>
      <c r="KHA7" s="1135"/>
      <c r="KHB7" s="1135"/>
      <c r="KHC7" s="1135"/>
      <c r="KHD7" s="1135"/>
      <c r="KHE7" s="1135"/>
      <c r="KHF7" s="1135"/>
      <c r="KHG7" s="1135"/>
      <c r="KHH7" s="1135"/>
      <c r="KHI7" s="1135"/>
      <c r="KHJ7" s="1135"/>
      <c r="KHK7" s="1135"/>
      <c r="KHL7" s="1135"/>
      <c r="KHM7" s="1135"/>
      <c r="KHN7" s="1135"/>
      <c r="KHO7" s="1135"/>
      <c r="KHP7" s="1135"/>
      <c r="KHQ7" s="1135"/>
      <c r="KHR7" s="1135"/>
      <c r="KHS7" s="1135"/>
      <c r="KHT7" s="1135"/>
      <c r="KHU7" s="1135"/>
      <c r="KHV7" s="1135"/>
      <c r="KHW7" s="1135"/>
      <c r="KHX7" s="1135"/>
      <c r="KHY7" s="1135"/>
      <c r="KHZ7" s="1135"/>
      <c r="KIA7" s="1135"/>
      <c r="KIB7" s="1135"/>
      <c r="KIC7" s="1135"/>
      <c r="KID7" s="1135"/>
      <c r="KIE7" s="1135"/>
      <c r="KIF7" s="1135"/>
      <c r="KIG7" s="1135"/>
      <c r="KIH7" s="1135"/>
      <c r="KII7" s="1135"/>
      <c r="KIJ7" s="1135"/>
      <c r="KIK7" s="1135"/>
      <c r="KIL7" s="1135"/>
      <c r="KIM7" s="1135"/>
      <c r="KIN7" s="1135"/>
      <c r="KIO7" s="1135"/>
      <c r="KIP7" s="1135"/>
      <c r="KIQ7" s="1135"/>
      <c r="KIR7" s="1135"/>
      <c r="KIS7" s="1135"/>
      <c r="KIT7" s="1135"/>
      <c r="KIU7" s="1135"/>
      <c r="KIV7" s="1135"/>
      <c r="KIW7" s="1135"/>
      <c r="KIX7" s="1135"/>
      <c r="KIY7" s="1135"/>
      <c r="KIZ7" s="1135"/>
      <c r="KJA7" s="1135"/>
      <c r="KJB7" s="1135"/>
      <c r="KJC7" s="1135"/>
      <c r="KJD7" s="1135"/>
      <c r="KJE7" s="1135"/>
      <c r="KJF7" s="1135"/>
      <c r="KJG7" s="1135"/>
      <c r="KJH7" s="1135"/>
      <c r="KJI7" s="1135"/>
      <c r="KJJ7" s="1135"/>
      <c r="KJK7" s="1135"/>
      <c r="KJL7" s="1135"/>
      <c r="KJM7" s="1135"/>
      <c r="KJN7" s="1135"/>
      <c r="KJO7" s="1135"/>
      <c r="KJP7" s="1135"/>
      <c r="KJQ7" s="1135"/>
      <c r="KJR7" s="1135"/>
      <c r="KJS7" s="1135"/>
      <c r="KJT7" s="1135"/>
      <c r="KJU7" s="1135"/>
      <c r="KJV7" s="1135"/>
      <c r="KJW7" s="1135"/>
      <c r="KJX7" s="1135"/>
      <c r="KJY7" s="1135"/>
      <c r="KJZ7" s="1135"/>
      <c r="KKA7" s="1135"/>
      <c r="KKB7" s="1135"/>
      <c r="KKC7" s="1135"/>
      <c r="KKD7" s="1135"/>
      <c r="KKE7" s="1135"/>
      <c r="KKF7" s="1135"/>
      <c r="KKG7" s="1135"/>
      <c r="KKH7" s="1135"/>
      <c r="KKI7" s="1135"/>
      <c r="KKJ7" s="1135"/>
      <c r="KKK7" s="1135"/>
      <c r="KKL7" s="1135"/>
      <c r="KKM7" s="1135"/>
      <c r="KKN7" s="1135"/>
      <c r="KKO7" s="1135"/>
      <c r="KKP7" s="1135"/>
      <c r="KKQ7" s="1135"/>
      <c r="KKR7" s="1135"/>
      <c r="KKS7" s="1135"/>
      <c r="KKT7" s="1135"/>
      <c r="KKU7" s="1135"/>
      <c r="KKV7" s="1135"/>
      <c r="KKW7" s="1135"/>
      <c r="KKX7" s="1135"/>
      <c r="KKY7" s="1135"/>
      <c r="KKZ7" s="1135"/>
      <c r="KLA7" s="1135"/>
      <c r="KLB7" s="1135"/>
      <c r="KLC7" s="1135"/>
      <c r="KLD7" s="1135"/>
      <c r="KLE7" s="1135"/>
      <c r="KLF7" s="1135"/>
      <c r="KLG7" s="1135"/>
      <c r="KLH7" s="1135"/>
      <c r="KLI7" s="1135"/>
      <c r="KLJ7" s="1135"/>
      <c r="KLK7" s="1135"/>
      <c r="KLL7" s="1135"/>
      <c r="KLM7" s="1135"/>
      <c r="KLN7" s="1135"/>
      <c r="KLO7" s="1135"/>
      <c r="KLP7" s="1135"/>
      <c r="KLQ7" s="1135"/>
      <c r="KLR7" s="1135"/>
      <c r="KLS7" s="1135"/>
      <c r="KLT7" s="1135"/>
      <c r="KLU7" s="1135"/>
      <c r="KLV7" s="1135"/>
      <c r="KLW7" s="1135"/>
      <c r="KLX7" s="1135"/>
      <c r="KLY7" s="1135"/>
      <c r="KLZ7" s="1135"/>
      <c r="KMA7" s="1135"/>
      <c r="KMB7" s="1135"/>
      <c r="KMC7" s="1135"/>
      <c r="KMD7" s="1135"/>
      <c r="KME7" s="1135"/>
      <c r="KMF7" s="1135"/>
      <c r="KMG7" s="1135"/>
      <c r="KMH7" s="1135"/>
      <c r="KMI7" s="1135"/>
      <c r="KMJ7" s="1135"/>
      <c r="KMK7" s="1135"/>
      <c r="KML7" s="1135"/>
      <c r="KMM7" s="1135"/>
      <c r="KMN7" s="1135"/>
      <c r="KMO7" s="1135"/>
      <c r="KMP7" s="1135"/>
      <c r="KMQ7" s="1135"/>
      <c r="KMR7" s="1135"/>
      <c r="KMS7" s="1135"/>
      <c r="KMT7" s="1135"/>
      <c r="KMU7" s="1135"/>
      <c r="KMV7" s="1135"/>
      <c r="KMW7" s="1135"/>
      <c r="KMX7" s="1135"/>
      <c r="KMY7" s="1135"/>
      <c r="KMZ7" s="1135"/>
      <c r="KNA7" s="1135"/>
      <c r="KNB7" s="1135"/>
      <c r="KNC7" s="1135"/>
      <c r="KND7" s="1135"/>
      <c r="KNE7" s="1135"/>
      <c r="KNF7" s="1135"/>
      <c r="KNG7" s="1135"/>
      <c r="KNH7" s="1135"/>
      <c r="KNI7" s="1135"/>
      <c r="KNJ7" s="1135"/>
      <c r="KNK7" s="1135"/>
      <c r="KNL7" s="1135"/>
      <c r="KNM7" s="1135"/>
      <c r="KNN7" s="1135"/>
      <c r="KNO7" s="1135"/>
      <c r="KNP7" s="1135"/>
      <c r="KNQ7" s="1135"/>
      <c r="KNR7" s="1135"/>
      <c r="KNS7" s="1135"/>
      <c r="KNT7" s="1135"/>
      <c r="KNU7" s="1135"/>
      <c r="KNV7" s="1135"/>
      <c r="KNW7" s="1135"/>
      <c r="KNX7" s="1135"/>
      <c r="KNY7" s="1135"/>
      <c r="KNZ7" s="1135"/>
      <c r="KOA7" s="1135"/>
      <c r="KOB7" s="1135"/>
      <c r="KOC7" s="1135"/>
      <c r="KOD7" s="1135"/>
      <c r="KOE7" s="1135"/>
      <c r="KOF7" s="1135"/>
      <c r="KOG7" s="1135"/>
      <c r="KOH7" s="1135"/>
      <c r="KOI7" s="1135"/>
      <c r="KOJ7" s="1135"/>
      <c r="KOK7" s="1135"/>
      <c r="KOL7" s="1135"/>
      <c r="KOM7" s="1135"/>
      <c r="KON7" s="1135"/>
      <c r="KOO7" s="1135"/>
      <c r="KOP7" s="1135"/>
      <c r="KOQ7" s="1135"/>
      <c r="KOR7" s="1135"/>
      <c r="KOS7" s="1135"/>
      <c r="KOT7" s="1135"/>
      <c r="KOU7" s="1135"/>
      <c r="KOV7" s="1135"/>
      <c r="KOW7" s="1135"/>
      <c r="KOX7" s="1135"/>
      <c r="KOY7" s="1135"/>
      <c r="KOZ7" s="1135"/>
      <c r="KPA7" s="1135"/>
      <c r="KPB7" s="1135"/>
      <c r="KPC7" s="1135"/>
      <c r="KPD7" s="1135"/>
      <c r="KPE7" s="1135"/>
      <c r="KPF7" s="1135"/>
      <c r="KPG7" s="1135"/>
      <c r="KPH7" s="1135"/>
      <c r="KPI7" s="1135"/>
      <c r="KPJ7" s="1135"/>
      <c r="KPK7" s="1135"/>
      <c r="KPL7" s="1135"/>
      <c r="KPM7" s="1135"/>
      <c r="KPN7" s="1135"/>
      <c r="KPO7" s="1135"/>
      <c r="KPP7" s="1135"/>
      <c r="KPQ7" s="1135"/>
      <c r="KPR7" s="1135"/>
      <c r="KPS7" s="1135"/>
      <c r="KPT7" s="1135"/>
      <c r="KPU7" s="1135"/>
      <c r="KPV7" s="1135"/>
      <c r="KPW7" s="1135"/>
      <c r="KPX7" s="1135"/>
      <c r="KPY7" s="1135"/>
      <c r="KPZ7" s="1135"/>
      <c r="KQA7" s="1135"/>
      <c r="KQB7" s="1135"/>
      <c r="KQC7" s="1135"/>
      <c r="KQD7" s="1135"/>
      <c r="KQE7" s="1135"/>
      <c r="KQF7" s="1135"/>
      <c r="KQG7" s="1135"/>
      <c r="KQH7" s="1135"/>
      <c r="KQI7" s="1135"/>
      <c r="KQJ7" s="1135"/>
      <c r="KQK7" s="1135"/>
      <c r="KQL7" s="1135"/>
      <c r="KQM7" s="1135"/>
      <c r="KQN7" s="1135"/>
      <c r="KQO7" s="1135"/>
      <c r="KQP7" s="1135"/>
      <c r="KQQ7" s="1135"/>
      <c r="KQR7" s="1135"/>
      <c r="KQS7" s="1135"/>
      <c r="KQT7" s="1135"/>
      <c r="KQU7" s="1135"/>
      <c r="KQV7" s="1135"/>
      <c r="KQW7" s="1135"/>
      <c r="KQX7" s="1135"/>
      <c r="KQY7" s="1135"/>
      <c r="KQZ7" s="1135"/>
      <c r="KRA7" s="1135"/>
      <c r="KRB7" s="1135"/>
      <c r="KRC7" s="1135"/>
      <c r="KRD7" s="1135"/>
      <c r="KRE7" s="1135"/>
      <c r="KRF7" s="1135"/>
      <c r="KRG7" s="1135"/>
      <c r="KRH7" s="1135"/>
      <c r="KRI7" s="1135"/>
      <c r="KRJ7" s="1135"/>
      <c r="KRK7" s="1135"/>
      <c r="KRL7" s="1135"/>
      <c r="KRM7" s="1135"/>
      <c r="KRN7" s="1135"/>
      <c r="KRO7" s="1135"/>
      <c r="KRP7" s="1135"/>
      <c r="KRQ7" s="1135"/>
      <c r="KRR7" s="1135"/>
      <c r="KRS7" s="1135"/>
      <c r="KRT7" s="1135"/>
      <c r="KRU7" s="1135"/>
      <c r="KRV7" s="1135"/>
      <c r="KRW7" s="1135"/>
      <c r="KRX7" s="1135"/>
      <c r="KRY7" s="1135"/>
      <c r="KRZ7" s="1135"/>
      <c r="KSA7" s="1135"/>
      <c r="KSB7" s="1135"/>
      <c r="KSC7" s="1135"/>
      <c r="KSD7" s="1135"/>
      <c r="KSE7" s="1135"/>
      <c r="KSF7" s="1135"/>
      <c r="KSG7" s="1135"/>
      <c r="KSH7" s="1135"/>
      <c r="KSI7" s="1135"/>
      <c r="KSJ7" s="1135"/>
      <c r="KSK7" s="1135"/>
      <c r="KSL7" s="1135"/>
      <c r="KSM7" s="1135"/>
      <c r="KSN7" s="1135"/>
      <c r="KSO7" s="1135"/>
      <c r="KSP7" s="1135"/>
      <c r="KSQ7" s="1135"/>
      <c r="KSR7" s="1135"/>
      <c r="KSS7" s="1135"/>
      <c r="KST7" s="1135"/>
      <c r="KSU7" s="1135"/>
      <c r="KSV7" s="1135"/>
      <c r="KSW7" s="1135"/>
      <c r="KSX7" s="1135"/>
      <c r="KSY7" s="1135"/>
      <c r="KSZ7" s="1135"/>
      <c r="KTA7" s="1135"/>
      <c r="KTB7" s="1135"/>
      <c r="KTC7" s="1135"/>
      <c r="KTD7" s="1135"/>
      <c r="KTE7" s="1135"/>
      <c r="KTF7" s="1135"/>
      <c r="KTG7" s="1135"/>
      <c r="KTH7" s="1135"/>
      <c r="KTI7" s="1135"/>
      <c r="KTJ7" s="1135"/>
      <c r="KTK7" s="1135"/>
      <c r="KTL7" s="1135"/>
      <c r="KTM7" s="1135"/>
      <c r="KTN7" s="1135"/>
      <c r="KTO7" s="1135"/>
      <c r="KTP7" s="1135"/>
      <c r="KTQ7" s="1135"/>
      <c r="KTR7" s="1135"/>
      <c r="KTS7" s="1135"/>
      <c r="KTT7" s="1135"/>
      <c r="KTU7" s="1135"/>
      <c r="KTV7" s="1135"/>
      <c r="KTW7" s="1135"/>
      <c r="KTX7" s="1135"/>
      <c r="KTY7" s="1135"/>
      <c r="KTZ7" s="1135"/>
      <c r="KUA7" s="1135"/>
      <c r="KUB7" s="1135"/>
      <c r="KUC7" s="1135"/>
      <c r="KUD7" s="1135"/>
      <c r="KUE7" s="1135"/>
      <c r="KUF7" s="1135"/>
      <c r="KUG7" s="1135"/>
      <c r="KUH7" s="1135"/>
      <c r="KUI7" s="1135"/>
      <c r="KUJ7" s="1135"/>
      <c r="KUK7" s="1135"/>
      <c r="KUL7" s="1135"/>
      <c r="KUM7" s="1135"/>
      <c r="KUN7" s="1135"/>
      <c r="KUO7" s="1135"/>
      <c r="KUP7" s="1135"/>
      <c r="KUQ7" s="1135"/>
      <c r="KUR7" s="1135"/>
      <c r="KUS7" s="1135"/>
      <c r="KUT7" s="1135"/>
      <c r="KUU7" s="1135"/>
      <c r="KUV7" s="1135"/>
      <c r="KUW7" s="1135"/>
      <c r="KUX7" s="1135"/>
      <c r="KUY7" s="1135"/>
      <c r="KUZ7" s="1135"/>
      <c r="KVA7" s="1135"/>
      <c r="KVB7" s="1135"/>
      <c r="KVC7" s="1135"/>
      <c r="KVD7" s="1135"/>
      <c r="KVE7" s="1135"/>
      <c r="KVF7" s="1135"/>
      <c r="KVG7" s="1135"/>
      <c r="KVH7" s="1135"/>
      <c r="KVI7" s="1135"/>
      <c r="KVJ7" s="1135"/>
      <c r="KVK7" s="1135"/>
      <c r="KVL7" s="1135"/>
      <c r="KVM7" s="1135"/>
      <c r="KVN7" s="1135"/>
      <c r="KVO7" s="1135"/>
      <c r="KVP7" s="1135"/>
      <c r="KVQ7" s="1135"/>
      <c r="KVR7" s="1135"/>
      <c r="KVS7" s="1135"/>
      <c r="KVT7" s="1135"/>
      <c r="KVU7" s="1135"/>
      <c r="KVV7" s="1135"/>
      <c r="KVW7" s="1135"/>
      <c r="KVX7" s="1135"/>
      <c r="KVY7" s="1135"/>
      <c r="KVZ7" s="1135"/>
      <c r="KWA7" s="1135"/>
      <c r="KWB7" s="1135"/>
      <c r="KWC7" s="1135"/>
      <c r="KWD7" s="1135"/>
      <c r="KWE7" s="1135"/>
      <c r="KWF7" s="1135"/>
      <c r="KWG7" s="1135"/>
      <c r="KWH7" s="1135"/>
      <c r="KWI7" s="1135"/>
      <c r="KWJ7" s="1135"/>
      <c r="KWK7" s="1135"/>
      <c r="KWL7" s="1135"/>
      <c r="KWM7" s="1135"/>
      <c r="KWN7" s="1135"/>
      <c r="KWO7" s="1135"/>
      <c r="KWP7" s="1135"/>
      <c r="KWQ7" s="1135"/>
      <c r="KWR7" s="1135"/>
      <c r="KWS7" s="1135"/>
      <c r="KWT7" s="1135"/>
      <c r="KWU7" s="1135"/>
      <c r="KWV7" s="1135"/>
      <c r="KWW7" s="1135"/>
      <c r="KWX7" s="1135"/>
      <c r="KWY7" s="1135"/>
      <c r="KWZ7" s="1135"/>
      <c r="KXA7" s="1135"/>
      <c r="KXB7" s="1135"/>
      <c r="KXC7" s="1135"/>
      <c r="KXD7" s="1135"/>
      <c r="KXE7" s="1135"/>
      <c r="KXF7" s="1135"/>
      <c r="KXG7" s="1135"/>
      <c r="KXH7" s="1135"/>
      <c r="KXI7" s="1135"/>
      <c r="KXJ7" s="1135"/>
      <c r="KXK7" s="1135"/>
      <c r="KXL7" s="1135"/>
      <c r="KXM7" s="1135"/>
      <c r="KXN7" s="1135"/>
      <c r="KXO7" s="1135"/>
      <c r="KXP7" s="1135"/>
      <c r="KXQ7" s="1135"/>
      <c r="KXR7" s="1135"/>
      <c r="KXS7" s="1135"/>
      <c r="KXT7" s="1135"/>
      <c r="KXU7" s="1135"/>
      <c r="KXV7" s="1135"/>
      <c r="KXW7" s="1135"/>
      <c r="KXX7" s="1135"/>
      <c r="KXY7" s="1135"/>
      <c r="KXZ7" s="1135"/>
      <c r="KYA7" s="1135"/>
      <c r="KYB7" s="1135"/>
      <c r="KYC7" s="1135"/>
      <c r="KYD7" s="1135"/>
      <c r="KYE7" s="1135"/>
      <c r="KYF7" s="1135"/>
      <c r="KYG7" s="1135"/>
      <c r="KYH7" s="1135"/>
      <c r="KYI7" s="1135"/>
      <c r="KYJ7" s="1135"/>
      <c r="KYK7" s="1135"/>
      <c r="KYL7" s="1135"/>
      <c r="KYM7" s="1135"/>
      <c r="KYN7" s="1135"/>
      <c r="KYO7" s="1135"/>
      <c r="KYP7" s="1135"/>
      <c r="KYQ7" s="1135"/>
      <c r="KYR7" s="1135"/>
      <c r="KYS7" s="1135"/>
      <c r="KYT7" s="1135"/>
      <c r="KYU7" s="1135"/>
      <c r="KYV7" s="1135"/>
      <c r="KYW7" s="1135"/>
      <c r="KYX7" s="1135"/>
      <c r="KYY7" s="1135"/>
      <c r="KYZ7" s="1135"/>
      <c r="KZA7" s="1135"/>
      <c r="KZB7" s="1135"/>
      <c r="KZC7" s="1135"/>
      <c r="KZD7" s="1135"/>
      <c r="KZE7" s="1135"/>
      <c r="KZF7" s="1135"/>
      <c r="KZG7" s="1135"/>
      <c r="KZH7" s="1135"/>
      <c r="KZI7" s="1135"/>
      <c r="KZJ7" s="1135"/>
      <c r="KZK7" s="1135"/>
      <c r="KZL7" s="1135"/>
      <c r="KZM7" s="1135"/>
      <c r="KZN7" s="1135"/>
      <c r="KZO7" s="1135"/>
      <c r="KZP7" s="1135"/>
      <c r="KZQ7" s="1135"/>
      <c r="KZR7" s="1135"/>
      <c r="KZS7" s="1135"/>
      <c r="KZT7" s="1135"/>
      <c r="KZU7" s="1135"/>
      <c r="KZV7" s="1135"/>
      <c r="KZW7" s="1135"/>
      <c r="KZX7" s="1135"/>
      <c r="KZY7" s="1135"/>
      <c r="KZZ7" s="1135"/>
      <c r="LAA7" s="1135"/>
      <c r="LAB7" s="1135"/>
      <c r="LAC7" s="1135"/>
      <c r="LAD7" s="1135"/>
      <c r="LAE7" s="1135"/>
      <c r="LAF7" s="1135"/>
      <c r="LAG7" s="1135"/>
      <c r="LAH7" s="1135"/>
      <c r="LAI7" s="1135"/>
      <c r="LAJ7" s="1135"/>
      <c r="LAK7" s="1135"/>
      <c r="LAL7" s="1135"/>
      <c r="LAM7" s="1135"/>
      <c r="LAN7" s="1135"/>
      <c r="LAO7" s="1135"/>
      <c r="LAP7" s="1135"/>
      <c r="LAQ7" s="1135"/>
      <c r="LAR7" s="1135"/>
      <c r="LAS7" s="1135"/>
      <c r="LAT7" s="1135"/>
      <c r="LAU7" s="1135"/>
      <c r="LAV7" s="1135"/>
      <c r="LAW7" s="1135"/>
      <c r="LAX7" s="1135"/>
      <c r="LAY7" s="1135"/>
      <c r="LAZ7" s="1135"/>
      <c r="LBA7" s="1135"/>
      <c r="LBB7" s="1135"/>
      <c r="LBC7" s="1135"/>
      <c r="LBD7" s="1135"/>
      <c r="LBE7" s="1135"/>
      <c r="LBF7" s="1135"/>
      <c r="LBG7" s="1135"/>
      <c r="LBH7" s="1135"/>
      <c r="LBI7" s="1135"/>
      <c r="LBJ7" s="1135"/>
      <c r="LBK7" s="1135"/>
      <c r="LBL7" s="1135"/>
      <c r="LBM7" s="1135"/>
      <c r="LBN7" s="1135"/>
      <c r="LBO7" s="1135"/>
      <c r="LBP7" s="1135"/>
      <c r="LBQ7" s="1135"/>
      <c r="LBR7" s="1135"/>
      <c r="LBS7" s="1135"/>
      <c r="LBT7" s="1135"/>
      <c r="LBU7" s="1135"/>
      <c r="LBV7" s="1135"/>
      <c r="LBW7" s="1135"/>
      <c r="LBX7" s="1135"/>
      <c r="LBY7" s="1135"/>
      <c r="LBZ7" s="1135"/>
      <c r="LCA7" s="1135"/>
      <c r="LCB7" s="1135"/>
      <c r="LCC7" s="1135"/>
      <c r="LCD7" s="1135"/>
      <c r="LCE7" s="1135"/>
      <c r="LCF7" s="1135"/>
      <c r="LCG7" s="1135"/>
      <c r="LCH7" s="1135"/>
      <c r="LCI7" s="1135"/>
      <c r="LCJ7" s="1135"/>
      <c r="LCK7" s="1135"/>
      <c r="LCL7" s="1135"/>
      <c r="LCM7" s="1135"/>
      <c r="LCN7" s="1135"/>
      <c r="LCO7" s="1135"/>
      <c r="LCP7" s="1135"/>
      <c r="LCQ7" s="1135"/>
      <c r="LCR7" s="1135"/>
      <c r="LCS7" s="1135"/>
      <c r="LCT7" s="1135"/>
      <c r="LCU7" s="1135"/>
      <c r="LCV7" s="1135"/>
      <c r="LCW7" s="1135"/>
      <c r="LCX7" s="1135"/>
      <c r="LCY7" s="1135"/>
      <c r="LCZ7" s="1135"/>
      <c r="LDA7" s="1135"/>
      <c r="LDB7" s="1135"/>
      <c r="LDC7" s="1135"/>
      <c r="LDD7" s="1135"/>
      <c r="LDE7" s="1135"/>
      <c r="LDF7" s="1135"/>
      <c r="LDG7" s="1135"/>
      <c r="LDH7" s="1135"/>
      <c r="LDI7" s="1135"/>
      <c r="LDJ7" s="1135"/>
      <c r="LDK7" s="1135"/>
      <c r="LDL7" s="1135"/>
      <c r="LDM7" s="1135"/>
      <c r="LDN7" s="1135"/>
      <c r="LDO7" s="1135"/>
      <c r="LDP7" s="1135"/>
      <c r="LDQ7" s="1135"/>
      <c r="LDR7" s="1135"/>
      <c r="LDS7" s="1135"/>
      <c r="LDT7" s="1135"/>
      <c r="LDU7" s="1135"/>
      <c r="LDV7" s="1135"/>
      <c r="LDW7" s="1135"/>
      <c r="LDX7" s="1135"/>
      <c r="LDY7" s="1135"/>
      <c r="LDZ7" s="1135"/>
      <c r="LEA7" s="1135"/>
      <c r="LEB7" s="1135"/>
      <c r="LEC7" s="1135"/>
      <c r="LED7" s="1135"/>
      <c r="LEE7" s="1135"/>
      <c r="LEF7" s="1135"/>
      <c r="LEG7" s="1135"/>
      <c r="LEH7" s="1135"/>
      <c r="LEI7" s="1135"/>
      <c r="LEJ7" s="1135"/>
      <c r="LEK7" s="1135"/>
      <c r="LEL7" s="1135"/>
      <c r="LEM7" s="1135"/>
      <c r="LEN7" s="1135"/>
      <c r="LEO7" s="1135"/>
      <c r="LEP7" s="1135"/>
      <c r="LEQ7" s="1135"/>
      <c r="LER7" s="1135"/>
      <c r="LES7" s="1135"/>
      <c r="LET7" s="1135"/>
      <c r="LEU7" s="1135"/>
      <c r="LEV7" s="1135"/>
      <c r="LEW7" s="1135"/>
      <c r="LEX7" s="1135"/>
      <c r="LEY7" s="1135"/>
      <c r="LEZ7" s="1135"/>
      <c r="LFA7" s="1135"/>
      <c r="LFB7" s="1135"/>
      <c r="LFC7" s="1135"/>
      <c r="LFD7" s="1135"/>
      <c r="LFE7" s="1135"/>
      <c r="LFF7" s="1135"/>
      <c r="LFG7" s="1135"/>
      <c r="LFH7" s="1135"/>
      <c r="LFI7" s="1135"/>
      <c r="LFJ7" s="1135"/>
      <c r="LFK7" s="1135"/>
      <c r="LFL7" s="1135"/>
      <c r="LFM7" s="1135"/>
      <c r="LFN7" s="1135"/>
      <c r="LFO7" s="1135"/>
      <c r="LFP7" s="1135"/>
      <c r="LFQ7" s="1135"/>
      <c r="LFR7" s="1135"/>
      <c r="LFS7" s="1135"/>
      <c r="LFT7" s="1135"/>
      <c r="LFU7" s="1135"/>
      <c r="LFV7" s="1135"/>
      <c r="LFW7" s="1135"/>
      <c r="LFX7" s="1135"/>
      <c r="LFY7" s="1135"/>
      <c r="LFZ7" s="1135"/>
      <c r="LGA7" s="1135"/>
      <c r="LGB7" s="1135"/>
      <c r="LGC7" s="1135"/>
      <c r="LGD7" s="1135"/>
      <c r="LGE7" s="1135"/>
      <c r="LGF7" s="1135"/>
      <c r="LGG7" s="1135"/>
      <c r="LGH7" s="1135"/>
      <c r="LGI7" s="1135"/>
      <c r="LGJ7" s="1135"/>
      <c r="LGK7" s="1135"/>
      <c r="LGL7" s="1135"/>
      <c r="LGM7" s="1135"/>
      <c r="LGN7" s="1135"/>
      <c r="LGO7" s="1135"/>
      <c r="LGP7" s="1135"/>
      <c r="LGQ7" s="1135"/>
      <c r="LGR7" s="1135"/>
      <c r="LGS7" s="1135"/>
      <c r="LGT7" s="1135"/>
      <c r="LGU7" s="1135"/>
      <c r="LGV7" s="1135"/>
      <c r="LGW7" s="1135"/>
      <c r="LGX7" s="1135"/>
      <c r="LGY7" s="1135"/>
      <c r="LGZ7" s="1135"/>
      <c r="LHA7" s="1135"/>
      <c r="LHB7" s="1135"/>
      <c r="LHC7" s="1135"/>
      <c r="LHD7" s="1135"/>
      <c r="LHE7" s="1135"/>
      <c r="LHF7" s="1135"/>
      <c r="LHG7" s="1135"/>
      <c r="LHH7" s="1135"/>
      <c r="LHI7" s="1135"/>
      <c r="LHJ7" s="1135"/>
      <c r="LHK7" s="1135"/>
      <c r="LHL7" s="1135"/>
      <c r="LHM7" s="1135"/>
      <c r="LHN7" s="1135"/>
      <c r="LHO7" s="1135"/>
      <c r="LHP7" s="1135"/>
      <c r="LHQ7" s="1135"/>
      <c r="LHR7" s="1135"/>
      <c r="LHS7" s="1135"/>
      <c r="LHT7" s="1135"/>
      <c r="LHU7" s="1135"/>
      <c r="LHV7" s="1135"/>
      <c r="LHW7" s="1135"/>
      <c r="LHX7" s="1135"/>
      <c r="LHY7" s="1135"/>
      <c r="LHZ7" s="1135"/>
      <c r="LIA7" s="1135"/>
      <c r="LIB7" s="1135"/>
      <c r="LIC7" s="1135"/>
      <c r="LID7" s="1135"/>
      <c r="LIE7" s="1135"/>
      <c r="LIF7" s="1135"/>
      <c r="LIG7" s="1135"/>
      <c r="LIH7" s="1135"/>
      <c r="LII7" s="1135"/>
      <c r="LIJ7" s="1135"/>
      <c r="LIK7" s="1135"/>
      <c r="LIL7" s="1135"/>
      <c r="LIM7" s="1135"/>
      <c r="LIN7" s="1135"/>
      <c r="LIO7" s="1135"/>
      <c r="LIP7" s="1135"/>
      <c r="LIQ7" s="1135"/>
      <c r="LIR7" s="1135"/>
      <c r="LIS7" s="1135"/>
      <c r="LIT7" s="1135"/>
      <c r="LIU7" s="1135"/>
      <c r="LIV7" s="1135"/>
      <c r="LIW7" s="1135"/>
      <c r="LIX7" s="1135"/>
      <c r="LIY7" s="1135"/>
      <c r="LIZ7" s="1135"/>
      <c r="LJA7" s="1135"/>
      <c r="LJB7" s="1135"/>
      <c r="LJC7" s="1135"/>
      <c r="LJD7" s="1135"/>
      <c r="LJE7" s="1135"/>
      <c r="LJF7" s="1135"/>
      <c r="LJG7" s="1135"/>
      <c r="LJH7" s="1135"/>
      <c r="LJI7" s="1135"/>
      <c r="LJJ7" s="1135"/>
      <c r="LJK7" s="1135"/>
      <c r="LJL7" s="1135"/>
      <c r="LJM7" s="1135"/>
      <c r="LJN7" s="1135"/>
      <c r="LJO7" s="1135"/>
      <c r="LJP7" s="1135"/>
      <c r="LJQ7" s="1135"/>
      <c r="LJR7" s="1135"/>
      <c r="LJS7" s="1135"/>
      <c r="LJT7" s="1135"/>
      <c r="LJU7" s="1135"/>
      <c r="LJV7" s="1135"/>
      <c r="LJW7" s="1135"/>
      <c r="LJX7" s="1135"/>
      <c r="LJY7" s="1135"/>
      <c r="LJZ7" s="1135"/>
      <c r="LKA7" s="1135"/>
      <c r="LKB7" s="1135"/>
      <c r="LKC7" s="1135"/>
      <c r="LKD7" s="1135"/>
      <c r="LKE7" s="1135"/>
      <c r="LKF7" s="1135"/>
      <c r="LKG7" s="1135"/>
      <c r="LKH7" s="1135"/>
      <c r="LKI7" s="1135"/>
      <c r="LKJ7" s="1135"/>
      <c r="LKK7" s="1135"/>
      <c r="LKL7" s="1135"/>
      <c r="LKM7" s="1135"/>
      <c r="LKN7" s="1135"/>
      <c r="LKO7" s="1135"/>
      <c r="LKP7" s="1135"/>
      <c r="LKQ7" s="1135"/>
      <c r="LKR7" s="1135"/>
      <c r="LKS7" s="1135"/>
      <c r="LKT7" s="1135"/>
      <c r="LKU7" s="1135"/>
      <c r="LKV7" s="1135"/>
      <c r="LKW7" s="1135"/>
      <c r="LKX7" s="1135"/>
      <c r="LKY7" s="1135"/>
      <c r="LKZ7" s="1135"/>
      <c r="LLA7" s="1135"/>
      <c r="LLB7" s="1135"/>
      <c r="LLC7" s="1135"/>
      <c r="LLD7" s="1135"/>
      <c r="LLE7" s="1135"/>
      <c r="LLF7" s="1135"/>
      <c r="LLG7" s="1135"/>
      <c r="LLH7" s="1135"/>
      <c r="LLI7" s="1135"/>
      <c r="LLJ7" s="1135"/>
      <c r="LLK7" s="1135"/>
      <c r="LLL7" s="1135"/>
      <c r="LLM7" s="1135"/>
      <c r="LLN7" s="1135"/>
      <c r="LLO7" s="1135"/>
      <c r="LLP7" s="1135"/>
      <c r="LLQ7" s="1135"/>
      <c r="LLR7" s="1135"/>
      <c r="LLS7" s="1135"/>
      <c r="LLT7" s="1135"/>
      <c r="LLU7" s="1135"/>
      <c r="LLV7" s="1135"/>
      <c r="LLW7" s="1135"/>
      <c r="LLX7" s="1135"/>
      <c r="LLY7" s="1135"/>
      <c r="LLZ7" s="1135"/>
      <c r="LMA7" s="1135"/>
      <c r="LMB7" s="1135"/>
      <c r="LMC7" s="1135"/>
      <c r="LMD7" s="1135"/>
      <c r="LME7" s="1135"/>
      <c r="LMF7" s="1135"/>
      <c r="LMG7" s="1135"/>
      <c r="LMH7" s="1135"/>
      <c r="LMI7" s="1135"/>
      <c r="LMJ7" s="1135"/>
      <c r="LMK7" s="1135"/>
      <c r="LML7" s="1135"/>
      <c r="LMM7" s="1135"/>
      <c r="LMN7" s="1135"/>
      <c r="LMO7" s="1135"/>
      <c r="LMP7" s="1135"/>
      <c r="LMQ7" s="1135"/>
      <c r="LMR7" s="1135"/>
      <c r="LMS7" s="1135"/>
      <c r="LMT7" s="1135"/>
      <c r="LMU7" s="1135"/>
      <c r="LMV7" s="1135"/>
      <c r="LMW7" s="1135"/>
      <c r="LMX7" s="1135"/>
      <c r="LMY7" s="1135"/>
      <c r="LMZ7" s="1135"/>
      <c r="LNA7" s="1135"/>
      <c r="LNB7" s="1135"/>
      <c r="LNC7" s="1135"/>
      <c r="LND7" s="1135"/>
      <c r="LNE7" s="1135"/>
      <c r="LNF7" s="1135"/>
      <c r="LNG7" s="1135"/>
      <c r="LNH7" s="1135"/>
      <c r="LNI7" s="1135"/>
      <c r="LNJ7" s="1135"/>
      <c r="LNK7" s="1135"/>
      <c r="LNL7" s="1135"/>
      <c r="LNM7" s="1135"/>
      <c r="LNN7" s="1135"/>
      <c r="LNO7" s="1135"/>
      <c r="LNP7" s="1135"/>
      <c r="LNQ7" s="1135"/>
      <c r="LNR7" s="1135"/>
      <c r="LNS7" s="1135"/>
      <c r="LNT7" s="1135"/>
      <c r="LNU7" s="1135"/>
      <c r="LNV7" s="1135"/>
      <c r="LNW7" s="1135"/>
      <c r="LNX7" s="1135"/>
      <c r="LNY7" s="1135"/>
      <c r="LNZ7" s="1135"/>
      <c r="LOA7" s="1135"/>
      <c r="LOB7" s="1135"/>
      <c r="LOC7" s="1135"/>
      <c r="LOD7" s="1135"/>
      <c r="LOE7" s="1135"/>
      <c r="LOF7" s="1135"/>
      <c r="LOG7" s="1135"/>
      <c r="LOH7" s="1135"/>
      <c r="LOI7" s="1135"/>
      <c r="LOJ7" s="1135"/>
      <c r="LOK7" s="1135"/>
      <c r="LOL7" s="1135"/>
      <c r="LOM7" s="1135"/>
      <c r="LON7" s="1135"/>
      <c r="LOO7" s="1135"/>
      <c r="LOP7" s="1135"/>
      <c r="LOQ7" s="1135"/>
      <c r="LOR7" s="1135"/>
      <c r="LOS7" s="1135"/>
      <c r="LOT7" s="1135"/>
      <c r="LOU7" s="1135"/>
      <c r="LOV7" s="1135"/>
      <c r="LOW7" s="1135"/>
      <c r="LOX7" s="1135"/>
      <c r="LOY7" s="1135"/>
      <c r="LOZ7" s="1135"/>
      <c r="LPA7" s="1135"/>
      <c r="LPB7" s="1135"/>
      <c r="LPC7" s="1135"/>
      <c r="LPD7" s="1135"/>
      <c r="LPE7" s="1135"/>
      <c r="LPF7" s="1135"/>
      <c r="LPG7" s="1135"/>
      <c r="LPH7" s="1135"/>
      <c r="LPI7" s="1135"/>
      <c r="LPJ7" s="1135"/>
      <c r="LPK7" s="1135"/>
      <c r="LPL7" s="1135"/>
      <c r="LPM7" s="1135"/>
      <c r="LPN7" s="1135"/>
      <c r="LPO7" s="1135"/>
      <c r="LPP7" s="1135"/>
      <c r="LPQ7" s="1135"/>
      <c r="LPR7" s="1135"/>
      <c r="LPS7" s="1135"/>
      <c r="LPT7" s="1135"/>
      <c r="LPU7" s="1135"/>
      <c r="LPV7" s="1135"/>
      <c r="LPW7" s="1135"/>
      <c r="LPX7" s="1135"/>
      <c r="LPY7" s="1135"/>
      <c r="LPZ7" s="1135"/>
      <c r="LQA7" s="1135"/>
      <c r="LQB7" s="1135"/>
      <c r="LQC7" s="1135"/>
      <c r="LQD7" s="1135"/>
      <c r="LQE7" s="1135"/>
      <c r="LQF7" s="1135"/>
      <c r="LQG7" s="1135"/>
      <c r="LQH7" s="1135"/>
      <c r="LQI7" s="1135"/>
      <c r="LQJ7" s="1135"/>
      <c r="LQK7" s="1135"/>
      <c r="LQL7" s="1135"/>
      <c r="LQM7" s="1135"/>
      <c r="LQN7" s="1135"/>
      <c r="LQO7" s="1135"/>
      <c r="LQP7" s="1135"/>
      <c r="LQQ7" s="1135"/>
      <c r="LQR7" s="1135"/>
      <c r="LQS7" s="1135"/>
      <c r="LQT7" s="1135"/>
      <c r="LQU7" s="1135"/>
      <c r="LQV7" s="1135"/>
      <c r="LQW7" s="1135"/>
      <c r="LQX7" s="1135"/>
      <c r="LQY7" s="1135"/>
      <c r="LQZ7" s="1135"/>
      <c r="LRA7" s="1135"/>
      <c r="LRB7" s="1135"/>
      <c r="LRC7" s="1135"/>
      <c r="LRD7" s="1135"/>
      <c r="LRE7" s="1135"/>
      <c r="LRF7" s="1135"/>
      <c r="LRG7" s="1135"/>
      <c r="LRH7" s="1135"/>
      <c r="LRI7" s="1135"/>
      <c r="LRJ7" s="1135"/>
      <c r="LRK7" s="1135"/>
      <c r="LRL7" s="1135"/>
      <c r="LRM7" s="1135"/>
      <c r="LRN7" s="1135"/>
      <c r="LRO7" s="1135"/>
      <c r="LRP7" s="1135"/>
      <c r="LRQ7" s="1135"/>
      <c r="LRR7" s="1135"/>
      <c r="LRS7" s="1135"/>
      <c r="LRT7" s="1135"/>
      <c r="LRU7" s="1135"/>
      <c r="LRV7" s="1135"/>
      <c r="LRW7" s="1135"/>
      <c r="LRX7" s="1135"/>
      <c r="LRY7" s="1135"/>
      <c r="LRZ7" s="1135"/>
      <c r="LSA7" s="1135"/>
      <c r="LSB7" s="1135"/>
      <c r="LSC7" s="1135"/>
      <c r="LSD7" s="1135"/>
      <c r="LSE7" s="1135"/>
      <c r="LSF7" s="1135"/>
      <c r="LSG7" s="1135"/>
      <c r="LSH7" s="1135"/>
      <c r="LSI7" s="1135"/>
      <c r="LSJ7" s="1135"/>
      <c r="LSK7" s="1135"/>
      <c r="LSL7" s="1135"/>
      <c r="LSM7" s="1135"/>
      <c r="LSN7" s="1135"/>
      <c r="LSO7" s="1135"/>
      <c r="LSP7" s="1135"/>
      <c r="LSQ7" s="1135"/>
      <c r="LSR7" s="1135"/>
      <c r="LSS7" s="1135"/>
      <c r="LST7" s="1135"/>
      <c r="LSU7" s="1135"/>
      <c r="LSV7" s="1135"/>
      <c r="LSW7" s="1135"/>
      <c r="LSX7" s="1135"/>
      <c r="LSY7" s="1135"/>
      <c r="LSZ7" s="1135"/>
      <c r="LTA7" s="1135"/>
      <c r="LTB7" s="1135"/>
      <c r="LTC7" s="1135"/>
      <c r="LTD7" s="1135"/>
      <c r="LTE7" s="1135"/>
      <c r="LTF7" s="1135"/>
      <c r="LTG7" s="1135"/>
      <c r="LTH7" s="1135"/>
      <c r="LTI7" s="1135"/>
      <c r="LTJ7" s="1135"/>
      <c r="LTK7" s="1135"/>
      <c r="LTL7" s="1135"/>
      <c r="LTM7" s="1135"/>
      <c r="LTN7" s="1135"/>
      <c r="LTO7" s="1135"/>
      <c r="LTP7" s="1135"/>
      <c r="LTQ7" s="1135"/>
      <c r="LTR7" s="1135"/>
      <c r="LTS7" s="1135"/>
      <c r="LTT7" s="1135"/>
      <c r="LTU7" s="1135"/>
      <c r="LTV7" s="1135"/>
      <c r="LTW7" s="1135"/>
      <c r="LTX7" s="1135"/>
      <c r="LTY7" s="1135"/>
      <c r="LTZ7" s="1135"/>
      <c r="LUA7" s="1135"/>
      <c r="LUB7" s="1135"/>
      <c r="LUC7" s="1135"/>
      <c r="LUD7" s="1135"/>
      <c r="LUE7" s="1135"/>
      <c r="LUF7" s="1135"/>
      <c r="LUG7" s="1135"/>
      <c r="LUH7" s="1135"/>
      <c r="LUI7" s="1135"/>
      <c r="LUJ7" s="1135"/>
      <c r="LUK7" s="1135"/>
      <c r="LUL7" s="1135"/>
      <c r="LUM7" s="1135"/>
      <c r="LUN7" s="1135"/>
      <c r="LUO7" s="1135"/>
      <c r="LUP7" s="1135"/>
      <c r="LUQ7" s="1135"/>
      <c r="LUR7" s="1135"/>
      <c r="LUS7" s="1135"/>
      <c r="LUT7" s="1135"/>
      <c r="LUU7" s="1135"/>
      <c r="LUV7" s="1135"/>
      <c r="LUW7" s="1135"/>
      <c r="LUX7" s="1135"/>
      <c r="LUY7" s="1135"/>
      <c r="LUZ7" s="1135"/>
      <c r="LVA7" s="1135"/>
      <c r="LVB7" s="1135"/>
      <c r="LVC7" s="1135"/>
      <c r="LVD7" s="1135"/>
      <c r="LVE7" s="1135"/>
      <c r="LVF7" s="1135"/>
      <c r="LVG7" s="1135"/>
      <c r="LVH7" s="1135"/>
      <c r="LVI7" s="1135"/>
      <c r="LVJ7" s="1135"/>
      <c r="LVK7" s="1135"/>
      <c r="LVL7" s="1135"/>
      <c r="LVM7" s="1135"/>
      <c r="LVN7" s="1135"/>
      <c r="LVO7" s="1135"/>
      <c r="LVP7" s="1135"/>
      <c r="LVQ7" s="1135"/>
      <c r="LVR7" s="1135"/>
      <c r="LVS7" s="1135"/>
      <c r="LVT7" s="1135"/>
      <c r="LVU7" s="1135"/>
      <c r="LVV7" s="1135"/>
      <c r="LVW7" s="1135"/>
      <c r="LVX7" s="1135"/>
      <c r="LVY7" s="1135"/>
      <c r="LVZ7" s="1135"/>
      <c r="LWA7" s="1135"/>
      <c r="LWB7" s="1135"/>
      <c r="LWC7" s="1135"/>
      <c r="LWD7" s="1135"/>
      <c r="LWE7" s="1135"/>
      <c r="LWF7" s="1135"/>
      <c r="LWG7" s="1135"/>
      <c r="LWH7" s="1135"/>
      <c r="LWI7" s="1135"/>
      <c r="LWJ7" s="1135"/>
      <c r="LWK7" s="1135"/>
      <c r="LWL7" s="1135"/>
      <c r="LWM7" s="1135"/>
      <c r="LWN7" s="1135"/>
      <c r="LWO7" s="1135"/>
      <c r="LWP7" s="1135"/>
      <c r="LWQ7" s="1135"/>
      <c r="LWR7" s="1135"/>
      <c r="LWS7" s="1135"/>
      <c r="LWT7" s="1135"/>
      <c r="LWU7" s="1135"/>
      <c r="LWV7" s="1135"/>
      <c r="LWW7" s="1135"/>
      <c r="LWX7" s="1135"/>
      <c r="LWY7" s="1135"/>
      <c r="LWZ7" s="1135"/>
      <c r="LXA7" s="1135"/>
      <c r="LXB7" s="1135"/>
      <c r="LXC7" s="1135"/>
      <c r="LXD7" s="1135"/>
      <c r="LXE7" s="1135"/>
      <c r="LXF7" s="1135"/>
      <c r="LXG7" s="1135"/>
      <c r="LXH7" s="1135"/>
      <c r="LXI7" s="1135"/>
      <c r="LXJ7" s="1135"/>
      <c r="LXK7" s="1135"/>
      <c r="LXL7" s="1135"/>
      <c r="LXM7" s="1135"/>
      <c r="LXN7" s="1135"/>
      <c r="LXO7" s="1135"/>
      <c r="LXP7" s="1135"/>
      <c r="LXQ7" s="1135"/>
      <c r="LXR7" s="1135"/>
      <c r="LXS7" s="1135"/>
      <c r="LXT7" s="1135"/>
      <c r="LXU7" s="1135"/>
      <c r="LXV7" s="1135"/>
      <c r="LXW7" s="1135"/>
      <c r="LXX7" s="1135"/>
      <c r="LXY7" s="1135"/>
      <c r="LXZ7" s="1135"/>
      <c r="LYA7" s="1135"/>
      <c r="LYB7" s="1135"/>
      <c r="LYC7" s="1135"/>
      <c r="LYD7" s="1135"/>
      <c r="LYE7" s="1135"/>
      <c r="LYF7" s="1135"/>
      <c r="LYG7" s="1135"/>
      <c r="LYH7" s="1135"/>
      <c r="LYI7" s="1135"/>
      <c r="LYJ7" s="1135"/>
      <c r="LYK7" s="1135"/>
      <c r="LYL7" s="1135"/>
      <c r="LYM7" s="1135"/>
      <c r="LYN7" s="1135"/>
      <c r="LYO7" s="1135"/>
      <c r="LYP7" s="1135"/>
      <c r="LYQ7" s="1135"/>
      <c r="LYR7" s="1135"/>
      <c r="LYS7" s="1135"/>
      <c r="LYT7" s="1135"/>
      <c r="LYU7" s="1135"/>
      <c r="LYV7" s="1135"/>
      <c r="LYW7" s="1135"/>
      <c r="LYX7" s="1135"/>
      <c r="LYY7" s="1135"/>
      <c r="LYZ7" s="1135"/>
      <c r="LZA7" s="1135"/>
      <c r="LZB7" s="1135"/>
      <c r="LZC7" s="1135"/>
      <c r="LZD7" s="1135"/>
      <c r="LZE7" s="1135"/>
      <c r="LZF7" s="1135"/>
      <c r="LZG7" s="1135"/>
      <c r="LZH7" s="1135"/>
      <c r="LZI7" s="1135"/>
      <c r="LZJ7" s="1135"/>
      <c r="LZK7" s="1135"/>
      <c r="LZL7" s="1135"/>
      <c r="LZM7" s="1135"/>
      <c r="LZN7" s="1135"/>
      <c r="LZO7" s="1135"/>
      <c r="LZP7" s="1135"/>
      <c r="LZQ7" s="1135"/>
      <c r="LZR7" s="1135"/>
      <c r="LZS7" s="1135"/>
      <c r="LZT7" s="1135"/>
      <c r="LZU7" s="1135"/>
      <c r="LZV7" s="1135"/>
      <c r="LZW7" s="1135"/>
      <c r="LZX7" s="1135"/>
      <c r="LZY7" s="1135"/>
      <c r="LZZ7" s="1135"/>
      <c r="MAA7" s="1135"/>
      <c r="MAB7" s="1135"/>
      <c r="MAC7" s="1135"/>
      <c r="MAD7" s="1135"/>
      <c r="MAE7" s="1135"/>
      <c r="MAF7" s="1135"/>
      <c r="MAG7" s="1135"/>
      <c r="MAH7" s="1135"/>
      <c r="MAI7" s="1135"/>
      <c r="MAJ7" s="1135"/>
      <c r="MAK7" s="1135"/>
      <c r="MAL7" s="1135"/>
      <c r="MAM7" s="1135"/>
      <c r="MAN7" s="1135"/>
      <c r="MAO7" s="1135"/>
      <c r="MAP7" s="1135"/>
      <c r="MAQ7" s="1135"/>
      <c r="MAR7" s="1135"/>
      <c r="MAS7" s="1135"/>
      <c r="MAT7" s="1135"/>
      <c r="MAU7" s="1135"/>
      <c r="MAV7" s="1135"/>
      <c r="MAW7" s="1135"/>
      <c r="MAX7" s="1135"/>
      <c r="MAY7" s="1135"/>
      <c r="MAZ7" s="1135"/>
      <c r="MBA7" s="1135"/>
      <c r="MBB7" s="1135"/>
      <c r="MBC7" s="1135"/>
      <c r="MBD7" s="1135"/>
      <c r="MBE7" s="1135"/>
      <c r="MBF7" s="1135"/>
      <c r="MBG7" s="1135"/>
      <c r="MBH7" s="1135"/>
      <c r="MBI7" s="1135"/>
      <c r="MBJ7" s="1135"/>
      <c r="MBK7" s="1135"/>
      <c r="MBL7" s="1135"/>
      <c r="MBM7" s="1135"/>
      <c r="MBN7" s="1135"/>
      <c r="MBO7" s="1135"/>
      <c r="MBP7" s="1135"/>
      <c r="MBQ7" s="1135"/>
      <c r="MBR7" s="1135"/>
      <c r="MBS7" s="1135"/>
      <c r="MBT7" s="1135"/>
      <c r="MBU7" s="1135"/>
      <c r="MBV7" s="1135"/>
      <c r="MBW7" s="1135"/>
      <c r="MBX7" s="1135"/>
      <c r="MBY7" s="1135"/>
      <c r="MBZ7" s="1135"/>
      <c r="MCA7" s="1135"/>
      <c r="MCB7" s="1135"/>
      <c r="MCC7" s="1135"/>
      <c r="MCD7" s="1135"/>
      <c r="MCE7" s="1135"/>
      <c r="MCF7" s="1135"/>
      <c r="MCG7" s="1135"/>
      <c r="MCH7" s="1135"/>
      <c r="MCI7" s="1135"/>
      <c r="MCJ7" s="1135"/>
      <c r="MCK7" s="1135"/>
      <c r="MCL7" s="1135"/>
      <c r="MCM7" s="1135"/>
      <c r="MCN7" s="1135"/>
      <c r="MCO7" s="1135"/>
      <c r="MCP7" s="1135"/>
      <c r="MCQ7" s="1135"/>
      <c r="MCR7" s="1135"/>
      <c r="MCS7" s="1135"/>
      <c r="MCT7" s="1135"/>
      <c r="MCU7" s="1135"/>
      <c r="MCV7" s="1135"/>
      <c r="MCW7" s="1135"/>
      <c r="MCX7" s="1135"/>
      <c r="MCY7" s="1135"/>
      <c r="MCZ7" s="1135"/>
      <c r="MDA7" s="1135"/>
      <c r="MDB7" s="1135"/>
      <c r="MDC7" s="1135"/>
      <c r="MDD7" s="1135"/>
      <c r="MDE7" s="1135"/>
      <c r="MDF7" s="1135"/>
      <c r="MDG7" s="1135"/>
      <c r="MDH7" s="1135"/>
      <c r="MDI7" s="1135"/>
      <c r="MDJ7" s="1135"/>
      <c r="MDK7" s="1135"/>
      <c r="MDL7" s="1135"/>
      <c r="MDM7" s="1135"/>
      <c r="MDN7" s="1135"/>
      <c r="MDO7" s="1135"/>
      <c r="MDP7" s="1135"/>
      <c r="MDQ7" s="1135"/>
      <c r="MDR7" s="1135"/>
      <c r="MDS7" s="1135"/>
      <c r="MDT7" s="1135"/>
      <c r="MDU7" s="1135"/>
      <c r="MDV7" s="1135"/>
      <c r="MDW7" s="1135"/>
      <c r="MDX7" s="1135"/>
      <c r="MDY7" s="1135"/>
      <c r="MDZ7" s="1135"/>
      <c r="MEA7" s="1135"/>
      <c r="MEB7" s="1135"/>
      <c r="MEC7" s="1135"/>
      <c r="MED7" s="1135"/>
      <c r="MEE7" s="1135"/>
      <c r="MEF7" s="1135"/>
      <c r="MEG7" s="1135"/>
      <c r="MEH7" s="1135"/>
      <c r="MEI7" s="1135"/>
      <c r="MEJ7" s="1135"/>
      <c r="MEK7" s="1135"/>
      <c r="MEL7" s="1135"/>
      <c r="MEM7" s="1135"/>
      <c r="MEN7" s="1135"/>
      <c r="MEO7" s="1135"/>
      <c r="MEP7" s="1135"/>
      <c r="MEQ7" s="1135"/>
      <c r="MER7" s="1135"/>
      <c r="MES7" s="1135"/>
      <c r="MET7" s="1135"/>
      <c r="MEU7" s="1135"/>
      <c r="MEV7" s="1135"/>
      <c r="MEW7" s="1135"/>
      <c r="MEX7" s="1135"/>
      <c r="MEY7" s="1135"/>
      <c r="MEZ7" s="1135"/>
      <c r="MFA7" s="1135"/>
      <c r="MFB7" s="1135"/>
      <c r="MFC7" s="1135"/>
      <c r="MFD7" s="1135"/>
      <c r="MFE7" s="1135"/>
      <c r="MFF7" s="1135"/>
      <c r="MFG7" s="1135"/>
      <c r="MFH7" s="1135"/>
      <c r="MFI7" s="1135"/>
      <c r="MFJ7" s="1135"/>
      <c r="MFK7" s="1135"/>
      <c r="MFL7" s="1135"/>
      <c r="MFM7" s="1135"/>
      <c r="MFN7" s="1135"/>
      <c r="MFO7" s="1135"/>
      <c r="MFP7" s="1135"/>
      <c r="MFQ7" s="1135"/>
      <c r="MFR7" s="1135"/>
      <c r="MFS7" s="1135"/>
      <c r="MFT7" s="1135"/>
      <c r="MFU7" s="1135"/>
      <c r="MFV7" s="1135"/>
      <c r="MFW7" s="1135"/>
      <c r="MFX7" s="1135"/>
      <c r="MFY7" s="1135"/>
      <c r="MFZ7" s="1135"/>
      <c r="MGA7" s="1135"/>
      <c r="MGB7" s="1135"/>
      <c r="MGC7" s="1135"/>
      <c r="MGD7" s="1135"/>
      <c r="MGE7" s="1135"/>
      <c r="MGF7" s="1135"/>
      <c r="MGG7" s="1135"/>
      <c r="MGH7" s="1135"/>
      <c r="MGI7" s="1135"/>
      <c r="MGJ7" s="1135"/>
      <c r="MGK7" s="1135"/>
      <c r="MGL7" s="1135"/>
      <c r="MGM7" s="1135"/>
      <c r="MGN7" s="1135"/>
      <c r="MGO7" s="1135"/>
      <c r="MGP7" s="1135"/>
      <c r="MGQ7" s="1135"/>
      <c r="MGR7" s="1135"/>
      <c r="MGS7" s="1135"/>
      <c r="MGT7" s="1135"/>
      <c r="MGU7" s="1135"/>
      <c r="MGV7" s="1135"/>
      <c r="MGW7" s="1135"/>
      <c r="MGX7" s="1135"/>
      <c r="MGY7" s="1135"/>
      <c r="MGZ7" s="1135"/>
      <c r="MHA7" s="1135"/>
      <c r="MHB7" s="1135"/>
      <c r="MHC7" s="1135"/>
      <c r="MHD7" s="1135"/>
      <c r="MHE7" s="1135"/>
      <c r="MHF7" s="1135"/>
      <c r="MHG7" s="1135"/>
      <c r="MHH7" s="1135"/>
      <c r="MHI7" s="1135"/>
      <c r="MHJ7" s="1135"/>
      <c r="MHK7" s="1135"/>
      <c r="MHL7" s="1135"/>
      <c r="MHM7" s="1135"/>
      <c r="MHN7" s="1135"/>
      <c r="MHO7" s="1135"/>
      <c r="MHP7" s="1135"/>
      <c r="MHQ7" s="1135"/>
      <c r="MHR7" s="1135"/>
      <c r="MHS7" s="1135"/>
      <c r="MHT7" s="1135"/>
      <c r="MHU7" s="1135"/>
      <c r="MHV7" s="1135"/>
      <c r="MHW7" s="1135"/>
      <c r="MHX7" s="1135"/>
      <c r="MHY7" s="1135"/>
      <c r="MHZ7" s="1135"/>
      <c r="MIA7" s="1135"/>
      <c r="MIB7" s="1135"/>
      <c r="MIC7" s="1135"/>
      <c r="MID7" s="1135"/>
      <c r="MIE7" s="1135"/>
      <c r="MIF7" s="1135"/>
      <c r="MIG7" s="1135"/>
      <c r="MIH7" s="1135"/>
      <c r="MII7" s="1135"/>
      <c r="MIJ7" s="1135"/>
      <c r="MIK7" s="1135"/>
      <c r="MIL7" s="1135"/>
      <c r="MIM7" s="1135"/>
      <c r="MIN7" s="1135"/>
      <c r="MIO7" s="1135"/>
      <c r="MIP7" s="1135"/>
      <c r="MIQ7" s="1135"/>
      <c r="MIR7" s="1135"/>
      <c r="MIS7" s="1135"/>
      <c r="MIT7" s="1135"/>
      <c r="MIU7" s="1135"/>
      <c r="MIV7" s="1135"/>
      <c r="MIW7" s="1135"/>
      <c r="MIX7" s="1135"/>
      <c r="MIY7" s="1135"/>
      <c r="MIZ7" s="1135"/>
      <c r="MJA7" s="1135"/>
      <c r="MJB7" s="1135"/>
      <c r="MJC7" s="1135"/>
      <c r="MJD7" s="1135"/>
      <c r="MJE7" s="1135"/>
      <c r="MJF7" s="1135"/>
      <c r="MJG7" s="1135"/>
      <c r="MJH7" s="1135"/>
      <c r="MJI7" s="1135"/>
      <c r="MJJ7" s="1135"/>
      <c r="MJK7" s="1135"/>
      <c r="MJL7" s="1135"/>
      <c r="MJM7" s="1135"/>
      <c r="MJN7" s="1135"/>
      <c r="MJO7" s="1135"/>
      <c r="MJP7" s="1135"/>
      <c r="MJQ7" s="1135"/>
      <c r="MJR7" s="1135"/>
      <c r="MJS7" s="1135"/>
      <c r="MJT7" s="1135"/>
      <c r="MJU7" s="1135"/>
      <c r="MJV7" s="1135"/>
      <c r="MJW7" s="1135"/>
      <c r="MJX7" s="1135"/>
      <c r="MJY7" s="1135"/>
      <c r="MJZ7" s="1135"/>
      <c r="MKA7" s="1135"/>
      <c r="MKB7" s="1135"/>
      <c r="MKC7" s="1135"/>
      <c r="MKD7" s="1135"/>
      <c r="MKE7" s="1135"/>
      <c r="MKF7" s="1135"/>
      <c r="MKG7" s="1135"/>
      <c r="MKH7" s="1135"/>
      <c r="MKI7" s="1135"/>
      <c r="MKJ7" s="1135"/>
      <c r="MKK7" s="1135"/>
      <c r="MKL7" s="1135"/>
      <c r="MKM7" s="1135"/>
      <c r="MKN7" s="1135"/>
      <c r="MKO7" s="1135"/>
      <c r="MKP7" s="1135"/>
      <c r="MKQ7" s="1135"/>
      <c r="MKR7" s="1135"/>
      <c r="MKS7" s="1135"/>
      <c r="MKT7" s="1135"/>
      <c r="MKU7" s="1135"/>
      <c r="MKV7" s="1135"/>
      <c r="MKW7" s="1135"/>
      <c r="MKX7" s="1135"/>
      <c r="MKY7" s="1135"/>
      <c r="MKZ7" s="1135"/>
      <c r="MLA7" s="1135"/>
      <c r="MLB7" s="1135"/>
      <c r="MLC7" s="1135"/>
      <c r="MLD7" s="1135"/>
      <c r="MLE7" s="1135"/>
      <c r="MLF7" s="1135"/>
      <c r="MLG7" s="1135"/>
      <c r="MLH7" s="1135"/>
      <c r="MLI7" s="1135"/>
      <c r="MLJ7" s="1135"/>
      <c r="MLK7" s="1135"/>
      <c r="MLL7" s="1135"/>
      <c r="MLM7" s="1135"/>
      <c r="MLN7" s="1135"/>
      <c r="MLO7" s="1135"/>
      <c r="MLP7" s="1135"/>
      <c r="MLQ7" s="1135"/>
      <c r="MLR7" s="1135"/>
      <c r="MLS7" s="1135"/>
      <c r="MLT7" s="1135"/>
      <c r="MLU7" s="1135"/>
      <c r="MLV7" s="1135"/>
      <c r="MLW7" s="1135"/>
      <c r="MLX7" s="1135"/>
      <c r="MLY7" s="1135"/>
      <c r="MLZ7" s="1135"/>
      <c r="MMA7" s="1135"/>
      <c r="MMB7" s="1135"/>
      <c r="MMC7" s="1135"/>
      <c r="MMD7" s="1135"/>
      <c r="MME7" s="1135"/>
      <c r="MMF7" s="1135"/>
      <c r="MMG7" s="1135"/>
      <c r="MMH7" s="1135"/>
      <c r="MMI7" s="1135"/>
      <c r="MMJ7" s="1135"/>
      <c r="MMK7" s="1135"/>
      <c r="MML7" s="1135"/>
      <c r="MMM7" s="1135"/>
      <c r="MMN7" s="1135"/>
      <c r="MMO7" s="1135"/>
      <c r="MMP7" s="1135"/>
      <c r="MMQ7" s="1135"/>
      <c r="MMR7" s="1135"/>
      <c r="MMS7" s="1135"/>
      <c r="MMT7" s="1135"/>
      <c r="MMU7" s="1135"/>
      <c r="MMV7" s="1135"/>
      <c r="MMW7" s="1135"/>
      <c r="MMX7" s="1135"/>
      <c r="MMY7" s="1135"/>
      <c r="MMZ7" s="1135"/>
      <c r="MNA7" s="1135"/>
      <c r="MNB7" s="1135"/>
      <c r="MNC7" s="1135"/>
      <c r="MND7" s="1135"/>
      <c r="MNE7" s="1135"/>
      <c r="MNF7" s="1135"/>
      <c r="MNG7" s="1135"/>
      <c r="MNH7" s="1135"/>
      <c r="MNI7" s="1135"/>
      <c r="MNJ7" s="1135"/>
      <c r="MNK7" s="1135"/>
      <c r="MNL7" s="1135"/>
      <c r="MNM7" s="1135"/>
      <c r="MNN7" s="1135"/>
      <c r="MNO7" s="1135"/>
      <c r="MNP7" s="1135"/>
      <c r="MNQ7" s="1135"/>
      <c r="MNR7" s="1135"/>
      <c r="MNS7" s="1135"/>
      <c r="MNT7" s="1135"/>
      <c r="MNU7" s="1135"/>
      <c r="MNV7" s="1135"/>
      <c r="MNW7" s="1135"/>
      <c r="MNX7" s="1135"/>
      <c r="MNY7" s="1135"/>
      <c r="MNZ7" s="1135"/>
      <c r="MOA7" s="1135"/>
      <c r="MOB7" s="1135"/>
      <c r="MOC7" s="1135"/>
      <c r="MOD7" s="1135"/>
      <c r="MOE7" s="1135"/>
      <c r="MOF7" s="1135"/>
      <c r="MOG7" s="1135"/>
      <c r="MOH7" s="1135"/>
      <c r="MOI7" s="1135"/>
      <c r="MOJ7" s="1135"/>
      <c r="MOK7" s="1135"/>
      <c r="MOL7" s="1135"/>
      <c r="MOM7" s="1135"/>
      <c r="MON7" s="1135"/>
      <c r="MOO7" s="1135"/>
      <c r="MOP7" s="1135"/>
      <c r="MOQ7" s="1135"/>
      <c r="MOR7" s="1135"/>
      <c r="MOS7" s="1135"/>
      <c r="MOT7" s="1135"/>
      <c r="MOU7" s="1135"/>
      <c r="MOV7" s="1135"/>
      <c r="MOW7" s="1135"/>
      <c r="MOX7" s="1135"/>
      <c r="MOY7" s="1135"/>
      <c r="MOZ7" s="1135"/>
      <c r="MPA7" s="1135"/>
      <c r="MPB7" s="1135"/>
      <c r="MPC7" s="1135"/>
      <c r="MPD7" s="1135"/>
      <c r="MPE7" s="1135"/>
      <c r="MPF7" s="1135"/>
      <c r="MPG7" s="1135"/>
      <c r="MPH7" s="1135"/>
      <c r="MPI7" s="1135"/>
      <c r="MPJ7" s="1135"/>
      <c r="MPK7" s="1135"/>
      <c r="MPL7" s="1135"/>
      <c r="MPM7" s="1135"/>
      <c r="MPN7" s="1135"/>
      <c r="MPO7" s="1135"/>
      <c r="MPP7" s="1135"/>
      <c r="MPQ7" s="1135"/>
      <c r="MPR7" s="1135"/>
      <c r="MPS7" s="1135"/>
      <c r="MPT7" s="1135"/>
      <c r="MPU7" s="1135"/>
      <c r="MPV7" s="1135"/>
      <c r="MPW7" s="1135"/>
      <c r="MPX7" s="1135"/>
      <c r="MPY7" s="1135"/>
      <c r="MPZ7" s="1135"/>
      <c r="MQA7" s="1135"/>
      <c r="MQB7" s="1135"/>
      <c r="MQC7" s="1135"/>
      <c r="MQD7" s="1135"/>
      <c r="MQE7" s="1135"/>
      <c r="MQF7" s="1135"/>
      <c r="MQG7" s="1135"/>
      <c r="MQH7" s="1135"/>
      <c r="MQI7" s="1135"/>
      <c r="MQJ7" s="1135"/>
      <c r="MQK7" s="1135"/>
      <c r="MQL7" s="1135"/>
      <c r="MQM7" s="1135"/>
      <c r="MQN7" s="1135"/>
      <c r="MQO7" s="1135"/>
      <c r="MQP7" s="1135"/>
      <c r="MQQ7" s="1135"/>
      <c r="MQR7" s="1135"/>
      <c r="MQS7" s="1135"/>
      <c r="MQT7" s="1135"/>
      <c r="MQU7" s="1135"/>
      <c r="MQV7" s="1135"/>
      <c r="MQW7" s="1135"/>
      <c r="MQX7" s="1135"/>
      <c r="MQY7" s="1135"/>
      <c r="MQZ7" s="1135"/>
      <c r="MRA7" s="1135"/>
      <c r="MRB7" s="1135"/>
      <c r="MRC7" s="1135"/>
      <c r="MRD7" s="1135"/>
      <c r="MRE7" s="1135"/>
      <c r="MRF7" s="1135"/>
      <c r="MRG7" s="1135"/>
      <c r="MRH7" s="1135"/>
      <c r="MRI7" s="1135"/>
      <c r="MRJ7" s="1135"/>
      <c r="MRK7" s="1135"/>
      <c r="MRL7" s="1135"/>
      <c r="MRM7" s="1135"/>
      <c r="MRN7" s="1135"/>
      <c r="MRO7" s="1135"/>
      <c r="MRP7" s="1135"/>
      <c r="MRQ7" s="1135"/>
      <c r="MRR7" s="1135"/>
      <c r="MRS7" s="1135"/>
      <c r="MRT7" s="1135"/>
      <c r="MRU7" s="1135"/>
      <c r="MRV7" s="1135"/>
      <c r="MRW7" s="1135"/>
      <c r="MRX7" s="1135"/>
      <c r="MRY7" s="1135"/>
      <c r="MRZ7" s="1135"/>
      <c r="MSA7" s="1135"/>
      <c r="MSB7" s="1135"/>
      <c r="MSC7" s="1135"/>
      <c r="MSD7" s="1135"/>
      <c r="MSE7" s="1135"/>
      <c r="MSF7" s="1135"/>
      <c r="MSG7" s="1135"/>
      <c r="MSH7" s="1135"/>
      <c r="MSI7" s="1135"/>
      <c r="MSJ7" s="1135"/>
      <c r="MSK7" s="1135"/>
      <c r="MSL7" s="1135"/>
      <c r="MSM7" s="1135"/>
      <c r="MSN7" s="1135"/>
      <c r="MSO7" s="1135"/>
      <c r="MSP7" s="1135"/>
      <c r="MSQ7" s="1135"/>
      <c r="MSR7" s="1135"/>
      <c r="MSS7" s="1135"/>
      <c r="MST7" s="1135"/>
      <c r="MSU7" s="1135"/>
      <c r="MSV7" s="1135"/>
      <c r="MSW7" s="1135"/>
      <c r="MSX7" s="1135"/>
      <c r="MSY7" s="1135"/>
      <c r="MSZ7" s="1135"/>
      <c r="MTA7" s="1135"/>
      <c r="MTB7" s="1135"/>
      <c r="MTC7" s="1135"/>
      <c r="MTD7" s="1135"/>
      <c r="MTE7" s="1135"/>
      <c r="MTF7" s="1135"/>
      <c r="MTG7" s="1135"/>
      <c r="MTH7" s="1135"/>
      <c r="MTI7" s="1135"/>
      <c r="MTJ7" s="1135"/>
      <c r="MTK7" s="1135"/>
      <c r="MTL7" s="1135"/>
      <c r="MTM7" s="1135"/>
      <c r="MTN7" s="1135"/>
      <c r="MTO7" s="1135"/>
      <c r="MTP7" s="1135"/>
      <c r="MTQ7" s="1135"/>
      <c r="MTR7" s="1135"/>
      <c r="MTS7" s="1135"/>
      <c r="MTT7" s="1135"/>
      <c r="MTU7" s="1135"/>
      <c r="MTV7" s="1135"/>
      <c r="MTW7" s="1135"/>
      <c r="MTX7" s="1135"/>
      <c r="MTY7" s="1135"/>
      <c r="MTZ7" s="1135"/>
      <c r="MUA7" s="1135"/>
      <c r="MUB7" s="1135"/>
      <c r="MUC7" s="1135"/>
      <c r="MUD7" s="1135"/>
      <c r="MUE7" s="1135"/>
      <c r="MUF7" s="1135"/>
      <c r="MUG7" s="1135"/>
      <c r="MUH7" s="1135"/>
      <c r="MUI7" s="1135"/>
      <c r="MUJ7" s="1135"/>
      <c r="MUK7" s="1135"/>
      <c r="MUL7" s="1135"/>
      <c r="MUM7" s="1135"/>
      <c r="MUN7" s="1135"/>
      <c r="MUO7" s="1135"/>
      <c r="MUP7" s="1135"/>
      <c r="MUQ7" s="1135"/>
      <c r="MUR7" s="1135"/>
      <c r="MUS7" s="1135"/>
      <c r="MUT7" s="1135"/>
      <c r="MUU7" s="1135"/>
      <c r="MUV7" s="1135"/>
      <c r="MUW7" s="1135"/>
      <c r="MUX7" s="1135"/>
      <c r="MUY7" s="1135"/>
      <c r="MUZ7" s="1135"/>
      <c r="MVA7" s="1135"/>
      <c r="MVB7" s="1135"/>
      <c r="MVC7" s="1135"/>
      <c r="MVD7" s="1135"/>
      <c r="MVE7" s="1135"/>
      <c r="MVF7" s="1135"/>
      <c r="MVG7" s="1135"/>
      <c r="MVH7" s="1135"/>
      <c r="MVI7" s="1135"/>
      <c r="MVJ7" s="1135"/>
      <c r="MVK7" s="1135"/>
      <c r="MVL7" s="1135"/>
      <c r="MVM7" s="1135"/>
      <c r="MVN7" s="1135"/>
      <c r="MVO7" s="1135"/>
      <c r="MVP7" s="1135"/>
      <c r="MVQ7" s="1135"/>
      <c r="MVR7" s="1135"/>
      <c r="MVS7" s="1135"/>
      <c r="MVT7" s="1135"/>
      <c r="MVU7" s="1135"/>
      <c r="MVV7" s="1135"/>
      <c r="MVW7" s="1135"/>
      <c r="MVX7" s="1135"/>
      <c r="MVY7" s="1135"/>
      <c r="MVZ7" s="1135"/>
      <c r="MWA7" s="1135"/>
      <c r="MWB7" s="1135"/>
      <c r="MWC7" s="1135"/>
      <c r="MWD7" s="1135"/>
      <c r="MWE7" s="1135"/>
      <c r="MWF7" s="1135"/>
      <c r="MWG7" s="1135"/>
      <c r="MWH7" s="1135"/>
      <c r="MWI7" s="1135"/>
      <c r="MWJ7" s="1135"/>
      <c r="MWK7" s="1135"/>
      <c r="MWL7" s="1135"/>
      <c r="MWM7" s="1135"/>
      <c r="MWN7" s="1135"/>
      <c r="MWO7" s="1135"/>
      <c r="MWP7" s="1135"/>
      <c r="MWQ7" s="1135"/>
      <c r="MWR7" s="1135"/>
      <c r="MWS7" s="1135"/>
      <c r="MWT7" s="1135"/>
      <c r="MWU7" s="1135"/>
      <c r="MWV7" s="1135"/>
      <c r="MWW7" s="1135"/>
      <c r="MWX7" s="1135"/>
      <c r="MWY7" s="1135"/>
      <c r="MWZ7" s="1135"/>
      <c r="MXA7" s="1135"/>
      <c r="MXB7" s="1135"/>
      <c r="MXC7" s="1135"/>
      <c r="MXD7" s="1135"/>
      <c r="MXE7" s="1135"/>
      <c r="MXF7" s="1135"/>
      <c r="MXG7" s="1135"/>
      <c r="MXH7" s="1135"/>
      <c r="MXI7" s="1135"/>
      <c r="MXJ7" s="1135"/>
      <c r="MXK7" s="1135"/>
      <c r="MXL7" s="1135"/>
      <c r="MXM7" s="1135"/>
      <c r="MXN7" s="1135"/>
      <c r="MXO7" s="1135"/>
      <c r="MXP7" s="1135"/>
      <c r="MXQ7" s="1135"/>
      <c r="MXR7" s="1135"/>
      <c r="MXS7" s="1135"/>
      <c r="MXT7" s="1135"/>
      <c r="MXU7" s="1135"/>
      <c r="MXV7" s="1135"/>
      <c r="MXW7" s="1135"/>
      <c r="MXX7" s="1135"/>
      <c r="MXY7" s="1135"/>
      <c r="MXZ7" s="1135"/>
      <c r="MYA7" s="1135"/>
      <c r="MYB7" s="1135"/>
      <c r="MYC7" s="1135"/>
      <c r="MYD7" s="1135"/>
      <c r="MYE7" s="1135"/>
      <c r="MYF7" s="1135"/>
      <c r="MYG7" s="1135"/>
      <c r="MYH7" s="1135"/>
      <c r="MYI7" s="1135"/>
      <c r="MYJ7" s="1135"/>
      <c r="MYK7" s="1135"/>
      <c r="MYL7" s="1135"/>
      <c r="MYM7" s="1135"/>
      <c r="MYN7" s="1135"/>
      <c r="MYO7" s="1135"/>
      <c r="MYP7" s="1135"/>
      <c r="MYQ7" s="1135"/>
      <c r="MYR7" s="1135"/>
      <c r="MYS7" s="1135"/>
      <c r="MYT7" s="1135"/>
      <c r="MYU7" s="1135"/>
      <c r="MYV7" s="1135"/>
      <c r="MYW7" s="1135"/>
      <c r="MYX7" s="1135"/>
      <c r="MYY7" s="1135"/>
      <c r="MYZ7" s="1135"/>
      <c r="MZA7" s="1135"/>
      <c r="MZB7" s="1135"/>
      <c r="MZC7" s="1135"/>
      <c r="MZD7" s="1135"/>
      <c r="MZE7" s="1135"/>
      <c r="MZF7" s="1135"/>
      <c r="MZG7" s="1135"/>
      <c r="MZH7" s="1135"/>
      <c r="MZI7" s="1135"/>
      <c r="MZJ7" s="1135"/>
      <c r="MZK7" s="1135"/>
      <c r="MZL7" s="1135"/>
      <c r="MZM7" s="1135"/>
      <c r="MZN7" s="1135"/>
      <c r="MZO7" s="1135"/>
      <c r="MZP7" s="1135"/>
      <c r="MZQ7" s="1135"/>
      <c r="MZR7" s="1135"/>
      <c r="MZS7" s="1135"/>
      <c r="MZT7" s="1135"/>
      <c r="MZU7" s="1135"/>
      <c r="MZV7" s="1135"/>
      <c r="MZW7" s="1135"/>
      <c r="MZX7" s="1135"/>
      <c r="MZY7" s="1135"/>
      <c r="MZZ7" s="1135"/>
      <c r="NAA7" s="1135"/>
      <c r="NAB7" s="1135"/>
      <c r="NAC7" s="1135"/>
      <c r="NAD7" s="1135"/>
      <c r="NAE7" s="1135"/>
      <c r="NAF7" s="1135"/>
      <c r="NAG7" s="1135"/>
      <c r="NAH7" s="1135"/>
      <c r="NAI7" s="1135"/>
      <c r="NAJ7" s="1135"/>
      <c r="NAK7" s="1135"/>
      <c r="NAL7" s="1135"/>
      <c r="NAM7" s="1135"/>
      <c r="NAN7" s="1135"/>
      <c r="NAO7" s="1135"/>
      <c r="NAP7" s="1135"/>
      <c r="NAQ7" s="1135"/>
      <c r="NAR7" s="1135"/>
      <c r="NAS7" s="1135"/>
      <c r="NAT7" s="1135"/>
      <c r="NAU7" s="1135"/>
      <c r="NAV7" s="1135"/>
      <c r="NAW7" s="1135"/>
      <c r="NAX7" s="1135"/>
      <c r="NAY7" s="1135"/>
      <c r="NAZ7" s="1135"/>
      <c r="NBA7" s="1135"/>
      <c r="NBB7" s="1135"/>
      <c r="NBC7" s="1135"/>
      <c r="NBD7" s="1135"/>
      <c r="NBE7" s="1135"/>
      <c r="NBF7" s="1135"/>
      <c r="NBG7" s="1135"/>
      <c r="NBH7" s="1135"/>
      <c r="NBI7" s="1135"/>
      <c r="NBJ7" s="1135"/>
      <c r="NBK7" s="1135"/>
      <c r="NBL7" s="1135"/>
      <c r="NBM7" s="1135"/>
      <c r="NBN7" s="1135"/>
      <c r="NBO7" s="1135"/>
      <c r="NBP7" s="1135"/>
      <c r="NBQ7" s="1135"/>
      <c r="NBR7" s="1135"/>
      <c r="NBS7" s="1135"/>
      <c r="NBT7" s="1135"/>
      <c r="NBU7" s="1135"/>
      <c r="NBV7" s="1135"/>
      <c r="NBW7" s="1135"/>
      <c r="NBX7" s="1135"/>
      <c r="NBY7" s="1135"/>
      <c r="NBZ7" s="1135"/>
      <c r="NCA7" s="1135"/>
      <c r="NCB7" s="1135"/>
      <c r="NCC7" s="1135"/>
      <c r="NCD7" s="1135"/>
      <c r="NCE7" s="1135"/>
      <c r="NCF7" s="1135"/>
      <c r="NCG7" s="1135"/>
      <c r="NCH7" s="1135"/>
      <c r="NCI7" s="1135"/>
      <c r="NCJ7" s="1135"/>
      <c r="NCK7" s="1135"/>
      <c r="NCL7" s="1135"/>
      <c r="NCM7" s="1135"/>
      <c r="NCN7" s="1135"/>
      <c r="NCO7" s="1135"/>
      <c r="NCP7" s="1135"/>
      <c r="NCQ7" s="1135"/>
      <c r="NCR7" s="1135"/>
      <c r="NCS7" s="1135"/>
      <c r="NCT7" s="1135"/>
      <c r="NCU7" s="1135"/>
      <c r="NCV7" s="1135"/>
      <c r="NCW7" s="1135"/>
      <c r="NCX7" s="1135"/>
      <c r="NCY7" s="1135"/>
      <c r="NCZ7" s="1135"/>
      <c r="NDA7" s="1135"/>
      <c r="NDB7" s="1135"/>
      <c r="NDC7" s="1135"/>
      <c r="NDD7" s="1135"/>
      <c r="NDE7" s="1135"/>
      <c r="NDF7" s="1135"/>
      <c r="NDG7" s="1135"/>
      <c r="NDH7" s="1135"/>
      <c r="NDI7" s="1135"/>
      <c r="NDJ7" s="1135"/>
      <c r="NDK7" s="1135"/>
      <c r="NDL7" s="1135"/>
      <c r="NDM7" s="1135"/>
      <c r="NDN7" s="1135"/>
      <c r="NDO7" s="1135"/>
      <c r="NDP7" s="1135"/>
      <c r="NDQ7" s="1135"/>
      <c r="NDR7" s="1135"/>
      <c r="NDS7" s="1135"/>
      <c r="NDT7" s="1135"/>
      <c r="NDU7" s="1135"/>
      <c r="NDV7" s="1135"/>
      <c r="NDW7" s="1135"/>
      <c r="NDX7" s="1135"/>
      <c r="NDY7" s="1135"/>
      <c r="NDZ7" s="1135"/>
      <c r="NEA7" s="1135"/>
      <c r="NEB7" s="1135"/>
      <c r="NEC7" s="1135"/>
      <c r="NED7" s="1135"/>
      <c r="NEE7" s="1135"/>
      <c r="NEF7" s="1135"/>
      <c r="NEG7" s="1135"/>
      <c r="NEH7" s="1135"/>
      <c r="NEI7" s="1135"/>
      <c r="NEJ7" s="1135"/>
      <c r="NEK7" s="1135"/>
      <c r="NEL7" s="1135"/>
      <c r="NEM7" s="1135"/>
      <c r="NEN7" s="1135"/>
      <c r="NEO7" s="1135"/>
      <c r="NEP7" s="1135"/>
      <c r="NEQ7" s="1135"/>
      <c r="NER7" s="1135"/>
      <c r="NES7" s="1135"/>
      <c r="NET7" s="1135"/>
      <c r="NEU7" s="1135"/>
      <c r="NEV7" s="1135"/>
      <c r="NEW7" s="1135"/>
      <c r="NEX7" s="1135"/>
      <c r="NEY7" s="1135"/>
      <c r="NEZ7" s="1135"/>
      <c r="NFA7" s="1135"/>
      <c r="NFB7" s="1135"/>
      <c r="NFC7" s="1135"/>
      <c r="NFD7" s="1135"/>
      <c r="NFE7" s="1135"/>
      <c r="NFF7" s="1135"/>
      <c r="NFG7" s="1135"/>
      <c r="NFH7" s="1135"/>
      <c r="NFI7" s="1135"/>
      <c r="NFJ7" s="1135"/>
      <c r="NFK7" s="1135"/>
      <c r="NFL7" s="1135"/>
      <c r="NFM7" s="1135"/>
      <c r="NFN7" s="1135"/>
      <c r="NFO7" s="1135"/>
      <c r="NFP7" s="1135"/>
      <c r="NFQ7" s="1135"/>
      <c r="NFR7" s="1135"/>
      <c r="NFS7" s="1135"/>
      <c r="NFT7" s="1135"/>
      <c r="NFU7" s="1135"/>
      <c r="NFV7" s="1135"/>
      <c r="NFW7" s="1135"/>
      <c r="NFX7" s="1135"/>
      <c r="NFY7" s="1135"/>
      <c r="NFZ7" s="1135"/>
      <c r="NGA7" s="1135"/>
      <c r="NGB7" s="1135"/>
      <c r="NGC7" s="1135"/>
      <c r="NGD7" s="1135"/>
      <c r="NGE7" s="1135"/>
      <c r="NGF7" s="1135"/>
      <c r="NGG7" s="1135"/>
      <c r="NGH7" s="1135"/>
      <c r="NGI7" s="1135"/>
      <c r="NGJ7" s="1135"/>
      <c r="NGK7" s="1135"/>
      <c r="NGL7" s="1135"/>
      <c r="NGM7" s="1135"/>
      <c r="NGN7" s="1135"/>
      <c r="NGO7" s="1135"/>
      <c r="NGP7" s="1135"/>
      <c r="NGQ7" s="1135"/>
      <c r="NGR7" s="1135"/>
      <c r="NGS7" s="1135"/>
      <c r="NGT7" s="1135"/>
      <c r="NGU7" s="1135"/>
      <c r="NGV7" s="1135"/>
      <c r="NGW7" s="1135"/>
      <c r="NGX7" s="1135"/>
      <c r="NGY7" s="1135"/>
      <c r="NGZ7" s="1135"/>
      <c r="NHA7" s="1135"/>
      <c r="NHB7" s="1135"/>
      <c r="NHC7" s="1135"/>
      <c r="NHD7" s="1135"/>
      <c r="NHE7" s="1135"/>
      <c r="NHF7" s="1135"/>
      <c r="NHG7" s="1135"/>
      <c r="NHH7" s="1135"/>
      <c r="NHI7" s="1135"/>
      <c r="NHJ7" s="1135"/>
      <c r="NHK7" s="1135"/>
      <c r="NHL7" s="1135"/>
      <c r="NHM7" s="1135"/>
      <c r="NHN7" s="1135"/>
      <c r="NHO7" s="1135"/>
      <c r="NHP7" s="1135"/>
      <c r="NHQ7" s="1135"/>
      <c r="NHR7" s="1135"/>
      <c r="NHS7" s="1135"/>
      <c r="NHT7" s="1135"/>
      <c r="NHU7" s="1135"/>
      <c r="NHV7" s="1135"/>
      <c r="NHW7" s="1135"/>
      <c r="NHX7" s="1135"/>
      <c r="NHY7" s="1135"/>
      <c r="NHZ7" s="1135"/>
      <c r="NIA7" s="1135"/>
      <c r="NIB7" s="1135"/>
      <c r="NIC7" s="1135"/>
      <c r="NID7" s="1135"/>
      <c r="NIE7" s="1135"/>
      <c r="NIF7" s="1135"/>
      <c r="NIG7" s="1135"/>
      <c r="NIH7" s="1135"/>
      <c r="NII7" s="1135"/>
      <c r="NIJ7" s="1135"/>
      <c r="NIK7" s="1135"/>
      <c r="NIL7" s="1135"/>
      <c r="NIM7" s="1135"/>
      <c r="NIN7" s="1135"/>
      <c r="NIO7" s="1135"/>
      <c r="NIP7" s="1135"/>
      <c r="NIQ7" s="1135"/>
      <c r="NIR7" s="1135"/>
      <c r="NIS7" s="1135"/>
      <c r="NIT7" s="1135"/>
      <c r="NIU7" s="1135"/>
      <c r="NIV7" s="1135"/>
      <c r="NIW7" s="1135"/>
      <c r="NIX7" s="1135"/>
      <c r="NIY7" s="1135"/>
      <c r="NIZ7" s="1135"/>
      <c r="NJA7" s="1135"/>
      <c r="NJB7" s="1135"/>
      <c r="NJC7" s="1135"/>
      <c r="NJD7" s="1135"/>
      <c r="NJE7" s="1135"/>
      <c r="NJF7" s="1135"/>
      <c r="NJG7" s="1135"/>
      <c r="NJH7" s="1135"/>
      <c r="NJI7" s="1135"/>
      <c r="NJJ7" s="1135"/>
      <c r="NJK7" s="1135"/>
      <c r="NJL7" s="1135"/>
      <c r="NJM7" s="1135"/>
      <c r="NJN7" s="1135"/>
      <c r="NJO7" s="1135"/>
      <c r="NJP7" s="1135"/>
      <c r="NJQ7" s="1135"/>
      <c r="NJR7" s="1135"/>
      <c r="NJS7" s="1135"/>
      <c r="NJT7" s="1135"/>
      <c r="NJU7" s="1135"/>
      <c r="NJV7" s="1135"/>
      <c r="NJW7" s="1135"/>
      <c r="NJX7" s="1135"/>
      <c r="NJY7" s="1135"/>
      <c r="NJZ7" s="1135"/>
      <c r="NKA7" s="1135"/>
      <c r="NKB7" s="1135"/>
      <c r="NKC7" s="1135"/>
      <c r="NKD7" s="1135"/>
      <c r="NKE7" s="1135"/>
      <c r="NKF7" s="1135"/>
      <c r="NKG7" s="1135"/>
      <c r="NKH7" s="1135"/>
      <c r="NKI7" s="1135"/>
      <c r="NKJ7" s="1135"/>
      <c r="NKK7" s="1135"/>
      <c r="NKL7" s="1135"/>
      <c r="NKM7" s="1135"/>
      <c r="NKN7" s="1135"/>
      <c r="NKO7" s="1135"/>
      <c r="NKP7" s="1135"/>
      <c r="NKQ7" s="1135"/>
      <c r="NKR7" s="1135"/>
      <c r="NKS7" s="1135"/>
      <c r="NKT7" s="1135"/>
      <c r="NKU7" s="1135"/>
      <c r="NKV7" s="1135"/>
      <c r="NKW7" s="1135"/>
      <c r="NKX7" s="1135"/>
      <c r="NKY7" s="1135"/>
      <c r="NKZ7" s="1135"/>
      <c r="NLA7" s="1135"/>
      <c r="NLB7" s="1135"/>
      <c r="NLC7" s="1135"/>
      <c r="NLD7" s="1135"/>
      <c r="NLE7" s="1135"/>
      <c r="NLF7" s="1135"/>
      <c r="NLG7" s="1135"/>
      <c r="NLH7" s="1135"/>
      <c r="NLI7" s="1135"/>
      <c r="NLJ7" s="1135"/>
      <c r="NLK7" s="1135"/>
      <c r="NLL7" s="1135"/>
      <c r="NLM7" s="1135"/>
      <c r="NLN7" s="1135"/>
      <c r="NLO7" s="1135"/>
      <c r="NLP7" s="1135"/>
      <c r="NLQ7" s="1135"/>
      <c r="NLR7" s="1135"/>
      <c r="NLS7" s="1135"/>
      <c r="NLT7" s="1135"/>
      <c r="NLU7" s="1135"/>
      <c r="NLV7" s="1135"/>
      <c r="NLW7" s="1135"/>
      <c r="NLX7" s="1135"/>
      <c r="NLY7" s="1135"/>
      <c r="NLZ7" s="1135"/>
      <c r="NMA7" s="1135"/>
      <c r="NMB7" s="1135"/>
      <c r="NMC7" s="1135"/>
      <c r="NMD7" s="1135"/>
      <c r="NME7" s="1135"/>
      <c r="NMF7" s="1135"/>
      <c r="NMG7" s="1135"/>
      <c r="NMH7" s="1135"/>
      <c r="NMI7" s="1135"/>
      <c r="NMJ7" s="1135"/>
      <c r="NMK7" s="1135"/>
      <c r="NML7" s="1135"/>
      <c r="NMM7" s="1135"/>
      <c r="NMN7" s="1135"/>
      <c r="NMO7" s="1135"/>
      <c r="NMP7" s="1135"/>
      <c r="NMQ7" s="1135"/>
      <c r="NMR7" s="1135"/>
      <c r="NMS7" s="1135"/>
      <c r="NMT7" s="1135"/>
      <c r="NMU7" s="1135"/>
      <c r="NMV7" s="1135"/>
      <c r="NMW7" s="1135"/>
      <c r="NMX7" s="1135"/>
      <c r="NMY7" s="1135"/>
      <c r="NMZ7" s="1135"/>
      <c r="NNA7" s="1135"/>
      <c r="NNB7" s="1135"/>
      <c r="NNC7" s="1135"/>
      <c r="NND7" s="1135"/>
      <c r="NNE7" s="1135"/>
      <c r="NNF7" s="1135"/>
      <c r="NNG7" s="1135"/>
      <c r="NNH7" s="1135"/>
      <c r="NNI7" s="1135"/>
      <c r="NNJ7" s="1135"/>
      <c r="NNK7" s="1135"/>
      <c r="NNL7" s="1135"/>
      <c r="NNM7" s="1135"/>
      <c r="NNN7" s="1135"/>
      <c r="NNO7" s="1135"/>
      <c r="NNP7" s="1135"/>
      <c r="NNQ7" s="1135"/>
      <c r="NNR7" s="1135"/>
      <c r="NNS7" s="1135"/>
      <c r="NNT7" s="1135"/>
      <c r="NNU7" s="1135"/>
      <c r="NNV7" s="1135"/>
      <c r="NNW7" s="1135"/>
      <c r="NNX7" s="1135"/>
      <c r="NNY7" s="1135"/>
      <c r="NNZ7" s="1135"/>
      <c r="NOA7" s="1135"/>
      <c r="NOB7" s="1135"/>
      <c r="NOC7" s="1135"/>
      <c r="NOD7" s="1135"/>
      <c r="NOE7" s="1135"/>
      <c r="NOF7" s="1135"/>
      <c r="NOG7" s="1135"/>
      <c r="NOH7" s="1135"/>
      <c r="NOI7" s="1135"/>
      <c r="NOJ7" s="1135"/>
      <c r="NOK7" s="1135"/>
      <c r="NOL7" s="1135"/>
      <c r="NOM7" s="1135"/>
      <c r="NON7" s="1135"/>
      <c r="NOO7" s="1135"/>
      <c r="NOP7" s="1135"/>
      <c r="NOQ7" s="1135"/>
      <c r="NOR7" s="1135"/>
      <c r="NOS7" s="1135"/>
      <c r="NOT7" s="1135"/>
      <c r="NOU7" s="1135"/>
      <c r="NOV7" s="1135"/>
      <c r="NOW7" s="1135"/>
      <c r="NOX7" s="1135"/>
      <c r="NOY7" s="1135"/>
      <c r="NOZ7" s="1135"/>
      <c r="NPA7" s="1135"/>
      <c r="NPB7" s="1135"/>
      <c r="NPC7" s="1135"/>
      <c r="NPD7" s="1135"/>
      <c r="NPE7" s="1135"/>
      <c r="NPF7" s="1135"/>
      <c r="NPG7" s="1135"/>
      <c r="NPH7" s="1135"/>
      <c r="NPI7" s="1135"/>
      <c r="NPJ7" s="1135"/>
      <c r="NPK7" s="1135"/>
      <c r="NPL7" s="1135"/>
      <c r="NPM7" s="1135"/>
      <c r="NPN7" s="1135"/>
      <c r="NPO7" s="1135"/>
      <c r="NPP7" s="1135"/>
      <c r="NPQ7" s="1135"/>
      <c r="NPR7" s="1135"/>
      <c r="NPS7" s="1135"/>
      <c r="NPT7" s="1135"/>
      <c r="NPU7" s="1135"/>
      <c r="NPV7" s="1135"/>
      <c r="NPW7" s="1135"/>
      <c r="NPX7" s="1135"/>
      <c r="NPY7" s="1135"/>
      <c r="NPZ7" s="1135"/>
      <c r="NQA7" s="1135"/>
      <c r="NQB7" s="1135"/>
      <c r="NQC7" s="1135"/>
      <c r="NQD7" s="1135"/>
      <c r="NQE7" s="1135"/>
      <c r="NQF7" s="1135"/>
      <c r="NQG7" s="1135"/>
      <c r="NQH7" s="1135"/>
      <c r="NQI7" s="1135"/>
      <c r="NQJ7" s="1135"/>
      <c r="NQK7" s="1135"/>
      <c r="NQL7" s="1135"/>
      <c r="NQM7" s="1135"/>
      <c r="NQN7" s="1135"/>
      <c r="NQO7" s="1135"/>
      <c r="NQP7" s="1135"/>
      <c r="NQQ7" s="1135"/>
      <c r="NQR7" s="1135"/>
      <c r="NQS7" s="1135"/>
      <c r="NQT7" s="1135"/>
      <c r="NQU7" s="1135"/>
      <c r="NQV7" s="1135"/>
      <c r="NQW7" s="1135"/>
      <c r="NQX7" s="1135"/>
      <c r="NQY7" s="1135"/>
      <c r="NQZ7" s="1135"/>
      <c r="NRA7" s="1135"/>
      <c r="NRB7" s="1135"/>
      <c r="NRC7" s="1135"/>
      <c r="NRD7" s="1135"/>
      <c r="NRE7" s="1135"/>
      <c r="NRF7" s="1135"/>
      <c r="NRG7" s="1135"/>
      <c r="NRH7" s="1135"/>
      <c r="NRI7" s="1135"/>
      <c r="NRJ7" s="1135"/>
      <c r="NRK7" s="1135"/>
      <c r="NRL7" s="1135"/>
      <c r="NRM7" s="1135"/>
      <c r="NRN7" s="1135"/>
      <c r="NRO7" s="1135"/>
      <c r="NRP7" s="1135"/>
      <c r="NRQ7" s="1135"/>
      <c r="NRR7" s="1135"/>
      <c r="NRS7" s="1135"/>
      <c r="NRT7" s="1135"/>
      <c r="NRU7" s="1135"/>
      <c r="NRV7" s="1135"/>
      <c r="NRW7" s="1135"/>
      <c r="NRX7" s="1135"/>
      <c r="NRY7" s="1135"/>
      <c r="NRZ7" s="1135"/>
      <c r="NSA7" s="1135"/>
      <c r="NSB7" s="1135"/>
      <c r="NSC7" s="1135"/>
      <c r="NSD7" s="1135"/>
      <c r="NSE7" s="1135"/>
      <c r="NSF7" s="1135"/>
      <c r="NSG7" s="1135"/>
      <c r="NSH7" s="1135"/>
      <c r="NSI7" s="1135"/>
      <c r="NSJ7" s="1135"/>
      <c r="NSK7" s="1135"/>
      <c r="NSL7" s="1135"/>
      <c r="NSM7" s="1135"/>
      <c r="NSN7" s="1135"/>
      <c r="NSO7" s="1135"/>
      <c r="NSP7" s="1135"/>
      <c r="NSQ7" s="1135"/>
      <c r="NSR7" s="1135"/>
      <c r="NSS7" s="1135"/>
      <c r="NST7" s="1135"/>
      <c r="NSU7" s="1135"/>
      <c r="NSV7" s="1135"/>
      <c r="NSW7" s="1135"/>
      <c r="NSX7" s="1135"/>
      <c r="NSY7" s="1135"/>
      <c r="NSZ7" s="1135"/>
      <c r="NTA7" s="1135"/>
      <c r="NTB7" s="1135"/>
      <c r="NTC7" s="1135"/>
      <c r="NTD7" s="1135"/>
      <c r="NTE7" s="1135"/>
      <c r="NTF7" s="1135"/>
      <c r="NTG7" s="1135"/>
      <c r="NTH7" s="1135"/>
      <c r="NTI7" s="1135"/>
      <c r="NTJ7" s="1135"/>
      <c r="NTK7" s="1135"/>
      <c r="NTL7" s="1135"/>
      <c r="NTM7" s="1135"/>
      <c r="NTN7" s="1135"/>
      <c r="NTO7" s="1135"/>
      <c r="NTP7" s="1135"/>
      <c r="NTQ7" s="1135"/>
      <c r="NTR7" s="1135"/>
      <c r="NTS7" s="1135"/>
      <c r="NTT7" s="1135"/>
      <c r="NTU7" s="1135"/>
      <c r="NTV7" s="1135"/>
      <c r="NTW7" s="1135"/>
      <c r="NTX7" s="1135"/>
      <c r="NTY7" s="1135"/>
      <c r="NTZ7" s="1135"/>
      <c r="NUA7" s="1135"/>
      <c r="NUB7" s="1135"/>
      <c r="NUC7" s="1135"/>
      <c r="NUD7" s="1135"/>
      <c r="NUE7" s="1135"/>
      <c r="NUF7" s="1135"/>
      <c r="NUG7" s="1135"/>
      <c r="NUH7" s="1135"/>
      <c r="NUI7" s="1135"/>
      <c r="NUJ7" s="1135"/>
      <c r="NUK7" s="1135"/>
      <c r="NUL7" s="1135"/>
      <c r="NUM7" s="1135"/>
      <c r="NUN7" s="1135"/>
      <c r="NUO7" s="1135"/>
      <c r="NUP7" s="1135"/>
      <c r="NUQ7" s="1135"/>
      <c r="NUR7" s="1135"/>
      <c r="NUS7" s="1135"/>
      <c r="NUT7" s="1135"/>
      <c r="NUU7" s="1135"/>
      <c r="NUV7" s="1135"/>
      <c r="NUW7" s="1135"/>
      <c r="NUX7" s="1135"/>
      <c r="NUY7" s="1135"/>
      <c r="NUZ7" s="1135"/>
      <c r="NVA7" s="1135"/>
      <c r="NVB7" s="1135"/>
      <c r="NVC7" s="1135"/>
      <c r="NVD7" s="1135"/>
      <c r="NVE7" s="1135"/>
      <c r="NVF7" s="1135"/>
      <c r="NVG7" s="1135"/>
      <c r="NVH7" s="1135"/>
      <c r="NVI7" s="1135"/>
      <c r="NVJ7" s="1135"/>
      <c r="NVK7" s="1135"/>
      <c r="NVL7" s="1135"/>
      <c r="NVM7" s="1135"/>
      <c r="NVN7" s="1135"/>
      <c r="NVO7" s="1135"/>
      <c r="NVP7" s="1135"/>
      <c r="NVQ7" s="1135"/>
      <c r="NVR7" s="1135"/>
      <c r="NVS7" s="1135"/>
      <c r="NVT7" s="1135"/>
      <c r="NVU7" s="1135"/>
      <c r="NVV7" s="1135"/>
      <c r="NVW7" s="1135"/>
      <c r="NVX7" s="1135"/>
      <c r="NVY7" s="1135"/>
      <c r="NVZ7" s="1135"/>
      <c r="NWA7" s="1135"/>
      <c r="NWB7" s="1135"/>
      <c r="NWC7" s="1135"/>
      <c r="NWD7" s="1135"/>
      <c r="NWE7" s="1135"/>
      <c r="NWF7" s="1135"/>
      <c r="NWG7" s="1135"/>
      <c r="NWH7" s="1135"/>
      <c r="NWI7" s="1135"/>
      <c r="NWJ7" s="1135"/>
      <c r="NWK7" s="1135"/>
      <c r="NWL7" s="1135"/>
      <c r="NWM7" s="1135"/>
      <c r="NWN7" s="1135"/>
      <c r="NWO7" s="1135"/>
      <c r="NWP7" s="1135"/>
      <c r="NWQ7" s="1135"/>
      <c r="NWR7" s="1135"/>
      <c r="NWS7" s="1135"/>
      <c r="NWT7" s="1135"/>
      <c r="NWU7" s="1135"/>
      <c r="NWV7" s="1135"/>
      <c r="NWW7" s="1135"/>
      <c r="NWX7" s="1135"/>
      <c r="NWY7" s="1135"/>
      <c r="NWZ7" s="1135"/>
      <c r="NXA7" s="1135"/>
      <c r="NXB7" s="1135"/>
      <c r="NXC7" s="1135"/>
      <c r="NXD7" s="1135"/>
      <c r="NXE7" s="1135"/>
      <c r="NXF7" s="1135"/>
      <c r="NXG7" s="1135"/>
      <c r="NXH7" s="1135"/>
      <c r="NXI7" s="1135"/>
      <c r="NXJ7" s="1135"/>
      <c r="NXK7" s="1135"/>
      <c r="NXL7" s="1135"/>
      <c r="NXM7" s="1135"/>
      <c r="NXN7" s="1135"/>
      <c r="NXO7" s="1135"/>
      <c r="NXP7" s="1135"/>
      <c r="NXQ7" s="1135"/>
      <c r="NXR7" s="1135"/>
      <c r="NXS7" s="1135"/>
      <c r="NXT7" s="1135"/>
      <c r="NXU7" s="1135"/>
      <c r="NXV7" s="1135"/>
      <c r="NXW7" s="1135"/>
      <c r="NXX7" s="1135"/>
      <c r="NXY7" s="1135"/>
      <c r="NXZ7" s="1135"/>
      <c r="NYA7" s="1135"/>
      <c r="NYB7" s="1135"/>
      <c r="NYC7" s="1135"/>
      <c r="NYD7" s="1135"/>
      <c r="NYE7" s="1135"/>
      <c r="NYF7" s="1135"/>
      <c r="NYG7" s="1135"/>
      <c r="NYH7" s="1135"/>
      <c r="NYI7" s="1135"/>
      <c r="NYJ7" s="1135"/>
      <c r="NYK7" s="1135"/>
      <c r="NYL7" s="1135"/>
      <c r="NYM7" s="1135"/>
      <c r="NYN7" s="1135"/>
      <c r="NYO7" s="1135"/>
      <c r="NYP7" s="1135"/>
      <c r="NYQ7" s="1135"/>
      <c r="NYR7" s="1135"/>
      <c r="NYS7" s="1135"/>
      <c r="NYT7" s="1135"/>
      <c r="NYU7" s="1135"/>
      <c r="NYV7" s="1135"/>
      <c r="NYW7" s="1135"/>
      <c r="NYX7" s="1135"/>
      <c r="NYY7" s="1135"/>
      <c r="NYZ7" s="1135"/>
      <c r="NZA7" s="1135"/>
      <c r="NZB7" s="1135"/>
      <c r="NZC7" s="1135"/>
      <c r="NZD7" s="1135"/>
      <c r="NZE7" s="1135"/>
      <c r="NZF7" s="1135"/>
      <c r="NZG7" s="1135"/>
      <c r="NZH7" s="1135"/>
      <c r="NZI7" s="1135"/>
      <c r="NZJ7" s="1135"/>
      <c r="NZK7" s="1135"/>
      <c r="NZL7" s="1135"/>
      <c r="NZM7" s="1135"/>
      <c r="NZN7" s="1135"/>
      <c r="NZO7" s="1135"/>
      <c r="NZP7" s="1135"/>
      <c r="NZQ7" s="1135"/>
      <c r="NZR7" s="1135"/>
      <c r="NZS7" s="1135"/>
      <c r="NZT7" s="1135"/>
      <c r="NZU7" s="1135"/>
      <c r="NZV7" s="1135"/>
      <c r="NZW7" s="1135"/>
      <c r="NZX7" s="1135"/>
      <c r="NZY7" s="1135"/>
      <c r="NZZ7" s="1135"/>
      <c r="OAA7" s="1135"/>
      <c r="OAB7" s="1135"/>
      <c r="OAC7" s="1135"/>
      <c r="OAD7" s="1135"/>
      <c r="OAE7" s="1135"/>
      <c r="OAF7" s="1135"/>
      <c r="OAG7" s="1135"/>
      <c r="OAH7" s="1135"/>
      <c r="OAI7" s="1135"/>
      <c r="OAJ7" s="1135"/>
      <c r="OAK7" s="1135"/>
      <c r="OAL7" s="1135"/>
      <c r="OAM7" s="1135"/>
      <c r="OAN7" s="1135"/>
      <c r="OAO7" s="1135"/>
      <c r="OAP7" s="1135"/>
      <c r="OAQ7" s="1135"/>
      <c r="OAR7" s="1135"/>
      <c r="OAS7" s="1135"/>
      <c r="OAT7" s="1135"/>
      <c r="OAU7" s="1135"/>
      <c r="OAV7" s="1135"/>
      <c r="OAW7" s="1135"/>
      <c r="OAX7" s="1135"/>
      <c r="OAY7" s="1135"/>
      <c r="OAZ7" s="1135"/>
      <c r="OBA7" s="1135"/>
      <c r="OBB7" s="1135"/>
      <c r="OBC7" s="1135"/>
      <c r="OBD7" s="1135"/>
      <c r="OBE7" s="1135"/>
      <c r="OBF7" s="1135"/>
      <c r="OBG7" s="1135"/>
      <c r="OBH7" s="1135"/>
      <c r="OBI7" s="1135"/>
      <c r="OBJ7" s="1135"/>
      <c r="OBK7" s="1135"/>
      <c r="OBL7" s="1135"/>
      <c r="OBM7" s="1135"/>
      <c r="OBN7" s="1135"/>
      <c r="OBO7" s="1135"/>
      <c r="OBP7" s="1135"/>
      <c r="OBQ7" s="1135"/>
      <c r="OBR7" s="1135"/>
      <c r="OBS7" s="1135"/>
      <c r="OBT7" s="1135"/>
      <c r="OBU7" s="1135"/>
      <c r="OBV7" s="1135"/>
      <c r="OBW7" s="1135"/>
      <c r="OBX7" s="1135"/>
      <c r="OBY7" s="1135"/>
      <c r="OBZ7" s="1135"/>
      <c r="OCA7" s="1135"/>
      <c r="OCB7" s="1135"/>
      <c r="OCC7" s="1135"/>
      <c r="OCD7" s="1135"/>
      <c r="OCE7" s="1135"/>
      <c r="OCF7" s="1135"/>
      <c r="OCG7" s="1135"/>
      <c r="OCH7" s="1135"/>
      <c r="OCI7" s="1135"/>
      <c r="OCJ7" s="1135"/>
      <c r="OCK7" s="1135"/>
      <c r="OCL7" s="1135"/>
      <c r="OCM7" s="1135"/>
      <c r="OCN7" s="1135"/>
      <c r="OCO7" s="1135"/>
      <c r="OCP7" s="1135"/>
      <c r="OCQ7" s="1135"/>
      <c r="OCR7" s="1135"/>
      <c r="OCS7" s="1135"/>
      <c r="OCT7" s="1135"/>
      <c r="OCU7" s="1135"/>
      <c r="OCV7" s="1135"/>
      <c r="OCW7" s="1135"/>
      <c r="OCX7" s="1135"/>
      <c r="OCY7" s="1135"/>
      <c r="OCZ7" s="1135"/>
      <c r="ODA7" s="1135"/>
      <c r="ODB7" s="1135"/>
      <c r="ODC7" s="1135"/>
      <c r="ODD7" s="1135"/>
      <c r="ODE7" s="1135"/>
      <c r="ODF7" s="1135"/>
      <c r="ODG7" s="1135"/>
      <c r="ODH7" s="1135"/>
      <c r="ODI7" s="1135"/>
      <c r="ODJ7" s="1135"/>
      <c r="ODK7" s="1135"/>
      <c r="ODL7" s="1135"/>
      <c r="ODM7" s="1135"/>
      <c r="ODN7" s="1135"/>
      <c r="ODO7" s="1135"/>
      <c r="ODP7" s="1135"/>
      <c r="ODQ7" s="1135"/>
      <c r="ODR7" s="1135"/>
      <c r="ODS7" s="1135"/>
      <c r="ODT7" s="1135"/>
      <c r="ODU7" s="1135"/>
      <c r="ODV7" s="1135"/>
      <c r="ODW7" s="1135"/>
      <c r="ODX7" s="1135"/>
      <c r="ODY7" s="1135"/>
      <c r="ODZ7" s="1135"/>
      <c r="OEA7" s="1135"/>
      <c r="OEB7" s="1135"/>
      <c r="OEC7" s="1135"/>
      <c r="OED7" s="1135"/>
      <c r="OEE7" s="1135"/>
      <c r="OEF7" s="1135"/>
      <c r="OEG7" s="1135"/>
      <c r="OEH7" s="1135"/>
      <c r="OEI7" s="1135"/>
      <c r="OEJ7" s="1135"/>
      <c r="OEK7" s="1135"/>
      <c r="OEL7" s="1135"/>
      <c r="OEM7" s="1135"/>
      <c r="OEN7" s="1135"/>
      <c r="OEO7" s="1135"/>
      <c r="OEP7" s="1135"/>
      <c r="OEQ7" s="1135"/>
      <c r="OER7" s="1135"/>
      <c r="OES7" s="1135"/>
      <c r="OET7" s="1135"/>
      <c r="OEU7" s="1135"/>
      <c r="OEV7" s="1135"/>
      <c r="OEW7" s="1135"/>
      <c r="OEX7" s="1135"/>
      <c r="OEY7" s="1135"/>
      <c r="OEZ7" s="1135"/>
      <c r="OFA7" s="1135"/>
      <c r="OFB7" s="1135"/>
      <c r="OFC7" s="1135"/>
      <c r="OFD7" s="1135"/>
      <c r="OFE7" s="1135"/>
      <c r="OFF7" s="1135"/>
      <c r="OFG7" s="1135"/>
      <c r="OFH7" s="1135"/>
      <c r="OFI7" s="1135"/>
      <c r="OFJ7" s="1135"/>
      <c r="OFK7" s="1135"/>
      <c r="OFL7" s="1135"/>
      <c r="OFM7" s="1135"/>
      <c r="OFN7" s="1135"/>
      <c r="OFO7" s="1135"/>
      <c r="OFP7" s="1135"/>
      <c r="OFQ7" s="1135"/>
      <c r="OFR7" s="1135"/>
      <c r="OFS7" s="1135"/>
      <c r="OFT7" s="1135"/>
      <c r="OFU7" s="1135"/>
      <c r="OFV7" s="1135"/>
      <c r="OFW7" s="1135"/>
      <c r="OFX7" s="1135"/>
      <c r="OFY7" s="1135"/>
      <c r="OFZ7" s="1135"/>
      <c r="OGA7" s="1135"/>
      <c r="OGB7" s="1135"/>
      <c r="OGC7" s="1135"/>
      <c r="OGD7" s="1135"/>
      <c r="OGE7" s="1135"/>
      <c r="OGF7" s="1135"/>
      <c r="OGG7" s="1135"/>
      <c r="OGH7" s="1135"/>
      <c r="OGI7" s="1135"/>
      <c r="OGJ7" s="1135"/>
      <c r="OGK7" s="1135"/>
      <c r="OGL7" s="1135"/>
      <c r="OGM7" s="1135"/>
      <c r="OGN7" s="1135"/>
      <c r="OGO7" s="1135"/>
      <c r="OGP7" s="1135"/>
      <c r="OGQ7" s="1135"/>
      <c r="OGR7" s="1135"/>
      <c r="OGS7" s="1135"/>
      <c r="OGT7" s="1135"/>
      <c r="OGU7" s="1135"/>
      <c r="OGV7" s="1135"/>
      <c r="OGW7" s="1135"/>
      <c r="OGX7" s="1135"/>
      <c r="OGY7" s="1135"/>
      <c r="OGZ7" s="1135"/>
      <c r="OHA7" s="1135"/>
      <c r="OHB7" s="1135"/>
      <c r="OHC7" s="1135"/>
      <c r="OHD7" s="1135"/>
      <c r="OHE7" s="1135"/>
      <c r="OHF7" s="1135"/>
      <c r="OHG7" s="1135"/>
      <c r="OHH7" s="1135"/>
      <c r="OHI7" s="1135"/>
      <c r="OHJ7" s="1135"/>
      <c r="OHK7" s="1135"/>
      <c r="OHL7" s="1135"/>
      <c r="OHM7" s="1135"/>
      <c r="OHN7" s="1135"/>
      <c r="OHO7" s="1135"/>
      <c r="OHP7" s="1135"/>
      <c r="OHQ7" s="1135"/>
      <c r="OHR7" s="1135"/>
      <c r="OHS7" s="1135"/>
      <c r="OHT7" s="1135"/>
      <c r="OHU7" s="1135"/>
      <c r="OHV7" s="1135"/>
      <c r="OHW7" s="1135"/>
      <c r="OHX7" s="1135"/>
      <c r="OHY7" s="1135"/>
      <c r="OHZ7" s="1135"/>
      <c r="OIA7" s="1135"/>
      <c r="OIB7" s="1135"/>
      <c r="OIC7" s="1135"/>
      <c r="OID7" s="1135"/>
      <c r="OIE7" s="1135"/>
      <c r="OIF7" s="1135"/>
      <c r="OIG7" s="1135"/>
      <c r="OIH7" s="1135"/>
      <c r="OII7" s="1135"/>
      <c r="OIJ7" s="1135"/>
      <c r="OIK7" s="1135"/>
      <c r="OIL7" s="1135"/>
      <c r="OIM7" s="1135"/>
      <c r="OIN7" s="1135"/>
      <c r="OIO7" s="1135"/>
      <c r="OIP7" s="1135"/>
      <c r="OIQ7" s="1135"/>
      <c r="OIR7" s="1135"/>
      <c r="OIS7" s="1135"/>
      <c r="OIT7" s="1135"/>
      <c r="OIU7" s="1135"/>
      <c r="OIV7" s="1135"/>
      <c r="OIW7" s="1135"/>
      <c r="OIX7" s="1135"/>
      <c r="OIY7" s="1135"/>
      <c r="OIZ7" s="1135"/>
      <c r="OJA7" s="1135"/>
      <c r="OJB7" s="1135"/>
      <c r="OJC7" s="1135"/>
      <c r="OJD7" s="1135"/>
      <c r="OJE7" s="1135"/>
      <c r="OJF7" s="1135"/>
      <c r="OJG7" s="1135"/>
      <c r="OJH7" s="1135"/>
      <c r="OJI7" s="1135"/>
      <c r="OJJ7" s="1135"/>
      <c r="OJK7" s="1135"/>
      <c r="OJL7" s="1135"/>
      <c r="OJM7" s="1135"/>
      <c r="OJN7" s="1135"/>
      <c r="OJO7" s="1135"/>
      <c r="OJP7" s="1135"/>
      <c r="OJQ7" s="1135"/>
      <c r="OJR7" s="1135"/>
      <c r="OJS7" s="1135"/>
      <c r="OJT7" s="1135"/>
      <c r="OJU7" s="1135"/>
      <c r="OJV7" s="1135"/>
      <c r="OJW7" s="1135"/>
      <c r="OJX7" s="1135"/>
      <c r="OJY7" s="1135"/>
      <c r="OJZ7" s="1135"/>
      <c r="OKA7" s="1135"/>
      <c r="OKB7" s="1135"/>
      <c r="OKC7" s="1135"/>
      <c r="OKD7" s="1135"/>
      <c r="OKE7" s="1135"/>
      <c r="OKF7" s="1135"/>
      <c r="OKG7" s="1135"/>
      <c r="OKH7" s="1135"/>
      <c r="OKI7" s="1135"/>
      <c r="OKJ7" s="1135"/>
      <c r="OKK7" s="1135"/>
      <c r="OKL7" s="1135"/>
      <c r="OKM7" s="1135"/>
      <c r="OKN7" s="1135"/>
      <c r="OKO7" s="1135"/>
      <c r="OKP7" s="1135"/>
      <c r="OKQ7" s="1135"/>
      <c r="OKR7" s="1135"/>
      <c r="OKS7" s="1135"/>
      <c r="OKT7" s="1135"/>
      <c r="OKU7" s="1135"/>
      <c r="OKV7" s="1135"/>
      <c r="OKW7" s="1135"/>
      <c r="OKX7" s="1135"/>
      <c r="OKY7" s="1135"/>
      <c r="OKZ7" s="1135"/>
      <c r="OLA7" s="1135"/>
      <c r="OLB7" s="1135"/>
      <c r="OLC7" s="1135"/>
      <c r="OLD7" s="1135"/>
      <c r="OLE7" s="1135"/>
      <c r="OLF7" s="1135"/>
      <c r="OLG7" s="1135"/>
      <c r="OLH7" s="1135"/>
      <c r="OLI7" s="1135"/>
      <c r="OLJ7" s="1135"/>
      <c r="OLK7" s="1135"/>
      <c r="OLL7" s="1135"/>
      <c r="OLM7" s="1135"/>
      <c r="OLN7" s="1135"/>
      <c r="OLO7" s="1135"/>
      <c r="OLP7" s="1135"/>
      <c r="OLQ7" s="1135"/>
      <c r="OLR7" s="1135"/>
      <c r="OLS7" s="1135"/>
      <c r="OLT7" s="1135"/>
      <c r="OLU7" s="1135"/>
      <c r="OLV7" s="1135"/>
      <c r="OLW7" s="1135"/>
      <c r="OLX7" s="1135"/>
      <c r="OLY7" s="1135"/>
      <c r="OLZ7" s="1135"/>
      <c r="OMA7" s="1135"/>
      <c r="OMB7" s="1135"/>
      <c r="OMC7" s="1135"/>
      <c r="OMD7" s="1135"/>
      <c r="OME7" s="1135"/>
      <c r="OMF7" s="1135"/>
      <c r="OMG7" s="1135"/>
      <c r="OMH7" s="1135"/>
      <c r="OMI7" s="1135"/>
      <c r="OMJ7" s="1135"/>
      <c r="OMK7" s="1135"/>
      <c r="OML7" s="1135"/>
      <c r="OMM7" s="1135"/>
      <c r="OMN7" s="1135"/>
      <c r="OMO7" s="1135"/>
      <c r="OMP7" s="1135"/>
      <c r="OMQ7" s="1135"/>
      <c r="OMR7" s="1135"/>
      <c r="OMS7" s="1135"/>
      <c r="OMT7" s="1135"/>
      <c r="OMU7" s="1135"/>
      <c r="OMV7" s="1135"/>
      <c r="OMW7" s="1135"/>
      <c r="OMX7" s="1135"/>
      <c r="OMY7" s="1135"/>
      <c r="OMZ7" s="1135"/>
      <c r="ONA7" s="1135"/>
      <c r="ONB7" s="1135"/>
      <c r="ONC7" s="1135"/>
      <c r="OND7" s="1135"/>
      <c r="ONE7" s="1135"/>
      <c r="ONF7" s="1135"/>
      <c r="ONG7" s="1135"/>
      <c r="ONH7" s="1135"/>
      <c r="ONI7" s="1135"/>
      <c r="ONJ7" s="1135"/>
      <c r="ONK7" s="1135"/>
      <c r="ONL7" s="1135"/>
      <c r="ONM7" s="1135"/>
      <c r="ONN7" s="1135"/>
      <c r="ONO7" s="1135"/>
      <c r="ONP7" s="1135"/>
      <c r="ONQ7" s="1135"/>
      <c r="ONR7" s="1135"/>
      <c r="ONS7" s="1135"/>
      <c r="ONT7" s="1135"/>
      <c r="ONU7" s="1135"/>
      <c r="ONV7" s="1135"/>
      <c r="ONW7" s="1135"/>
      <c r="ONX7" s="1135"/>
      <c r="ONY7" s="1135"/>
      <c r="ONZ7" s="1135"/>
      <c r="OOA7" s="1135"/>
      <c r="OOB7" s="1135"/>
      <c r="OOC7" s="1135"/>
      <c r="OOD7" s="1135"/>
      <c r="OOE7" s="1135"/>
      <c r="OOF7" s="1135"/>
      <c r="OOG7" s="1135"/>
      <c r="OOH7" s="1135"/>
      <c r="OOI7" s="1135"/>
      <c r="OOJ7" s="1135"/>
      <c r="OOK7" s="1135"/>
      <c r="OOL7" s="1135"/>
      <c r="OOM7" s="1135"/>
      <c r="OON7" s="1135"/>
      <c r="OOO7" s="1135"/>
      <c r="OOP7" s="1135"/>
      <c r="OOQ7" s="1135"/>
      <c r="OOR7" s="1135"/>
      <c r="OOS7" s="1135"/>
      <c r="OOT7" s="1135"/>
      <c r="OOU7" s="1135"/>
      <c r="OOV7" s="1135"/>
      <c r="OOW7" s="1135"/>
      <c r="OOX7" s="1135"/>
      <c r="OOY7" s="1135"/>
      <c r="OOZ7" s="1135"/>
      <c r="OPA7" s="1135"/>
      <c r="OPB7" s="1135"/>
      <c r="OPC7" s="1135"/>
      <c r="OPD7" s="1135"/>
      <c r="OPE7" s="1135"/>
      <c r="OPF7" s="1135"/>
      <c r="OPG7" s="1135"/>
      <c r="OPH7" s="1135"/>
      <c r="OPI7" s="1135"/>
      <c r="OPJ7" s="1135"/>
      <c r="OPK7" s="1135"/>
      <c r="OPL7" s="1135"/>
      <c r="OPM7" s="1135"/>
      <c r="OPN7" s="1135"/>
      <c r="OPO7" s="1135"/>
      <c r="OPP7" s="1135"/>
      <c r="OPQ7" s="1135"/>
      <c r="OPR7" s="1135"/>
      <c r="OPS7" s="1135"/>
      <c r="OPT7" s="1135"/>
      <c r="OPU7" s="1135"/>
      <c r="OPV7" s="1135"/>
      <c r="OPW7" s="1135"/>
      <c r="OPX7" s="1135"/>
      <c r="OPY7" s="1135"/>
      <c r="OPZ7" s="1135"/>
      <c r="OQA7" s="1135"/>
      <c r="OQB7" s="1135"/>
      <c r="OQC7" s="1135"/>
      <c r="OQD7" s="1135"/>
      <c r="OQE7" s="1135"/>
      <c r="OQF7" s="1135"/>
      <c r="OQG7" s="1135"/>
      <c r="OQH7" s="1135"/>
      <c r="OQI7" s="1135"/>
      <c r="OQJ7" s="1135"/>
      <c r="OQK7" s="1135"/>
      <c r="OQL7" s="1135"/>
      <c r="OQM7" s="1135"/>
      <c r="OQN7" s="1135"/>
      <c r="OQO7" s="1135"/>
      <c r="OQP7" s="1135"/>
      <c r="OQQ7" s="1135"/>
      <c r="OQR7" s="1135"/>
      <c r="OQS7" s="1135"/>
      <c r="OQT7" s="1135"/>
      <c r="OQU7" s="1135"/>
      <c r="OQV7" s="1135"/>
      <c r="OQW7" s="1135"/>
      <c r="OQX7" s="1135"/>
      <c r="OQY7" s="1135"/>
      <c r="OQZ7" s="1135"/>
      <c r="ORA7" s="1135"/>
      <c r="ORB7" s="1135"/>
      <c r="ORC7" s="1135"/>
      <c r="ORD7" s="1135"/>
      <c r="ORE7" s="1135"/>
      <c r="ORF7" s="1135"/>
      <c r="ORG7" s="1135"/>
      <c r="ORH7" s="1135"/>
      <c r="ORI7" s="1135"/>
      <c r="ORJ7" s="1135"/>
      <c r="ORK7" s="1135"/>
      <c r="ORL7" s="1135"/>
      <c r="ORM7" s="1135"/>
      <c r="ORN7" s="1135"/>
      <c r="ORO7" s="1135"/>
      <c r="ORP7" s="1135"/>
      <c r="ORQ7" s="1135"/>
      <c r="ORR7" s="1135"/>
      <c r="ORS7" s="1135"/>
      <c r="ORT7" s="1135"/>
      <c r="ORU7" s="1135"/>
      <c r="ORV7" s="1135"/>
      <c r="ORW7" s="1135"/>
      <c r="ORX7" s="1135"/>
      <c r="ORY7" s="1135"/>
      <c r="ORZ7" s="1135"/>
      <c r="OSA7" s="1135"/>
      <c r="OSB7" s="1135"/>
      <c r="OSC7" s="1135"/>
      <c r="OSD7" s="1135"/>
      <c r="OSE7" s="1135"/>
      <c r="OSF7" s="1135"/>
      <c r="OSG7" s="1135"/>
      <c r="OSH7" s="1135"/>
      <c r="OSI7" s="1135"/>
      <c r="OSJ7" s="1135"/>
      <c r="OSK7" s="1135"/>
      <c r="OSL7" s="1135"/>
      <c r="OSM7" s="1135"/>
      <c r="OSN7" s="1135"/>
      <c r="OSO7" s="1135"/>
      <c r="OSP7" s="1135"/>
      <c r="OSQ7" s="1135"/>
      <c r="OSR7" s="1135"/>
      <c r="OSS7" s="1135"/>
      <c r="OST7" s="1135"/>
      <c r="OSU7" s="1135"/>
      <c r="OSV7" s="1135"/>
      <c r="OSW7" s="1135"/>
      <c r="OSX7" s="1135"/>
      <c r="OSY7" s="1135"/>
      <c r="OSZ7" s="1135"/>
      <c r="OTA7" s="1135"/>
      <c r="OTB7" s="1135"/>
      <c r="OTC7" s="1135"/>
      <c r="OTD7" s="1135"/>
      <c r="OTE7" s="1135"/>
      <c r="OTF7" s="1135"/>
      <c r="OTG7" s="1135"/>
      <c r="OTH7" s="1135"/>
      <c r="OTI7" s="1135"/>
      <c r="OTJ7" s="1135"/>
      <c r="OTK7" s="1135"/>
      <c r="OTL7" s="1135"/>
      <c r="OTM7" s="1135"/>
      <c r="OTN7" s="1135"/>
      <c r="OTO7" s="1135"/>
      <c r="OTP7" s="1135"/>
      <c r="OTQ7" s="1135"/>
      <c r="OTR7" s="1135"/>
      <c r="OTS7" s="1135"/>
      <c r="OTT7" s="1135"/>
      <c r="OTU7" s="1135"/>
      <c r="OTV7" s="1135"/>
      <c r="OTW7" s="1135"/>
      <c r="OTX7" s="1135"/>
      <c r="OTY7" s="1135"/>
      <c r="OTZ7" s="1135"/>
      <c r="OUA7" s="1135"/>
      <c r="OUB7" s="1135"/>
      <c r="OUC7" s="1135"/>
      <c r="OUD7" s="1135"/>
      <c r="OUE7" s="1135"/>
      <c r="OUF7" s="1135"/>
      <c r="OUG7" s="1135"/>
      <c r="OUH7" s="1135"/>
      <c r="OUI7" s="1135"/>
      <c r="OUJ7" s="1135"/>
      <c r="OUK7" s="1135"/>
      <c r="OUL7" s="1135"/>
      <c r="OUM7" s="1135"/>
      <c r="OUN7" s="1135"/>
      <c r="OUO7" s="1135"/>
      <c r="OUP7" s="1135"/>
      <c r="OUQ7" s="1135"/>
      <c r="OUR7" s="1135"/>
      <c r="OUS7" s="1135"/>
      <c r="OUT7" s="1135"/>
      <c r="OUU7" s="1135"/>
      <c r="OUV7" s="1135"/>
      <c r="OUW7" s="1135"/>
      <c r="OUX7" s="1135"/>
      <c r="OUY7" s="1135"/>
      <c r="OUZ7" s="1135"/>
      <c r="OVA7" s="1135"/>
      <c r="OVB7" s="1135"/>
      <c r="OVC7" s="1135"/>
      <c r="OVD7" s="1135"/>
      <c r="OVE7" s="1135"/>
      <c r="OVF7" s="1135"/>
      <c r="OVG7" s="1135"/>
      <c r="OVH7" s="1135"/>
      <c r="OVI7" s="1135"/>
      <c r="OVJ7" s="1135"/>
      <c r="OVK7" s="1135"/>
      <c r="OVL7" s="1135"/>
      <c r="OVM7" s="1135"/>
      <c r="OVN7" s="1135"/>
      <c r="OVO7" s="1135"/>
      <c r="OVP7" s="1135"/>
      <c r="OVQ7" s="1135"/>
      <c r="OVR7" s="1135"/>
      <c r="OVS7" s="1135"/>
      <c r="OVT7" s="1135"/>
      <c r="OVU7" s="1135"/>
      <c r="OVV7" s="1135"/>
      <c r="OVW7" s="1135"/>
      <c r="OVX7" s="1135"/>
      <c r="OVY7" s="1135"/>
      <c r="OVZ7" s="1135"/>
      <c r="OWA7" s="1135"/>
      <c r="OWB7" s="1135"/>
      <c r="OWC7" s="1135"/>
      <c r="OWD7" s="1135"/>
      <c r="OWE7" s="1135"/>
      <c r="OWF7" s="1135"/>
      <c r="OWG7" s="1135"/>
      <c r="OWH7" s="1135"/>
      <c r="OWI7" s="1135"/>
      <c r="OWJ7" s="1135"/>
      <c r="OWK7" s="1135"/>
      <c r="OWL7" s="1135"/>
      <c r="OWM7" s="1135"/>
      <c r="OWN7" s="1135"/>
      <c r="OWO7" s="1135"/>
      <c r="OWP7" s="1135"/>
      <c r="OWQ7" s="1135"/>
      <c r="OWR7" s="1135"/>
      <c r="OWS7" s="1135"/>
      <c r="OWT7" s="1135"/>
      <c r="OWU7" s="1135"/>
      <c r="OWV7" s="1135"/>
      <c r="OWW7" s="1135"/>
      <c r="OWX7" s="1135"/>
      <c r="OWY7" s="1135"/>
      <c r="OWZ7" s="1135"/>
      <c r="OXA7" s="1135"/>
      <c r="OXB7" s="1135"/>
      <c r="OXC7" s="1135"/>
      <c r="OXD7" s="1135"/>
      <c r="OXE7" s="1135"/>
      <c r="OXF7" s="1135"/>
      <c r="OXG7" s="1135"/>
      <c r="OXH7" s="1135"/>
      <c r="OXI7" s="1135"/>
      <c r="OXJ7" s="1135"/>
      <c r="OXK7" s="1135"/>
      <c r="OXL7" s="1135"/>
      <c r="OXM7" s="1135"/>
      <c r="OXN7" s="1135"/>
      <c r="OXO7" s="1135"/>
      <c r="OXP7" s="1135"/>
      <c r="OXQ7" s="1135"/>
      <c r="OXR7" s="1135"/>
      <c r="OXS7" s="1135"/>
      <c r="OXT7" s="1135"/>
      <c r="OXU7" s="1135"/>
      <c r="OXV7" s="1135"/>
      <c r="OXW7" s="1135"/>
      <c r="OXX7" s="1135"/>
      <c r="OXY7" s="1135"/>
      <c r="OXZ7" s="1135"/>
      <c r="OYA7" s="1135"/>
      <c r="OYB7" s="1135"/>
      <c r="OYC7" s="1135"/>
      <c r="OYD7" s="1135"/>
      <c r="OYE7" s="1135"/>
      <c r="OYF7" s="1135"/>
      <c r="OYG7" s="1135"/>
      <c r="OYH7" s="1135"/>
      <c r="OYI7" s="1135"/>
      <c r="OYJ7" s="1135"/>
      <c r="OYK7" s="1135"/>
      <c r="OYL7" s="1135"/>
      <c r="OYM7" s="1135"/>
      <c r="OYN7" s="1135"/>
      <c r="OYO7" s="1135"/>
      <c r="OYP7" s="1135"/>
      <c r="OYQ7" s="1135"/>
      <c r="OYR7" s="1135"/>
      <c r="OYS7" s="1135"/>
      <c r="OYT7" s="1135"/>
      <c r="OYU7" s="1135"/>
      <c r="OYV7" s="1135"/>
      <c r="OYW7" s="1135"/>
      <c r="OYX7" s="1135"/>
      <c r="OYY7" s="1135"/>
      <c r="OYZ7" s="1135"/>
      <c r="OZA7" s="1135"/>
      <c r="OZB7" s="1135"/>
      <c r="OZC7" s="1135"/>
      <c r="OZD7" s="1135"/>
      <c r="OZE7" s="1135"/>
      <c r="OZF7" s="1135"/>
      <c r="OZG7" s="1135"/>
      <c r="OZH7" s="1135"/>
      <c r="OZI7" s="1135"/>
      <c r="OZJ7" s="1135"/>
      <c r="OZK7" s="1135"/>
      <c r="OZL7" s="1135"/>
      <c r="OZM7" s="1135"/>
      <c r="OZN7" s="1135"/>
      <c r="OZO7" s="1135"/>
      <c r="OZP7" s="1135"/>
      <c r="OZQ7" s="1135"/>
      <c r="OZR7" s="1135"/>
      <c r="OZS7" s="1135"/>
      <c r="OZT7" s="1135"/>
      <c r="OZU7" s="1135"/>
      <c r="OZV7" s="1135"/>
      <c r="OZW7" s="1135"/>
      <c r="OZX7" s="1135"/>
      <c r="OZY7" s="1135"/>
      <c r="OZZ7" s="1135"/>
      <c r="PAA7" s="1135"/>
      <c r="PAB7" s="1135"/>
      <c r="PAC7" s="1135"/>
      <c r="PAD7" s="1135"/>
      <c r="PAE7" s="1135"/>
      <c r="PAF7" s="1135"/>
      <c r="PAG7" s="1135"/>
      <c r="PAH7" s="1135"/>
      <c r="PAI7" s="1135"/>
      <c r="PAJ7" s="1135"/>
      <c r="PAK7" s="1135"/>
      <c r="PAL7" s="1135"/>
      <c r="PAM7" s="1135"/>
      <c r="PAN7" s="1135"/>
      <c r="PAO7" s="1135"/>
      <c r="PAP7" s="1135"/>
      <c r="PAQ7" s="1135"/>
      <c r="PAR7" s="1135"/>
      <c r="PAS7" s="1135"/>
      <c r="PAT7" s="1135"/>
      <c r="PAU7" s="1135"/>
      <c r="PAV7" s="1135"/>
      <c r="PAW7" s="1135"/>
      <c r="PAX7" s="1135"/>
      <c r="PAY7" s="1135"/>
      <c r="PAZ7" s="1135"/>
      <c r="PBA7" s="1135"/>
      <c r="PBB7" s="1135"/>
      <c r="PBC7" s="1135"/>
      <c r="PBD7" s="1135"/>
      <c r="PBE7" s="1135"/>
      <c r="PBF7" s="1135"/>
      <c r="PBG7" s="1135"/>
      <c r="PBH7" s="1135"/>
      <c r="PBI7" s="1135"/>
      <c r="PBJ7" s="1135"/>
      <c r="PBK7" s="1135"/>
      <c r="PBL7" s="1135"/>
      <c r="PBM7" s="1135"/>
      <c r="PBN7" s="1135"/>
      <c r="PBO7" s="1135"/>
      <c r="PBP7" s="1135"/>
      <c r="PBQ7" s="1135"/>
      <c r="PBR7" s="1135"/>
      <c r="PBS7" s="1135"/>
      <c r="PBT7" s="1135"/>
      <c r="PBU7" s="1135"/>
      <c r="PBV7" s="1135"/>
      <c r="PBW7" s="1135"/>
      <c r="PBX7" s="1135"/>
      <c r="PBY7" s="1135"/>
      <c r="PBZ7" s="1135"/>
      <c r="PCA7" s="1135"/>
      <c r="PCB7" s="1135"/>
      <c r="PCC7" s="1135"/>
      <c r="PCD7" s="1135"/>
      <c r="PCE7" s="1135"/>
      <c r="PCF7" s="1135"/>
      <c r="PCG7" s="1135"/>
      <c r="PCH7" s="1135"/>
      <c r="PCI7" s="1135"/>
      <c r="PCJ7" s="1135"/>
      <c r="PCK7" s="1135"/>
      <c r="PCL7" s="1135"/>
      <c r="PCM7" s="1135"/>
      <c r="PCN7" s="1135"/>
      <c r="PCO7" s="1135"/>
      <c r="PCP7" s="1135"/>
      <c r="PCQ7" s="1135"/>
      <c r="PCR7" s="1135"/>
      <c r="PCS7" s="1135"/>
      <c r="PCT7" s="1135"/>
      <c r="PCU7" s="1135"/>
      <c r="PCV7" s="1135"/>
      <c r="PCW7" s="1135"/>
      <c r="PCX7" s="1135"/>
      <c r="PCY7" s="1135"/>
      <c r="PCZ7" s="1135"/>
      <c r="PDA7" s="1135"/>
      <c r="PDB7" s="1135"/>
      <c r="PDC7" s="1135"/>
      <c r="PDD7" s="1135"/>
      <c r="PDE7" s="1135"/>
      <c r="PDF7" s="1135"/>
      <c r="PDG7" s="1135"/>
      <c r="PDH7" s="1135"/>
      <c r="PDI7" s="1135"/>
      <c r="PDJ7" s="1135"/>
      <c r="PDK7" s="1135"/>
      <c r="PDL7" s="1135"/>
      <c r="PDM7" s="1135"/>
      <c r="PDN7" s="1135"/>
      <c r="PDO7" s="1135"/>
      <c r="PDP7" s="1135"/>
      <c r="PDQ7" s="1135"/>
      <c r="PDR7" s="1135"/>
      <c r="PDS7" s="1135"/>
      <c r="PDT7" s="1135"/>
      <c r="PDU7" s="1135"/>
      <c r="PDV7" s="1135"/>
      <c r="PDW7" s="1135"/>
      <c r="PDX7" s="1135"/>
      <c r="PDY7" s="1135"/>
      <c r="PDZ7" s="1135"/>
      <c r="PEA7" s="1135"/>
      <c r="PEB7" s="1135"/>
      <c r="PEC7" s="1135"/>
      <c r="PED7" s="1135"/>
      <c r="PEE7" s="1135"/>
      <c r="PEF7" s="1135"/>
      <c r="PEG7" s="1135"/>
      <c r="PEH7" s="1135"/>
      <c r="PEI7" s="1135"/>
      <c r="PEJ7" s="1135"/>
      <c r="PEK7" s="1135"/>
      <c r="PEL7" s="1135"/>
      <c r="PEM7" s="1135"/>
      <c r="PEN7" s="1135"/>
      <c r="PEO7" s="1135"/>
      <c r="PEP7" s="1135"/>
      <c r="PEQ7" s="1135"/>
      <c r="PER7" s="1135"/>
      <c r="PES7" s="1135"/>
      <c r="PET7" s="1135"/>
      <c r="PEU7" s="1135"/>
      <c r="PEV7" s="1135"/>
      <c r="PEW7" s="1135"/>
      <c r="PEX7" s="1135"/>
      <c r="PEY7" s="1135"/>
      <c r="PEZ7" s="1135"/>
      <c r="PFA7" s="1135"/>
      <c r="PFB7" s="1135"/>
      <c r="PFC7" s="1135"/>
      <c r="PFD7" s="1135"/>
      <c r="PFE7" s="1135"/>
      <c r="PFF7" s="1135"/>
      <c r="PFG7" s="1135"/>
      <c r="PFH7" s="1135"/>
      <c r="PFI7" s="1135"/>
      <c r="PFJ7" s="1135"/>
      <c r="PFK7" s="1135"/>
      <c r="PFL7" s="1135"/>
      <c r="PFM7" s="1135"/>
      <c r="PFN7" s="1135"/>
      <c r="PFO7" s="1135"/>
      <c r="PFP7" s="1135"/>
      <c r="PFQ7" s="1135"/>
      <c r="PFR7" s="1135"/>
      <c r="PFS7" s="1135"/>
      <c r="PFT7" s="1135"/>
      <c r="PFU7" s="1135"/>
      <c r="PFV7" s="1135"/>
      <c r="PFW7" s="1135"/>
      <c r="PFX7" s="1135"/>
      <c r="PFY7" s="1135"/>
      <c r="PFZ7" s="1135"/>
      <c r="PGA7" s="1135"/>
      <c r="PGB7" s="1135"/>
      <c r="PGC7" s="1135"/>
      <c r="PGD7" s="1135"/>
      <c r="PGE7" s="1135"/>
      <c r="PGF7" s="1135"/>
      <c r="PGG7" s="1135"/>
      <c r="PGH7" s="1135"/>
      <c r="PGI7" s="1135"/>
      <c r="PGJ7" s="1135"/>
      <c r="PGK7" s="1135"/>
      <c r="PGL7" s="1135"/>
      <c r="PGM7" s="1135"/>
      <c r="PGN7" s="1135"/>
      <c r="PGO7" s="1135"/>
      <c r="PGP7" s="1135"/>
      <c r="PGQ7" s="1135"/>
      <c r="PGR7" s="1135"/>
      <c r="PGS7" s="1135"/>
      <c r="PGT7" s="1135"/>
      <c r="PGU7" s="1135"/>
      <c r="PGV7" s="1135"/>
      <c r="PGW7" s="1135"/>
      <c r="PGX7" s="1135"/>
      <c r="PGY7" s="1135"/>
      <c r="PGZ7" s="1135"/>
      <c r="PHA7" s="1135"/>
      <c r="PHB7" s="1135"/>
      <c r="PHC7" s="1135"/>
      <c r="PHD7" s="1135"/>
      <c r="PHE7" s="1135"/>
      <c r="PHF7" s="1135"/>
      <c r="PHG7" s="1135"/>
      <c r="PHH7" s="1135"/>
      <c r="PHI7" s="1135"/>
      <c r="PHJ7" s="1135"/>
      <c r="PHK7" s="1135"/>
      <c r="PHL7" s="1135"/>
      <c r="PHM7" s="1135"/>
      <c r="PHN7" s="1135"/>
      <c r="PHO7" s="1135"/>
      <c r="PHP7" s="1135"/>
      <c r="PHQ7" s="1135"/>
      <c r="PHR7" s="1135"/>
      <c r="PHS7" s="1135"/>
      <c r="PHT7" s="1135"/>
      <c r="PHU7" s="1135"/>
      <c r="PHV7" s="1135"/>
      <c r="PHW7" s="1135"/>
      <c r="PHX7" s="1135"/>
      <c r="PHY7" s="1135"/>
      <c r="PHZ7" s="1135"/>
      <c r="PIA7" s="1135"/>
      <c r="PIB7" s="1135"/>
      <c r="PIC7" s="1135"/>
      <c r="PID7" s="1135"/>
      <c r="PIE7" s="1135"/>
      <c r="PIF7" s="1135"/>
      <c r="PIG7" s="1135"/>
      <c r="PIH7" s="1135"/>
      <c r="PII7" s="1135"/>
      <c r="PIJ7" s="1135"/>
      <c r="PIK7" s="1135"/>
      <c r="PIL7" s="1135"/>
      <c r="PIM7" s="1135"/>
      <c r="PIN7" s="1135"/>
      <c r="PIO7" s="1135"/>
      <c r="PIP7" s="1135"/>
      <c r="PIQ7" s="1135"/>
      <c r="PIR7" s="1135"/>
      <c r="PIS7" s="1135"/>
      <c r="PIT7" s="1135"/>
      <c r="PIU7" s="1135"/>
      <c r="PIV7" s="1135"/>
      <c r="PIW7" s="1135"/>
      <c r="PIX7" s="1135"/>
      <c r="PIY7" s="1135"/>
      <c r="PIZ7" s="1135"/>
      <c r="PJA7" s="1135"/>
      <c r="PJB7" s="1135"/>
      <c r="PJC7" s="1135"/>
      <c r="PJD7" s="1135"/>
      <c r="PJE7" s="1135"/>
      <c r="PJF7" s="1135"/>
      <c r="PJG7" s="1135"/>
      <c r="PJH7" s="1135"/>
      <c r="PJI7" s="1135"/>
      <c r="PJJ7" s="1135"/>
      <c r="PJK7" s="1135"/>
      <c r="PJL7" s="1135"/>
      <c r="PJM7" s="1135"/>
      <c r="PJN7" s="1135"/>
      <c r="PJO7" s="1135"/>
      <c r="PJP7" s="1135"/>
      <c r="PJQ7" s="1135"/>
      <c r="PJR7" s="1135"/>
      <c r="PJS7" s="1135"/>
      <c r="PJT7" s="1135"/>
      <c r="PJU7" s="1135"/>
      <c r="PJV7" s="1135"/>
      <c r="PJW7" s="1135"/>
      <c r="PJX7" s="1135"/>
      <c r="PJY7" s="1135"/>
      <c r="PJZ7" s="1135"/>
      <c r="PKA7" s="1135"/>
      <c r="PKB7" s="1135"/>
      <c r="PKC7" s="1135"/>
      <c r="PKD7" s="1135"/>
      <c r="PKE7" s="1135"/>
      <c r="PKF7" s="1135"/>
      <c r="PKG7" s="1135"/>
      <c r="PKH7" s="1135"/>
      <c r="PKI7" s="1135"/>
      <c r="PKJ7" s="1135"/>
      <c r="PKK7" s="1135"/>
      <c r="PKL7" s="1135"/>
      <c r="PKM7" s="1135"/>
      <c r="PKN7" s="1135"/>
      <c r="PKO7" s="1135"/>
      <c r="PKP7" s="1135"/>
      <c r="PKQ7" s="1135"/>
      <c r="PKR7" s="1135"/>
      <c r="PKS7" s="1135"/>
      <c r="PKT7" s="1135"/>
      <c r="PKU7" s="1135"/>
      <c r="PKV7" s="1135"/>
      <c r="PKW7" s="1135"/>
      <c r="PKX7" s="1135"/>
      <c r="PKY7" s="1135"/>
      <c r="PKZ7" s="1135"/>
      <c r="PLA7" s="1135"/>
      <c r="PLB7" s="1135"/>
      <c r="PLC7" s="1135"/>
      <c r="PLD7" s="1135"/>
      <c r="PLE7" s="1135"/>
      <c r="PLF7" s="1135"/>
      <c r="PLG7" s="1135"/>
      <c r="PLH7" s="1135"/>
      <c r="PLI7" s="1135"/>
      <c r="PLJ7" s="1135"/>
      <c r="PLK7" s="1135"/>
      <c r="PLL7" s="1135"/>
      <c r="PLM7" s="1135"/>
      <c r="PLN7" s="1135"/>
      <c r="PLO7" s="1135"/>
      <c r="PLP7" s="1135"/>
      <c r="PLQ7" s="1135"/>
      <c r="PLR7" s="1135"/>
      <c r="PLS7" s="1135"/>
      <c r="PLT7" s="1135"/>
      <c r="PLU7" s="1135"/>
      <c r="PLV7" s="1135"/>
      <c r="PLW7" s="1135"/>
      <c r="PLX7" s="1135"/>
      <c r="PLY7" s="1135"/>
      <c r="PLZ7" s="1135"/>
      <c r="PMA7" s="1135"/>
      <c r="PMB7" s="1135"/>
      <c r="PMC7" s="1135"/>
      <c r="PMD7" s="1135"/>
      <c r="PME7" s="1135"/>
      <c r="PMF7" s="1135"/>
      <c r="PMG7" s="1135"/>
      <c r="PMH7" s="1135"/>
      <c r="PMI7" s="1135"/>
      <c r="PMJ7" s="1135"/>
      <c r="PMK7" s="1135"/>
      <c r="PML7" s="1135"/>
      <c r="PMM7" s="1135"/>
      <c r="PMN7" s="1135"/>
      <c r="PMO7" s="1135"/>
      <c r="PMP7" s="1135"/>
      <c r="PMQ7" s="1135"/>
      <c r="PMR7" s="1135"/>
      <c r="PMS7" s="1135"/>
      <c r="PMT7" s="1135"/>
      <c r="PMU7" s="1135"/>
      <c r="PMV7" s="1135"/>
      <c r="PMW7" s="1135"/>
      <c r="PMX7" s="1135"/>
      <c r="PMY7" s="1135"/>
      <c r="PMZ7" s="1135"/>
      <c r="PNA7" s="1135"/>
      <c r="PNB7" s="1135"/>
      <c r="PNC7" s="1135"/>
      <c r="PND7" s="1135"/>
      <c r="PNE7" s="1135"/>
      <c r="PNF7" s="1135"/>
      <c r="PNG7" s="1135"/>
      <c r="PNH7" s="1135"/>
      <c r="PNI7" s="1135"/>
      <c r="PNJ7" s="1135"/>
      <c r="PNK7" s="1135"/>
      <c r="PNL7" s="1135"/>
      <c r="PNM7" s="1135"/>
      <c r="PNN7" s="1135"/>
      <c r="PNO7" s="1135"/>
      <c r="PNP7" s="1135"/>
      <c r="PNQ7" s="1135"/>
      <c r="PNR7" s="1135"/>
      <c r="PNS7" s="1135"/>
      <c r="PNT7" s="1135"/>
      <c r="PNU7" s="1135"/>
      <c r="PNV7" s="1135"/>
      <c r="PNW7" s="1135"/>
      <c r="PNX7" s="1135"/>
      <c r="PNY7" s="1135"/>
      <c r="PNZ7" s="1135"/>
      <c r="POA7" s="1135"/>
      <c r="POB7" s="1135"/>
      <c r="POC7" s="1135"/>
      <c r="POD7" s="1135"/>
      <c r="POE7" s="1135"/>
      <c r="POF7" s="1135"/>
      <c r="POG7" s="1135"/>
      <c r="POH7" s="1135"/>
      <c r="POI7" s="1135"/>
      <c r="POJ7" s="1135"/>
      <c r="POK7" s="1135"/>
      <c r="POL7" s="1135"/>
      <c r="POM7" s="1135"/>
      <c r="PON7" s="1135"/>
      <c r="POO7" s="1135"/>
      <c r="POP7" s="1135"/>
      <c r="POQ7" s="1135"/>
      <c r="POR7" s="1135"/>
      <c r="POS7" s="1135"/>
      <c r="POT7" s="1135"/>
      <c r="POU7" s="1135"/>
      <c r="POV7" s="1135"/>
      <c r="POW7" s="1135"/>
      <c r="POX7" s="1135"/>
      <c r="POY7" s="1135"/>
      <c r="POZ7" s="1135"/>
      <c r="PPA7" s="1135"/>
      <c r="PPB7" s="1135"/>
      <c r="PPC7" s="1135"/>
      <c r="PPD7" s="1135"/>
      <c r="PPE7" s="1135"/>
      <c r="PPF7" s="1135"/>
      <c r="PPG7" s="1135"/>
      <c r="PPH7" s="1135"/>
      <c r="PPI7" s="1135"/>
      <c r="PPJ7" s="1135"/>
      <c r="PPK7" s="1135"/>
      <c r="PPL7" s="1135"/>
      <c r="PPM7" s="1135"/>
      <c r="PPN7" s="1135"/>
      <c r="PPO7" s="1135"/>
      <c r="PPP7" s="1135"/>
      <c r="PPQ7" s="1135"/>
      <c r="PPR7" s="1135"/>
      <c r="PPS7" s="1135"/>
      <c r="PPT7" s="1135"/>
      <c r="PPU7" s="1135"/>
      <c r="PPV7" s="1135"/>
      <c r="PPW7" s="1135"/>
      <c r="PPX7" s="1135"/>
      <c r="PPY7" s="1135"/>
      <c r="PPZ7" s="1135"/>
      <c r="PQA7" s="1135"/>
      <c r="PQB7" s="1135"/>
      <c r="PQC7" s="1135"/>
      <c r="PQD7" s="1135"/>
      <c r="PQE7" s="1135"/>
      <c r="PQF7" s="1135"/>
      <c r="PQG7" s="1135"/>
      <c r="PQH7" s="1135"/>
      <c r="PQI7" s="1135"/>
      <c r="PQJ7" s="1135"/>
      <c r="PQK7" s="1135"/>
      <c r="PQL7" s="1135"/>
      <c r="PQM7" s="1135"/>
      <c r="PQN7" s="1135"/>
      <c r="PQO7" s="1135"/>
      <c r="PQP7" s="1135"/>
      <c r="PQQ7" s="1135"/>
      <c r="PQR7" s="1135"/>
      <c r="PQS7" s="1135"/>
      <c r="PQT7" s="1135"/>
      <c r="PQU7" s="1135"/>
      <c r="PQV7" s="1135"/>
      <c r="PQW7" s="1135"/>
      <c r="PQX7" s="1135"/>
      <c r="PQY7" s="1135"/>
      <c r="PQZ7" s="1135"/>
      <c r="PRA7" s="1135"/>
      <c r="PRB7" s="1135"/>
      <c r="PRC7" s="1135"/>
      <c r="PRD7" s="1135"/>
      <c r="PRE7" s="1135"/>
      <c r="PRF7" s="1135"/>
      <c r="PRG7" s="1135"/>
      <c r="PRH7" s="1135"/>
      <c r="PRI7" s="1135"/>
      <c r="PRJ7" s="1135"/>
      <c r="PRK7" s="1135"/>
      <c r="PRL7" s="1135"/>
      <c r="PRM7" s="1135"/>
      <c r="PRN7" s="1135"/>
      <c r="PRO7" s="1135"/>
      <c r="PRP7" s="1135"/>
      <c r="PRQ7" s="1135"/>
      <c r="PRR7" s="1135"/>
      <c r="PRS7" s="1135"/>
      <c r="PRT7" s="1135"/>
      <c r="PRU7" s="1135"/>
      <c r="PRV7" s="1135"/>
      <c r="PRW7" s="1135"/>
      <c r="PRX7" s="1135"/>
      <c r="PRY7" s="1135"/>
      <c r="PRZ7" s="1135"/>
      <c r="PSA7" s="1135"/>
      <c r="PSB7" s="1135"/>
      <c r="PSC7" s="1135"/>
      <c r="PSD7" s="1135"/>
      <c r="PSE7" s="1135"/>
      <c r="PSF7" s="1135"/>
      <c r="PSG7" s="1135"/>
      <c r="PSH7" s="1135"/>
      <c r="PSI7" s="1135"/>
      <c r="PSJ7" s="1135"/>
      <c r="PSK7" s="1135"/>
      <c r="PSL7" s="1135"/>
      <c r="PSM7" s="1135"/>
      <c r="PSN7" s="1135"/>
      <c r="PSO7" s="1135"/>
      <c r="PSP7" s="1135"/>
      <c r="PSQ7" s="1135"/>
      <c r="PSR7" s="1135"/>
      <c r="PSS7" s="1135"/>
      <c r="PST7" s="1135"/>
      <c r="PSU7" s="1135"/>
      <c r="PSV7" s="1135"/>
      <c r="PSW7" s="1135"/>
      <c r="PSX7" s="1135"/>
      <c r="PSY7" s="1135"/>
      <c r="PSZ7" s="1135"/>
      <c r="PTA7" s="1135"/>
      <c r="PTB7" s="1135"/>
      <c r="PTC7" s="1135"/>
      <c r="PTD7" s="1135"/>
      <c r="PTE7" s="1135"/>
      <c r="PTF7" s="1135"/>
      <c r="PTG7" s="1135"/>
      <c r="PTH7" s="1135"/>
      <c r="PTI7" s="1135"/>
      <c r="PTJ7" s="1135"/>
      <c r="PTK7" s="1135"/>
      <c r="PTL7" s="1135"/>
      <c r="PTM7" s="1135"/>
      <c r="PTN7" s="1135"/>
      <c r="PTO7" s="1135"/>
      <c r="PTP7" s="1135"/>
      <c r="PTQ7" s="1135"/>
      <c r="PTR7" s="1135"/>
      <c r="PTS7" s="1135"/>
      <c r="PTT7" s="1135"/>
      <c r="PTU7" s="1135"/>
      <c r="PTV7" s="1135"/>
      <c r="PTW7" s="1135"/>
      <c r="PTX7" s="1135"/>
      <c r="PTY7" s="1135"/>
      <c r="PTZ7" s="1135"/>
      <c r="PUA7" s="1135"/>
      <c r="PUB7" s="1135"/>
      <c r="PUC7" s="1135"/>
      <c r="PUD7" s="1135"/>
      <c r="PUE7" s="1135"/>
      <c r="PUF7" s="1135"/>
      <c r="PUG7" s="1135"/>
      <c r="PUH7" s="1135"/>
      <c r="PUI7" s="1135"/>
      <c r="PUJ7" s="1135"/>
      <c r="PUK7" s="1135"/>
      <c r="PUL7" s="1135"/>
      <c r="PUM7" s="1135"/>
      <c r="PUN7" s="1135"/>
      <c r="PUO7" s="1135"/>
      <c r="PUP7" s="1135"/>
      <c r="PUQ7" s="1135"/>
      <c r="PUR7" s="1135"/>
      <c r="PUS7" s="1135"/>
      <c r="PUT7" s="1135"/>
      <c r="PUU7" s="1135"/>
      <c r="PUV7" s="1135"/>
      <c r="PUW7" s="1135"/>
      <c r="PUX7" s="1135"/>
      <c r="PUY7" s="1135"/>
      <c r="PUZ7" s="1135"/>
      <c r="PVA7" s="1135"/>
      <c r="PVB7" s="1135"/>
      <c r="PVC7" s="1135"/>
      <c r="PVD7" s="1135"/>
      <c r="PVE7" s="1135"/>
      <c r="PVF7" s="1135"/>
      <c r="PVG7" s="1135"/>
      <c r="PVH7" s="1135"/>
      <c r="PVI7" s="1135"/>
      <c r="PVJ7" s="1135"/>
      <c r="PVK7" s="1135"/>
      <c r="PVL7" s="1135"/>
      <c r="PVM7" s="1135"/>
      <c r="PVN7" s="1135"/>
      <c r="PVO7" s="1135"/>
      <c r="PVP7" s="1135"/>
      <c r="PVQ7" s="1135"/>
      <c r="PVR7" s="1135"/>
      <c r="PVS7" s="1135"/>
      <c r="PVT7" s="1135"/>
      <c r="PVU7" s="1135"/>
      <c r="PVV7" s="1135"/>
      <c r="PVW7" s="1135"/>
      <c r="PVX7" s="1135"/>
      <c r="PVY7" s="1135"/>
      <c r="PVZ7" s="1135"/>
      <c r="PWA7" s="1135"/>
      <c r="PWB7" s="1135"/>
      <c r="PWC7" s="1135"/>
      <c r="PWD7" s="1135"/>
      <c r="PWE7" s="1135"/>
      <c r="PWF7" s="1135"/>
      <c r="PWG7" s="1135"/>
      <c r="PWH7" s="1135"/>
      <c r="PWI7" s="1135"/>
      <c r="PWJ7" s="1135"/>
      <c r="PWK7" s="1135"/>
      <c r="PWL7" s="1135"/>
      <c r="PWM7" s="1135"/>
      <c r="PWN7" s="1135"/>
      <c r="PWO7" s="1135"/>
      <c r="PWP7" s="1135"/>
      <c r="PWQ7" s="1135"/>
      <c r="PWR7" s="1135"/>
      <c r="PWS7" s="1135"/>
      <c r="PWT7" s="1135"/>
      <c r="PWU7" s="1135"/>
      <c r="PWV7" s="1135"/>
      <c r="PWW7" s="1135"/>
      <c r="PWX7" s="1135"/>
      <c r="PWY7" s="1135"/>
      <c r="PWZ7" s="1135"/>
      <c r="PXA7" s="1135"/>
      <c r="PXB7" s="1135"/>
      <c r="PXC7" s="1135"/>
      <c r="PXD7" s="1135"/>
      <c r="PXE7" s="1135"/>
      <c r="PXF7" s="1135"/>
      <c r="PXG7" s="1135"/>
      <c r="PXH7" s="1135"/>
      <c r="PXI7" s="1135"/>
      <c r="PXJ7" s="1135"/>
      <c r="PXK7" s="1135"/>
      <c r="PXL7" s="1135"/>
      <c r="PXM7" s="1135"/>
      <c r="PXN7" s="1135"/>
      <c r="PXO7" s="1135"/>
      <c r="PXP7" s="1135"/>
      <c r="PXQ7" s="1135"/>
      <c r="PXR7" s="1135"/>
      <c r="PXS7" s="1135"/>
      <c r="PXT7" s="1135"/>
      <c r="PXU7" s="1135"/>
      <c r="PXV7" s="1135"/>
      <c r="PXW7" s="1135"/>
      <c r="PXX7" s="1135"/>
      <c r="PXY7" s="1135"/>
      <c r="PXZ7" s="1135"/>
      <c r="PYA7" s="1135"/>
      <c r="PYB7" s="1135"/>
      <c r="PYC7" s="1135"/>
      <c r="PYD7" s="1135"/>
      <c r="PYE7" s="1135"/>
      <c r="PYF7" s="1135"/>
      <c r="PYG7" s="1135"/>
      <c r="PYH7" s="1135"/>
      <c r="PYI7" s="1135"/>
      <c r="PYJ7" s="1135"/>
      <c r="PYK7" s="1135"/>
      <c r="PYL7" s="1135"/>
      <c r="PYM7" s="1135"/>
      <c r="PYN7" s="1135"/>
      <c r="PYO7" s="1135"/>
      <c r="PYP7" s="1135"/>
      <c r="PYQ7" s="1135"/>
      <c r="PYR7" s="1135"/>
      <c r="PYS7" s="1135"/>
      <c r="PYT7" s="1135"/>
      <c r="PYU7" s="1135"/>
      <c r="PYV7" s="1135"/>
      <c r="PYW7" s="1135"/>
      <c r="PYX7" s="1135"/>
      <c r="PYY7" s="1135"/>
      <c r="PYZ7" s="1135"/>
      <c r="PZA7" s="1135"/>
      <c r="PZB7" s="1135"/>
      <c r="PZC7" s="1135"/>
      <c r="PZD7" s="1135"/>
      <c r="PZE7" s="1135"/>
      <c r="PZF7" s="1135"/>
      <c r="PZG7" s="1135"/>
      <c r="PZH7" s="1135"/>
      <c r="PZI7" s="1135"/>
      <c r="PZJ7" s="1135"/>
      <c r="PZK7" s="1135"/>
      <c r="PZL7" s="1135"/>
      <c r="PZM7" s="1135"/>
      <c r="PZN7" s="1135"/>
      <c r="PZO7" s="1135"/>
      <c r="PZP7" s="1135"/>
      <c r="PZQ7" s="1135"/>
      <c r="PZR7" s="1135"/>
      <c r="PZS7" s="1135"/>
      <c r="PZT7" s="1135"/>
      <c r="PZU7" s="1135"/>
      <c r="PZV7" s="1135"/>
      <c r="PZW7" s="1135"/>
      <c r="PZX7" s="1135"/>
      <c r="PZY7" s="1135"/>
      <c r="PZZ7" s="1135"/>
      <c r="QAA7" s="1135"/>
      <c r="QAB7" s="1135"/>
      <c r="QAC7" s="1135"/>
      <c r="QAD7" s="1135"/>
      <c r="QAE7" s="1135"/>
      <c r="QAF7" s="1135"/>
      <c r="QAG7" s="1135"/>
      <c r="QAH7" s="1135"/>
      <c r="QAI7" s="1135"/>
      <c r="QAJ7" s="1135"/>
      <c r="QAK7" s="1135"/>
      <c r="QAL7" s="1135"/>
      <c r="QAM7" s="1135"/>
      <c r="QAN7" s="1135"/>
      <c r="QAO7" s="1135"/>
      <c r="QAP7" s="1135"/>
      <c r="QAQ7" s="1135"/>
      <c r="QAR7" s="1135"/>
      <c r="QAS7" s="1135"/>
      <c r="QAT7" s="1135"/>
      <c r="QAU7" s="1135"/>
      <c r="QAV7" s="1135"/>
      <c r="QAW7" s="1135"/>
      <c r="QAX7" s="1135"/>
      <c r="QAY7" s="1135"/>
      <c r="QAZ7" s="1135"/>
      <c r="QBA7" s="1135"/>
      <c r="QBB7" s="1135"/>
      <c r="QBC7" s="1135"/>
      <c r="QBD7" s="1135"/>
      <c r="QBE7" s="1135"/>
      <c r="QBF7" s="1135"/>
      <c r="QBG7" s="1135"/>
      <c r="QBH7" s="1135"/>
      <c r="QBI7" s="1135"/>
      <c r="QBJ7" s="1135"/>
      <c r="QBK7" s="1135"/>
      <c r="QBL7" s="1135"/>
      <c r="QBM7" s="1135"/>
      <c r="QBN7" s="1135"/>
      <c r="QBO7" s="1135"/>
      <c r="QBP7" s="1135"/>
      <c r="QBQ7" s="1135"/>
      <c r="QBR7" s="1135"/>
      <c r="QBS7" s="1135"/>
      <c r="QBT7" s="1135"/>
      <c r="QBU7" s="1135"/>
      <c r="QBV7" s="1135"/>
      <c r="QBW7" s="1135"/>
      <c r="QBX7" s="1135"/>
      <c r="QBY7" s="1135"/>
      <c r="QBZ7" s="1135"/>
      <c r="QCA7" s="1135"/>
      <c r="QCB7" s="1135"/>
      <c r="QCC7" s="1135"/>
      <c r="QCD7" s="1135"/>
      <c r="QCE7" s="1135"/>
      <c r="QCF7" s="1135"/>
      <c r="QCG7" s="1135"/>
      <c r="QCH7" s="1135"/>
      <c r="QCI7" s="1135"/>
      <c r="QCJ7" s="1135"/>
      <c r="QCK7" s="1135"/>
      <c r="QCL7" s="1135"/>
      <c r="QCM7" s="1135"/>
      <c r="QCN7" s="1135"/>
      <c r="QCO7" s="1135"/>
      <c r="QCP7" s="1135"/>
      <c r="QCQ7" s="1135"/>
      <c r="QCR7" s="1135"/>
      <c r="QCS7" s="1135"/>
      <c r="QCT7" s="1135"/>
      <c r="QCU7" s="1135"/>
      <c r="QCV7" s="1135"/>
      <c r="QCW7" s="1135"/>
      <c r="QCX7" s="1135"/>
      <c r="QCY7" s="1135"/>
      <c r="QCZ7" s="1135"/>
      <c r="QDA7" s="1135"/>
      <c r="QDB7" s="1135"/>
      <c r="QDC7" s="1135"/>
      <c r="QDD7" s="1135"/>
      <c r="QDE7" s="1135"/>
      <c r="QDF7" s="1135"/>
      <c r="QDG7" s="1135"/>
      <c r="QDH7" s="1135"/>
      <c r="QDI7" s="1135"/>
      <c r="QDJ7" s="1135"/>
      <c r="QDK7" s="1135"/>
      <c r="QDL7" s="1135"/>
      <c r="QDM7" s="1135"/>
      <c r="QDN7" s="1135"/>
      <c r="QDO7" s="1135"/>
      <c r="QDP7" s="1135"/>
      <c r="QDQ7" s="1135"/>
      <c r="QDR7" s="1135"/>
      <c r="QDS7" s="1135"/>
      <c r="QDT7" s="1135"/>
      <c r="QDU7" s="1135"/>
      <c r="QDV7" s="1135"/>
      <c r="QDW7" s="1135"/>
      <c r="QDX7" s="1135"/>
      <c r="QDY7" s="1135"/>
      <c r="QDZ7" s="1135"/>
      <c r="QEA7" s="1135"/>
      <c r="QEB7" s="1135"/>
      <c r="QEC7" s="1135"/>
      <c r="QED7" s="1135"/>
      <c r="QEE7" s="1135"/>
      <c r="QEF7" s="1135"/>
      <c r="QEG7" s="1135"/>
      <c r="QEH7" s="1135"/>
      <c r="QEI7" s="1135"/>
      <c r="QEJ7" s="1135"/>
      <c r="QEK7" s="1135"/>
      <c r="QEL7" s="1135"/>
      <c r="QEM7" s="1135"/>
      <c r="QEN7" s="1135"/>
      <c r="QEO7" s="1135"/>
      <c r="QEP7" s="1135"/>
      <c r="QEQ7" s="1135"/>
      <c r="QER7" s="1135"/>
      <c r="QES7" s="1135"/>
      <c r="QET7" s="1135"/>
      <c r="QEU7" s="1135"/>
      <c r="QEV7" s="1135"/>
      <c r="QEW7" s="1135"/>
      <c r="QEX7" s="1135"/>
      <c r="QEY7" s="1135"/>
      <c r="QEZ7" s="1135"/>
      <c r="QFA7" s="1135"/>
      <c r="QFB7" s="1135"/>
      <c r="QFC7" s="1135"/>
      <c r="QFD7" s="1135"/>
      <c r="QFE7" s="1135"/>
      <c r="QFF7" s="1135"/>
      <c r="QFG7" s="1135"/>
      <c r="QFH7" s="1135"/>
      <c r="QFI7" s="1135"/>
      <c r="QFJ7" s="1135"/>
      <c r="QFK7" s="1135"/>
      <c r="QFL7" s="1135"/>
      <c r="QFM7" s="1135"/>
      <c r="QFN7" s="1135"/>
      <c r="QFO7" s="1135"/>
      <c r="QFP7" s="1135"/>
      <c r="QFQ7" s="1135"/>
      <c r="QFR7" s="1135"/>
      <c r="QFS7" s="1135"/>
      <c r="QFT7" s="1135"/>
      <c r="QFU7" s="1135"/>
      <c r="QFV7" s="1135"/>
      <c r="QFW7" s="1135"/>
      <c r="QFX7" s="1135"/>
      <c r="QFY7" s="1135"/>
      <c r="QFZ7" s="1135"/>
      <c r="QGA7" s="1135"/>
      <c r="QGB7" s="1135"/>
      <c r="QGC7" s="1135"/>
      <c r="QGD7" s="1135"/>
      <c r="QGE7" s="1135"/>
      <c r="QGF7" s="1135"/>
      <c r="QGG7" s="1135"/>
      <c r="QGH7" s="1135"/>
      <c r="QGI7" s="1135"/>
      <c r="QGJ7" s="1135"/>
      <c r="QGK7" s="1135"/>
      <c r="QGL7" s="1135"/>
      <c r="QGM7" s="1135"/>
      <c r="QGN7" s="1135"/>
      <c r="QGO7" s="1135"/>
      <c r="QGP7" s="1135"/>
      <c r="QGQ7" s="1135"/>
      <c r="QGR7" s="1135"/>
      <c r="QGS7" s="1135"/>
      <c r="QGT7" s="1135"/>
      <c r="QGU7" s="1135"/>
      <c r="QGV7" s="1135"/>
      <c r="QGW7" s="1135"/>
      <c r="QGX7" s="1135"/>
      <c r="QGY7" s="1135"/>
      <c r="QGZ7" s="1135"/>
      <c r="QHA7" s="1135"/>
      <c r="QHB7" s="1135"/>
      <c r="QHC7" s="1135"/>
      <c r="QHD7" s="1135"/>
      <c r="QHE7" s="1135"/>
      <c r="QHF7" s="1135"/>
      <c r="QHG7" s="1135"/>
      <c r="QHH7" s="1135"/>
      <c r="QHI7" s="1135"/>
      <c r="QHJ7" s="1135"/>
      <c r="QHK7" s="1135"/>
      <c r="QHL7" s="1135"/>
      <c r="QHM7" s="1135"/>
      <c r="QHN7" s="1135"/>
      <c r="QHO7" s="1135"/>
      <c r="QHP7" s="1135"/>
      <c r="QHQ7" s="1135"/>
      <c r="QHR7" s="1135"/>
      <c r="QHS7" s="1135"/>
      <c r="QHT7" s="1135"/>
      <c r="QHU7" s="1135"/>
      <c r="QHV7" s="1135"/>
      <c r="QHW7" s="1135"/>
      <c r="QHX7" s="1135"/>
      <c r="QHY7" s="1135"/>
      <c r="QHZ7" s="1135"/>
      <c r="QIA7" s="1135"/>
      <c r="QIB7" s="1135"/>
      <c r="QIC7" s="1135"/>
      <c r="QID7" s="1135"/>
      <c r="QIE7" s="1135"/>
      <c r="QIF7" s="1135"/>
      <c r="QIG7" s="1135"/>
      <c r="QIH7" s="1135"/>
      <c r="QII7" s="1135"/>
      <c r="QIJ7" s="1135"/>
      <c r="QIK7" s="1135"/>
      <c r="QIL7" s="1135"/>
      <c r="QIM7" s="1135"/>
      <c r="QIN7" s="1135"/>
      <c r="QIO7" s="1135"/>
      <c r="QIP7" s="1135"/>
      <c r="QIQ7" s="1135"/>
      <c r="QIR7" s="1135"/>
      <c r="QIS7" s="1135"/>
      <c r="QIT7" s="1135"/>
      <c r="QIU7" s="1135"/>
      <c r="QIV7" s="1135"/>
      <c r="QIW7" s="1135"/>
      <c r="QIX7" s="1135"/>
      <c r="QIY7" s="1135"/>
      <c r="QIZ7" s="1135"/>
      <c r="QJA7" s="1135"/>
      <c r="QJB7" s="1135"/>
      <c r="QJC7" s="1135"/>
      <c r="QJD7" s="1135"/>
      <c r="QJE7" s="1135"/>
      <c r="QJF7" s="1135"/>
      <c r="QJG7" s="1135"/>
      <c r="QJH7" s="1135"/>
      <c r="QJI7" s="1135"/>
      <c r="QJJ7" s="1135"/>
      <c r="QJK7" s="1135"/>
      <c r="QJL7" s="1135"/>
      <c r="QJM7" s="1135"/>
      <c r="QJN7" s="1135"/>
      <c r="QJO7" s="1135"/>
      <c r="QJP7" s="1135"/>
      <c r="QJQ7" s="1135"/>
      <c r="QJR7" s="1135"/>
      <c r="QJS7" s="1135"/>
      <c r="QJT7" s="1135"/>
      <c r="QJU7" s="1135"/>
      <c r="QJV7" s="1135"/>
      <c r="QJW7" s="1135"/>
      <c r="QJX7" s="1135"/>
      <c r="QJY7" s="1135"/>
      <c r="QJZ7" s="1135"/>
      <c r="QKA7" s="1135"/>
      <c r="QKB7" s="1135"/>
      <c r="QKC7" s="1135"/>
      <c r="QKD7" s="1135"/>
      <c r="QKE7" s="1135"/>
      <c r="QKF7" s="1135"/>
      <c r="QKG7" s="1135"/>
      <c r="QKH7" s="1135"/>
      <c r="QKI7" s="1135"/>
      <c r="QKJ7" s="1135"/>
      <c r="QKK7" s="1135"/>
      <c r="QKL7" s="1135"/>
      <c r="QKM7" s="1135"/>
      <c r="QKN7" s="1135"/>
      <c r="QKO7" s="1135"/>
      <c r="QKP7" s="1135"/>
      <c r="QKQ7" s="1135"/>
      <c r="QKR7" s="1135"/>
      <c r="QKS7" s="1135"/>
      <c r="QKT7" s="1135"/>
      <c r="QKU7" s="1135"/>
      <c r="QKV7" s="1135"/>
      <c r="QKW7" s="1135"/>
      <c r="QKX7" s="1135"/>
      <c r="QKY7" s="1135"/>
      <c r="QKZ7" s="1135"/>
      <c r="QLA7" s="1135"/>
      <c r="QLB7" s="1135"/>
      <c r="QLC7" s="1135"/>
      <c r="QLD7" s="1135"/>
      <c r="QLE7" s="1135"/>
      <c r="QLF7" s="1135"/>
      <c r="QLG7" s="1135"/>
      <c r="QLH7" s="1135"/>
      <c r="QLI7" s="1135"/>
      <c r="QLJ7" s="1135"/>
      <c r="QLK7" s="1135"/>
      <c r="QLL7" s="1135"/>
      <c r="QLM7" s="1135"/>
      <c r="QLN7" s="1135"/>
      <c r="QLO7" s="1135"/>
      <c r="QLP7" s="1135"/>
      <c r="QLQ7" s="1135"/>
      <c r="QLR7" s="1135"/>
      <c r="QLS7" s="1135"/>
      <c r="QLT7" s="1135"/>
      <c r="QLU7" s="1135"/>
      <c r="QLV7" s="1135"/>
      <c r="QLW7" s="1135"/>
      <c r="QLX7" s="1135"/>
      <c r="QLY7" s="1135"/>
      <c r="QLZ7" s="1135"/>
      <c r="QMA7" s="1135"/>
      <c r="QMB7" s="1135"/>
      <c r="QMC7" s="1135"/>
      <c r="QMD7" s="1135"/>
      <c r="QME7" s="1135"/>
      <c r="QMF7" s="1135"/>
      <c r="QMG7" s="1135"/>
      <c r="QMH7" s="1135"/>
      <c r="QMI7" s="1135"/>
      <c r="QMJ7" s="1135"/>
      <c r="QMK7" s="1135"/>
      <c r="QML7" s="1135"/>
      <c r="QMM7" s="1135"/>
      <c r="QMN7" s="1135"/>
      <c r="QMO7" s="1135"/>
      <c r="QMP7" s="1135"/>
      <c r="QMQ7" s="1135"/>
      <c r="QMR7" s="1135"/>
      <c r="QMS7" s="1135"/>
      <c r="QMT7" s="1135"/>
      <c r="QMU7" s="1135"/>
      <c r="QMV7" s="1135"/>
      <c r="QMW7" s="1135"/>
      <c r="QMX7" s="1135"/>
      <c r="QMY7" s="1135"/>
      <c r="QMZ7" s="1135"/>
      <c r="QNA7" s="1135"/>
      <c r="QNB7" s="1135"/>
      <c r="QNC7" s="1135"/>
      <c r="QND7" s="1135"/>
      <c r="QNE7" s="1135"/>
      <c r="QNF7" s="1135"/>
      <c r="QNG7" s="1135"/>
      <c r="QNH7" s="1135"/>
      <c r="QNI7" s="1135"/>
      <c r="QNJ7" s="1135"/>
      <c r="QNK7" s="1135"/>
      <c r="QNL7" s="1135"/>
      <c r="QNM7" s="1135"/>
      <c r="QNN7" s="1135"/>
      <c r="QNO7" s="1135"/>
      <c r="QNP7" s="1135"/>
      <c r="QNQ7" s="1135"/>
      <c r="QNR7" s="1135"/>
      <c r="QNS7" s="1135"/>
      <c r="QNT7" s="1135"/>
      <c r="QNU7" s="1135"/>
      <c r="QNV7" s="1135"/>
      <c r="QNW7" s="1135"/>
      <c r="QNX7" s="1135"/>
      <c r="QNY7" s="1135"/>
      <c r="QNZ7" s="1135"/>
      <c r="QOA7" s="1135"/>
      <c r="QOB7" s="1135"/>
      <c r="QOC7" s="1135"/>
      <c r="QOD7" s="1135"/>
      <c r="QOE7" s="1135"/>
      <c r="QOF7" s="1135"/>
      <c r="QOG7" s="1135"/>
      <c r="QOH7" s="1135"/>
      <c r="QOI7" s="1135"/>
      <c r="QOJ7" s="1135"/>
      <c r="QOK7" s="1135"/>
      <c r="QOL7" s="1135"/>
      <c r="QOM7" s="1135"/>
      <c r="QON7" s="1135"/>
      <c r="QOO7" s="1135"/>
      <c r="QOP7" s="1135"/>
      <c r="QOQ7" s="1135"/>
      <c r="QOR7" s="1135"/>
      <c r="QOS7" s="1135"/>
      <c r="QOT7" s="1135"/>
      <c r="QOU7" s="1135"/>
      <c r="QOV7" s="1135"/>
      <c r="QOW7" s="1135"/>
      <c r="QOX7" s="1135"/>
      <c r="QOY7" s="1135"/>
      <c r="QOZ7" s="1135"/>
      <c r="QPA7" s="1135"/>
      <c r="QPB7" s="1135"/>
      <c r="QPC7" s="1135"/>
      <c r="QPD7" s="1135"/>
      <c r="QPE7" s="1135"/>
      <c r="QPF7" s="1135"/>
      <c r="QPG7" s="1135"/>
      <c r="QPH7" s="1135"/>
      <c r="QPI7" s="1135"/>
      <c r="QPJ7" s="1135"/>
      <c r="QPK7" s="1135"/>
      <c r="QPL7" s="1135"/>
      <c r="QPM7" s="1135"/>
      <c r="QPN7" s="1135"/>
      <c r="QPO7" s="1135"/>
      <c r="QPP7" s="1135"/>
      <c r="QPQ7" s="1135"/>
      <c r="QPR7" s="1135"/>
      <c r="QPS7" s="1135"/>
      <c r="QPT7" s="1135"/>
      <c r="QPU7" s="1135"/>
      <c r="QPV7" s="1135"/>
      <c r="QPW7" s="1135"/>
      <c r="QPX7" s="1135"/>
      <c r="QPY7" s="1135"/>
      <c r="QPZ7" s="1135"/>
      <c r="QQA7" s="1135"/>
      <c r="QQB7" s="1135"/>
      <c r="QQC7" s="1135"/>
      <c r="QQD7" s="1135"/>
      <c r="QQE7" s="1135"/>
      <c r="QQF7" s="1135"/>
      <c r="QQG7" s="1135"/>
      <c r="QQH7" s="1135"/>
      <c r="QQI7" s="1135"/>
      <c r="QQJ7" s="1135"/>
      <c r="QQK7" s="1135"/>
      <c r="QQL7" s="1135"/>
      <c r="QQM7" s="1135"/>
      <c r="QQN7" s="1135"/>
      <c r="QQO7" s="1135"/>
      <c r="QQP7" s="1135"/>
      <c r="QQQ7" s="1135"/>
      <c r="QQR7" s="1135"/>
      <c r="QQS7" s="1135"/>
      <c r="QQT7" s="1135"/>
      <c r="QQU7" s="1135"/>
      <c r="QQV7" s="1135"/>
      <c r="QQW7" s="1135"/>
      <c r="QQX7" s="1135"/>
      <c r="QQY7" s="1135"/>
      <c r="QQZ7" s="1135"/>
      <c r="QRA7" s="1135"/>
      <c r="QRB7" s="1135"/>
      <c r="QRC7" s="1135"/>
      <c r="QRD7" s="1135"/>
      <c r="QRE7" s="1135"/>
      <c r="QRF7" s="1135"/>
      <c r="QRG7" s="1135"/>
      <c r="QRH7" s="1135"/>
      <c r="QRI7" s="1135"/>
      <c r="QRJ7" s="1135"/>
      <c r="QRK7" s="1135"/>
      <c r="QRL7" s="1135"/>
      <c r="QRM7" s="1135"/>
      <c r="QRN7" s="1135"/>
      <c r="QRO7" s="1135"/>
      <c r="QRP7" s="1135"/>
      <c r="QRQ7" s="1135"/>
      <c r="QRR7" s="1135"/>
      <c r="QRS7" s="1135"/>
      <c r="QRT7" s="1135"/>
      <c r="QRU7" s="1135"/>
      <c r="QRV7" s="1135"/>
      <c r="QRW7" s="1135"/>
      <c r="QRX7" s="1135"/>
      <c r="QRY7" s="1135"/>
      <c r="QRZ7" s="1135"/>
      <c r="QSA7" s="1135"/>
      <c r="QSB7" s="1135"/>
      <c r="QSC7" s="1135"/>
      <c r="QSD7" s="1135"/>
      <c r="QSE7" s="1135"/>
      <c r="QSF7" s="1135"/>
      <c r="QSG7" s="1135"/>
      <c r="QSH7" s="1135"/>
      <c r="QSI7" s="1135"/>
      <c r="QSJ7" s="1135"/>
      <c r="QSK7" s="1135"/>
      <c r="QSL7" s="1135"/>
      <c r="QSM7" s="1135"/>
      <c r="QSN7" s="1135"/>
      <c r="QSO7" s="1135"/>
      <c r="QSP7" s="1135"/>
      <c r="QSQ7" s="1135"/>
      <c r="QSR7" s="1135"/>
      <c r="QSS7" s="1135"/>
      <c r="QST7" s="1135"/>
      <c r="QSU7" s="1135"/>
      <c r="QSV7" s="1135"/>
      <c r="QSW7" s="1135"/>
      <c r="QSX7" s="1135"/>
      <c r="QSY7" s="1135"/>
      <c r="QSZ7" s="1135"/>
      <c r="QTA7" s="1135"/>
      <c r="QTB7" s="1135"/>
      <c r="QTC7" s="1135"/>
      <c r="QTD7" s="1135"/>
      <c r="QTE7" s="1135"/>
      <c r="QTF7" s="1135"/>
      <c r="QTG7" s="1135"/>
      <c r="QTH7" s="1135"/>
      <c r="QTI7" s="1135"/>
      <c r="QTJ7" s="1135"/>
      <c r="QTK7" s="1135"/>
      <c r="QTL7" s="1135"/>
      <c r="QTM7" s="1135"/>
      <c r="QTN7" s="1135"/>
      <c r="QTO7" s="1135"/>
      <c r="QTP7" s="1135"/>
      <c r="QTQ7" s="1135"/>
      <c r="QTR7" s="1135"/>
      <c r="QTS7" s="1135"/>
      <c r="QTT7" s="1135"/>
      <c r="QTU7" s="1135"/>
      <c r="QTV7" s="1135"/>
      <c r="QTW7" s="1135"/>
      <c r="QTX7" s="1135"/>
      <c r="QTY7" s="1135"/>
      <c r="QTZ7" s="1135"/>
      <c r="QUA7" s="1135"/>
      <c r="QUB7" s="1135"/>
      <c r="QUC7" s="1135"/>
      <c r="QUD7" s="1135"/>
      <c r="QUE7" s="1135"/>
      <c r="QUF7" s="1135"/>
      <c r="QUG7" s="1135"/>
      <c r="QUH7" s="1135"/>
      <c r="QUI7" s="1135"/>
      <c r="QUJ7" s="1135"/>
      <c r="QUK7" s="1135"/>
      <c r="QUL7" s="1135"/>
      <c r="QUM7" s="1135"/>
      <c r="QUN7" s="1135"/>
      <c r="QUO7" s="1135"/>
      <c r="QUP7" s="1135"/>
      <c r="QUQ7" s="1135"/>
      <c r="QUR7" s="1135"/>
      <c r="QUS7" s="1135"/>
      <c r="QUT7" s="1135"/>
      <c r="QUU7" s="1135"/>
      <c r="QUV7" s="1135"/>
      <c r="QUW7" s="1135"/>
      <c r="QUX7" s="1135"/>
      <c r="QUY7" s="1135"/>
      <c r="QUZ7" s="1135"/>
      <c r="QVA7" s="1135"/>
      <c r="QVB7" s="1135"/>
      <c r="QVC7" s="1135"/>
      <c r="QVD7" s="1135"/>
      <c r="QVE7" s="1135"/>
      <c r="QVF7" s="1135"/>
      <c r="QVG7" s="1135"/>
      <c r="QVH7" s="1135"/>
      <c r="QVI7" s="1135"/>
      <c r="QVJ7" s="1135"/>
      <c r="QVK7" s="1135"/>
      <c r="QVL7" s="1135"/>
      <c r="QVM7" s="1135"/>
      <c r="QVN7" s="1135"/>
      <c r="QVO7" s="1135"/>
      <c r="QVP7" s="1135"/>
      <c r="QVQ7" s="1135"/>
      <c r="QVR7" s="1135"/>
      <c r="QVS7" s="1135"/>
      <c r="QVT7" s="1135"/>
      <c r="QVU7" s="1135"/>
      <c r="QVV7" s="1135"/>
      <c r="QVW7" s="1135"/>
      <c r="QVX7" s="1135"/>
      <c r="QVY7" s="1135"/>
      <c r="QVZ7" s="1135"/>
      <c r="QWA7" s="1135"/>
      <c r="QWB7" s="1135"/>
      <c r="QWC7" s="1135"/>
      <c r="QWD7" s="1135"/>
      <c r="QWE7" s="1135"/>
      <c r="QWF7" s="1135"/>
      <c r="QWG7" s="1135"/>
      <c r="QWH7" s="1135"/>
      <c r="QWI7" s="1135"/>
      <c r="QWJ7" s="1135"/>
      <c r="QWK7" s="1135"/>
      <c r="QWL7" s="1135"/>
      <c r="QWM7" s="1135"/>
      <c r="QWN7" s="1135"/>
      <c r="QWO7" s="1135"/>
      <c r="QWP7" s="1135"/>
      <c r="QWQ7" s="1135"/>
      <c r="QWR7" s="1135"/>
      <c r="QWS7" s="1135"/>
      <c r="QWT7" s="1135"/>
      <c r="QWU7" s="1135"/>
      <c r="QWV7" s="1135"/>
      <c r="QWW7" s="1135"/>
      <c r="QWX7" s="1135"/>
      <c r="QWY7" s="1135"/>
      <c r="QWZ7" s="1135"/>
      <c r="QXA7" s="1135"/>
      <c r="QXB7" s="1135"/>
      <c r="QXC7" s="1135"/>
      <c r="QXD7" s="1135"/>
      <c r="QXE7" s="1135"/>
      <c r="QXF7" s="1135"/>
      <c r="QXG7" s="1135"/>
      <c r="QXH7" s="1135"/>
      <c r="QXI7" s="1135"/>
      <c r="QXJ7" s="1135"/>
      <c r="QXK7" s="1135"/>
      <c r="QXL7" s="1135"/>
      <c r="QXM7" s="1135"/>
      <c r="QXN7" s="1135"/>
      <c r="QXO7" s="1135"/>
      <c r="QXP7" s="1135"/>
      <c r="QXQ7" s="1135"/>
      <c r="QXR7" s="1135"/>
      <c r="QXS7" s="1135"/>
      <c r="QXT7" s="1135"/>
      <c r="QXU7" s="1135"/>
      <c r="QXV7" s="1135"/>
      <c r="QXW7" s="1135"/>
      <c r="QXX7" s="1135"/>
      <c r="QXY7" s="1135"/>
      <c r="QXZ7" s="1135"/>
      <c r="QYA7" s="1135"/>
      <c r="QYB7" s="1135"/>
      <c r="QYC7" s="1135"/>
      <c r="QYD7" s="1135"/>
      <c r="QYE7" s="1135"/>
      <c r="QYF7" s="1135"/>
      <c r="QYG7" s="1135"/>
      <c r="QYH7" s="1135"/>
      <c r="QYI7" s="1135"/>
      <c r="QYJ7" s="1135"/>
      <c r="QYK7" s="1135"/>
      <c r="QYL7" s="1135"/>
      <c r="QYM7" s="1135"/>
      <c r="QYN7" s="1135"/>
      <c r="QYO7" s="1135"/>
      <c r="QYP7" s="1135"/>
      <c r="QYQ7" s="1135"/>
      <c r="QYR7" s="1135"/>
      <c r="QYS7" s="1135"/>
      <c r="QYT7" s="1135"/>
      <c r="QYU7" s="1135"/>
      <c r="QYV7" s="1135"/>
      <c r="QYW7" s="1135"/>
      <c r="QYX7" s="1135"/>
      <c r="QYY7" s="1135"/>
      <c r="QYZ7" s="1135"/>
      <c r="QZA7" s="1135"/>
      <c r="QZB7" s="1135"/>
      <c r="QZC7" s="1135"/>
      <c r="QZD7" s="1135"/>
      <c r="QZE7" s="1135"/>
      <c r="QZF7" s="1135"/>
      <c r="QZG7" s="1135"/>
      <c r="QZH7" s="1135"/>
      <c r="QZI7" s="1135"/>
      <c r="QZJ7" s="1135"/>
      <c r="QZK7" s="1135"/>
      <c r="QZL7" s="1135"/>
      <c r="QZM7" s="1135"/>
      <c r="QZN7" s="1135"/>
      <c r="QZO7" s="1135"/>
      <c r="QZP7" s="1135"/>
      <c r="QZQ7" s="1135"/>
      <c r="QZR7" s="1135"/>
      <c r="QZS7" s="1135"/>
      <c r="QZT7" s="1135"/>
      <c r="QZU7" s="1135"/>
      <c r="QZV7" s="1135"/>
      <c r="QZW7" s="1135"/>
      <c r="QZX7" s="1135"/>
      <c r="QZY7" s="1135"/>
      <c r="QZZ7" s="1135"/>
      <c r="RAA7" s="1135"/>
      <c r="RAB7" s="1135"/>
      <c r="RAC7" s="1135"/>
      <c r="RAD7" s="1135"/>
      <c r="RAE7" s="1135"/>
      <c r="RAF7" s="1135"/>
      <c r="RAG7" s="1135"/>
      <c r="RAH7" s="1135"/>
      <c r="RAI7" s="1135"/>
      <c r="RAJ7" s="1135"/>
      <c r="RAK7" s="1135"/>
      <c r="RAL7" s="1135"/>
      <c r="RAM7" s="1135"/>
      <c r="RAN7" s="1135"/>
      <c r="RAO7" s="1135"/>
      <c r="RAP7" s="1135"/>
      <c r="RAQ7" s="1135"/>
      <c r="RAR7" s="1135"/>
      <c r="RAS7" s="1135"/>
      <c r="RAT7" s="1135"/>
      <c r="RAU7" s="1135"/>
      <c r="RAV7" s="1135"/>
      <c r="RAW7" s="1135"/>
      <c r="RAX7" s="1135"/>
      <c r="RAY7" s="1135"/>
      <c r="RAZ7" s="1135"/>
      <c r="RBA7" s="1135"/>
      <c r="RBB7" s="1135"/>
      <c r="RBC7" s="1135"/>
      <c r="RBD7" s="1135"/>
      <c r="RBE7" s="1135"/>
      <c r="RBF7" s="1135"/>
      <c r="RBG7" s="1135"/>
      <c r="RBH7" s="1135"/>
      <c r="RBI7" s="1135"/>
      <c r="RBJ7" s="1135"/>
      <c r="RBK7" s="1135"/>
      <c r="RBL7" s="1135"/>
      <c r="RBM7" s="1135"/>
      <c r="RBN7" s="1135"/>
      <c r="RBO7" s="1135"/>
      <c r="RBP7" s="1135"/>
      <c r="RBQ7" s="1135"/>
      <c r="RBR7" s="1135"/>
      <c r="RBS7" s="1135"/>
      <c r="RBT7" s="1135"/>
      <c r="RBU7" s="1135"/>
      <c r="RBV7" s="1135"/>
      <c r="RBW7" s="1135"/>
      <c r="RBX7" s="1135"/>
      <c r="RBY7" s="1135"/>
      <c r="RBZ7" s="1135"/>
      <c r="RCA7" s="1135"/>
      <c r="RCB7" s="1135"/>
      <c r="RCC7" s="1135"/>
      <c r="RCD7" s="1135"/>
      <c r="RCE7" s="1135"/>
      <c r="RCF7" s="1135"/>
      <c r="RCG7" s="1135"/>
      <c r="RCH7" s="1135"/>
      <c r="RCI7" s="1135"/>
      <c r="RCJ7" s="1135"/>
      <c r="RCK7" s="1135"/>
      <c r="RCL7" s="1135"/>
      <c r="RCM7" s="1135"/>
      <c r="RCN7" s="1135"/>
      <c r="RCO7" s="1135"/>
      <c r="RCP7" s="1135"/>
      <c r="RCQ7" s="1135"/>
      <c r="RCR7" s="1135"/>
      <c r="RCS7" s="1135"/>
      <c r="RCT7" s="1135"/>
      <c r="RCU7" s="1135"/>
      <c r="RCV7" s="1135"/>
      <c r="RCW7" s="1135"/>
      <c r="RCX7" s="1135"/>
      <c r="RCY7" s="1135"/>
      <c r="RCZ7" s="1135"/>
      <c r="RDA7" s="1135"/>
      <c r="RDB7" s="1135"/>
      <c r="RDC7" s="1135"/>
      <c r="RDD7" s="1135"/>
      <c r="RDE7" s="1135"/>
      <c r="RDF7" s="1135"/>
      <c r="RDG7" s="1135"/>
      <c r="RDH7" s="1135"/>
      <c r="RDI7" s="1135"/>
      <c r="RDJ7" s="1135"/>
      <c r="RDK7" s="1135"/>
      <c r="RDL7" s="1135"/>
      <c r="RDM7" s="1135"/>
      <c r="RDN7" s="1135"/>
      <c r="RDO7" s="1135"/>
      <c r="RDP7" s="1135"/>
      <c r="RDQ7" s="1135"/>
      <c r="RDR7" s="1135"/>
      <c r="RDS7" s="1135"/>
      <c r="RDT7" s="1135"/>
      <c r="RDU7" s="1135"/>
      <c r="RDV7" s="1135"/>
      <c r="RDW7" s="1135"/>
      <c r="RDX7" s="1135"/>
      <c r="RDY7" s="1135"/>
      <c r="RDZ7" s="1135"/>
      <c r="REA7" s="1135"/>
      <c r="REB7" s="1135"/>
      <c r="REC7" s="1135"/>
      <c r="RED7" s="1135"/>
      <c r="REE7" s="1135"/>
      <c r="REF7" s="1135"/>
      <c r="REG7" s="1135"/>
      <c r="REH7" s="1135"/>
      <c r="REI7" s="1135"/>
      <c r="REJ7" s="1135"/>
      <c r="REK7" s="1135"/>
      <c r="REL7" s="1135"/>
      <c r="REM7" s="1135"/>
      <c r="REN7" s="1135"/>
      <c r="REO7" s="1135"/>
      <c r="REP7" s="1135"/>
      <c r="REQ7" s="1135"/>
      <c r="RER7" s="1135"/>
      <c r="RES7" s="1135"/>
      <c r="RET7" s="1135"/>
      <c r="REU7" s="1135"/>
      <c r="REV7" s="1135"/>
      <c r="REW7" s="1135"/>
      <c r="REX7" s="1135"/>
      <c r="REY7" s="1135"/>
      <c r="REZ7" s="1135"/>
      <c r="RFA7" s="1135"/>
      <c r="RFB7" s="1135"/>
      <c r="RFC7" s="1135"/>
      <c r="RFD7" s="1135"/>
      <c r="RFE7" s="1135"/>
      <c r="RFF7" s="1135"/>
      <c r="RFG7" s="1135"/>
      <c r="RFH7" s="1135"/>
      <c r="RFI7" s="1135"/>
      <c r="RFJ7" s="1135"/>
      <c r="RFK7" s="1135"/>
      <c r="RFL7" s="1135"/>
      <c r="RFM7" s="1135"/>
      <c r="RFN7" s="1135"/>
      <c r="RFO7" s="1135"/>
      <c r="RFP7" s="1135"/>
      <c r="RFQ7" s="1135"/>
      <c r="RFR7" s="1135"/>
      <c r="RFS7" s="1135"/>
      <c r="RFT7" s="1135"/>
      <c r="RFU7" s="1135"/>
      <c r="RFV7" s="1135"/>
      <c r="RFW7" s="1135"/>
      <c r="RFX7" s="1135"/>
      <c r="RFY7" s="1135"/>
      <c r="RFZ7" s="1135"/>
      <c r="RGA7" s="1135"/>
      <c r="RGB7" s="1135"/>
      <c r="RGC7" s="1135"/>
      <c r="RGD7" s="1135"/>
      <c r="RGE7" s="1135"/>
      <c r="RGF7" s="1135"/>
      <c r="RGG7" s="1135"/>
      <c r="RGH7" s="1135"/>
      <c r="RGI7" s="1135"/>
      <c r="RGJ7" s="1135"/>
      <c r="RGK7" s="1135"/>
      <c r="RGL7" s="1135"/>
      <c r="RGM7" s="1135"/>
      <c r="RGN7" s="1135"/>
      <c r="RGO7" s="1135"/>
      <c r="RGP7" s="1135"/>
      <c r="RGQ7" s="1135"/>
      <c r="RGR7" s="1135"/>
      <c r="RGS7" s="1135"/>
      <c r="RGT7" s="1135"/>
      <c r="RGU7" s="1135"/>
      <c r="RGV7" s="1135"/>
      <c r="RGW7" s="1135"/>
      <c r="RGX7" s="1135"/>
      <c r="RGY7" s="1135"/>
      <c r="RGZ7" s="1135"/>
      <c r="RHA7" s="1135"/>
      <c r="RHB7" s="1135"/>
      <c r="RHC7" s="1135"/>
      <c r="RHD7" s="1135"/>
      <c r="RHE7" s="1135"/>
      <c r="RHF7" s="1135"/>
      <c r="RHG7" s="1135"/>
      <c r="RHH7" s="1135"/>
      <c r="RHI7" s="1135"/>
      <c r="RHJ7" s="1135"/>
      <c r="RHK7" s="1135"/>
      <c r="RHL7" s="1135"/>
      <c r="RHM7" s="1135"/>
      <c r="RHN7" s="1135"/>
      <c r="RHO7" s="1135"/>
      <c r="RHP7" s="1135"/>
      <c r="RHQ7" s="1135"/>
      <c r="RHR7" s="1135"/>
      <c r="RHS7" s="1135"/>
      <c r="RHT7" s="1135"/>
      <c r="RHU7" s="1135"/>
      <c r="RHV7" s="1135"/>
      <c r="RHW7" s="1135"/>
      <c r="RHX7" s="1135"/>
      <c r="RHY7" s="1135"/>
      <c r="RHZ7" s="1135"/>
      <c r="RIA7" s="1135"/>
      <c r="RIB7" s="1135"/>
      <c r="RIC7" s="1135"/>
      <c r="RID7" s="1135"/>
      <c r="RIE7" s="1135"/>
      <c r="RIF7" s="1135"/>
      <c r="RIG7" s="1135"/>
      <c r="RIH7" s="1135"/>
      <c r="RII7" s="1135"/>
      <c r="RIJ7" s="1135"/>
      <c r="RIK7" s="1135"/>
      <c r="RIL7" s="1135"/>
      <c r="RIM7" s="1135"/>
      <c r="RIN7" s="1135"/>
      <c r="RIO7" s="1135"/>
      <c r="RIP7" s="1135"/>
      <c r="RIQ7" s="1135"/>
      <c r="RIR7" s="1135"/>
      <c r="RIS7" s="1135"/>
      <c r="RIT7" s="1135"/>
      <c r="RIU7" s="1135"/>
      <c r="RIV7" s="1135"/>
      <c r="RIW7" s="1135"/>
      <c r="RIX7" s="1135"/>
      <c r="RIY7" s="1135"/>
      <c r="RIZ7" s="1135"/>
      <c r="RJA7" s="1135"/>
      <c r="RJB7" s="1135"/>
      <c r="RJC7" s="1135"/>
      <c r="RJD7" s="1135"/>
      <c r="RJE7" s="1135"/>
      <c r="RJF7" s="1135"/>
      <c r="RJG7" s="1135"/>
      <c r="RJH7" s="1135"/>
      <c r="RJI7" s="1135"/>
      <c r="RJJ7" s="1135"/>
      <c r="RJK7" s="1135"/>
      <c r="RJL7" s="1135"/>
      <c r="RJM7" s="1135"/>
      <c r="RJN7" s="1135"/>
      <c r="RJO7" s="1135"/>
      <c r="RJP7" s="1135"/>
      <c r="RJQ7" s="1135"/>
      <c r="RJR7" s="1135"/>
      <c r="RJS7" s="1135"/>
      <c r="RJT7" s="1135"/>
      <c r="RJU7" s="1135"/>
      <c r="RJV7" s="1135"/>
      <c r="RJW7" s="1135"/>
      <c r="RJX7" s="1135"/>
      <c r="RJY7" s="1135"/>
      <c r="RJZ7" s="1135"/>
      <c r="RKA7" s="1135"/>
      <c r="RKB7" s="1135"/>
      <c r="RKC7" s="1135"/>
      <c r="RKD7" s="1135"/>
      <c r="RKE7" s="1135"/>
      <c r="RKF7" s="1135"/>
      <c r="RKG7" s="1135"/>
      <c r="RKH7" s="1135"/>
      <c r="RKI7" s="1135"/>
      <c r="RKJ7" s="1135"/>
      <c r="RKK7" s="1135"/>
      <c r="RKL7" s="1135"/>
      <c r="RKM7" s="1135"/>
      <c r="RKN7" s="1135"/>
      <c r="RKO7" s="1135"/>
      <c r="RKP7" s="1135"/>
      <c r="RKQ7" s="1135"/>
      <c r="RKR7" s="1135"/>
      <c r="RKS7" s="1135"/>
      <c r="RKT7" s="1135"/>
      <c r="RKU7" s="1135"/>
      <c r="RKV7" s="1135"/>
      <c r="RKW7" s="1135"/>
      <c r="RKX7" s="1135"/>
      <c r="RKY7" s="1135"/>
      <c r="RKZ7" s="1135"/>
      <c r="RLA7" s="1135"/>
      <c r="RLB7" s="1135"/>
      <c r="RLC7" s="1135"/>
      <c r="RLD7" s="1135"/>
      <c r="RLE7" s="1135"/>
      <c r="RLF7" s="1135"/>
      <c r="RLG7" s="1135"/>
      <c r="RLH7" s="1135"/>
      <c r="RLI7" s="1135"/>
      <c r="RLJ7" s="1135"/>
      <c r="RLK7" s="1135"/>
      <c r="RLL7" s="1135"/>
      <c r="RLM7" s="1135"/>
      <c r="RLN7" s="1135"/>
      <c r="RLO7" s="1135"/>
      <c r="RLP7" s="1135"/>
      <c r="RLQ7" s="1135"/>
      <c r="RLR7" s="1135"/>
      <c r="RLS7" s="1135"/>
      <c r="RLT7" s="1135"/>
      <c r="RLU7" s="1135"/>
      <c r="RLV7" s="1135"/>
      <c r="RLW7" s="1135"/>
      <c r="RLX7" s="1135"/>
      <c r="RLY7" s="1135"/>
      <c r="RLZ7" s="1135"/>
      <c r="RMA7" s="1135"/>
      <c r="RMB7" s="1135"/>
      <c r="RMC7" s="1135"/>
      <c r="RMD7" s="1135"/>
      <c r="RME7" s="1135"/>
      <c r="RMF7" s="1135"/>
      <c r="RMG7" s="1135"/>
      <c r="RMH7" s="1135"/>
      <c r="RMI7" s="1135"/>
      <c r="RMJ7" s="1135"/>
      <c r="RMK7" s="1135"/>
      <c r="RML7" s="1135"/>
      <c r="RMM7" s="1135"/>
      <c r="RMN7" s="1135"/>
      <c r="RMO7" s="1135"/>
      <c r="RMP7" s="1135"/>
      <c r="RMQ7" s="1135"/>
      <c r="RMR7" s="1135"/>
      <c r="RMS7" s="1135"/>
      <c r="RMT7" s="1135"/>
      <c r="RMU7" s="1135"/>
      <c r="RMV7" s="1135"/>
      <c r="RMW7" s="1135"/>
      <c r="RMX7" s="1135"/>
      <c r="RMY7" s="1135"/>
      <c r="RMZ7" s="1135"/>
      <c r="RNA7" s="1135"/>
      <c r="RNB7" s="1135"/>
      <c r="RNC7" s="1135"/>
      <c r="RND7" s="1135"/>
      <c r="RNE7" s="1135"/>
      <c r="RNF7" s="1135"/>
      <c r="RNG7" s="1135"/>
      <c r="RNH7" s="1135"/>
      <c r="RNI7" s="1135"/>
      <c r="RNJ7" s="1135"/>
      <c r="RNK7" s="1135"/>
      <c r="RNL7" s="1135"/>
      <c r="RNM7" s="1135"/>
      <c r="RNN7" s="1135"/>
      <c r="RNO7" s="1135"/>
      <c r="RNP7" s="1135"/>
      <c r="RNQ7" s="1135"/>
      <c r="RNR7" s="1135"/>
      <c r="RNS7" s="1135"/>
      <c r="RNT7" s="1135"/>
      <c r="RNU7" s="1135"/>
      <c r="RNV7" s="1135"/>
      <c r="RNW7" s="1135"/>
      <c r="RNX7" s="1135"/>
      <c r="RNY7" s="1135"/>
      <c r="RNZ7" s="1135"/>
      <c r="ROA7" s="1135"/>
      <c r="ROB7" s="1135"/>
      <c r="ROC7" s="1135"/>
      <c r="ROD7" s="1135"/>
      <c r="ROE7" s="1135"/>
      <c r="ROF7" s="1135"/>
      <c r="ROG7" s="1135"/>
      <c r="ROH7" s="1135"/>
      <c r="ROI7" s="1135"/>
      <c r="ROJ7" s="1135"/>
      <c r="ROK7" s="1135"/>
      <c r="ROL7" s="1135"/>
      <c r="ROM7" s="1135"/>
      <c r="RON7" s="1135"/>
      <c r="ROO7" s="1135"/>
      <c r="ROP7" s="1135"/>
      <c r="ROQ7" s="1135"/>
      <c r="ROR7" s="1135"/>
      <c r="ROS7" s="1135"/>
      <c r="ROT7" s="1135"/>
      <c r="ROU7" s="1135"/>
      <c r="ROV7" s="1135"/>
      <c r="ROW7" s="1135"/>
      <c r="ROX7" s="1135"/>
      <c r="ROY7" s="1135"/>
      <c r="ROZ7" s="1135"/>
      <c r="RPA7" s="1135"/>
      <c r="RPB7" s="1135"/>
      <c r="RPC7" s="1135"/>
      <c r="RPD7" s="1135"/>
      <c r="RPE7" s="1135"/>
      <c r="RPF7" s="1135"/>
      <c r="RPG7" s="1135"/>
      <c r="RPH7" s="1135"/>
      <c r="RPI7" s="1135"/>
      <c r="RPJ7" s="1135"/>
      <c r="RPK7" s="1135"/>
      <c r="RPL7" s="1135"/>
      <c r="RPM7" s="1135"/>
      <c r="RPN7" s="1135"/>
      <c r="RPO7" s="1135"/>
      <c r="RPP7" s="1135"/>
      <c r="RPQ7" s="1135"/>
      <c r="RPR7" s="1135"/>
      <c r="RPS7" s="1135"/>
      <c r="RPT7" s="1135"/>
      <c r="RPU7" s="1135"/>
      <c r="RPV7" s="1135"/>
      <c r="RPW7" s="1135"/>
      <c r="RPX7" s="1135"/>
      <c r="RPY7" s="1135"/>
      <c r="RPZ7" s="1135"/>
      <c r="RQA7" s="1135"/>
      <c r="RQB7" s="1135"/>
      <c r="RQC7" s="1135"/>
      <c r="RQD7" s="1135"/>
      <c r="RQE7" s="1135"/>
      <c r="RQF7" s="1135"/>
      <c r="RQG7" s="1135"/>
      <c r="RQH7" s="1135"/>
      <c r="RQI7" s="1135"/>
      <c r="RQJ7" s="1135"/>
      <c r="RQK7" s="1135"/>
      <c r="RQL7" s="1135"/>
      <c r="RQM7" s="1135"/>
      <c r="RQN7" s="1135"/>
      <c r="RQO7" s="1135"/>
      <c r="RQP7" s="1135"/>
      <c r="RQQ7" s="1135"/>
      <c r="RQR7" s="1135"/>
      <c r="RQS7" s="1135"/>
      <c r="RQT7" s="1135"/>
      <c r="RQU7" s="1135"/>
      <c r="RQV7" s="1135"/>
      <c r="RQW7" s="1135"/>
      <c r="RQX7" s="1135"/>
      <c r="RQY7" s="1135"/>
      <c r="RQZ7" s="1135"/>
      <c r="RRA7" s="1135"/>
      <c r="RRB7" s="1135"/>
      <c r="RRC7" s="1135"/>
      <c r="RRD7" s="1135"/>
      <c r="RRE7" s="1135"/>
      <c r="RRF7" s="1135"/>
      <c r="RRG7" s="1135"/>
      <c r="RRH7" s="1135"/>
      <c r="RRI7" s="1135"/>
      <c r="RRJ7" s="1135"/>
      <c r="RRK7" s="1135"/>
      <c r="RRL7" s="1135"/>
      <c r="RRM7" s="1135"/>
      <c r="RRN7" s="1135"/>
      <c r="RRO7" s="1135"/>
      <c r="RRP7" s="1135"/>
      <c r="RRQ7" s="1135"/>
      <c r="RRR7" s="1135"/>
      <c r="RRS7" s="1135"/>
      <c r="RRT7" s="1135"/>
      <c r="RRU7" s="1135"/>
      <c r="RRV7" s="1135"/>
      <c r="RRW7" s="1135"/>
      <c r="RRX7" s="1135"/>
      <c r="RRY7" s="1135"/>
      <c r="RRZ7" s="1135"/>
      <c r="RSA7" s="1135"/>
      <c r="RSB7" s="1135"/>
      <c r="RSC7" s="1135"/>
      <c r="RSD7" s="1135"/>
      <c r="RSE7" s="1135"/>
      <c r="RSF7" s="1135"/>
      <c r="RSG7" s="1135"/>
      <c r="RSH7" s="1135"/>
      <c r="RSI7" s="1135"/>
      <c r="RSJ7" s="1135"/>
      <c r="RSK7" s="1135"/>
      <c r="RSL7" s="1135"/>
      <c r="RSM7" s="1135"/>
      <c r="RSN7" s="1135"/>
      <c r="RSO7" s="1135"/>
      <c r="RSP7" s="1135"/>
      <c r="RSQ7" s="1135"/>
      <c r="RSR7" s="1135"/>
      <c r="RSS7" s="1135"/>
      <c r="RST7" s="1135"/>
      <c r="RSU7" s="1135"/>
      <c r="RSV7" s="1135"/>
      <c r="RSW7" s="1135"/>
      <c r="RSX7" s="1135"/>
      <c r="RSY7" s="1135"/>
      <c r="RSZ7" s="1135"/>
      <c r="RTA7" s="1135"/>
      <c r="RTB7" s="1135"/>
      <c r="RTC7" s="1135"/>
      <c r="RTD7" s="1135"/>
      <c r="RTE7" s="1135"/>
      <c r="RTF7" s="1135"/>
      <c r="RTG7" s="1135"/>
      <c r="RTH7" s="1135"/>
      <c r="RTI7" s="1135"/>
      <c r="RTJ7" s="1135"/>
      <c r="RTK7" s="1135"/>
      <c r="RTL7" s="1135"/>
      <c r="RTM7" s="1135"/>
      <c r="RTN7" s="1135"/>
      <c r="RTO7" s="1135"/>
      <c r="RTP7" s="1135"/>
      <c r="RTQ7" s="1135"/>
      <c r="RTR7" s="1135"/>
      <c r="RTS7" s="1135"/>
      <c r="RTT7" s="1135"/>
      <c r="RTU7" s="1135"/>
      <c r="RTV7" s="1135"/>
      <c r="RTW7" s="1135"/>
      <c r="RTX7" s="1135"/>
      <c r="RTY7" s="1135"/>
      <c r="RTZ7" s="1135"/>
      <c r="RUA7" s="1135"/>
      <c r="RUB7" s="1135"/>
      <c r="RUC7" s="1135"/>
      <c r="RUD7" s="1135"/>
      <c r="RUE7" s="1135"/>
      <c r="RUF7" s="1135"/>
      <c r="RUG7" s="1135"/>
      <c r="RUH7" s="1135"/>
      <c r="RUI7" s="1135"/>
      <c r="RUJ7" s="1135"/>
      <c r="RUK7" s="1135"/>
      <c r="RUL7" s="1135"/>
      <c r="RUM7" s="1135"/>
      <c r="RUN7" s="1135"/>
      <c r="RUO7" s="1135"/>
      <c r="RUP7" s="1135"/>
      <c r="RUQ7" s="1135"/>
      <c r="RUR7" s="1135"/>
      <c r="RUS7" s="1135"/>
      <c r="RUT7" s="1135"/>
      <c r="RUU7" s="1135"/>
      <c r="RUV7" s="1135"/>
      <c r="RUW7" s="1135"/>
      <c r="RUX7" s="1135"/>
      <c r="RUY7" s="1135"/>
      <c r="RUZ7" s="1135"/>
      <c r="RVA7" s="1135"/>
      <c r="RVB7" s="1135"/>
      <c r="RVC7" s="1135"/>
      <c r="RVD7" s="1135"/>
      <c r="RVE7" s="1135"/>
      <c r="RVF7" s="1135"/>
      <c r="RVG7" s="1135"/>
      <c r="RVH7" s="1135"/>
      <c r="RVI7" s="1135"/>
      <c r="RVJ7" s="1135"/>
      <c r="RVK7" s="1135"/>
      <c r="RVL7" s="1135"/>
      <c r="RVM7" s="1135"/>
      <c r="RVN7" s="1135"/>
      <c r="RVO7" s="1135"/>
      <c r="RVP7" s="1135"/>
      <c r="RVQ7" s="1135"/>
      <c r="RVR7" s="1135"/>
      <c r="RVS7" s="1135"/>
      <c r="RVT7" s="1135"/>
      <c r="RVU7" s="1135"/>
      <c r="RVV7" s="1135"/>
      <c r="RVW7" s="1135"/>
      <c r="RVX7" s="1135"/>
      <c r="RVY7" s="1135"/>
      <c r="RVZ7" s="1135"/>
      <c r="RWA7" s="1135"/>
      <c r="RWB7" s="1135"/>
      <c r="RWC7" s="1135"/>
      <c r="RWD7" s="1135"/>
      <c r="RWE7" s="1135"/>
      <c r="RWF7" s="1135"/>
      <c r="RWG7" s="1135"/>
      <c r="RWH7" s="1135"/>
      <c r="RWI7" s="1135"/>
      <c r="RWJ7" s="1135"/>
      <c r="RWK7" s="1135"/>
      <c r="RWL7" s="1135"/>
      <c r="RWM7" s="1135"/>
      <c r="RWN7" s="1135"/>
      <c r="RWO7" s="1135"/>
      <c r="RWP7" s="1135"/>
      <c r="RWQ7" s="1135"/>
      <c r="RWR7" s="1135"/>
      <c r="RWS7" s="1135"/>
      <c r="RWT7" s="1135"/>
      <c r="RWU7" s="1135"/>
      <c r="RWV7" s="1135"/>
      <c r="RWW7" s="1135"/>
      <c r="RWX7" s="1135"/>
      <c r="RWY7" s="1135"/>
      <c r="RWZ7" s="1135"/>
      <c r="RXA7" s="1135"/>
      <c r="RXB7" s="1135"/>
      <c r="RXC7" s="1135"/>
      <c r="RXD7" s="1135"/>
      <c r="RXE7" s="1135"/>
      <c r="RXF7" s="1135"/>
      <c r="RXG7" s="1135"/>
      <c r="RXH7" s="1135"/>
      <c r="RXI7" s="1135"/>
      <c r="RXJ7" s="1135"/>
      <c r="RXK7" s="1135"/>
      <c r="RXL7" s="1135"/>
      <c r="RXM7" s="1135"/>
      <c r="RXN7" s="1135"/>
      <c r="RXO7" s="1135"/>
      <c r="RXP7" s="1135"/>
      <c r="RXQ7" s="1135"/>
      <c r="RXR7" s="1135"/>
      <c r="RXS7" s="1135"/>
      <c r="RXT7" s="1135"/>
      <c r="RXU7" s="1135"/>
      <c r="RXV7" s="1135"/>
      <c r="RXW7" s="1135"/>
      <c r="RXX7" s="1135"/>
      <c r="RXY7" s="1135"/>
      <c r="RXZ7" s="1135"/>
      <c r="RYA7" s="1135"/>
      <c r="RYB7" s="1135"/>
      <c r="RYC7" s="1135"/>
      <c r="RYD7" s="1135"/>
      <c r="RYE7" s="1135"/>
      <c r="RYF7" s="1135"/>
      <c r="RYG7" s="1135"/>
      <c r="RYH7" s="1135"/>
      <c r="RYI7" s="1135"/>
      <c r="RYJ7" s="1135"/>
      <c r="RYK7" s="1135"/>
      <c r="RYL7" s="1135"/>
      <c r="RYM7" s="1135"/>
      <c r="RYN7" s="1135"/>
      <c r="RYO7" s="1135"/>
      <c r="RYP7" s="1135"/>
      <c r="RYQ7" s="1135"/>
      <c r="RYR7" s="1135"/>
      <c r="RYS7" s="1135"/>
      <c r="RYT7" s="1135"/>
      <c r="RYU7" s="1135"/>
      <c r="RYV7" s="1135"/>
      <c r="RYW7" s="1135"/>
      <c r="RYX7" s="1135"/>
      <c r="RYY7" s="1135"/>
      <c r="RYZ7" s="1135"/>
      <c r="RZA7" s="1135"/>
      <c r="RZB7" s="1135"/>
      <c r="RZC7" s="1135"/>
      <c r="RZD7" s="1135"/>
      <c r="RZE7" s="1135"/>
      <c r="RZF7" s="1135"/>
      <c r="RZG7" s="1135"/>
      <c r="RZH7" s="1135"/>
      <c r="RZI7" s="1135"/>
      <c r="RZJ7" s="1135"/>
      <c r="RZK7" s="1135"/>
      <c r="RZL7" s="1135"/>
      <c r="RZM7" s="1135"/>
      <c r="RZN7" s="1135"/>
      <c r="RZO7" s="1135"/>
      <c r="RZP7" s="1135"/>
      <c r="RZQ7" s="1135"/>
      <c r="RZR7" s="1135"/>
      <c r="RZS7" s="1135"/>
      <c r="RZT7" s="1135"/>
      <c r="RZU7" s="1135"/>
      <c r="RZV7" s="1135"/>
      <c r="RZW7" s="1135"/>
      <c r="RZX7" s="1135"/>
      <c r="RZY7" s="1135"/>
      <c r="RZZ7" s="1135"/>
      <c r="SAA7" s="1135"/>
      <c r="SAB7" s="1135"/>
      <c r="SAC7" s="1135"/>
      <c r="SAD7" s="1135"/>
      <c r="SAE7" s="1135"/>
      <c r="SAF7" s="1135"/>
      <c r="SAG7" s="1135"/>
      <c r="SAH7" s="1135"/>
      <c r="SAI7" s="1135"/>
      <c r="SAJ7" s="1135"/>
      <c r="SAK7" s="1135"/>
      <c r="SAL7" s="1135"/>
      <c r="SAM7" s="1135"/>
      <c r="SAN7" s="1135"/>
      <c r="SAO7" s="1135"/>
      <c r="SAP7" s="1135"/>
      <c r="SAQ7" s="1135"/>
      <c r="SAR7" s="1135"/>
      <c r="SAS7" s="1135"/>
      <c r="SAT7" s="1135"/>
      <c r="SAU7" s="1135"/>
      <c r="SAV7" s="1135"/>
      <c r="SAW7" s="1135"/>
      <c r="SAX7" s="1135"/>
      <c r="SAY7" s="1135"/>
      <c r="SAZ7" s="1135"/>
      <c r="SBA7" s="1135"/>
      <c r="SBB7" s="1135"/>
      <c r="SBC7" s="1135"/>
      <c r="SBD7" s="1135"/>
      <c r="SBE7" s="1135"/>
      <c r="SBF7" s="1135"/>
      <c r="SBG7" s="1135"/>
      <c r="SBH7" s="1135"/>
      <c r="SBI7" s="1135"/>
      <c r="SBJ7" s="1135"/>
      <c r="SBK7" s="1135"/>
      <c r="SBL7" s="1135"/>
      <c r="SBM7" s="1135"/>
      <c r="SBN7" s="1135"/>
      <c r="SBO7" s="1135"/>
      <c r="SBP7" s="1135"/>
      <c r="SBQ7" s="1135"/>
      <c r="SBR7" s="1135"/>
      <c r="SBS7" s="1135"/>
      <c r="SBT7" s="1135"/>
      <c r="SBU7" s="1135"/>
      <c r="SBV7" s="1135"/>
      <c r="SBW7" s="1135"/>
      <c r="SBX7" s="1135"/>
      <c r="SBY7" s="1135"/>
      <c r="SBZ7" s="1135"/>
      <c r="SCA7" s="1135"/>
      <c r="SCB7" s="1135"/>
      <c r="SCC7" s="1135"/>
      <c r="SCD7" s="1135"/>
      <c r="SCE7" s="1135"/>
      <c r="SCF7" s="1135"/>
      <c r="SCG7" s="1135"/>
      <c r="SCH7" s="1135"/>
      <c r="SCI7" s="1135"/>
      <c r="SCJ7" s="1135"/>
      <c r="SCK7" s="1135"/>
      <c r="SCL7" s="1135"/>
      <c r="SCM7" s="1135"/>
      <c r="SCN7" s="1135"/>
      <c r="SCO7" s="1135"/>
      <c r="SCP7" s="1135"/>
      <c r="SCQ7" s="1135"/>
      <c r="SCR7" s="1135"/>
      <c r="SCS7" s="1135"/>
      <c r="SCT7" s="1135"/>
      <c r="SCU7" s="1135"/>
      <c r="SCV7" s="1135"/>
      <c r="SCW7" s="1135"/>
      <c r="SCX7" s="1135"/>
      <c r="SCY7" s="1135"/>
      <c r="SCZ7" s="1135"/>
      <c r="SDA7" s="1135"/>
      <c r="SDB7" s="1135"/>
      <c r="SDC7" s="1135"/>
      <c r="SDD7" s="1135"/>
      <c r="SDE7" s="1135"/>
      <c r="SDF7" s="1135"/>
      <c r="SDG7" s="1135"/>
      <c r="SDH7" s="1135"/>
      <c r="SDI7" s="1135"/>
      <c r="SDJ7" s="1135"/>
      <c r="SDK7" s="1135"/>
      <c r="SDL7" s="1135"/>
      <c r="SDM7" s="1135"/>
      <c r="SDN7" s="1135"/>
      <c r="SDO7" s="1135"/>
      <c r="SDP7" s="1135"/>
      <c r="SDQ7" s="1135"/>
      <c r="SDR7" s="1135"/>
      <c r="SDS7" s="1135"/>
      <c r="SDT7" s="1135"/>
      <c r="SDU7" s="1135"/>
      <c r="SDV7" s="1135"/>
      <c r="SDW7" s="1135"/>
      <c r="SDX7" s="1135"/>
      <c r="SDY7" s="1135"/>
      <c r="SDZ7" s="1135"/>
      <c r="SEA7" s="1135"/>
      <c r="SEB7" s="1135"/>
      <c r="SEC7" s="1135"/>
      <c r="SED7" s="1135"/>
      <c r="SEE7" s="1135"/>
      <c r="SEF7" s="1135"/>
      <c r="SEG7" s="1135"/>
      <c r="SEH7" s="1135"/>
      <c r="SEI7" s="1135"/>
      <c r="SEJ7" s="1135"/>
      <c r="SEK7" s="1135"/>
      <c r="SEL7" s="1135"/>
      <c r="SEM7" s="1135"/>
      <c r="SEN7" s="1135"/>
      <c r="SEO7" s="1135"/>
      <c r="SEP7" s="1135"/>
      <c r="SEQ7" s="1135"/>
      <c r="SER7" s="1135"/>
      <c r="SES7" s="1135"/>
      <c r="SET7" s="1135"/>
      <c r="SEU7" s="1135"/>
      <c r="SEV7" s="1135"/>
      <c r="SEW7" s="1135"/>
      <c r="SEX7" s="1135"/>
      <c r="SEY7" s="1135"/>
      <c r="SEZ7" s="1135"/>
      <c r="SFA7" s="1135"/>
      <c r="SFB7" s="1135"/>
      <c r="SFC7" s="1135"/>
      <c r="SFD7" s="1135"/>
      <c r="SFE7" s="1135"/>
      <c r="SFF7" s="1135"/>
      <c r="SFG7" s="1135"/>
      <c r="SFH7" s="1135"/>
      <c r="SFI7" s="1135"/>
      <c r="SFJ7" s="1135"/>
      <c r="SFK7" s="1135"/>
      <c r="SFL7" s="1135"/>
      <c r="SFM7" s="1135"/>
      <c r="SFN7" s="1135"/>
      <c r="SFO7" s="1135"/>
      <c r="SFP7" s="1135"/>
      <c r="SFQ7" s="1135"/>
      <c r="SFR7" s="1135"/>
      <c r="SFS7" s="1135"/>
      <c r="SFT7" s="1135"/>
      <c r="SFU7" s="1135"/>
      <c r="SFV7" s="1135"/>
      <c r="SFW7" s="1135"/>
      <c r="SFX7" s="1135"/>
      <c r="SFY7" s="1135"/>
      <c r="SFZ7" s="1135"/>
      <c r="SGA7" s="1135"/>
      <c r="SGB7" s="1135"/>
      <c r="SGC7" s="1135"/>
      <c r="SGD7" s="1135"/>
      <c r="SGE7" s="1135"/>
      <c r="SGF7" s="1135"/>
      <c r="SGG7" s="1135"/>
      <c r="SGH7" s="1135"/>
      <c r="SGI7" s="1135"/>
      <c r="SGJ7" s="1135"/>
      <c r="SGK7" s="1135"/>
      <c r="SGL7" s="1135"/>
      <c r="SGM7" s="1135"/>
      <c r="SGN7" s="1135"/>
      <c r="SGO7" s="1135"/>
      <c r="SGP7" s="1135"/>
      <c r="SGQ7" s="1135"/>
      <c r="SGR7" s="1135"/>
      <c r="SGS7" s="1135"/>
      <c r="SGT7" s="1135"/>
      <c r="SGU7" s="1135"/>
      <c r="SGV7" s="1135"/>
      <c r="SGW7" s="1135"/>
      <c r="SGX7" s="1135"/>
      <c r="SGY7" s="1135"/>
      <c r="SGZ7" s="1135"/>
      <c r="SHA7" s="1135"/>
      <c r="SHB7" s="1135"/>
      <c r="SHC7" s="1135"/>
      <c r="SHD7" s="1135"/>
      <c r="SHE7" s="1135"/>
      <c r="SHF7" s="1135"/>
      <c r="SHG7" s="1135"/>
      <c r="SHH7" s="1135"/>
      <c r="SHI7" s="1135"/>
      <c r="SHJ7" s="1135"/>
      <c r="SHK7" s="1135"/>
      <c r="SHL7" s="1135"/>
      <c r="SHM7" s="1135"/>
      <c r="SHN7" s="1135"/>
      <c r="SHO7" s="1135"/>
      <c r="SHP7" s="1135"/>
      <c r="SHQ7" s="1135"/>
      <c r="SHR7" s="1135"/>
      <c r="SHS7" s="1135"/>
      <c r="SHT7" s="1135"/>
      <c r="SHU7" s="1135"/>
      <c r="SHV7" s="1135"/>
      <c r="SHW7" s="1135"/>
      <c r="SHX7" s="1135"/>
      <c r="SHY7" s="1135"/>
      <c r="SHZ7" s="1135"/>
      <c r="SIA7" s="1135"/>
      <c r="SIB7" s="1135"/>
      <c r="SIC7" s="1135"/>
      <c r="SID7" s="1135"/>
      <c r="SIE7" s="1135"/>
      <c r="SIF7" s="1135"/>
      <c r="SIG7" s="1135"/>
      <c r="SIH7" s="1135"/>
      <c r="SII7" s="1135"/>
      <c r="SIJ7" s="1135"/>
      <c r="SIK7" s="1135"/>
      <c r="SIL7" s="1135"/>
      <c r="SIM7" s="1135"/>
      <c r="SIN7" s="1135"/>
      <c r="SIO7" s="1135"/>
      <c r="SIP7" s="1135"/>
      <c r="SIQ7" s="1135"/>
      <c r="SIR7" s="1135"/>
      <c r="SIS7" s="1135"/>
      <c r="SIT7" s="1135"/>
      <c r="SIU7" s="1135"/>
      <c r="SIV7" s="1135"/>
      <c r="SIW7" s="1135"/>
      <c r="SIX7" s="1135"/>
      <c r="SIY7" s="1135"/>
      <c r="SIZ7" s="1135"/>
      <c r="SJA7" s="1135"/>
      <c r="SJB7" s="1135"/>
      <c r="SJC7" s="1135"/>
      <c r="SJD7" s="1135"/>
      <c r="SJE7" s="1135"/>
      <c r="SJF7" s="1135"/>
      <c r="SJG7" s="1135"/>
      <c r="SJH7" s="1135"/>
      <c r="SJI7" s="1135"/>
      <c r="SJJ7" s="1135"/>
      <c r="SJK7" s="1135"/>
      <c r="SJL7" s="1135"/>
      <c r="SJM7" s="1135"/>
      <c r="SJN7" s="1135"/>
      <c r="SJO7" s="1135"/>
      <c r="SJP7" s="1135"/>
      <c r="SJQ7" s="1135"/>
      <c r="SJR7" s="1135"/>
      <c r="SJS7" s="1135"/>
      <c r="SJT7" s="1135"/>
      <c r="SJU7" s="1135"/>
      <c r="SJV7" s="1135"/>
      <c r="SJW7" s="1135"/>
      <c r="SJX7" s="1135"/>
      <c r="SJY7" s="1135"/>
      <c r="SJZ7" s="1135"/>
      <c r="SKA7" s="1135"/>
      <c r="SKB7" s="1135"/>
      <c r="SKC7" s="1135"/>
      <c r="SKD7" s="1135"/>
      <c r="SKE7" s="1135"/>
      <c r="SKF7" s="1135"/>
      <c r="SKG7" s="1135"/>
      <c r="SKH7" s="1135"/>
      <c r="SKI7" s="1135"/>
      <c r="SKJ7" s="1135"/>
      <c r="SKK7" s="1135"/>
      <c r="SKL7" s="1135"/>
      <c r="SKM7" s="1135"/>
      <c r="SKN7" s="1135"/>
      <c r="SKO7" s="1135"/>
      <c r="SKP7" s="1135"/>
      <c r="SKQ7" s="1135"/>
      <c r="SKR7" s="1135"/>
      <c r="SKS7" s="1135"/>
      <c r="SKT7" s="1135"/>
      <c r="SKU7" s="1135"/>
      <c r="SKV7" s="1135"/>
      <c r="SKW7" s="1135"/>
      <c r="SKX7" s="1135"/>
      <c r="SKY7" s="1135"/>
      <c r="SKZ7" s="1135"/>
      <c r="SLA7" s="1135"/>
      <c r="SLB7" s="1135"/>
      <c r="SLC7" s="1135"/>
      <c r="SLD7" s="1135"/>
      <c r="SLE7" s="1135"/>
      <c r="SLF7" s="1135"/>
      <c r="SLG7" s="1135"/>
      <c r="SLH7" s="1135"/>
      <c r="SLI7" s="1135"/>
      <c r="SLJ7" s="1135"/>
      <c r="SLK7" s="1135"/>
      <c r="SLL7" s="1135"/>
      <c r="SLM7" s="1135"/>
      <c r="SLN7" s="1135"/>
      <c r="SLO7" s="1135"/>
      <c r="SLP7" s="1135"/>
      <c r="SLQ7" s="1135"/>
      <c r="SLR7" s="1135"/>
      <c r="SLS7" s="1135"/>
      <c r="SLT7" s="1135"/>
      <c r="SLU7" s="1135"/>
      <c r="SLV7" s="1135"/>
      <c r="SLW7" s="1135"/>
      <c r="SLX7" s="1135"/>
      <c r="SLY7" s="1135"/>
      <c r="SLZ7" s="1135"/>
      <c r="SMA7" s="1135"/>
      <c r="SMB7" s="1135"/>
      <c r="SMC7" s="1135"/>
      <c r="SMD7" s="1135"/>
      <c r="SME7" s="1135"/>
      <c r="SMF7" s="1135"/>
      <c r="SMG7" s="1135"/>
      <c r="SMH7" s="1135"/>
      <c r="SMI7" s="1135"/>
      <c r="SMJ7" s="1135"/>
      <c r="SMK7" s="1135"/>
      <c r="SML7" s="1135"/>
      <c r="SMM7" s="1135"/>
      <c r="SMN7" s="1135"/>
      <c r="SMO7" s="1135"/>
      <c r="SMP7" s="1135"/>
      <c r="SMQ7" s="1135"/>
      <c r="SMR7" s="1135"/>
      <c r="SMS7" s="1135"/>
      <c r="SMT7" s="1135"/>
      <c r="SMU7" s="1135"/>
      <c r="SMV7" s="1135"/>
      <c r="SMW7" s="1135"/>
      <c r="SMX7" s="1135"/>
      <c r="SMY7" s="1135"/>
      <c r="SMZ7" s="1135"/>
      <c r="SNA7" s="1135"/>
      <c r="SNB7" s="1135"/>
      <c r="SNC7" s="1135"/>
      <c r="SND7" s="1135"/>
      <c r="SNE7" s="1135"/>
      <c r="SNF7" s="1135"/>
      <c r="SNG7" s="1135"/>
      <c r="SNH7" s="1135"/>
      <c r="SNI7" s="1135"/>
      <c r="SNJ7" s="1135"/>
      <c r="SNK7" s="1135"/>
      <c r="SNL7" s="1135"/>
      <c r="SNM7" s="1135"/>
      <c r="SNN7" s="1135"/>
      <c r="SNO7" s="1135"/>
      <c r="SNP7" s="1135"/>
      <c r="SNQ7" s="1135"/>
      <c r="SNR7" s="1135"/>
      <c r="SNS7" s="1135"/>
      <c r="SNT7" s="1135"/>
      <c r="SNU7" s="1135"/>
      <c r="SNV7" s="1135"/>
      <c r="SNW7" s="1135"/>
      <c r="SNX7" s="1135"/>
      <c r="SNY7" s="1135"/>
      <c r="SNZ7" s="1135"/>
      <c r="SOA7" s="1135"/>
      <c r="SOB7" s="1135"/>
      <c r="SOC7" s="1135"/>
      <c r="SOD7" s="1135"/>
      <c r="SOE7" s="1135"/>
      <c r="SOF7" s="1135"/>
      <c r="SOG7" s="1135"/>
      <c r="SOH7" s="1135"/>
      <c r="SOI7" s="1135"/>
      <c r="SOJ7" s="1135"/>
      <c r="SOK7" s="1135"/>
      <c r="SOL7" s="1135"/>
      <c r="SOM7" s="1135"/>
      <c r="SON7" s="1135"/>
      <c r="SOO7" s="1135"/>
      <c r="SOP7" s="1135"/>
      <c r="SOQ7" s="1135"/>
      <c r="SOR7" s="1135"/>
      <c r="SOS7" s="1135"/>
      <c r="SOT7" s="1135"/>
      <c r="SOU7" s="1135"/>
      <c r="SOV7" s="1135"/>
      <c r="SOW7" s="1135"/>
      <c r="SOX7" s="1135"/>
      <c r="SOY7" s="1135"/>
      <c r="SOZ7" s="1135"/>
      <c r="SPA7" s="1135"/>
      <c r="SPB7" s="1135"/>
      <c r="SPC7" s="1135"/>
      <c r="SPD7" s="1135"/>
      <c r="SPE7" s="1135"/>
      <c r="SPF7" s="1135"/>
      <c r="SPG7" s="1135"/>
      <c r="SPH7" s="1135"/>
      <c r="SPI7" s="1135"/>
      <c r="SPJ7" s="1135"/>
      <c r="SPK7" s="1135"/>
      <c r="SPL7" s="1135"/>
      <c r="SPM7" s="1135"/>
      <c r="SPN7" s="1135"/>
      <c r="SPO7" s="1135"/>
      <c r="SPP7" s="1135"/>
      <c r="SPQ7" s="1135"/>
      <c r="SPR7" s="1135"/>
      <c r="SPS7" s="1135"/>
      <c r="SPT7" s="1135"/>
      <c r="SPU7" s="1135"/>
      <c r="SPV7" s="1135"/>
      <c r="SPW7" s="1135"/>
      <c r="SPX7" s="1135"/>
      <c r="SPY7" s="1135"/>
      <c r="SPZ7" s="1135"/>
      <c r="SQA7" s="1135"/>
      <c r="SQB7" s="1135"/>
      <c r="SQC7" s="1135"/>
      <c r="SQD7" s="1135"/>
      <c r="SQE7" s="1135"/>
      <c r="SQF7" s="1135"/>
      <c r="SQG7" s="1135"/>
      <c r="SQH7" s="1135"/>
      <c r="SQI7" s="1135"/>
      <c r="SQJ7" s="1135"/>
      <c r="SQK7" s="1135"/>
      <c r="SQL7" s="1135"/>
      <c r="SQM7" s="1135"/>
      <c r="SQN7" s="1135"/>
      <c r="SQO7" s="1135"/>
      <c r="SQP7" s="1135"/>
      <c r="SQQ7" s="1135"/>
      <c r="SQR7" s="1135"/>
      <c r="SQS7" s="1135"/>
      <c r="SQT7" s="1135"/>
      <c r="SQU7" s="1135"/>
      <c r="SQV7" s="1135"/>
      <c r="SQW7" s="1135"/>
      <c r="SQX7" s="1135"/>
      <c r="SQY7" s="1135"/>
      <c r="SQZ7" s="1135"/>
      <c r="SRA7" s="1135"/>
      <c r="SRB7" s="1135"/>
      <c r="SRC7" s="1135"/>
      <c r="SRD7" s="1135"/>
      <c r="SRE7" s="1135"/>
      <c r="SRF7" s="1135"/>
      <c r="SRG7" s="1135"/>
      <c r="SRH7" s="1135"/>
      <c r="SRI7" s="1135"/>
      <c r="SRJ7" s="1135"/>
      <c r="SRK7" s="1135"/>
      <c r="SRL7" s="1135"/>
      <c r="SRM7" s="1135"/>
      <c r="SRN7" s="1135"/>
      <c r="SRO7" s="1135"/>
      <c r="SRP7" s="1135"/>
      <c r="SRQ7" s="1135"/>
      <c r="SRR7" s="1135"/>
      <c r="SRS7" s="1135"/>
      <c r="SRT7" s="1135"/>
      <c r="SRU7" s="1135"/>
      <c r="SRV7" s="1135"/>
      <c r="SRW7" s="1135"/>
      <c r="SRX7" s="1135"/>
      <c r="SRY7" s="1135"/>
      <c r="SRZ7" s="1135"/>
      <c r="SSA7" s="1135"/>
      <c r="SSB7" s="1135"/>
      <c r="SSC7" s="1135"/>
      <c r="SSD7" s="1135"/>
      <c r="SSE7" s="1135"/>
      <c r="SSF7" s="1135"/>
      <c r="SSG7" s="1135"/>
      <c r="SSH7" s="1135"/>
      <c r="SSI7" s="1135"/>
      <c r="SSJ7" s="1135"/>
      <c r="SSK7" s="1135"/>
      <c r="SSL7" s="1135"/>
      <c r="SSM7" s="1135"/>
      <c r="SSN7" s="1135"/>
      <c r="SSO7" s="1135"/>
      <c r="SSP7" s="1135"/>
      <c r="SSQ7" s="1135"/>
      <c r="SSR7" s="1135"/>
      <c r="SSS7" s="1135"/>
      <c r="SST7" s="1135"/>
      <c r="SSU7" s="1135"/>
      <c r="SSV7" s="1135"/>
      <c r="SSW7" s="1135"/>
      <c r="SSX7" s="1135"/>
      <c r="SSY7" s="1135"/>
      <c r="SSZ7" s="1135"/>
      <c r="STA7" s="1135"/>
      <c r="STB7" s="1135"/>
      <c r="STC7" s="1135"/>
      <c r="STD7" s="1135"/>
      <c r="STE7" s="1135"/>
      <c r="STF7" s="1135"/>
      <c r="STG7" s="1135"/>
      <c r="STH7" s="1135"/>
      <c r="STI7" s="1135"/>
      <c r="STJ7" s="1135"/>
      <c r="STK7" s="1135"/>
      <c r="STL7" s="1135"/>
      <c r="STM7" s="1135"/>
      <c r="STN7" s="1135"/>
      <c r="STO7" s="1135"/>
      <c r="STP7" s="1135"/>
      <c r="STQ7" s="1135"/>
      <c r="STR7" s="1135"/>
      <c r="STS7" s="1135"/>
      <c r="STT7" s="1135"/>
      <c r="STU7" s="1135"/>
      <c r="STV7" s="1135"/>
      <c r="STW7" s="1135"/>
      <c r="STX7" s="1135"/>
      <c r="STY7" s="1135"/>
      <c r="STZ7" s="1135"/>
      <c r="SUA7" s="1135"/>
      <c r="SUB7" s="1135"/>
      <c r="SUC7" s="1135"/>
      <c r="SUD7" s="1135"/>
      <c r="SUE7" s="1135"/>
      <c r="SUF7" s="1135"/>
      <c r="SUG7" s="1135"/>
      <c r="SUH7" s="1135"/>
      <c r="SUI7" s="1135"/>
      <c r="SUJ7" s="1135"/>
      <c r="SUK7" s="1135"/>
      <c r="SUL7" s="1135"/>
      <c r="SUM7" s="1135"/>
      <c r="SUN7" s="1135"/>
      <c r="SUO7" s="1135"/>
      <c r="SUP7" s="1135"/>
      <c r="SUQ7" s="1135"/>
      <c r="SUR7" s="1135"/>
      <c r="SUS7" s="1135"/>
      <c r="SUT7" s="1135"/>
      <c r="SUU7" s="1135"/>
      <c r="SUV7" s="1135"/>
      <c r="SUW7" s="1135"/>
      <c r="SUX7" s="1135"/>
      <c r="SUY7" s="1135"/>
      <c r="SUZ7" s="1135"/>
      <c r="SVA7" s="1135"/>
      <c r="SVB7" s="1135"/>
      <c r="SVC7" s="1135"/>
      <c r="SVD7" s="1135"/>
      <c r="SVE7" s="1135"/>
      <c r="SVF7" s="1135"/>
      <c r="SVG7" s="1135"/>
      <c r="SVH7" s="1135"/>
      <c r="SVI7" s="1135"/>
      <c r="SVJ7" s="1135"/>
      <c r="SVK7" s="1135"/>
      <c r="SVL7" s="1135"/>
      <c r="SVM7" s="1135"/>
      <c r="SVN7" s="1135"/>
      <c r="SVO7" s="1135"/>
      <c r="SVP7" s="1135"/>
      <c r="SVQ7" s="1135"/>
      <c r="SVR7" s="1135"/>
      <c r="SVS7" s="1135"/>
      <c r="SVT7" s="1135"/>
      <c r="SVU7" s="1135"/>
      <c r="SVV7" s="1135"/>
      <c r="SVW7" s="1135"/>
      <c r="SVX7" s="1135"/>
      <c r="SVY7" s="1135"/>
      <c r="SVZ7" s="1135"/>
      <c r="SWA7" s="1135"/>
      <c r="SWB7" s="1135"/>
      <c r="SWC7" s="1135"/>
      <c r="SWD7" s="1135"/>
      <c r="SWE7" s="1135"/>
      <c r="SWF7" s="1135"/>
      <c r="SWG7" s="1135"/>
      <c r="SWH7" s="1135"/>
      <c r="SWI7" s="1135"/>
      <c r="SWJ7" s="1135"/>
      <c r="SWK7" s="1135"/>
      <c r="SWL7" s="1135"/>
      <c r="SWM7" s="1135"/>
      <c r="SWN7" s="1135"/>
      <c r="SWO7" s="1135"/>
      <c r="SWP7" s="1135"/>
      <c r="SWQ7" s="1135"/>
      <c r="SWR7" s="1135"/>
      <c r="SWS7" s="1135"/>
      <c r="SWT7" s="1135"/>
      <c r="SWU7" s="1135"/>
      <c r="SWV7" s="1135"/>
      <c r="SWW7" s="1135"/>
      <c r="SWX7" s="1135"/>
      <c r="SWY7" s="1135"/>
      <c r="SWZ7" s="1135"/>
      <c r="SXA7" s="1135"/>
      <c r="SXB7" s="1135"/>
      <c r="SXC7" s="1135"/>
      <c r="SXD7" s="1135"/>
      <c r="SXE7" s="1135"/>
      <c r="SXF7" s="1135"/>
      <c r="SXG7" s="1135"/>
      <c r="SXH7" s="1135"/>
      <c r="SXI7" s="1135"/>
      <c r="SXJ7" s="1135"/>
      <c r="SXK7" s="1135"/>
      <c r="SXL7" s="1135"/>
      <c r="SXM7" s="1135"/>
      <c r="SXN7" s="1135"/>
      <c r="SXO7" s="1135"/>
      <c r="SXP7" s="1135"/>
      <c r="SXQ7" s="1135"/>
      <c r="SXR7" s="1135"/>
      <c r="SXS7" s="1135"/>
      <c r="SXT7" s="1135"/>
      <c r="SXU7" s="1135"/>
      <c r="SXV7" s="1135"/>
      <c r="SXW7" s="1135"/>
      <c r="SXX7" s="1135"/>
      <c r="SXY7" s="1135"/>
      <c r="SXZ7" s="1135"/>
      <c r="SYA7" s="1135"/>
      <c r="SYB7" s="1135"/>
      <c r="SYC7" s="1135"/>
      <c r="SYD7" s="1135"/>
      <c r="SYE7" s="1135"/>
      <c r="SYF7" s="1135"/>
      <c r="SYG7" s="1135"/>
      <c r="SYH7" s="1135"/>
      <c r="SYI7" s="1135"/>
      <c r="SYJ7" s="1135"/>
      <c r="SYK7" s="1135"/>
      <c r="SYL7" s="1135"/>
      <c r="SYM7" s="1135"/>
      <c r="SYN7" s="1135"/>
      <c r="SYO7" s="1135"/>
      <c r="SYP7" s="1135"/>
      <c r="SYQ7" s="1135"/>
      <c r="SYR7" s="1135"/>
      <c r="SYS7" s="1135"/>
      <c r="SYT7" s="1135"/>
      <c r="SYU7" s="1135"/>
      <c r="SYV7" s="1135"/>
      <c r="SYW7" s="1135"/>
      <c r="SYX7" s="1135"/>
      <c r="SYY7" s="1135"/>
      <c r="SYZ7" s="1135"/>
      <c r="SZA7" s="1135"/>
      <c r="SZB7" s="1135"/>
      <c r="SZC7" s="1135"/>
      <c r="SZD7" s="1135"/>
      <c r="SZE7" s="1135"/>
      <c r="SZF7" s="1135"/>
      <c r="SZG7" s="1135"/>
      <c r="SZH7" s="1135"/>
      <c r="SZI7" s="1135"/>
      <c r="SZJ7" s="1135"/>
      <c r="SZK7" s="1135"/>
      <c r="SZL7" s="1135"/>
      <c r="SZM7" s="1135"/>
      <c r="SZN7" s="1135"/>
      <c r="SZO7" s="1135"/>
      <c r="SZP7" s="1135"/>
      <c r="SZQ7" s="1135"/>
      <c r="SZR7" s="1135"/>
      <c r="SZS7" s="1135"/>
      <c r="SZT7" s="1135"/>
      <c r="SZU7" s="1135"/>
      <c r="SZV7" s="1135"/>
      <c r="SZW7" s="1135"/>
      <c r="SZX7" s="1135"/>
      <c r="SZY7" s="1135"/>
      <c r="SZZ7" s="1135"/>
      <c r="TAA7" s="1135"/>
      <c r="TAB7" s="1135"/>
      <c r="TAC7" s="1135"/>
      <c r="TAD7" s="1135"/>
      <c r="TAE7" s="1135"/>
      <c r="TAF7" s="1135"/>
      <c r="TAG7" s="1135"/>
      <c r="TAH7" s="1135"/>
      <c r="TAI7" s="1135"/>
      <c r="TAJ7" s="1135"/>
      <c r="TAK7" s="1135"/>
      <c r="TAL7" s="1135"/>
      <c r="TAM7" s="1135"/>
      <c r="TAN7" s="1135"/>
      <c r="TAO7" s="1135"/>
      <c r="TAP7" s="1135"/>
      <c r="TAQ7" s="1135"/>
      <c r="TAR7" s="1135"/>
      <c r="TAS7" s="1135"/>
      <c r="TAT7" s="1135"/>
      <c r="TAU7" s="1135"/>
      <c r="TAV7" s="1135"/>
      <c r="TAW7" s="1135"/>
      <c r="TAX7" s="1135"/>
      <c r="TAY7" s="1135"/>
      <c r="TAZ7" s="1135"/>
      <c r="TBA7" s="1135"/>
      <c r="TBB7" s="1135"/>
      <c r="TBC7" s="1135"/>
      <c r="TBD7" s="1135"/>
      <c r="TBE7" s="1135"/>
      <c r="TBF7" s="1135"/>
      <c r="TBG7" s="1135"/>
      <c r="TBH7" s="1135"/>
      <c r="TBI7" s="1135"/>
      <c r="TBJ7" s="1135"/>
      <c r="TBK7" s="1135"/>
      <c r="TBL7" s="1135"/>
      <c r="TBM7" s="1135"/>
      <c r="TBN7" s="1135"/>
      <c r="TBO7" s="1135"/>
      <c r="TBP7" s="1135"/>
      <c r="TBQ7" s="1135"/>
      <c r="TBR7" s="1135"/>
      <c r="TBS7" s="1135"/>
      <c r="TBT7" s="1135"/>
      <c r="TBU7" s="1135"/>
      <c r="TBV7" s="1135"/>
      <c r="TBW7" s="1135"/>
      <c r="TBX7" s="1135"/>
      <c r="TBY7" s="1135"/>
      <c r="TBZ7" s="1135"/>
      <c r="TCA7" s="1135"/>
      <c r="TCB7" s="1135"/>
      <c r="TCC7" s="1135"/>
      <c r="TCD7" s="1135"/>
      <c r="TCE7" s="1135"/>
      <c r="TCF7" s="1135"/>
      <c r="TCG7" s="1135"/>
      <c r="TCH7" s="1135"/>
      <c r="TCI7" s="1135"/>
      <c r="TCJ7" s="1135"/>
      <c r="TCK7" s="1135"/>
      <c r="TCL7" s="1135"/>
      <c r="TCM7" s="1135"/>
      <c r="TCN7" s="1135"/>
      <c r="TCO7" s="1135"/>
      <c r="TCP7" s="1135"/>
      <c r="TCQ7" s="1135"/>
      <c r="TCR7" s="1135"/>
      <c r="TCS7" s="1135"/>
      <c r="TCT7" s="1135"/>
      <c r="TCU7" s="1135"/>
      <c r="TCV7" s="1135"/>
      <c r="TCW7" s="1135"/>
      <c r="TCX7" s="1135"/>
      <c r="TCY7" s="1135"/>
      <c r="TCZ7" s="1135"/>
      <c r="TDA7" s="1135"/>
      <c r="TDB7" s="1135"/>
      <c r="TDC7" s="1135"/>
      <c r="TDD7" s="1135"/>
      <c r="TDE7" s="1135"/>
      <c r="TDF7" s="1135"/>
      <c r="TDG7" s="1135"/>
      <c r="TDH7" s="1135"/>
      <c r="TDI7" s="1135"/>
      <c r="TDJ7" s="1135"/>
      <c r="TDK7" s="1135"/>
      <c r="TDL7" s="1135"/>
      <c r="TDM7" s="1135"/>
      <c r="TDN7" s="1135"/>
      <c r="TDO7" s="1135"/>
      <c r="TDP7" s="1135"/>
      <c r="TDQ7" s="1135"/>
      <c r="TDR7" s="1135"/>
      <c r="TDS7" s="1135"/>
      <c r="TDT7" s="1135"/>
      <c r="TDU7" s="1135"/>
      <c r="TDV7" s="1135"/>
      <c r="TDW7" s="1135"/>
      <c r="TDX7" s="1135"/>
      <c r="TDY7" s="1135"/>
      <c r="TDZ7" s="1135"/>
      <c r="TEA7" s="1135"/>
      <c r="TEB7" s="1135"/>
      <c r="TEC7" s="1135"/>
      <c r="TED7" s="1135"/>
      <c r="TEE7" s="1135"/>
      <c r="TEF7" s="1135"/>
      <c r="TEG7" s="1135"/>
      <c r="TEH7" s="1135"/>
      <c r="TEI7" s="1135"/>
      <c r="TEJ7" s="1135"/>
      <c r="TEK7" s="1135"/>
      <c r="TEL7" s="1135"/>
      <c r="TEM7" s="1135"/>
      <c r="TEN7" s="1135"/>
      <c r="TEO7" s="1135"/>
      <c r="TEP7" s="1135"/>
      <c r="TEQ7" s="1135"/>
      <c r="TER7" s="1135"/>
      <c r="TES7" s="1135"/>
      <c r="TET7" s="1135"/>
      <c r="TEU7" s="1135"/>
      <c r="TEV7" s="1135"/>
      <c r="TEW7" s="1135"/>
      <c r="TEX7" s="1135"/>
      <c r="TEY7" s="1135"/>
      <c r="TEZ7" s="1135"/>
      <c r="TFA7" s="1135"/>
      <c r="TFB7" s="1135"/>
      <c r="TFC7" s="1135"/>
      <c r="TFD7" s="1135"/>
      <c r="TFE7" s="1135"/>
      <c r="TFF7" s="1135"/>
      <c r="TFG7" s="1135"/>
      <c r="TFH7" s="1135"/>
      <c r="TFI7" s="1135"/>
      <c r="TFJ7" s="1135"/>
      <c r="TFK7" s="1135"/>
      <c r="TFL7" s="1135"/>
      <c r="TFM7" s="1135"/>
      <c r="TFN7" s="1135"/>
      <c r="TFO7" s="1135"/>
      <c r="TFP7" s="1135"/>
      <c r="TFQ7" s="1135"/>
      <c r="TFR7" s="1135"/>
      <c r="TFS7" s="1135"/>
      <c r="TFT7" s="1135"/>
      <c r="TFU7" s="1135"/>
      <c r="TFV7" s="1135"/>
      <c r="TFW7" s="1135"/>
      <c r="TFX7" s="1135"/>
      <c r="TFY7" s="1135"/>
      <c r="TFZ7" s="1135"/>
      <c r="TGA7" s="1135"/>
      <c r="TGB7" s="1135"/>
      <c r="TGC7" s="1135"/>
      <c r="TGD7" s="1135"/>
      <c r="TGE7" s="1135"/>
      <c r="TGF7" s="1135"/>
      <c r="TGG7" s="1135"/>
      <c r="TGH7" s="1135"/>
      <c r="TGI7" s="1135"/>
      <c r="TGJ7" s="1135"/>
      <c r="TGK7" s="1135"/>
      <c r="TGL7" s="1135"/>
      <c r="TGM7" s="1135"/>
      <c r="TGN7" s="1135"/>
      <c r="TGO7" s="1135"/>
      <c r="TGP7" s="1135"/>
      <c r="TGQ7" s="1135"/>
      <c r="TGR7" s="1135"/>
      <c r="TGS7" s="1135"/>
      <c r="TGT7" s="1135"/>
      <c r="TGU7" s="1135"/>
      <c r="TGV7" s="1135"/>
      <c r="TGW7" s="1135"/>
      <c r="TGX7" s="1135"/>
      <c r="TGY7" s="1135"/>
      <c r="TGZ7" s="1135"/>
      <c r="THA7" s="1135"/>
      <c r="THB7" s="1135"/>
      <c r="THC7" s="1135"/>
      <c r="THD7" s="1135"/>
      <c r="THE7" s="1135"/>
      <c r="THF7" s="1135"/>
      <c r="THG7" s="1135"/>
      <c r="THH7" s="1135"/>
      <c r="THI7" s="1135"/>
      <c r="THJ7" s="1135"/>
      <c r="THK7" s="1135"/>
      <c r="THL7" s="1135"/>
      <c r="THM7" s="1135"/>
      <c r="THN7" s="1135"/>
      <c r="THO7" s="1135"/>
      <c r="THP7" s="1135"/>
      <c r="THQ7" s="1135"/>
      <c r="THR7" s="1135"/>
      <c r="THS7" s="1135"/>
      <c r="THT7" s="1135"/>
      <c r="THU7" s="1135"/>
      <c r="THV7" s="1135"/>
      <c r="THW7" s="1135"/>
      <c r="THX7" s="1135"/>
      <c r="THY7" s="1135"/>
      <c r="THZ7" s="1135"/>
      <c r="TIA7" s="1135"/>
      <c r="TIB7" s="1135"/>
      <c r="TIC7" s="1135"/>
      <c r="TID7" s="1135"/>
      <c r="TIE7" s="1135"/>
      <c r="TIF7" s="1135"/>
      <c r="TIG7" s="1135"/>
      <c r="TIH7" s="1135"/>
      <c r="TII7" s="1135"/>
      <c r="TIJ7" s="1135"/>
      <c r="TIK7" s="1135"/>
      <c r="TIL7" s="1135"/>
      <c r="TIM7" s="1135"/>
      <c r="TIN7" s="1135"/>
      <c r="TIO7" s="1135"/>
      <c r="TIP7" s="1135"/>
      <c r="TIQ7" s="1135"/>
      <c r="TIR7" s="1135"/>
      <c r="TIS7" s="1135"/>
      <c r="TIT7" s="1135"/>
      <c r="TIU7" s="1135"/>
      <c r="TIV7" s="1135"/>
      <c r="TIW7" s="1135"/>
      <c r="TIX7" s="1135"/>
      <c r="TIY7" s="1135"/>
      <c r="TIZ7" s="1135"/>
      <c r="TJA7" s="1135"/>
      <c r="TJB7" s="1135"/>
      <c r="TJC7" s="1135"/>
      <c r="TJD7" s="1135"/>
      <c r="TJE7" s="1135"/>
      <c r="TJF7" s="1135"/>
      <c r="TJG7" s="1135"/>
      <c r="TJH7" s="1135"/>
      <c r="TJI7" s="1135"/>
      <c r="TJJ7" s="1135"/>
      <c r="TJK7" s="1135"/>
      <c r="TJL7" s="1135"/>
      <c r="TJM7" s="1135"/>
      <c r="TJN7" s="1135"/>
      <c r="TJO7" s="1135"/>
      <c r="TJP7" s="1135"/>
      <c r="TJQ7" s="1135"/>
      <c r="TJR7" s="1135"/>
      <c r="TJS7" s="1135"/>
      <c r="TJT7" s="1135"/>
      <c r="TJU7" s="1135"/>
      <c r="TJV7" s="1135"/>
      <c r="TJW7" s="1135"/>
      <c r="TJX7" s="1135"/>
      <c r="TJY7" s="1135"/>
      <c r="TJZ7" s="1135"/>
      <c r="TKA7" s="1135"/>
      <c r="TKB7" s="1135"/>
      <c r="TKC7" s="1135"/>
      <c r="TKD7" s="1135"/>
      <c r="TKE7" s="1135"/>
      <c r="TKF7" s="1135"/>
      <c r="TKG7" s="1135"/>
      <c r="TKH7" s="1135"/>
      <c r="TKI7" s="1135"/>
      <c r="TKJ7" s="1135"/>
      <c r="TKK7" s="1135"/>
      <c r="TKL7" s="1135"/>
      <c r="TKM7" s="1135"/>
      <c r="TKN7" s="1135"/>
      <c r="TKO7" s="1135"/>
      <c r="TKP7" s="1135"/>
      <c r="TKQ7" s="1135"/>
      <c r="TKR7" s="1135"/>
      <c r="TKS7" s="1135"/>
      <c r="TKT7" s="1135"/>
      <c r="TKU7" s="1135"/>
      <c r="TKV7" s="1135"/>
      <c r="TKW7" s="1135"/>
      <c r="TKX7" s="1135"/>
      <c r="TKY7" s="1135"/>
      <c r="TKZ7" s="1135"/>
      <c r="TLA7" s="1135"/>
      <c r="TLB7" s="1135"/>
      <c r="TLC7" s="1135"/>
      <c r="TLD7" s="1135"/>
      <c r="TLE7" s="1135"/>
      <c r="TLF7" s="1135"/>
      <c r="TLG7" s="1135"/>
      <c r="TLH7" s="1135"/>
      <c r="TLI7" s="1135"/>
      <c r="TLJ7" s="1135"/>
      <c r="TLK7" s="1135"/>
      <c r="TLL7" s="1135"/>
      <c r="TLM7" s="1135"/>
      <c r="TLN7" s="1135"/>
      <c r="TLO7" s="1135"/>
      <c r="TLP7" s="1135"/>
      <c r="TLQ7" s="1135"/>
      <c r="TLR7" s="1135"/>
      <c r="TLS7" s="1135"/>
      <c r="TLT7" s="1135"/>
      <c r="TLU7" s="1135"/>
      <c r="TLV7" s="1135"/>
      <c r="TLW7" s="1135"/>
      <c r="TLX7" s="1135"/>
      <c r="TLY7" s="1135"/>
      <c r="TLZ7" s="1135"/>
      <c r="TMA7" s="1135"/>
      <c r="TMB7" s="1135"/>
      <c r="TMC7" s="1135"/>
      <c r="TMD7" s="1135"/>
      <c r="TME7" s="1135"/>
      <c r="TMF7" s="1135"/>
      <c r="TMG7" s="1135"/>
      <c r="TMH7" s="1135"/>
      <c r="TMI7" s="1135"/>
      <c r="TMJ7" s="1135"/>
      <c r="TMK7" s="1135"/>
      <c r="TML7" s="1135"/>
      <c r="TMM7" s="1135"/>
      <c r="TMN7" s="1135"/>
      <c r="TMO7" s="1135"/>
      <c r="TMP7" s="1135"/>
      <c r="TMQ7" s="1135"/>
      <c r="TMR7" s="1135"/>
      <c r="TMS7" s="1135"/>
      <c r="TMT7" s="1135"/>
      <c r="TMU7" s="1135"/>
      <c r="TMV7" s="1135"/>
      <c r="TMW7" s="1135"/>
      <c r="TMX7" s="1135"/>
      <c r="TMY7" s="1135"/>
      <c r="TMZ7" s="1135"/>
      <c r="TNA7" s="1135"/>
      <c r="TNB7" s="1135"/>
      <c r="TNC7" s="1135"/>
      <c r="TND7" s="1135"/>
      <c r="TNE7" s="1135"/>
      <c r="TNF7" s="1135"/>
      <c r="TNG7" s="1135"/>
      <c r="TNH7" s="1135"/>
      <c r="TNI7" s="1135"/>
      <c r="TNJ7" s="1135"/>
      <c r="TNK7" s="1135"/>
      <c r="TNL7" s="1135"/>
      <c r="TNM7" s="1135"/>
      <c r="TNN7" s="1135"/>
      <c r="TNO7" s="1135"/>
      <c r="TNP7" s="1135"/>
      <c r="TNQ7" s="1135"/>
      <c r="TNR7" s="1135"/>
      <c r="TNS7" s="1135"/>
      <c r="TNT7" s="1135"/>
      <c r="TNU7" s="1135"/>
      <c r="TNV7" s="1135"/>
      <c r="TNW7" s="1135"/>
      <c r="TNX7" s="1135"/>
      <c r="TNY7" s="1135"/>
      <c r="TNZ7" s="1135"/>
      <c r="TOA7" s="1135"/>
      <c r="TOB7" s="1135"/>
      <c r="TOC7" s="1135"/>
      <c r="TOD7" s="1135"/>
      <c r="TOE7" s="1135"/>
      <c r="TOF7" s="1135"/>
      <c r="TOG7" s="1135"/>
      <c r="TOH7" s="1135"/>
      <c r="TOI7" s="1135"/>
      <c r="TOJ7" s="1135"/>
      <c r="TOK7" s="1135"/>
      <c r="TOL7" s="1135"/>
      <c r="TOM7" s="1135"/>
      <c r="TON7" s="1135"/>
      <c r="TOO7" s="1135"/>
      <c r="TOP7" s="1135"/>
      <c r="TOQ7" s="1135"/>
      <c r="TOR7" s="1135"/>
      <c r="TOS7" s="1135"/>
      <c r="TOT7" s="1135"/>
      <c r="TOU7" s="1135"/>
      <c r="TOV7" s="1135"/>
      <c r="TOW7" s="1135"/>
      <c r="TOX7" s="1135"/>
      <c r="TOY7" s="1135"/>
      <c r="TOZ7" s="1135"/>
      <c r="TPA7" s="1135"/>
      <c r="TPB7" s="1135"/>
      <c r="TPC7" s="1135"/>
      <c r="TPD7" s="1135"/>
      <c r="TPE7" s="1135"/>
      <c r="TPF7" s="1135"/>
      <c r="TPG7" s="1135"/>
      <c r="TPH7" s="1135"/>
      <c r="TPI7" s="1135"/>
      <c r="TPJ7" s="1135"/>
      <c r="TPK7" s="1135"/>
      <c r="TPL7" s="1135"/>
      <c r="TPM7" s="1135"/>
      <c r="TPN7" s="1135"/>
      <c r="TPO7" s="1135"/>
      <c r="TPP7" s="1135"/>
      <c r="TPQ7" s="1135"/>
      <c r="TPR7" s="1135"/>
      <c r="TPS7" s="1135"/>
      <c r="TPT7" s="1135"/>
      <c r="TPU7" s="1135"/>
      <c r="TPV7" s="1135"/>
      <c r="TPW7" s="1135"/>
      <c r="TPX7" s="1135"/>
      <c r="TPY7" s="1135"/>
      <c r="TPZ7" s="1135"/>
      <c r="TQA7" s="1135"/>
      <c r="TQB7" s="1135"/>
      <c r="TQC7" s="1135"/>
      <c r="TQD7" s="1135"/>
      <c r="TQE7" s="1135"/>
      <c r="TQF7" s="1135"/>
      <c r="TQG7" s="1135"/>
      <c r="TQH7" s="1135"/>
      <c r="TQI7" s="1135"/>
      <c r="TQJ7" s="1135"/>
      <c r="TQK7" s="1135"/>
      <c r="TQL7" s="1135"/>
      <c r="TQM7" s="1135"/>
      <c r="TQN7" s="1135"/>
      <c r="TQO7" s="1135"/>
      <c r="TQP7" s="1135"/>
      <c r="TQQ7" s="1135"/>
      <c r="TQR7" s="1135"/>
      <c r="TQS7" s="1135"/>
      <c r="TQT7" s="1135"/>
      <c r="TQU7" s="1135"/>
      <c r="TQV7" s="1135"/>
      <c r="TQW7" s="1135"/>
      <c r="TQX7" s="1135"/>
      <c r="TQY7" s="1135"/>
      <c r="TQZ7" s="1135"/>
      <c r="TRA7" s="1135"/>
      <c r="TRB7" s="1135"/>
      <c r="TRC7" s="1135"/>
      <c r="TRD7" s="1135"/>
      <c r="TRE7" s="1135"/>
      <c r="TRF7" s="1135"/>
      <c r="TRG7" s="1135"/>
      <c r="TRH7" s="1135"/>
      <c r="TRI7" s="1135"/>
      <c r="TRJ7" s="1135"/>
      <c r="TRK7" s="1135"/>
      <c r="TRL7" s="1135"/>
      <c r="TRM7" s="1135"/>
      <c r="TRN7" s="1135"/>
      <c r="TRO7" s="1135"/>
      <c r="TRP7" s="1135"/>
      <c r="TRQ7" s="1135"/>
      <c r="TRR7" s="1135"/>
      <c r="TRS7" s="1135"/>
      <c r="TRT7" s="1135"/>
      <c r="TRU7" s="1135"/>
      <c r="TRV7" s="1135"/>
      <c r="TRW7" s="1135"/>
      <c r="TRX7" s="1135"/>
      <c r="TRY7" s="1135"/>
      <c r="TRZ7" s="1135"/>
      <c r="TSA7" s="1135"/>
      <c r="TSB7" s="1135"/>
      <c r="TSC7" s="1135"/>
      <c r="TSD7" s="1135"/>
      <c r="TSE7" s="1135"/>
      <c r="TSF7" s="1135"/>
      <c r="TSG7" s="1135"/>
      <c r="TSH7" s="1135"/>
      <c r="TSI7" s="1135"/>
      <c r="TSJ7" s="1135"/>
      <c r="TSK7" s="1135"/>
      <c r="TSL7" s="1135"/>
      <c r="TSM7" s="1135"/>
      <c r="TSN7" s="1135"/>
      <c r="TSO7" s="1135"/>
      <c r="TSP7" s="1135"/>
      <c r="TSQ7" s="1135"/>
      <c r="TSR7" s="1135"/>
      <c r="TSS7" s="1135"/>
      <c r="TST7" s="1135"/>
      <c r="TSU7" s="1135"/>
      <c r="TSV7" s="1135"/>
      <c r="TSW7" s="1135"/>
      <c r="TSX7" s="1135"/>
      <c r="TSY7" s="1135"/>
      <c r="TSZ7" s="1135"/>
      <c r="TTA7" s="1135"/>
      <c r="TTB7" s="1135"/>
      <c r="TTC7" s="1135"/>
      <c r="TTD7" s="1135"/>
      <c r="TTE7" s="1135"/>
      <c r="TTF7" s="1135"/>
      <c r="TTG7" s="1135"/>
      <c r="TTH7" s="1135"/>
      <c r="TTI7" s="1135"/>
      <c r="TTJ7" s="1135"/>
      <c r="TTK7" s="1135"/>
      <c r="TTL7" s="1135"/>
      <c r="TTM7" s="1135"/>
      <c r="TTN7" s="1135"/>
      <c r="TTO7" s="1135"/>
      <c r="TTP7" s="1135"/>
      <c r="TTQ7" s="1135"/>
      <c r="TTR7" s="1135"/>
      <c r="TTS7" s="1135"/>
      <c r="TTT7" s="1135"/>
      <c r="TTU7" s="1135"/>
      <c r="TTV7" s="1135"/>
      <c r="TTW7" s="1135"/>
      <c r="TTX7" s="1135"/>
      <c r="TTY7" s="1135"/>
      <c r="TTZ7" s="1135"/>
      <c r="TUA7" s="1135"/>
      <c r="TUB7" s="1135"/>
      <c r="TUC7" s="1135"/>
      <c r="TUD7" s="1135"/>
      <c r="TUE7" s="1135"/>
      <c r="TUF7" s="1135"/>
      <c r="TUG7" s="1135"/>
      <c r="TUH7" s="1135"/>
      <c r="TUI7" s="1135"/>
      <c r="TUJ7" s="1135"/>
      <c r="TUK7" s="1135"/>
      <c r="TUL7" s="1135"/>
      <c r="TUM7" s="1135"/>
      <c r="TUN7" s="1135"/>
      <c r="TUO7" s="1135"/>
      <c r="TUP7" s="1135"/>
      <c r="TUQ7" s="1135"/>
      <c r="TUR7" s="1135"/>
      <c r="TUS7" s="1135"/>
      <c r="TUT7" s="1135"/>
      <c r="TUU7" s="1135"/>
      <c r="TUV7" s="1135"/>
      <c r="TUW7" s="1135"/>
      <c r="TUX7" s="1135"/>
      <c r="TUY7" s="1135"/>
      <c r="TUZ7" s="1135"/>
      <c r="TVA7" s="1135"/>
      <c r="TVB7" s="1135"/>
      <c r="TVC7" s="1135"/>
      <c r="TVD7" s="1135"/>
      <c r="TVE7" s="1135"/>
      <c r="TVF7" s="1135"/>
      <c r="TVG7" s="1135"/>
      <c r="TVH7" s="1135"/>
      <c r="TVI7" s="1135"/>
      <c r="TVJ7" s="1135"/>
      <c r="TVK7" s="1135"/>
      <c r="TVL7" s="1135"/>
      <c r="TVM7" s="1135"/>
      <c r="TVN7" s="1135"/>
      <c r="TVO7" s="1135"/>
      <c r="TVP7" s="1135"/>
      <c r="TVQ7" s="1135"/>
      <c r="TVR7" s="1135"/>
      <c r="TVS7" s="1135"/>
      <c r="TVT7" s="1135"/>
      <c r="TVU7" s="1135"/>
      <c r="TVV7" s="1135"/>
      <c r="TVW7" s="1135"/>
      <c r="TVX7" s="1135"/>
      <c r="TVY7" s="1135"/>
      <c r="TVZ7" s="1135"/>
      <c r="TWA7" s="1135"/>
      <c r="TWB7" s="1135"/>
      <c r="TWC7" s="1135"/>
      <c r="TWD7" s="1135"/>
      <c r="TWE7" s="1135"/>
      <c r="TWF7" s="1135"/>
      <c r="TWG7" s="1135"/>
      <c r="TWH7" s="1135"/>
      <c r="TWI7" s="1135"/>
      <c r="TWJ7" s="1135"/>
      <c r="TWK7" s="1135"/>
      <c r="TWL7" s="1135"/>
      <c r="TWM7" s="1135"/>
      <c r="TWN7" s="1135"/>
      <c r="TWO7" s="1135"/>
      <c r="TWP7" s="1135"/>
      <c r="TWQ7" s="1135"/>
      <c r="TWR7" s="1135"/>
      <c r="TWS7" s="1135"/>
      <c r="TWT7" s="1135"/>
      <c r="TWU7" s="1135"/>
      <c r="TWV7" s="1135"/>
      <c r="TWW7" s="1135"/>
      <c r="TWX7" s="1135"/>
      <c r="TWY7" s="1135"/>
      <c r="TWZ7" s="1135"/>
      <c r="TXA7" s="1135"/>
      <c r="TXB7" s="1135"/>
      <c r="TXC7" s="1135"/>
      <c r="TXD7" s="1135"/>
      <c r="TXE7" s="1135"/>
      <c r="TXF7" s="1135"/>
      <c r="TXG7" s="1135"/>
      <c r="TXH7" s="1135"/>
      <c r="TXI7" s="1135"/>
      <c r="TXJ7" s="1135"/>
      <c r="TXK7" s="1135"/>
      <c r="TXL7" s="1135"/>
      <c r="TXM7" s="1135"/>
      <c r="TXN7" s="1135"/>
      <c r="TXO7" s="1135"/>
      <c r="TXP7" s="1135"/>
      <c r="TXQ7" s="1135"/>
      <c r="TXR7" s="1135"/>
      <c r="TXS7" s="1135"/>
      <c r="TXT7" s="1135"/>
      <c r="TXU7" s="1135"/>
      <c r="TXV7" s="1135"/>
      <c r="TXW7" s="1135"/>
      <c r="TXX7" s="1135"/>
      <c r="TXY7" s="1135"/>
      <c r="TXZ7" s="1135"/>
      <c r="TYA7" s="1135"/>
      <c r="TYB7" s="1135"/>
      <c r="TYC7" s="1135"/>
      <c r="TYD7" s="1135"/>
      <c r="TYE7" s="1135"/>
      <c r="TYF7" s="1135"/>
      <c r="TYG7" s="1135"/>
      <c r="TYH7" s="1135"/>
      <c r="TYI7" s="1135"/>
      <c r="TYJ7" s="1135"/>
      <c r="TYK7" s="1135"/>
      <c r="TYL7" s="1135"/>
      <c r="TYM7" s="1135"/>
      <c r="TYN7" s="1135"/>
      <c r="TYO7" s="1135"/>
      <c r="TYP7" s="1135"/>
      <c r="TYQ7" s="1135"/>
      <c r="TYR7" s="1135"/>
      <c r="TYS7" s="1135"/>
      <c r="TYT7" s="1135"/>
      <c r="TYU7" s="1135"/>
      <c r="TYV7" s="1135"/>
      <c r="TYW7" s="1135"/>
      <c r="TYX7" s="1135"/>
      <c r="TYY7" s="1135"/>
      <c r="TYZ7" s="1135"/>
      <c r="TZA7" s="1135"/>
      <c r="TZB7" s="1135"/>
      <c r="TZC7" s="1135"/>
      <c r="TZD7" s="1135"/>
      <c r="TZE7" s="1135"/>
      <c r="TZF7" s="1135"/>
      <c r="TZG7" s="1135"/>
      <c r="TZH7" s="1135"/>
      <c r="TZI7" s="1135"/>
      <c r="TZJ7" s="1135"/>
      <c r="TZK7" s="1135"/>
      <c r="TZL7" s="1135"/>
      <c r="TZM7" s="1135"/>
      <c r="TZN7" s="1135"/>
      <c r="TZO7" s="1135"/>
      <c r="TZP7" s="1135"/>
      <c r="TZQ7" s="1135"/>
      <c r="TZR7" s="1135"/>
      <c r="TZS7" s="1135"/>
      <c r="TZT7" s="1135"/>
      <c r="TZU7" s="1135"/>
      <c r="TZV7" s="1135"/>
      <c r="TZW7" s="1135"/>
      <c r="TZX7" s="1135"/>
      <c r="TZY7" s="1135"/>
      <c r="TZZ7" s="1135"/>
      <c r="UAA7" s="1135"/>
      <c r="UAB7" s="1135"/>
      <c r="UAC7" s="1135"/>
      <c r="UAD7" s="1135"/>
      <c r="UAE7" s="1135"/>
      <c r="UAF7" s="1135"/>
      <c r="UAG7" s="1135"/>
      <c r="UAH7" s="1135"/>
      <c r="UAI7" s="1135"/>
      <c r="UAJ7" s="1135"/>
      <c r="UAK7" s="1135"/>
      <c r="UAL7" s="1135"/>
      <c r="UAM7" s="1135"/>
      <c r="UAN7" s="1135"/>
      <c r="UAO7" s="1135"/>
      <c r="UAP7" s="1135"/>
      <c r="UAQ7" s="1135"/>
      <c r="UAR7" s="1135"/>
      <c r="UAS7" s="1135"/>
      <c r="UAT7" s="1135"/>
      <c r="UAU7" s="1135"/>
      <c r="UAV7" s="1135"/>
      <c r="UAW7" s="1135"/>
      <c r="UAX7" s="1135"/>
      <c r="UAY7" s="1135"/>
      <c r="UAZ7" s="1135"/>
      <c r="UBA7" s="1135"/>
      <c r="UBB7" s="1135"/>
      <c r="UBC7" s="1135"/>
      <c r="UBD7" s="1135"/>
      <c r="UBE7" s="1135"/>
      <c r="UBF7" s="1135"/>
      <c r="UBG7" s="1135"/>
      <c r="UBH7" s="1135"/>
      <c r="UBI7" s="1135"/>
      <c r="UBJ7" s="1135"/>
      <c r="UBK7" s="1135"/>
      <c r="UBL7" s="1135"/>
      <c r="UBM7" s="1135"/>
      <c r="UBN7" s="1135"/>
      <c r="UBO7" s="1135"/>
      <c r="UBP7" s="1135"/>
      <c r="UBQ7" s="1135"/>
      <c r="UBR7" s="1135"/>
      <c r="UBS7" s="1135"/>
      <c r="UBT7" s="1135"/>
      <c r="UBU7" s="1135"/>
      <c r="UBV7" s="1135"/>
      <c r="UBW7" s="1135"/>
      <c r="UBX7" s="1135"/>
      <c r="UBY7" s="1135"/>
      <c r="UBZ7" s="1135"/>
      <c r="UCA7" s="1135"/>
      <c r="UCB7" s="1135"/>
      <c r="UCC7" s="1135"/>
      <c r="UCD7" s="1135"/>
      <c r="UCE7" s="1135"/>
      <c r="UCF7" s="1135"/>
      <c r="UCG7" s="1135"/>
      <c r="UCH7" s="1135"/>
      <c r="UCI7" s="1135"/>
      <c r="UCJ7" s="1135"/>
      <c r="UCK7" s="1135"/>
      <c r="UCL7" s="1135"/>
      <c r="UCM7" s="1135"/>
      <c r="UCN7" s="1135"/>
      <c r="UCO7" s="1135"/>
      <c r="UCP7" s="1135"/>
      <c r="UCQ7" s="1135"/>
      <c r="UCR7" s="1135"/>
      <c r="UCS7" s="1135"/>
      <c r="UCT7" s="1135"/>
      <c r="UCU7" s="1135"/>
      <c r="UCV7" s="1135"/>
      <c r="UCW7" s="1135"/>
      <c r="UCX7" s="1135"/>
      <c r="UCY7" s="1135"/>
      <c r="UCZ7" s="1135"/>
      <c r="UDA7" s="1135"/>
      <c r="UDB7" s="1135"/>
      <c r="UDC7" s="1135"/>
      <c r="UDD7" s="1135"/>
      <c r="UDE7" s="1135"/>
      <c r="UDF7" s="1135"/>
      <c r="UDG7" s="1135"/>
      <c r="UDH7" s="1135"/>
      <c r="UDI7" s="1135"/>
      <c r="UDJ7" s="1135"/>
      <c r="UDK7" s="1135"/>
      <c r="UDL7" s="1135"/>
      <c r="UDM7" s="1135"/>
      <c r="UDN7" s="1135"/>
      <c r="UDO7" s="1135"/>
      <c r="UDP7" s="1135"/>
      <c r="UDQ7" s="1135"/>
      <c r="UDR7" s="1135"/>
      <c r="UDS7" s="1135"/>
      <c r="UDT7" s="1135"/>
      <c r="UDU7" s="1135"/>
      <c r="UDV7" s="1135"/>
      <c r="UDW7" s="1135"/>
      <c r="UDX7" s="1135"/>
      <c r="UDY7" s="1135"/>
      <c r="UDZ7" s="1135"/>
      <c r="UEA7" s="1135"/>
      <c r="UEB7" s="1135"/>
      <c r="UEC7" s="1135"/>
      <c r="UED7" s="1135"/>
      <c r="UEE7" s="1135"/>
      <c r="UEF7" s="1135"/>
      <c r="UEG7" s="1135"/>
      <c r="UEH7" s="1135"/>
      <c r="UEI7" s="1135"/>
      <c r="UEJ7" s="1135"/>
      <c r="UEK7" s="1135"/>
      <c r="UEL7" s="1135"/>
      <c r="UEM7" s="1135"/>
      <c r="UEN7" s="1135"/>
      <c r="UEO7" s="1135"/>
      <c r="UEP7" s="1135"/>
      <c r="UEQ7" s="1135"/>
      <c r="UER7" s="1135"/>
      <c r="UES7" s="1135"/>
      <c r="UET7" s="1135"/>
      <c r="UEU7" s="1135"/>
      <c r="UEV7" s="1135"/>
      <c r="UEW7" s="1135"/>
      <c r="UEX7" s="1135"/>
      <c r="UEY7" s="1135"/>
      <c r="UEZ7" s="1135"/>
      <c r="UFA7" s="1135"/>
      <c r="UFB7" s="1135"/>
      <c r="UFC7" s="1135"/>
      <c r="UFD7" s="1135"/>
      <c r="UFE7" s="1135"/>
      <c r="UFF7" s="1135"/>
      <c r="UFG7" s="1135"/>
      <c r="UFH7" s="1135"/>
      <c r="UFI7" s="1135"/>
      <c r="UFJ7" s="1135"/>
      <c r="UFK7" s="1135"/>
      <c r="UFL7" s="1135"/>
      <c r="UFM7" s="1135"/>
      <c r="UFN7" s="1135"/>
      <c r="UFO7" s="1135"/>
      <c r="UFP7" s="1135"/>
      <c r="UFQ7" s="1135"/>
      <c r="UFR7" s="1135"/>
      <c r="UFS7" s="1135"/>
      <c r="UFT7" s="1135"/>
      <c r="UFU7" s="1135"/>
      <c r="UFV7" s="1135"/>
      <c r="UFW7" s="1135"/>
      <c r="UFX7" s="1135"/>
      <c r="UFY7" s="1135"/>
      <c r="UFZ7" s="1135"/>
      <c r="UGA7" s="1135"/>
      <c r="UGB7" s="1135"/>
      <c r="UGC7" s="1135"/>
      <c r="UGD7" s="1135"/>
      <c r="UGE7" s="1135"/>
      <c r="UGF7" s="1135"/>
      <c r="UGG7" s="1135"/>
      <c r="UGH7" s="1135"/>
      <c r="UGI7" s="1135"/>
      <c r="UGJ7" s="1135"/>
      <c r="UGK7" s="1135"/>
      <c r="UGL7" s="1135"/>
      <c r="UGM7" s="1135"/>
      <c r="UGN7" s="1135"/>
      <c r="UGO7" s="1135"/>
      <c r="UGP7" s="1135"/>
      <c r="UGQ7" s="1135"/>
      <c r="UGR7" s="1135"/>
      <c r="UGS7" s="1135"/>
      <c r="UGT7" s="1135"/>
      <c r="UGU7" s="1135"/>
      <c r="UGV7" s="1135"/>
      <c r="UGW7" s="1135"/>
      <c r="UGX7" s="1135"/>
      <c r="UGY7" s="1135"/>
      <c r="UGZ7" s="1135"/>
      <c r="UHA7" s="1135"/>
      <c r="UHB7" s="1135"/>
      <c r="UHC7" s="1135"/>
      <c r="UHD7" s="1135"/>
      <c r="UHE7" s="1135"/>
      <c r="UHF7" s="1135"/>
      <c r="UHG7" s="1135"/>
      <c r="UHH7" s="1135"/>
      <c r="UHI7" s="1135"/>
      <c r="UHJ7" s="1135"/>
      <c r="UHK7" s="1135"/>
      <c r="UHL7" s="1135"/>
      <c r="UHM7" s="1135"/>
      <c r="UHN7" s="1135"/>
      <c r="UHO7" s="1135"/>
      <c r="UHP7" s="1135"/>
      <c r="UHQ7" s="1135"/>
      <c r="UHR7" s="1135"/>
      <c r="UHS7" s="1135"/>
      <c r="UHT7" s="1135"/>
      <c r="UHU7" s="1135"/>
      <c r="UHV7" s="1135"/>
      <c r="UHW7" s="1135"/>
      <c r="UHX7" s="1135"/>
      <c r="UHY7" s="1135"/>
      <c r="UHZ7" s="1135"/>
      <c r="UIA7" s="1135"/>
      <c r="UIB7" s="1135"/>
      <c r="UIC7" s="1135"/>
      <c r="UID7" s="1135"/>
      <c r="UIE7" s="1135"/>
      <c r="UIF7" s="1135"/>
      <c r="UIG7" s="1135"/>
      <c r="UIH7" s="1135"/>
      <c r="UII7" s="1135"/>
      <c r="UIJ7" s="1135"/>
      <c r="UIK7" s="1135"/>
      <c r="UIL7" s="1135"/>
      <c r="UIM7" s="1135"/>
      <c r="UIN7" s="1135"/>
      <c r="UIO7" s="1135"/>
      <c r="UIP7" s="1135"/>
      <c r="UIQ7" s="1135"/>
      <c r="UIR7" s="1135"/>
      <c r="UIS7" s="1135"/>
      <c r="UIT7" s="1135"/>
      <c r="UIU7" s="1135"/>
      <c r="UIV7" s="1135"/>
      <c r="UIW7" s="1135"/>
      <c r="UIX7" s="1135"/>
      <c r="UIY7" s="1135"/>
      <c r="UIZ7" s="1135"/>
      <c r="UJA7" s="1135"/>
      <c r="UJB7" s="1135"/>
      <c r="UJC7" s="1135"/>
      <c r="UJD7" s="1135"/>
      <c r="UJE7" s="1135"/>
      <c r="UJF7" s="1135"/>
      <c r="UJG7" s="1135"/>
      <c r="UJH7" s="1135"/>
      <c r="UJI7" s="1135"/>
      <c r="UJJ7" s="1135"/>
      <c r="UJK7" s="1135"/>
      <c r="UJL7" s="1135"/>
      <c r="UJM7" s="1135"/>
      <c r="UJN7" s="1135"/>
      <c r="UJO7" s="1135"/>
      <c r="UJP7" s="1135"/>
      <c r="UJQ7" s="1135"/>
      <c r="UJR7" s="1135"/>
      <c r="UJS7" s="1135"/>
      <c r="UJT7" s="1135"/>
      <c r="UJU7" s="1135"/>
      <c r="UJV7" s="1135"/>
      <c r="UJW7" s="1135"/>
      <c r="UJX7" s="1135"/>
      <c r="UJY7" s="1135"/>
      <c r="UJZ7" s="1135"/>
      <c r="UKA7" s="1135"/>
      <c r="UKB7" s="1135"/>
      <c r="UKC7" s="1135"/>
      <c r="UKD7" s="1135"/>
      <c r="UKE7" s="1135"/>
      <c r="UKF7" s="1135"/>
      <c r="UKG7" s="1135"/>
      <c r="UKH7" s="1135"/>
      <c r="UKI7" s="1135"/>
      <c r="UKJ7" s="1135"/>
      <c r="UKK7" s="1135"/>
      <c r="UKL7" s="1135"/>
      <c r="UKM7" s="1135"/>
      <c r="UKN7" s="1135"/>
      <c r="UKO7" s="1135"/>
      <c r="UKP7" s="1135"/>
      <c r="UKQ7" s="1135"/>
      <c r="UKR7" s="1135"/>
      <c r="UKS7" s="1135"/>
      <c r="UKT7" s="1135"/>
      <c r="UKU7" s="1135"/>
      <c r="UKV7" s="1135"/>
      <c r="UKW7" s="1135"/>
      <c r="UKX7" s="1135"/>
      <c r="UKY7" s="1135"/>
      <c r="UKZ7" s="1135"/>
      <c r="ULA7" s="1135"/>
      <c r="ULB7" s="1135"/>
      <c r="ULC7" s="1135"/>
      <c r="ULD7" s="1135"/>
      <c r="ULE7" s="1135"/>
      <c r="ULF7" s="1135"/>
      <c r="ULG7" s="1135"/>
      <c r="ULH7" s="1135"/>
      <c r="ULI7" s="1135"/>
      <c r="ULJ7" s="1135"/>
      <c r="ULK7" s="1135"/>
      <c r="ULL7" s="1135"/>
      <c r="ULM7" s="1135"/>
      <c r="ULN7" s="1135"/>
      <c r="ULO7" s="1135"/>
      <c r="ULP7" s="1135"/>
      <c r="ULQ7" s="1135"/>
      <c r="ULR7" s="1135"/>
      <c r="ULS7" s="1135"/>
      <c r="ULT7" s="1135"/>
      <c r="ULU7" s="1135"/>
      <c r="ULV7" s="1135"/>
      <c r="ULW7" s="1135"/>
      <c r="ULX7" s="1135"/>
      <c r="ULY7" s="1135"/>
      <c r="ULZ7" s="1135"/>
      <c r="UMA7" s="1135"/>
      <c r="UMB7" s="1135"/>
      <c r="UMC7" s="1135"/>
      <c r="UMD7" s="1135"/>
      <c r="UME7" s="1135"/>
      <c r="UMF7" s="1135"/>
      <c r="UMG7" s="1135"/>
      <c r="UMH7" s="1135"/>
      <c r="UMI7" s="1135"/>
      <c r="UMJ7" s="1135"/>
      <c r="UMK7" s="1135"/>
      <c r="UML7" s="1135"/>
      <c r="UMM7" s="1135"/>
      <c r="UMN7" s="1135"/>
      <c r="UMO7" s="1135"/>
      <c r="UMP7" s="1135"/>
      <c r="UMQ7" s="1135"/>
      <c r="UMR7" s="1135"/>
      <c r="UMS7" s="1135"/>
      <c r="UMT7" s="1135"/>
      <c r="UMU7" s="1135"/>
      <c r="UMV7" s="1135"/>
      <c r="UMW7" s="1135"/>
      <c r="UMX7" s="1135"/>
      <c r="UMY7" s="1135"/>
      <c r="UMZ7" s="1135"/>
      <c r="UNA7" s="1135"/>
      <c r="UNB7" s="1135"/>
      <c r="UNC7" s="1135"/>
      <c r="UND7" s="1135"/>
      <c r="UNE7" s="1135"/>
      <c r="UNF7" s="1135"/>
      <c r="UNG7" s="1135"/>
      <c r="UNH7" s="1135"/>
      <c r="UNI7" s="1135"/>
      <c r="UNJ7" s="1135"/>
      <c r="UNK7" s="1135"/>
      <c r="UNL7" s="1135"/>
      <c r="UNM7" s="1135"/>
      <c r="UNN7" s="1135"/>
      <c r="UNO7" s="1135"/>
      <c r="UNP7" s="1135"/>
      <c r="UNQ7" s="1135"/>
      <c r="UNR7" s="1135"/>
      <c r="UNS7" s="1135"/>
      <c r="UNT7" s="1135"/>
      <c r="UNU7" s="1135"/>
      <c r="UNV7" s="1135"/>
      <c r="UNW7" s="1135"/>
      <c r="UNX7" s="1135"/>
      <c r="UNY7" s="1135"/>
      <c r="UNZ7" s="1135"/>
      <c r="UOA7" s="1135"/>
      <c r="UOB7" s="1135"/>
      <c r="UOC7" s="1135"/>
      <c r="UOD7" s="1135"/>
      <c r="UOE7" s="1135"/>
      <c r="UOF7" s="1135"/>
      <c r="UOG7" s="1135"/>
      <c r="UOH7" s="1135"/>
      <c r="UOI7" s="1135"/>
      <c r="UOJ7" s="1135"/>
      <c r="UOK7" s="1135"/>
      <c r="UOL7" s="1135"/>
      <c r="UOM7" s="1135"/>
      <c r="UON7" s="1135"/>
      <c r="UOO7" s="1135"/>
      <c r="UOP7" s="1135"/>
      <c r="UOQ7" s="1135"/>
      <c r="UOR7" s="1135"/>
      <c r="UOS7" s="1135"/>
      <c r="UOT7" s="1135"/>
      <c r="UOU7" s="1135"/>
      <c r="UOV7" s="1135"/>
      <c r="UOW7" s="1135"/>
      <c r="UOX7" s="1135"/>
      <c r="UOY7" s="1135"/>
      <c r="UOZ7" s="1135"/>
      <c r="UPA7" s="1135"/>
      <c r="UPB7" s="1135"/>
      <c r="UPC7" s="1135"/>
      <c r="UPD7" s="1135"/>
      <c r="UPE7" s="1135"/>
      <c r="UPF7" s="1135"/>
      <c r="UPG7" s="1135"/>
      <c r="UPH7" s="1135"/>
      <c r="UPI7" s="1135"/>
      <c r="UPJ7" s="1135"/>
      <c r="UPK7" s="1135"/>
      <c r="UPL7" s="1135"/>
      <c r="UPM7" s="1135"/>
      <c r="UPN7" s="1135"/>
      <c r="UPO7" s="1135"/>
      <c r="UPP7" s="1135"/>
      <c r="UPQ7" s="1135"/>
      <c r="UPR7" s="1135"/>
      <c r="UPS7" s="1135"/>
      <c r="UPT7" s="1135"/>
      <c r="UPU7" s="1135"/>
      <c r="UPV7" s="1135"/>
      <c r="UPW7" s="1135"/>
      <c r="UPX7" s="1135"/>
      <c r="UPY7" s="1135"/>
      <c r="UPZ7" s="1135"/>
      <c r="UQA7" s="1135"/>
      <c r="UQB7" s="1135"/>
      <c r="UQC7" s="1135"/>
      <c r="UQD7" s="1135"/>
      <c r="UQE7" s="1135"/>
      <c r="UQF7" s="1135"/>
      <c r="UQG7" s="1135"/>
      <c r="UQH7" s="1135"/>
      <c r="UQI7" s="1135"/>
      <c r="UQJ7" s="1135"/>
      <c r="UQK7" s="1135"/>
      <c r="UQL7" s="1135"/>
      <c r="UQM7" s="1135"/>
      <c r="UQN7" s="1135"/>
      <c r="UQO7" s="1135"/>
      <c r="UQP7" s="1135"/>
      <c r="UQQ7" s="1135"/>
      <c r="UQR7" s="1135"/>
      <c r="UQS7" s="1135"/>
      <c r="UQT7" s="1135"/>
      <c r="UQU7" s="1135"/>
      <c r="UQV7" s="1135"/>
      <c r="UQW7" s="1135"/>
      <c r="UQX7" s="1135"/>
      <c r="UQY7" s="1135"/>
      <c r="UQZ7" s="1135"/>
      <c r="URA7" s="1135"/>
      <c r="URB7" s="1135"/>
      <c r="URC7" s="1135"/>
      <c r="URD7" s="1135"/>
      <c r="URE7" s="1135"/>
      <c r="URF7" s="1135"/>
      <c r="URG7" s="1135"/>
      <c r="URH7" s="1135"/>
      <c r="URI7" s="1135"/>
      <c r="URJ7" s="1135"/>
      <c r="URK7" s="1135"/>
      <c r="URL7" s="1135"/>
      <c r="URM7" s="1135"/>
      <c r="URN7" s="1135"/>
      <c r="URO7" s="1135"/>
      <c r="URP7" s="1135"/>
      <c r="URQ7" s="1135"/>
      <c r="URR7" s="1135"/>
      <c r="URS7" s="1135"/>
      <c r="URT7" s="1135"/>
      <c r="URU7" s="1135"/>
      <c r="URV7" s="1135"/>
      <c r="URW7" s="1135"/>
      <c r="URX7" s="1135"/>
      <c r="URY7" s="1135"/>
      <c r="URZ7" s="1135"/>
      <c r="USA7" s="1135"/>
      <c r="USB7" s="1135"/>
      <c r="USC7" s="1135"/>
      <c r="USD7" s="1135"/>
      <c r="USE7" s="1135"/>
      <c r="USF7" s="1135"/>
      <c r="USG7" s="1135"/>
      <c r="USH7" s="1135"/>
      <c r="USI7" s="1135"/>
      <c r="USJ7" s="1135"/>
      <c r="USK7" s="1135"/>
      <c r="USL7" s="1135"/>
      <c r="USM7" s="1135"/>
      <c r="USN7" s="1135"/>
      <c r="USO7" s="1135"/>
      <c r="USP7" s="1135"/>
      <c r="USQ7" s="1135"/>
      <c r="USR7" s="1135"/>
      <c r="USS7" s="1135"/>
      <c r="UST7" s="1135"/>
      <c r="USU7" s="1135"/>
      <c r="USV7" s="1135"/>
      <c r="USW7" s="1135"/>
      <c r="USX7" s="1135"/>
      <c r="USY7" s="1135"/>
      <c r="USZ7" s="1135"/>
      <c r="UTA7" s="1135"/>
      <c r="UTB7" s="1135"/>
      <c r="UTC7" s="1135"/>
      <c r="UTD7" s="1135"/>
      <c r="UTE7" s="1135"/>
      <c r="UTF7" s="1135"/>
      <c r="UTG7" s="1135"/>
      <c r="UTH7" s="1135"/>
      <c r="UTI7" s="1135"/>
      <c r="UTJ7" s="1135"/>
      <c r="UTK7" s="1135"/>
      <c r="UTL7" s="1135"/>
      <c r="UTM7" s="1135"/>
      <c r="UTN7" s="1135"/>
      <c r="UTO7" s="1135"/>
      <c r="UTP7" s="1135"/>
      <c r="UTQ7" s="1135"/>
      <c r="UTR7" s="1135"/>
      <c r="UTS7" s="1135"/>
      <c r="UTT7" s="1135"/>
      <c r="UTU7" s="1135"/>
      <c r="UTV7" s="1135"/>
      <c r="UTW7" s="1135"/>
      <c r="UTX7" s="1135"/>
      <c r="UTY7" s="1135"/>
      <c r="UTZ7" s="1135"/>
      <c r="UUA7" s="1135"/>
      <c r="UUB7" s="1135"/>
      <c r="UUC7" s="1135"/>
      <c r="UUD7" s="1135"/>
      <c r="UUE7" s="1135"/>
      <c r="UUF7" s="1135"/>
      <c r="UUG7" s="1135"/>
      <c r="UUH7" s="1135"/>
      <c r="UUI7" s="1135"/>
      <c r="UUJ7" s="1135"/>
      <c r="UUK7" s="1135"/>
      <c r="UUL7" s="1135"/>
      <c r="UUM7" s="1135"/>
      <c r="UUN7" s="1135"/>
      <c r="UUO7" s="1135"/>
      <c r="UUP7" s="1135"/>
      <c r="UUQ7" s="1135"/>
      <c r="UUR7" s="1135"/>
      <c r="UUS7" s="1135"/>
      <c r="UUT7" s="1135"/>
      <c r="UUU7" s="1135"/>
      <c r="UUV7" s="1135"/>
      <c r="UUW7" s="1135"/>
      <c r="UUX7" s="1135"/>
      <c r="UUY7" s="1135"/>
      <c r="UUZ7" s="1135"/>
      <c r="UVA7" s="1135"/>
      <c r="UVB7" s="1135"/>
      <c r="UVC7" s="1135"/>
      <c r="UVD7" s="1135"/>
      <c r="UVE7" s="1135"/>
      <c r="UVF7" s="1135"/>
      <c r="UVG7" s="1135"/>
      <c r="UVH7" s="1135"/>
      <c r="UVI7" s="1135"/>
      <c r="UVJ7" s="1135"/>
      <c r="UVK7" s="1135"/>
      <c r="UVL7" s="1135"/>
      <c r="UVM7" s="1135"/>
      <c r="UVN7" s="1135"/>
      <c r="UVO7" s="1135"/>
      <c r="UVP7" s="1135"/>
      <c r="UVQ7" s="1135"/>
      <c r="UVR7" s="1135"/>
      <c r="UVS7" s="1135"/>
      <c r="UVT7" s="1135"/>
      <c r="UVU7" s="1135"/>
      <c r="UVV7" s="1135"/>
      <c r="UVW7" s="1135"/>
      <c r="UVX7" s="1135"/>
      <c r="UVY7" s="1135"/>
      <c r="UVZ7" s="1135"/>
      <c r="UWA7" s="1135"/>
      <c r="UWB7" s="1135"/>
      <c r="UWC7" s="1135"/>
      <c r="UWD7" s="1135"/>
      <c r="UWE7" s="1135"/>
      <c r="UWF7" s="1135"/>
      <c r="UWG7" s="1135"/>
      <c r="UWH7" s="1135"/>
      <c r="UWI7" s="1135"/>
      <c r="UWJ7" s="1135"/>
      <c r="UWK7" s="1135"/>
      <c r="UWL7" s="1135"/>
      <c r="UWM7" s="1135"/>
      <c r="UWN7" s="1135"/>
      <c r="UWO7" s="1135"/>
      <c r="UWP7" s="1135"/>
      <c r="UWQ7" s="1135"/>
      <c r="UWR7" s="1135"/>
      <c r="UWS7" s="1135"/>
      <c r="UWT7" s="1135"/>
      <c r="UWU7" s="1135"/>
      <c r="UWV7" s="1135"/>
      <c r="UWW7" s="1135"/>
      <c r="UWX7" s="1135"/>
      <c r="UWY7" s="1135"/>
      <c r="UWZ7" s="1135"/>
      <c r="UXA7" s="1135"/>
      <c r="UXB7" s="1135"/>
      <c r="UXC7" s="1135"/>
      <c r="UXD7" s="1135"/>
      <c r="UXE7" s="1135"/>
      <c r="UXF7" s="1135"/>
      <c r="UXG7" s="1135"/>
      <c r="UXH7" s="1135"/>
      <c r="UXI7" s="1135"/>
      <c r="UXJ7" s="1135"/>
      <c r="UXK7" s="1135"/>
      <c r="UXL7" s="1135"/>
      <c r="UXM7" s="1135"/>
      <c r="UXN7" s="1135"/>
      <c r="UXO7" s="1135"/>
      <c r="UXP7" s="1135"/>
      <c r="UXQ7" s="1135"/>
      <c r="UXR7" s="1135"/>
      <c r="UXS7" s="1135"/>
      <c r="UXT7" s="1135"/>
      <c r="UXU7" s="1135"/>
      <c r="UXV7" s="1135"/>
      <c r="UXW7" s="1135"/>
      <c r="UXX7" s="1135"/>
      <c r="UXY7" s="1135"/>
      <c r="UXZ7" s="1135"/>
      <c r="UYA7" s="1135"/>
      <c r="UYB7" s="1135"/>
      <c r="UYC7" s="1135"/>
      <c r="UYD7" s="1135"/>
      <c r="UYE7" s="1135"/>
      <c r="UYF7" s="1135"/>
      <c r="UYG7" s="1135"/>
      <c r="UYH7" s="1135"/>
      <c r="UYI7" s="1135"/>
      <c r="UYJ7" s="1135"/>
      <c r="UYK7" s="1135"/>
      <c r="UYL7" s="1135"/>
      <c r="UYM7" s="1135"/>
      <c r="UYN7" s="1135"/>
      <c r="UYO7" s="1135"/>
      <c r="UYP7" s="1135"/>
      <c r="UYQ7" s="1135"/>
      <c r="UYR7" s="1135"/>
      <c r="UYS7" s="1135"/>
      <c r="UYT7" s="1135"/>
      <c r="UYU7" s="1135"/>
      <c r="UYV7" s="1135"/>
      <c r="UYW7" s="1135"/>
      <c r="UYX7" s="1135"/>
      <c r="UYY7" s="1135"/>
      <c r="UYZ7" s="1135"/>
      <c r="UZA7" s="1135"/>
      <c r="UZB7" s="1135"/>
      <c r="UZC7" s="1135"/>
      <c r="UZD7" s="1135"/>
      <c r="UZE7" s="1135"/>
      <c r="UZF7" s="1135"/>
      <c r="UZG7" s="1135"/>
      <c r="UZH7" s="1135"/>
      <c r="UZI7" s="1135"/>
      <c r="UZJ7" s="1135"/>
      <c r="UZK7" s="1135"/>
      <c r="UZL7" s="1135"/>
      <c r="UZM7" s="1135"/>
      <c r="UZN7" s="1135"/>
      <c r="UZO7" s="1135"/>
      <c r="UZP7" s="1135"/>
      <c r="UZQ7" s="1135"/>
      <c r="UZR7" s="1135"/>
      <c r="UZS7" s="1135"/>
      <c r="UZT7" s="1135"/>
      <c r="UZU7" s="1135"/>
      <c r="UZV7" s="1135"/>
      <c r="UZW7" s="1135"/>
      <c r="UZX7" s="1135"/>
      <c r="UZY7" s="1135"/>
      <c r="UZZ7" s="1135"/>
      <c r="VAA7" s="1135"/>
      <c r="VAB7" s="1135"/>
      <c r="VAC7" s="1135"/>
      <c r="VAD7" s="1135"/>
      <c r="VAE7" s="1135"/>
      <c r="VAF7" s="1135"/>
      <c r="VAG7" s="1135"/>
      <c r="VAH7" s="1135"/>
      <c r="VAI7" s="1135"/>
      <c r="VAJ7" s="1135"/>
      <c r="VAK7" s="1135"/>
      <c r="VAL7" s="1135"/>
      <c r="VAM7" s="1135"/>
      <c r="VAN7" s="1135"/>
      <c r="VAO7" s="1135"/>
      <c r="VAP7" s="1135"/>
      <c r="VAQ7" s="1135"/>
      <c r="VAR7" s="1135"/>
      <c r="VAS7" s="1135"/>
      <c r="VAT7" s="1135"/>
      <c r="VAU7" s="1135"/>
      <c r="VAV7" s="1135"/>
      <c r="VAW7" s="1135"/>
      <c r="VAX7" s="1135"/>
      <c r="VAY7" s="1135"/>
      <c r="VAZ7" s="1135"/>
      <c r="VBA7" s="1135"/>
      <c r="VBB7" s="1135"/>
      <c r="VBC7" s="1135"/>
      <c r="VBD7" s="1135"/>
      <c r="VBE7" s="1135"/>
      <c r="VBF7" s="1135"/>
      <c r="VBG7" s="1135"/>
      <c r="VBH7" s="1135"/>
      <c r="VBI7" s="1135"/>
      <c r="VBJ7" s="1135"/>
      <c r="VBK7" s="1135"/>
      <c r="VBL7" s="1135"/>
      <c r="VBM7" s="1135"/>
      <c r="VBN7" s="1135"/>
      <c r="VBO7" s="1135"/>
      <c r="VBP7" s="1135"/>
      <c r="VBQ7" s="1135"/>
      <c r="VBR7" s="1135"/>
      <c r="VBS7" s="1135"/>
      <c r="VBT7" s="1135"/>
      <c r="VBU7" s="1135"/>
      <c r="VBV7" s="1135"/>
      <c r="VBW7" s="1135"/>
      <c r="VBX7" s="1135"/>
      <c r="VBY7" s="1135"/>
      <c r="VBZ7" s="1135"/>
      <c r="VCA7" s="1135"/>
      <c r="VCB7" s="1135"/>
      <c r="VCC7" s="1135"/>
      <c r="VCD7" s="1135"/>
      <c r="VCE7" s="1135"/>
      <c r="VCF7" s="1135"/>
      <c r="VCG7" s="1135"/>
      <c r="VCH7" s="1135"/>
      <c r="VCI7" s="1135"/>
      <c r="VCJ7" s="1135"/>
      <c r="VCK7" s="1135"/>
      <c r="VCL7" s="1135"/>
      <c r="VCM7" s="1135"/>
      <c r="VCN7" s="1135"/>
      <c r="VCO7" s="1135"/>
      <c r="VCP7" s="1135"/>
      <c r="VCQ7" s="1135"/>
      <c r="VCR7" s="1135"/>
      <c r="VCS7" s="1135"/>
      <c r="VCT7" s="1135"/>
      <c r="VCU7" s="1135"/>
      <c r="VCV7" s="1135"/>
      <c r="VCW7" s="1135"/>
      <c r="VCX7" s="1135"/>
      <c r="VCY7" s="1135"/>
      <c r="VCZ7" s="1135"/>
      <c r="VDA7" s="1135"/>
      <c r="VDB7" s="1135"/>
      <c r="VDC7" s="1135"/>
      <c r="VDD7" s="1135"/>
      <c r="VDE7" s="1135"/>
      <c r="VDF7" s="1135"/>
      <c r="VDG7" s="1135"/>
      <c r="VDH7" s="1135"/>
      <c r="VDI7" s="1135"/>
      <c r="VDJ7" s="1135"/>
      <c r="VDK7" s="1135"/>
      <c r="VDL7" s="1135"/>
      <c r="VDM7" s="1135"/>
      <c r="VDN7" s="1135"/>
      <c r="VDO7" s="1135"/>
      <c r="VDP7" s="1135"/>
      <c r="VDQ7" s="1135"/>
      <c r="VDR7" s="1135"/>
      <c r="VDS7" s="1135"/>
      <c r="VDT7" s="1135"/>
      <c r="VDU7" s="1135"/>
      <c r="VDV7" s="1135"/>
      <c r="VDW7" s="1135"/>
      <c r="VDX7" s="1135"/>
      <c r="VDY7" s="1135"/>
      <c r="VDZ7" s="1135"/>
      <c r="VEA7" s="1135"/>
      <c r="VEB7" s="1135"/>
      <c r="VEC7" s="1135"/>
      <c r="VED7" s="1135"/>
      <c r="VEE7" s="1135"/>
      <c r="VEF7" s="1135"/>
      <c r="VEG7" s="1135"/>
      <c r="VEH7" s="1135"/>
      <c r="VEI7" s="1135"/>
      <c r="VEJ7" s="1135"/>
      <c r="VEK7" s="1135"/>
      <c r="VEL7" s="1135"/>
      <c r="VEM7" s="1135"/>
      <c r="VEN7" s="1135"/>
      <c r="VEO7" s="1135"/>
      <c r="VEP7" s="1135"/>
      <c r="VEQ7" s="1135"/>
      <c r="VER7" s="1135"/>
      <c r="VES7" s="1135"/>
      <c r="VET7" s="1135"/>
      <c r="VEU7" s="1135"/>
      <c r="VEV7" s="1135"/>
      <c r="VEW7" s="1135"/>
      <c r="VEX7" s="1135"/>
      <c r="VEY7" s="1135"/>
      <c r="VEZ7" s="1135"/>
      <c r="VFA7" s="1135"/>
      <c r="VFB7" s="1135"/>
      <c r="VFC7" s="1135"/>
      <c r="VFD7" s="1135"/>
      <c r="VFE7" s="1135"/>
      <c r="VFF7" s="1135"/>
      <c r="VFG7" s="1135"/>
      <c r="VFH7" s="1135"/>
      <c r="VFI7" s="1135"/>
      <c r="VFJ7" s="1135"/>
      <c r="VFK7" s="1135"/>
      <c r="VFL7" s="1135"/>
      <c r="VFM7" s="1135"/>
      <c r="VFN7" s="1135"/>
      <c r="VFO7" s="1135"/>
      <c r="VFP7" s="1135"/>
      <c r="VFQ7" s="1135"/>
      <c r="VFR7" s="1135"/>
      <c r="VFS7" s="1135"/>
      <c r="VFT7" s="1135"/>
      <c r="VFU7" s="1135"/>
      <c r="VFV7" s="1135"/>
      <c r="VFW7" s="1135"/>
      <c r="VFX7" s="1135"/>
      <c r="VFY7" s="1135"/>
      <c r="VFZ7" s="1135"/>
      <c r="VGA7" s="1135"/>
      <c r="VGB7" s="1135"/>
      <c r="VGC7" s="1135"/>
      <c r="VGD7" s="1135"/>
      <c r="VGE7" s="1135"/>
      <c r="VGF7" s="1135"/>
      <c r="VGG7" s="1135"/>
      <c r="VGH7" s="1135"/>
      <c r="VGI7" s="1135"/>
      <c r="VGJ7" s="1135"/>
      <c r="VGK7" s="1135"/>
      <c r="VGL7" s="1135"/>
      <c r="VGM7" s="1135"/>
      <c r="VGN7" s="1135"/>
      <c r="VGO7" s="1135"/>
      <c r="VGP7" s="1135"/>
      <c r="VGQ7" s="1135"/>
      <c r="VGR7" s="1135"/>
      <c r="VGS7" s="1135"/>
      <c r="VGT7" s="1135"/>
      <c r="VGU7" s="1135"/>
      <c r="VGV7" s="1135"/>
      <c r="VGW7" s="1135"/>
      <c r="VGX7" s="1135"/>
      <c r="VGY7" s="1135"/>
      <c r="VGZ7" s="1135"/>
      <c r="VHA7" s="1135"/>
      <c r="VHB7" s="1135"/>
      <c r="VHC7" s="1135"/>
      <c r="VHD7" s="1135"/>
      <c r="VHE7" s="1135"/>
      <c r="VHF7" s="1135"/>
      <c r="VHG7" s="1135"/>
      <c r="VHH7" s="1135"/>
      <c r="VHI7" s="1135"/>
      <c r="VHJ7" s="1135"/>
      <c r="VHK7" s="1135"/>
      <c r="VHL7" s="1135"/>
      <c r="VHM7" s="1135"/>
      <c r="VHN7" s="1135"/>
      <c r="VHO7" s="1135"/>
      <c r="VHP7" s="1135"/>
      <c r="VHQ7" s="1135"/>
      <c r="VHR7" s="1135"/>
      <c r="VHS7" s="1135"/>
      <c r="VHT7" s="1135"/>
      <c r="VHU7" s="1135"/>
      <c r="VHV7" s="1135"/>
      <c r="VHW7" s="1135"/>
      <c r="VHX7" s="1135"/>
      <c r="VHY7" s="1135"/>
      <c r="VHZ7" s="1135"/>
      <c r="VIA7" s="1135"/>
      <c r="VIB7" s="1135"/>
      <c r="VIC7" s="1135"/>
      <c r="VID7" s="1135"/>
      <c r="VIE7" s="1135"/>
      <c r="VIF7" s="1135"/>
      <c r="VIG7" s="1135"/>
      <c r="VIH7" s="1135"/>
      <c r="VII7" s="1135"/>
      <c r="VIJ7" s="1135"/>
      <c r="VIK7" s="1135"/>
      <c r="VIL7" s="1135"/>
      <c r="VIM7" s="1135"/>
      <c r="VIN7" s="1135"/>
      <c r="VIO7" s="1135"/>
      <c r="VIP7" s="1135"/>
      <c r="VIQ7" s="1135"/>
      <c r="VIR7" s="1135"/>
      <c r="VIS7" s="1135"/>
      <c r="VIT7" s="1135"/>
      <c r="VIU7" s="1135"/>
      <c r="VIV7" s="1135"/>
      <c r="VIW7" s="1135"/>
      <c r="VIX7" s="1135"/>
      <c r="VIY7" s="1135"/>
      <c r="VIZ7" s="1135"/>
      <c r="VJA7" s="1135"/>
      <c r="VJB7" s="1135"/>
      <c r="VJC7" s="1135"/>
      <c r="VJD7" s="1135"/>
      <c r="VJE7" s="1135"/>
      <c r="VJF7" s="1135"/>
      <c r="VJG7" s="1135"/>
      <c r="VJH7" s="1135"/>
      <c r="VJI7" s="1135"/>
      <c r="VJJ7" s="1135"/>
      <c r="VJK7" s="1135"/>
      <c r="VJL7" s="1135"/>
      <c r="VJM7" s="1135"/>
      <c r="VJN7" s="1135"/>
      <c r="VJO7" s="1135"/>
      <c r="VJP7" s="1135"/>
      <c r="VJQ7" s="1135"/>
      <c r="VJR7" s="1135"/>
      <c r="VJS7" s="1135"/>
      <c r="VJT7" s="1135"/>
      <c r="VJU7" s="1135"/>
      <c r="VJV7" s="1135"/>
      <c r="VJW7" s="1135"/>
      <c r="VJX7" s="1135"/>
      <c r="VJY7" s="1135"/>
      <c r="VJZ7" s="1135"/>
      <c r="VKA7" s="1135"/>
      <c r="VKB7" s="1135"/>
      <c r="VKC7" s="1135"/>
      <c r="VKD7" s="1135"/>
      <c r="VKE7" s="1135"/>
      <c r="VKF7" s="1135"/>
      <c r="VKG7" s="1135"/>
      <c r="VKH7" s="1135"/>
      <c r="VKI7" s="1135"/>
      <c r="VKJ7" s="1135"/>
      <c r="VKK7" s="1135"/>
      <c r="VKL7" s="1135"/>
      <c r="VKM7" s="1135"/>
      <c r="VKN7" s="1135"/>
      <c r="VKO7" s="1135"/>
      <c r="VKP7" s="1135"/>
      <c r="VKQ7" s="1135"/>
      <c r="VKR7" s="1135"/>
      <c r="VKS7" s="1135"/>
      <c r="VKT7" s="1135"/>
      <c r="VKU7" s="1135"/>
      <c r="VKV7" s="1135"/>
      <c r="VKW7" s="1135"/>
      <c r="VKX7" s="1135"/>
      <c r="VKY7" s="1135"/>
      <c r="VKZ7" s="1135"/>
      <c r="VLA7" s="1135"/>
      <c r="VLB7" s="1135"/>
      <c r="VLC7" s="1135"/>
      <c r="VLD7" s="1135"/>
      <c r="VLE7" s="1135"/>
      <c r="VLF7" s="1135"/>
      <c r="VLG7" s="1135"/>
      <c r="VLH7" s="1135"/>
      <c r="VLI7" s="1135"/>
      <c r="VLJ7" s="1135"/>
      <c r="VLK7" s="1135"/>
      <c r="VLL7" s="1135"/>
      <c r="VLM7" s="1135"/>
      <c r="VLN7" s="1135"/>
      <c r="VLO7" s="1135"/>
      <c r="VLP7" s="1135"/>
      <c r="VLQ7" s="1135"/>
      <c r="VLR7" s="1135"/>
      <c r="VLS7" s="1135"/>
      <c r="VLT7" s="1135"/>
      <c r="VLU7" s="1135"/>
      <c r="VLV7" s="1135"/>
      <c r="VLW7" s="1135"/>
      <c r="VLX7" s="1135"/>
      <c r="VLY7" s="1135"/>
      <c r="VLZ7" s="1135"/>
      <c r="VMA7" s="1135"/>
      <c r="VMB7" s="1135"/>
      <c r="VMC7" s="1135"/>
      <c r="VMD7" s="1135"/>
      <c r="VME7" s="1135"/>
      <c r="VMF7" s="1135"/>
      <c r="VMG7" s="1135"/>
      <c r="VMH7" s="1135"/>
      <c r="VMI7" s="1135"/>
      <c r="VMJ7" s="1135"/>
      <c r="VMK7" s="1135"/>
      <c r="VML7" s="1135"/>
      <c r="VMM7" s="1135"/>
      <c r="VMN7" s="1135"/>
      <c r="VMO7" s="1135"/>
      <c r="VMP7" s="1135"/>
      <c r="VMQ7" s="1135"/>
      <c r="VMR7" s="1135"/>
      <c r="VMS7" s="1135"/>
      <c r="VMT7" s="1135"/>
      <c r="VMU7" s="1135"/>
      <c r="VMV7" s="1135"/>
      <c r="VMW7" s="1135"/>
      <c r="VMX7" s="1135"/>
      <c r="VMY7" s="1135"/>
      <c r="VMZ7" s="1135"/>
      <c r="VNA7" s="1135"/>
      <c r="VNB7" s="1135"/>
      <c r="VNC7" s="1135"/>
      <c r="VND7" s="1135"/>
      <c r="VNE7" s="1135"/>
      <c r="VNF7" s="1135"/>
      <c r="VNG7" s="1135"/>
      <c r="VNH7" s="1135"/>
      <c r="VNI7" s="1135"/>
      <c r="VNJ7" s="1135"/>
      <c r="VNK7" s="1135"/>
      <c r="VNL7" s="1135"/>
      <c r="VNM7" s="1135"/>
      <c r="VNN7" s="1135"/>
      <c r="VNO7" s="1135"/>
      <c r="VNP7" s="1135"/>
      <c r="VNQ7" s="1135"/>
      <c r="VNR7" s="1135"/>
      <c r="VNS7" s="1135"/>
      <c r="VNT7" s="1135"/>
      <c r="VNU7" s="1135"/>
      <c r="VNV7" s="1135"/>
      <c r="VNW7" s="1135"/>
      <c r="VNX7" s="1135"/>
      <c r="VNY7" s="1135"/>
      <c r="VNZ7" s="1135"/>
      <c r="VOA7" s="1135"/>
      <c r="VOB7" s="1135"/>
      <c r="VOC7" s="1135"/>
      <c r="VOD7" s="1135"/>
      <c r="VOE7" s="1135"/>
      <c r="VOF7" s="1135"/>
      <c r="VOG7" s="1135"/>
      <c r="VOH7" s="1135"/>
      <c r="VOI7" s="1135"/>
      <c r="VOJ7" s="1135"/>
      <c r="VOK7" s="1135"/>
      <c r="VOL7" s="1135"/>
      <c r="VOM7" s="1135"/>
      <c r="VON7" s="1135"/>
      <c r="VOO7" s="1135"/>
      <c r="VOP7" s="1135"/>
      <c r="VOQ7" s="1135"/>
      <c r="VOR7" s="1135"/>
      <c r="VOS7" s="1135"/>
      <c r="VOT7" s="1135"/>
      <c r="VOU7" s="1135"/>
      <c r="VOV7" s="1135"/>
      <c r="VOW7" s="1135"/>
      <c r="VOX7" s="1135"/>
      <c r="VOY7" s="1135"/>
      <c r="VOZ7" s="1135"/>
      <c r="VPA7" s="1135"/>
      <c r="VPB7" s="1135"/>
      <c r="VPC7" s="1135"/>
      <c r="VPD7" s="1135"/>
      <c r="VPE7" s="1135"/>
      <c r="VPF7" s="1135"/>
      <c r="VPG7" s="1135"/>
      <c r="VPH7" s="1135"/>
      <c r="VPI7" s="1135"/>
      <c r="VPJ7" s="1135"/>
      <c r="VPK7" s="1135"/>
      <c r="VPL7" s="1135"/>
      <c r="VPM7" s="1135"/>
      <c r="VPN7" s="1135"/>
      <c r="VPO7" s="1135"/>
      <c r="VPP7" s="1135"/>
      <c r="VPQ7" s="1135"/>
      <c r="VPR7" s="1135"/>
      <c r="VPS7" s="1135"/>
      <c r="VPT7" s="1135"/>
      <c r="VPU7" s="1135"/>
      <c r="VPV7" s="1135"/>
      <c r="VPW7" s="1135"/>
      <c r="VPX7" s="1135"/>
      <c r="VPY7" s="1135"/>
      <c r="VPZ7" s="1135"/>
      <c r="VQA7" s="1135"/>
      <c r="VQB7" s="1135"/>
      <c r="VQC7" s="1135"/>
      <c r="VQD7" s="1135"/>
      <c r="VQE7" s="1135"/>
      <c r="VQF7" s="1135"/>
      <c r="VQG7" s="1135"/>
      <c r="VQH7" s="1135"/>
      <c r="VQI7" s="1135"/>
      <c r="VQJ7" s="1135"/>
      <c r="VQK7" s="1135"/>
      <c r="VQL7" s="1135"/>
      <c r="VQM7" s="1135"/>
      <c r="VQN7" s="1135"/>
      <c r="VQO7" s="1135"/>
      <c r="VQP7" s="1135"/>
      <c r="VQQ7" s="1135"/>
      <c r="VQR7" s="1135"/>
      <c r="VQS7" s="1135"/>
      <c r="VQT7" s="1135"/>
      <c r="VQU7" s="1135"/>
      <c r="VQV7" s="1135"/>
      <c r="VQW7" s="1135"/>
      <c r="VQX7" s="1135"/>
      <c r="VQY7" s="1135"/>
      <c r="VQZ7" s="1135"/>
      <c r="VRA7" s="1135"/>
      <c r="VRB7" s="1135"/>
      <c r="VRC7" s="1135"/>
      <c r="VRD7" s="1135"/>
      <c r="VRE7" s="1135"/>
      <c r="VRF7" s="1135"/>
      <c r="VRG7" s="1135"/>
      <c r="VRH7" s="1135"/>
      <c r="VRI7" s="1135"/>
      <c r="VRJ7" s="1135"/>
      <c r="VRK7" s="1135"/>
      <c r="VRL7" s="1135"/>
      <c r="VRM7" s="1135"/>
      <c r="VRN7" s="1135"/>
      <c r="VRO7" s="1135"/>
      <c r="VRP7" s="1135"/>
      <c r="VRQ7" s="1135"/>
      <c r="VRR7" s="1135"/>
      <c r="VRS7" s="1135"/>
      <c r="VRT7" s="1135"/>
      <c r="VRU7" s="1135"/>
      <c r="VRV7" s="1135"/>
      <c r="VRW7" s="1135"/>
      <c r="VRX7" s="1135"/>
      <c r="VRY7" s="1135"/>
      <c r="VRZ7" s="1135"/>
      <c r="VSA7" s="1135"/>
      <c r="VSB7" s="1135"/>
      <c r="VSC7" s="1135"/>
      <c r="VSD7" s="1135"/>
      <c r="VSE7" s="1135"/>
      <c r="VSF7" s="1135"/>
      <c r="VSG7" s="1135"/>
      <c r="VSH7" s="1135"/>
      <c r="VSI7" s="1135"/>
      <c r="VSJ7" s="1135"/>
      <c r="VSK7" s="1135"/>
      <c r="VSL7" s="1135"/>
      <c r="VSM7" s="1135"/>
      <c r="VSN7" s="1135"/>
      <c r="VSO7" s="1135"/>
      <c r="VSP7" s="1135"/>
      <c r="VSQ7" s="1135"/>
      <c r="VSR7" s="1135"/>
      <c r="VSS7" s="1135"/>
      <c r="VST7" s="1135"/>
      <c r="VSU7" s="1135"/>
      <c r="VSV7" s="1135"/>
      <c r="VSW7" s="1135"/>
      <c r="VSX7" s="1135"/>
      <c r="VSY7" s="1135"/>
      <c r="VSZ7" s="1135"/>
      <c r="VTA7" s="1135"/>
      <c r="VTB7" s="1135"/>
      <c r="VTC7" s="1135"/>
      <c r="VTD7" s="1135"/>
      <c r="VTE7" s="1135"/>
      <c r="VTF7" s="1135"/>
      <c r="VTG7" s="1135"/>
      <c r="VTH7" s="1135"/>
      <c r="VTI7" s="1135"/>
      <c r="VTJ7" s="1135"/>
      <c r="VTK7" s="1135"/>
      <c r="VTL7" s="1135"/>
      <c r="VTM7" s="1135"/>
      <c r="VTN7" s="1135"/>
      <c r="VTO7" s="1135"/>
      <c r="VTP7" s="1135"/>
      <c r="VTQ7" s="1135"/>
      <c r="VTR7" s="1135"/>
      <c r="VTS7" s="1135"/>
      <c r="VTT7" s="1135"/>
      <c r="VTU7" s="1135"/>
      <c r="VTV7" s="1135"/>
      <c r="VTW7" s="1135"/>
      <c r="VTX7" s="1135"/>
      <c r="VTY7" s="1135"/>
      <c r="VTZ7" s="1135"/>
      <c r="VUA7" s="1135"/>
      <c r="VUB7" s="1135"/>
      <c r="VUC7" s="1135"/>
      <c r="VUD7" s="1135"/>
      <c r="VUE7" s="1135"/>
      <c r="VUF7" s="1135"/>
      <c r="VUG7" s="1135"/>
      <c r="VUH7" s="1135"/>
      <c r="VUI7" s="1135"/>
      <c r="VUJ7" s="1135"/>
      <c r="VUK7" s="1135"/>
      <c r="VUL7" s="1135"/>
      <c r="VUM7" s="1135"/>
      <c r="VUN7" s="1135"/>
      <c r="VUO7" s="1135"/>
      <c r="VUP7" s="1135"/>
      <c r="VUQ7" s="1135"/>
      <c r="VUR7" s="1135"/>
      <c r="VUS7" s="1135"/>
      <c r="VUT7" s="1135"/>
      <c r="VUU7" s="1135"/>
      <c r="VUV7" s="1135"/>
      <c r="VUW7" s="1135"/>
      <c r="VUX7" s="1135"/>
      <c r="VUY7" s="1135"/>
      <c r="VUZ7" s="1135"/>
      <c r="VVA7" s="1135"/>
      <c r="VVB7" s="1135"/>
      <c r="VVC7" s="1135"/>
      <c r="VVD7" s="1135"/>
      <c r="VVE7" s="1135"/>
      <c r="VVF7" s="1135"/>
      <c r="VVG7" s="1135"/>
      <c r="VVH7" s="1135"/>
      <c r="VVI7" s="1135"/>
      <c r="VVJ7" s="1135"/>
      <c r="VVK7" s="1135"/>
      <c r="VVL7" s="1135"/>
      <c r="VVM7" s="1135"/>
      <c r="VVN7" s="1135"/>
      <c r="VVO7" s="1135"/>
      <c r="VVP7" s="1135"/>
      <c r="VVQ7" s="1135"/>
      <c r="VVR7" s="1135"/>
      <c r="VVS7" s="1135"/>
      <c r="VVT7" s="1135"/>
      <c r="VVU7" s="1135"/>
      <c r="VVV7" s="1135"/>
      <c r="VVW7" s="1135"/>
      <c r="VVX7" s="1135"/>
      <c r="VVY7" s="1135"/>
      <c r="VVZ7" s="1135"/>
      <c r="VWA7" s="1135"/>
      <c r="VWB7" s="1135"/>
      <c r="VWC7" s="1135"/>
      <c r="VWD7" s="1135"/>
      <c r="VWE7" s="1135"/>
      <c r="VWF7" s="1135"/>
      <c r="VWG7" s="1135"/>
      <c r="VWH7" s="1135"/>
      <c r="VWI7" s="1135"/>
      <c r="VWJ7" s="1135"/>
      <c r="VWK7" s="1135"/>
      <c r="VWL7" s="1135"/>
      <c r="VWM7" s="1135"/>
      <c r="VWN7" s="1135"/>
      <c r="VWO7" s="1135"/>
      <c r="VWP7" s="1135"/>
      <c r="VWQ7" s="1135"/>
      <c r="VWR7" s="1135"/>
      <c r="VWS7" s="1135"/>
      <c r="VWT7" s="1135"/>
      <c r="VWU7" s="1135"/>
      <c r="VWV7" s="1135"/>
      <c r="VWW7" s="1135"/>
      <c r="VWX7" s="1135"/>
      <c r="VWY7" s="1135"/>
      <c r="VWZ7" s="1135"/>
      <c r="VXA7" s="1135"/>
      <c r="VXB7" s="1135"/>
      <c r="VXC7" s="1135"/>
      <c r="VXD7" s="1135"/>
      <c r="VXE7" s="1135"/>
      <c r="VXF7" s="1135"/>
      <c r="VXG7" s="1135"/>
      <c r="VXH7" s="1135"/>
      <c r="VXI7" s="1135"/>
      <c r="VXJ7" s="1135"/>
      <c r="VXK7" s="1135"/>
      <c r="VXL7" s="1135"/>
      <c r="VXM7" s="1135"/>
      <c r="VXN7" s="1135"/>
      <c r="VXO7" s="1135"/>
      <c r="VXP7" s="1135"/>
      <c r="VXQ7" s="1135"/>
      <c r="VXR7" s="1135"/>
      <c r="VXS7" s="1135"/>
      <c r="VXT7" s="1135"/>
      <c r="VXU7" s="1135"/>
      <c r="VXV7" s="1135"/>
      <c r="VXW7" s="1135"/>
      <c r="VXX7" s="1135"/>
      <c r="VXY7" s="1135"/>
      <c r="VXZ7" s="1135"/>
      <c r="VYA7" s="1135"/>
      <c r="VYB7" s="1135"/>
      <c r="VYC7" s="1135"/>
      <c r="VYD7" s="1135"/>
      <c r="VYE7" s="1135"/>
      <c r="VYF7" s="1135"/>
      <c r="VYG7" s="1135"/>
      <c r="VYH7" s="1135"/>
      <c r="VYI7" s="1135"/>
      <c r="VYJ7" s="1135"/>
      <c r="VYK7" s="1135"/>
      <c r="VYL7" s="1135"/>
      <c r="VYM7" s="1135"/>
      <c r="VYN7" s="1135"/>
      <c r="VYO7" s="1135"/>
      <c r="VYP7" s="1135"/>
      <c r="VYQ7" s="1135"/>
      <c r="VYR7" s="1135"/>
      <c r="VYS7" s="1135"/>
      <c r="VYT7" s="1135"/>
      <c r="VYU7" s="1135"/>
      <c r="VYV7" s="1135"/>
      <c r="VYW7" s="1135"/>
      <c r="VYX7" s="1135"/>
      <c r="VYY7" s="1135"/>
      <c r="VYZ7" s="1135"/>
      <c r="VZA7" s="1135"/>
      <c r="VZB7" s="1135"/>
      <c r="VZC7" s="1135"/>
      <c r="VZD7" s="1135"/>
      <c r="VZE7" s="1135"/>
      <c r="VZF7" s="1135"/>
      <c r="VZG7" s="1135"/>
      <c r="VZH7" s="1135"/>
      <c r="VZI7" s="1135"/>
      <c r="VZJ7" s="1135"/>
      <c r="VZK7" s="1135"/>
      <c r="VZL7" s="1135"/>
      <c r="VZM7" s="1135"/>
      <c r="VZN7" s="1135"/>
      <c r="VZO7" s="1135"/>
      <c r="VZP7" s="1135"/>
      <c r="VZQ7" s="1135"/>
      <c r="VZR7" s="1135"/>
      <c r="VZS7" s="1135"/>
      <c r="VZT7" s="1135"/>
      <c r="VZU7" s="1135"/>
      <c r="VZV7" s="1135"/>
      <c r="VZW7" s="1135"/>
      <c r="VZX7" s="1135"/>
      <c r="VZY7" s="1135"/>
      <c r="VZZ7" s="1135"/>
      <c r="WAA7" s="1135"/>
      <c r="WAB7" s="1135"/>
      <c r="WAC7" s="1135"/>
      <c r="WAD7" s="1135"/>
      <c r="WAE7" s="1135"/>
      <c r="WAF7" s="1135"/>
      <c r="WAG7" s="1135"/>
      <c r="WAH7" s="1135"/>
      <c r="WAI7" s="1135"/>
      <c r="WAJ7" s="1135"/>
      <c r="WAK7" s="1135"/>
      <c r="WAL7" s="1135"/>
      <c r="WAM7" s="1135"/>
      <c r="WAN7" s="1135"/>
      <c r="WAO7" s="1135"/>
      <c r="WAP7" s="1135"/>
      <c r="WAQ7" s="1135"/>
      <c r="WAR7" s="1135"/>
      <c r="WAS7" s="1135"/>
      <c r="WAT7" s="1135"/>
      <c r="WAU7" s="1135"/>
      <c r="WAV7" s="1135"/>
      <c r="WAW7" s="1135"/>
      <c r="WAX7" s="1135"/>
      <c r="WAY7" s="1135"/>
      <c r="WAZ7" s="1135"/>
      <c r="WBA7" s="1135"/>
      <c r="WBB7" s="1135"/>
      <c r="WBC7" s="1135"/>
      <c r="WBD7" s="1135"/>
      <c r="WBE7" s="1135"/>
      <c r="WBF7" s="1135"/>
      <c r="WBG7" s="1135"/>
      <c r="WBH7" s="1135"/>
      <c r="WBI7" s="1135"/>
      <c r="WBJ7" s="1135"/>
      <c r="WBK7" s="1135"/>
      <c r="WBL7" s="1135"/>
      <c r="WBM7" s="1135"/>
      <c r="WBN7" s="1135"/>
      <c r="WBO7" s="1135"/>
      <c r="WBP7" s="1135"/>
      <c r="WBQ7" s="1135"/>
      <c r="WBR7" s="1135"/>
      <c r="WBS7" s="1135"/>
      <c r="WBT7" s="1135"/>
      <c r="WBU7" s="1135"/>
      <c r="WBV7" s="1135"/>
      <c r="WBW7" s="1135"/>
      <c r="WBX7" s="1135"/>
      <c r="WBY7" s="1135"/>
      <c r="WBZ7" s="1135"/>
      <c r="WCA7" s="1135"/>
      <c r="WCB7" s="1135"/>
      <c r="WCC7" s="1135"/>
      <c r="WCD7" s="1135"/>
      <c r="WCE7" s="1135"/>
      <c r="WCF7" s="1135"/>
      <c r="WCG7" s="1135"/>
      <c r="WCH7" s="1135"/>
      <c r="WCI7" s="1135"/>
      <c r="WCJ7" s="1135"/>
      <c r="WCK7" s="1135"/>
      <c r="WCL7" s="1135"/>
      <c r="WCM7" s="1135"/>
      <c r="WCN7" s="1135"/>
      <c r="WCO7" s="1135"/>
      <c r="WCP7" s="1135"/>
      <c r="WCQ7" s="1135"/>
      <c r="WCR7" s="1135"/>
      <c r="WCS7" s="1135"/>
      <c r="WCT7" s="1135"/>
      <c r="WCU7" s="1135"/>
      <c r="WCV7" s="1135"/>
      <c r="WCW7" s="1135"/>
      <c r="WCX7" s="1135"/>
      <c r="WCY7" s="1135"/>
      <c r="WCZ7" s="1135"/>
      <c r="WDA7" s="1135"/>
      <c r="WDB7" s="1135"/>
      <c r="WDC7" s="1135"/>
      <c r="WDD7" s="1135"/>
      <c r="WDE7" s="1135"/>
      <c r="WDF7" s="1135"/>
      <c r="WDG7" s="1135"/>
      <c r="WDH7" s="1135"/>
      <c r="WDI7" s="1135"/>
      <c r="WDJ7" s="1135"/>
      <c r="WDK7" s="1135"/>
      <c r="WDL7" s="1135"/>
      <c r="WDM7" s="1135"/>
      <c r="WDN7" s="1135"/>
      <c r="WDO7" s="1135"/>
      <c r="WDP7" s="1135"/>
      <c r="WDQ7" s="1135"/>
      <c r="WDR7" s="1135"/>
      <c r="WDS7" s="1135"/>
      <c r="WDT7" s="1135"/>
      <c r="WDU7" s="1135"/>
      <c r="WDV7" s="1135"/>
      <c r="WDW7" s="1135"/>
      <c r="WDX7" s="1135"/>
      <c r="WDY7" s="1135"/>
      <c r="WDZ7" s="1135"/>
      <c r="WEA7" s="1135"/>
      <c r="WEB7" s="1135"/>
      <c r="WEC7" s="1135"/>
      <c r="WED7" s="1135"/>
      <c r="WEE7" s="1135"/>
      <c r="WEF7" s="1135"/>
      <c r="WEG7" s="1135"/>
      <c r="WEH7" s="1135"/>
      <c r="WEI7" s="1135"/>
      <c r="WEJ7" s="1135"/>
      <c r="WEK7" s="1135"/>
      <c r="WEL7" s="1135"/>
      <c r="WEM7" s="1135"/>
      <c r="WEN7" s="1135"/>
      <c r="WEO7" s="1135"/>
      <c r="WEP7" s="1135"/>
      <c r="WEQ7" s="1135"/>
      <c r="WER7" s="1135"/>
      <c r="WES7" s="1135"/>
      <c r="WET7" s="1135"/>
      <c r="WEU7" s="1135"/>
      <c r="WEV7" s="1135"/>
      <c r="WEW7" s="1135"/>
      <c r="WEX7" s="1135"/>
      <c r="WEY7" s="1135"/>
      <c r="WEZ7" s="1135"/>
      <c r="WFA7" s="1135"/>
      <c r="WFB7" s="1135"/>
      <c r="WFC7" s="1135"/>
      <c r="WFD7" s="1135"/>
      <c r="WFE7" s="1135"/>
      <c r="WFF7" s="1135"/>
      <c r="WFG7" s="1135"/>
      <c r="WFH7" s="1135"/>
      <c r="WFI7" s="1135"/>
      <c r="WFJ7" s="1135"/>
      <c r="WFK7" s="1135"/>
      <c r="WFL7" s="1135"/>
      <c r="WFM7" s="1135"/>
      <c r="WFN7" s="1135"/>
      <c r="WFO7" s="1135"/>
      <c r="WFP7" s="1135"/>
      <c r="WFQ7" s="1135"/>
      <c r="WFR7" s="1135"/>
      <c r="WFS7" s="1135"/>
      <c r="WFT7" s="1135"/>
      <c r="WFU7" s="1135"/>
      <c r="WFV7" s="1135"/>
      <c r="WFW7" s="1135"/>
      <c r="WFX7" s="1135"/>
      <c r="WFY7" s="1135"/>
      <c r="WFZ7" s="1135"/>
      <c r="WGA7" s="1135"/>
      <c r="WGB7" s="1135"/>
      <c r="WGC7" s="1135"/>
      <c r="WGD7" s="1135"/>
      <c r="WGE7" s="1135"/>
      <c r="WGF7" s="1135"/>
      <c r="WGG7" s="1135"/>
      <c r="WGH7" s="1135"/>
      <c r="WGI7" s="1135"/>
      <c r="WGJ7" s="1135"/>
      <c r="WGK7" s="1135"/>
      <c r="WGL7" s="1135"/>
      <c r="WGM7" s="1135"/>
      <c r="WGN7" s="1135"/>
      <c r="WGO7" s="1135"/>
      <c r="WGP7" s="1135"/>
      <c r="WGQ7" s="1135"/>
      <c r="WGR7" s="1135"/>
      <c r="WGS7" s="1135"/>
      <c r="WGT7" s="1135"/>
      <c r="WGU7" s="1135"/>
      <c r="WGV7" s="1135"/>
      <c r="WGW7" s="1135"/>
      <c r="WGX7" s="1135"/>
      <c r="WGY7" s="1135"/>
      <c r="WGZ7" s="1135"/>
      <c r="WHA7" s="1135"/>
      <c r="WHB7" s="1135"/>
      <c r="WHC7" s="1135"/>
      <c r="WHD7" s="1135"/>
      <c r="WHE7" s="1135"/>
      <c r="WHF7" s="1135"/>
      <c r="WHG7" s="1135"/>
      <c r="WHH7" s="1135"/>
      <c r="WHI7" s="1135"/>
      <c r="WHJ7" s="1135"/>
      <c r="WHK7" s="1135"/>
      <c r="WHL7" s="1135"/>
      <c r="WHM7" s="1135"/>
      <c r="WHN7" s="1135"/>
      <c r="WHO7" s="1135"/>
      <c r="WHP7" s="1135"/>
      <c r="WHQ7" s="1135"/>
      <c r="WHR7" s="1135"/>
      <c r="WHS7" s="1135"/>
      <c r="WHT7" s="1135"/>
      <c r="WHU7" s="1135"/>
      <c r="WHV7" s="1135"/>
      <c r="WHW7" s="1135"/>
      <c r="WHX7" s="1135"/>
      <c r="WHY7" s="1135"/>
      <c r="WHZ7" s="1135"/>
      <c r="WIA7" s="1135"/>
      <c r="WIB7" s="1135"/>
      <c r="WIC7" s="1135"/>
      <c r="WID7" s="1135"/>
      <c r="WIE7" s="1135"/>
      <c r="WIF7" s="1135"/>
      <c r="WIG7" s="1135"/>
      <c r="WIH7" s="1135"/>
      <c r="WII7" s="1135"/>
      <c r="WIJ7" s="1135"/>
      <c r="WIK7" s="1135"/>
      <c r="WIL7" s="1135"/>
      <c r="WIM7" s="1135"/>
      <c r="WIN7" s="1135"/>
      <c r="WIO7" s="1135"/>
      <c r="WIP7" s="1135"/>
      <c r="WIQ7" s="1135"/>
      <c r="WIR7" s="1135"/>
      <c r="WIS7" s="1135"/>
      <c r="WIT7" s="1135"/>
      <c r="WIU7" s="1135"/>
      <c r="WIV7" s="1135"/>
      <c r="WIW7" s="1135"/>
      <c r="WIX7" s="1135"/>
      <c r="WIY7" s="1135"/>
      <c r="WIZ7" s="1135"/>
      <c r="WJA7" s="1135"/>
      <c r="WJB7" s="1135"/>
      <c r="WJC7" s="1135"/>
      <c r="WJD7" s="1135"/>
      <c r="WJE7" s="1135"/>
      <c r="WJF7" s="1135"/>
      <c r="WJG7" s="1135"/>
      <c r="WJH7" s="1135"/>
      <c r="WJI7" s="1135"/>
      <c r="WJJ7" s="1135"/>
      <c r="WJK7" s="1135"/>
      <c r="WJL7" s="1135"/>
      <c r="WJM7" s="1135"/>
      <c r="WJN7" s="1135"/>
      <c r="WJO7" s="1135"/>
      <c r="WJP7" s="1135"/>
      <c r="WJQ7" s="1135"/>
      <c r="WJR7" s="1135"/>
      <c r="WJS7" s="1135"/>
      <c r="WJT7" s="1135"/>
      <c r="WJU7" s="1135"/>
      <c r="WJV7" s="1135"/>
      <c r="WJW7" s="1135"/>
      <c r="WJX7" s="1135"/>
      <c r="WJY7" s="1135"/>
      <c r="WJZ7" s="1135"/>
      <c r="WKA7" s="1135"/>
      <c r="WKB7" s="1135"/>
      <c r="WKC7" s="1135"/>
      <c r="WKD7" s="1135"/>
      <c r="WKE7" s="1135"/>
      <c r="WKF7" s="1135"/>
      <c r="WKG7" s="1135"/>
      <c r="WKH7" s="1135"/>
      <c r="WKI7" s="1135"/>
      <c r="WKJ7" s="1135"/>
      <c r="WKK7" s="1135"/>
      <c r="WKL7" s="1135"/>
      <c r="WKM7" s="1135"/>
      <c r="WKN7" s="1135"/>
      <c r="WKO7" s="1135"/>
      <c r="WKP7" s="1135"/>
      <c r="WKQ7" s="1135"/>
      <c r="WKR7" s="1135"/>
      <c r="WKS7" s="1135"/>
      <c r="WKT7" s="1135"/>
      <c r="WKU7" s="1135"/>
      <c r="WKV7" s="1135"/>
      <c r="WKW7" s="1135"/>
      <c r="WKX7" s="1135"/>
      <c r="WKY7" s="1135"/>
      <c r="WKZ7" s="1135"/>
      <c r="WLA7" s="1135"/>
      <c r="WLB7" s="1135"/>
      <c r="WLC7" s="1135"/>
      <c r="WLD7" s="1135"/>
      <c r="WLE7" s="1135"/>
      <c r="WLF7" s="1135"/>
      <c r="WLG7" s="1135"/>
      <c r="WLH7" s="1135"/>
      <c r="WLI7" s="1135"/>
      <c r="WLJ7" s="1135"/>
      <c r="WLK7" s="1135"/>
      <c r="WLL7" s="1135"/>
      <c r="WLM7" s="1135"/>
      <c r="WLN7" s="1135"/>
      <c r="WLO7" s="1135"/>
      <c r="WLP7" s="1135"/>
      <c r="WLQ7" s="1135"/>
      <c r="WLR7" s="1135"/>
      <c r="WLS7" s="1135"/>
      <c r="WLT7" s="1135"/>
      <c r="WLU7" s="1135"/>
      <c r="WLV7" s="1135"/>
      <c r="WLW7" s="1135"/>
      <c r="WLX7" s="1135"/>
      <c r="WLY7" s="1135"/>
      <c r="WLZ7" s="1135"/>
      <c r="WMA7" s="1135"/>
      <c r="WMB7" s="1135"/>
      <c r="WMC7" s="1135"/>
      <c r="WMD7" s="1135"/>
      <c r="WME7" s="1135"/>
      <c r="WMF7" s="1135"/>
      <c r="WMG7" s="1135"/>
      <c r="WMH7" s="1135"/>
      <c r="WMI7" s="1135"/>
      <c r="WMJ7" s="1135"/>
      <c r="WMK7" s="1135"/>
      <c r="WML7" s="1135"/>
      <c r="WMM7" s="1135"/>
      <c r="WMN7" s="1135"/>
      <c r="WMO7" s="1135"/>
      <c r="WMP7" s="1135"/>
      <c r="WMQ7" s="1135"/>
      <c r="WMR7" s="1135"/>
      <c r="WMS7" s="1135"/>
      <c r="WMT7" s="1135"/>
      <c r="WMU7" s="1135"/>
      <c r="WMV7" s="1135"/>
      <c r="WMW7" s="1135"/>
      <c r="WMX7" s="1135"/>
      <c r="WMY7" s="1135"/>
      <c r="WMZ7" s="1135"/>
      <c r="WNA7" s="1135"/>
      <c r="WNB7" s="1135"/>
      <c r="WNC7" s="1135"/>
      <c r="WND7" s="1135"/>
      <c r="WNE7" s="1135"/>
      <c r="WNF7" s="1135"/>
      <c r="WNG7" s="1135"/>
      <c r="WNH7" s="1135"/>
      <c r="WNI7" s="1135"/>
      <c r="WNJ7" s="1135"/>
      <c r="WNK7" s="1135"/>
      <c r="WNL7" s="1135"/>
      <c r="WNM7" s="1135"/>
      <c r="WNN7" s="1135"/>
      <c r="WNO7" s="1135"/>
      <c r="WNP7" s="1135"/>
      <c r="WNQ7" s="1135"/>
      <c r="WNR7" s="1135"/>
      <c r="WNS7" s="1135"/>
      <c r="WNT7" s="1135"/>
      <c r="WNU7" s="1135"/>
      <c r="WNV7" s="1135"/>
      <c r="WNW7" s="1135"/>
      <c r="WNX7" s="1135"/>
      <c r="WNY7" s="1135"/>
      <c r="WNZ7" s="1135"/>
      <c r="WOA7" s="1135"/>
      <c r="WOB7" s="1135"/>
      <c r="WOC7" s="1135"/>
      <c r="WOD7" s="1135"/>
      <c r="WOE7" s="1135"/>
      <c r="WOF7" s="1135"/>
      <c r="WOG7" s="1135"/>
      <c r="WOH7" s="1135"/>
      <c r="WOI7" s="1135"/>
      <c r="WOJ7" s="1135"/>
      <c r="WOK7" s="1135"/>
      <c r="WOL7" s="1135"/>
      <c r="WOM7" s="1135"/>
      <c r="WON7" s="1135"/>
      <c r="WOO7" s="1135"/>
      <c r="WOP7" s="1135"/>
      <c r="WOQ7" s="1135"/>
      <c r="WOR7" s="1135"/>
      <c r="WOS7" s="1135"/>
      <c r="WOT7" s="1135"/>
      <c r="WOU7" s="1135"/>
      <c r="WOV7" s="1135"/>
      <c r="WOW7" s="1135"/>
      <c r="WOX7" s="1135"/>
      <c r="WOY7" s="1135"/>
      <c r="WOZ7" s="1135"/>
      <c r="WPA7" s="1135"/>
      <c r="WPB7" s="1135"/>
      <c r="WPC7" s="1135"/>
      <c r="WPD7" s="1135"/>
      <c r="WPE7" s="1135"/>
      <c r="WPF7" s="1135"/>
      <c r="WPG7" s="1135"/>
      <c r="WPH7" s="1135"/>
      <c r="WPI7" s="1135"/>
      <c r="WPJ7" s="1135"/>
      <c r="WPK7" s="1135"/>
      <c r="WPL7" s="1135"/>
      <c r="WPM7" s="1135"/>
      <c r="WPN7" s="1135"/>
      <c r="WPO7" s="1135"/>
      <c r="WPP7" s="1135"/>
      <c r="WPQ7" s="1135"/>
      <c r="WPR7" s="1135"/>
      <c r="WPS7" s="1135"/>
      <c r="WPT7" s="1135"/>
      <c r="WPU7" s="1135"/>
      <c r="WPV7" s="1135"/>
      <c r="WPW7" s="1135"/>
      <c r="WPX7" s="1135"/>
      <c r="WPY7" s="1135"/>
      <c r="WPZ7" s="1135"/>
      <c r="WQA7" s="1135"/>
      <c r="WQB7" s="1135"/>
      <c r="WQC7" s="1135"/>
      <c r="WQD7" s="1135"/>
      <c r="WQE7" s="1135"/>
      <c r="WQF7" s="1135"/>
      <c r="WQG7" s="1135"/>
      <c r="WQH7" s="1135"/>
      <c r="WQI7" s="1135"/>
      <c r="WQJ7" s="1135"/>
      <c r="WQK7" s="1135"/>
      <c r="WQL7" s="1135"/>
      <c r="WQM7" s="1135"/>
      <c r="WQN7" s="1135"/>
      <c r="WQO7" s="1135"/>
      <c r="WQP7" s="1135"/>
      <c r="WQQ7" s="1135"/>
      <c r="WQR7" s="1135"/>
      <c r="WQS7" s="1135"/>
      <c r="WQT7" s="1135"/>
      <c r="WQU7" s="1135"/>
      <c r="WQV7" s="1135"/>
      <c r="WQW7" s="1135"/>
      <c r="WQX7" s="1135"/>
      <c r="WQY7" s="1135"/>
      <c r="WQZ7" s="1135"/>
      <c r="WRA7" s="1135"/>
      <c r="WRB7" s="1135"/>
      <c r="WRC7" s="1135"/>
      <c r="WRD7" s="1135"/>
      <c r="WRE7" s="1135"/>
      <c r="WRF7" s="1135"/>
      <c r="WRG7" s="1135"/>
      <c r="WRH7" s="1135"/>
      <c r="WRI7" s="1135"/>
      <c r="WRJ7" s="1135"/>
      <c r="WRK7" s="1135"/>
      <c r="WRL7" s="1135"/>
      <c r="WRM7" s="1135"/>
      <c r="WRN7" s="1135"/>
      <c r="WRO7" s="1135"/>
      <c r="WRP7" s="1135"/>
      <c r="WRQ7" s="1135"/>
      <c r="WRR7" s="1135"/>
      <c r="WRS7" s="1135"/>
      <c r="WRT7" s="1135"/>
      <c r="WRU7" s="1135"/>
      <c r="WRV7" s="1135"/>
      <c r="WRW7" s="1135"/>
      <c r="WRX7" s="1135"/>
      <c r="WRY7" s="1135"/>
      <c r="WRZ7" s="1135"/>
      <c r="WSA7" s="1135"/>
      <c r="WSB7" s="1135"/>
      <c r="WSC7" s="1135"/>
      <c r="WSD7" s="1135"/>
      <c r="WSE7" s="1135"/>
      <c r="WSF7" s="1135"/>
      <c r="WSG7" s="1135"/>
      <c r="WSH7" s="1135"/>
      <c r="WSI7" s="1135"/>
      <c r="WSJ7" s="1135"/>
      <c r="WSK7" s="1135"/>
      <c r="WSL7" s="1135"/>
      <c r="WSM7" s="1135"/>
      <c r="WSN7" s="1135"/>
      <c r="WSO7" s="1135"/>
      <c r="WSP7" s="1135"/>
      <c r="WSQ7" s="1135"/>
      <c r="WSR7" s="1135"/>
      <c r="WSS7" s="1135"/>
      <c r="WST7" s="1135"/>
      <c r="WSU7" s="1135"/>
      <c r="WSV7" s="1135"/>
      <c r="WSW7" s="1135"/>
      <c r="WSX7" s="1135"/>
      <c r="WSY7" s="1135"/>
      <c r="WSZ7" s="1135"/>
      <c r="WTA7" s="1135"/>
      <c r="WTB7" s="1135"/>
      <c r="WTC7" s="1135"/>
      <c r="WTD7" s="1135"/>
      <c r="WTE7" s="1135"/>
      <c r="WTF7" s="1135"/>
      <c r="WTG7" s="1135"/>
      <c r="WTH7" s="1135"/>
      <c r="WTI7" s="1135"/>
      <c r="WTJ7" s="1135"/>
      <c r="WTK7" s="1135"/>
      <c r="WTL7" s="1135"/>
      <c r="WTM7" s="1135"/>
      <c r="WTN7" s="1135"/>
      <c r="WTO7" s="1135"/>
      <c r="WTP7" s="1135"/>
      <c r="WTQ7" s="1135"/>
      <c r="WTR7" s="1135"/>
      <c r="WTS7" s="1135"/>
      <c r="WTT7" s="1135"/>
      <c r="WTU7" s="1135"/>
      <c r="WTV7" s="1135"/>
      <c r="WTW7" s="1135"/>
      <c r="WTX7" s="1135"/>
      <c r="WTY7" s="1135"/>
      <c r="WTZ7" s="1135"/>
      <c r="WUA7" s="1135"/>
      <c r="WUB7" s="1135"/>
      <c r="WUC7" s="1135"/>
      <c r="WUD7" s="1135"/>
      <c r="WUE7" s="1135"/>
      <c r="WUF7" s="1135"/>
      <c r="WUG7" s="1135"/>
      <c r="WUH7" s="1135"/>
      <c r="WUI7" s="1135"/>
      <c r="WUJ7" s="1135"/>
      <c r="WUK7" s="1135"/>
      <c r="WUL7" s="1135"/>
      <c r="WUM7" s="1135"/>
      <c r="WUN7" s="1135"/>
      <c r="WUO7" s="1135"/>
      <c r="WUP7" s="1135"/>
      <c r="WUQ7" s="1135"/>
      <c r="WUR7" s="1135"/>
      <c r="WUS7" s="1135"/>
      <c r="WUT7" s="1135"/>
      <c r="WUU7" s="1135"/>
      <c r="WUV7" s="1135"/>
      <c r="WUW7" s="1135"/>
      <c r="WUX7" s="1135"/>
      <c r="WUY7" s="1135"/>
      <c r="WUZ7" s="1135"/>
      <c r="WVA7" s="1135"/>
      <c r="WVB7" s="1135"/>
      <c r="WVC7" s="1135"/>
      <c r="WVD7" s="1135"/>
      <c r="WVE7" s="1135"/>
      <c r="WVF7" s="1135"/>
      <c r="WVG7" s="1135"/>
      <c r="WVH7" s="1135"/>
      <c r="WVI7" s="1135"/>
      <c r="WVJ7" s="1135"/>
      <c r="WVK7" s="1135"/>
      <c r="WVL7" s="1135"/>
      <c r="WVM7" s="1135"/>
      <c r="WVN7" s="1135"/>
      <c r="WVO7" s="1135"/>
      <c r="WVP7" s="1135"/>
      <c r="WVQ7" s="1135"/>
      <c r="WVR7" s="1135"/>
      <c r="WVS7" s="1135"/>
      <c r="WVT7" s="1135"/>
      <c r="WVU7" s="1135"/>
      <c r="WVV7" s="1135"/>
      <c r="WVW7" s="1135"/>
      <c r="WVX7" s="1135"/>
      <c r="WVY7" s="1135"/>
      <c r="WVZ7" s="1135"/>
      <c r="WWA7" s="1135"/>
      <c r="WWB7" s="1135"/>
      <c r="WWC7" s="1135"/>
      <c r="WWD7" s="1135"/>
      <c r="WWE7" s="1135"/>
      <c r="WWF7" s="1135"/>
      <c r="WWG7" s="1135"/>
      <c r="WWH7" s="1135"/>
      <c r="WWI7" s="1135"/>
      <c r="WWJ7" s="1135"/>
      <c r="WWK7" s="1135"/>
      <c r="WWL7" s="1135"/>
      <c r="WWM7" s="1135"/>
      <c r="WWN7" s="1135"/>
      <c r="WWO7" s="1135"/>
      <c r="WWP7" s="1135"/>
      <c r="WWQ7" s="1135"/>
      <c r="WWR7" s="1135"/>
      <c r="WWS7" s="1135"/>
      <c r="WWT7" s="1135"/>
      <c r="WWU7" s="1135"/>
      <c r="WWV7" s="1135"/>
      <c r="WWW7" s="1135"/>
      <c r="WWX7" s="1135"/>
      <c r="WWY7" s="1135"/>
      <c r="WWZ7" s="1135"/>
      <c r="WXA7" s="1135"/>
      <c r="WXB7" s="1135"/>
      <c r="WXC7" s="1135"/>
      <c r="WXD7" s="1135"/>
      <c r="WXE7" s="1135"/>
      <c r="WXF7" s="1135"/>
      <c r="WXG7" s="1135"/>
      <c r="WXH7" s="1135"/>
      <c r="WXI7" s="1135"/>
      <c r="WXJ7" s="1135"/>
      <c r="WXK7" s="1135"/>
      <c r="WXL7" s="1135"/>
      <c r="WXM7" s="1135"/>
      <c r="WXN7" s="1135"/>
      <c r="WXO7" s="1135"/>
      <c r="WXP7" s="1135"/>
      <c r="WXQ7" s="1135"/>
      <c r="WXR7" s="1135"/>
      <c r="WXS7" s="1135"/>
      <c r="WXT7" s="1135"/>
      <c r="WXU7" s="1135"/>
      <c r="WXV7" s="1135"/>
      <c r="WXW7" s="1135"/>
      <c r="WXX7" s="1135"/>
      <c r="WXY7" s="1135"/>
      <c r="WXZ7" s="1135"/>
      <c r="WYA7" s="1135"/>
      <c r="WYB7" s="1135"/>
      <c r="WYC7" s="1135"/>
      <c r="WYD7" s="1135"/>
      <c r="WYE7" s="1135"/>
      <c r="WYF7" s="1135"/>
      <c r="WYG7" s="1135"/>
      <c r="WYH7" s="1135"/>
      <c r="WYI7" s="1135"/>
      <c r="WYJ7" s="1135"/>
      <c r="WYK7" s="1135"/>
      <c r="WYL7" s="1135"/>
      <c r="WYM7" s="1135"/>
      <c r="WYN7" s="1135"/>
      <c r="WYO7" s="1135"/>
      <c r="WYP7" s="1135"/>
      <c r="WYQ7" s="1135"/>
      <c r="WYR7" s="1135"/>
      <c r="WYS7" s="1135"/>
      <c r="WYT7" s="1135"/>
      <c r="WYU7" s="1135"/>
      <c r="WYV7" s="1135"/>
      <c r="WYW7" s="1135"/>
      <c r="WYX7" s="1135"/>
      <c r="WYY7" s="1135"/>
      <c r="WYZ7" s="1135"/>
      <c r="WZA7" s="1135"/>
      <c r="WZB7" s="1135"/>
      <c r="WZC7" s="1135"/>
      <c r="WZD7" s="1135"/>
      <c r="WZE7" s="1135"/>
      <c r="WZF7" s="1135"/>
      <c r="WZG7" s="1135"/>
      <c r="WZH7" s="1135"/>
      <c r="WZI7" s="1135"/>
      <c r="WZJ7" s="1135"/>
      <c r="WZK7" s="1135"/>
      <c r="WZL7" s="1135"/>
      <c r="WZM7" s="1135"/>
      <c r="WZN7" s="1135"/>
      <c r="WZO7" s="1135"/>
      <c r="WZP7" s="1135"/>
      <c r="WZQ7" s="1135"/>
      <c r="WZR7" s="1135"/>
      <c r="WZS7" s="1135"/>
      <c r="WZT7" s="1135"/>
      <c r="WZU7" s="1135"/>
      <c r="WZV7" s="1135"/>
      <c r="WZW7" s="1135"/>
      <c r="WZX7" s="1135"/>
      <c r="WZY7" s="1135"/>
      <c r="WZZ7" s="1135"/>
      <c r="XAA7" s="1135"/>
      <c r="XAB7" s="1135"/>
      <c r="XAC7" s="1135"/>
      <c r="XAD7" s="1135"/>
      <c r="XAE7" s="1135"/>
      <c r="XAF7" s="1135"/>
      <c r="XAG7" s="1135"/>
      <c r="XAH7" s="1135"/>
      <c r="XAI7" s="1135"/>
      <c r="XAJ7" s="1135"/>
      <c r="XAK7" s="1135"/>
      <c r="XAL7" s="1135"/>
      <c r="XAM7" s="1135"/>
      <c r="XAN7" s="1135"/>
      <c r="XAO7" s="1135"/>
      <c r="XAP7" s="1135"/>
      <c r="XAQ7" s="1135"/>
      <c r="XAR7" s="1135"/>
      <c r="XAS7" s="1135"/>
      <c r="XAT7" s="1135"/>
      <c r="XAU7" s="1135"/>
      <c r="XAV7" s="1135"/>
      <c r="XAW7" s="1135"/>
      <c r="XAX7" s="1135"/>
      <c r="XAY7" s="1135"/>
      <c r="XAZ7" s="1135"/>
      <c r="XBA7" s="1135"/>
      <c r="XBB7" s="1135"/>
      <c r="XBC7" s="1135"/>
      <c r="XBD7" s="1135"/>
      <c r="XBE7" s="1135"/>
      <c r="XBF7" s="1135"/>
      <c r="XBG7" s="1135"/>
      <c r="XBH7" s="1135"/>
      <c r="XBI7" s="1135"/>
      <c r="XBJ7" s="1135"/>
      <c r="XBK7" s="1135"/>
      <c r="XBL7" s="1135"/>
      <c r="XBM7" s="1135"/>
      <c r="XBN7" s="1135"/>
      <c r="XBO7" s="1135"/>
      <c r="XBP7" s="1135"/>
      <c r="XBQ7" s="1135"/>
      <c r="XBR7" s="1135"/>
      <c r="XBS7" s="1135"/>
      <c r="XBT7" s="1135"/>
      <c r="XBU7" s="1135"/>
      <c r="XBV7" s="1135"/>
      <c r="XBW7" s="1135"/>
      <c r="XBX7" s="1135"/>
      <c r="XBY7" s="1135"/>
      <c r="XBZ7" s="1135"/>
      <c r="XCA7" s="1135"/>
      <c r="XCB7" s="1135"/>
      <c r="XCC7" s="1135"/>
      <c r="XCD7" s="1135"/>
      <c r="XCE7" s="1135"/>
      <c r="XCF7" s="1135"/>
      <c r="XCG7" s="1135"/>
      <c r="XCH7" s="1135"/>
      <c r="XCI7" s="1135"/>
      <c r="XCJ7" s="1135"/>
      <c r="XCK7" s="1135"/>
      <c r="XCL7" s="1135"/>
      <c r="XCM7" s="1135"/>
      <c r="XCN7" s="1135"/>
      <c r="XCO7" s="1135"/>
      <c r="XCP7" s="1135"/>
      <c r="XCQ7" s="1135"/>
      <c r="XCR7" s="1135"/>
      <c r="XCS7" s="1135"/>
      <c r="XCT7" s="1135"/>
      <c r="XCU7" s="1135"/>
      <c r="XCV7" s="1135"/>
      <c r="XCW7" s="1135"/>
      <c r="XCX7" s="1135"/>
      <c r="XCY7" s="1135"/>
      <c r="XCZ7" s="1135"/>
      <c r="XDA7" s="1135"/>
      <c r="XDB7" s="1135"/>
      <c r="XDC7" s="1135"/>
      <c r="XDD7" s="1135"/>
      <c r="XDE7" s="1135"/>
      <c r="XDF7" s="1135"/>
      <c r="XDG7" s="1135"/>
      <c r="XDH7" s="1135"/>
      <c r="XDI7" s="1135"/>
      <c r="XDJ7" s="1135"/>
      <c r="XDK7" s="1135"/>
      <c r="XDL7" s="1135"/>
      <c r="XDM7" s="1135"/>
      <c r="XDN7" s="1135"/>
      <c r="XDO7" s="1135"/>
      <c r="XDP7" s="1135"/>
      <c r="XDQ7" s="1135"/>
      <c r="XDR7" s="1135"/>
      <c r="XDS7" s="1135"/>
      <c r="XDT7" s="1135"/>
      <c r="XDU7" s="1135"/>
      <c r="XDV7" s="1135"/>
      <c r="XDW7" s="1135"/>
      <c r="XDX7" s="1135"/>
      <c r="XDY7" s="1135"/>
      <c r="XDZ7" s="1135"/>
      <c r="XEA7" s="1135"/>
      <c r="XEB7" s="1135"/>
      <c r="XEC7" s="1135"/>
      <c r="XED7" s="1135"/>
      <c r="XEE7" s="1135"/>
      <c r="XEF7" s="1135"/>
      <c r="XEG7" s="1135"/>
      <c r="XEH7" s="1135"/>
      <c r="XEI7" s="1135"/>
      <c r="XEJ7" s="1135"/>
      <c r="XEK7" s="1135"/>
      <c r="XEL7" s="1135"/>
      <c r="XEM7" s="1135"/>
      <c r="XEN7" s="1135"/>
      <c r="XEO7" s="1135"/>
      <c r="XEP7" s="1135"/>
      <c r="XEQ7" s="1135"/>
      <c r="XER7" s="1135"/>
      <c r="XES7" s="1135"/>
      <c r="XET7" s="1135"/>
      <c r="XEU7" s="1135"/>
      <c r="XEV7" s="1135"/>
      <c r="XEW7" s="1135"/>
      <c r="XEX7" s="1135"/>
      <c r="XEY7" s="1135"/>
      <c r="XEZ7" s="1135"/>
      <c r="XFA7" s="1135"/>
      <c r="XFB7" s="1135"/>
      <c r="XFC7" s="1135"/>
    </row>
    <row r="8" spans="1:16383" s="546" customFormat="1" ht="15" customHeight="1" x14ac:dyDescent="0.25">
      <c r="A8" s="1469"/>
      <c r="B8" s="2046" t="s">
        <v>63</v>
      </c>
      <c r="C8" s="2047" t="s">
        <v>64</v>
      </c>
      <c r="D8" s="1899" t="str">
        <f>CONCATENATE("Column ", LEFT(ADDRESS(ROW('General Info'!D114),COLUMN('General Info'!D114),4), 1))</f>
        <v>Column D</v>
      </c>
      <c r="E8" s="1899" t="str">
        <f>CONCATENATE("Column ", LEFT(ADDRESS(ROW('General Info'!E114),COLUMN('General Info'!E114),4), 1))</f>
        <v>Column E</v>
      </c>
      <c r="G8" s="1030"/>
      <c r="H8" s="1030"/>
      <c r="I8" s="1030"/>
      <c r="J8" s="1030"/>
      <c r="K8" s="1030"/>
      <c r="L8" s="1030"/>
      <c r="M8" s="1030"/>
      <c r="N8" s="1030"/>
      <c r="O8" s="1030"/>
      <c r="P8" s="1030"/>
      <c r="Q8" s="1030"/>
      <c r="R8" s="1030"/>
      <c r="S8" s="1030"/>
      <c r="T8" s="1030"/>
      <c r="U8" s="1030"/>
      <c r="V8" s="1030"/>
      <c r="AP8" s="690"/>
    </row>
    <row r="9" spans="1:16383" s="546" customFormat="1" ht="15" customHeight="1" x14ac:dyDescent="0.25">
      <c r="A9" s="1469"/>
      <c r="B9" s="1896" t="s">
        <v>287</v>
      </c>
      <c r="C9" s="1897" t="str">
        <f>DefCap!C115</f>
        <v>Check: row 114 ≤ row 113</v>
      </c>
      <c r="D9" s="2049" t="str">
        <f>DefCap!D115</f>
        <v>Pass</v>
      </c>
      <c r="E9" s="2050" t="str">
        <f>DefCap!E115</f>
        <v>Pass</v>
      </c>
      <c r="G9" s="1030"/>
      <c r="H9" s="1030"/>
      <c r="I9" s="1030"/>
      <c r="J9" s="1030"/>
      <c r="K9" s="1030"/>
      <c r="L9" s="1030"/>
      <c r="M9" s="1030"/>
      <c r="N9" s="1030"/>
      <c r="O9" s="1030"/>
      <c r="P9" s="1030"/>
      <c r="Q9" s="1030"/>
      <c r="R9" s="1030"/>
      <c r="S9" s="1030"/>
      <c r="T9" s="1030"/>
      <c r="U9" s="1030"/>
      <c r="V9" s="1030"/>
      <c r="AP9" s="690"/>
    </row>
    <row r="10" spans="1:16383" s="546" customFormat="1" ht="15" customHeight="1" x14ac:dyDescent="0.25">
      <c r="A10" s="1469"/>
      <c r="B10" s="1258" t="s">
        <v>287</v>
      </c>
      <c r="C10" s="1297" t="str">
        <f>DefCap!C122</f>
        <v>Check: row 121 ≤ row 120</v>
      </c>
      <c r="D10" s="177" t="str">
        <f>DefCap!D122</f>
        <v>Pass</v>
      </c>
      <c r="E10" s="375" t="str">
        <f>DefCap!E122</f>
        <v>Pass</v>
      </c>
      <c r="G10" s="1030"/>
      <c r="H10" s="1030"/>
      <c r="I10" s="1030"/>
      <c r="J10" s="1030"/>
      <c r="K10" s="1030"/>
      <c r="L10" s="1030"/>
      <c r="M10" s="1030"/>
      <c r="N10" s="1030"/>
      <c r="O10" s="1030"/>
      <c r="P10" s="1030"/>
      <c r="Q10" s="1030"/>
      <c r="R10" s="1030"/>
      <c r="S10" s="1030"/>
      <c r="T10" s="1030"/>
      <c r="U10" s="1030"/>
      <c r="V10" s="1030"/>
      <c r="AP10" s="690"/>
    </row>
    <row r="11" spans="1:16383" s="546" customFormat="1" ht="15" customHeight="1" x14ac:dyDescent="0.25">
      <c r="A11" s="1469"/>
      <c r="B11" s="1030"/>
      <c r="C11" s="1030"/>
      <c r="D11" s="1030"/>
      <c r="E11" s="1030"/>
      <c r="F11" s="1030"/>
      <c r="G11" s="1030"/>
      <c r="H11" s="1030"/>
      <c r="I11" s="1030"/>
      <c r="J11" s="1030"/>
      <c r="K11" s="1030"/>
      <c r="L11" s="1030"/>
      <c r="M11" s="1030"/>
      <c r="N11" s="1030"/>
      <c r="O11" s="1030"/>
      <c r="P11" s="1030"/>
      <c r="Q11" s="1030"/>
      <c r="R11" s="1030"/>
      <c r="S11" s="1030"/>
      <c r="T11" s="1030"/>
      <c r="U11" s="1030"/>
      <c r="V11" s="1030"/>
      <c r="W11" s="1423"/>
      <c r="AP11" s="690"/>
    </row>
    <row r="12" spans="1:16383" s="546" customFormat="1" ht="45" customHeight="1" x14ac:dyDescent="0.25">
      <c r="A12" s="2068" t="s">
        <v>1220</v>
      </c>
      <c r="B12" s="1792"/>
      <c r="C12" s="1792"/>
      <c r="D12" s="1792"/>
      <c r="E12" s="1792"/>
      <c r="F12" s="1792"/>
      <c r="G12" s="1792"/>
      <c r="H12" s="1792"/>
      <c r="I12" s="1792"/>
      <c r="J12" s="1792"/>
      <c r="K12" s="1792"/>
      <c r="L12" s="1792"/>
      <c r="M12" s="1792"/>
      <c r="N12" s="1792"/>
      <c r="O12" s="1792"/>
      <c r="P12" s="1792"/>
      <c r="Q12" s="1792"/>
      <c r="R12" s="1792"/>
      <c r="S12" s="1792"/>
      <c r="T12" s="1792"/>
      <c r="U12" s="1792"/>
      <c r="V12" s="1792"/>
      <c r="W12" s="1030"/>
      <c r="X12" s="1792"/>
      <c r="Y12" s="1792"/>
      <c r="Z12" s="1792"/>
      <c r="AA12" s="1792"/>
      <c r="AB12" s="1792"/>
      <c r="AC12" s="1792"/>
      <c r="AD12" s="1792"/>
      <c r="AE12" s="1792"/>
      <c r="AF12" s="1792"/>
      <c r="AG12" s="1792"/>
      <c r="AH12" s="1792"/>
      <c r="AI12" s="1792"/>
      <c r="AJ12" s="1792"/>
      <c r="AK12" s="1792"/>
      <c r="AL12" s="1792"/>
      <c r="AM12" s="1792"/>
      <c r="AN12" s="1792"/>
      <c r="AO12" s="1792"/>
      <c r="AP12" s="1793"/>
      <c r="AQ12" s="1135"/>
      <c r="AR12" s="1135"/>
      <c r="AS12" s="1135"/>
      <c r="AT12" s="1135"/>
      <c r="AU12" s="1135"/>
      <c r="AV12" s="1135"/>
      <c r="AW12" s="1135"/>
      <c r="AX12" s="1135"/>
      <c r="AY12" s="1135"/>
      <c r="AZ12" s="1135"/>
      <c r="BA12" s="1135"/>
      <c r="BB12" s="1135"/>
      <c r="BC12" s="1135"/>
      <c r="BD12" s="1135"/>
      <c r="BE12" s="1135"/>
      <c r="BF12" s="1135"/>
      <c r="BG12" s="1135"/>
      <c r="BH12" s="1135"/>
      <c r="BI12" s="1135"/>
      <c r="BJ12" s="1135"/>
      <c r="BK12" s="1135"/>
      <c r="BL12" s="1135"/>
      <c r="BM12" s="1135"/>
      <c r="BN12" s="1135"/>
      <c r="BO12" s="1135"/>
      <c r="BP12" s="1135"/>
      <c r="BQ12" s="1135"/>
      <c r="BR12" s="1135"/>
      <c r="BS12" s="1135"/>
      <c r="BT12" s="1135"/>
      <c r="BU12" s="1135"/>
      <c r="BV12" s="1135"/>
      <c r="BW12" s="1135"/>
      <c r="BX12" s="1135"/>
      <c r="BY12" s="1135"/>
      <c r="BZ12" s="1135"/>
      <c r="CA12" s="1135"/>
      <c r="CB12" s="1135"/>
      <c r="CC12" s="1135"/>
      <c r="CD12" s="1135"/>
      <c r="CE12" s="1135"/>
      <c r="CF12" s="1135"/>
      <c r="CG12" s="1135"/>
      <c r="CH12" s="1135"/>
      <c r="CI12" s="1135"/>
      <c r="CJ12" s="1135"/>
      <c r="CK12" s="1135"/>
      <c r="CL12" s="1135"/>
      <c r="CM12" s="1135"/>
      <c r="CN12" s="1135"/>
      <c r="CO12" s="1135"/>
      <c r="CP12" s="1135"/>
      <c r="CQ12" s="1135"/>
      <c r="CR12" s="1135"/>
      <c r="CS12" s="1135"/>
      <c r="CT12" s="1135"/>
      <c r="CU12" s="1135"/>
      <c r="CV12" s="1135"/>
      <c r="CW12" s="1135"/>
      <c r="CX12" s="1135"/>
      <c r="CY12" s="1135"/>
      <c r="CZ12" s="1135"/>
      <c r="DA12" s="1135"/>
      <c r="DB12" s="1135"/>
      <c r="DC12" s="1135"/>
      <c r="DD12" s="1135"/>
      <c r="DE12" s="1135"/>
      <c r="DF12" s="1135"/>
      <c r="DG12" s="1135"/>
      <c r="DH12" s="1135"/>
      <c r="DI12" s="1135"/>
      <c r="DJ12" s="1135"/>
      <c r="DK12" s="1135"/>
      <c r="DL12" s="1135"/>
      <c r="DM12" s="1135"/>
      <c r="DN12" s="1135"/>
      <c r="DO12" s="1135"/>
      <c r="DP12" s="1135"/>
      <c r="DQ12" s="1135"/>
      <c r="DR12" s="1135"/>
      <c r="DS12" s="1135"/>
      <c r="DT12" s="1135"/>
      <c r="DU12" s="1135"/>
      <c r="DV12" s="1135"/>
      <c r="DW12" s="1135"/>
      <c r="DX12" s="1135"/>
      <c r="DY12" s="1135"/>
      <c r="DZ12" s="1135"/>
      <c r="EA12" s="1135"/>
      <c r="EB12" s="1135"/>
      <c r="EC12" s="1135"/>
      <c r="ED12" s="1135"/>
      <c r="EE12" s="1135"/>
      <c r="EF12" s="1135"/>
      <c r="EG12" s="1135"/>
      <c r="EH12" s="1135"/>
      <c r="EI12" s="1135"/>
      <c r="EJ12" s="1135"/>
      <c r="EK12" s="1135"/>
      <c r="EL12" s="1135"/>
      <c r="EM12" s="1135"/>
      <c r="EN12" s="1135"/>
      <c r="EO12" s="1135"/>
      <c r="EP12" s="1135"/>
      <c r="EQ12" s="1135"/>
      <c r="ER12" s="1135"/>
      <c r="ES12" s="1135"/>
      <c r="ET12" s="1135"/>
      <c r="EU12" s="1135"/>
      <c r="EV12" s="1135"/>
      <c r="EW12" s="1135"/>
      <c r="EX12" s="1135"/>
      <c r="EY12" s="1135"/>
      <c r="EZ12" s="1135"/>
      <c r="FA12" s="1135"/>
      <c r="FB12" s="1135"/>
      <c r="FC12" s="1135"/>
      <c r="FD12" s="1135"/>
      <c r="FE12" s="1135"/>
      <c r="FF12" s="1135"/>
      <c r="FG12" s="1135"/>
      <c r="FH12" s="1135"/>
      <c r="FI12" s="1135"/>
      <c r="FJ12" s="1135"/>
      <c r="FK12" s="1135"/>
      <c r="FL12" s="1135"/>
      <c r="FM12" s="1135"/>
      <c r="FN12" s="1135"/>
      <c r="FO12" s="1135"/>
      <c r="FP12" s="1135"/>
      <c r="FQ12" s="1135"/>
      <c r="FR12" s="1135"/>
      <c r="FS12" s="1135"/>
      <c r="FT12" s="1135"/>
      <c r="FU12" s="1135"/>
      <c r="FV12" s="1135"/>
      <c r="FW12" s="1135"/>
      <c r="FX12" s="1135"/>
      <c r="FY12" s="1135"/>
      <c r="FZ12" s="1135"/>
      <c r="GA12" s="1135"/>
      <c r="GB12" s="1135"/>
      <c r="GC12" s="1135"/>
      <c r="GD12" s="1135"/>
      <c r="GE12" s="1135"/>
      <c r="GF12" s="1135"/>
      <c r="GG12" s="1135"/>
      <c r="GH12" s="1135"/>
      <c r="GI12" s="1135"/>
      <c r="GJ12" s="1135"/>
      <c r="GK12" s="1135"/>
      <c r="GL12" s="1135"/>
      <c r="GM12" s="1135"/>
      <c r="GN12" s="1135"/>
      <c r="GO12" s="1135"/>
      <c r="GP12" s="1135"/>
      <c r="GQ12" s="1135"/>
      <c r="GR12" s="1135"/>
      <c r="GS12" s="1135"/>
      <c r="GT12" s="1135"/>
      <c r="GU12" s="1135"/>
      <c r="GV12" s="1135"/>
      <c r="GW12" s="1135"/>
      <c r="GX12" s="1135"/>
      <c r="GY12" s="1135"/>
      <c r="GZ12" s="1135"/>
      <c r="HA12" s="1135"/>
      <c r="HB12" s="1135"/>
      <c r="HC12" s="1135"/>
      <c r="HD12" s="1135"/>
      <c r="HE12" s="1135"/>
      <c r="HF12" s="1135"/>
      <c r="HG12" s="1135"/>
      <c r="HH12" s="1135"/>
      <c r="HI12" s="1135"/>
      <c r="HJ12" s="1135"/>
      <c r="HK12" s="1135"/>
      <c r="HL12" s="1135"/>
      <c r="HM12" s="1135"/>
      <c r="HN12" s="1135"/>
      <c r="HO12" s="1135"/>
      <c r="HP12" s="1135"/>
      <c r="HQ12" s="1135"/>
      <c r="HR12" s="1135"/>
      <c r="HS12" s="1135"/>
      <c r="HT12" s="1135"/>
      <c r="HU12" s="1135"/>
      <c r="HV12" s="1135"/>
      <c r="HW12" s="1135"/>
      <c r="HX12" s="1135"/>
      <c r="HY12" s="1135"/>
      <c r="HZ12" s="1135"/>
      <c r="IA12" s="1135"/>
      <c r="IB12" s="1135"/>
      <c r="IC12" s="1135"/>
      <c r="ID12" s="1135"/>
      <c r="IE12" s="1135"/>
      <c r="IF12" s="1135"/>
      <c r="IG12" s="1135"/>
      <c r="IH12" s="1135"/>
      <c r="II12" s="1135"/>
      <c r="IJ12" s="1135"/>
      <c r="IK12" s="1135"/>
      <c r="IL12" s="1135"/>
      <c r="IM12" s="1135"/>
      <c r="IN12" s="1135"/>
      <c r="IO12" s="1135"/>
      <c r="IP12" s="1135"/>
      <c r="IQ12" s="1135"/>
      <c r="IR12" s="1135"/>
      <c r="IS12" s="1135"/>
      <c r="IT12" s="1135"/>
      <c r="IU12" s="1135"/>
      <c r="IV12" s="1135"/>
      <c r="IW12" s="1135"/>
      <c r="IX12" s="1135"/>
      <c r="IY12" s="1135"/>
      <c r="IZ12" s="1135"/>
      <c r="JA12" s="1135"/>
      <c r="JB12" s="1135"/>
      <c r="JC12" s="1135"/>
      <c r="JD12" s="1135"/>
      <c r="JE12" s="1135"/>
      <c r="JF12" s="1135"/>
      <c r="JG12" s="1135"/>
      <c r="JH12" s="1135"/>
      <c r="JI12" s="1135"/>
      <c r="JJ12" s="1135"/>
      <c r="JK12" s="1135"/>
      <c r="JL12" s="1135"/>
      <c r="JM12" s="1135"/>
      <c r="JN12" s="1135"/>
      <c r="JO12" s="1135"/>
      <c r="JP12" s="1135"/>
      <c r="JQ12" s="1135"/>
      <c r="JR12" s="1135"/>
      <c r="JS12" s="1135"/>
      <c r="JT12" s="1135"/>
      <c r="JU12" s="1135"/>
      <c r="JV12" s="1135"/>
      <c r="JW12" s="1135"/>
      <c r="JX12" s="1135"/>
      <c r="JY12" s="1135"/>
      <c r="JZ12" s="1135"/>
      <c r="KA12" s="1135"/>
      <c r="KB12" s="1135"/>
      <c r="KC12" s="1135"/>
      <c r="KD12" s="1135"/>
      <c r="KE12" s="1135"/>
      <c r="KF12" s="1135"/>
      <c r="KG12" s="1135"/>
      <c r="KH12" s="1135"/>
      <c r="KI12" s="1135"/>
      <c r="KJ12" s="1135"/>
      <c r="KK12" s="1135"/>
      <c r="KL12" s="1135"/>
      <c r="KM12" s="1135"/>
      <c r="KN12" s="1135"/>
      <c r="KO12" s="1135"/>
      <c r="KP12" s="1135"/>
      <c r="KQ12" s="1135"/>
      <c r="KR12" s="1135"/>
      <c r="KS12" s="1135"/>
      <c r="KT12" s="1135"/>
      <c r="KU12" s="1135"/>
      <c r="KV12" s="1135"/>
      <c r="KW12" s="1135"/>
      <c r="KX12" s="1135"/>
      <c r="KY12" s="1135"/>
      <c r="KZ12" s="1135"/>
      <c r="LA12" s="1135"/>
      <c r="LB12" s="1135"/>
      <c r="LC12" s="1135"/>
      <c r="LD12" s="1135"/>
      <c r="LE12" s="1135"/>
      <c r="LF12" s="1135"/>
      <c r="LG12" s="1135"/>
      <c r="LH12" s="1135"/>
      <c r="LI12" s="1135"/>
      <c r="LJ12" s="1135"/>
      <c r="LK12" s="1135"/>
      <c r="LL12" s="1135"/>
      <c r="LM12" s="1135"/>
      <c r="LN12" s="1135"/>
      <c r="LO12" s="1135"/>
      <c r="LP12" s="1135"/>
      <c r="LQ12" s="1135"/>
      <c r="LR12" s="1135"/>
      <c r="LS12" s="1135"/>
      <c r="LT12" s="1135"/>
      <c r="LU12" s="1135"/>
      <c r="LV12" s="1135"/>
      <c r="LW12" s="1135"/>
      <c r="LX12" s="1135"/>
      <c r="LY12" s="1135"/>
      <c r="LZ12" s="1135"/>
      <c r="MA12" s="1135"/>
      <c r="MB12" s="1135"/>
      <c r="MC12" s="1135"/>
      <c r="MD12" s="1135"/>
      <c r="ME12" s="1135"/>
      <c r="MF12" s="1135"/>
      <c r="MG12" s="1135"/>
      <c r="MH12" s="1135"/>
      <c r="MI12" s="1135"/>
      <c r="MJ12" s="1135"/>
      <c r="MK12" s="1135"/>
      <c r="ML12" s="1135"/>
      <c r="MM12" s="1135"/>
      <c r="MN12" s="1135"/>
      <c r="MO12" s="1135"/>
      <c r="MP12" s="1135"/>
      <c r="MQ12" s="1135"/>
      <c r="MR12" s="1135"/>
      <c r="MS12" s="1135"/>
      <c r="MT12" s="1135"/>
      <c r="MU12" s="1135"/>
      <c r="MV12" s="1135"/>
      <c r="MW12" s="1135"/>
      <c r="MX12" s="1135"/>
      <c r="MY12" s="1135"/>
      <c r="MZ12" s="1135"/>
      <c r="NA12" s="1135"/>
      <c r="NB12" s="1135"/>
      <c r="NC12" s="1135"/>
      <c r="ND12" s="1135"/>
      <c r="NE12" s="1135"/>
      <c r="NF12" s="1135"/>
      <c r="NG12" s="1135"/>
      <c r="NH12" s="1135"/>
      <c r="NI12" s="1135"/>
      <c r="NJ12" s="1135"/>
      <c r="NK12" s="1135"/>
      <c r="NL12" s="1135"/>
      <c r="NM12" s="1135"/>
      <c r="NN12" s="1135"/>
      <c r="NO12" s="1135"/>
      <c r="NP12" s="1135"/>
      <c r="NQ12" s="1135"/>
      <c r="NR12" s="1135"/>
      <c r="NS12" s="1135"/>
      <c r="NT12" s="1135"/>
      <c r="NU12" s="1135"/>
      <c r="NV12" s="1135"/>
      <c r="NW12" s="1135"/>
      <c r="NX12" s="1135"/>
      <c r="NY12" s="1135"/>
      <c r="NZ12" s="1135"/>
      <c r="OA12" s="1135"/>
      <c r="OB12" s="1135"/>
      <c r="OC12" s="1135"/>
      <c r="OD12" s="1135"/>
      <c r="OE12" s="1135"/>
      <c r="OF12" s="1135"/>
      <c r="OG12" s="1135"/>
      <c r="OH12" s="1135"/>
      <c r="OI12" s="1135"/>
      <c r="OJ12" s="1135"/>
      <c r="OK12" s="1135"/>
      <c r="OL12" s="1135"/>
      <c r="OM12" s="1135"/>
      <c r="ON12" s="1135"/>
      <c r="OO12" s="1135"/>
      <c r="OP12" s="1135"/>
      <c r="OQ12" s="1135"/>
      <c r="OR12" s="1135"/>
      <c r="OS12" s="1135"/>
      <c r="OT12" s="1135"/>
      <c r="OU12" s="1135"/>
      <c r="OV12" s="1135"/>
      <c r="OW12" s="1135"/>
      <c r="OX12" s="1135"/>
      <c r="OY12" s="1135"/>
      <c r="OZ12" s="1135"/>
      <c r="PA12" s="1135"/>
      <c r="PB12" s="1135"/>
      <c r="PC12" s="1135"/>
      <c r="PD12" s="1135"/>
      <c r="PE12" s="1135"/>
      <c r="PF12" s="1135"/>
      <c r="PG12" s="1135"/>
      <c r="PH12" s="1135"/>
      <c r="PI12" s="1135"/>
      <c r="PJ12" s="1135"/>
      <c r="PK12" s="1135"/>
      <c r="PL12" s="1135"/>
      <c r="PM12" s="1135"/>
      <c r="PN12" s="1135"/>
      <c r="PO12" s="1135"/>
      <c r="PP12" s="1135"/>
      <c r="PQ12" s="1135"/>
      <c r="PR12" s="1135"/>
      <c r="PS12" s="1135"/>
      <c r="PT12" s="1135"/>
      <c r="PU12" s="1135"/>
      <c r="PV12" s="1135"/>
      <c r="PW12" s="1135"/>
      <c r="PX12" s="1135"/>
      <c r="PY12" s="1135"/>
      <c r="PZ12" s="1135"/>
      <c r="QA12" s="1135"/>
      <c r="QB12" s="1135"/>
      <c r="QC12" s="1135"/>
      <c r="QD12" s="1135"/>
      <c r="QE12" s="1135"/>
      <c r="QF12" s="1135"/>
      <c r="QG12" s="1135"/>
      <c r="QH12" s="1135"/>
      <c r="QI12" s="1135"/>
      <c r="QJ12" s="1135"/>
      <c r="QK12" s="1135"/>
      <c r="QL12" s="1135"/>
      <c r="QM12" s="1135"/>
      <c r="QN12" s="1135"/>
      <c r="QO12" s="1135"/>
      <c r="QP12" s="1135"/>
      <c r="QQ12" s="1135"/>
      <c r="QR12" s="1135"/>
      <c r="QS12" s="1135"/>
      <c r="QT12" s="1135"/>
      <c r="QU12" s="1135"/>
      <c r="QV12" s="1135"/>
      <c r="QW12" s="1135"/>
      <c r="QX12" s="1135"/>
      <c r="QY12" s="1135"/>
      <c r="QZ12" s="1135"/>
      <c r="RA12" s="1135"/>
      <c r="RB12" s="1135"/>
      <c r="RC12" s="1135"/>
      <c r="RD12" s="1135"/>
      <c r="RE12" s="1135"/>
      <c r="RF12" s="1135"/>
      <c r="RG12" s="1135"/>
      <c r="RH12" s="1135"/>
      <c r="RI12" s="1135"/>
      <c r="RJ12" s="1135"/>
      <c r="RK12" s="1135"/>
      <c r="RL12" s="1135"/>
      <c r="RM12" s="1135"/>
      <c r="RN12" s="1135"/>
      <c r="RO12" s="1135"/>
      <c r="RP12" s="1135"/>
      <c r="RQ12" s="1135"/>
      <c r="RR12" s="1135"/>
      <c r="RS12" s="1135"/>
      <c r="RT12" s="1135"/>
      <c r="RU12" s="1135"/>
      <c r="RV12" s="1135"/>
      <c r="RW12" s="1135"/>
      <c r="RX12" s="1135"/>
      <c r="RY12" s="1135"/>
      <c r="RZ12" s="1135"/>
      <c r="SA12" s="1135"/>
      <c r="SB12" s="1135"/>
      <c r="SC12" s="1135"/>
      <c r="SD12" s="1135"/>
      <c r="SE12" s="1135"/>
      <c r="SF12" s="1135"/>
      <c r="SG12" s="1135"/>
      <c r="SH12" s="1135"/>
      <c r="SI12" s="1135"/>
      <c r="SJ12" s="1135"/>
      <c r="SK12" s="1135"/>
      <c r="SL12" s="1135"/>
      <c r="SM12" s="1135"/>
      <c r="SN12" s="1135"/>
      <c r="SO12" s="1135"/>
      <c r="SP12" s="1135"/>
      <c r="SQ12" s="1135"/>
      <c r="SR12" s="1135"/>
      <c r="SS12" s="1135"/>
      <c r="ST12" s="1135"/>
      <c r="SU12" s="1135"/>
      <c r="SV12" s="1135"/>
      <c r="SW12" s="1135"/>
      <c r="SX12" s="1135"/>
      <c r="SY12" s="1135"/>
      <c r="SZ12" s="1135"/>
      <c r="TA12" s="1135"/>
      <c r="TB12" s="1135"/>
      <c r="TC12" s="1135"/>
      <c r="TD12" s="1135"/>
      <c r="TE12" s="1135"/>
      <c r="TF12" s="1135"/>
      <c r="TG12" s="1135"/>
      <c r="TH12" s="1135"/>
      <c r="TI12" s="1135"/>
      <c r="TJ12" s="1135"/>
      <c r="TK12" s="1135"/>
      <c r="TL12" s="1135"/>
      <c r="TM12" s="1135"/>
      <c r="TN12" s="1135"/>
      <c r="TO12" s="1135"/>
      <c r="TP12" s="1135"/>
      <c r="TQ12" s="1135"/>
      <c r="TR12" s="1135"/>
      <c r="TS12" s="1135"/>
      <c r="TT12" s="1135"/>
      <c r="TU12" s="1135"/>
      <c r="TV12" s="1135"/>
      <c r="TW12" s="1135"/>
      <c r="TX12" s="1135"/>
      <c r="TY12" s="1135"/>
      <c r="TZ12" s="1135"/>
      <c r="UA12" s="1135"/>
      <c r="UB12" s="1135"/>
      <c r="UC12" s="1135"/>
      <c r="UD12" s="1135"/>
      <c r="UE12" s="1135"/>
      <c r="UF12" s="1135"/>
      <c r="UG12" s="1135"/>
      <c r="UH12" s="1135"/>
      <c r="UI12" s="1135"/>
      <c r="UJ12" s="1135"/>
      <c r="UK12" s="1135"/>
      <c r="UL12" s="1135"/>
      <c r="UM12" s="1135"/>
      <c r="UN12" s="1135"/>
      <c r="UO12" s="1135"/>
      <c r="UP12" s="1135"/>
      <c r="UQ12" s="1135"/>
      <c r="UR12" s="1135"/>
      <c r="US12" s="1135"/>
      <c r="UT12" s="1135"/>
      <c r="UU12" s="1135"/>
      <c r="UV12" s="1135"/>
      <c r="UW12" s="1135"/>
      <c r="UX12" s="1135"/>
      <c r="UY12" s="1135"/>
      <c r="UZ12" s="1135"/>
      <c r="VA12" s="1135"/>
      <c r="VB12" s="1135"/>
      <c r="VC12" s="1135"/>
      <c r="VD12" s="1135"/>
      <c r="VE12" s="1135"/>
      <c r="VF12" s="1135"/>
      <c r="VG12" s="1135"/>
      <c r="VH12" s="1135"/>
      <c r="VI12" s="1135"/>
      <c r="VJ12" s="1135"/>
      <c r="VK12" s="1135"/>
      <c r="VL12" s="1135"/>
      <c r="VM12" s="1135"/>
      <c r="VN12" s="1135"/>
      <c r="VO12" s="1135"/>
      <c r="VP12" s="1135"/>
      <c r="VQ12" s="1135"/>
      <c r="VR12" s="1135"/>
      <c r="VS12" s="1135"/>
      <c r="VT12" s="1135"/>
      <c r="VU12" s="1135"/>
      <c r="VV12" s="1135"/>
      <c r="VW12" s="1135"/>
      <c r="VX12" s="1135"/>
      <c r="VY12" s="1135"/>
      <c r="VZ12" s="1135"/>
      <c r="WA12" s="1135"/>
      <c r="WB12" s="1135"/>
      <c r="WC12" s="1135"/>
      <c r="WD12" s="1135"/>
      <c r="WE12" s="1135"/>
      <c r="WF12" s="1135"/>
      <c r="WG12" s="1135"/>
      <c r="WH12" s="1135"/>
      <c r="WI12" s="1135"/>
      <c r="WJ12" s="1135"/>
      <c r="WK12" s="1135"/>
      <c r="WL12" s="1135"/>
      <c r="WM12" s="1135"/>
      <c r="WN12" s="1135"/>
      <c r="WO12" s="1135"/>
      <c r="WP12" s="1135"/>
      <c r="WQ12" s="1135"/>
      <c r="WR12" s="1135"/>
      <c r="WS12" s="1135"/>
      <c r="WT12" s="1135"/>
      <c r="WU12" s="1135"/>
      <c r="WV12" s="1135"/>
      <c r="WW12" s="1135"/>
      <c r="WX12" s="1135"/>
      <c r="WY12" s="1135"/>
      <c r="WZ12" s="1135"/>
      <c r="XA12" s="1135"/>
      <c r="XB12" s="1135"/>
      <c r="XC12" s="1135"/>
      <c r="XD12" s="1135"/>
      <c r="XE12" s="1135"/>
      <c r="XF12" s="1135"/>
      <c r="XG12" s="1135"/>
      <c r="XH12" s="1135"/>
      <c r="XI12" s="1135"/>
      <c r="XJ12" s="1135"/>
      <c r="XK12" s="1135"/>
      <c r="XL12" s="1135"/>
      <c r="XM12" s="1135"/>
      <c r="XN12" s="1135"/>
      <c r="XO12" s="1135"/>
      <c r="XP12" s="1135"/>
      <c r="XQ12" s="1135"/>
      <c r="XR12" s="1135"/>
      <c r="XS12" s="1135"/>
      <c r="XT12" s="1135"/>
      <c r="XU12" s="1135"/>
      <c r="XV12" s="1135"/>
      <c r="XW12" s="1135"/>
      <c r="XX12" s="1135"/>
      <c r="XY12" s="1135"/>
      <c r="XZ12" s="1135"/>
      <c r="YA12" s="1135"/>
      <c r="YB12" s="1135"/>
      <c r="YC12" s="1135"/>
      <c r="YD12" s="1135"/>
      <c r="YE12" s="1135"/>
      <c r="YF12" s="1135"/>
      <c r="YG12" s="1135"/>
      <c r="YH12" s="1135"/>
      <c r="YI12" s="1135"/>
      <c r="YJ12" s="1135"/>
      <c r="YK12" s="1135"/>
      <c r="YL12" s="1135"/>
      <c r="YM12" s="1135"/>
      <c r="YN12" s="1135"/>
      <c r="YO12" s="1135"/>
      <c r="YP12" s="1135"/>
      <c r="YQ12" s="1135"/>
      <c r="YR12" s="1135"/>
      <c r="YS12" s="1135"/>
      <c r="YT12" s="1135"/>
      <c r="YU12" s="1135"/>
      <c r="YV12" s="1135"/>
      <c r="YW12" s="1135"/>
      <c r="YX12" s="1135"/>
      <c r="YY12" s="1135"/>
      <c r="YZ12" s="1135"/>
      <c r="ZA12" s="1135"/>
      <c r="ZB12" s="1135"/>
      <c r="ZC12" s="1135"/>
      <c r="ZD12" s="1135"/>
      <c r="ZE12" s="1135"/>
      <c r="ZF12" s="1135"/>
      <c r="ZG12" s="1135"/>
      <c r="ZH12" s="1135"/>
      <c r="ZI12" s="1135"/>
      <c r="ZJ12" s="1135"/>
      <c r="ZK12" s="1135"/>
      <c r="ZL12" s="1135"/>
      <c r="ZM12" s="1135"/>
      <c r="ZN12" s="1135"/>
      <c r="ZO12" s="1135"/>
      <c r="ZP12" s="1135"/>
      <c r="ZQ12" s="1135"/>
      <c r="ZR12" s="1135"/>
      <c r="ZS12" s="1135"/>
      <c r="ZT12" s="1135"/>
      <c r="ZU12" s="1135"/>
      <c r="ZV12" s="1135"/>
      <c r="ZW12" s="1135"/>
      <c r="ZX12" s="1135"/>
      <c r="ZY12" s="1135"/>
      <c r="ZZ12" s="1135"/>
      <c r="AAA12" s="1135"/>
      <c r="AAB12" s="1135"/>
      <c r="AAC12" s="1135"/>
      <c r="AAD12" s="1135"/>
      <c r="AAE12" s="1135"/>
      <c r="AAF12" s="1135"/>
      <c r="AAG12" s="1135"/>
      <c r="AAH12" s="1135"/>
      <c r="AAI12" s="1135"/>
      <c r="AAJ12" s="1135"/>
      <c r="AAK12" s="1135"/>
      <c r="AAL12" s="1135"/>
      <c r="AAM12" s="1135"/>
      <c r="AAN12" s="1135"/>
      <c r="AAO12" s="1135"/>
      <c r="AAP12" s="1135"/>
      <c r="AAQ12" s="1135"/>
      <c r="AAR12" s="1135"/>
      <c r="AAS12" s="1135"/>
      <c r="AAT12" s="1135"/>
      <c r="AAU12" s="1135"/>
      <c r="AAV12" s="1135"/>
      <c r="AAW12" s="1135"/>
      <c r="AAX12" s="1135"/>
      <c r="AAY12" s="1135"/>
      <c r="AAZ12" s="1135"/>
      <c r="ABA12" s="1135"/>
      <c r="ABB12" s="1135"/>
      <c r="ABC12" s="1135"/>
      <c r="ABD12" s="1135"/>
      <c r="ABE12" s="1135"/>
      <c r="ABF12" s="1135"/>
      <c r="ABG12" s="1135"/>
      <c r="ABH12" s="1135"/>
      <c r="ABI12" s="1135"/>
      <c r="ABJ12" s="1135"/>
      <c r="ABK12" s="1135"/>
      <c r="ABL12" s="1135"/>
      <c r="ABM12" s="1135"/>
      <c r="ABN12" s="1135"/>
      <c r="ABO12" s="1135"/>
      <c r="ABP12" s="1135"/>
      <c r="ABQ12" s="1135"/>
      <c r="ABR12" s="1135"/>
      <c r="ABS12" s="1135"/>
      <c r="ABT12" s="1135"/>
      <c r="ABU12" s="1135"/>
      <c r="ABV12" s="1135"/>
      <c r="ABW12" s="1135"/>
      <c r="ABX12" s="1135"/>
      <c r="ABY12" s="1135"/>
      <c r="ABZ12" s="1135"/>
      <c r="ACA12" s="1135"/>
      <c r="ACB12" s="1135"/>
      <c r="ACC12" s="1135"/>
      <c r="ACD12" s="1135"/>
      <c r="ACE12" s="1135"/>
      <c r="ACF12" s="1135"/>
      <c r="ACG12" s="1135"/>
      <c r="ACH12" s="1135"/>
      <c r="ACI12" s="1135"/>
      <c r="ACJ12" s="1135"/>
      <c r="ACK12" s="1135"/>
      <c r="ACL12" s="1135"/>
      <c r="ACM12" s="1135"/>
      <c r="ACN12" s="1135"/>
      <c r="ACO12" s="1135"/>
      <c r="ACP12" s="1135"/>
      <c r="ACQ12" s="1135"/>
      <c r="ACR12" s="1135"/>
      <c r="ACS12" s="1135"/>
      <c r="ACT12" s="1135"/>
      <c r="ACU12" s="1135"/>
      <c r="ACV12" s="1135"/>
      <c r="ACW12" s="1135"/>
      <c r="ACX12" s="1135"/>
      <c r="ACY12" s="1135"/>
      <c r="ACZ12" s="1135"/>
      <c r="ADA12" s="1135"/>
      <c r="ADB12" s="1135"/>
      <c r="ADC12" s="1135"/>
      <c r="ADD12" s="1135"/>
      <c r="ADE12" s="1135"/>
      <c r="ADF12" s="1135"/>
      <c r="ADG12" s="1135"/>
      <c r="ADH12" s="1135"/>
      <c r="ADI12" s="1135"/>
      <c r="ADJ12" s="1135"/>
      <c r="ADK12" s="1135"/>
      <c r="ADL12" s="1135"/>
      <c r="ADM12" s="1135"/>
      <c r="ADN12" s="1135"/>
      <c r="ADO12" s="1135"/>
      <c r="ADP12" s="1135"/>
      <c r="ADQ12" s="1135"/>
      <c r="ADR12" s="1135"/>
      <c r="ADS12" s="1135"/>
      <c r="ADT12" s="1135"/>
      <c r="ADU12" s="1135"/>
      <c r="ADV12" s="1135"/>
      <c r="ADW12" s="1135"/>
      <c r="ADX12" s="1135"/>
      <c r="ADY12" s="1135"/>
      <c r="ADZ12" s="1135"/>
      <c r="AEA12" s="1135"/>
      <c r="AEB12" s="1135"/>
      <c r="AEC12" s="1135"/>
      <c r="AED12" s="1135"/>
      <c r="AEE12" s="1135"/>
      <c r="AEF12" s="1135"/>
      <c r="AEG12" s="1135"/>
      <c r="AEH12" s="1135"/>
      <c r="AEI12" s="1135"/>
      <c r="AEJ12" s="1135"/>
      <c r="AEK12" s="1135"/>
      <c r="AEL12" s="1135"/>
      <c r="AEM12" s="1135"/>
      <c r="AEN12" s="1135"/>
      <c r="AEO12" s="1135"/>
      <c r="AEP12" s="1135"/>
      <c r="AEQ12" s="1135"/>
      <c r="AER12" s="1135"/>
      <c r="AES12" s="1135"/>
      <c r="AET12" s="1135"/>
      <c r="AEU12" s="1135"/>
      <c r="AEV12" s="1135"/>
      <c r="AEW12" s="1135"/>
      <c r="AEX12" s="1135"/>
      <c r="AEY12" s="1135"/>
      <c r="AEZ12" s="1135"/>
      <c r="AFA12" s="1135"/>
      <c r="AFB12" s="1135"/>
      <c r="AFC12" s="1135"/>
      <c r="AFD12" s="1135"/>
      <c r="AFE12" s="1135"/>
      <c r="AFF12" s="1135"/>
      <c r="AFG12" s="1135"/>
      <c r="AFH12" s="1135"/>
      <c r="AFI12" s="1135"/>
      <c r="AFJ12" s="1135"/>
      <c r="AFK12" s="1135"/>
      <c r="AFL12" s="1135"/>
      <c r="AFM12" s="1135"/>
      <c r="AFN12" s="1135"/>
      <c r="AFO12" s="1135"/>
      <c r="AFP12" s="1135"/>
      <c r="AFQ12" s="1135"/>
      <c r="AFR12" s="1135"/>
      <c r="AFS12" s="1135"/>
      <c r="AFT12" s="1135"/>
      <c r="AFU12" s="1135"/>
      <c r="AFV12" s="1135"/>
      <c r="AFW12" s="1135"/>
      <c r="AFX12" s="1135"/>
      <c r="AFY12" s="1135"/>
      <c r="AFZ12" s="1135"/>
      <c r="AGA12" s="1135"/>
      <c r="AGB12" s="1135"/>
      <c r="AGC12" s="1135"/>
      <c r="AGD12" s="1135"/>
      <c r="AGE12" s="1135"/>
      <c r="AGF12" s="1135"/>
      <c r="AGG12" s="1135"/>
      <c r="AGH12" s="1135"/>
      <c r="AGI12" s="1135"/>
      <c r="AGJ12" s="1135"/>
      <c r="AGK12" s="1135"/>
      <c r="AGL12" s="1135"/>
      <c r="AGM12" s="1135"/>
      <c r="AGN12" s="1135"/>
      <c r="AGO12" s="1135"/>
      <c r="AGP12" s="1135"/>
      <c r="AGQ12" s="1135"/>
      <c r="AGR12" s="1135"/>
      <c r="AGS12" s="1135"/>
      <c r="AGT12" s="1135"/>
      <c r="AGU12" s="1135"/>
      <c r="AGV12" s="1135"/>
      <c r="AGW12" s="1135"/>
      <c r="AGX12" s="1135"/>
      <c r="AGY12" s="1135"/>
      <c r="AGZ12" s="1135"/>
      <c r="AHA12" s="1135"/>
      <c r="AHB12" s="1135"/>
      <c r="AHC12" s="1135"/>
      <c r="AHD12" s="1135"/>
      <c r="AHE12" s="1135"/>
      <c r="AHF12" s="1135"/>
      <c r="AHG12" s="1135"/>
      <c r="AHH12" s="1135"/>
      <c r="AHI12" s="1135"/>
      <c r="AHJ12" s="1135"/>
      <c r="AHK12" s="1135"/>
      <c r="AHL12" s="1135"/>
      <c r="AHM12" s="1135"/>
      <c r="AHN12" s="1135"/>
      <c r="AHO12" s="1135"/>
      <c r="AHP12" s="1135"/>
      <c r="AHQ12" s="1135"/>
      <c r="AHR12" s="1135"/>
      <c r="AHS12" s="1135"/>
      <c r="AHT12" s="1135"/>
      <c r="AHU12" s="1135"/>
      <c r="AHV12" s="1135"/>
      <c r="AHW12" s="1135"/>
      <c r="AHX12" s="1135"/>
      <c r="AHY12" s="1135"/>
      <c r="AHZ12" s="1135"/>
      <c r="AIA12" s="1135"/>
      <c r="AIB12" s="1135"/>
      <c r="AIC12" s="1135"/>
      <c r="AID12" s="1135"/>
      <c r="AIE12" s="1135"/>
      <c r="AIF12" s="1135"/>
      <c r="AIG12" s="1135"/>
      <c r="AIH12" s="1135"/>
      <c r="AII12" s="1135"/>
      <c r="AIJ12" s="1135"/>
      <c r="AIK12" s="1135"/>
      <c r="AIL12" s="1135"/>
      <c r="AIM12" s="1135"/>
      <c r="AIN12" s="1135"/>
      <c r="AIO12" s="1135"/>
      <c r="AIP12" s="1135"/>
      <c r="AIQ12" s="1135"/>
      <c r="AIR12" s="1135"/>
      <c r="AIS12" s="1135"/>
      <c r="AIT12" s="1135"/>
      <c r="AIU12" s="1135"/>
      <c r="AIV12" s="1135"/>
      <c r="AIW12" s="1135"/>
      <c r="AIX12" s="1135"/>
      <c r="AIY12" s="1135"/>
      <c r="AIZ12" s="1135"/>
      <c r="AJA12" s="1135"/>
      <c r="AJB12" s="1135"/>
      <c r="AJC12" s="1135"/>
      <c r="AJD12" s="1135"/>
      <c r="AJE12" s="1135"/>
      <c r="AJF12" s="1135"/>
      <c r="AJG12" s="1135"/>
      <c r="AJH12" s="1135"/>
      <c r="AJI12" s="1135"/>
      <c r="AJJ12" s="1135"/>
      <c r="AJK12" s="1135"/>
      <c r="AJL12" s="1135"/>
      <c r="AJM12" s="1135"/>
      <c r="AJN12" s="1135"/>
      <c r="AJO12" s="1135"/>
      <c r="AJP12" s="1135"/>
      <c r="AJQ12" s="1135"/>
      <c r="AJR12" s="1135"/>
      <c r="AJS12" s="1135"/>
      <c r="AJT12" s="1135"/>
      <c r="AJU12" s="1135"/>
      <c r="AJV12" s="1135"/>
      <c r="AJW12" s="1135"/>
      <c r="AJX12" s="1135"/>
      <c r="AJY12" s="1135"/>
      <c r="AJZ12" s="1135"/>
      <c r="AKA12" s="1135"/>
      <c r="AKB12" s="1135"/>
      <c r="AKC12" s="1135"/>
      <c r="AKD12" s="1135"/>
      <c r="AKE12" s="1135"/>
      <c r="AKF12" s="1135"/>
      <c r="AKG12" s="1135"/>
      <c r="AKH12" s="1135"/>
      <c r="AKI12" s="1135"/>
      <c r="AKJ12" s="1135"/>
      <c r="AKK12" s="1135"/>
      <c r="AKL12" s="1135"/>
      <c r="AKM12" s="1135"/>
      <c r="AKN12" s="1135"/>
      <c r="AKO12" s="1135"/>
      <c r="AKP12" s="1135"/>
      <c r="AKQ12" s="1135"/>
      <c r="AKR12" s="1135"/>
      <c r="AKS12" s="1135"/>
      <c r="AKT12" s="1135"/>
      <c r="AKU12" s="1135"/>
      <c r="AKV12" s="1135"/>
      <c r="AKW12" s="1135"/>
      <c r="AKX12" s="1135"/>
      <c r="AKY12" s="1135"/>
      <c r="AKZ12" s="1135"/>
      <c r="ALA12" s="1135"/>
      <c r="ALB12" s="1135"/>
      <c r="ALC12" s="1135"/>
      <c r="ALD12" s="1135"/>
      <c r="ALE12" s="1135"/>
      <c r="ALF12" s="1135"/>
      <c r="ALG12" s="1135"/>
      <c r="ALH12" s="1135"/>
      <c r="ALI12" s="1135"/>
      <c r="ALJ12" s="1135"/>
      <c r="ALK12" s="1135"/>
      <c r="ALL12" s="1135"/>
      <c r="ALM12" s="1135"/>
      <c r="ALN12" s="1135"/>
      <c r="ALO12" s="1135"/>
      <c r="ALP12" s="1135"/>
      <c r="ALQ12" s="1135"/>
      <c r="ALR12" s="1135"/>
      <c r="ALS12" s="1135"/>
      <c r="ALT12" s="1135"/>
      <c r="ALU12" s="1135"/>
      <c r="ALV12" s="1135"/>
      <c r="ALW12" s="1135"/>
      <c r="ALX12" s="1135"/>
      <c r="ALY12" s="1135"/>
      <c r="ALZ12" s="1135"/>
      <c r="AMA12" s="1135"/>
      <c r="AMB12" s="1135"/>
      <c r="AMC12" s="1135"/>
      <c r="AMD12" s="1135"/>
      <c r="AME12" s="1135"/>
      <c r="AMF12" s="1135"/>
      <c r="AMG12" s="1135"/>
      <c r="AMH12" s="1135"/>
      <c r="AMI12" s="1135"/>
      <c r="AMJ12" s="1135"/>
      <c r="AMK12" s="1135"/>
      <c r="AML12" s="1135"/>
      <c r="AMM12" s="1135"/>
      <c r="AMN12" s="1135"/>
      <c r="AMO12" s="1135"/>
      <c r="AMP12" s="1135"/>
      <c r="AMQ12" s="1135"/>
      <c r="AMR12" s="1135"/>
      <c r="AMS12" s="1135"/>
      <c r="AMT12" s="1135"/>
      <c r="AMU12" s="1135"/>
      <c r="AMV12" s="1135"/>
      <c r="AMW12" s="1135"/>
      <c r="AMX12" s="1135"/>
      <c r="AMY12" s="1135"/>
      <c r="AMZ12" s="1135"/>
      <c r="ANA12" s="1135"/>
      <c r="ANB12" s="1135"/>
      <c r="ANC12" s="1135"/>
      <c r="AND12" s="1135"/>
      <c r="ANE12" s="1135"/>
      <c r="ANF12" s="1135"/>
      <c r="ANG12" s="1135"/>
      <c r="ANH12" s="1135"/>
      <c r="ANI12" s="1135"/>
      <c r="ANJ12" s="1135"/>
      <c r="ANK12" s="1135"/>
      <c r="ANL12" s="1135"/>
      <c r="ANM12" s="1135"/>
      <c r="ANN12" s="1135"/>
      <c r="ANO12" s="1135"/>
      <c r="ANP12" s="1135"/>
      <c r="ANQ12" s="1135"/>
      <c r="ANR12" s="1135"/>
      <c r="ANS12" s="1135"/>
      <c r="ANT12" s="1135"/>
      <c r="ANU12" s="1135"/>
      <c r="ANV12" s="1135"/>
      <c r="ANW12" s="1135"/>
      <c r="ANX12" s="1135"/>
      <c r="ANY12" s="1135"/>
      <c r="ANZ12" s="1135"/>
      <c r="AOA12" s="1135"/>
      <c r="AOB12" s="1135"/>
      <c r="AOC12" s="1135"/>
      <c r="AOD12" s="1135"/>
      <c r="AOE12" s="1135"/>
      <c r="AOF12" s="1135"/>
      <c r="AOG12" s="1135"/>
      <c r="AOH12" s="1135"/>
      <c r="AOI12" s="1135"/>
      <c r="AOJ12" s="1135"/>
      <c r="AOK12" s="1135"/>
      <c r="AOL12" s="1135"/>
      <c r="AOM12" s="1135"/>
      <c r="AON12" s="1135"/>
      <c r="AOO12" s="1135"/>
      <c r="AOP12" s="1135"/>
      <c r="AOQ12" s="1135"/>
      <c r="AOR12" s="1135"/>
      <c r="AOS12" s="1135"/>
      <c r="AOT12" s="1135"/>
      <c r="AOU12" s="1135"/>
      <c r="AOV12" s="1135"/>
      <c r="AOW12" s="1135"/>
      <c r="AOX12" s="1135"/>
      <c r="AOY12" s="1135"/>
      <c r="AOZ12" s="1135"/>
      <c r="APA12" s="1135"/>
      <c r="APB12" s="1135"/>
      <c r="APC12" s="1135"/>
      <c r="APD12" s="1135"/>
      <c r="APE12" s="1135"/>
      <c r="APF12" s="1135"/>
      <c r="APG12" s="1135"/>
      <c r="APH12" s="1135"/>
      <c r="API12" s="1135"/>
      <c r="APJ12" s="1135"/>
      <c r="APK12" s="1135"/>
      <c r="APL12" s="1135"/>
      <c r="APM12" s="1135"/>
      <c r="APN12" s="1135"/>
      <c r="APO12" s="1135"/>
      <c r="APP12" s="1135"/>
      <c r="APQ12" s="1135"/>
      <c r="APR12" s="1135"/>
      <c r="APS12" s="1135"/>
      <c r="APT12" s="1135"/>
      <c r="APU12" s="1135"/>
      <c r="APV12" s="1135"/>
      <c r="APW12" s="1135"/>
      <c r="APX12" s="1135"/>
      <c r="APY12" s="1135"/>
      <c r="APZ12" s="1135"/>
      <c r="AQA12" s="1135"/>
      <c r="AQB12" s="1135"/>
      <c r="AQC12" s="1135"/>
      <c r="AQD12" s="1135"/>
      <c r="AQE12" s="1135"/>
      <c r="AQF12" s="1135"/>
      <c r="AQG12" s="1135"/>
      <c r="AQH12" s="1135"/>
      <c r="AQI12" s="1135"/>
      <c r="AQJ12" s="1135"/>
      <c r="AQK12" s="1135"/>
      <c r="AQL12" s="1135"/>
      <c r="AQM12" s="1135"/>
      <c r="AQN12" s="1135"/>
      <c r="AQO12" s="1135"/>
      <c r="AQP12" s="1135"/>
      <c r="AQQ12" s="1135"/>
      <c r="AQR12" s="1135"/>
      <c r="AQS12" s="1135"/>
      <c r="AQT12" s="1135"/>
      <c r="AQU12" s="1135"/>
      <c r="AQV12" s="1135"/>
      <c r="AQW12" s="1135"/>
      <c r="AQX12" s="1135"/>
      <c r="AQY12" s="1135"/>
      <c r="AQZ12" s="1135"/>
      <c r="ARA12" s="1135"/>
      <c r="ARB12" s="1135"/>
      <c r="ARC12" s="1135"/>
      <c r="ARD12" s="1135"/>
      <c r="ARE12" s="1135"/>
      <c r="ARF12" s="1135"/>
      <c r="ARG12" s="1135"/>
      <c r="ARH12" s="1135"/>
      <c r="ARI12" s="1135"/>
      <c r="ARJ12" s="1135"/>
      <c r="ARK12" s="1135"/>
      <c r="ARL12" s="1135"/>
      <c r="ARM12" s="1135"/>
      <c r="ARN12" s="1135"/>
      <c r="ARO12" s="1135"/>
      <c r="ARP12" s="1135"/>
      <c r="ARQ12" s="1135"/>
      <c r="ARR12" s="1135"/>
      <c r="ARS12" s="1135"/>
      <c r="ART12" s="1135"/>
      <c r="ARU12" s="1135"/>
      <c r="ARV12" s="1135"/>
      <c r="ARW12" s="1135"/>
      <c r="ARX12" s="1135"/>
      <c r="ARY12" s="1135"/>
      <c r="ARZ12" s="1135"/>
      <c r="ASA12" s="1135"/>
      <c r="ASB12" s="1135"/>
      <c r="ASC12" s="1135"/>
      <c r="ASD12" s="1135"/>
      <c r="ASE12" s="1135"/>
      <c r="ASF12" s="1135"/>
      <c r="ASG12" s="1135"/>
      <c r="ASH12" s="1135"/>
      <c r="ASI12" s="1135"/>
      <c r="ASJ12" s="1135"/>
      <c r="ASK12" s="1135"/>
      <c r="ASL12" s="1135"/>
      <c r="ASM12" s="1135"/>
      <c r="ASN12" s="1135"/>
      <c r="ASO12" s="1135"/>
      <c r="ASP12" s="1135"/>
      <c r="ASQ12" s="1135"/>
      <c r="ASR12" s="1135"/>
      <c r="ASS12" s="1135"/>
      <c r="AST12" s="1135"/>
      <c r="ASU12" s="1135"/>
      <c r="ASV12" s="1135"/>
      <c r="ASW12" s="1135"/>
      <c r="ASX12" s="1135"/>
      <c r="ASY12" s="1135"/>
      <c r="ASZ12" s="1135"/>
      <c r="ATA12" s="1135"/>
      <c r="ATB12" s="1135"/>
      <c r="ATC12" s="1135"/>
      <c r="ATD12" s="1135"/>
      <c r="ATE12" s="1135"/>
      <c r="ATF12" s="1135"/>
      <c r="ATG12" s="1135"/>
      <c r="ATH12" s="1135"/>
      <c r="ATI12" s="1135"/>
      <c r="ATJ12" s="1135"/>
      <c r="ATK12" s="1135"/>
      <c r="ATL12" s="1135"/>
      <c r="ATM12" s="1135"/>
      <c r="ATN12" s="1135"/>
      <c r="ATO12" s="1135"/>
      <c r="ATP12" s="1135"/>
      <c r="ATQ12" s="1135"/>
      <c r="ATR12" s="1135"/>
      <c r="ATS12" s="1135"/>
      <c r="ATT12" s="1135"/>
      <c r="ATU12" s="1135"/>
      <c r="ATV12" s="1135"/>
      <c r="ATW12" s="1135"/>
      <c r="ATX12" s="1135"/>
      <c r="ATY12" s="1135"/>
      <c r="ATZ12" s="1135"/>
      <c r="AUA12" s="1135"/>
      <c r="AUB12" s="1135"/>
      <c r="AUC12" s="1135"/>
      <c r="AUD12" s="1135"/>
      <c r="AUE12" s="1135"/>
      <c r="AUF12" s="1135"/>
      <c r="AUG12" s="1135"/>
      <c r="AUH12" s="1135"/>
      <c r="AUI12" s="1135"/>
      <c r="AUJ12" s="1135"/>
      <c r="AUK12" s="1135"/>
      <c r="AUL12" s="1135"/>
      <c r="AUM12" s="1135"/>
      <c r="AUN12" s="1135"/>
      <c r="AUO12" s="1135"/>
      <c r="AUP12" s="1135"/>
      <c r="AUQ12" s="1135"/>
      <c r="AUR12" s="1135"/>
      <c r="AUS12" s="1135"/>
      <c r="AUT12" s="1135"/>
      <c r="AUU12" s="1135"/>
      <c r="AUV12" s="1135"/>
      <c r="AUW12" s="1135"/>
      <c r="AUX12" s="1135"/>
      <c r="AUY12" s="1135"/>
      <c r="AUZ12" s="1135"/>
      <c r="AVA12" s="1135"/>
      <c r="AVB12" s="1135"/>
      <c r="AVC12" s="1135"/>
      <c r="AVD12" s="1135"/>
      <c r="AVE12" s="1135"/>
      <c r="AVF12" s="1135"/>
      <c r="AVG12" s="1135"/>
      <c r="AVH12" s="1135"/>
      <c r="AVI12" s="1135"/>
      <c r="AVJ12" s="1135"/>
      <c r="AVK12" s="1135"/>
      <c r="AVL12" s="1135"/>
      <c r="AVM12" s="1135"/>
      <c r="AVN12" s="1135"/>
      <c r="AVO12" s="1135"/>
      <c r="AVP12" s="1135"/>
      <c r="AVQ12" s="1135"/>
      <c r="AVR12" s="1135"/>
      <c r="AVS12" s="1135"/>
      <c r="AVT12" s="1135"/>
      <c r="AVU12" s="1135"/>
      <c r="AVV12" s="1135"/>
      <c r="AVW12" s="1135"/>
      <c r="AVX12" s="1135"/>
      <c r="AVY12" s="1135"/>
      <c r="AVZ12" s="1135"/>
      <c r="AWA12" s="1135"/>
      <c r="AWB12" s="1135"/>
      <c r="AWC12" s="1135"/>
      <c r="AWD12" s="1135"/>
      <c r="AWE12" s="1135"/>
      <c r="AWF12" s="1135"/>
      <c r="AWG12" s="1135"/>
      <c r="AWH12" s="1135"/>
      <c r="AWI12" s="1135"/>
      <c r="AWJ12" s="1135"/>
      <c r="AWK12" s="1135"/>
      <c r="AWL12" s="1135"/>
      <c r="AWM12" s="1135"/>
      <c r="AWN12" s="1135"/>
      <c r="AWO12" s="1135"/>
      <c r="AWP12" s="1135"/>
      <c r="AWQ12" s="1135"/>
      <c r="AWR12" s="1135"/>
      <c r="AWS12" s="1135"/>
      <c r="AWT12" s="1135"/>
      <c r="AWU12" s="1135"/>
      <c r="AWV12" s="1135"/>
      <c r="AWW12" s="1135"/>
      <c r="AWX12" s="1135"/>
      <c r="AWY12" s="1135"/>
      <c r="AWZ12" s="1135"/>
      <c r="AXA12" s="1135"/>
      <c r="AXB12" s="1135"/>
      <c r="AXC12" s="1135"/>
      <c r="AXD12" s="1135"/>
      <c r="AXE12" s="1135"/>
      <c r="AXF12" s="1135"/>
      <c r="AXG12" s="1135"/>
      <c r="AXH12" s="1135"/>
      <c r="AXI12" s="1135"/>
      <c r="AXJ12" s="1135"/>
      <c r="AXK12" s="1135"/>
      <c r="AXL12" s="1135"/>
      <c r="AXM12" s="1135"/>
      <c r="AXN12" s="1135"/>
      <c r="AXO12" s="1135"/>
      <c r="AXP12" s="1135"/>
      <c r="AXQ12" s="1135"/>
      <c r="AXR12" s="1135"/>
      <c r="AXS12" s="1135"/>
      <c r="AXT12" s="1135"/>
      <c r="AXU12" s="1135"/>
      <c r="AXV12" s="1135"/>
      <c r="AXW12" s="1135"/>
      <c r="AXX12" s="1135"/>
      <c r="AXY12" s="1135"/>
      <c r="AXZ12" s="1135"/>
      <c r="AYA12" s="1135"/>
      <c r="AYB12" s="1135"/>
      <c r="AYC12" s="1135"/>
      <c r="AYD12" s="1135"/>
      <c r="AYE12" s="1135"/>
      <c r="AYF12" s="1135"/>
      <c r="AYG12" s="1135"/>
      <c r="AYH12" s="1135"/>
      <c r="AYI12" s="1135"/>
      <c r="AYJ12" s="1135"/>
      <c r="AYK12" s="1135"/>
      <c r="AYL12" s="1135"/>
      <c r="AYM12" s="1135"/>
      <c r="AYN12" s="1135"/>
      <c r="AYO12" s="1135"/>
      <c r="AYP12" s="1135"/>
      <c r="AYQ12" s="1135"/>
      <c r="AYR12" s="1135"/>
      <c r="AYS12" s="1135"/>
      <c r="AYT12" s="1135"/>
      <c r="AYU12" s="1135"/>
      <c r="AYV12" s="1135"/>
      <c r="AYW12" s="1135"/>
      <c r="AYX12" s="1135"/>
      <c r="AYY12" s="1135"/>
      <c r="AYZ12" s="1135"/>
      <c r="AZA12" s="1135"/>
      <c r="AZB12" s="1135"/>
      <c r="AZC12" s="1135"/>
      <c r="AZD12" s="1135"/>
      <c r="AZE12" s="1135"/>
      <c r="AZF12" s="1135"/>
      <c r="AZG12" s="1135"/>
      <c r="AZH12" s="1135"/>
      <c r="AZI12" s="1135"/>
      <c r="AZJ12" s="1135"/>
      <c r="AZK12" s="1135"/>
      <c r="AZL12" s="1135"/>
      <c r="AZM12" s="1135"/>
      <c r="AZN12" s="1135"/>
      <c r="AZO12" s="1135"/>
      <c r="AZP12" s="1135"/>
      <c r="AZQ12" s="1135"/>
      <c r="AZR12" s="1135"/>
      <c r="AZS12" s="1135"/>
      <c r="AZT12" s="1135"/>
      <c r="AZU12" s="1135"/>
      <c r="AZV12" s="1135"/>
      <c r="AZW12" s="1135"/>
      <c r="AZX12" s="1135"/>
      <c r="AZY12" s="1135"/>
      <c r="AZZ12" s="1135"/>
      <c r="BAA12" s="1135"/>
      <c r="BAB12" s="1135"/>
      <c r="BAC12" s="1135"/>
      <c r="BAD12" s="1135"/>
      <c r="BAE12" s="1135"/>
      <c r="BAF12" s="1135"/>
      <c r="BAG12" s="1135"/>
      <c r="BAH12" s="1135"/>
      <c r="BAI12" s="1135"/>
      <c r="BAJ12" s="1135"/>
      <c r="BAK12" s="1135"/>
      <c r="BAL12" s="1135"/>
      <c r="BAM12" s="1135"/>
      <c r="BAN12" s="1135"/>
      <c r="BAO12" s="1135"/>
      <c r="BAP12" s="1135"/>
      <c r="BAQ12" s="1135"/>
      <c r="BAR12" s="1135"/>
      <c r="BAS12" s="1135"/>
      <c r="BAT12" s="1135"/>
      <c r="BAU12" s="1135"/>
      <c r="BAV12" s="1135"/>
      <c r="BAW12" s="1135"/>
      <c r="BAX12" s="1135"/>
      <c r="BAY12" s="1135"/>
      <c r="BAZ12" s="1135"/>
      <c r="BBA12" s="1135"/>
      <c r="BBB12" s="1135"/>
      <c r="BBC12" s="1135"/>
      <c r="BBD12" s="1135"/>
      <c r="BBE12" s="1135"/>
      <c r="BBF12" s="1135"/>
      <c r="BBG12" s="1135"/>
      <c r="BBH12" s="1135"/>
      <c r="BBI12" s="1135"/>
      <c r="BBJ12" s="1135"/>
      <c r="BBK12" s="1135"/>
      <c r="BBL12" s="1135"/>
      <c r="BBM12" s="1135"/>
      <c r="BBN12" s="1135"/>
      <c r="BBO12" s="1135"/>
      <c r="BBP12" s="1135"/>
      <c r="BBQ12" s="1135"/>
      <c r="BBR12" s="1135"/>
      <c r="BBS12" s="1135"/>
      <c r="BBT12" s="1135"/>
      <c r="BBU12" s="1135"/>
      <c r="BBV12" s="1135"/>
      <c r="BBW12" s="1135"/>
      <c r="BBX12" s="1135"/>
      <c r="BBY12" s="1135"/>
      <c r="BBZ12" s="1135"/>
      <c r="BCA12" s="1135"/>
      <c r="BCB12" s="1135"/>
      <c r="BCC12" s="1135"/>
      <c r="BCD12" s="1135"/>
      <c r="BCE12" s="1135"/>
      <c r="BCF12" s="1135"/>
      <c r="BCG12" s="1135"/>
      <c r="BCH12" s="1135"/>
      <c r="BCI12" s="1135"/>
      <c r="BCJ12" s="1135"/>
      <c r="BCK12" s="1135"/>
      <c r="BCL12" s="1135"/>
      <c r="BCM12" s="1135"/>
      <c r="BCN12" s="1135"/>
      <c r="BCO12" s="1135"/>
      <c r="BCP12" s="1135"/>
      <c r="BCQ12" s="1135"/>
      <c r="BCR12" s="1135"/>
      <c r="BCS12" s="1135"/>
      <c r="BCT12" s="1135"/>
      <c r="BCU12" s="1135"/>
      <c r="BCV12" s="1135"/>
      <c r="BCW12" s="1135"/>
      <c r="BCX12" s="1135"/>
      <c r="BCY12" s="1135"/>
      <c r="BCZ12" s="1135"/>
      <c r="BDA12" s="1135"/>
      <c r="BDB12" s="1135"/>
      <c r="BDC12" s="1135"/>
      <c r="BDD12" s="1135"/>
      <c r="BDE12" s="1135"/>
      <c r="BDF12" s="1135"/>
      <c r="BDG12" s="1135"/>
      <c r="BDH12" s="1135"/>
      <c r="BDI12" s="1135"/>
      <c r="BDJ12" s="1135"/>
      <c r="BDK12" s="1135"/>
      <c r="BDL12" s="1135"/>
      <c r="BDM12" s="1135"/>
      <c r="BDN12" s="1135"/>
      <c r="BDO12" s="1135"/>
      <c r="BDP12" s="1135"/>
      <c r="BDQ12" s="1135"/>
      <c r="BDR12" s="1135"/>
      <c r="BDS12" s="1135"/>
      <c r="BDT12" s="1135"/>
      <c r="BDU12" s="1135"/>
      <c r="BDV12" s="1135"/>
      <c r="BDW12" s="1135"/>
      <c r="BDX12" s="1135"/>
      <c r="BDY12" s="1135"/>
      <c r="BDZ12" s="1135"/>
      <c r="BEA12" s="1135"/>
      <c r="BEB12" s="1135"/>
      <c r="BEC12" s="1135"/>
      <c r="BED12" s="1135"/>
      <c r="BEE12" s="1135"/>
      <c r="BEF12" s="1135"/>
      <c r="BEG12" s="1135"/>
      <c r="BEH12" s="1135"/>
      <c r="BEI12" s="1135"/>
      <c r="BEJ12" s="1135"/>
      <c r="BEK12" s="1135"/>
      <c r="BEL12" s="1135"/>
      <c r="BEM12" s="1135"/>
      <c r="BEN12" s="1135"/>
      <c r="BEO12" s="1135"/>
      <c r="BEP12" s="1135"/>
      <c r="BEQ12" s="1135"/>
      <c r="BER12" s="1135"/>
      <c r="BES12" s="1135"/>
      <c r="BET12" s="1135"/>
      <c r="BEU12" s="1135"/>
      <c r="BEV12" s="1135"/>
      <c r="BEW12" s="1135"/>
      <c r="BEX12" s="1135"/>
      <c r="BEY12" s="1135"/>
      <c r="BEZ12" s="1135"/>
      <c r="BFA12" s="1135"/>
      <c r="BFB12" s="1135"/>
      <c r="BFC12" s="1135"/>
      <c r="BFD12" s="1135"/>
      <c r="BFE12" s="1135"/>
      <c r="BFF12" s="1135"/>
      <c r="BFG12" s="1135"/>
      <c r="BFH12" s="1135"/>
      <c r="BFI12" s="1135"/>
      <c r="BFJ12" s="1135"/>
      <c r="BFK12" s="1135"/>
      <c r="BFL12" s="1135"/>
      <c r="BFM12" s="1135"/>
      <c r="BFN12" s="1135"/>
      <c r="BFO12" s="1135"/>
      <c r="BFP12" s="1135"/>
      <c r="BFQ12" s="1135"/>
      <c r="BFR12" s="1135"/>
      <c r="BFS12" s="1135"/>
      <c r="BFT12" s="1135"/>
      <c r="BFU12" s="1135"/>
      <c r="BFV12" s="1135"/>
      <c r="BFW12" s="1135"/>
      <c r="BFX12" s="1135"/>
      <c r="BFY12" s="1135"/>
      <c r="BFZ12" s="1135"/>
      <c r="BGA12" s="1135"/>
      <c r="BGB12" s="1135"/>
      <c r="BGC12" s="1135"/>
      <c r="BGD12" s="1135"/>
      <c r="BGE12" s="1135"/>
      <c r="BGF12" s="1135"/>
      <c r="BGG12" s="1135"/>
      <c r="BGH12" s="1135"/>
      <c r="BGI12" s="1135"/>
      <c r="BGJ12" s="1135"/>
      <c r="BGK12" s="1135"/>
      <c r="BGL12" s="1135"/>
      <c r="BGM12" s="1135"/>
      <c r="BGN12" s="1135"/>
      <c r="BGO12" s="1135"/>
      <c r="BGP12" s="1135"/>
      <c r="BGQ12" s="1135"/>
      <c r="BGR12" s="1135"/>
      <c r="BGS12" s="1135"/>
      <c r="BGT12" s="1135"/>
      <c r="BGU12" s="1135"/>
      <c r="BGV12" s="1135"/>
      <c r="BGW12" s="1135"/>
      <c r="BGX12" s="1135"/>
      <c r="BGY12" s="1135"/>
      <c r="BGZ12" s="1135"/>
      <c r="BHA12" s="1135"/>
      <c r="BHB12" s="1135"/>
      <c r="BHC12" s="1135"/>
      <c r="BHD12" s="1135"/>
      <c r="BHE12" s="1135"/>
      <c r="BHF12" s="1135"/>
      <c r="BHG12" s="1135"/>
      <c r="BHH12" s="1135"/>
      <c r="BHI12" s="1135"/>
      <c r="BHJ12" s="1135"/>
      <c r="BHK12" s="1135"/>
      <c r="BHL12" s="1135"/>
      <c r="BHM12" s="1135"/>
      <c r="BHN12" s="1135"/>
      <c r="BHO12" s="1135"/>
      <c r="BHP12" s="1135"/>
      <c r="BHQ12" s="1135"/>
      <c r="BHR12" s="1135"/>
      <c r="BHS12" s="1135"/>
      <c r="BHT12" s="1135"/>
      <c r="BHU12" s="1135"/>
      <c r="BHV12" s="1135"/>
      <c r="BHW12" s="1135"/>
      <c r="BHX12" s="1135"/>
      <c r="BHY12" s="1135"/>
      <c r="BHZ12" s="1135"/>
      <c r="BIA12" s="1135"/>
      <c r="BIB12" s="1135"/>
      <c r="BIC12" s="1135"/>
      <c r="BID12" s="1135"/>
      <c r="BIE12" s="1135"/>
      <c r="BIF12" s="1135"/>
      <c r="BIG12" s="1135"/>
      <c r="BIH12" s="1135"/>
      <c r="BII12" s="1135"/>
      <c r="BIJ12" s="1135"/>
      <c r="BIK12" s="1135"/>
      <c r="BIL12" s="1135"/>
      <c r="BIM12" s="1135"/>
      <c r="BIN12" s="1135"/>
      <c r="BIO12" s="1135"/>
      <c r="BIP12" s="1135"/>
      <c r="BIQ12" s="1135"/>
      <c r="BIR12" s="1135"/>
      <c r="BIS12" s="1135"/>
      <c r="BIT12" s="1135"/>
      <c r="BIU12" s="1135"/>
      <c r="BIV12" s="1135"/>
      <c r="BIW12" s="1135"/>
      <c r="BIX12" s="1135"/>
      <c r="BIY12" s="1135"/>
      <c r="BIZ12" s="1135"/>
      <c r="BJA12" s="1135"/>
      <c r="BJB12" s="1135"/>
      <c r="BJC12" s="1135"/>
      <c r="BJD12" s="1135"/>
      <c r="BJE12" s="1135"/>
      <c r="BJF12" s="1135"/>
      <c r="BJG12" s="1135"/>
      <c r="BJH12" s="1135"/>
      <c r="BJI12" s="1135"/>
      <c r="BJJ12" s="1135"/>
      <c r="BJK12" s="1135"/>
      <c r="BJL12" s="1135"/>
      <c r="BJM12" s="1135"/>
      <c r="BJN12" s="1135"/>
      <c r="BJO12" s="1135"/>
      <c r="BJP12" s="1135"/>
      <c r="BJQ12" s="1135"/>
      <c r="BJR12" s="1135"/>
      <c r="BJS12" s="1135"/>
      <c r="BJT12" s="1135"/>
      <c r="BJU12" s="1135"/>
      <c r="BJV12" s="1135"/>
      <c r="BJW12" s="1135"/>
      <c r="BJX12" s="1135"/>
      <c r="BJY12" s="1135"/>
      <c r="BJZ12" s="1135"/>
      <c r="BKA12" s="1135"/>
      <c r="BKB12" s="1135"/>
      <c r="BKC12" s="1135"/>
      <c r="BKD12" s="1135"/>
      <c r="BKE12" s="1135"/>
      <c r="BKF12" s="1135"/>
      <c r="BKG12" s="1135"/>
      <c r="BKH12" s="1135"/>
      <c r="BKI12" s="1135"/>
      <c r="BKJ12" s="1135"/>
      <c r="BKK12" s="1135"/>
      <c r="BKL12" s="1135"/>
      <c r="BKM12" s="1135"/>
      <c r="BKN12" s="1135"/>
      <c r="BKO12" s="1135"/>
      <c r="BKP12" s="1135"/>
      <c r="BKQ12" s="1135"/>
      <c r="BKR12" s="1135"/>
      <c r="BKS12" s="1135"/>
      <c r="BKT12" s="1135"/>
      <c r="BKU12" s="1135"/>
      <c r="BKV12" s="1135"/>
      <c r="BKW12" s="1135"/>
      <c r="BKX12" s="1135"/>
      <c r="BKY12" s="1135"/>
      <c r="BKZ12" s="1135"/>
      <c r="BLA12" s="1135"/>
      <c r="BLB12" s="1135"/>
      <c r="BLC12" s="1135"/>
      <c r="BLD12" s="1135"/>
      <c r="BLE12" s="1135"/>
      <c r="BLF12" s="1135"/>
      <c r="BLG12" s="1135"/>
      <c r="BLH12" s="1135"/>
      <c r="BLI12" s="1135"/>
      <c r="BLJ12" s="1135"/>
      <c r="BLK12" s="1135"/>
      <c r="BLL12" s="1135"/>
      <c r="BLM12" s="1135"/>
      <c r="BLN12" s="1135"/>
      <c r="BLO12" s="1135"/>
      <c r="BLP12" s="1135"/>
      <c r="BLQ12" s="1135"/>
      <c r="BLR12" s="1135"/>
      <c r="BLS12" s="1135"/>
      <c r="BLT12" s="1135"/>
      <c r="BLU12" s="1135"/>
      <c r="BLV12" s="1135"/>
      <c r="BLW12" s="1135"/>
      <c r="BLX12" s="1135"/>
      <c r="BLY12" s="1135"/>
      <c r="BLZ12" s="1135"/>
      <c r="BMA12" s="1135"/>
      <c r="BMB12" s="1135"/>
      <c r="BMC12" s="1135"/>
      <c r="BMD12" s="1135"/>
      <c r="BME12" s="1135"/>
      <c r="BMF12" s="1135"/>
      <c r="BMG12" s="1135"/>
      <c r="BMH12" s="1135"/>
      <c r="BMI12" s="1135"/>
      <c r="BMJ12" s="1135"/>
      <c r="BMK12" s="1135"/>
      <c r="BML12" s="1135"/>
      <c r="BMM12" s="1135"/>
      <c r="BMN12" s="1135"/>
      <c r="BMO12" s="1135"/>
      <c r="BMP12" s="1135"/>
      <c r="BMQ12" s="1135"/>
      <c r="BMR12" s="1135"/>
      <c r="BMS12" s="1135"/>
      <c r="BMT12" s="1135"/>
      <c r="BMU12" s="1135"/>
      <c r="BMV12" s="1135"/>
      <c r="BMW12" s="1135"/>
      <c r="BMX12" s="1135"/>
      <c r="BMY12" s="1135"/>
      <c r="BMZ12" s="1135"/>
      <c r="BNA12" s="1135"/>
      <c r="BNB12" s="1135"/>
      <c r="BNC12" s="1135"/>
      <c r="BND12" s="1135"/>
      <c r="BNE12" s="1135"/>
      <c r="BNF12" s="1135"/>
      <c r="BNG12" s="1135"/>
      <c r="BNH12" s="1135"/>
      <c r="BNI12" s="1135"/>
      <c r="BNJ12" s="1135"/>
      <c r="BNK12" s="1135"/>
      <c r="BNL12" s="1135"/>
      <c r="BNM12" s="1135"/>
      <c r="BNN12" s="1135"/>
      <c r="BNO12" s="1135"/>
      <c r="BNP12" s="1135"/>
      <c r="BNQ12" s="1135"/>
      <c r="BNR12" s="1135"/>
      <c r="BNS12" s="1135"/>
      <c r="BNT12" s="1135"/>
      <c r="BNU12" s="1135"/>
      <c r="BNV12" s="1135"/>
      <c r="BNW12" s="1135"/>
      <c r="BNX12" s="1135"/>
      <c r="BNY12" s="1135"/>
      <c r="BNZ12" s="1135"/>
      <c r="BOA12" s="1135"/>
      <c r="BOB12" s="1135"/>
      <c r="BOC12" s="1135"/>
      <c r="BOD12" s="1135"/>
      <c r="BOE12" s="1135"/>
      <c r="BOF12" s="1135"/>
      <c r="BOG12" s="1135"/>
      <c r="BOH12" s="1135"/>
      <c r="BOI12" s="1135"/>
      <c r="BOJ12" s="1135"/>
      <c r="BOK12" s="1135"/>
      <c r="BOL12" s="1135"/>
      <c r="BOM12" s="1135"/>
      <c r="BON12" s="1135"/>
      <c r="BOO12" s="1135"/>
      <c r="BOP12" s="1135"/>
      <c r="BOQ12" s="1135"/>
      <c r="BOR12" s="1135"/>
      <c r="BOS12" s="1135"/>
      <c r="BOT12" s="1135"/>
      <c r="BOU12" s="1135"/>
      <c r="BOV12" s="1135"/>
      <c r="BOW12" s="1135"/>
      <c r="BOX12" s="1135"/>
      <c r="BOY12" s="1135"/>
      <c r="BOZ12" s="1135"/>
      <c r="BPA12" s="1135"/>
      <c r="BPB12" s="1135"/>
      <c r="BPC12" s="1135"/>
      <c r="BPD12" s="1135"/>
      <c r="BPE12" s="1135"/>
      <c r="BPF12" s="1135"/>
      <c r="BPG12" s="1135"/>
      <c r="BPH12" s="1135"/>
      <c r="BPI12" s="1135"/>
      <c r="BPJ12" s="1135"/>
      <c r="BPK12" s="1135"/>
      <c r="BPL12" s="1135"/>
      <c r="BPM12" s="1135"/>
      <c r="BPN12" s="1135"/>
      <c r="BPO12" s="1135"/>
      <c r="BPP12" s="1135"/>
      <c r="BPQ12" s="1135"/>
      <c r="BPR12" s="1135"/>
      <c r="BPS12" s="1135"/>
      <c r="BPT12" s="1135"/>
      <c r="BPU12" s="1135"/>
      <c r="BPV12" s="1135"/>
      <c r="BPW12" s="1135"/>
      <c r="BPX12" s="1135"/>
      <c r="BPY12" s="1135"/>
      <c r="BPZ12" s="1135"/>
      <c r="BQA12" s="1135"/>
      <c r="BQB12" s="1135"/>
      <c r="BQC12" s="1135"/>
      <c r="BQD12" s="1135"/>
      <c r="BQE12" s="1135"/>
      <c r="BQF12" s="1135"/>
      <c r="BQG12" s="1135"/>
      <c r="BQH12" s="1135"/>
      <c r="BQI12" s="1135"/>
      <c r="BQJ12" s="1135"/>
      <c r="BQK12" s="1135"/>
      <c r="BQL12" s="1135"/>
      <c r="BQM12" s="1135"/>
      <c r="BQN12" s="1135"/>
      <c r="BQO12" s="1135"/>
      <c r="BQP12" s="1135"/>
      <c r="BQQ12" s="1135"/>
      <c r="BQR12" s="1135"/>
      <c r="BQS12" s="1135"/>
      <c r="BQT12" s="1135"/>
      <c r="BQU12" s="1135"/>
      <c r="BQV12" s="1135"/>
      <c r="BQW12" s="1135"/>
      <c r="BQX12" s="1135"/>
      <c r="BQY12" s="1135"/>
      <c r="BQZ12" s="1135"/>
      <c r="BRA12" s="1135"/>
      <c r="BRB12" s="1135"/>
      <c r="BRC12" s="1135"/>
      <c r="BRD12" s="1135"/>
      <c r="BRE12" s="1135"/>
      <c r="BRF12" s="1135"/>
      <c r="BRG12" s="1135"/>
      <c r="BRH12" s="1135"/>
      <c r="BRI12" s="1135"/>
      <c r="BRJ12" s="1135"/>
      <c r="BRK12" s="1135"/>
      <c r="BRL12" s="1135"/>
      <c r="BRM12" s="1135"/>
      <c r="BRN12" s="1135"/>
      <c r="BRO12" s="1135"/>
      <c r="BRP12" s="1135"/>
      <c r="BRQ12" s="1135"/>
      <c r="BRR12" s="1135"/>
      <c r="BRS12" s="1135"/>
      <c r="BRT12" s="1135"/>
      <c r="BRU12" s="1135"/>
      <c r="BRV12" s="1135"/>
      <c r="BRW12" s="1135"/>
      <c r="BRX12" s="1135"/>
      <c r="BRY12" s="1135"/>
      <c r="BRZ12" s="1135"/>
      <c r="BSA12" s="1135"/>
      <c r="BSB12" s="1135"/>
      <c r="BSC12" s="1135"/>
      <c r="BSD12" s="1135"/>
      <c r="BSE12" s="1135"/>
      <c r="BSF12" s="1135"/>
      <c r="BSG12" s="1135"/>
      <c r="BSH12" s="1135"/>
      <c r="BSI12" s="1135"/>
      <c r="BSJ12" s="1135"/>
      <c r="BSK12" s="1135"/>
      <c r="BSL12" s="1135"/>
      <c r="BSM12" s="1135"/>
      <c r="BSN12" s="1135"/>
      <c r="BSO12" s="1135"/>
      <c r="BSP12" s="1135"/>
      <c r="BSQ12" s="1135"/>
      <c r="BSR12" s="1135"/>
      <c r="BSS12" s="1135"/>
      <c r="BST12" s="1135"/>
      <c r="BSU12" s="1135"/>
      <c r="BSV12" s="1135"/>
      <c r="BSW12" s="1135"/>
      <c r="BSX12" s="1135"/>
      <c r="BSY12" s="1135"/>
      <c r="BSZ12" s="1135"/>
      <c r="BTA12" s="1135"/>
      <c r="BTB12" s="1135"/>
      <c r="BTC12" s="1135"/>
      <c r="BTD12" s="1135"/>
      <c r="BTE12" s="1135"/>
      <c r="BTF12" s="1135"/>
      <c r="BTG12" s="1135"/>
      <c r="BTH12" s="1135"/>
      <c r="BTI12" s="1135"/>
      <c r="BTJ12" s="1135"/>
      <c r="BTK12" s="1135"/>
      <c r="BTL12" s="1135"/>
      <c r="BTM12" s="1135"/>
      <c r="BTN12" s="1135"/>
      <c r="BTO12" s="1135"/>
      <c r="BTP12" s="1135"/>
      <c r="BTQ12" s="1135"/>
      <c r="BTR12" s="1135"/>
      <c r="BTS12" s="1135"/>
      <c r="BTT12" s="1135"/>
      <c r="BTU12" s="1135"/>
      <c r="BTV12" s="1135"/>
      <c r="BTW12" s="1135"/>
      <c r="BTX12" s="1135"/>
      <c r="BTY12" s="1135"/>
      <c r="BTZ12" s="1135"/>
      <c r="BUA12" s="1135"/>
      <c r="BUB12" s="1135"/>
      <c r="BUC12" s="1135"/>
      <c r="BUD12" s="1135"/>
      <c r="BUE12" s="1135"/>
      <c r="BUF12" s="1135"/>
      <c r="BUG12" s="1135"/>
      <c r="BUH12" s="1135"/>
      <c r="BUI12" s="1135"/>
      <c r="BUJ12" s="1135"/>
      <c r="BUK12" s="1135"/>
      <c r="BUL12" s="1135"/>
      <c r="BUM12" s="1135"/>
      <c r="BUN12" s="1135"/>
      <c r="BUO12" s="1135"/>
      <c r="BUP12" s="1135"/>
      <c r="BUQ12" s="1135"/>
      <c r="BUR12" s="1135"/>
      <c r="BUS12" s="1135"/>
      <c r="BUT12" s="1135"/>
      <c r="BUU12" s="1135"/>
      <c r="BUV12" s="1135"/>
      <c r="BUW12" s="1135"/>
      <c r="BUX12" s="1135"/>
      <c r="BUY12" s="1135"/>
      <c r="BUZ12" s="1135"/>
      <c r="BVA12" s="1135"/>
      <c r="BVB12" s="1135"/>
      <c r="BVC12" s="1135"/>
      <c r="BVD12" s="1135"/>
      <c r="BVE12" s="1135"/>
      <c r="BVF12" s="1135"/>
      <c r="BVG12" s="1135"/>
      <c r="BVH12" s="1135"/>
      <c r="BVI12" s="1135"/>
      <c r="BVJ12" s="1135"/>
      <c r="BVK12" s="1135"/>
      <c r="BVL12" s="1135"/>
      <c r="BVM12" s="1135"/>
      <c r="BVN12" s="1135"/>
      <c r="BVO12" s="1135"/>
      <c r="BVP12" s="1135"/>
      <c r="BVQ12" s="1135"/>
      <c r="BVR12" s="1135"/>
      <c r="BVS12" s="1135"/>
      <c r="BVT12" s="1135"/>
      <c r="BVU12" s="1135"/>
      <c r="BVV12" s="1135"/>
      <c r="BVW12" s="1135"/>
      <c r="BVX12" s="1135"/>
      <c r="BVY12" s="1135"/>
      <c r="BVZ12" s="1135"/>
      <c r="BWA12" s="1135"/>
      <c r="BWB12" s="1135"/>
      <c r="BWC12" s="1135"/>
      <c r="BWD12" s="1135"/>
      <c r="BWE12" s="1135"/>
      <c r="BWF12" s="1135"/>
      <c r="BWG12" s="1135"/>
      <c r="BWH12" s="1135"/>
      <c r="BWI12" s="1135"/>
      <c r="BWJ12" s="1135"/>
      <c r="BWK12" s="1135"/>
      <c r="BWL12" s="1135"/>
      <c r="BWM12" s="1135"/>
      <c r="BWN12" s="1135"/>
      <c r="BWO12" s="1135"/>
      <c r="BWP12" s="1135"/>
      <c r="BWQ12" s="1135"/>
      <c r="BWR12" s="1135"/>
      <c r="BWS12" s="1135"/>
      <c r="BWT12" s="1135"/>
      <c r="BWU12" s="1135"/>
      <c r="BWV12" s="1135"/>
      <c r="BWW12" s="1135"/>
      <c r="BWX12" s="1135"/>
      <c r="BWY12" s="1135"/>
      <c r="BWZ12" s="1135"/>
      <c r="BXA12" s="1135"/>
      <c r="BXB12" s="1135"/>
      <c r="BXC12" s="1135"/>
      <c r="BXD12" s="1135"/>
      <c r="BXE12" s="1135"/>
      <c r="BXF12" s="1135"/>
      <c r="BXG12" s="1135"/>
      <c r="BXH12" s="1135"/>
      <c r="BXI12" s="1135"/>
      <c r="BXJ12" s="1135"/>
      <c r="BXK12" s="1135"/>
      <c r="BXL12" s="1135"/>
      <c r="BXM12" s="1135"/>
      <c r="BXN12" s="1135"/>
      <c r="BXO12" s="1135"/>
      <c r="BXP12" s="1135"/>
      <c r="BXQ12" s="1135"/>
      <c r="BXR12" s="1135"/>
      <c r="BXS12" s="1135"/>
      <c r="BXT12" s="1135"/>
      <c r="BXU12" s="1135"/>
      <c r="BXV12" s="1135"/>
      <c r="BXW12" s="1135"/>
      <c r="BXX12" s="1135"/>
      <c r="BXY12" s="1135"/>
      <c r="BXZ12" s="1135"/>
      <c r="BYA12" s="1135"/>
      <c r="BYB12" s="1135"/>
      <c r="BYC12" s="1135"/>
      <c r="BYD12" s="1135"/>
      <c r="BYE12" s="1135"/>
      <c r="BYF12" s="1135"/>
      <c r="BYG12" s="1135"/>
      <c r="BYH12" s="1135"/>
      <c r="BYI12" s="1135"/>
      <c r="BYJ12" s="1135"/>
      <c r="BYK12" s="1135"/>
      <c r="BYL12" s="1135"/>
      <c r="BYM12" s="1135"/>
      <c r="BYN12" s="1135"/>
      <c r="BYO12" s="1135"/>
      <c r="BYP12" s="1135"/>
      <c r="BYQ12" s="1135"/>
      <c r="BYR12" s="1135"/>
      <c r="BYS12" s="1135"/>
      <c r="BYT12" s="1135"/>
      <c r="BYU12" s="1135"/>
      <c r="BYV12" s="1135"/>
      <c r="BYW12" s="1135"/>
      <c r="BYX12" s="1135"/>
      <c r="BYY12" s="1135"/>
      <c r="BYZ12" s="1135"/>
      <c r="BZA12" s="1135"/>
      <c r="BZB12" s="1135"/>
      <c r="BZC12" s="1135"/>
      <c r="BZD12" s="1135"/>
      <c r="BZE12" s="1135"/>
      <c r="BZF12" s="1135"/>
      <c r="BZG12" s="1135"/>
      <c r="BZH12" s="1135"/>
      <c r="BZI12" s="1135"/>
      <c r="BZJ12" s="1135"/>
      <c r="BZK12" s="1135"/>
      <c r="BZL12" s="1135"/>
      <c r="BZM12" s="1135"/>
      <c r="BZN12" s="1135"/>
      <c r="BZO12" s="1135"/>
      <c r="BZP12" s="1135"/>
      <c r="BZQ12" s="1135"/>
      <c r="BZR12" s="1135"/>
      <c r="BZS12" s="1135"/>
      <c r="BZT12" s="1135"/>
      <c r="BZU12" s="1135"/>
      <c r="BZV12" s="1135"/>
      <c r="BZW12" s="1135"/>
      <c r="BZX12" s="1135"/>
      <c r="BZY12" s="1135"/>
      <c r="BZZ12" s="1135"/>
      <c r="CAA12" s="1135"/>
      <c r="CAB12" s="1135"/>
      <c r="CAC12" s="1135"/>
      <c r="CAD12" s="1135"/>
      <c r="CAE12" s="1135"/>
      <c r="CAF12" s="1135"/>
      <c r="CAG12" s="1135"/>
      <c r="CAH12" s="1135"/>
      <c r="CAI12" s="1135"/>
      <c r="CAJ12" s="1135"/>
      <c r="CAK12" s="1135"/>
      <c r="CAL12" s="1135"/>
      <c r="CAM12" s="1135"/>
      <c r="CAN12" s="1135"/>
      <c r="CAO12" s="1135"/>
      <c r="CAP12" s="1135"/>
      <c r="CAQ12" s="1135"/>
      <c r="CAR12" s="1135"/>
      <c r="CAS12" s="1135"/>
      <c r="CAT12" s="1135"/>
      <c r="CAU12" s="1135"/>
      <c r="CAV12" s="1135"/>
      <c r="CAW12" s="1135"/>
      <c r="CAX12" s="1135"/>
      <c r="CAY12" s="1135"/>
      <c r="CAZ12" s="1135"/>
      <c r="CBA12" s="1135"/>
      <c r="CBB12" s="1135"/>
      <c r="CBC12" s="1135"/>
      <c r="CBD12" s="1135"/>
      <c r="CBE12" s="1135"/>
      <c r="CBF12" s="1135"/>
      <c r="CBG12" s="1135"/>
      <c r="CBH12" s="1135"/>
      <c r="CBI12" s="1135"/>
      <c r="CBJ12" s="1135"/>
      <c r="CBK12" s="1135"/>
      <c r="CBL12" s="1135"/>
      <c r="CBM12" s="1135"/>
      <c r="CBN12" s="1135"/>
      <c r="CBO12" s="1135"/>
      <c r="CBP12" s="1135"/>
      <c r="CBQ12" s="1135"/>
      <c r="CBR12" s="1135"/>
      <c r="CBS12" s="1135"/>
      <c r="CBT12" s="1135"/>
      <c r="CBU12" s="1135"/>
      <c r="CBV12" s="1135"/>
      <c r="CBW12" s="1135"/>
      <c r="CBX12" s="1135"/>
      <c r="CBY12" s="1135"/>
      <c r="CBZ12" s="1135"/>
      <c r="CCA12" s="1135"/>
      <c r="CCB12" s="1135"/>
      <c r="CCC12" s="1135"/>
      <c r="CCD12" s="1135"/>
      <c r="CCE12" s="1135"/>
      <c r="CCF12" s="1135"/>
      <c r="CCG12" s="1135"/>
      <c r="CCH12" s="1135"/>
      <c r="CCI12" s="1135"/>
      <c r="CCJ12" s="1135"/>
      <c r="CCK12" s="1135"/>
      <c r="CCL12" s="1135"/>
      <c r="CCM12" s="1135"/>
      <c r="CCN12" s="1135"/>
      <c r="CCO12" s="1135"/>
      <c r="CCP12" s="1135"/>
      <c r="CCQ12" s="1135"/>
      <c r="CCR12" s="1135"/>
      <c r="CCS12" s="1135"/>
      <c r="CCT12" s="1135"/>
      <c r="CCU12" s="1135"/>
      <c r="CCV12" s="1135"/>
      <c r="CCW12" s="1135"/>
      <c r="CCX12" s="1135"/>
      <c r="CCY12" s="1135"/>
      <c r="CCZ12" s="1135"/>
      <c r="CDA12" s="1135"/>
      <c r="CDB12" s="1135"/>
      <c r="CDC12" s="1135"/>
      <c r="CDD12" s="1135"/>
      <c r="CDE12" s="1135"/>
      <c r="CDF12" s="1135"/>
      <c r="CDG12" s="1135"/>
      <c r="CDH12" s="1135"/>
      <c r="CDI12" s="1135"/>
      <c r="CDJ12" s="1135"/>
      <c r="CDK12" s="1135"/>
      <c r="CDL12" s="1135"/>
      <c r="CDM12" s="1135"/>
      <c r="CDN12" s="1135"/>
      <c r="CDO12" s="1135"/>
      <c r="CDP12" s="1135"/>
      <c r="CDQ12" s="1135"/>
      <c r="CDR12" s="1135"/>
      <c r="CDS12" s="1135"/>
      <c r="CDT12" s="1135"/>
      <c r="CDU12" s="1135"/>
      <c r="CDV12" s="1135"/>
      <c r="CDW12" s="1135"/>
      <c r="CDX12" s="1135"/>
      <c r="CDY12" s="1135"/>
      <c r="CDZ12" s="1135"/>
      <c r="CEA12" s="1135"/>
      <c r="CEB12" s="1135"/>
      <c r="CEC12" s="1135"/>
      <c r="CED12" s="1135"/>
      <c r="CEE12" s="1135"/>
      <c r="CEF12" s="1135"/>
      <c r="CEG12" s="1135"/>
      <c r="CEH12" s="1135"/>
      <c r="CEI12" s="1135"/>
      <c r="CEJ12" s="1135"/>
      <c r="CEK12" s="1135"/>
      <c r="CEL12" s="1135"/>
      <c r="CEM12" s="1135"/>
      <c r="CEN12" s="1135"/>
      <c r="CEO12" s="1135"/>
      <c r="CEP12" s="1135"/>
      <c r="CEQ12" s="1135"/>
      <c r="CER12" s="1135"/>
      <c r="CES12" s="1135"/>
      <c r="CET12" s="1135"/>
      <c r="CEU12" s="1135"/>
      <c r="CEV12" s="1135"/>
      <c r="CEW12" s="1135"/>
      <c r="CEX12" s="1135"/>
      <c r="CEY12" s="1135"/>
      <c r="CEZ12" s="1135"/>
      <c r="CFA12" s="1135"/>
      <c r="CFB12" s="1135"/>
      <c r="CFC12" s="1135"/>
      <c r="CFD12" s="1135"/>
      <c r="CFE12" s="1135"/>
      <c r="CFF12" s="1135"/>
      <c r="CFG12" s="1135"/>
      <c r="CFH12" s="1135"/>
      <c r="CFI12" s="1135"/>
      <c r="CFJ12" s="1135"/>
      <c r="CFK12" s="1135"/>
      <c r="CFL12" s="1135"/>
      <c r="CFM12" s="1135"/>
      <c r="CFN12" s="1135"/>
      <c r="CFO12" s="1135"/>
      <c r="CFP12" s="1135"/>
      <c r="CFQ12" s="1135"/>
      <c r="CFR12" s="1135"/>
      <c r="CFS12" s="1135"/>
      <c r="CFT12" s="1135"/>
      <c r="CFU12" s="1135"/>
      <c r="CFV12" s="1135"/>
      <c r="CFW12" s="1135"/>
      <c r="CFX12" s="1135"/>
      <c r="CFY12" s="1135"/>
      <c r="CFZ12" s="1135"/>
      <c r="CGA12" s="1135"/>
      <c r="CGB12" s="1135"/>
      <c r="CGC12" s="1135"/>
      <c r="CGD12" s="1135"/>
      <c r="CGE12" s="1135"/>
      <c r="CGF12" s="1135"/>
      <c r="CGG12" s="1135"/>
      <c r="CGH12" s="1135"/>
      <c r="CGI12" s="1135"/>
      <c r="CGJ12" s="1135"/>
      <c r="CGK12" s="1135"/>
      <c r="CGL12" s="1135"/>
      <c r="CGM12" s="1135"/>
      <c r="CGN12" s="1135"/>
      <c r="CGO12" s="1135"/>
      <c r="CGP12" s="1135"/>
      <c r="CGQ12" s="1135"/>
      <c r="CGR12" s="1135"/>
      <c r="CGS12" s="1135"/>
      <c r="CGT12" s="1135"/>
      <c r="CGU12" s="1135"/>
      <c r="CGV12" s="1135"/>
      <c r="CGW12" s="1135"/>
      <c r="CGX12" s="1135"/>
      <c r="CGY12" s="1135"/>
      <c r="CGZ12" s="1135"/>
      <c r="CHA12" s="1135"/>
      <c r="CHB12" s="1135"/>
      <c r="CHC12" s="1135"/>
      <c r="CHD12" s="1135"/>
      <c r="CHE12" s="1135"/>
      <c r="CHF12" s="1135"/>
      <c r="CHG12" s="1135"/>
      <c r="CHH12" s="1135"/>
      <c r="CHI12" s="1135"/>
      <c r="CHJ12" s="1135"/>
      <c r="CHK12" s="1135"/>
      <c r="CHL12" s="1135"/>
      <c r="CHM12" s="1135"/>
      <c r="CHN12" s="1135"/>
      <c r="CHO12" s="1135"/>
      <c r="CHP12" s="1135"/>
      <c r="CHQ12" s="1135"/>
      <c r="CHR12" s="1135"/>
      <c r="CHS12" s="1135"/>
      <c r="CHT12" s="1135"/>
      <c r="CHU12" s="1135"/>
      <c r="CHV12" s="1135"/>
      <c r="CHW12" s="1135"/>
      <c r="CHX12" s="1135"/>
      <c r="CHY12" s="1135"/>
      <c r="CHZ12" s="1135"/>
      <c r="CIA12" s="1135"/>
      <c r="CIB12" s="1135"/>
      <c r="CIC12" s="1135"/>
      <c r="CID12" s="1135"/>
      <c r="CIE12" s="1135"/>
      <c r="CIF12" s="1135"/>
      <c r="CIG12" s="1135"/>
      <c r="CIH12" s="1135"/>
      <c r="CII12" s="1135"/>
      <c r="CIJ12" s="1135"/>
      <c r="CIK12" s="1135"/>
      <c r="CIL12" s="1135"/>
      <c r="CIM12" s="1135"/>
      <c r="CIN12" s="1135"/>
      <c r="CIO12" s="1135"/>
      <c r="CIP12" s="1135"/>
      <c r="CIQ12" s="1135"/>
      <c r="CIR12" s="1135"/>
      <c r="CIS12" s="1135"/>
      <c r="CIT12" s="1135"/>
      <c r="CIU12" s="1135"/>
      <c r="CIV12" s="1135"/>
      <c r="CIW12" s="1135"/>
      <c r="CIX12" s="1135"/>
      <c r="CIY12" s="1135"/>
      <c r="CIZ12" s="1135"/>
      <c r="CJA12" s="1135"/>
      <c r="CJB12" s="1135"/>
      <c r="CJC12" s="1135"/>
      <c r="CJD12" s="1135"/>
      <c r="CJE12" s="1135"/>
      <c r="CJF12" s="1135"/>
      <c r="CJG12" s="1135"/>
      <c r="CJH12" s="1135"/>
      <c r="CJI12" s="1135"/>
      <c r="CJJ12" s="1135"/>
      <c r="CJK12" s="1135"/>
      <c r="CJL12" s="1135"/>
      <c r="CJM12" s="1135"/>
      <c r="CJN12" s="1135"/>
      <c r="CJO12" s="1135"/>
      <c r="CJP12" s="1135"/>
      <c r="CJQ12" s="1135"/>
      <c r="CJR12" s="1135"/>
      <c r="CJS12" s="1135"/>
      <c r="CJT12" s="1135"/>
      <c r="CJU12" s="1135"/>
      <c r="CJV12" s="1135"/>
      <c r="CJW12" s="1135"/>
      <c r="CJX12" s="1135"/>
      <c r="CJY12" s="1135"/>
      <c r="CJZ12" s="1135"/>
      <c r="CKA12" s="1135"/>
      <c r="CKB12" s="1135"/>
      <c r="CKC12" s="1135"/>
      <c r="CKD12" s="1135"/>
      <c r="CKE12" s="1135"/>
      <c r="CKF12" s="1135"/>
      <c r="CKG12" s="1135"/>
      <c r="CKH12" s="1135"/>
      <c r="CKI12" s="1135"/>
      <c r="CKJ12" s="1135"/>
      <c r="CKK12" s="1135"/>
      <c r="CKL12" s="1135"/>
      <c r="CKM12" s="1135"/>
      <c r="CKN12" s="1135"/>
      <c r="CKO12" s="1135"/>
      <c r="CKP12" s="1135"/>
      <c r="CKQ12" s="1135"/>
      <c r="CKR12" s="1135"/>
      <c r="CKS12" s="1135"/>
      <c r="CKT12" s="1135"/>
      <c r="CKU12" s="1135"/>
      <c r="CKV12" s="1135"/>
      <c r="CKW12" s="1135"/>
      <c r="CKX12" s="1135"/>
      <c r="CKY12" s="1135"/>
      <c r="CKZ12" s="1135"/>
      <c r="CLA12" s="1135"/>
      <c r="CLB12" s="1135"/>
      <c r="CLC12" s="1135"/>
      <c r="CLD12" s="1135"/>
      <c r="CLE12" s="1135"/>
      <c r="CLF12" s="1135"/>
      <c r="CLG12" s="1135"/>
      <c r="CLH12" s="1135"/>
      <c r="CLI12" s="1135"/>
      <c r="CLJ12" s="1135"/>
      <c r="CLK12" s="1135"/>
      <c r="CLL12" s="1135"/>
      <c r="CLM12" s="1135"/>
      <c r="CLN12" s="1135"/>
      <c r="CLO12" s="1135"/>
      <c r="CLP12" s="1135"/>
      <c r="CLQ12" s="1135"/>
      <c r="CLR12" s="1135"/>
      <c r="CLS12" s="1135"/>
      <c r="CLT12" s="1135"/>
      <c r="CLU12" s="1135"/>
      <c r="CLV12" s="1135"/>
      <c r="CLW12" s="1135"/>
      <c r="CLX12" s="1135"/>
      <c r="CLY12" s="1135"/>
      <c r="CLZ12" s="1135"/>
      <c r="CMA12" s="1135"/>
      <c r="CMB12" s="1135"/>
      <c r="CMC12" s="1135"/>
      <c r="CMD12" s="1135"/>
      <c r="CME12" s="1135"/>
      <c r="CMF12" s="1135"/>
      <c r="CMG12" s="1135"/>
      <c r="CMH12" s="1135"/>
      <c r="CMI12" s="1135"/>
      <c r="CMJ12" s="1135"/>
      <c r="CMK12" s="1135"/>
      <c r="CML12" s="1135"/>
      <c r="CMM12" s="1135"/>
      <c r="CMN12" s="1135"/>
      <c r="CMO12" s="1135"/>
      <c r="CMP12" s="1135"/>
      <c r="CMQ12" s="1135"/>
      <c r="CMR12" s="1135"/>
      <c r="CMS12" s="1135"/>
      <c r="CMT12" s="1135"/>
      <c r="CMU12" s="1135"/>
      <c r="CMV12" s="1135"/>
      <c r="CMW12" s="1135"/>
      <c r="CMX12" s="1135"/>
      <c r="CMY12" s="1135"/>
      <c r="CMZ12" s="1135"/>
      <c r="CNA12" s="1135"/>
      <c r="CNB12" s="1135"/>
      <c r="CNC12" s="1135"/>
      <c r="CND12" s="1135"/>
      <c r="CNE12" s="1135"/>
      <c r="CNF12" s="1135"/>
      <c r="CNG12" s="1135"/>
      <c r="CNH12" s="1135"/>
      <c r="CNI12" s="1135"/>
      <c r="CNJ12" s="1135"/>
      <c r="CNK12" s="1135"/>
      <c r="CNL12" s="1135"/>
      <c r="CNM12" s="1135"/>
      <c r="CNN12" s="1135"/>
      <c r="CNO12" s="1135"/>
      <c r="CNP12" s="1135"/>
      <c r="CNQ12" s="1135"/>
      <c r="CNR12" s="1135"/>
      <c r="CNS12" s="1135"/>
      <c r="CNT12" s="1135"/>
      <c r="CNU12" s="1135"/>
      <c r="CNV12" s="1135"/>
      <c r="CNW12" s="1135"/>
      <c r="CNX12" s="1135"/>
      <c r="CNY12" s="1135"/>
      <c r="CNZ12" s="1135"/>
      <c r="COA12" s="1135"/>
      <c r="COB12" s="1135"/>
      <c r="COC12" s="1135"/>
      <c r="COD12" s="1135"/>
      <c r="COE12" s="1135"/>
      <c r="COF12" s="1135"/>
      <c r="COG12" s="1135"/>
      <c r="COH12" s="1135"/>
      <c r="COI12" s="1135"/>
      <c r="COJ12" s="1135"/>
      <c r="COK12" s="1135"/>
      <c r="COL12" s="1135"/>
      <c r="COM12" s="1135"/>
      <c r="CON12" s="1135"/>
      <c r="COO12" s="1135"/>
      <c r="COP12" s="1135"/>
      <c r="COQ12" s="1135"/>
      <c r="COR12" s="1135"/>
      <c r="COS12" s="1135"/>
      <c r="COT12" s="1135"/>
      <c r="COU12" s="1135"/>
      <c r="COV12" s="1135"/>
      <c r="COW12" s="1135"/>
      <c r="COX12" s="1135"/>
      <c r="COY12" s="1135"/>
      <c r="COZ12" s="1135"/>
      <c r="CPA12" s="1135"/>
      <c r="CPB12" s="1135"/>
      <c r="CPC12" s="1135"/>
      <c r="CPD12" s="1135"/>
      <c r="CPE12" s="1135"/>
      <c r="CPF12" s="1135"/>
      <c r="CPG12" s="1135"/>
      <c r="CPH12" s="1135"/>
      <c r="CPI12" s="1135"/>
      <c r="CPJ12" s="1135"/>
      <c r="CPK12" s="1135"/>
      <c r="CPL12" s="1135"/>
      <c r="CPM12" s="1135"/>
      <c r="CPN12" s="1135"/>
      <c r="CPO12" s="1135"/>
      <c r="CPP12" s="1135"/>
      <c r="CPQ12" s="1135"/>
      <c r="CPR12" s="1135"/>
      <c r="CPS12" s="1135"/>
      <c r="CPT12" s="1135"/>
      <c r="CPU12" s="1135"/>
      <c r="CPV12" s="1135"/>
      <c r="CPW12" s="1135"/>
      <c r="CPX12" s="1135"/>
      <c r="CPY12" s="1135"/>
      <c r="CPZ12" s="1135"/>
      <c r="CQA12" s="1135"/>
      <c r="CQB12" s="1135"/>
      <c r="CQC12" s="1135"/>
      <c r="CQD12" s="1135"/>
      <c r="CQE12" s="1135"/>
      <c r="CQF12" s="1135"/>
      <c r="CQG12" s="1135"/>
      <c r="CQH12" s="1135"/>
      <c r="CQI12" s="1135"/>
      <c r="CQJ12" s="1135"/>
      <c r="CQK12" s="1135"/>
      <c r="CQL12" s="1135"/>
      <c r="CQM12" s="1135"/>
      <c r="CQN12" s="1135"/>
      <c r="CQO12" s="1135"/>
      <c r="CQP12" s="1135"/>
      <c r="CQQ12" s="1135"/>
      <c r="CQR12" s="1135"/>
      <c r="CQS12" s="1135"/>
      <c r="CQT12" s="1135"/>
      <c r="CQU12" s="1135"/>
      <c r="CQV12" s="1135"/>
      <c r="CQW12" s="1135"/>
      <c r="CQX12" s="1135"/>
      <c r="CQY12" s="1135"/>
      <c r="CQZ12" s="1135"/>
      <c r="CRA12" s="1135"/>
      <c r="CRB12" s="1135"/>
      <c r="CRC12" s="1135"/>
      <c r="CRD12" s="1135"/>
      <c r="CRE12" s="1135"/>
      <c r="CRF12" s="1135"/>
      <c r="CRG12" s="1135"/>
      <c r="CRH12" s="1135"/>
      <c r="CRI12" s="1135"/>
      <c r="CRJ12" s="1135"/>
      <c r="CRK12" s="1135"/>
      <c r="CRL12" s="1135"/>
      <c r="CRM12" s="1135"/>
      <c r="CRN12" s="1135"/>
      <c r="CRO12" s="1135"/>
      <c r="CRP12" s="1135"/>
      <c r="CRQ12" s="1135"/>
      <c r="CRR12" s="1135"/>
      <c r="CRS12" s="1135"/>
      <c r="CRT12" s="1135"/>
      <c r="CRU12" s="1135"/>
      <c r="CRV12" s="1135"/>
      <c r="CRW12" s="1135"/>
      <c r="CRX12" s="1135"/>
      <c r="CRY12" s="1135"/>
      <c r="CRZ12" s="1135"/>
      <c r="CSA12" s="1135"/>
      <c r="CSB12" s="1135"/>
      <c r="CSC12" s="1135"/>
      <c r="CSD12" s="1135"/>
      <c r="CSE12" s="1135"/>
      <c r="CSF12" s="1135"/>
      <c r="CSG12" s="1135"/>
      <c r="CSH12" s="1135"/>
      <c r="CSI12" s="1135"/>
      <c r="CSJ12" s="1135"/>
      <c r="CSK12" s="1135"/>
      <c r="CSL12" s="1135"/>
      <c r="CSM12" s="1135"/>
      <c r="CSN12" s="1135"/>
      <c r="CSO12" s="1135"/>
      <c r="CSP12" s="1135"/>
      <c r="CSQ12" s="1135"/>
      <c r="CSR12" s="1135"/>
      <c r="CSS12" s="1135"/>
      <c r="CST12" s="1135"/>
      <c r="CSU12" s="1135"/>
      <c r="CSV12" s="1135"/>
      <c r="CSW12" s="1135"/>
      <c r="CSX12" s="1135"/>
      <c r="CSY12" s="1135"/>
      <c r="CSZ12" s="1135"/>
      <c r="CTA12" s="1135"/>
      <c r="CTB12" s="1135"/>
      <c r="CTC12" s="1135"/>
      <c r="CTD12" s="1135"/>
      <c r="CTE12" s="1135"/>
      <c r="CTF12" s="1135"/>
      <c r="CTG12" s="1135"/>
      <c r="CTH12" s="1135"/>
      <c r="CTI12" s="1135"/>
      <c r="CTJ12" s="1135"/>
      <c r="CTK12" s="1135"/>
      <c r="CTL12" s="1135"/>
      <c r="CTM12" s="1135"/>
      <c r="CTN12" s="1135"/>
      <c r="CTO12" s="1135"/>
      <c r="CTP12" s="1135"/>
      <c r="CTQ12" s="1135"/>
      <c r="CTR12" s="1135"/>
      <c r="CTS12" s="1135"/>
      <c r="CTT12" s="1135"/>
      <c r="CTU12" s="1135"/>
      <c r="CTV12" s="1135"/>
      <c r="CTW12" s="1135"/>
      <c r="CTX12" s="1135"/>
      <c r="CTY12" s="1135"/>
      <c r="CTZ12" s="1135"/>
      <c r="CUA12" s="1135"/>
      <c r="CUB12" s="1135"/>
      <c r="CUC12" s="1135"/>
      <c r="CUD12" s="1135"/>
      <c r="CUE12" s="1135"/>
      <c r="CUF12" s="1135"/>
      <c r="CUG12" s="1135"/>
      <c r="CUH12" s="1135"/>
      <c r="CUI12" s="1135"/>
      <c r="CUJ12" s="1135"/>
      <c r="CUK12" s="1135"/>
      <c r="CUL12" s="1135"/>
      <c r="CUM12" s="1135"/>
      <c r="CUN12" s="1135"/>
      <c r="CUO12" s="1135"/>
      <c r="CUP12" s="1135"/>
      <c r="CUQ12" s="1135"/>
      <c r="CUR12" s="1135"/>
      <c r="CUS12" s="1135"/>
      <c r="CUT12" s="1135"/>
      <c r="CUU12" s="1135"/>
      <c r="CUV12" s="1135"/>
      <c r="CUW12" s="1135"/>
      <c r="CUX12" s="1135"/>
      <c r="CUY12" s="1135"/>
      <c r="CUZ12" s="1135"/>
      <c r="CVA12" s="1135"/>
      <c r="CVB12" s="1135"/>
      <c r="CVC12" s="1135"/>
      <c r="CVD12" s="1135"/>
      <c r="CVE12" s="1135"/>
      <c r="CVF12" s="1135"/>
      <c r="CVG12" s="1135"/>
      <c r="CVH12" s="1135"/>
      <c r="CVI12" s="1135"/>
      <c r="CVJ12" s="1135"/>
      <c r="CVK12" s="1135"/>
      <c r="CVL12" s="1135"/>
      <c r="CVM12" s="1135"/>
      <c r="CVN12" s="1135"/>
      <c r="CVO12" s="1135"/>
      <c r="CVP12" s="1135"/>
      <c r="CVQ12" s="1135"/>
      <c r="CVR12" s="1135"/>
      <c r="CVS12" s="1135"/>
      <c r="CVT12" s="1135"/>
      <c r="CVU12" s="1135"/>
      <c r="CVV12" s="1135"/>
      <c r="CVW12" s="1135"/>
      <c r="CVX12" s="1135"/>
      <c r="CVY12" s="1135"/>
      <c r="CVZ12" s="1135"/>
      <c r="CWA12" s="1135"/>
      <c r="CWB12" s="1135"/>
      <c r="CWC12" s="1135"/>
      <c r="CWD12" s="1135"/>
      <c r="CWE12" s="1135"/>
      <c r="CWF12" s="1135"/>
      <c r="CWG12" s="1135"/>
      <c r="CWH12" s="1135"/>
      <c r="CWI12" s="1135"/>
      <c r="CWJ12" s="1135"/>
      <c r="CWK12" s="1135"/>
      <c r="CWL12" s="1135"/>
      <c r="CWM12" s="1135"/>
      <c r="CWN12" s="1135"/>
      <c r="CWO12" s="1135"/>
      <c r="CWP12" s="1135"/>
      <c r="CWQ12" s="1135"/>
      <c r="CWR12" s="1135"/>
      <c r="CWS12" s="1135"/>
      <c r="CWT12" s="1135"/>
      <c r="CWU12" s="1135"/>
      <c r="CWV12" s="1135"/>
      <c r="CWW12" s="1135"/>
      <c r="CWX12" s="1135"/>
      <c r="CWY12" s="1135"/>
      <c r="CWZ12" s="1135"/>
      <c r="CXA12" s="1135"/>
      <c r="CXB12" s="1135"/>
      <c r="CXC12" s="1135"/>
      <c r="CXD12" s="1135"/>
      <c r="CXE12" s="1135"/>
      <c r="CXF12" s="1135"/>
      <c r="CXG12" s="1135"/>
      <c r="CXH12" s="1135"/>
      <c r="CXI12" s="1135"/>
      <c r="CXJ12" s="1135"/>
      <c r="CXK12" s="1135"/>
      <c r="CXL12" s="1135"/>
      <c r="CXM12" s="1135"/>
      <c r="CXN12" s="1135"/>
      <c r="CXO12" s="1135"/>
      <c r="CXP12" s="1135"/>
      <c r="CXQ12" s="1135"/>
      <c r="CXR12" s="1135"/>
      <c r="CXS12" s="1135"/>
      <c r="CXT12" s="1135"/>
      <c r="CXU12" s="1135"/>
      <c r="CXV12" s="1135"/>
      <c r="CXW12" s="1135"/>
      <c r="CXX12" s="1135"/>
      <c r="CXY12" s="1135"/>
      <c r="CXZ12" s="1135"/>
      <c r="CYA12" s="1135"/>
      <c r="CYB12" s="1135"/>
      <c r="CYC12" s="1135"/>
      <c r="CYD12" s="1135"/>
      <c r="CYE12" s="1135"/>
      <c r="CYF12" s="1135"/>
      <c r="CYG12" s="1135"/>
      <c r="CYH12" s="1135"/>
      <c r="CYI12" s="1135"/>
      <c r="CYJ12" s="1135"/>
      <c r="CYK12" s="1135"/>
      <c r="CYL12" s="1135"/>
      <c r="CYM12" s="1135"/>
      <c r="CYN12" s="1135"/>
      <c r="CYO12" s="1135"/>
      <c r="CYP12" s="1135"/>
      <c r="CYQ12" s="1135"/>
      <c r="CYR12" s="1135"/>
      <c r="CYS12" s="1135"/>
      <c r="CYT12" s="1135"/>
      <c r="CYU12" s="1135"/>
      <c r="CYV12" s="1135"/>
      <c r="CYW12" s="1135"/>
      <c r="CYX12" s="1135"/>
      <c r="CYY12" s="1135"/>
      <c r="CYZ12" s="1135"/>
      <c r="CZA12" s="1135"/>
      <c r="CZB12" s="1135"/>
      <c r="CZC12" s="1135"/>
      <c r="CZD12" s="1135"/>
      <c r="CZE12" s="1135"/>
      <c r="CZF12" s="1135"/>
      <c r="CZG12" s="1135"/>
      <c r="CZH12" s="1135"/>
      <c r="CZI12" s="1135"/>
      <c r="CZJ12" s="1135"/>
      <c r="CZK12" s="1135"/>
      <c r="CZL12" s="1135"/>
      <c r="CZM12" s="1135"/>
      <c r="CZN12" s="1135"/>
      <c r="CZO12" s="1135"/>
      <c r="CZP12" s="1135"/>
      <c r="CZQ12" s="1135"/>
      <c r="CZR12" s="1135"/>
      <c r="CZS12" s="1135"/>
      <c r="CZT12" s="1135"/>
      <c r="CZU12" s="1135"/>
      <c r="CZV12" s="1135"/>
      <c r="CZW12" s="1135"/>
      <c r="CZX12" s="1135"/>
      <c r="CZY12" s="1135"/>
      <c r="CZZ12" s="1135"/>
      <c r="DAA12" s="1135"/>
      <c r="DAB12" s="1135"/>
      <c r="DAC12" s="1135"/>
      <c r="DAD12" s="1135"/>
      <c r="DAE12" s="1135"/>
      <c r="DAF12" s="1135"/>
      <c r="DAG12" s="1135"/>
      <c r="DAH12" s="1135"/>
      <c r="DAI12" s="1135"/>
      <c r="DAJ12" s="1135"/>
      <c r="DAK12" s="1135"/>
      <c r="DAL12" s="1135"/>
      <c r="DAM12" s="1135"/>
      <c r="DAN12" s="1135"/>
      <c r="DAO12" s="1135"/>
      <c r="DAP12" s="1135"/>
      <c r="DAQ12" s="1135"/>
      <c r="DAR12" s="1135"/>
      <c r="DAS12" s="1135"/>
      <c r="DAT12" s="1135"/>
      <c r="DAU12" s="1135"/>
      <c r="DAV12" s="1135"/>
      <c r="DAW12" s="1135"/>
      <c r="DAX12" s="1135"/>
      <c r="DAY12" s="1135"/>
      <c r="DAZ12" s="1135"/>
      <c r="DBA12" s="1135"/>
      <c r="DBB12" s="1135"/>
      <c r="DBC12" s="1135"/>
      <c r="DBD12" s="1135"/>
      <c r="DBE12" s="1135"/>
      <c r="DBF12" s="1135"/>
      <c r="DBG12" s="1135"/>
      <c r="DBH12" s="1135"/>
      <c r="DBI12" s="1135"/>
      <c r="DBJ12" s="1135"/>
      <c r="DBK12" s="1135"/>
      <c r="DBL12" s="1135"/>
      <c r="DBM12" s="1135"/>
      <c r="DBN12" s="1135"/>
      <c r="DBO12" s="1135"/>
      <c r="DBP12" s="1135"/>
      <c r="DBQ12" s="1135"/>
      <c r="DBR12" s="1135"/>
      <c r="DBS12" s="1135"/>
      <c r="DBT12" s="1135"/>
      <c r="DBU12" s="1135"/>
      <c r="DBV12" s="1135"/>
      <c r="DBW12" s="1135"/>
      <c r="DBX12" s="1135"/>
      <c r="DBY12" s="1135"/>
      <c r="DBZ12" s="1135"/>
      <c r="DCA12" s="1135"/>
      <c r="DCB12" s="1135"/>
      <c r="DCC12" s="1135"/>
      <c r="DCD12" s="1135"/>
      <c r="DCE12" s="1135"/>
      <c r="DCF12" s="1135"/>
      <c r="DCG12" s="1135"/>
      <c r="DCH12" s="1135"/>
      <c r="DCI12" s="1135"/>
      <c r="DCJ12" s="1135"/>
      <c r="DCK12" s="1135"/>
      <c r="DCL12" s="1135"/>
      <c r="DCM12" s="1135"/>
      <c r="DCN12" s="1135"/>
      <c r="DCO12" s="1135"/>
      <c r="DCP12" s="1135"/>
      <c r="DCQ12" s="1135"/>
      <c r="DCR12" s="1135"/>
      <c r="DCS12" s="1135"/>
      <c r="DCT12" s="1135"/>
      <c r="DCU12" s="1135"/>
      <c r="DCV12" s="1135"/>
      <c r="DCW12" s="1135"/>
      <c r="DCX12" s="1135"/>
      <c r="DCY12" s="1135"/>
      <c r="DCZ12" s="1135"/>
      <c r="DDA12" s="1135"/>
      <c r="DDB12" s="1135"/>
      <c r="DDC12" s="1135"/>
      <c r="DDD12" s="1135"/>
      <c r="DDE12" s="1135"/>
      <c r="DDF12" s="1135"/>
      <c r="DDG12" s="1135"/>
      <c r="DDH12" s="1135"/>
      <c r="DDI12" s="1135"/>
      <c r="DDJ12" s="1135"/>
      <c r="DDK12" s="1135"/>
      <c r="DDL12" s="1135"/>
      <c r="DDM12" s="1135"/>
      <c r="DDN12" s="1135"/>
      <c r="DDO12" s="1135"/>
      <c r="DDP12" s="1135"/>
      <c r="DDQ12" s="1135"/>
      <c r="DDR12" s="1135"/>
      <c r="DDS12" s="1135"/>
      <c r="DDT12" s="1135"/>
      <c r="DDU12" s="1135"/>
      <c r="DDV12" s="1135"/>
      <c r="DDW12" s="1135"/>
      <c r="DDX12" s="1135"/>
      <c r="DDY12" s="1135"/>
      <c r="DDZ12" s="1135"/>
      <c r="DEA12" s="1135"/>
      <c r="DEB12" s="1135"/>
      <c r="DEC12" s="1135"/>
      <c r="DED12" s="1135"/>
      <c r="DEE12" s="1135"/>
      <c r="DEF12" s="1135"/>
      <c r="DEG12" s="1135"/>
      <c r="DEH12" s="1135"/>
      <c r="DEI12" s="1135"/>
      <c r="DEJ12" s="1135"/>
      <c r="DEK12" s="1135"/>
      <c r="DEL12" s="1135"/>
      <c r="DEM12" s="1135"/>
      <c r="DEN12" s="1135"/>
      <c r="DEO12" s="1135"/>
      <c r="DEP12" s="1135"/>
      <c r="DEQ12" s="1135"/>
      <c r="DER12" s="1135"/>
      <c r="DES12" s="1135"/>
      <c r="DET12" s="1135"/>
      <c r="DEU12" s="1135"/>
      <c r="DEV12" s="1135"/>
      <c r="DEW12" s="1135"/>
      <c r="DEX12" s="1135"/>
      <c r="DEY12" s="1135"/>
      <c r="DEZ12" s="1135"/>
      <c r="DFA12" s="1135"/>
      <c r="DFB12" s="1135"/>
      <c r="DFC12" s="1135"/>
      <c r="DFD12" s="1135"/>
      <c r="DFE12" s="1135"/>
      <c r="DFF12" s="1135"/>
      <c r="DFG12" s="1135"/>
      <c r="DFH12" s="1135"/>
      <c r="DFI12" s="1135"/>
      <c r="DFJ12" s="1135"/>
      <c r="DFK12" s="1135"/>
      <c r="DFL12" s="1135"/>
      <c r="DFM12" s="1135"/>
      <c r="DFN12" s="1135"/>
      <c r="DFO12" s="1135"/>
      <c r="DFP12" s="1135"/>
      <c r="DFQ12" s="1135"/>
      <c r="DFR12" s="1135"/>
      <c r="DFS12" s="1135"/>
      <c r="DFT12" s="1135"/>
      <c r="DFU12" s="1135"/>
      <c r="DFV12" s="1135"/>
      <c r="DFW12" s="1135"/>
      <c r="DFX12" s="1135"/>
      <c r="DFY12" s="1135"/>
      <c r="DFZ12" s="1135"/>
      <c r="DGA12" s="1135"/>
      <c r="DGB12" s="1135"/>
      <c r="DGC12" s="1135"/>
      <c r="DGD12" s="1135"/>
      <c r="DGE12" s="1135"/>
      <c r="DGF12" s="1135"/>
      <c r="DGG12" s="1135"/>
      <c r="DGH12" s="1135"/>
      <c r="DGI12" s="1135"/>
      <c r="DGJ12" s="1135"/>
      <c r="DGK12" s="1135"/>
      <c r="DGL12" s="1135"/>
      <c r="DGM12" s="1135"/>
      <c r="DGN12" s="1135"/>
      <c r="DGO12" s="1135"/>
      <c r="DGP12" s="1135"/>
      <c r="DGQ12" s="1135"/>
      <c r="DGR12" s="1135"/>
      <c r="DGS12" s="1135"/>
      <c r="DGT12" s="1135"/>
      <c r="DGU12" s="1135"/>
      <c r="DGV12" s="1135"/>
      <c r="DGW12" s="1135"/>
      <c r="DGX12" s="1135"/>
      <c r="DGY12" s="1135"/>
      <c r="DGZ12" s="1135"/>
      <c r="DHA12" s="1135"/>
      <c r="DHB12" s="1135"/>
      <c r="DHC12" s="1135"/>
      <c r="DHD12" s="1135"/>
      <c r="DHE12" s="1135"/>
      <c r="DHF12" s="1135"/>
      <c r="DHG12" s="1135"/>
      <c r="DHH12" s="1135"/>
      <c r="DHI12" s="1135"/>
      <c r="DHJ12" s="1135"/>
      <c r="DHK12" s="1135"/>
      <c r="DHL12" s="1135"/>
      <c r="DHM12" s="1135"/>
      <c r="DHN12" s="1135"/>
      <c r="DHO12" s="1135"/>
      <c r="DHP12" s="1135"/>
      <c r="DHQ12" s="1135"/>
      <c r="DHR12" s="1135"/>
      <c r="DHS12" s="1135"/>
      <c r="DHT12" s="1135"/>
      <c r="DHU12" s="1135"/>
      <c r="DHV12" s="1135"/>
      <c r="DHW12" s="1135"/>
      <c r="DHX12" s="1135"/>
      <c r="DHY12" s="1135"/>
      <c r="DHZ12" s="1135"/>
      <c r="DIA12" s="1135"/>
      <c r="DIB12" s="1135"/>
      <c r="DIC12" s="1135"/>
      <c r="DID12" s="1135"/>
      <c r="DIE12" s="1135"/>
      <c r="DIF12" s="1135"/>
      <c r="DIG12" s="1135"/>
      <c r="DIH12" s="1135"/>
      <c r="DII12" s="1135"/>
      <c r="DIJ12" s="1135"/>
      <c r="DIK12" s="1135"/>
      <c r="DIL12" s="1135"/>
      <c r="DIM12" s="1135"/>
      <c r="DIN12" s="1135"/>
      <c r="DIO12" s="1135"/>
      <c r="DIP12" s="1135"/>
      <c r="DIQ12" s="1135"/>
      <c r="DIR12" s="1135"/>
      <c r="DIS12" s="1135"/>
      <c r="DIT12" s="1135"/>
      <c r="DIU12" s="1135"/>
      <c r="DIV12" s="1135"/>
      <c r="DIW12" s="1135"/>
      <c r="DIX12" s="1135"/>
      <c r="DIY12" s="1135"/>
      <c r="DIZ12" s="1135"/>
      <c r="DJA12" s="1135"/>
      <c r="DJB12" s="1135"/>
      <c r="DJC12" s="1135"/>
      <c r="DJD12" s="1135"/>
      <c r="DJE12" s="1135"/>
      <c r="DJF12" s="1135"/>
      <c r="DJG12" s="1135"/>
      <c r="DJH12" s="1135"/>
      <c r="DJI12" s="1135"/>
      <c r="DJJ12" s="1135"/>
      <c r="DJK12" s="1135"/>
      <c r="DJL12" s="1135"/>
      <c r="DJM12" s="1135"/>
      <c r="DJN12" s="1135"/>
      <c r="DJO12" s="1135"/>
      <c r="DJP12" s="1135"/>
      <c r="DJQ12" s="1135"/>
      <c r="DJR12" s="1135"/>
      <c r="DJS12" s="1135"/>
      <c r="DJT12" s="1135"/>
      <c r="DJU12" s="1135"/>
      <c r="DJV12" s="1135"/>
      <c r="DJW12" s="1135"/>
      <c r="DJX12" s="1135"/>
      <c r="DJY12" s="1135"/>
      <c r="DJZ12" s="1135"/>
      <c r="DKA12" s="1135"/>
      <c r="DKB12" s="1135"/>
      <c r="DKC12" s="1135"/>
      <c r="DKD12" s="1135"/>
      <c r="DKE12" s="1135"/>
      <c r="DKF12" s="1135"/>
      <c r="DKG12" s="1135"/>
      <c r="DKH12" s="1135"/>
      <c r="DKI12" s="1135"/>
      <c r="DKJ12" s="1135"/>
      <c r="DKK12" s="1135"/>
      <c r="DKL12" s="1135"/>
      <c r="DKM12" s="1135"/>
      <c r="DKN12" s="1135"/>
      <c r="DKO12" s="1135"/>
      <c r="DKP12" s="1135"/>
      <c r="DKQ12" s="1135"/>
      <c r="DKR12" s="1135"/>
      <c r="DKS12" s="1135"/>
      <c r="DKT12" s="1135"/>
      <c r="DKU12" s="1135"/>
      <c r="DKV12" s="1135"/>
      <c r="DKW12" s="1135"/>
      <c r="DKX12" s="1135"/>
      <c r="DKY12" s="1135"/>
      <c r="DKZ12" s="1135"/>
      <c r="DLA12" s="1135"/>
      <c r="DLB12" s="1135"/>
      <c r="DLC12" s="1135"/>
      <c r="DLD12" s="1135"/>
      <c r="DLE12" s="1135"/>
      <c r="DLF12" s="1135"/>
      <c r="DLG12" s="1135"/>
      <c r="DLH12" s="1135"/>
      <c r="DLI12" s="1135"/>
      <c r="DLJ12" s="1135"/>
      <c r="DLK12" s="1135"/>
      <c r="DLL12" s="1135"/>
      <c r="DLM12" s="1135"/>
      <c r="DLN12" s="1135"/>
      <c r="DLO12" s="1135"/>
      <c r="DLP12" s="1135"/>
      <c r="DLQ12" s="1135"/>
      <c r="DLR12" s="1135"/>
      <c r="DLS12" s="1135"/>
      <c r="DLT12" s="1135"/>
      <c r="DLU12" s="1135"/>
      <c r="DLV12" s="1135"/>
      <c r="DLW12" s="1135"/>
      <c r="DLX12" s="1135"/>
      <c r="DLY12" s="1135"/>
      <c r="DLZ12" s="1135"/>
      <c r="DMA12" s="1135"/>
      <c r="DMB12" s="1135"/>
      <c r="DMC12" s="1135"/>
      <c r="DMD12" s="1135"/>
      <c r="DME12" s="1135"/>
      <c r="DMF12" s="1135"/>
      <c r="DMG12" s="1135"/>
      <c r="DMH12" s="1135"/>
      <c r="DMI12" s="1135"/>
      <c r="DMJ12" s="1135"/>
      <c r="DMK12" s="1135"/>
      <c r="DML12" s="1135"/>
      <c r="DMM12" s="1135"/>
      <c r="DMN12" s="1135"/>
      <c r="DMO12" s="1135"/>
      <c r="DMP12" s="1135"/>
      <c r="DMQ12" s="1135"/>
      <c r="DMR12" s="1135"/>
      <c r="DMS12" s="1135"/>
      <c r="DMT12" s="1135"/>
      <c r="DMU12" s="1135"/>
      <c r="DMV12" s="1135"/>
      <c r="DMW12" s="1135"/>
      <c r="DMX12" s="1135"/>
      <c r="DMY12" s="1135"/>
      <c r="DMZ12" s="1135"/>
      <c r="DNA12" s="1135"/>
      <c r="DNB12" s="1135"/>
      <c r="DNC12" s="1135"/>
      <c r="DND12" s="1135"/>
      <c r="DNE12" s="1135"/>
      <c r="DNF12" s="1135"/>
      <c r="DNG12" s="1135"/>
      <c r="DNH12" s="1135"/>
      <c r="DNI12" s="1135"/>
      <c r="DNJ12" s="1135"/>
      <c r="DNK12" s="1135"/>
      <c r="DNL12" s="1135"/>
      <c r="DNM12" s="1135"/>
      <c r="DNN12" s="1135"/>
      <c r="DNO12" s="1135"/>
      <c r="DNP12" s="1135"/>
      <c r="DNQ12" s="1135"/>
      <c r="DNR12" s="1135"/>
      <c r="DNS12" s="1135"/>
      <c r="DNT12" s="1135"/>
      <c r="DNU12" s="1135"/>
      <c r="DNV12" s="1135"/>
      <c r="DNW12" s="1135"/>
      <c r="DNX12" s="1135"/>
      <c r="DNY12" s="1135"/>
      <c r="DNZ12" s="1135"/>
      <c r="DOA12" s="1135"/>
      <c r="DOB12" s="1135"/>
      <c r="DOC12" s="1135"/>
      <c r="DOD12" s="1135"/>
      <c r="DOE12" s="1135"/>
      <c r="DOF12" s="1135"/>
      <c r="DOG12" s="1135"/>
      <c r="DOH12" s="1135"/>
      <c r="DOI12" s="1135"/>
      <c r="DOJ12" s="1135"/>
      <c r="DOK12" s="1135"/>
      <c r="DOL12" s="1135"/>
      <c r="DOM12" s="1135"/>
      <c r="DON12" s="1135"/>
      <c r="DOO12" s="1135"/>
      <c r="DOP12" s="1135"/>
      <c r="DOQ12" s="1135"/>
      <c r="DOR12" s="1135"/>
      <c r="DOS12" s="1135"/>
      <c r="DOT12" s="1135"/>
      <c r="DOU12" s="1135"/>
      <c r="DOV12" s="1135"/>
      <c r="DOW12" s="1135"/>
      <c r="DOX12" s="1135"/>
      <c r="DOY12" s="1135"/>
      <c r="DOZ12" s="1135"/>
      <c r="DPA12" s="1135"/>
      <c r="DPB12" s="1135"/>
      <c r="DPC12" s="1135"/>
      <c r="DPD12" s="1135"/>
      <c r="DPE12" s="1135"/>
      <c r="DPF12" s="1135"/>
      <c r="DPG12" s="1135"/>
      <c r="DPH12" s="1135"/>
      <c r="DPI12" s="1135"/>
      <c r="DPJ12" s="1135"/>
      <c r="DPK12" s="1135"/>
      <c r="DPL12" s="1135"/>
      <c r="DPM12" s="1135"/>
      <c r="DPN12" s="1135"/>
      <c r="DPO12" s="1135"/>
      <c r="DPP12" s="1135"/>
      <c r="DPQ12" s="1135"/>
      <c r="DPR12" s="1135"/>
      <c r="DPS12" s="1135"/>
      <c r="DPT12" s="1135"/>
      <c r="DPU12" s="1135"/>
      <c r="DPV12" s="1135"/>
      <c r="DPW12" s="1135"/>
      <c r="DPX12" s="1135"/>
      <c r="DPY12" s="1135"/>
      <c r="DPZ12" s="1135"/>
      <c r="DQA12" s="1135"/>
      <c r="DQB12" s="1135"/>
      <c r="DQC12" s="1135"/>
      <c r="DQD12" s="1135"/>
      <c r="DQE12" s="1135"/>
      <c r="DQF12" s="1135"/>
      <c r="DQG12" s="1135"/>
      <c r="DQH12" s="1135"/>
      <c r="DQI12" s="1135"/>
      <c r="DQJ12" s="1135"/>
      <c r="DQK12" s="1135"/>
      <c r="DQL12" s="1135"/>
      <c r="DQM12" s="1135"/>
      <c r="DQN12" s="1135"/>
      <c r="DQO12" s="1135"/>
      <c r="DQP12" s="1135"/>
      <c r="DQQ12" s="1135"/>
      <c r="DQR12" s="1135"/>
      <c r="DQS12" s="1135"/>
      <c r="DQT12" s="1135"/>
      <c r="DQU12" s="1135"/>
      <c r="DQV12" s="1135"/>
      <c r="DQW12" s="1135"/>
      <c r="DQX12" s="1135"/>
      <c r="DQY12" s="1135"/>
      <c r="DQZ12" s="1135"/>
      <c r="DRA12" s="1135"/>
      <c r="DRB12" s="1135"/>
      <c r="DRC12" s="1135"/>
      <c r="DRD12" s="1135"/>
      <c r="DRE12" s="1135"/>
      <c r="DRF12" s="1135"/>
      <c r="DRG12" s="1135"/>
      <c r="DRH12" s="1135"/>
      <c r="DRI12" s="1135"/>
      <c r="DRJ12" s="1135"/>
      <c r="DRK12" s="1135"/>
      <c r="DRL12" s="1135"/>
      <c r="DRM12" s="1135"/>
      <c r="DRN12" s="1135"/>
      <c r="DRO12" s="1135"/>
      <c r="DRP12" s="1135"/>
      <c r="DRQ12" s="1135"/>
      <c r="DRR12" s="1135"/>
      <c r="DRS12" s="1135"/>
      <c r="DRT12" s="1135"/>
      <c r="DRU12" s="1135"/>
      <c r="DRV12" s="1135"/>
      <c r="DRW12" s="1135"/>
      <c r="DRX12" s="1135"/>
      <c r="DRY12" s="1135"/>
      <c r="DRZ12" s="1135"/>
      <c r="DSA12" s="1135"/>
      <c r="DSB12" s="1135"/>
      <c r="DSC12" s="1135"/>
      <c r="DSD12" s="1135"/>
      <c r="DSE12" s="1135"/>
      <c r="DSF12" s="1135"/>
      <c r="DSG12" s="1135"/>
      <c r="DSH12" s="1135"/>
      <c r="DSI12" s="1135"/>
      <c r="DSJ12" s="1135"/>
      <c r="DSK12" s="1135"/>
      <c r="DSL12" s="1135"/>
      <c r="DSM12" s="1135"/>
      <c r="DSN12" s="1135"/>
      <c r="DSO12" s="1135"/>
      <c r="DSP12" s="1135"/>
      <c r="DSQ12" s="1135"/>
      <c r="DSR12" s="1135"/>
      <c r="DSS12" s="1135"/>
      <c r="DST12" s="1135"/>
      <c r="DSU12" s="1135"/>
      <c r="DSV12" s="1135"/>
      <c r="DSW12" s="1135"/>
      <c r="DSX12" s="1135"/>
      <c r="DSY12" s="1135"/>
      <c r="DSZ12" s="1135"/>
      <c r="DTA12" s="1135"/>
      <c r="DTB12" s="1135"/>
      <c r="DTC12" s="1135"/>
      <c r="DTD12" s="1135"/>
      <c r="DTE12" s="1135"/>
      <c r="DTF12" s="1135"/>
      <c r="DTG12" s="1135"/>
      <c r="DTH12" s="1135"/>
      <c r="DTI12" s="1135"/>
      <c r="DTJ12" s="1135"/>
      <c r="DTK12" s="1135"/>
      <c r="DTL12" s="1135"/>
      <c r="DTM12" s="1135"/>
      <c r="DTN12" s="1135"/>
      <c r="DTO12" s="1135"/>
      <c r="DTP12" s="1135"/>
      <c r="DTQ12" s="1135"/>
      <c r="DTR12" s="1135"/>
      <c r="DTS12" s="1135"/>
      <c r="DTT12" s="1135"/>
      <c r="DTU12" s="1135"/>
      <c r="DTV12" s="1135"/>
      <c r="DTW12" s="1135"/>
      <c r="DTX12" s="1135"/>
      <c r="DTY12" s="1135"/>
      <c r="DTZ12" s="1135"/>
      <c r="DUA12" s="1135"/>
      <c r="DUB12" s="1135"/>
      <c r="DUC12" s="1135"/>
      <c r="DUD12" s="1135"/>
      <c r="DUE12" s="1135"/>
      <c r="DUF12" s="1135"/>
      <c r="DUG12" s="1135"/>
      <c r="DUH12" s="1135"/>
      <c r="DUI12" s="1135"/>
      <c r="DUJ12" s="1135"/>
      <c r="DUK12" s="1135"/>
      <c r="DUL12" s="1135"/>
      <c r="DUM12" s="1135"/>
      <c r="DUN12" s="1135"/>
      <c r="DUO12" s="1135"/>
      <c r="DUP12" s="1135"/>
      <c r="DUQ12" s="1135"/>
      <c r="DUR12" s="1135"/>
      <c r="DUS12" s="1135"/>
      <c r="DUT12" s="1135"/>
      <c r="DUU12" s="1135"/>
      <c r="DUV12" s="1135"/>
      <c r="DUW12" s="1135"/>
      <c r="DUX12" s="1135"/>
      <c r="DUY12" s="1135"/>
      <c r="DUZ12" s="1135"/>
      <c r="DVA12" s="1135"/>
      <c r="DVB12" s="1135"/>
      <c r="DVC12" s="1135"/>
      <c r="DVD12" s="1135"/>
      <c r="DVE12" s="1135"/>
      <c r="DVF12" s="1135"/>
      <c r="DVG12" s="1135"/>
      <c r="DVH12" s="1135"/>
      <c r="DVI12" s="1135"/>
      <c r="DVJ12" s="1135"/>
      <c r="DVK12" s="1135"/>
      <c r="DVL12" s="1135"/>
      <c r="DVM12" s="1135"/>
      <c r="DVN12" s="1135"/>
      <c r="DVO12" s="1135"/>
      <c r="DVP12" s="1135"/>
      <c r="DVQ12" s="1135"/>
      <c r="DVR12" s="1135"/>
      <c r="DVS12" s="1135"/>
      <c r="DVT12" s="1135"/>
      <c r="DVU12" s="1135"/>
      <c r="DVV12" s="1135"/>
      <c r="DVW12" s="1135"/>
      <c r="DVX12" s="1135"/>
      <c r="DVY12" s="1135"/>
      <c r="DVZ12" s="1135"/>
      <c r="DWA12" s="1135"/>
      <c r="DWB12" s="1135"/>
      <c r="DWC12" s="1135"/>
      <c r="DWD12" s="1135"/>
      <c r="DWE12" s="1135"/>
      <c r="DWF12" s="1135"/>
      <c r="DWG12" s="1135"/>
      <c r="DWH12" s="1135"/>
      <c r="DWI12" s="1135"/>
      <c r="DWJ12" s="1135"/>
      <c r="DWK12" s="1135"/>
      <c r="DWL12" s="1135"/>
      <c r="DWM12" s="1135"/>
      <c r="DWN12" s="1135"/>
      <c r="DWO12" s="1135"/>
      <c r="DWP12" s="1135"/>
      <c r="DWQ12" s="1135"/>
      <c r="DWR12" s="1135"/>
      <c r="DWS12" s="1135"/>
      <c r="DWT12" s="1135"/>
      <c r="DWU12" s="1135"/>
      <c r="DWV12" s="1135"/>
      <c r="DWW12" s="1135"/>
      <c r="DWX12" s="1135"/>
      <c r="DWY12" s="1135"/>
      <c r="DWZ12" s="1135"/>
      <c r="DXA12" s="1135"/>
      <c r="DXB12" s="1135"/>
      <c r="DXC12" s="1135"/>
      <c r="DXD12" s="1135"/>
      <c r="DXE12" s="1135"/>
      <c r="DXF12" s="1135"/>
      <c r="DXG12" s="1135"/>
      <c r="DXH12" s="1135"/>
      <c r="DXI12" s="1135"/>
      <c r="DXJ12" s="1135"/>
      <c r="DXK12" s="1135"/>
      <c r="DXL12" s="1135"/>
      <c r="DXM12" s="1135"/>
      <c r="DXN12" s="1135"/>
      <c r="DXO12" s="1135"/>
      <c r="DXP12" s="1135"/>
      <c r="DXQ12" s="1135"/>
      <c r="DXR12" s="1135"/>
      <c r="DXS12" s="1135"/>
      <c r="DXT12" s="1135"/>
      <c r="DXU12" s="1135"/>
      <c r="DXV12" s="1135"/>
      <c r="DXW12" s="1135"/>
      <c r="DXX12" s="1135"/>
      <c r="DXY12" s="1135"/>
      <c r="DXZ12" s="1135"/>
      <c r="DYA12" s="1135"/>
      <c r="DYB12" s="1135"/>
      <c r="DYC12" s="1135"/>
      <c r="DYD12" s="1135"/>
      <c r="DYE12" s="1135"/>
      <c r="DYF12" s="1135"/>
      <c r="DYG12" s="1135"/>
      <c r="DYH12" s="1135"/>
      <c r="DYI12" s="1135"/>
      <c r="DYJ12" s="1135"/>
      <c r="DYK12" s="1135"/>
      <c r="DYL12" s="1135"/>
      <c r="DYM12" s="1135"/>
      <c r="DYN12" s="1135"/>
      <c r="DYO12" s="1135"/>
      <c r="DYP12" s="1135"/>
      <c r="DYQ12" s="1135"/>
      <c r="DYR12" s="1135"/>
      <c r="DYS12" s="1135"/>
      <c r="DYT12" s="1135"/>
      <c r="DYU12" s="1135"/>
      <c r="DYV12" s="1135"/>
      <c r="DYW12" s="1135"/>
      <c r="DYX12" s="1135"/>
      <c r="DYY12" s="1135"/>
      <c r="DYZ12" s="1135"/>
      <c r="DZA12" s="1135"/>
      <c r="DZB12" s="1135"/>
      <c r="DZC12" s="1135"/>
      <c r="DZD12" s="1135"/>
      <c r="DZE12" s="1135"/>
      <c r="DZF12" s="1135"/>
      <c r="DZG12" s="1135"/>
      <c r="DZH12" s="1135"/>
      <c r="DZI12" s="1135"/>
      <c r="DZJ12" s="1135"/>
      <c r="DZK12" s="1135"/>
      <c r="DZL12" s="1135"/>
      <c r="DZM12" s="1135"/>
      <c r="DZN12" s="1135"/>
      <c r="DZO12" s="1135"/>
      <c r="DZP12" s="1135"/>
      <c r="DZQ12" s="1135"/>
      <c r="DZR12" s="1135"/>
      <c r="DZS12" s="1135"/>
      <c r="DZT12" s="1135"/>
      <c r="DZU12" s="1135"/>
      <c r="DZV12" s="1135"/>
      <c r="DZW12" s="1135"/>
      <c r="DZX12" s="1135"/>
      <c r="DZY12" s="1135"/>
      <c r="DZZ12" s="1135"/>
      <c r="EAA12" s="1135"/>
      <c r="EAB12" s="1135"/>
      <c r="EAC12" s="1135"/>
      <c r="EAD12" s="1135"/>
      <c r="EAE12" s="1135"/>
      <c r="EAF12" s="1135"/>
      <c r="EAG12" s="1135"/>
      <c r="EAH12" s="1135"/>
      <c r="EAI12" s="1135"/>
      <c r="EAJ12" s="1135"/>
      <c r="EAK12" s="1135"/>
      <c r="EAL12" s="1135"/>
      <c r="EAM12" s="1135"/>
      <c r="EAN12" s="1135"/>
      <c r="EAO12" s="1135"/>
      <c r="EAP12" s="1135"/>
      <c r="EAQ12" s="1135"/>
      <c r="EAR12" s="1135"/>
      <c r="EAS12" s="1135"/>
      <c r="EAT12" s="1135"/>
      <c r="EAU12" s="1135"/>
      <c r="EAV12" s="1135"/>
      <c r="EAW12" s="1135"/>
      <c r="EAX12" s="1135"/>
      <c r="EAY12" s="1135"/>
      <c r="EAZ12" s="1135"/>
      <c r="EBA12" s="1135"/>
      <c r="EBB12" s="1135"/>
      <c r="EBC12" s="1135"/>
      <c r="EBD12" s="1135"/>
      <c r="EBE12" s="1135"/>
      <c r="EBF12" s="1135"/>
      <c r="EBG12" s="1135"/>
      <c r="EBH12" s="1135"/>
      <c r="EBI12" s="1135"/>
      <c r="EBJ12" s="1135"/>
      <c r="EBK12" s="1135"/>
      <c r="EBL12" s="1135"/>
      <c r="EBM12" s="1135"/>
      <c r="EBN12" s="1135"/>
      <c r="EBO12" s="1135"/>
      <c r="EBP12" s="1135"/>
      <c r="EBQ12" s="1135"/>
      <c r="EBR12" s="1135"/>
      <c r="EBS12" s="1135"/>
      <c r="EBT12" s="1135"/>
      <c r="EBU12" s="1135"/>
      <c r="EBV12" s="1135"/>
      <c r="EBW12" s="1135"/>
      <c r="EBX12" s="1135"/>
      <c r="EBY12" s="1135"/>
      <c r="EBZ12" s="1135"/>
      <c r="ECA12" s="1135"/>
      <c r="ECB12" s="1135"/>
      <c r="ECC12" s="1135"/>
      <c r="ECD12" s="1135"/>
      <c r="ECE12" s="1135"/>
      <c r="ECF12" s="1135"/>
      <c r="ECG12" s="1135"/>
      <c r="ECH12" s="1135"/>
      <c r="ECI12" s="1135"/>
      <c r="ECJ12" s="1135"/>
      <c r="ECK12" s="1135"/>
      <c r="ECL12" s="1135"/>
      <c r="ECM12" s="1135"/>
      <c r="ECN12" s="1135"/>
      <c r="ECO12" s="1135"/>
      <c r="ECP12" s="1135"/>
      <c r="ECQ12" s="1135"/>
      <c r="ECR12" s="1135"/>
      <c r="ECS12" s="1135"/>
      <c r="ECT12" s="1135"/>
      <c r="ECU12" s="1135"/>
      <c r="ECV12" s="1135"/>
      <c r="ECW12" s="1135"/>
      <c r="ECX12" s="1135"/>
      <c r="ECY12" s="1135"/>
      <c r="ECZ12" s="1135"/>
      <c r="EDA12" s="1135"/>
      <c r="EDB12" s="1135"/>
      <c r="EDC12" s="1135"/>
      <c r="EDD12" s="1135"/>
      <c r="EDE12" s="1135"/>
      <c r="EDF12" s="1135"/>
      <c r="EDG12" s="1135"/>
      <c r="EDH12" s="1135"/>
      <c r="EDI12" s="1135"/>
      <c r="EDJ12" s="1135"/>
      <c r="EDK12" s="1135"/>
      <c r="EDL12" s="1135"/>
      <c r="EDM12" s="1135"/>
      <c r="EDN12" s="1135"/>
      <c r="EDO12" s="1135"/>
      <c r="EDP12" s="1135"/>
      <c r="EDQ12" s="1135"/>
      <c r="EDR12" s="1135"/>
      <c r="EDS12" s="1135"/>
      <c r="EDT12" s="1135"/>
      <c r="EDU12" s="1135"/>
      <c r="EDV12" s="1135"/>
      <c r="EDW12" s="1135"/>
      <c r="EDX12" s="1135"/>
      <c r="EDY12" s="1135"/>
      <c r="EDZ12" s="1135"/>
      <c r="EEA12" s="1135"/>
      <c r="EEB12" s="1135"/>
      <c r="EEC12" s="1135"/>
      <c r="EED12" s="1135"/>
      <c r="EEE12" s="1135"/>
      <c r="EEF12" s="1135"/>
      <c r="EEG12" s="1135"/>
      <c r="EEH12" s="1135"/>
      <c r="EEI12" s="1135"/>
      <c r="EEJ12" s="1135"/>
      <c r="EEK12" s="1135"/>
      <c r="EEL12" s="1135"/>
      <c r="EEM12" s="1135"/>
      <c r="EEN12" s="1135"/>
      <c r="EEO12" s="1135"/>
      <c r="EEP12" s="1135"/>
      <c r="EEQ12" s="1135"/>
      <c r="EER12" s="1135"/>
      <c r="EES12" s="1135"/>
      <c r="EET12" s="1135"/>
      <c r="EEU12" s="1135"/>
      <c r="EEV12" s="1135"/>
      <c r="EEW12" s="1135"/>
      <c r="EEX12" s="1135"/>
      <c r="EEY12" s="1135"/>
      <c r="EEZ12" s="1135"/>
      <c r="EFA12" s="1135"/>
      <c r="EFB12" s="1135"/>
      <c r="EFC12" s="1135"/>
      <c r="EFD12" s="1135"/>
      <c r="EFE12" s="1135"/>
      <c r="EFF12" s="1135"/>
      <c r="EFG12" s="1135"/>
      <c r="EFH12" s="1135"/>
      <c r="EFI12" s="1135"/>
      <c r="EFJ12" s="1135"/>
      <c r="EFK12" s="1135"/>
      <c r="EFL12" s="1135"/>
      <c r="EFM12" s="1135"/>
      <c r="EFN12" s="1135"/>
      <c r="EFO12" s="1135"/>
      <c r="EFP12" s="1135"/>
      <c r="EFQ12" s="1135"/>
      <c r="EFR12" s="1135"/>
      <c r="EFS12" s="1135"/>
      <c r="EFT12" s="1135"/>
      <c r="EFU12" s="1135"/>
      <c r="EFV12" s="1135"/>
      <c r="EFW12" s="1135"/>
      <c r="EFX12" s="1135"/>
      <c r="EFY12" s="1135"/>
      <c r="EFZ12" s="1135"/>
      <c r="EGA12" s="1135"/>
      <c r="EGB12" s="1135"/>
      <c r="EGC12" s="1135"/>
      <c r="EGD12" s="1135"/>
      <c r="EGE12" s="1135"/>
      <c r="EGF12" s="1135"/>
      <c r="EGG12" s="1135"/>
      <c r="EGH12" s="1135"/>
      <c r="EGI12" s="1135"/>
      <c r="EGJ12" s="1135"/>
      <c r="EGK12" s="1135"/>
      <c r="EGL12" s="1135"/>
      <c r="EGM12" s="1135"/>
      <c r="EGN12" s="1135"/>
      <c r="EGO12" s="1135"/>
      <c r="EGP12" s="1135"/>
      <c r="EGQ12" s="1135"/>
      <c r="EGR12" s="1135"/>
      <c r="EGS12" s="1135"/>
      <c r="EGT12" s="1135"/>
      <c r="EGU12" s="1135"/>
      <c r="EGV12" s="1135"/>
      <c r="EGW12" s="1135"/>
      <c r="EGX12" s="1135"/>
      <c r="EGY12" s="1135"/>
      <c r="EGZ12" s="1135"/>
      <c r="EHA12" s="1135"/>
      <c r="EHB12" s="1135"/>
      <c r="EHC12" s="1135"/>
      <c r="EHD12" s="1135"/>
      <c r="EHE12" s="1135"/>
      <c r="EHF12" s="1135"/>
      <c r="EHG12" s="1135"/>
      <c r="EHH12" s="1135"/>
      <c r="EHI12" s="1135"/>
      <c r="EHJ12" s="1135"/>
      <c r="EHK12" s="1135"/>
      <c r="EHL12" s="1135"/>
      <c r="EHM12" s="1135"/>
      <c r="EHN12" s="1135"/>
      <c r="EHO12" s="1135"/>
      <c r="EHP12" s="1135"/>
      <c r="EHQ12" s="1135"/>
      <c r="EHR12" s="1135"/>
      <c r="EHS12" s="1135"/>
      <c r="EHT12" s="1135"/>
      <c r="EHU12" s="1135"/>
      <c r="EHV12" s="1135"/>
      <c r="EHW12" s="1135"/>
      <c r="EHX12" s="1135"/>
      <c r="EHY12" s="1135"/>
      <c r="EHZ12" s="1135"/>
      <c r="EIA12" s="1135"/>
      <c r="EIB12" s="1135"/>
      <c r="EIC12" s="1135"/>
      <c r="EID12" s="1135"/>
      <c r="EIE12" s="1135"/>
      <c r="EIF12" s="1135"/>
      <c r="EIG12" s="1135"/>
      <c r="EIH12" s="1135"/>
      <c r="EII12" s="1135"/>
      <c r="EIJ12" s="1135"/>
      <c r="EIK12" s="1135"/>
      <c r="EIL12" s="1135"/>
      <c r="EIM12" s="1135"/>
      <c r="EIN12" s="1135"/>
      <c r="EIO12" s="1135"/>
      <c r="EIP12" s="1135"/>
      <c r="EIQ12" s="1135"/>
      <c r="EIR12" s="1135"/>
      <c r="EIS12" s="1135"/>
      <c r="EIT12" s="1135"/>
      <c r="EIU12" s="1135"/>
      <c r="EIV12" s="1135"/>
      <c r="EIW12" s="1135"/>
      <c r="EIX12" s="1135"/>
      <c r="EIY12" s="1135"/>
      <c r="EIZ12" s="1135"/>
      <c r="EJA12" s="1135"/>
      <c r="EJB12" s="1135"/>
      <c r="EJC12" s="1135"/>
      <c r="EJD12" s="1135"/>
      <c r="EJE12" s="1135"/>
      <c r="EJF12" s="1135"/>
      <c r="EJG12" s="1135"/>
      <c r="EJH12" s="1135"/>
      <c r="EJI12" s="1135"/>
      <c r="EJJ12" s="1135"/>
      <c r="EJK12" s="1135"/>
      <c r="EJL12" s="1135"/>
      <c r="EJM12" s="1135"/>
      <c r="EJN12" s="1135"/>
      <c r="EJO12" s="1135"/>
      <c r="EJP12" s="1135"/>
      <c r="EJQ12" s="1135"/>
      <c r="EJR12" s="1135"/>
      <c r="EJS12" s="1135"/>
      <c r="EJT12" s="1135"/>
      <c r="EJU12" s="1135"/>
      <c r="EJV12" s="1135"/>
      <c r="EJW12" s="1135"/>
      <c r="EJX12" s="1135"/>
      <c r="EJY12" s="1135"/>
      <c r="EJZ12" s="1135"/>
      <c r="EKA12" s="1135"/>
      <c r="EKB12" s="1135"/>
      <c r="EKC12" s="1135"/>
      <c r="EKD12" s="1135"/>
      <c r="EKE12" s="1135"/>
      <c r="EKF12" s="1135"/>
      <c r="EKG12" s="1135"/>
      <c r="EKH12" s="1135"/>
      <c r="EKI12" s="1135"/>
      <c r="EKJ12" s="1135"/>
      <c r="EKK12" s="1135"/>
      <c r="EKL12" s="1135"/>
      <c r="EKM12" s="1135"/>
      <c r="EKN12" s="1135"/>
      <c r="EKO12" s="1135"/>
      <c r="EKP12" s="1135"/>
      <c r="EKQ12" s="1135"/>
      <c r="EKR12" s="1135"/>
      <c r="EKS12" s="1135"/>
      <c r="EKT12" s="1135"/>
      <c r="EKU12" s="1135"/>
      <c r="EKV12" s="1135"/>
      <c r="EKW12" s="1135"/>
      <c r="EKX12" s="1135"/>
      <c r="EKY12" s="1135"/>
      <c r="EKZ12" s="1135"/>
      <c r="ELA12" s="1135"/>
      <c r="ELB12" s="1135"/>
      <c r="ELC12" s="1135"/>
      <c r="ELD12" s="1135"/>
      <c r="ELE12" s="1135"/>
      <c r="ELF12" s="1135"/>
      <c r="ELG12" s="1135"/>
      <c r="ELH12" s="1135"/>
      <c r="ELI12" s="1135"/>
      <c r="ELJ12" s="1135"/>
      <c r="ELK12" s="1135"/>
      <c r="ELL12" s="1135"/>
      <c r="ELM12" s="1135"/>
      <c r="ELN12" s="1135"/>
      <c r="ELO12" s="1135"/>
      <c r="ELP12" s="1135"/>
      <c r="ELQ12" s="1135"/>
      <c r="ELR12" s="1135"/>
      <c r="ELS12" s="1135"/>
      <c r="ELT12" s="1135"/>
      <c r="ELU12" s="1135"/>
      <c r="ELV12" s="1135"/>
      <c r="ELW12" s="1135"/>
      <c r="ELX12" s="1135"/>
      <c r="ELY12" s="1135"/>
      <c r="ELZ12" s="1135"/>
      <c r="EMA12" s="1135"/>
      <c r="EMB12" s="1135"/>
      <c r="EMC12" s="1135"/>
      <c r="EMD12" s="1135"/>
      <c r="EME12" s="1135"/>
      <c r="EMF12" s="1135"/>
      <c r="EMG12" s="1135"/>
      <c r="EMH12" s="1135"/>
      <c r="EMI12" s="1135"/>
      <c r="EMJ12" s="1135"/>
      <c r="EMK12" s="1135"/>
      <c r="EML12" s="1135"/>
      <c r="EMM12" s="1135"/>
      <c r="EMN12" s="1135"/>
      <c r="EMO12" s="1135"/>
      <c r="EMP12" s="1135"/>
      <c r="EMQ12" s="1135"/>
      <c r="EMR12" s="1135"/>
      <c r="EMS12" s="1135"/>
      <c r="EMT12" s="1135"/>
      <c r="EMU12" s="1135"/>
      <c r="EMV12" s="1135"/>
      <c r="EMW12" s="1135"/>
      <c r="EMX12" s="1135"/>
      <c r="EMY12" s="1135"/>
      <c r="EMZ12" s="1135"/>
      <c r="ENA12" s="1135"/>
      <c r="ENB12" s="1135"/>
      <c r="ENC12" s="1135"/>
      <c r="END12" s="1135"/>
      <c r="ENE12" s="1135"/>
      <c r="ENF12" s="1135"/>
      <c r="ENG12" s="1135"/>
      <c r="ENH12" s="1135"/>
      <c r="ENI12" s="1135"/>
      <c r="ENJ12" s="1135"/>
      <c r="ENK12" s="1135"/>
      <c r="ENL12" s="1135"/>
      <c r="ENM12" s="1135"/>
      <c r="ENN12" s="1135"/>
      <c r="ENO12" s="1135"/>
      <c r="ENP12" s="1135"/>
      <c r="ENQ12" s="1135"/>
      <c r="ENR12" s="1135"/>
      <c r="ENS12" s="1135"/>
      <c r="ENT12" s="1135"/>
      <c r="ENU12" s="1135"/>
      <c r="ENV12" s="1135"/>
      <c r="ENW12" s="1135"/>
      <c r="ENX12" s="1135"/>
      <c r="ENY12" s="1135"/>
      <c r="ENZ12" s="1135"/>
      <c r="EOA12" s="1135"/>
      <c r="EOB12" s="1135"/>
      <c r="EOC12" s="1135"/>
      <c r="EOD12" s="1135"/>
      <c r="EOE12" s="1135"/>
      <c r="EOF12" s="1135"/>
      <c r="EOG12" s="1135"/>
      <c r="EOH12" s="1135"/>
      <c r="EOI12" s="1135"/>
      <c r="EOJ12" s="1135"/>
      <c r="EOK12" s="1135"/>
      <c r="EOL12" s="1135"/>
      <c r="EOM12" s="1135"/>
      <c r="EON12" s="1135"/>
      <c r="EOO12" s="1135"/>
      <c r="EOP12" s="1135"/>
      <c r="EOQ12" s="1135"/>
      <c r="EOR12" s="1135"/>
      <c r="EOS12" s="1135"/>
      <c r="EOT12" s="1135"/>
      <c r="EOU12" s="1135"/>
      <c r="EOV12" s="1135"/>
      <c r="EOW12" s="1135"/>
      <c r="EOX12" s="1135"/>
      <c r="EOY12" s="1135"/>
      <c r="EOZ12" s="1135"/>
      <c r="EPA12" s="1135"/>
      <c r="EPB12" s="1135"/>
      <c r="EPC12" s="1135"/>
      <c r="EPD12" s="1135"/>
      <c r="EPE12" s="1135"/>
      <c r="EPF12" s="1135"/>
      <c r="EPG12" s="1135"/>
      <c r="EPH12" s="1135"/>
      <c r="EPI12" s="1135"/>
      <c r="EPJ12" s="1135"/>
      <c r="EPK12" s="1135"/>
      <c r="EPL12" s="1135"/>
      <c r="EPM12" s="1135"/>
      <c r="EPN12" s="1135"/>
      <c r="EPO12" s="1135"/>
      <c r="EPP12" s="1135"/>
      <c r="EPQ12" s="1135"/>
      <c r="EPR12" s="1135"/>
      <c r="EPS12" s="1135"/>
      <c r="EPT12" s="1135"/>
      <c r="EPU12" s="1135"/>
      <c r="EPV12" s="1135"/>
      <c r="EPW12" s="1135"/>
      <c r="EPX12" s="1135"/>
      <c r="EPY12" s="1135"/>
      <c r="EPZ12" s="1135"/>
      <c r="EQA12" s="1135"/>
      <c r="EQB12" s="1135"/>
      <c r="EQC12" s="1135"/>
      <c r="EQD12" s="1135"/>
      <c r="EQE12" s="1135"/>
      <c r="EQF12" s="1135"/>
      <c r="EQG12" s="1135"/>
      <c r="EQH12" s="1135"/>
      <c r="EQI12" s="1135"/>
      <c r="EQJ12" s="1135"/>
      <c r="EQK12" s="1135"/>
      <c r="EQL12" s="1135"/>
      <c r="EQM12" s="1135"/>
      <c r="EQN12" s="1135"/>
      <c r="EQO12" s="1135"/>
      <c r="EQP12" s="1135"/>
      <c r="EQQ12" s="1135"/>
      <c r="EQR12" s="1135"/>
      <c r="EQS12" s="1135"/>
      <c r="EQT12" s="1135"/>
      <c r="EQU12" s="1135"/>
      <c r="EQV12" s="1135"/>
      <c r="EQW12" s="1135"/>
      <c r="EQX12" s="1135"/>
      <c r="EQY12" s="1135"/>
      <c r="EQZ12" s="1135"/>
      <c r="ERA12" s="1135"/>
      <c r="ERB12" s="1135"/>
      <c r="ERC12" s="1135"/>
      <c r="ERD12" s="1135"/>
      <c r="ERE12" s="1135"/>
      <c r="ERF12" s="1135"/>
      <c r="ERG12" s="1135"/>
      <c r="ERH12" s="1135"/>
      <c r="ERI12" s="1135"/>
      <c r="ERJ12" s="1135"/>
      <c r="ERK12" s="1135"/>
      <c r="ERL12" s="1135"/>
      <c r="ERM12" s="1135"/>
      <c r="ERN12" s="1135"/>
      <c r="ERO12" s="1135"/>
      <c r="ERP12" s="1135"/>
      <c r="ERQ12" s="1135"/>
      <c r="ERR12" s="1135"/>
      <c r="ERS12" s="1135"/>
      <c r="ERT12" s="1135"/>
      <c r="ERU12" s="1135"/>
      <c r="ERV12" s="1135"/>
      <c r="ERW12" s="1135"/>
      <c r="ERX12" s="1135"/>
      <c r="ERY12" s="1135"/>
      <c r="ERZ12" s="1135"/>
      <c r="ESA12" s="1135"/>
      <c r="ESB12" s="1135"/>
      <c r="ESC12" s="1135"/>
      <c r="ESD12" s="1135"/>
      <c r="ESE12" s="1135"/>
      <c r="ESF12" s="1135"/>
      <c r="ESG12" s="1135"/>
      <c r="ESH12" s="1135"/>
      <c r="ESI12" s="1135"/>
      <c r="ESJ12" s="1135"/>
      <c r="ESK12" s="1135"/>
      <c r="ESL12" s="1135"/>
      <c r="ESM12" s="1135"/>
      <c r="ESN12" s="1135"/>
      <c r="ESO12" s="1135"/>
      <c r="ESP12" s="1135"/>
      <c r="ESQ12" s="1135"/>
      <c r="ESR12" s="1135"/>
      <c r="ESS12" s="1135"/>
      <c r="EST12" s="1135"/>
      <c r="ESU12" s="1135"/>
      <c r="ESV12" s="1135"/>
      <c r="ESW12" s="1135"/>
      <c r="ESX12" s="1135"/>
      <c r="ESY12" s="1135"/>
      <c r="ESZ12" s="1135"/>
      <c r="ETA12" s="1135"/>
      <c r="ETB12" s="1135"/>
      <c r="ETC12" s="1135"/>
      <c r="ETD12" s="1135"/>
      <c r="ETE12" s="1135"/>
      <c r="ETF12" s="1135"/>
      <c r="ETG12" s="1135"/>
      <c r="ETH12" s="1135"/>
      <c r="ETI12" s="1135"/>
      <c r="ETJ12" s="1135"/>
      <c r="ETK12" s="1135"/>
      <c r="ETL12" s="1135"/>
      <c r="ETM12" s="1135"/>
      <c r="ETN12" s="1135"/>
      <c r="ETO12" s="1135"/>
      <c r="ETP12" s="1135"/>
      <c r="ETQ12" s="1135"/>
      <c r="ETR12" s="1135"/>
      <c r="ETS12" s="1135"/>
      <c r="ETT12" s="1135"/>
      <c r="ETU12" s="1135"/>
      <c r="ETV12" s="1135"/>
      <c r="ETW12" s="1135"/>
      <c r="ETX12" s="1135"/>
      <c r="ETY12" s="1135"/>
      <c r="ETZ12" s="1135"/>
      <c r="EUA12" s="1135"/>
      <c r="EUB12" s="1135"/>
      <c r="EUC12" s="1135"/>
      <c r="EUD12" s="1135"/>
      <c r="EUE12" s="1135"/>
      <c r="EUF12" s="1135"/>
      <c r="EUG12" s="1135"/>
      <c r="EUH12" s="1135"/>
      <c r="EUI12" s="1135"/>
      <c r="EUJ12" s="1135"/>
      <c r="EUK12" s="1135"/>
      <c r="EUL12" s="1135"/>
      <c r="EUM12" s="1135"/>
      <c r="EUN12" s="1135"/>
      <c r="EUO12" s="1135"/>
      <c r="EUP12" s="1135"/>
      <c r="EUQ12" s="1135"/>
      <c r="EUR12" s="1135"/>
      <c r="EUS12" s="1135"/>
      <c r="EUT12" s="1135"/>
      <c r="EUU12" s="1135"/>
      <c r="EUV12" s="1135"/>
      <c r="EUW12" s="1135"/>
      <c r="EUX12" s="1135"/>
      <c r="EUY12" s="1135"/>
      <c r="EUZ12" s="1135"/>
      <c r="EVA12" s="1135"/>
      <c r="EVB12" s="1135"/>
      <c r="EVC12" s="1135"/>
      <c r="EVD12" s="1135"/>
      <c r="EVE12" s="1135"/>
      <c r="EVF12" s="1135"/>
      <c r="EVG12" s="1135"/>
      <c r="EVH12" s="1135"/>
      <c r="EVI12" s="1135"/>
      <c r="EVJ12" s="1135"/>
      <c r="EVK12" s="1135"/>
      <c r="EVL12" s="1135"/>
      <c r="EVM12" s="1135"/>
      <c r="EVN12" s="1135"/>
      <c r="EVO12" s="1135"/>
      <c r="EVP12" s="1135"/>
      <c r="EVQ12" s="1135"/>
      <c r="EVR12" s="1135"/>
      <c r="EVS12" s="1135"/>
      <c r="EVT12" s="1135"/>
      <c r="EVU12" s="1135"/>
      <c r="EVV12" s="1135"/>
      <c r="EVW12" s="1135"/>
      <c r="EVX12" s="1135"/>
      <c r="EVY12" s="1135"/>
      <c r="EVZ12" s="1135"/>
      <c r="EWA12" s="1135"/>
      <c r="EWB12" s="1135"/>
      <c r="EWC12" s="1135"/>
      <c r="EWD12" s="1135"/>
      <c r="EWE12" s="1135"/>
      <c r="EWF12" s="1135"/>
      <c r="EWG12" s="1135"/>
      <c r="EWH12" s="1135"/>
      <c r="EWI12" s="1135"/>
      <c r="EWJ12" s="1135"/>
      <c r="EWK12" s="1135"/>
      <c r="EWL12" s="1135"/>
      <c r="EWM12" s="1135"/>
      <c r="EWN12" s="1135"/>
      <c r="EWO12" s="1135"/>
      <c r="EWP12" s="1135"/>
      <c r="EWQ12" s="1135"/>
      <c r="EWR12" s="1135"/>
      <c r="EWS12" s="1135"/>
      <c r="EWT12" s="1135"/>
      <c r="EWU12" s="1135"/>
      <c r="EWV12" s="1135"/>
      <c r="EWW12" s="1135"/>
      <c r="EWX12" s="1135"/>
      <c r="EWY12" s="1135"/>
      <c r="EWZ12" s="1135"/>
      <c r="EXA12" s="1135"/>
      <c r="EXB12" s="1135"/>
      <c r="EXC12" s="1135"/>
      <c r="EXD12" s="1135"/>
      <c r="EXE12" s="1135"/>
      <c r="EXF12" s="1135"/>
      <c r="EXG12" s="1135"/>
      <c r="EXH12" s="1135"/>
      <c r="EXI12" s="1135"/>
      <c r="EXJ12" s="1135"/>
      <c r="EXK12" s="1135"/>
      <c r="EXL12" s="1135"/>
      <c r="EXM12" s="1135"/>
      <c r="EXN12" s="1135"/>
      <c r="EXO12" s="1135"/>
      <c r="EXP12" s="1135"/>
      <c r="EXQ12" s="1135"/>
      <c r="EXR12" s="1135"/>
      <c r="EXS12" s="1135"/>
      <c r="EXT12" s="1135"/>
      <c r="EXU12" s="1135"/>
      <c r="EXV12" s="1135"/>
      <c r="EXW12" s="1135"/>
      <c r="EXX12" s="1135"/>
      <c r="EXY12" s="1135"/>
      <c r="EXZ12" s="1135"/>
      <c r="EYA12" s="1135"/>
      <c r="EYB12" s="1135"/>
      <c r="EYC12" s="1135"/>
      <c r="EYD12" s="1135"/>
      <c r="EYE12" s="1135"/>
      <c r="EYF12" s="1135"/>
      <c r="EYG12" s="1135"/>
      <c r="EYH12" s="1135"/>
      <c r="EYI12" s="1135"/>
      <c r="EYJ12" s="1135"/>
      <c r="EYK12" s="1135"/>
      <c r="EYL12" s="1135"/>
      <c r="EYM12" s="1135"/>
      <c r="EYN12" s="1135"/>
      <c r="EYO12" s="1135"/>
      <c r="EYP12" s="1135"/>
      <c r="EYQ12" s="1135"/>
      <c r="EYR12" s="1135"/>
      <c r="EYS12" s="1135"/>
      <c r="EYT12" s="1135"/>
      <c r="EYU12" s="1135"/>
      <c r="EYV12" s="1135"/>
      <c r="EYW12" s="1135"/>
      <c r="EYX12" s="1135"/>
      <c r="EYY12" s="1135"/>
      <c r="EYZ12" s="1135"/>
      <c r="EZA12" s="1135"/>
      <c r="EZB12" s="1135"/>
      <c r="EZC12" s="1135"/>
      <c r="EZD12" s="1135"/>
      <c r="EZE12" s="1135"/>
      <c r="EZF12" s="1135"/>
      <c r="EZG12" s="1135"/>
      <c r="EZH12" s="1135"/>
      <c r="EZI12" s="1135"/>
      <c r="EZJ12" s="1135"/>
      <c r="EZK12" s="1135"/>
      <c r="EZL12" s="1135"/>
      <c r="EZM12" s="1135"/>
      <c r="EZN12" s="1135"/>
      <c r="EZO12" s="1135"/>
      <c r="EZP12" s="1135"/>
      <c r="EZQ12" s="1135"/>
      <c r="EZR12" s="1135"/>
      <c r="EZS12" s="1135"/>
      <c r="EZT12" s="1135"/>
      <c r="EZU12" s="1135"/>
      <c r="EZV12" s="1135"/>
      <c r="EZW12" s="1135"/>
      <c r="EZX12" s="1135"/>
      <c r="EZY12" s="1135"/>
      <c r="EZZ12" s="1135"/>
      <c r="FAA12" s="1135"/>
      <c r="FAB12" s="1135"/>
      <c r="FAC12" s="1135"/>
      <c r="FAD12" s="1135"/>
      <c r="FAE12" s="1135"/>
      <c r="FAF12" s="1135"/>
      <c r="FAG12" s="1135"/>
      <c r="FAH12" s="1135"/>
      <c r="FAI12" s="1135"/>
      <c r="FAJ12" s="1135"/>
      <c r="FAK12" s="1135"/>
      <c r="FAL12" s="1135"/>
      <c r="FAM12" s="1135"/>
      <c r="FAN12" s="1135"/>
      <c r="FAO12" s="1135"/>
      <c r="FAP12" s="1135"/>
      <c r="FAQ12" s="1135"/>
      <c r="FAR12" s="1135"/>
      <c r="FAS12" s="1135"/>
      <c r="FAT12" s="1135"/>
      <c r="FAU12" s="1135"/>
      <c r="FAV12" s="1135"/>
      <c r="FAW12" s="1135"/>
      <c r="FAX12" s="1135"/>
      <c r="FAY12" s="1135"/>
      <c r="FAZ12" s="1135"/>
      <c r="FBA12" s="1135"/>
      <c r="FBB12" s="1135"/>
      <c r="FBC12" s="1135"/>
      <c r="FBD12" s="1135"/>
      <c r="FBE12" s="1135"/>
      <c r="FBF12" s="1135"/>
      <c r="FBG12" s="1135"/>
      <c r="FBH12" s="1135"/>
      <c r="FBI12" s="1135"/>
      <c r="FBJ12" s="1135"/>
      <c r="FBK12" s="1135"/>
      <c r="FBL12" s="1135"/>
      <c r="FBM12" s="1135"/>
      <c r="FBN12" s="1135"/>
      <c r="FBO12" s="1135"/>
      <c r="FBP12" s="1135"/>
      <c r="FBQ12" s="1135"/>
      <c r="FBR12" s="1135"/>
      <c r="FBS12" s="1135"/>
      <c r="FBT12" s="1135"/>
      <c r="FBU12" s="1135"/>
      <c r="FBV12" s="1135"/>
      <c r="FBW12" s="1135"/>
      <c r="FBX12" s="1135"/>
      <c r="FBY12" s="1135"/>
      <c r="FBZ12" s="1135"/>
      <c r="FCA12" s="1135"/>
      <c r="FCB12" s="1135"/>
      <c r="FCC12" s="1135"/>
      <c r="FCD12" s="1135"/>
      <c r="FCE12" s="1135"/>
      <c r="FCF12" s="1135"/>
      <c r="FCG12" s="1135"/>
      <c r="FCH12" s="1135"/>
      <c r="FCI12" s="1135"/>
      <c r="FCJ12" s="1135"/>
      <c r="FCK12" s="1135"/>
      <c r="FCL12" s="1135"/>
      <c r="FCM12" s="1135"/>
      <c r="FCN12" s="1135"/>
      <c r="FCO12" s="1135"/>
      <c r="FCP12" s="1135"/>
      <c r="FCQ12" s="1135"/>
      <c r="FCR12" s="1135"/>
      <c r="FCS12" s="1135"/>
      <c r="FCT12" s="1135"/>
      <c r="FCU12" s="1135"/>
      <c r="FCV12" s="1135"/>
      <c r="FCW12" s="1135"/>
      <c r="FCX12" s="1135"/>
      <c r="FCY12" s="1135"/>
      <c r="FCZ12" s="1135"/>
      <c r="FDA12" s="1135"/>
      <c r="FDB12" s="1135"/>
      <c r="FDC12" s="1135"/>
      <c r="FDD12" s="1135"/>
      <c r="FDE12" s="1135"/>
      <c r="FDF12" s="1135"/>
      <c r="FDG12" s="1135"/>
      <c r="FDH12" s="1135"/>
      <c r="FDI12" s="1135"/>
      <c r="FDJ12" s="1135"/>
      <c r="FDK12" s="1135"/>
      <c r="FDL12" s="1135"/>
      <c r="FDM12" s="1135"/>
      <c r="FDN12" s="1135"/>
      <c r="FDO12" s="1135"/>
      <c r="FDP12" s="1135"/>
      <c r="FDQ12" s="1135"/>
      <c r="FDR12" s="1135"/>
      <c r="FDS12" s="1135"/>
      <c r="FDT12" s="1135"/>
      <c r="FDU12" s="1135"/>
      <c r="FDV12" s="1135"/>
      <c r="FDW12" s="1135"/>
      <c r="FDX12" s="1135"/>
      <c r="FDY12" s="1135"/>
      <c r="FDZ12" s="1135"/>
      <c r="FEA12" s="1135"/>
      <c r="FEB12" s="1135"/>
      <c r="FEC12" s="1135"/>
      <c r="FED12" s="1135"/>
      <c r="FEE12" s="1135"/>
      <c r="FEF12" s="1135"/>
      <c r="FEG12" s="1135"/>
      <c r="FEH12" s="1135"/>
      <c r="FEI12" s="1135"/>
      <c r="FEJ12" s="1135"/>
      <c r="FEK12" s="1135"/>
      <c r="FEL12" s="1135"/>
      <c r="FEM12" s="1135"/>
      <c r="FEN12" s="1135"/>
      <c r="FEO12" s="1135"/>
      <c r="FEP12" s="1135"/>
      <c r="FEQ12" s="1135"/>
      <c r="FER12" s="1135"/>
      <c r="FES12" s="1135"/>
      <c r="FET12" s="1135"/>
      <c r="FEU12" s="1135"/>
      <c r="FEV12" s="1135"/>
      <c r="FEW12" s="1135"/>
      <c r="FEX12" s="1135"/>
      <c r="FEY12" s="1135"/>
      <c r="FEZ12" s="1135"/>
      <c r="FFA12" s="1135"/>
      <c r="FFB12" s="1135"/>
      <c r="FFC12" s="1135"/>
      <c r="FFD12" s="1135"/>
      <c r="FFE12" s="1135"/>
      <c r="FFF12" s="1135"/>
      <c r="FFG12" s="1135"/>
      <c r="FFH12" s="1135"/>
      <c r="FFI12" s="1135"/>
      <c r="FFJ12" s="1135"/>
      <c r="FFK12" s="1135"/>
      <c r="FFL12" s="1135"/>
      <c r="FFM12" s="1135"/>
      <c r="FFN12" s="1135"/>
      <c r="FFO12" s="1135"/>
      <c r="FFP12" s="1135"/>
      <c r="FFQ12" s="1135"/>
      <c r="FFR12" s="1135"/>
      <c r="FFS12" s="1135"/>
      <c r="FFT12" s="1135"/>
      <c r="FFU12" s="1135"/>
      <c r="FFV12" s="1135"/>
      <c r="FFW12" s="1135"/>
      <c r="FFX12" s="1135"/>
      <c r="FFY12" s="1135"/>
      <c r="FFZ12" s="1135"/>
      <c r="FGA12" s="1135"/>
      <c r="FGB12" s="1135"/>
      <c r="FGC12" s="1135"/>
      <c r="FGD12" s="1135"/>
      <c r="FGE12" s="1135"/>
      <c r="FGF12" s="1135"/>
      <c r="FGG12" s="1135"/>
      <c r="FGH12" s="1135"/>
      <c r="FGI12" s="1135"/>
      <c r="FGJ12" s="1135"/>
      <c r="FGK12" s="1135"/>
      <c r="FGL12" s="1135"/>
      <c r="FGM12" s="1135"/>
      <c r="FGN12" s="1135"/>
      <c r="FGO12" s="1135"/>
      <c r="FGP12" s="1135"/>
      <c r="FGQ12" s="1135"/>
      <c r="FGR12" s="1135"/>
      <c r="FGS12" s="1135"/>
      <c r="FGT12" s="1135"/>
      <c r="FGU12" s="1135"/>
      <c r="FGV12" s="1135"/>
      <c r="FGW12" s="1135"/>
      <c r="FGX12" s="1135"/>
      <c r="FGY12" s="1135"/>
      <c r="FGZ12" s="1135"/>
      <c r="FHA12" s="1135"/>
      <c r="FHB12" s="1135"/>
      <c r="FHC12" s="1135"/>
      <c r="FHD12" s="1135"/>
      <c r="FHE12" s="1135"/>
      <c r="FHF12" s="1135"/>
      <c r="FHG12" s="1135"/>
      <c r="FHH12" s="1135"/>
      <c r="FHI12" s="1135"/>
      <c r="FHJ12" s="1135"/>
      <c r="FHK12" s="1135"/>
      <c r="FHL12" s="1135"/>
      <c r="FHM12" s="1135"/>
      <c r="FHN12" s="1135"/>
      <c r="FHO12" s="1135"/>
      <c r="FHP12" s="1135"/>
      <c r="FHQ12" s="1135"/>
      <c r="FHR12" s="1135"/>
      <c r="FHS12" s="1135"/>
      <c r="FHT12" s="1135"/>
      <c r="FHU12" s="1135"/>
      <c r="FHV12" s="1135"/>
      <c r="FHW12" s="1135"/>
      <c r="FHX12" s="1135"/>
      <c r="FHY12" s="1135"/>
      <c r="FHZ12" s="1135"/>
      <c r="FIA12" s="1135"/>
      <c r="FIB12" s="1135"/>
      <c r="FIC12" s="1135"/>
      <c r="FID12" s="1135"/>
      <c r="FIE12" s="1135"/>
      <c r="FIF12" s="1135"/>
      <c r="FIG12" s="1135"/>
      <c r="FIH12" s="1135"/>
      <c r="FII12" s="1135"/>
      <c r="FIJ12" s="1135"/>
      <c r="FIK12" s="1135"/>
      <c r="FIL12" s="1135"/>
      <c r="FIM12" s="1135"/>
      <c r="FIN12" s="1135"/>
      <c r="FIO12" s="1135"/>
      <c r="FIP12" s="1135"/>
      <c r="FIQ12" s="1135"/>
      <c r="FIR12" s="1135"/>
      <c r="FIS12" s="1135"/>
      <c r="FIT12" s="1135"/>
      <c r="FIU12" s="1135"/>
      <c r="FIV12" s="1135"/>
      <c r="FIW12" s="1135"/>
      <c r="FIX12" s="1135"/>
      <c r="FIY12" s="1135"/>
      <c r="FIZ12" s="1135"/>
      <c r="FJA12" s="1135"/>
      <c r="FJB12" s="1135"/>
      <c r="FJC12" s="1135"/>
      <c r="FJD12" s="1135"/>
      <c r="FJE12" s="1135"/>
      <c r="FJF12" s="1135"/>
      <c r="FJG12" s="1135"/>
      <c r="FJH12" s="1135"/>
      <c r="FJI12" s="1135"/>
      <c r="FJJ12" s="1135"/>
      <c r="FJK12" s="1135"/>
      <c r="FJL12" s="1135"/>
      <c r="FJM12" s="1135"/>
      <c r="FJN12" s="1135"/>
      <c r="FJO12" s="1135"/>
      <c r="FJP12" s="1135"/>
      <c r="FJQ12" s="1135"/>
      <c r="FJR12" s="1135"/>
      <c r="FJS12" s="1135"/>
      <c r="FJT12" s="1135"/>
      <c r="FJU12" s="1135"/>
      <c r="FJV12" s="1135"/>
      <c r="FJW12" s="1135"/>
      <c r="FJX12" s="1135"/>
      <c r="FJY12" s="1135"/>
      <c r="FJZ12" s="1135"/>
      <c r="FKA12" s="1135"/>
      <c r="FKB12" s="1135"/>
      <c r="FKC12" s="1135"/>
      <c r="FKD12" s="1135"/>
      <c r="FKE12" s="1135"/>
      <c r="FKF12" s="1135"/>
      <c r="FKG12" s="1135"/>
      <c r="FKH12" s="1135"/>
      <c r="FKI12" s="1135"/>
      <c r="FKJ12" s="1135"/>
      <c r="FKK12" s="1135"/>
      <c r="FKL12" s="1135"/>
      <c r="FKM12" s="1135"/>
      <c r="FKN12" s="1135"/>
      <c r="FKO12" s="1135"/>
      <c r="FKP12" s="1135"/>
      <c r="FKQ12" s="1135"/>
      <c r="FKR12" s="1135"/>
      <c r="FKS12" s="1135"/>
      <c r="FKT12" s="1135"/>
      <c r="FKU12" s="1135"/>
      <c r="FKV12" s="1135"/>
      <c r="FKW12" s="1135"/>
      <c r="FKX12" s="1135"/>
      <c r="FKY12" s="1135"/>
      <c r="FKZ12" s="1135"/>
      <c r="FLA12" s="1135"/>
      <c r="FLB12" s="1135"/>
      <c r="FLC12" s="1135"/>
      <c r="FLD12" s="1135"/>
      <c r="FLE12" s="1135"/>
      <c r="FLF12" s="1135"/>
      <c r="FLG12" s="1135"/>
      <c r="FLH12" s="1135"/>
      <c r="FLI12" s="1135"/>
      <c r="FLJ12" s="1135"/>
      <c r="FLK12" s="1135"/>
      <c r="FLL12" s="1135"/>
      <c r="FLM12" s="1135"/>
      <c r="FLN12" s="1135"/>
      <c r="FLO12" s="1135"/>
      <c r="FLP12" s="1135"/>
      <c r="FLQ12" s="1135"/>
      <c r="FLR12" s="1135"/>
      <c r="FLS12" s="1135"/>
      <c r="FLT12" s="1135"/>
      <c r="FLU12" s="1135"/>
      <c r="FLV12" s="1135"/>
      <c r="FLW12" s="1135"/>
      <c r="FLX12" s="1135"/>
      <c r="FLY12" s="1135"/>
      <c r="FLZ12" s="1135"/>
      <c r="FMA12" s="1135"/>
      <c r="FMB12" s="1135"/>
      <c r="FMC12" s="1135"/>
      <c r="FMD12" s="1135"/>
      <c r="FME12" s="1135"/>
      <c r="FMF12" s="1135"/>
      <c r="FMG12" s="1135"/>
      <c r="FMH12" s="1135"/>
      <c r="FMI12" s="1135"/>
      <c r="FMJ12" s="1135"/>
      <c r="FMK12" s="1135"/>
      <c r="FML12" s="1135"/>
      <c r="FMM12" s="1135"/>
      <c r="FMN12" s="1135"/>
      <c r="FMO12" s="1135"/>
      <c r="FMP12" s="1135"/>
      <c r="FMQ12" s="1135"/>
      <c r="FMR12" s="1135"/>
      <c r="FMS12" s="1135"/>
      <c r="FMT12" s="1135"/>
      <c r="FMU12" s="1135"/>
      <c r="FMV12" s="1135"/>
      <c r="FMW12" s="1135"/>
      <c r="FMX12" s="1135"/>
      <c r="FMY12" s="1135"/>
      <c r="FMZ12" s="1135"/>
      <c r="FNA12" s="1135"/>
      <c r="FNB12" s="1135"/>
      <c r="FNC12" s="1135"/>
      <c r="FND12" s="1135"/>
      <c r="FNE12" s="1135"/>
      <c r="FNF12" s="1135"/>
      <c r="FNG12" s="1135"/>
      <c r="FNH12" s="1135"/>
      <c r="FNI12" s="1135"/>
      <c r="FNJ12" s="1135"/>
      <c r="FNK12" s="1135"/>
      <c r="FNL12" s="1135"/>
      <c r="FNM12" s="1135"/>
      <c r="FNN12" s="1135"/>
      <c r="FNO12" s="1135"/>
      <c r="FNP12" s="1135"/>
      <c r="FNQ12" s="1135"/>
      <c r="FNR12" s="1135"/>
      <c r="FNS12" s="1135"/>
      <c r="FNT12" s="1135"/>
      <c r="FNU12" s="1135"/>
      <c r="FNV12" s="1135"/>
      <c r="FNW12" s="1135"/>
      <c r="FNX12" s="1135"/>
      <c r="FNY12" s="1135"/>
      <c r="FNZ12" s="1135"/>
      <c r="FOA12" s="1135"/>
      <c r="FOB12" s="1135"/>
      <c r="FOC12" s="1135"/>
      <c r="FOD12" s="1135"/>
      <c r="FOE12" s="1135"/>
      <c r="FOF12" s="1135"/>
      <c r="FOG12" s="1135"/>
      <c r="FOH12" s="1135"/>
      <c r="FOI12" s="1135"/>
      <c r="FOJ12" s="1135"/>
      <c r="FOK12" s="1135"/>
      <c r="FOL12" s="1135"/>
      <c r="FOM12" s="1135"/>
      <c r="FON12" s="1135"/>
      <c r="FOO12" s="1135"/>
      <c r="FOP12" s="1135"/>
      <c r="FOQ12" s="1135"/>
      <c r="FOR12" s="1135"/>
      <c r="FOS12" s="1135"/>
      <c r="FOT12" s="1135"/>
      <c r="FOU12" s="1135"/>
      <c r="FOV12" s="1135"/>
      <c r="FOW12" s="1135"/>
      <c r="FOX12" s="1135"/>
      <c r="FOY12" s="1135"/>
      <c r="FOZ12" s="1135"/>
      <c r="FPA12" s="1135"/>
      <c r="FPB12" s="1135"/>
      <c r="FPC12" s="1135"/>
      <c r="FPD12" s="1135"/>
      <c r="FPE12" s="1135"/>
      <c r="FPF12" s="1135"/>
      <c r="FPG12" s="1135"/>
      <c r="FPH12" s="1135"/>
      <c r="FPI12" s="1135"/>
      <c r="FPJ12" s="1135"/>
      <c r="FPK12" s="1135"/>
      <c r="FPL12" s="1135"/>
      <c r="FPM12" s="1135"/>
      <c r="FPN12" s="1135"/>
      <c r="FPO12" s="1135"/>
      <c r="FPP12" s="1135"/>
      <c r="FPQ12" s="1135"/>
      <c r="FPR12" s="1135"/>
      <c r="FPS12" s="1135"/>
      <c r="FPT12" s="1135"/>
      <c r="FPU12" s="1135"/>
      <c r="FPV12" s="1135"/>
      <c r="FPW12" s="1135"/>
      <c r="FPX12" s="1135"/>
      <c r="FPY12" s="1135"/>
      <c r="FPZ12" s="1135"/>
      <c r="FQA12" s="1135"/>
      <c r="FQB12" s="1135"/>
      <c r="FQC12" s="1135"/>
      <c r="FQD12" s="1135"/>
      <c r="FQE12" s="1135"/>
      <c r="FQF12" s="1135"/>
      <c r="FQG12" s="1135"/>
      <c r="FQH12" s="1135"/>
      <c r="FQI12" s="1135"/>
      <c r="FQJ12" s="1135"/>
      <c r="FQK12" s="1135"/>
      <c r="FQL12" s="1135"/>
      <c r="FQM12" s="1135"/>
      <c r="FQN12" s="1135"/>
      <c r="FQO12" s="1135"/>
      <c r="FQP12" s="1135"/>
      <c r="FQQ12" s="1135"/>
      <c r="FQR12" s="1135"/>
      <c r="FQS12" s="1135"/>
      <c r="FQT12" s="1135"/>
      <c r="FQU12" s="1135"/>
      <c r="FQV12" s="1135"/>
      <c r="FQW12" s="1135"/>
      <c r="FQX12" s="1135"/>
      <c r="FQY12" s="1135"/>
      <c r="FQZ12" s="1135"/>
      <c r="FRA12" s="1135"/>
      <c r="FRB12" s="1135"/>
      <c r="FRC12" s="1135"/>
      <c r="FRD12" s="1135"/>
      <c r="FRE12" s="1135"/>
      <c r="FRF12" s="1135"/>
      <c r="FRG12" s="1135"/>
      <c r="FRH12" s="1135"/>
      <c r="FRI12" s="1135"/>
      <c r="FRJ12" s="1135"/>
      <c r="FRK12" s="1135"/>
      <c r="FRL12" s="1135"/>
      <c r="FRM12" s="1135"/>
      <c r="FRN12" s="1135"/>
      <c r="FRO12" s="1135"/>
      <c r="FRP12" s="1135"/>
      <c r="FRQ12" s="1135"/>
      <c r="FRR12" s="1135"/>
      <c r="FRS12" s="1135"/>
      <c r="FRT12" s="1135"/>
      <c r="FRU12" s="1135"/>
      <c r="FRV12" s="1135"/>
      <c r="FRW12" s="1135"/>
      <c r="FRX12" s="1135"/>
      <c r="FRY12" s="1135"/>
      <c r="FRZ12" s="1135"/>
      <c r="FSA12" s="1135"/>
      <c r="FSB12" s="1135"/>
      <c r="FSC12" s="1135"/>
      <c r="FSD12" s="1135"/>
      <c r="FSE12" s="1135"/>
      <c r="FSF12" s="1135"/>
      <c r="FSG12" s="1135"/>
      <c r="FSH12" s="1135"/>
      <c r="FSI12" s="1135"/>
      <c r="FSJ12" s="1135"/>
      <c r="FSK12" s="1135"/>
      <c r="FSL12" s="1135"/>
      <c r="FSM12" s="1135"/>
      <c r="FSN12" s="1135"/>
      <c r="FSO12" s="1135"/>
      <c r="FSP12" s="1135"/>
      <c r="FSQ12" s="1135"/>
      <c r="FSR12" s="1135"/>
      <c r="FSS12" s="1135"/>
      <c r="FST12" s="1135"/>
      <c r="FSU12" s="1135"/>
      <c r="FSV12" s="1135"/>
      <c r="FSW12" s="1135"/>
      <c r="FSX12" s="1135"/>
      <c r="FSY12" s="1135"/>
      <c r="FSZ12" s="1135"/>
      <c r="FTA12" s="1135"/>
      <c r="FTB12" s="1135"/>
      <c r="FTC12" s="1135"/>
      <c r="FTD12" s="1135"/>
      <c r="FTE12" s="1135"/>
      <c r="FTF12" s="1135"/>
      <c r="FTG12" s="1135"/>
      <c r="FTH12" s="1135"/>
      <c r="FTI12" s="1135"/>
      <c r="FTJ12" s="1135"/>
      <c r="FTK12" s="1135"/>
      <c r="FTL12" s="1135"/>
      <c r="FTM12" s="1135"/>
      <c r="FTN12" s="1135"/>
      <c r="FTO12" s="1135"/>
      <c r="FTP12" s="1135"/>
      <c r="FTQ12" s="1135"/>
      <c r="FTR12" s="1135"/>
      <c r="FTS12" s="1135"/>
      <c r="FTT12" s="1135"/>
      <c r="FTU12" s="1135"/>
      <c r="FTV12" s="1135"/>
      <c r="FTW12" s="1135"/>
      <c r="FTX12" s="1135"/>
      <c r="FTY12" s="1135"/>
      <c r="FTZ12" s="1135"/>
      <c r="FUA12" s="1135"/>
      <c r="FUB12" s="1135"/>
      <c r="FUC12" s="1135"/>
      <c r="FUD12" s="1135"/>
      <c r="FUE12" s="1135"/>
      <c r="FUF12" s="1135"/>
      <c r="FUG12" s="1135"/>
      <c r="FUH12" s="1135"/>
      <c r="FUI12" s="1135"/>
      <c r="FUJ12" s="1135"/>
      <c r="FUK12" s="1135"/>
      <c r="FUL12" s="1135"/>
      <c r="FUM12" s="1135"/>
      <c r="FUN12" s="1135"/>
      <c r="FUO12" s="1135"/>
      <c r="FUP12" s="1135"/>
      <c r="FUQ12" s="1135"/>
      <c r="FUR12" s="1135"/>
      <c r="FUS12" s="1135"/>
      <c r="FUT12" s="1135"/>
      <c r="FUU12" s="1135"/>
      <c r="FUV12" s="1135"/>
      <c r="FUW12" s="1135"/>
      <c r="FUX12" s="1135"/>
      <c r="FUY12" s="1135"/>
      <c r="FUZ12" s="1135"/>
      <c r="FVA12" s="1135"/>
      <c r="FVB12" s="1135"/>
      <c r="FVC12" s="1135"/>
      <c r="FVD12" s="1135"/>
      <c r="FVE12" s="1135"/>
      <c r="FVF12" s="1135"/>
      <c r="FVG12" s="1135"/>
      <c r="FVH12" s="1135"/>
      <c r="FVI12" s="1135"/>
      <c r="FVJ12" s="1135"/>
      <c r="FVK12" s="1135"/>
      <c r="FVL12" s="1135"/>
      <c r="FVM12" s="1135"/>
      <c r="FVN12" s="1135"/>
      <c r="FVO12" s="1135"/>
      <c r="FVP12" s="1135"/>
      <c r="FVQ12" s="1135"/>
      <c r="FVR12" s="1135"/>
      <c r="FVS12" s="1135"/>
      <c r="FVT12" s="1135"/>
      <c r="FVU12" s="1135"/>
      <c r="FVV12" s="1135"/>
      <c r="FVW12" s="1135"/>
      <c r="FVX12" s="1135"/>
      <c r="FVY12" s="1135"/>
      <c r="FVZ12" s="1135"/>
      <c r="FWA12" s="1135"/>
      <c r="FWB12" s="1135"/>
      <c r="FWC12" s="1135"/>
      <c r="FWD12" s="1135"/>
      <c r="FWE12" s="1135"/>
      <c r="FWF12" s="1135"/>
      <c r="FWG12" s="1135"/>
      <c r="FWH12" s="1135"/>
      <c r="FWI12" s="1135"/>
      <c r="FWJ12" s="1135"/>
      <c r="FWK12" s="1135"/>
      <c r="FWL12" s="1135"/>
      <c r="FWM12" s="1135"/>
      <c r="FWN12" s="1135"/>
      <c r="FWO12" s="1135"/>
      <c r="FWP12" s="1135"/>
      <c r="FWQ12" s="1135"/>
      <c r="FWR12" s="1135"/>
      <c r="FWS12" s="1135"/>
      <c r="FWT12" s="1135"/>
      <c r="FWU12" s="1135"/>
      <c r="FWV12" s="1135"/>
      <c r="FWW12" s="1135"/>
      <c r="FWX12" s="1135"/>
      <c r="FWY12" s="1135"/>
      <c r="FWZ12" s="1135"/>
      <c r="FXA12" s="1135"/>
      <c r="FXB12" s="1135"/>
      <c r="FXC12" s="1135"/>
      <c r="FXD12" s="1135"/>
      <c r="FXE12" s="1135"/>
      <c r="FXF12" s="1135"/>
      <c r="FXG12" s="1135"/>
      <c r="FXH12" s="1135"/>
      <c r="FXI12" s="1135"/>
      <c r="FXJ12" s="1135"/>
      <c r="FXK12" s="1135"/>
      <c r="FXL12" s="1135"/>
      <c r="FXM12" s="1135"/>
      <c r="FXN12" s="1135"/>
      <c r="FXO12" s="1135"/>
      <c r="FXP12" s="1135"/>
      <c r="FXQ12" s="1135"/>
      <c r="FXR12" s="1135"/>
      <c r="FXS12" s="1135"/>
      <c r="FXT12" s="1135"/>
      <c r="FXU12" s="1135"/>
      <c r="FXV12" s="1135"/>
      <c r="FXW12" s="1135"/>
      <c r="FXX12" s="1135"/>
      <c r="FXY12" s="1135"/>
      <c r="FXZ12" s="1135"/>
      <c r="FYA12" s="1135"/>
      <c r="FYB12" s="1135"/>
      <c r="FYC12" s="1135"/>
      <c r="FYD12" s="1135"/>
      <c r="FYE12" s="1135"/>
      <c r="FYF12" s="1135"/>
      <c r="FYG12" s="1135"/>
      <c r="FYH12" s="1135"/>
      <c r="FYI12" s="1135"/>
      <c r="FYJ12" s="1135"/>
      <c r="FYK12" s="1135"/>
      <c r="FYL12" s="1135"/>
      <c r="FYM12" s="1135"/>
      <c r="FYN12" s="1135"/>
      <c r="FYO12" s="1135"/>
      <c r="FYP12" s="1135"/>
      <c r="FYQ12" s="1135"/>
      <c r="FYR12" s="1135"/>
      <c r="FYS12" s="1135"/>
      <c r="FYT12" s="1135"/>
      <c r="FYU12" s="1135"/>
      <c r="FYV12" s="1135"/>
      <c r="FYW12" s="1135"/>
      <c r="FYX12" s="1135"/>
      <c r="FYY12" s="1135"/>
      <c r="FYZ12" s="1135"/>
      <c r="FZA12" s="1135"/>
      <c r="FZB12" s="1135"/>
      <c r="FZC12" s="1135"/>
      <c r="FZD12" s="1135"/>
      <c r="FZE12" s="1135"/>
      <c r="FZF12" s="1135"/>
      <c r="FZG12" s="1135"/>
      <c r="FZH12" s="1135"/>
      <c r="FZI12" s="1135"/>
      <c r="FZJ12" s="1135"/>
      <c r="FZK12" s="1135"/>
      <c r="FZL12" s="1135"/>
      <c r="FZM12" s="1135"/>
      <c r="FZN12" s="1135"/>
      <c r="FZO12" s="1135"/>
      <c r="FZP12" s="1135"/>
      <c r="FZQ12" s="1135"/>
      <c r="FZR12" s="1135"/>
      <c r="FZS12" s="1135"/>
      <c r="FZT12" s="1135"/>
      <c r="FZU12" s="1135"/>
      <c r="FZV12" s="1135"/>
      <c r="FZW12" s="1135"/>
      <c r="FZX12" s="1135"/>
      <c r="FZY12" s="1135"/>
      <c r="FZZ12" s="1135"/>
      <c r="GAA12" s="1135"/>
      <c r="GAB12" s="1135"/>
      <c r="GAC12" s="1135"/>
      <c r="GAD12" s="1135"/>
      <c r="GAE12" s="1135"/>
      <c r="GAF12" s="1135"/>
      <c r="GAG12" s="1135"/>
      <c r="GAH12" s="1135"/>
      <c r="GAI12" s="1135"/>
      <c r="GAJ12" s="1135"/>
      <c r="GAK12" s="1135"/>
      <c r="GAL12" s="1135"/>
      <c r="GAM12" s="1135"/>
      <c r="GAN12" s="1135"/>
      <c r="GAO12" s="1135"/>
      <c r="GAP12" s="1135"/>
      <c r="GAQ12" s="1135"/>
      <c r="GAR12" s="1135"/>
      <c r="GAS12" s="1135"/>
      <c r="GAT12" s="1135"/>
      <c r="GAU12" s="1135"/>
      <c r="GAV12" s="1135"/>
      <c r="GAW12" s="1135"/>
      <c r="GAX12" s="1135"/>
      <c r="GAY12" s="1135"/>
      <c r="GAZ12" s="1135"/>
      <c r="GBA12" s="1135"/>
      <c r="GBB12" s="1135"/>
      <c r="GBC12" s="1135"/>
      <c r="GBD12" s="1135"/>
      <c r="GBE12" s="1135"/>
      <c r="GBF12" s="1135"/>
      <c r="GBG12" s="1135"/>
      <c r="GBH12" s="1135"/>
      <c r="GBI12" s="1135"/>
      <c r="GBJ12" s="1135"/>
      <c r="GBK12" s="1135"/>
      <c r="GBL12" s="1135"/>
      <c r="GBM12" s="1135"/>
      <c r="GBN12" s="1135"/>
      <c r="GBO12" s="1135"/>
      <c r="GBP12" s="1135"/>
      <c r="GBQ12" s="1135"/>
      <c r="GBR12" s="1135"/>
      <c r="GBS12" s="1135"/>
      <c r="GBT12" s="1135"/>
      <c r="GBU12" s="1135"/>
      <c r="GBV12" s="1135"/>
      <c r="GBW12" s="1135"/>
      <c r="GBX12" s="1135"/>
      <c r="GBY12" s="1135"/>
      <c r="GBZ12" s="1135"/>
      <c r="GCA12" s="1135"/>
      <c r="GCB12" s="1135"/>
      <c r="GCC12" s="1135"/>
      <c r="GCD12" s="1135"/>
      <c r="GCE12" s="1135"/>
      <c r="GCF12" s="1135"/>
      <c r="GCG12" s="1135"/>
      <c r="GCH12" s="1135"/>
      <c r="GCI12" s="1135"/>
      <c r="GCJ12" s="1135"/>
      <c r="GCK12" s="1135"/>
      <c r="GCL12" s="1135"/>
      <c r="GCM12" s="1135"/>
      <c r="GCN12" s="1135"/>
      <c r="GCO12" s="1135"/>
      <c r="GCP12" s="1135"/>
      <c r="GCQ12" s="1135"/>
      <c r="GCR12" s="1135"/>
      <c r="GCS12" s="1135"/>
      <c r="GCT12" s="1135"/>
      <c r="GCU12" s="1135"/>
      <c r="GCV12" s="1135"/>
      <c r="GCW12" s="1135"/>
      <c r="GCX12" s="1135"/>
      <c r="GCY12" s="1135"/>
      <c r="GCZ12" s="1135"/>
      <c r="GDA12" s="1135"/>
      <c r="GDB12" s="1135"/>
      <c r="GDC12" s="1135"/>
      <c r="GDD12" s="1135"/>
      <c r="GDE12" s="1135"/>
      <c r="GDF12" s="1135"/>
      <c r="GDG12" s="1135"/>
      <c r="GDH12" s="1135"/>
      <c r="GDI12" s="1135"/>
      <c r="GDJ12" s="1135"/>
      <c r="GDK12" s="1135"/>
      <c r="GDL12" s="1135"/>
      <c r="GDM12" s="1135"/>
      <c r="GDN12" s="1135"/>
      <c r="GDO12" s="1135"/>
      <c r="GDP12" s="1135"/>
      <c r="GDQ12" s="1135"/>
      <c r="GDR12" s="1135"/>
      <c r="GDS12" s="1135"/>
      <c r="GDT12" s="1135"/>
      <c r="GDU12" s="1135"/>
      <c r="GDV12" s="1135"/>
      <c r="GDW12" s="1135"/>
      <c r="GDX12" s="1135"/>
      <c r="GDY12" s="1135"/>
      <c r="GDZ12" s="1135"/>
      <c r="GEA12" s="1135"/>
      <c r="GEB12" s="1135"/>
      <c r="GEC12" s="1135"/>
      <c r="GED12" s="1135"/>
      <c r="GEE12" s="1135"/>
      <c r="GEF12" s="1135"/>
      <c r="GEG12" s="1135"/>
      <c r="GEH12" s="1135"/>
      <c r="GEI12" s="1135"/>
      <c r="GEJ12" s="1135"/>
      <c r="GEK12" s="1135"/>
      <c r="GEL12" s="1135"/>
      <c r="GEM12" s="1135"/>
      <c r="GEN12" s="1135"/>
      <c r="GEO12" s="1135"/>
      <c r="GEP12" s="1135"/>
      <c r="GEQ12" s="1135"/>
      <c r="GER12" s="1135"/>
      <c r="GES12" s="1135"/>
      <c r="GET12" s="1135"/>
      <c r="GEU12" s="1135"/>
      <c r="GEV12" s="1135"/>
      <c r="GEW12" s="1135"/>
      <c r="GEX12" s="1135"/>
      <c r="GEY12" s="1135"/>
      <c r="GEZ12" s="1135"/>
      <c r="GFA12" s="1135"/>
      <c r="GFB12" s="1135"/>
      <c r="GFC12" s="1135"/>
      <c r="GFD12" s="1135"/>
      <c r="GFE12" s="1135"/>
      <c r="GFF12" s="1135"/>
      <c r="GFG12" s="1135"/>
      <c r="GFH12" s="1135"/>
      <c r="GFI12" s="1135"/>
      <c r="GFJ12" s="1135"/>
      <c r="GFK12" s="1135"/>
      <c r="GFL12" s="1135"/>
      <c r="GFM12" s="1135"/>
      <c r="GFN12" s="1135"/>
      <c r="GFO12" s="1135"/>
      <c r="GFP12" s="1135"/>
      <c r="GFQ12" s="1135"/>
      <c r="GFR12" s="1135"/>
      <c r="GFS12" s="1135"/>
      <c r="GFT12" s="1135"/>
      <c r="GFU12" s="1135"/>
      <c r="GFV12" s="1135"/>
      <c r="GFW12" s="1135"/>
      <c r="GFX12" s="1135"/>
      <c r="GFY12" s="1135"/>
      <c r="GFZ12" s="1135"/>
      <c r="GGA12" s="1135"/>
      <c r="GGB12" s="1135"/>
      <c r="GGC12" s="1135"/>
      <c r="GGD12" s="1135"/>
      <c r="GGE12" s="1135"/>
      <c r="GGF12" s="1135"/>
      <c r="GGG12" s="1135"/>
      <c r="GGH12" s="1135"/>
      <c r="GGI12" s="1135"/>
      <c r="GGJ12" s="1135"/>
      <c r="GGK12" s="1135"/>
      <c r="GGL12" s="1135"/>
      <c r="GGM12" s="1135"/>
      <c r="GGN12" s="1135"/>
      <c r="GGO12" s="1135"/>
      <c r="GGP12" s="1135"/>
      <c r="GGQ12" s="1135"/>
      <c r="GGR12" s="1135"/>
      <c r="GGS12" s="1135"/>
      <c r="GGT12" s="1135"/>
      <c r="GGU12" s="1135"/>
      <c r="GGV12" s="1135"/>
      <c r="GGW12" s="1135"/>
      <c r="GGX12" s="1135"/>
      <c r="GGY12" s="1135"/>
      <c r="GGZ12" s="1135"/>
      <c r="GHA12" s="1135"/>
      <c r="GHB12" s="1135"/>
      <c r="GHC12" s="1135"/>
      <c r="GHD12" s="1135"/>
      <c r="GHE12" s="1135"/>
      <c r="GHF12" s="1135"/>
      <c r="GHG12" s="1135"/>
      <c r="GHH12" s="1135"/>
      <c r="GHI12" s="1135"/>
      <c r="GHJ12" s="1135"/>
      <c r="GHK12" s="1135"/>
      <c r="GHL12" s="1135"/>
      <c r="GHM12" s="1135"/>
      <c r="GHN12" s="1135"/>
      <c r="GHO12" s="1135"/>
      <c r="GHP12" s="1135"/>
      <c r="GHQ12" s="1135"/>
      <c r="GHR12" s="1135"/>
      <c r="GHS12" s="1135"/>
      <c r="GHT12" s="1135"/>
      <c r="GHU12" s="1135"/>
      <c r="GHV12" s="1135"/>
      <c r="GHW12" s="1135"/>
      <c r="GHX12" s="1135"/>
      <c r="GHY12" s="1135"/>
      <c r="GHZ12" s="1135"/>
      <c r="GIA12" s="1135"/>
      <c r="GIB12" s="1135"/>
      <c r="GIC12" s="1135"/>
      <c r="GID12" s="1135"/>
      <c r="GIE12" s="1135"/>
      <c r="GIF12" s="1135"/>
      <c r="GIG12" s="1135"/>
      <c r="GIH12" s="1135"/>
      <c r="GII12" s="1135"/>
      <c r="GIJ12" s="1135"/>
      <c r="GIK12" s="1135"/>
      <c r="GIL12" s="1135"/>
      <c r="GIM12" s="1135"/>
      <c r="GIN12" s="1135"/>
      <c r="GIO12" s="1135"/>
      <c r="GIP12" s="1135"/>
      <c r="GIQ12" s="1135"/>
      <c r="GIR12" s="1135"/>
      <c r="GIS12" s="1135"/>
      <c r="GIT12" s="1135"/>
      <c r="GIU12" s="1135"/>
      <c r="GIV12" s="1135"/>
      <c r="GIW12" s="1135"/>
      <c r="GIX12" s="1135"/>
      <c r="GIY12" s="1135"/>
      <c r="GIZ12" s="1135"/>
      <c r="GJA12" s="1135"/>
      <c r="GJB12" s="1135"/>
      <c r="GJC12" s="1135"/>
      <c r="GJD12" s="1135"/>
      <c r="GJE12" s="1135"/>
      <c r="GJF12" s="1135"/>
      <c r="GJG12" s="1135"/>
      <c r="GJH12" s="1135"/>
      <c r="GJI12" s="1135"/>
      <c r="GJJ12" s="1135"/>
      <c r="GJK12" s="1135"/>
      <c r="GJL12" s="1135"/>
      <c r="GJM12" s="1135"/>
      <c r="GJN12" s="1135"/>
      <c r="GJO12" s="1135"/>
      <c r="GJP12" s="1135"/>
      <c r="GJQ12" s="1135"/>
      <c r="GJR12" s="1135"/>
      <c r="GJS12" s="1135"/>
      <c r="GJT12" s="1135"/>
      <c r="GJU12" s="1135"/>
      <c r="GJV12" s="1135"/>
      <c r="GJW12" s="1135"/>
      <c r="GJX12" s="1135"/>
      <c r="GJY12" s="1135"/>
      <c r="GJZ12" s="1135"/>
      <c r="GKA12" s="1135"/>
      <c r="GKB12" s="1135"/>
      <c r="GKC12" s="1135"/>
      <c r="GKD12" s="1135"/>
      <c r="GKE12" s="1135"/>
      <c r="GKF12" s="1135"/>
      <c r="GKG12" s="1135"/>
      <c r="GKH12" s="1135"/>
      <c r="GKI12" s="1135"/>
      <c r="GKJ12" s="1135"/>
      <c r="GKK12" s="1135"/>
      <c r="GKL12" s="1135"/>
      <c r="GKM12" s="1135"/>
      <c r="GKN12" s="1135"/>
      <c r="GKO12" s="1135"/>
      <c r="GKP12" s="1135"/>
      <c r="GKQ12" s="1135"/>
      <c r="GKR12" s="1135"/>
      <c r="GKS12" s="1135"/>
      <c r="GKT12" s="1135"/>
      <c r="GKU12" s="1135"/>
      <c r="GKV12" s="1135"/>
      <c r="GKW12" s="1135"/>
      <c r="GKX12" s="1135"/>
      <c r="GKY12" s="1135"/>
      <c r="GKZ12" s="1135"/>
      <c r="GLA12" s="1135"/>
      <c r="GLB12" s="1135"/>
      <c r="GLC12" s="1135"/>
      <c r="GLD12" s="1135"/>
      <c r="GLE12" s="1135"/>
      <c r="GLF12" s="1135"/>
      <c r="GLG12" s="1135"/>
      <c r="GLH12" s="1135"/>
      <c r="GLI12" s="1135"/>
      <c r="GLJ12" s="1135"/>
      <c r="GLK12" s="1135"/>
      <c r="GLL12" s="1135"/>
      <c r="GLM12" s="1135"/>
      <c r="GLN12" s="1135"/>
      <c r="GLO12" s="1135"/>
      <c r="GLP12" s="1135"/>
      <c r="GLQ12" s="1135"/>
      <c r="GLR12" s="1135"/>
      <c r="GLS12" s="1135"/>
      <c r="GLT12" s="1135"/>
      <c r="GLU12" s="1135"/>
      <c r="GLV12" s="1135"/>
      <c r="GLW12" s="1135"/>
      <c r="GLX12" s="1135"/>
      <c r="GLY12" s="1135"/>
      <c r="GLZ12" s="1135"/>
      <c r="GMA12" s="1135"/>
      <c r="GMB12" s="1135"/>
      <c r="GMC12" s="1135"/>
      <c r="GMD12" s="1135"/>
      <c r="GME12" s="1135"/>
      <c r="GMF12" s="1135"/>
      <c r="GMG12" s="1135"/>
      <c r="GMH12" s="1135"/>
      <c r="GMI12" s="1135"/>
      <c r="GMJ12" s="1135"/>
      <c r="GMK12" s="1135"/>
      <c r="GML12" s="1135"/>
      <c r="GMM12" s="1135"/>
      <c r="GMN12" s="1135"/>
      <c r="GMO12" s="1135"/>
      <c r="GMP12" s="1135"/>
      <c r="GMQ12" s="1135"/>
      <c r="GMR12" s="1135"/>
      <c r="GMS12" s="1135"/>
      <c r="GMT12" s="1135"/>
      <c r="GMU12" s="1135"/>
      <c r="GMV12" s="1135"/>
      <c r="GMW12" s="1135"/>
      <c r="GMX12" s="1135"/>
      <c r="GMY12" s="1135"/>
      <c r="GMZ12" s="1135"/>
      <c r="GNA12" s="1135"/>
      <c r="GNB12" s="1135"/>
      <c r="GNC12" s="1135"/>
      <c r="GND12" s="1135"/>
      <c r="GNE12" s="1135"/>
      <c r="GNF12" s="1135"/>
      <c r="GNG12" s="1135"/>
      <c r="GNH12" s="1135"/>
      <c r="GNI12" s="1135"/>
      <c r="GNJ12" s="1135"/>
      <c r="GNK12" s="1135"/>
      <c r="GNL12" s="1135"/>
      <c r="GNM12" s="1135"/>
      <c r="GNN12" s="1135"/>
      <c r="GNO12" s="1135"/>
      <c r="GNP12" s="1135"/>
      <c r="GNQ12" s="1135"/>
      <c r="GNR12" s="1135"/>
      <c r="GNS12" s="1135"/>
      <c r="GNT12" s="1135"/>
      <c r="GNU12" s="1135"/>
      <c r="GNV12" s="1135"/>
      <c r="GNW12" s="1135"/>
      <c r="GNX12" s="1135"/>
      <c r="GNY12" s="1135"/>
      <c r="GNZ12" s="1135"/>
      <c r="GOA12" s="1135"/>
      <c r="GOB12" s="1135"/>
      <c r="GOC12" s="1135"/>
      <c r="GOD12" s="1135"/>
      <c r="GOE12" s="1135"/>
      <c r="GOF12" s="1135"/>
      <c r="GOG12" s="1135"/>
      <c r="GOH12" s="1135"/>
      <c r="GOI12" s="1135"/>
      <c r="GOJ12" s="1135"/>
      <c r="GOK12" s="1135"/>
      <c r="GOL12" s="1135"/>
      <c r="GOM12" s="1135"/>
      <c r="GON12" s="1135"/>
      <c r="GOO12" s="1135"/>
      <c r="GOP12" s="1135"/>
      <c r="GOQ12" s="1135"/>
      <c r="GOR12" s="1135"/>
      <c r="GOS12" s="1135"/>
      <c r="GOT12" s="1135"/>
      <c r="GOU12" s="1135"/>
      <c r="GOV12" s="1135"/>
      <c r="GOW12" s="1135"/>
      <c r="GOX12" s="1135"/>
      <c r="GOY12" s="1135"/>
      <c r="GOZ12" s="1135"/>
      <c r="GPA12" s="1135"/>
      <c r="GPB12" s="1135"/>
      <c r="GPC12" s="1135"/>
      <c r="GPD12" s="1135"/>
      <c r="GPE12" s="1135"/>
      <c r="GPF12" s="1135"/>
      <c r="GPG12" s="1135"/>
      <c r="GPH12" s="1135"/>
      <c r="GPI12" s="1135"/>
      <c r="GPJ12" s="1135"/>
      <c r="GPK12" s="1135"/>
      <c r="GPL12" s="1135"/>
      <c r="GPM12" s="1135"/>
      <c r="GPN12" s="1135"/>
      <c r="GPO12" s="1135"/>
      <c r="GPP12" s="1135"/>
      <c r="GPQ12" s="1135"/>
      <c r="GPR12" s="1135"/>
      <c r="GPS12" s="1135"/>
      <c r="GPT12" s="1135"/>
      <c r="GPU12" s="1135"/>
      <c r="GPV12" s="1135"/>
      <c r="GPW12" s="1135"/>
      <c r="GPX12" s="1135"/>
      <c r="GPY12" s="1135"/>
      <c r="GPZ12" s="1135"/>
      <c r="GQA12" s="1135"/>
      <c r="GQB12" s="1135"/>
      <c r="GQC12" s="1135"/>
      <c r="GQD12" s="1135"/>
      <c r="GQE12" s="1135"/>
      <c r="GQF12" s="1135"/>
      <c r="GQG12" s="1135"/>
      <c r="GQH12" s="1135"/>
      <c r="GQI12" s="1135"/>
      <c r="GQJ12" s="1135"/>
      <c r="GQK12" s="1135"/>
      <c r="GQL12" s="1135"/>
      <c r="GQM12" s="1135"/>
      <c r="GQN12" s="1135"/>
      <c r="GQO12" s="1135"/>
      <c r="GQP12" s="1135"/>
      <c r="GQQ12" s="1135"/>
      <c r="GQR12" s="1135"/>
      <c r="GQS12" s="1135"/>
      <c r="GQT12" s="1135"/>
      <c r="GQU12" s="1135"/>
      <c r="GQV12" s="1135"/>
      <c r="GQW12" s="1135"/>
      <c r="GQX12" s="1135"/>
      <c r="GQY12" s="1135"/>
      <c r="GQZ12" s="1135"/>
      <c r="GRA12" s="1135"/>
      <c r="GRB12" s="1135"/>
      <c r="GRC12" s="1135"/>
      <c r="GRD12" s="1135"/>
      <c r="GRE12" s="1135"/>
      <c r="GRF12" s="1135"/>
      <c r="GRG12" s="1135"/>
      <c r="GRH12" s="1135"/>
      <c r="GRI12" s="1135"/>
      <c r="GRJ12" s="1135"/>
      <c r="GRK12" s="1135"/>
      <c r="GRL12" s="1135"/>
      <c r="GRM12" s="1135"/>
      <c r="GRN12" s="1135"/>
      <c r="GRO12" s="1135"/>
      <c r="GRP12" s="1135"/>
      <c r="GRQ12" s="1135"/>
      <c r="GRR12" s="1135"/>
      <c r="GRS12" s="1135"/>
      <c r="GRT12" s="1135"/>
      <c r="GRU12" s="1135"/>
      <c r="GRV12" s="1135"/>
      <c r="GRW12" s="1135"/>
      <c r="GRX12" s="1135"/>
      <c r="GRY12" s="1135"/>
      <c r="GRZ12" s="1135"/>
      <c r="GSA12" s="1135"/>
      <c r="GSB12" s="1135"/>
      <c r="GSC12" s="1135"/>
      <c r="GSD12" s="1135"/>
      <c r="GSE12" s="1135"/>
      <c r="GSF12" s="1135"/>
      <c r="GSG12" s="1135"/>
      <c r="GSH12" s="1135"/>
      <c r="GSI12" s="1135"/>
      <c r="GSJ12" s="1135"/>
      <c r="GSK12" s="1135"/>
      <c r="GSL12" s="1135"/>
      <c r="GSM12" s="1135"/>
      <c r="GSN12" s="1135"/>
      <c r="GSO12" s="1135"/>
      <c r="GSP12" s="1135"/>
      <c r="GSQ12" s="1135"/>
      <c r="GSR12" s="1135"/>
      <c r="GSS12" s="1135"/>
      <c r="GST12" s="1135"/>
      <c r="GSU12" s="1135"/>
      <c r="GSV12" s="1135"/>
      <c r="GSW12" s="1135"/>
      <c r="GSX12" s="1135"/>
      <c r="GSY12" s="1135"/>
      <c r="GSZ12" s="1135"/>
      <c r="GTA12" s="1135"/>
      <c r="GTB12" s="1135"/>
      <c r="GTC12" s="1135"/>
      <c r="GTD12" s="1135"/>
      <c r="GTE12" s="1135"/>
      <c r="GTF12" s="1135"/>
      <c r="GTG12" s="1135"/>
      <c r="GTH12" s="1135"/>
      <c r="GTI12" s="1135"/>
      <c r="GTJ12" s="1135"/>
      <c r="GTK12" s="1135"/>
      <c r="GTL12" s="1135"/>
      <c r="GTM12" s="1135"/>
      <c r="GTN12" s="1135"/>
      <c r="GTO12" s="1135"/>
      <c r="GTP12" s="1135"/>
      <c r="GTQ12" s="1135"/>
      <c r="GTR12" s="1135"/>
      <c r="GTS12" s="1135"/>
      <c r="GTT12" s="1135"/>
      <c r="GTU12" s="1135"/>
      <c r="GTV12" s="1135"/>
      <c r="GTW12" s="1135"/>
      <c r="GTX12" s="1135"/>
      <c r="GTY12" s="1135"/>
      <c r="GTZ12" s="1135"/>
      <c r="GUA12" s="1135"/>
      <c r="GUB12" s="1135"/>
      <c r="GUC12" s="1135"/>
      <c r="GUD12" s="1135"/>
      <c r="GUE12" s="1135"/>
      <c r="GUF12" s="1135"/>
      <c r="GUG12" s="1135"/>
      <c r="GUH12" s="1135"/>
      <c r="GUI12" s="1135"/>
      <c r="GUJ12" s="1135"/>
      <c r="GUK12" s="1135"/>
      <c r="GUL12" s="1135"/>
      <c r="GUM12" s="1135"/>
      <c r="GUN12" s="1135"/>
      <c r="GUO12" s="1135"/>
      <c r="GUP12" s="1135"/>
      <c r="GUQ12" s="1135"/>
      <c r="GUR12" s="1135"/>
      <c r="GUS12" s="1135"/>
      <c r="GUT12" s="1135"/>
      <c r="GUU12" s="1135"/>
      <c r="GUV12" s="1135"/>
      <c r="GUW12" s="1135"/>
      <c r="GUX12" s="1135"/>
      <c r="GUY12" s="1135"/>
      <c r="GUZ12" s="1135"/>
      <c r="GVA12" s="1135"/>
      <c r="GVB12" s="1135"/>
      <c r="GVC12" s="1135"/>
      <c r="GVD12" s="1135"/>
      <c r="GVE12" s="1135"/>
      <c r="GVF12" s="1135"/>
      <c r="GVG12" s="1135"/>
      <c r="GVH12" s="1135"/>
      <c r="GVI12" s="1135"/>
      <c r="GVJ12" s="1135"/>
      <c r="GVK12" s="1135"/>
      <c r="GVL12" s="1135"/>
      <c r="GVM12" s="1135"/>
      <c r="GVN12" s="1135"/>
      <c r="GVO12" s="1135"/>
      <c r="GVP12" s="1135"/>
      <c r="GVQ12" s="1135"/>
      <c r="GVR12" s="1135"/>
      <c r="GVS12" s="1135"/>
      <c r="GVT12" s="1135"/>
      <c r="GVU12" s="1135"/>
      <c r="GVV12" s="1135"/>
      <c r="GVW12" s="1135"/>
      <c r="GVX12" s="1135"/>
      <c r="GVY12" s="1135"/>
      <c r="GVZ12" s="1135"/>
      <c r="GWA12" s="1135"/>
      <c r="GWB12" s="1135"/>
      <c r="GWC12" s="1135"/>
      <c r="GWD12" s="1135"/>
      <c r="GWE12" s="1135"/>
      <c r="GWF12" s="1135"/>
      <c r="GWG12" s="1135"/>
      <c r="GWH12" s="1135"/>
      <c r="GWI12" s="1135"/>
      <c r="GWJ12" s="1135"/>
      <c r="GWK12" s="1135"/>
      <c r="GWL12" s="1135"/>
      <c r="GWM12" s="1135"/>
      <c r="GWN12" s="1135"/>
      <c r="GWO12" s="1135"/>
      <c r="GWP12" s="1135"/>
      <c r="GWQ12" s="1135"/>
      <c r="GWR12" s="1135"/>
      <c r="GWS12" s="1135"/>
      <c r="GWT12" s="1135"/>
      <c r="GWU12" s="1135"/>
      <c r="GWV12" s="1135"/>
      <c r="GWW12" s="1135"/>
      <c r="GWX12" s="1135"/>
      <c r="GWY12" s="1135"/>
      <c r="GWZ12" s="1135"/>
      <c r="GXA12" s="1135"/>
      <c r="GXB12" s="1135"/>
      <c r="GXC12" s="1135"/>
      <c r="GXD12" s="1135"/>
      <c r="GXE12" s="1135"/>
      <c r="GXF12" s="1135"/>
      <c r="GXG12" s="1135"/>
      <c r="GXH12" s="1135"/>
      <c r="GXI12" s="1135"/>
      <c r="GXJ12" s="1135"/>
      <c r="GXK12" s="1135"/>
      <c r="GXL12" s="1135"/>
      <c r="GXM12" s="1135"/>
      <c r="GXN12" s="1135"/>
      <c r="GXO12" s="1135"/>
      <c r="GXP12" s="1135"/>
      <c r="GXQ12" s="1135"/>
      <c r="GXR12" s="1135"/>
      <c r="GXS12" s="1135"/>
      <c r="GXT12" s="1135"/>
      <c r="GXU12" s="1135"/>
      <c r="GXV12" s="1135"/>
      <c r="GXW12" s="1135"/>
      <c r="GXX12" s="1135"/>
      <c r="GXY12" s="1135"/>
      <c r="GXZ12" s="1135"/>
      <c r="GYA12" s="1135"/>
      <c r="GYB12" s="1135"/>
      <c r="GYC12" s="1135"/>
      <c r="GYD12" s="1135"/>
      <c r="GYE12" s="1135"/>
      <c r="GYF12" s="1135"/>
      <c r="GYG12" s="1135"/>
      <c r="GYH12" s="1135"/>
      <c r="GYI12" s="1135"/>
      <c r="GYJ12" s="1135"/>
      <c r="GYK12" s="1135"/>
      <c r="GYL12" s="1135"/>
      <c r="GYM12" s="1135"/>
      <c r="GYN12" s="1135"/>
      <c r="GYO12" s="1135"/>
      <c r="GYP12" s="1135"/>
      <c r="GYQ12" s="1135"/>
      <c r="GYR12" s="1135"/>
      <c r="GYS12" s="1135"/>
      <c r="GYT12" s="1135"/>
      <c r="GYU12" s="1135"/>
      <c r="GYV12" s="1135"/>
      <c r="GYW12" s="1135"/>
      <c r="GYX12" s="1135"/>
      <c r="GYY12" s="1135"/>
      <c r="GYZ12" s="1135"/>
      <c r="GZA12" s="1135"/>
      <c r="GZB12" s="1135"/>
      <c r="GZC12" s="1135"/>
      <c r="GZD12" s="1135"/>
      <c r="GZE12" s="1135"/>
      <c r="GZF12" s="1135"/>
      <c r="GZG12" s="1135"/>
      <c r="GZH12" s="1135"/>
      <c r="GZI12" s="1135"/>
      <c r="GZJ12" s="1135"/>
      <c r="GZK12" s="1135"/>
      <c r="GZL12" s="1135"/>
      <c r="GZM12" s="1135"/>
      <c r="GZN12" s="1135"/>
      <c r="GZO12" s="1135"/>
      <c r="GZP12" s="1135"/>
      <c r="GZQ12" s="1135"/>
      <c r="GZR12" s="1135"/>
      <c r="GZS12" s="1135"/>
      <c r="GZT12" s="1135"/>
      <c r="GZU12" s="1135"/>
      <c r="GZV12" s="1135"/>
      <c r="GZW12" s="1135"/>
      <c r="GZX12" s="1135"/>
      <c r="GZY12" s="1135"/>
      <c r="GZZ12" s="1135"/>
      <c r="HAA12" s="1135"/>
      <c r="HAB12" s="1135"/>
      <c r="HAC12" s="1135"/>
      <c r="HAD12" s="1135"/>
      <c r="HAE12" s="1135"/>
      <c r="HAF12" s="1135"/>
      <c r="HAG12" s="1135"/>
      <c r="HAH12" s="1135"/>
      <c r="HAI12" s="1135"/>
      <c r="HAJ12" s="1135"/>
      <c r="HAK12" s="1135"/>
      <c r="HAL12" s="1135"/>
      <c r="HAM12" s="1135"/>
      <c r="HAN12" s="1135"/>
      <c r="HAO12" s="1135"/>
      <c r="HAP12" s="1135"/>
      <c r="HAQ12" s="1135"/>
      <c r="HAR12" s="1135"/>
      <c r="HAS12" s="1135"/>
      <c r="HAT12" s="1135"/>
      <c r="HAU12" s="1135"/>
      <c r="HAV12" s="1135"/>
      <c r="HAW12" s="1135"/>
      <c r="HAX12" s="1135"/>
      <c r="HAY12" s="1135"/>
      <c r="HAZ12" s="1135"/>
      <c r="HBA12" s="1135"/>
      <c r="HBB12" s="1135"/>
      <c r="HBC12" s="1135"/>
      <c r="HBD12" s="1135"/>
      <c r="HBE12" s="1135"/>
      <c r="HBF12" s="1135"/>
      <c r="HBG12" s="1135"/>
      <c r="HBH12" s="1135"/>
      <c r="HBI12" s="1135"/>
      <c r="HBJ12" s="1135"/>
      <c r="HBK12" s="1135"/>
      <c r="HBL12" s="1135"/>
      <c r="HBM12" s="1135"/>
      <c r="HBN12" s="1135"/>
      <c r="HBO12" s="1135"/>
      <c r="HBP12" s="1135"/>
      <c r="HBQ12" s="1135"/>
      <c r="HBR12" s="1135"/>
      <c r="HBS12" s="1135"/>
      <c r="HBT12" s="1135"/>
      <c r="HBU12" s="1135"/>
      <c r="HBV12" s="1135"/>
      <c r="HBW12" s="1135"/>
      <c r="HBX12" s="1135"/>
      <c r="HBY12" s="1135"/>
      <c r="HBZ12" s="1135"/>
      <c r="HCA12" s="1135"/>
      <c r="HCB12" s="1135"/>
      <c r="HCC12" s="1135"/>
      <c r="HCD12" s="1135"/>
      <c r="HCE12" s="1135"/>
      <c r="HCF12" s="1135"/>
      <c r="HCG12" s="1135"/>
      <c r="HCH12" s="1135"/>
      <c r="HCI12" s="1135"/>
      <c r="HCJ12" s="1135"/>
      <c r="HCK12" s="1135"/>
      <c r="HCL12" s="1135"/>
      <c r="HCM12" s="1135"/>
      <c r="HCN12" s="1135"/>
      <c r="HCO12" s="1135"/>
      <c r="HCP12" s="1135"/>
      <c r="HCQ12" s="1135"/>
      <c r="HCR12" s="1135"/>
      <c r="HCS12" s="1135"/>
      <c r="HCT12" s="1135"/>
      <c r="HCU12" s="1135"/>
      <c r="HCV12" s="1135"/>
      <c r="HCW12" s="1135"/>
      <c r="HCX12" s="1135"/>
      <c r="HCY12" s="1135"/>
      <c r="HCZ12" s="1135"/>
      <c r="HDA12" s="1135"/>
      <c r="HDB12" s="1135"/>
      <c r="HDC12" s="1135"/>
      <c r="HDD12" s="1135"/>
      <c r="HDE12" s="1135"/>
      <c r="HDF12" s="1135"/>
      <c r="HDG12" s="1135"/>
      <c r="HDH12" s="1135"/>
      <c r="HDI12" s="1135"/>
      <c r="HDJ12" s="1135"/>
      <c r="HDK12" s="1135"/>
      <c r="HDL12" s="1135"/>
      <c r="HDM12" s="1135"/>
      <c r="HDN12" s="1135"/>
      <c r="HDO12" s="1135"/>
      <c r="HDP12" s="1135"/>
      <c r="HDQ12" s="1135"/>
      <c r="HDR12" s="1135"/>
      <c r="HDS12" s="1135"/>
      <c r="HDT12" s="1135"/>
      <c r="HDU12" s="1135"/>
      <c r="HDV12" s="1135"/>
      <c r="HDW12" s="1135"/>
      <c r="HDX12" s="1135"/>
      <c r="HDY12" s="1135"/>
      <c r="HDZ12" s="1135"/>
      <c r="HEA12" s="1135"/>
      <c r="HEB12" s="1135"/>
      <c r="HEC12" s="1135"/>
      <c r="HED12" s="1135"/>
      <c r="HEE12" s="1135"/>
      <c r="HEF12" s="1135"/>
      <c r="HEG12" s="1135"/>
      <c r="HEH12" s="1135"/>
      <c r="HEI12" s="1135"/>
      <c r="HEJ12" s="1135"/>
      <c r="HEK12" s="1135"/>
      <c r="HEL12" s="1135"/>
      <c r="HEM12" s="1135"/>
      <c r="HEN12" s="1135"/>
      <c r="HEO12" s="1135"/>
      <c r="HEP12" s="1135"/>
      <c r="HEQ12" s="1135"/>
      <c r="HER12" s="1135"/>
      <c r="HES12" s="1135"/>
      <c r="HET12" s="1135"/>
      <c r="HEU12" s="1135"/>
      <c r="HEV12" s="1135"/>
      <c r="HEW12" s="1135"/>
      <c r="HEX12" s="1135"/>
      <c r="HEY12" s="1135"/>
      <c r="HEZ12" s="1135"/>
      <c r="HFA12" s="1135"/>
      <c r="HFB12" s="1135"/>
      <c r="HFC12" s="1135"/>
      <c r="HFD12" s="1135"/>
      <c r="HFE12" s="1135"/>
      <c r="HFF12" s="1135"/>
      <c r="HFG12" s="1135"/>
      <c r="HFH12" s="1135"/>
      <c r="HFI12" s="1135"/>
      <c r="HFJ12" s="1135"/>
      <c r="HFK12" s="1135"/>
      <c r="HFL12" s="1135"/>
      <c r="HFM12" s="1135"/>
      <c r="HFN12" s="1135"/>
      <c r="HFO12" s="1135"/>
      <c r="HFP12" s="1135"/>
      <c r="HFQ12" s="1135"/>
      <c r="HFR12" s="1135"/>
      <c r="HFS12" s="1135"/>
      <c r="HFT12" s="1135"/>
      <c r="HFU12" s="1135"/>
      <c r="HFV12" s="1135"/>
      <c r="HFW12" s="1135"/>
      <c r="HFX12" s="1135"/>
      <c r="HFY12" s="1135"/>
      <c r="HFZ12" s="1135"/>
      <c r="HGA12" s="1135"/>
      <c r="HGB12" s="1135"/>
      <c r="HGC12" s="1135"/>
      <c r="HGD12" s="1135"/>
      <c r="HGE12" s="1135"/>
      <c r="HGF12" s="1135"/>
      <c r="HGG12" s="1135"/>
      <c r="HGH12" s="1135"/>
      <c r="HGI12" s="1135"/>
      <c r="HGJ12" s="1135"/>
      <c r="HGK12" s="1135"/>
      <c r="HGL12" s="1135"/>
      <c r="HGM12" s="1135"/>
      <c r="HGN12" s="1135"/>
      <c r="HGO12" s="1135"/>
      <c r="HGP12" s="1135"/>
      <c r="HGQ12" s="1135"/>
      <c r="HGR12" s="1135"/>
      <c r="HGS12" s="1135"/>
      <c r="HGT12" s="1135"/>
      <c r="HGU12" s="1135"/>
      <c r="HGV12" s="1135"/>
      <c r="HGW12" s="1135"/>
      <c r="HGX12" s="1135"/>
      <c r="HGY12" s="1135"/>
      <c r="HGZ12" s="1135"/>
      <c r="HHA12" s="1135"/>
      <c r="HHB12" s="1135"/>
      <c r="HHC12" s="1135"/>
      <c r="HHD12" s="1135"/>
      <c r="HHE12" s="1135"/>
      <c r="HHF12" s="1135"/>
      <c r="HHG12" s="1135"/>
      <c r="HHH12" s="1135"/>
      <c r="HHI12" s="1135"/>
      <c r="HHJ12" s="1135"/>
      <c r="HHK12" s="1135"/>
      <c r="HHL12" s="1135"/>
      <c r="HHM12" s="1135"/>
      <c r="HHN12" s="1135"/>
      <c r="HHO12" s="1135"/>
      <c r="HHP12" s="1135"/>
      <c r="HHQ12" s="1135"/>
      <c r="HHR12" s="1135"/>
      <c r="HHS12" s="1135"/>
      <c r="HHT12" s="1135"/>
      <c r="HHU12" s="1135"/>
      <c r="HHV12" s="1135"/>
      <c r="HHW12" s="1135"/>
      <c r="HHX12" s="1135"/>
      <c r="HHY12" s="1135"/>
      <c r="HHZ12" s="1135"/>
      <c r="HIA12" s="1135"/>
      <c r="HIB12" s="1135"/>
      <c r="HIC12" s="1135"/>
      <c r="HID12" s="1135"/>
      <c r="HIE12" s="1135"/>
      <c r="HIF12" s="1135"/>
      <c r="HIG12" s="1135"/>
      <c r="HIH12" s="1135"/>
      <c r="HII12" s="1135"/>
      <c r="HIJ12" s="1135"/>
      <c r="HIK12" s="1135"/>
      <c r="HIL12" s="1135"/>
      <c r="HIM12" s="1135"/>
      <c r="HIN12" s="1135"/>
      <c r="HIO12" s="1135"/>
      <c r="HIP12" s="1135"/>
      <c r="HIQ12" s="1135"/>
      <c r="HIR12" s="1135"/>
      <c r="HIS12" s="1135"/>
      <c r="HIT12" s="1135"/>
      <c r="HIU12" s="1135"/>
      <c r="HIV12" s="1135"/>
      <c r="HIW12" s="1135"/>
      <c r="HIX12" s="1135"/>
      <c r="HIY12" s="1135"/>
      <c r="HIZ12" s="1135"/>
      <c r="HJA12" s="1135"/>
      <c r="HJB12" s="1135"/>
      <c r="HJC12" s="1135"/>
      <c r="HJD12" s="1135"/>
      <c r="HJE12" s="1135"/>
      <c r="HJF12" s="1135"/>
      <c r="HJG12" s="1135"/>
      <c r="HJH12" s="1135"/>
      <c r="HJI12" s="1135"/>
      <c r="HJJ12" s="1135"/>
      <c r="HJK12" s="1135"/>
      <c r="HJL12" s="1135"/>
      <c r="HJM12" s="1135"/>
      <c r="HJN12" s="1135"/>
      <c r="HJO12" s="1135"/>
      <c r="HJP12" s="1135"/>
      <c r="HJQ12" s="1135"/>
      <c r="HJR12" s="1135"/>
      <c r="HJS12" s="1135"/>
      <c r="HJT12" s="1135"/>
      <c r="HJU12" s="1135"/>
      <c r="HJV12" s="1135"/>
      <c r="HJW12" s="1135"/>
      <c r="HJX12" s="1135"/>
      <c r="HJY12" s="1135"/>
      <c r="HJZ12" s="1135"/>
      <c r="HKA12" s="1135"/>
      <c r="HKB12" s="1135"/>
      <c r="HKC12" s="1135"/>
      <c r="HKD12" s="1135"/>
      <c r="HKE12" s="1135"/>
      <c r="HKF12" s="1135"/>
      <c r="HKG12" s="1135"/>
      <c r="HKH12" s="1135"/>
      <c r="HKI12" s="1135"/>
      <c r="HKJ12" s="1135"/>
      <c r="HKK12" s="1135"/>
      <c r="HKL12" s="1135"/>
      <c r="HKM12" s="1135"/>
      <c r="HKN12" s="1135"/>
      <c r="HKO12" s="1135"/>
      <c r="HKP12" s="1135"/>
      <c r="HKQ12" s="1135"/>
      <c r="HKR12" s="1135"/>
      <c r="HKS12" s="1135"/>
      <c r="HKT12" s="1135"/>
      <c r="HKU12" s="1135"/>
      <c r="HKV12" s="1135"/>
      <c r="HKW12" s="1135"/>
      <c r="HKX12" s="1135"/>
      <c r="HKY12" s="1135"/>
      <c r="HKZ12" s="1135"/>
      <c r="HLA12" s="1135"/>
      <c r="HLB12" s="1135"/>
      <c r="HLC12" s="1135"/>
      <c r="HLD12" s="1135"/>
      <c r="HLE12" s="1135"/>
      <c r="HLF12" s="1135"/>
      <c r="HLG12" s="1135"/>
      <c r="HLH12" s="1135"/>
      <c r="HLI12" s="1135"/>
      <c r="HLJ12" s="1135"/>
      <c r="HLK12" s="1135"/>
      <c r="HLL12" s="1135"/>
      <c r="HLM12" s="1135"/>
      <c r="HLN12" s="1135"/>
      <c r="HLO12" s="1135"/>
      <c r="HLP12" s="1135"/>
      <c r="HLQ12" s="1135"/>
      <c r="HLR12" s="1135"/>
      <c r="HLS12" s="1135"/>
      <c r="HLT12" s="1135"/>
      <c r="HLU12" s="1135"/>
      <c r="HLV12" s="1135"/>
      <c r="HLW12" s="1135"/>
      <c r="HLX12" s="1135"/>
      <c r="HLY12" s="1135"/>
      <c r="HLZ12" s="1135"/>
      <c r="HMA12" s="1135"/>
      <c r="HMB12" s="1135"/>
      <c r="HMC12" s="1135"/>
      <c r="HMD12" s="1135"/>
      <c r="HME12" s="1135"/>
      <c r="HMF12" s="1135"/>
      <c r="HMG12" s="1135"/>
      <c r="HMH12" s="1135"/>
      <c r="HMI12" s="1135"/>
      <c r="HMJ12" s="1135"/>
      <c r="HMK12" s="1135"/>
      <c r="HML12" s="1135"/>
      <c r="HMM12" s="1135"/>
      <c r="HMN12" s="1135"/>
      <c r="HMO12" s="1135"/>
      <c r="HMP12" s="1135"/>
      <c r="HMQ12" s="1135"/>
      <c r="HMR12" s="1135"/>
      <c r="HMS12" s="1135"/>
      <c r="HMT12" s="1135"/>
      <c r="HMU12" s="1135"/>
      <c r="HMV12" s="1135"/>
      <c r="HMW12" s="1135"/>
      <c r="HMX12" s="1135"/>
      <c r="HMY12" s="1135"/>
      <c r="HMZ12" s="1135"/>
      <c r="HNA12" s="1135"/>
      <c r="HNB12" s="1135"/>
      <c r="HNC12" s="1135"/>
      <c r="HND12" s="1135"/>
      <c r="HNE12" s="1135"/>
      <c r="HNF12" s="1135"/>
      <c r="HNG12" s="1135"/>
      <c r="HNH12" s="1135"/>
      <c r="HNI12" s="1135"/>
      <c r="HNJ12" s="1135"/>
      <c r="HNK12" s="1135"/>
      <c r="HNL12" s="1135"/>
      <c r="HNM12" s="1135"/>
      <c r="HNN12" s="1135"/>
      <c r="HNO12" s="1135"/>
      <c r="HNP12" s="1135"/>
      <c r="HNQ12" s="1135"/>
      <c r="HNR12" s="1135"/>
      <c r="HNS12" s="1135"/>
      <c r="HNT12" s="1135"/>
      <c r="HNU12" s="1135"/>
      <c r="HNV12" s="1135"/>
      <c r="HNW12" s="1135"/>
      <c r="HNX12" s="1135"/>
      <c r="HNY12" s="1135"/>
      <c r="HNZ12" s="1135"/>
      <c r="HOA12" s="1135"/>
      <c r="HOB12" s="1135"/>
      <c r="HOC12" s="1135"/>
      <c r="HOD12" s="1135"/>
      <c r="HOE12" s="1135"/>
      <c r="HOF12" s="1135"/>
      <c r="HOG12" s="1135"/>
      <c r="HOH12" s="1135"/>
      <c r="HOI12" s="1135"/>
      <c r="HOJ12" s="1135"/>
      <c r="HOK12" s="1135"/>
      <c r="HOL12" s="1135"/>
      <c r="HOM12" s="1135"/>
      <c r="HON12" s="1135"/>
      <c r="HOO12" s="1135"/>
      <c r="HOP12" s="1135"/>
      <c r="HOQ12" s="1135"/>
      <c r="HOR12" s="1135"/>
      <c r="HOS12" s="1135"/>
      <c r="HOT12" s="1135"/>
      <c r="HOU12" s="1135"/>
      <c r="HOV12" s="1135"/>
      <c r="HOW12" s="1135"/>
      <c r="HOX12" s="1135"/>
      <c r="HOY12" s="1135"/>
      <c r="HOZ12" s="1135"/>
      <c r="HPA12" s="1135"/>
      <c r="HPB12" s="1135"/>
      <c r="HPC12" s="1135"/>
      <c r="HPD12" s="1135"/>
      <c r="HPE12" s="1135"/>
      <c r="HPF12" s="1135"/>
      <c r="HPG12" s="1135"/>
      <c r="HPH12" s="1135"/>
      <c r="HPI12" s="1135"/>
      <c r="HPJ12" s="1135"/>
      <c r="HPK12" s="1135"/>
      <c r="HPL12" s="1135"/>
      <c r="HPM12" s="1135"/>
      <c r="HPN12" s="1135"/>
      <c r="HPO12" s="1135"/>
      <c r="HPP12" s="1135"/>
      <c r="HPQ12" s="1135"/>
      <c r="HPR12" s="1135"/>
      <c r="HPS12" s="1135"/>
      <c r="HPT12" s="1135"/>
      <c r="HPU12" s="1135"/>
      <c r="HPV12" s="1135"/>
      <c r="HPW12" s="1135"/>
      <c r="HPX12" s="1135"/>
      <c r="HPY12" s="1135"/>
      <c r="HPZ12" s="1135"/>
      <c r="HQA12" s="1135"/>
      <c r="HQB12" s="1135"/>
      <c r="HQC12" s="1135"/>
      <c r="HQD12" s="1135"/>
      <c r="HQE12" s="1135"/>
      <c r="HQF12" s="1135"/>
      <c r="HQG12" s="1135"/>
      <c r="HQH12" s="1135"/>
      <c r="HQI12" s="1135"/>
      <c r="HQJ12" s="1135"/>
      <c r="HQK12" s="1135"/>
      <c r="HQL12" s="1135"/>
      <c r="HQM12" s="1135"/>
      <c r="HQN12" s="1135"/>
      <c r="HQO12" s="1135"/>
      <c r="HQP12" s="1135"/>
      <c r="HQQ12" s="1135"/>
      <c r="HQR12" s="1135"/>
      <c r="HQS12" s="1135"/>
      <c r="HQT12" s="1135"/>
      <c r="HQU12" s="1135"/>
      <c r="HQV12" s="1135"/>
      <c r="HQW12" s="1135"/>
      <c r="HQX12" s="1135"/>
      <c r="HQY12" s="1135"/>
      <c r="HQZ12" s="1135"/>
      <c r="HRA12" s="1135"/>
      <c r="HRB12" s="1135"/>
      <c r="HRC12" s="1135"/>
      <c r="HRD12" s="1135"/>
      <c r="HRE12" s="1135"/>
      <c r="HRF12" s="1135"/>
      <c r="HRG12" s="1135"/>
      <c r="HRH12" s="1135"/>
      <c r="HRI12" s="1135"/>
      <c r="HRJ12" s="1135"/>
      <c r="HRK12" s="1135"/>
      <c r="HRL12" s="1135"/>
      <c r="HRM12" s="1135"/>
      <c r="HRN12" s="1135"/>
      <c r="HRO12" s="1135"/>
      <c r="HRP12" s="1135"/>
      <c r="HRQ12" s="1135"/>
      <c r="HRR12" s="1135"/>
      <c r="HRS12" s="1135"/>
      <c r="HRT12" s="1135"/>
      <c r="HRU12" s="1135"/>
      <c r="HRV12" s="1135"/>
      <c r="HRW12" s="1135"/>
      <c r="HRX12" s="1135"/>
      <c r="HRY12" s="1135"/>
      <c r="HRZ12" s="1135"/>
      <c r="HSA12" s="1135"/>
      <c r="HSB12" s="1135"/>
      <c r="HSC12" s="1135"/>
      <c r="HSD12" s="1135"/>
      <c r="HSE12" s="1135"/>
      <c r="HSF12" s="1135"/>
      <c r="HSG12" s="1135"/>
      <c r="HSH12" s="1135"/>
      <c r="HSI12" s="1135"/>
      <c r="HSJ12" s="1135"/>
      <c r="HSK12" s="1135"/>
      <c r="HSL12" s="1135"/>
      <c r="HSM12" s="1135"/>
      <c r="HSN12" s="1135"/>
      <c r="HSO12" s="1135"/>
      <c r="HSP12" s="1135"/>
      <c r="HSQ12" s="1135"/>
      <c r="HSR12" s="1135"/>
      <c r="HSS12" s="1135"/>
      <c r="HST12" s="1135"/>
      <c r="HSU12" s="1135"/>
      <c r="HSV12" s="1135"/>
      <c r="HSW12" s="1135"/>
      <c r="HSX12" s="1135"/>
      <c r="HSY12" s="1135"/>
      <c r="HSZ12" s="1135"/>
      <c r="HTA12" s="1135"/>
      <c r="HTB12" s="1135"/>
      <c r="HTC12" s="1135"/>
      <c r="HTD12" s="1135"/>
      <c r="HTE12" s="1135"/>
      <c r="HTF12" s="1135"/>
      <c r="HTG12" s="1135"/>
      <c r="HTH12" s="1135"/>
      <c r="HTI12" s="1135"/>
      <c r="HTJ12" s="1135"/>
      <c r="HTK12" s="1135"/>
      <c r="HTL12" s="1135"/>
      <c r="HTM12" s="1135"/>
      <c r="HTN12" s="1135"/>
      <c r="HTO12" s="1135"/>
      <c r="HTP12" s="1135"/>
      <c r="HTQ12" s="1135"/>
      <c r="HTR12" s="1135"/>
      <c r="HTS12" s="1135"/>
      <c r="HTT12" s="1135"/>
      <c r="HTU12" s="1135"/>
      <c r="HTV12" s="1135"/>
      <c r="HTW12" s="1135"/>
      <c r="HTX12" s="1135"/>
      <c r="HTY12" s="1135"/>
      <c r="HTZ12" s="1135"/>
      <c r="HUA12" s="1135"/>
      <c r="HUB12" s="1135"/>
      <c r="HUC12" s="1135"/>
      <c r="HUD12" s="1135"/>
      <c r="HUE12" s="1135"/>
      <c r="HUF12" s="1135"/>
      <c r="HUG12" s="1135"/>
      <c r="HUH12" s="1135"/>
      <c r="HUI12" s="1135"/>
      <c r="HUJ12" s="1135"/>
      <c r="HUK12" s="1135"/>
      <c r="HUL12" s="1135"/>
      <c r="HUM12" s="1135"/>
      <c r="HUN12" s="1135"/>
      <c r="HUO12" s="1135"/>
      <c r="HUP12" s="1135"/>
      <c r="HUQ12" s="1135"/>
      <c r="HUR12" s="1135"/>
      <c r="HUS12" s="1135"/>
      <c r="HUT12" s="1135"/>
      <c r="HUU12" s="1135"/>
      <c r="HUV12" s="1135"/>
      <c r="HUW12" s="1135"/>
      <c r="HUX12" s="1135"/>
      <c r="HUY12" s="1135"/>
      <c r="HUZ12" s="1135"/>
      <c r="HVA12" s="1135"/>
      <c r="HVB12" s="1135"/>
      <c r="HVC12" s="1135"/>
      <c r="HVD12" s="1135"/>
      <c r="HVE12" s="1135"/>
      <c r="HVF12" s="1135"/>
      <c r="HVG12" s="1135"/>
      <c r="HVH12" s="1135"/>
      <c r="HVI12" s="1135"/>
      <c r="HVJ12" s="1135"/>
      <c r="HVK12" s="1135"/>
      <c r="HVL12" s="1135"/>
      <c r="HVM12" s="1135"/>
      <c r="HVN12" s="1135"/>
      <c r="HVO12" s="1135"/>
      <c r="HVP12" s="1135"/>
      <c r="HVQ12" s="1135"/>
      <c r="HVR12" s="1135"/>
      <c r="HVS12" s="1135"/>
      <c r="HVT12" s="1135"/>
      <c r="HVU12" s="1135"/>
      <c r="HVV12" s="1135"/>
      <c r="HVW12" s="1135"/>
      <c r="HVX12" s="1135"/>
      <c r="HVY12" s="1135"/>
      <c r="HVZ12" s="1135"/>
      <c r="HWA12" s="1135"/>
      <c r="HWB12" s="1135"/>
      <c r="HWC12" s="1135"/>
      <c r="HWD12" s="1135"/>
      <c r="HWE12" s="1135"/>
      <c r="HWF12" s="1135"/>
      <c r="HWG12" s="1135"/>
      <c r="HWH12" s="1135"/>
      <c r="HWI12" s="1135"/>
      <c r="HWJ12" s="1135"/>
      <c r="HWK12" s="1135"/>
      <c r="HWL12" s="1135"/>
      <c r="HWM12" s="1135"/>
      <c r="HWN12" s="1135"/>
      <c r="HWO12" s="1135"/>
      <c r="HWP12" s="1135"/>
      <c r="HWQ12" s="1135"/>
      <c r="HWR12" s="1135"/>
      <c r="HWS12" s="1135"/>
      <c r="HWT12" s="1135"/>
      <c r="HWU12" s="1135"/>
      <c r="HWV12" s="1135"/>
      <c r="HWW12" s="1135"/>
      <c r="HWX12" s="1135"/>
      <c r="HWY12" s="1135"/>
      <c r="HWZ12" s="1135"/>
      <c r="HXA12" s="1135"/>
      <c r="HXB12" s="1135"/>
      <c r="HXC12" s="1135"/>
      <c r="HXD12" s="1135"/>
      <c r="HXE12" s="1135"/>
      <c r="HXF12" s="1135"/>
      <c r="HXG12" s="1135"/>
      <c r="HXH12" s="1135"/>
      <c r="HXI12" s="1135"/>
      <c r="HXJ12" s="1135"/>
      <c r="HXK12" s="1135"/>
      <c r="HXL12" s="1135"/>
      <c r="HXM12" s="1135"/>
      <c r="HXN12" s="1135"/>
      <c r="HXO12" s="1135"/>
      <c r="HXP12" s="1135"/>
      <c r="HXQ12" s="1135"/>
      <c r="HXR12" s="1135"/>
      <c r="HXS12" s="1135"/>
      <c r="HXT12" s="1135"/>
      <c r="HXU12" s="1135"/>
      <c r="HXV12" s="1135"/>
      <c r="HXW12" s="1135"/>
      <c r="HXX12" s="1135"/>
      <c r="HXY12" s="1135"/>
      <c r="HXZ12" s="1135"/>
      <c r="HYA12" s="1135"/>
      <c r="HYB12" s="1135"/>
      <c r="HYC12" s="1135"/>
      <c r="HYD12" s="1135"/>
      <c r="HYE12" s="1135"/>
      <c r="HYF12" s="1135"/>
      <c r="HYG12" s="1135"/>
      <c r="HYH12" s="1135"/>
      <c r="HYI12" s="1135"/>
      <c r="HYJ12" s="1135"/>
      <c r="HYK12" s="1135"/>
      <c r="HYL12" s="1135"/>
      <c r="HYM12" s="1135"/>
      <c r="HYN12" s="1135"/>
      <c r="HYO12" s="1135"/>
      <c r="HYP12" s="1135"/>
      <c r="HYQ12" s="1135"/>
      <c r="HYR12" s="1135"/>
      <c r="HYS12" s="1135"/>
      <c r="HYT12" s="1135"/>
      <c r="HYU12" s="1135"/>
      <c r="HYV12" s="1135"/>
      <c r="HYW12" s="1135"/>
      <c r="HYX12" s="1135"/>
      <c r="HYY12" s="1135"/>
      <c r="HYZ12" s="1135"/>
      <c r="HZA12" s="1135"/>
      <c r="HZB12" s="1135"/>
      <c r="HZC12" s="1135"/>
      <c r="HZD12" s="1135"/>
      <c r="HZE12" s="1135"/>
      <c r="HZF12" s="1135"/>
      <c r="HZG12" s="1135"/>
      <c r="HZH12" s="1135"/>
      <c r="HZI12" s="1135"/>
      <c r="HZJ12" s="1135"/>
      <c r="HZK12" s="1135"/>
      <c r="HZL12" s="1135"/>
      <c r="HZM12" s="1135"/>
      <c r="HZN12" s="1135"/>
      <c r="HZO12" s="1135"/>
      <c r="HZP12" s="1135"/>
      <c r="HZQ12" s="1135"/>
      <c r="HZR12" s="1135"/>
      <c r="HZS12" s="1135"/>
      <c r="HZT12" s="1135"/>
      <c r="HZU12" s="1135"/>
      <c r="HZV12" s="1135"/>
      <c r="HZW12" s="1135"/>
      <c r="HZX12" s="1135"/>
      <c r="HZY12" s="1135"/>
      <c r="HZZ12" s="1135"/>
      <c r="IAA12" s="1135"/>
      <c r="IAB12" s="1135"/>
      <c r="IAC12" s="1135"/>
      <c r="IAD12" s="1135"/>
      <c r="IAE12" s="1135"/>
      <c r="IAF12" s="1135"/>
      <c r="IAG12" s="1135"/>
      <c r="IAH12" s="1135"/>
      <c r="IAI12" s="1135"/>
      <c r="IAJ12" s="1135"/>
      <c r="IAK12" s="1135"/>
      <c r="IAL12" s="1135"/>
      <c r="IAM12" s="1135"/>
      <c r="IAN12" s="1135"/>
      <c r="IAO12" s="1135"/>
      <c r="IAP12" s="1135"/>
      <c r="IAQ12" s="1135"/>
      <c r="IAR12" s="1135"/>
      <c r="IAS12" s="1135"/>
      <c r="IAT12" s="1135"/>
      <c r="IAU12" s="1135"/>
      <c r="IAV12" s="1135"/>
      <c r="IAW12" s="1135"/>
      <c r="IAX12" s="1135"/>
      <c r="IAY12" s="1135"/>
      <c r="IAZ12" s="1135"/>
      <c r="IBA12" s="1135"/>
      <c r="IBB12" s="1135"/>
      <c r="IBC12" s="1135"/>
      <c r="IBD12" s="1135"/>
      <c r="IBE12" s="1135"/>
      <c r="IBF12" s="1135"/>
      <c r="IBG12" s="1135"/>
      <c r="IBH12" s="1135"/>
      <c r="IBI12" s="1135"/>
      <c r="IBJ12" s="1135"/>
      <c r="IBK12" s="1135"/>
      <c r="IBL12" s="1135"/>
      <c r="IBM12" s="1135"/>
      <c r="IBN12" s="1135"/>
      <c r="IBO12" s="1135"/>
      <c r="IBP12" s="1135"/>
      <c r="IBQ12" s="1135"/>
      <c r="IBR12" s="1135"/>
      <c r="IBS12" s="1135"/>
      <c r="IBT12" s="1135"/>
      <c r="IBU12" s="1135"/>
      <c r="IBV12" s="1135"/>
      <c r="IBW12" s="1135"/>
      <c r="IBX12" s="1135"/>
      <c r="IBY12" s="1135"/>
      <c r="IBZ12" s="1135"/>
      <c r="ICA12" s="1135"/>
      <c r="ICB12" s="1135"/>
      <c r="ICC12" s="1135"/>
      <c r="ICD12" s="1135"/>
      <c r="ICE12" s="1135"/>
      <c r="ICF12" s="1135"/>
      <c r="ICG12" s="1135"/>
      <c r="ICH12" s="1135"/>
      <c r="ICI12" s="1135"/>
      <c r="ICJ12" s="1135"/>
      <c r="ICK12" s="1135"/>
      <c r="ICL12" s="1135"/>
      <c r="ICM12" s="1135"/>
      <c r="ICN12" s="1135"/>
      <c r="ICO12" s="1135"/>
      <c r="ICP12" s="1135"/>
      <c r="ICQ12" s="1135"/>
      <c r="ICR12" s="1135"/>
      <c r="ICS12" s="1135"/>
      <c r="ICT12" s="1135"/>
      <c r="ICU12" s="1135"/>
      <c r="ICV12" s="1135"/>
      <c r="ICW12" s="1135"/>
      <c r="ICX12" s="1135"/>
      <c r="ICY12" s="1135"/>
      <c r="ICZ12" s="1135"/>
      <c r="IDA12" s="1135"/>
      <c r="IDB12" s="1135"/>
      <c r="IDC12" s="1135"/>
      <c r="IDD12" s="1135"/>
      <c r="IDE12" s="1135"/>
      <c r="IDF12" s="1135"/>
      <c r="IDG12" s="1135"/>
      <c r="IDH12" s="1135"/>
      <c r="IDI12" s="1135"/>
      <c r="IDJ12" s="1135"/>
      <c r="IDK12" s="1135"/>
      <c r="IDL12" s="1135"/>
      <c r="IDM12" s="1135"/>
      <c r="IDN12" s="1135"/>
      <c r="IDO12" s="1135"/>
      <c r="IDP12" s="1135"/>
      <c r="IDQ12" s="1135"/>
      <c r="IDR12" s="1135"/>
      <c r="IDS12" s="1135"/>
      <c r="IDT12" s="1135"/>
      <c r="IDU12" s="1135"/>
      <c r="IDV12" s="1135"/>
      <c r="IDW12" s="1135"/>
      <c r="IDX12" s="1135"/>
      <c r="IDY12" s="1135"/>
      <c r="IDZ12" s="1135"/>
      <c r="IEA12" s="1135"/>
      <c r="IEB12" s="1135"/>
      <c r="IEC12" s="1135"/>
      <c r="IED12" s="1135"/>
      <c r="IEE12" s="1135"/>
      <c r="IEF12" s="1135"/>
      <c r="IEG12" s="1135"/>
      <c r="IEH12" s="1135"/>
      <c r="IEI12" s="1135"/>
      <c r="IEJ12" s="1135"/>
      <c r="IEK12" s="1135"/>
      <c r="IEL12" s="1135"/>
      <c r="IEM12" s="1135"/>
      <c r="IEN12" s="1135"/>
      <c r="IEO12" s="1135"/>
      <c r="IEP12" s="1135"/>
      <c r="IEQ12" s="1135"/>
      <c r="IER12" s="1135"/>
      <c r="IES12" s="1135"/>
      <c r="IET12" s="1135"/>
      <c r="IEU12" s="1135"/>
      <c r="IEV12" s="1135"/>
      <c r="IEW12" s="1135"/>
      <c r="IEX12" s="1135"/>
      <c r="IEY12" s="1135"/>
      <c r="IEZ12" s="1135"/>
      <c r="IFA12" s="1135"/>
      <c r="IFB12" s="1135"/>
      <c r="IFC12" s="1135"/>
      <c r="IFD12" s="1135"/>
      <c r="IFE12" s="1135"/>
      <c r="IFF12" s="1135"/>
      <c r="IFG12" s="1135"/>
      <c r="IFH12" s="1135"/>
      <c r="IFI12" s="1135"/>
      <c r="IFJ12" s="1135"/>
      <c r="IFK12" s="1135"/>
      <c r="IFL12" s="1135"/>
      <c r="IFM12" s="1135"/>
      <c r="IFN12" s="1135"/>
      <c r="IFO12" s="1135"/>
      <c r="IFP12" s="1135"/>
      <c r="IFQ12" s="1135"/>
      <c r="IFR12" s="1135"/>
      <c r="IFS12" s="1135"/>
      <c r="IFT12" s="1135"/>
      <c r="IFU12" s="1135"/>
      <c r="IFV12" s="1135"/>
      <c r="IFW12" s="1135"/>
      <c r="IFX12" s="1135"/>
      <c r="IFY12" s="1135"/>
      <c r="IFZ12" s="1135"/>
      <c r="IGA12" s="1135"/>
      <c r="IGB12" s="1135"/>
      <c r="IGC12" s="1135"/>
      <c r="IGD12" s="1135"/>
      <c r="IGE12" s="1135"/>
      <c r="IGF12" s="1135"/>
      <c r="IGG12" s="1135"/>
      <c r="IGH12" s="1135"/>
      <c r="IGI12" s="1135"/>
      <c r="IGJ12" s="1135"/>
      <c r="IGK12" s="1135"/>
      <c r="IGL12" s="1135"/>
      <c r="IGM12" s="1135"/>
      <c r="IGN12" s="1135"/>
      <c r="IGO12" s="1135"/>
      <c r="IGP12" s="1135"/>
      <c r="IGQ12" s="1135"/>
      <c r="IGR12" s="1135"/>
      <c r="IGS12" s="1135"/>
      <c r="IGT12" s="1135"/>
      <c r="IGU12" s="1135"/>
      <c r="IGV12" s="1135"/>
      <c r="IGW12" s="1135"/>
      <c r="IGX12" s="1135"/>
      <c r="IGY12" s="1135"/>
      <c r="IGZ12" s="1135"/>
      <c r="IHA12" s="1135"/>
      <c r="IHB12" s="1135"/>
      <c r="IHC12" s="1135"/>
      <c r="IHD12" s="1135"/>
      <c r="IHE12" s="1135"/>
      <c r="IHF12" s="1135"/>
      <c r="IHG12" s="1135"/>
      <c r="IHH12" s="1135"/>
      <c r="IHI12" s="1135"/>
      <c r="IHJ12" s="1135"/>
      <c r="IHK12" s="1135"/>
      <c r="IHL12" s="1135"/>
      <c r="IHM12" s="1135"/>
      <c r="IHN12" s="1135"/>
      <c r="IHO12" s="1135"/>
      <c r="IHP12" s="1135"/>
      <c r="IHQ12" s="1135"/>
      <c r="IHR12" s="1135"/>
      <c r="IHS12" s="1135"/>
      <c r="IHT12" s="1135"/>
      <c r="IHU12" s="1135"/>
      <c r="IHV12" s="1135"/>
      <c r="IHW12" s="1135"/>
      <c r="IHX12" s="1135"/>
      <c r="IHY12" s="1135"/>
      <c r="IHZ12" s="1135"/>
      <c r="IIA12" s="1135"/>
      <c r="IIB12" s="1135"/>
      <c r="IIC12" s="1135"/>
      <c r="IID12" s="1135"/>
      <c r="IIE12" s="1135"/>
      <c r="IIF12" s="1135"/>
      <c r="IIG12" s="1135"/>
      <c r="IIH12" s="1135"/>
      <c r="III12" s="1135"/>
      <c r="IIJ12" s="1135"/>
      <c r="IIK12" s="1135"/>
      <c r="IIL12" s="1135"/>
      <c r="IIM12" s="1135"/>
      <c r="IIN12" s="1135"/>
      <c r="IIO12" s="1135"/>
      <c r="IIP12" s="1135"/>
      <c r="IIQ12" s="1135"/>
      <c r="IIR12" s="1135"/>
      <c r="IIS12" s="1135"/>
      <c r="IIT12" s="1135"/>
      <c r="IIU12" s="1135"/>
      <c r="IIV12" s="1135"/>
      <c r="IIW12" s="1135"/>
      <c r="IIX12" s="1135"/>
      <c r="IIY12" s="1135"/>
      <c r="IIZ12" s="1135"/>
      <c r="IJA12" s="1135"/>
      <c r="IJB12" s="1135"/>
      <c r="IJC12" s="1135"/>
      <c r="IJD12" s="1135"/>
      <c r="IJE12" s="1135"/>
      <c r="IJF12" s="1135"/>
      <c r="IJG12" s="1135"/>
      <c r="IJH12" s="1135"/>
      <c r="IJI12" s="1135"/>
      <c r="IJJ12" s="1135"/>
      <c r="IJK12" s="1135"/>
      <c r="IJL12" s="1135"/>
      <c r="IJM12" s="1135"/>
      <c r="IJN12" s="1135"/>
      <c r="IJO12" s="1135"/>
      <c r="IJP12" s="1135"/>
      <c r="IJQ12" s="1135"/>
      <c r="IJR12" s="1135"/>
      <c r="IJS12" s="1135"/>
      <c r="IJT12" s="1135"/>
      <c r="IJU12" s="1135"/>
      <c r="IJV12" s="1135"/>
      <c r="IJW12" s="1135"/>
      <c r="IJX12" s="1135"/>
      <c r="IJY12" s="1135"/>
      <c r="IJZ12" s="1135"/>
      <c r="IKA12" s="1135"/>
      <c r="IKB12" s="1135"/>
      <c r="IKC12" s="1135"/>
      <c r="IKD12" s="1135"/>
      <c r="IKE12" s="1135"/>
      <c r="IKF12" s="1135"/>
      <c r="IKG12" s="1135"/>
      <c r="IKH12" s="1135"/>
      <c r="IKI12" s="1135"/>
      <c r="IKJ12" s="1135"/>
      <c r="IKK12" s="1135"/>
      <c r="IKL12" s="1135"/>
      <c r="IKM12" s="1135"/>
      <c r="IKN12" s="1135"/>
      <c r="IKO12" s="1135"/>
      <c r="IKP12" s="1135"/>
      <c r="IKQ12" s="1135"/>
      <c r="IKR12" s="1135"/>
      <c r="IKS12" s="1135"/>
      <c r="IKT12" s="1135"/>
      <c r="IKU12" s="1135"/>
      <c r="IKV12" s="1135"/>
      <c r="IKW12" s="1135"/>
      <c r="IKX12" s="1135"/>
      <c r="IKY12" s="1135"/>
      <c r="IKZ12" s="1135"/>
      <c r="ILA12" s="1135"/>
      <c r="ILB12" s="1135"/>
      <c r="ILC12" s="1135"/>
      <c r="ILD12" s="1135"/>
      <c r="ILE12" s="1135"/>
      <c r="ILF12" s="1135"/>
      <c r="ILG12" s="1135"/>
      <c r="ILH12" s="1135"/>
      <c r="ILI12" s="1135"/>
      <c r="ILJ12" s="1135"/>
      <c r="ILK12" s="1135"/>
      <c r="ILL12" s="1135"/>
      <c r="ILM12" s="1135"/>
      <c r="ILN12" s="1135"/>
      <c r="ILO12" s="1135"/>
      <c r="ILP12" s="1135"/>
      <c r="ILQ12" s="1135"/>
      <c r="ILR12" s="1135"/>
      <c r="ILS12" s="1135"/>
      <c r="ILT12" s="1135"/>
      <c r="ILU12" s="1135"/>
      <c r="ILV12" s="1135"/>
      <c r="ILW12" s="1135"/>
      <c r="ILX12" s="1135"/>
      <c r="ILY12" s="1135"/>
      <c r="ILZ12" s="1135"/>
      <c r="IMA12" s="1135"/>
      <c r="IMB12" s="1135"/>
      <c r="IMC12" s="1135"/>
      <c r="IMD12" s="1135"/>
      <c r="IME12" s="1135"/>
      <c r="IMF12" s="1135"/>
      <c r="IMG12" s="1135"/>
      <c r="IMH12" s="1135"/>
      <c r="IMI12" s="1135"/>
      <c r="IMJ12" s="1135"/>
      <c r="IMK12" s="1135"/>
      <c r="IML12" s="1135"/>
      <c r="IMM12" s="1135"/>
      <c r="IMN12" s="1135"/>
      <c r="IMO12" s="1135"/>
      <c r="IMP12" s="1135"/>
      <c r="IMQ12" s="1135"/>
      <c r="IMR12" s="1135"/>
      <c r="IMS12" s="1135"/>
      <c r="IMT12" s="1135"/>
      <c r="IMU12" s="1135"/>
      <c r="IMV12" s="1135"/>
      <c r="IMW12" s="1135"/>
      <c r="IMX12" s="1135"/>
      <c r="IMY12" s="1135"/>
      <c r="IMZ12" s="1135"/>
      <c r="INA12" s="1135"/>
      <c r="INB12" s="1135"/>
      <c r="INC12" s="1135"/>
      <c r="IND12" s="1135"/>
      <c r="INE12" s="1135"/>
      <c r="INF12" s="1135"/>
      <c r="ING12" s="1135"/>
      <c r="INH12" s="1135"/>
      <c r="INI12" s="1135"/>
      <c r="INJ12" s="1135"/>
      <c r="INK12" s="1135"/>
      <c r="INL12" s="1135"/>
      <c r="INM12" s="1135"/>
      <c r="INN12" s="1135"/>
      <c r="INO12" s="1135"/>
      <c r="INP12" s="1135"/>
      <c r="INQ12" s="1135"/>
      <c r="INR12" s="1135"/>
      <c r="INS12" s="1135"/>
      <c r="INT12" s="1135"/>
      <c r="INU12" s="1135"/>
      <c r="INV12" s="1135"/>
      <c r="INW12" s="1135"/>
      <c r="INX12" s="1135"/>
      <c r="INY12" s="1135"/>
      <c r="INZ12" s="1135"/>
      <c r="IOA12" s="1135"/>
      <c r="IOB12" s="1135"/>
      <c r="IOC12" s="1135"/>
      <c r="IOD12" s="1135"/>
      <c r="IOE12" s="1135"/>
      <c r="IOF12" s="1135"/>
      <c r="IOG12" s="1135"/>
      <c r="IOH12" s="1135"/>
      <c r="IOI12" s="1135"/>
      <c r="IOJ12" s="1135"/>
      <c r="IOK12" s="1135"/>
      <c r="IOL12" s="1135"/>
      <c r="IOM12" s="1135"/>
      <c r="ION12" s="1135"/>
      <c r="IOO12" s="1135"/>
      <c r="IOP12" s="1135"/>
      <c r="IOQ12" s="1135"/>
      <c r="IOR12" s="1135"/>
      <c r="IOS12" s="1135"/>
      <c r="IOT12" s="1135"/>
      <c r="IOU12" s="1135"/>
      <c r="IOV12" s="1135"/>
      <c r="IOW12" s="1135"/>
      <c r="IOX12" s="1135"/>
      <c r="IOY12" s="1135"/>
      <c r="IOZ12" s="1135"/>
      <c r="IPA12" s="1135"/>
      <c r="IPB12" s="1135"/>
      <c r="IPC12" s="1135"/>
      <c r="IPD12" s="1135"/>
      <c r="IPE12" s="1135"/>
      <c r="IPF12" s="1135"/>
      <c r="IPG12" s="1135"/>
      <c r="IPH12" s="1135"/>
      <c r="IPI12" s="1135"/>
      <c r="IPJ12" s="1135"/>
      <c r="IPK12" s="1135"/>
      <c r="IPL12" s="1135"/>
      <c r="IPM12" s="1135"/>
      <c r="IPN12" s="1135"/>
      <c r="IPO12" s="1135"/>
      <c r="IPP12" s="1135"/>
      <c r="IPQ12" s="1135"/>
      <c r="IPR12" s="1135"/>
      <c r="IPS12" s="1135"/>
      <c r="IPT12" s="1135"/>
      <c r="IPU12" s="1135"/>
      <c r="IPV12" s="1135"/>
      <c r="IPW12" s="1135"/>
      <c r="IPX12" s="1135"/>
      <c r="IPY12" s="1135"/>
      <c r="IPZ12" s="1135"/>
      <c r="IQA12" s="1135"/>
      <c r="IQB12" s="1135"/>
      <c r="IQC12" s="1135"/>
      <c r="IQD12" s="1135"/>
      <c r="IQE12" s="1135"/>
      <c r="IQF12" s="1135"/>
      <c r="IQG12" s="1135"/>
      <c r="IQH12" s="1135"/>
      <c r="IQI12" s="1135"/>
      <c r="IQJ12" s="1135"/>
      <c r="IQK12" s="1135"/>
      <c r="IQL12" s="1135"/>
      <c r="IQM12" s="1135"/>
      <c r="IQN12" s="1135"/>
      <c r="IQO12" s="1135"/>
      <c r="IQP12" s="1135"/>
      <c r="IQQ12" s="1135"/>
      <c r="IQR12" s="1135"/>
      <c r="IQS12" s="1135"/>
      <c r="IQT12" s="1135"/>
      <c r="IQU12" s="1135"/>
      <c r="IQV12" s="1135"/>
      <c r="IQW12" s="1135"/>
      <c r="IQX12" s="1135"/>
      <c r="IQY12" s="1135"/>
      <c r="IQZ12" s="1135"/>
      <c r="IRA12" s="1135"/>
      <c r="IRB12" s="1135"/>
      <c r="IRC12" s="1135"/>
      <c r="IRD12" s="1135"/>
      <c r="IRE12" s="1135"/>
      <c r="IRF12" s="1135"/>
      <c r="IRG12" s="1135"/>
      <c r="IRH12" s="1135"/>
      <c r="IRI12" s="1135"/>
      <c r="IRJ12" s="1135"/>
      <c r="IRK12" s="1135"/>
      <c r="IRL12" s="1135"/>
      <c r="IRM12" s="1135"/>
      <c r="IRN12" s="1135"/>
      <c r="IRO12" s="1135"/>
      <c r="IRP12" s="1135"/>
      <c r="IRQ12" s="1135"/>
      <c r="IRR12" s="1135"/>
      <c r="IRS12" s="1135"/>
      <c r="IRT12" s="1135"/>
      <c r="IRU12" s="1135"/>
      <c r="IRV12" s="1135"/>
      <c r="IRW12" s="1135"/>
      <c r="IRX12" s="1135"/>
      <c r="IRY12" s="1135"/>
      <c r="IRZ12" s="1135"/>
      <c r="ISA12" s="1135"/>
      <c r="ISB12" s="1135"/>
      <c r="ISC12" s="1135"/>
      <c r="ISD12" s="1135"/>
      <c r="ISE12" s="1135"/>
      <c r="ISF12" s="1135"/>
      <c r="ISG12" s="1135"/>
      <c r="ISH12" s="1135"/>
      <c r="ISI12" s="1135"/>
      <c r="ISJ12" s="1135"/>
      <c r="ISK12" s="1135"/>
      <c r="ISL12" s="1135"/>
      <c r="ISM12" s="1135"/>
      <c r="ISN12" s="1135"/>
      <c r="ISO12" s="1135"/>
      <c r="ISP12" s="1135"/>
      <c r="ISQ12" s="1135"/>
      <c r="ISR12" s="1135"/>
      <c r="ISS12" s="1135"/>
      <c r="IST12" s="1135"/>
      <c r="ISU12" s="1135"/>
      <c r="ISV12" s="1135"/>
      <c r="ISW12" s="1135"/>
      <c r="ISX12" s="1135"/>
      <c r="ISY12" s="1135"/>
      <c r="ISZ12" s="1135"/>
      <c r="ITA12" s="1135"/>
      <c r="ITB12" s="1135"/>
      <c r="ITC12" s="1135"/>
      <c r="ITD12" s="1135"/>
      <c r="ITE12" s="1135"/>
      <c r="ITF12" s="1135"/>
      <c r="ITG12" s="1135"/>
      <c r="ITH12" s="1135"/>
      <c r="ITI12" s="1135"/>
      <c r="ITJ12" s="1135"/>
      <c r="ITK12" s="1135"/>
      <c r="ITL12" s="1135"/>
      <c r="ITM12" s="1135"/>
      <c r="ITN12" s="1135"/>
      <c r="ITO12" s="1135"/>
      <c r="ITP12" s="1135"/>
      <c r="ITQ12" s="1135"/>
      <c r="ITR12" s="1135"/>
      <c r="ITS12" s="1135"/>
      <c r="ITT12" s="1135"/>
      <c r="ITU12" s="1135"/>
      <c r="ITV12" s="1135"/>
      <c r="ITW12" s="1135"/>
      <c r="ITX12" s="1135"/>
      <c r="ITY12" s="1135"/>
      <c r="ITZ12" s="1135"/>
      <c r="IUA12" s="1135"/>
      <c r="IUB12" s="1135"/>
      <c r="IUC12" s="1135"/>
      <c r="IUD12" s="1135"/>
      <c r="IUE12" s="1135"/>
      <c r="IUF12" s="1135"/>
      <c r="IUG12" s="1135"/>
      <c r="IUH12" s="1135"/>
      <c r="IUI12" s="1135"/>
      <c r="IUJ12" s="1135"/>
      <c r="IUK12" s="1135"/>
      <c r="IUL12" s="1135"/>
      <c r="IUM12" s="1135"/>
      <c r="IUN12" s="1135"/>
      <c r="IUO12" s="1135"/>
      <c r="IUP12" s="1135"/>
      <c r="IUQ12" s="1135"/>
      <c r="IUR12" s="1135"/>
      <c r="IUS12" s="1135"/>
      <c r="IUT12" s="1135"/>
      <c r="IUU12" s="1135"/>
      <c r="IUV12" s="1135"/>
      <c r="IUW12" s="1135"/>
      <c r="IUX12" s="1135"/>
      <c r="IUY12" s="1135"/>
      <c r="IUZ12" s="1135"/>
      <c r="IVA12" s="1135"/>
      <c r="IVB12" s="1135"/>
      <c r="IVC12" s="1135"/>
      <c r="IVD12" s="1135"/>
      <c r="IVE12" s="1135"/>
      <c r="IVF12" s="1135"/>
      <c r="IVG12" s="1135"/>
      <c r="IVH12" s="1135"/>
      <c r="IVI12" s="1135"/>
      <c r="IVJ12" s="1135"/>
      <c r="IVK12" s="1135"/>
      <c r="IVL12" s="1135"/>
      <c r="IVM12" s="1135"/>
      <c r="IVN12" s="1135"/>
      <c r="IVO12" s="1135"/>
      <c r="IVP12" s="1135"/>
      <c r="IVQ12" s="1135"/>
      <c r="IVR12" s="1135"/>
      <c r="IVS12" s="1135"/>
      <c r="IVT12" s="1135"/>
      <c r="IVU12" s="1135"/>
      <c r="IVV12" s="1135"/>
      <c r="IVW12" s="1135"/>
      <c r="IVX12" s="1135"/>
      <c r="IVY12" s="1135"/>
      <c r="IVZ12" s="1135"/>
      <c r="IWA12" s="1135"/>
      <c r="IWB12" s="1135"/>
      <c r="IWC12" s="1135"/>
      <c r="IWD12" s="1135"/>
      <c r="IWE12" s="1135"/>
      <c r="IWF12" s="1135"/>
      <c r="IWG12" s="1135"/>
      <c r="IWH12" s="1135"/>
      <c r="IWI12" s="1135"/>
      <c r="IWJ12" s="1135"/>
      <c r="IWK12" s="1135"/>
      <c r="IWL12" s="1135"/>
      <c r="IWM12" s="1135"/>
      <c r="IWN12" s="1135"/>
      <c r="IWO12" s="1135"/>
      <c r="IWP12" s="1135"/>
      <c r="IWQ12" s="1135"/>
      <c r="IWR12" s="1135"/>
      <c r="IWS12" s="1135"/>
      <c r="IWT12" s="1135"/>
      <c r="IWU12" s="1135"/>
      <c r="IWV12" s="1135"/>
      <c r="IWW12" s="1135"/>
      <c r="IWX12" s="1135"/>
      <c r="IWY12" s="1135"/>
      <c r="IWZ12" s="1135"/>
      <c r="IXA12" s="1135"/>
      <c r="IXB12" s="1135"/>
      <c r="IXC12" s="1135"/>
      <c r="IXD12" s="1135"/>
      <c r="IXE12" s="1135"/>
      <c r="IXF12" s="1135"/>
      <c r="IXG12" s="1135"/>
      <c r="IXH12" s="1135"/>
      <c r="IXI12" s="1135"/>
      <c r="IXJ12" s="1135"/>
      <c r="IXK12" s="1135"/>
      <c r="IXL12" s="1135"/>
      <c r="IXM12" s="1135"/>
      <c r="IXN12" s="1135"/>
      <c r="IXO12" s="1135"/>
      <c r="IXP12" s="1135"/>
      <c r="IXQ12" s="1135"/>
      <c r="IXR12" s="1135"/>
      <c r="IXS12" s="1135"/>
      <c r="IXT12" s="1135"/>
      <c r="IXU12" s="1135"/>
      <c r="IXV12" s="1135"/>
      <c r="IXW12" s="1135"/>
      <c r="IXX12" s="1135"/>
      <c r="IXY12" s="1135"/>
      <c r="IXZ12" s="1135"/>
      <c r="IYA12" s="1135"/>
      <c r="IYB12" s="1135"/>
      <c r="IYC12" s="1135"/>
      <c r="IYD12" s="1135"/>
      <c r="IYE12" s="1135"/>
      <c r="IYF12" s="1135"/>
      <c r="IYG12" s="1135"/>
      <c r="IYH12" s="1135"/>
      <c r="IYI12" s="1135"/>
      <c r="IYJ12" s="1135"/>
      <c r="IYK12" s="1135"/>
      <c r="IYL12" s="1135"/>
      <c r="IYM12" s="1135"/>
      <c r="IYN12" s="1135"/>
      <c r="IYO12" s="1135"/>
      <c r="IYP12" s="1135"/>
      <c r="IYQ12" s="1135"/>
      <c r="IYR12" s="1135"/>
      <c r="IYS12" s="1135"/>
      <c r="IYT12" s="1135"/>
      <c r="IYU12" s="1135"/>
      <c r="IYV12" s="1135"/>
      <c r="IYW12" s="1135"/>
      <c r="IYX12" s="1135"/>
      <c r="IYY12" s="1135"/>
      <c r="IYZ12" s="1135"/>
      <c r="IZA12" s="1135"/>
      <c r="IZB12" s="1135"/>
      <c r="IZC12" s="1135"/>
      <c r="IZD12" s="1135"/>
      <c r="IZE12" s="1135"/>
      <c r="IZF12" s="1135"/>
      <c r="IZG12" s="1135"/>
      <c r="IZH12" s="1135"/>
      <c r="IZI12" s="1135"/>
      <c r="IZJ12" s="1135"/>
      <c r="IZK12" s="1135"/>
      <c r="IZL12" s="1135"/>
      <c r="IZM12" s="1135"/>
      <c r="IZN12" s="1135"/>
      <c r="IZO12" s="1135"/>
      <c r="IZP12" s="1135"/>
      <c r="IZQ12" s="1135"/>
      <c r="IZR12" s="1135"/>
      <c r="IZS12" s="1135"/>
      <c r="IZT12" s="1135"/>
      <c r="IZU12" s="1135"/>
      <c r="IZV12" s="1135"/>
      <c r="IZW12" s="1135"/>
      <c r="IZX12" s="1135"/>
      <c r="IZY12" s="1135"/>
      <c r="IZZ12" s="1135"/>
      <c r="JAA12" s="1135"/>
      <c r="JAB12" s="1135"/>
      <c r="JAC12" s="1135"/>
      <c r="JAD12" s="1135"/>
      <c r="JAE12" s="1135"/>
      <c r="JAF12" s="1135"/>
      <c r="JAG12" s="1135"/>
      <c r="JAH12" s="1135"/>
      <c r="JAI12" s="1135"/>
      <c r="JAJ12" s="1135"/>
      <c r="JAK12" s="1135"/>
      <c r="JAL12" s="1135"/>
      <c r="JAM12" s="1135"/>
      <c r="JAN12" s="1135"/>
      <c r="JAO12" s="1135"/>
      <c r="JAP12" s="1135"/>
      <c r="JAQ12" s="1135"/>
      <c r="JAR12" s="1135"/>
      <c r="JAS12" s="1135"/>
      <c r="JAT12" s="1135"/>
      <c r="JAU12" s="1135"/>
      <c r="JAV12" s="1135"/>
      <c r="JAW12" s="1135"/>
      <c r="JAX12" s="1135"/>
      <c r="JAY12" s="1135"/>
      <c r="JAZ12" s="1135"/>
      <c r="JBA12" s="1135"/>
      <c r="JBB12" s="1135"/>
      <c r="JBC12" s="1135"/>
      <c r="JBD12" s="1135"/>
      <c r="JBE12" s="1135"/>
      <c r="JBF12" s="1135"/>
      <c r="JBG12" s="1135"/>
      <c r="JBH12" s="1135"/>
      <c r="JBI12" s="1135"/>
      <c r="JBJ12" s="1135"/>
      <c r="JBK12" s="1135"/>
      <c r="JBL12" s="1135"/>
      <c r="JBM12" s="1135"/>
      <c r="JBN12" s="1135"/>
      <c r="JBO12" s="1135"/>
      <c r="JBP12" s="1135"/>
      <c r="JBQ12" s="1135"/>
      <c r="JBR12" s="1135"/>
      <c r="JBS12" s="1135"/>
      <c r="JBT12" s="1135"/>
      <c r="JBU12" s="1135"/>
      <c r="JBV12" s="1135"/>
      <c r="JBW12" s="1135"/>
      <c r="JBX12" s="1135"/>
      <c r="JBY12" s="1135"/>
      <c r="JBZ12" s="1135"/>
      <c r="JCA12" s="1135"/>
      <c r="JCB12" s="1135"/>
      <c r="JCC12" s="1135"/>
      <c r="JCD12" s="1135"/>
      <c r="JCE12" s="1135"/>
      <c r="JCF12" s="1135"/>
      <c r="JCG12" s="1135"/>
      <c r="JCH12" s="1135"/>
      <c r="JCI12" s="1135"/>
      <c r="JCJ12" s="1135"/>
      <c r="JCK12" s="1135"/>
      <c r="JCL12" s="1135"/>
      <c r="JCM12" s="1135"/>
      <c r="JCN12" s="1135"/>
      <c r="JCO12" s="1135"/>
      <c r="JCP12" s="1135"/>
      <c r="JCQ12" s="1135"/>
      <c r="JCR12" s="1135"/>
      <c r="JCS12" s="1135"/>
      <c r="JCT12" s="1135"/>
      <c r="JCU12" s="1135"/>
      <c r="JCV12" s="1135"/>
      <c r="JCW12" s="1135"/>
      <c r="JCX12" s="1135"/>
      <c r="JCY12" s="1135"/>
      <c r="JCZ12" s="1135"/>
      <c r="JDA12" s="1135"/>
      <c r="JDB12" s="1135"/>
      <c r="JDC12" s="1135"/>
      <c r="JDD12" s="1135"/>
      <c r="JDE12" s="1135"/>
      <c r="JDF12" s="1135"/>
      <c r="JDG12" s="1135"/>
      <c r="JDH12" s="1135"/>
      <c r="JDI12" s="1135"/>
      <c r="JDJ12" s="1135"/>
      <c r="JDK12" s="1135"/>
      <c r="JDL12" s="1135"/>
      <c r="JDM12" s="1135"/>
      <c r="JDN12" s="1135"/>
      <c r="JDO12" s="1135"/>
      <c r="JDP12" s="1135"/>
      <c r="JDQ12" s="1135"/>
      <c r="JDR12" s="1135"/>
      <c r="JDS12" s="1135"/>
      <c r="JDT12" s="1135"/>
      <c r="JDU12" s="1135"/>
      <c r="JDV12" s="1135"/>
      <c r="JDW12" s="1135"/>
      <c r="JDX12" s="1135"/>
      <c r="JDY12" s="1135"/>
      <c r="JDZ12" s="1135"/>
      <c r="JEA12" s="1135"/>
      <c r="JEB12" s="1135"/>
      <c r="JEC12" s="1135"/>
      <c r="JED12" s="1135"/>
      <c r="JEE12" s="1135"/>
      <c r="JEF12" s="1135"/>
      <c r="JEG12" s="1135"/>
      <c r="JEH12" s="1135"/>
      <c r="JEI12" s="1135"/>
      <c r="JEJ12" s="1135"/>
      <c r="JEK12" s="1135"/>
      <c r="JEL12" s="1135"/>
      <c r="JEM12" s="1135"/>
      <c r="JEN12" s="1135"/>
      <c r="JEO12" s="1135"/>
      <c r="JEP12" s="1135"/>
      <c r="JEQ12" s="1135"/>
      <c r="JER12" s="1135"/>
      <c r="JES12" s="1135"/>
      <c r="JET12" s="1135"/>
      <c r="JEU12" s="1135"/>
      <c r="JEV12" s="1135"/>
      <c r="JEW12" s="1135"/>
      <c r="JEX12" s="1135"/>
      <c r="JEY12" s="1135"/>
      <c r="JEZ12" s="1135"/>
      <c r="JFA12" s="1135"/>
      <c r="JFB12" s="1135"/>
      <c r="JFC12" s="1135"/>
      <c r="JFD12" s="1135"/>
      <c r="JFE12" s="1135"/>
      <c r="JFF12" s="1135"/>
      <c r="JFG12" s="1135"/>
      <c r="JFH12" s="1135"/>
      <c r="JFI12" s="1135"/>
      <c r="JFJ12" s="1135"/>
      <c r="JFK12" s="1135"/>
      <c r="JFL12" s="1135"/>
      <c r="JFM12" s="1135"/>
      <c r="JFN12" s="1135"/>
      <c r="JFO12" s="1135"/>
      <c r="JFP12" s="1135"/>
      <c r="JFQ12" s="1135"/>
      <c r="JFR12" s="1135"/>
      <c r="JFS12" s="1135"/>
      <c r="JFT12" s="1135"/>
      <c r="JFU12" s="1135"/>
      <c r="JFV12" s="1135"/>
      <c r="JFW12" s="1135"/>
      <c r="JFX12" s="1135"/>
      <c r="JFY12" s="1135"/>
      <c r="JFZ12" s="1135"/>
      <c r="JGA12" s="1135"/>
      <c r="JGB12" s="1135"/>
      <c r="JGC12" s="1135"/>
      <c r="JGD12" s="1135"/>
      <c r="JGE12" s="1135"/>
      <c r="JGF12" s="1135"/>
      <c r="JGG12" s="1135"/>
      <c r="JGH12" s="1135"/>
      <c r="JGI12" s="1135"/>
      <c r="JGJ12" s="1135"/>
      <c r="JGK12" s="1135"/>
      <c r="JGL12" s="1135"/>
      <c r="JGM12" s="1135"/>
      <c r="JGN12" s="1135"/>
      <c r="JGO12" s="1135"/>
      <c r="JGP12" s="1135"/>
      <c r="JGQ12" s="1135"/>
      <c r="JGR12" s="1135"/>
      <c r="JGS12" s="1135"/>
      <c r="JGT12" s="1135"/>
      <c r="JGU12" s="1135"/>
      <c r="JGV12" s="1135"/>
      <c r="JGW12" s="1135"/>
      <c r="JGX12" s="1135"/>
      <c r="JGY12" s="1135"/>
      <c r="JGZ12" s="1135"/>
      <c r="JHA12" s="1135"/>
      <c r="JHB12" s="1135"/>
      <c r="JHC12" s="1135"/>
      <c r="JHD12" s="1135"/>
      <c r="JHE12" s="1135"/>
      <c r="JHF12" s="1135"/>
      <c r="JHG12" s="1135"/>
      <c r="JHH12" s="1135"/>
      <c r="JHI12" s="1135"/>
      <c r="JHJ12" s="1135"/>
      <c r="JHK12" s="1135"/>
      <c r="JHL12" s="1135"/>
      <c r="JHM12" s="1135"/>
      <c r="JHN12" s="1135"/>
      <c r="JHO12" s="1135"/>
      <c r="JHP12" s="1135"/>
      <c r="JHQ12" s="1135"/>
      <c r="JHR12" s="1135"/>
      <c r="JHS12" s="1135"/>
      <c r="JHT12" s="1135"/>
      <c r="JHU12" s="1135"/>
      <c r="JHV12" s="1135"/>
      <c r="JHW12" s="1135"/>
      <c r="JHX12" s="1135"/>
      <c r="JHY12" s="1135"/>
      <c r="JHZ12" s="1135"/>
      <c r="JIA12" s="1135"/>
      <c r="JIB12" s="1135"/>
      <c r="JIC12" s="1135"/>
      <c r="JID12" s="1135"/>
      <c r="JIE12" s="1135"/>
      <c r="JIF12" s="1135"/>
      <c r="JIG12" s="1135"/>
      <c r="JIH12" s="1135"/>
      <c r="JII12" s="1135"/>
      <c r="JIJ12" s="1135"/>
      <c r="JIK12" s="1135"/>
      <c r="JIL12" s="1135"/>
      <c r="JIM12" s="1135"/>
      <c r="JIN12" s="1135"/>
      <c r="JIO12" s="1135"/>
      <c r="JIP12" s="1135"/>
      <c r="JIQ12" s="1135"/>
      <c r="JIR12" s="1135"/>
      <c r="JIS12" s="1135"/>
      <c r="JIT12" s="1135"/>
      <c r="JIU12" s="1135"/>
      <c r="JIV12" s="1135"/>
      <c r="JIW12" s="1135"/>
      <c r="JIX12" s="1135"/>
      <c r="JIY12" s="1135"/>
      <c r="JIZ12" s="1135"/>
      <c r="JJA12" s="1135"/>
      <c r="JJB12" s="1135"/>
      <c r="JJC12" s="1135"/>
      <c r="JJD12" s="1135"/>
      <c r="JJE12" s="1135"/>
      <c r="JJF12" s="1135"/>
      <c r="JJG12" s="1135"/>
      <c r="JJH12" s="1135"/>
      <c r="JJI12" s="1135"/>
      <c r="JJJ12" s="1135"/>
      <c r="JJK12" s="1135"/>
      <c r="JJL12" s="1135"/>
      <c r="JJM12" s="1135"/>
      <c r="JJN12" s="1135"/>
      <c r="JJO12" s="1135"/>
      <c r="JJP12" s="1135"/>
      <c r="JJQ12" s="1135"/>
      <c r="JJR12" s="1135"/>
      <c r="JJS12" s="1135"/>
      <c r="JJT12" s="1135"/>
      <c r="JJU12" s="1135"/>
      <c r="JJV12" s="1135"/>
      <c r="JJW12" s="1135"/>
      <c r="JJX12" s="1135"/>
      <c r="JJY12" s="1135"/>
      <c r="JJZ12" s="1135"/>
      <c r="JKA12" s="1135"/>
      <c r="JKB12" s="1135"/>
      <c r="JKC12" s="1135"/>
      <c r="JKD12" s="1135"/>
      <c r="JKE12" s="1135"/>
      <c r="JKF12" s="1135"/>
      <c r="JKG12" s="1135"/>
      <c r="JKH12" s="1135"/>
      <c r="JKI12" s="1135"/>
      <c r="JKJ12" s="1135"/>
      <c r="JKK12" s="1135"/>
      <c r="JKL12" s="1135"/>
      <c r="JKM12" s="1135"/>
      <c r="JKN12" s="1135"/>
      <c r="JKO12" s="1135"/>
      <c r="JKP12" s="1135"/>
      <c r="JKQ12" s="1135"/>
      <c r="JKR12" s="1135"/>
      <c r="JKS12" s="1135"/>
      <c r="JKT12" s="1135"/>
      <c r="JKU12" s="1135"/>
      <c r="JKV12" s="1135"/>
      <c r="JKW12" s="1135"/>
      <c r="JKX12" s="1135"/>
      <c r="JKY12" s="1135"/>
      <c r="JKZ12" s="1135"/>
      <c r="JLA12" s="1135"/>
      <c r="JLB12" s="1135"/>
      <c r="JLC12" s="1135"/>
      <c r="JLD12" s="1135"/>
      <c r="JLE12" s="1135"/>
      <c r="JLF12" s="1135"/>
      <c r="JLG12" s="1135"/>
      <c r="JLH12" s="1135"/>
      <c r="JLI12" s="1135"/>
      <c r="JLJ12" s="1135"/>
      <c r="JLK12" s="1135"/>
      <c r="JLL12" s="1135"/>
      <c r="JLM12" s="1135"/>
      <c r="JLN12" s="1135"/>
      <c r="JLO12" s="1135"/>
      <c r="JLP12" s="1135"/>
      <c r="JLQ12" s="1135"/>
      <c r="JLR12" s="1135"/>
      <c r="JLS12" s="1135"/>
      <c r="JLT12" s="1135"/>
      <c r="JLU12" s="1135"/>
      <c r="JLV12" s="1135"/>
      <c r="JLW12" s="1135"/>
      <c r="JLX12" s="1135"/>
      <c r="JLY12" s="1135"/>
      <c r="JLZ12" s="1135"/>
      <c r="JMA12" s="1135"/>
      <c r="JMB12" s="1135"/>
      <c r="JMC12" s="1135"/>
      <c r="JMD12" s="1135"/>
      <c r="JME12" s="1135"/>
      <c r="JMF12" s="1135"/>
      <c r="JMG12" s="1135"/>
      <c r="JMH12" s="1135"/>
      <c r="JMI12" s="1135"/>
      <c r="JMJ12" s="1135"/>
      <c r="JMK12" s="1135"/>
      <c r="JML12" s="1135"/>
      <c r="JMM12" s="1135"/>
      <c r="JMN12" s="1135"/>
      <c r="JMO12" s="1135"/>
      <c r="JMP12" s="1135"/>
      <c r="JMQ12" s="1135"/>
      <c r="JMR12" s="1135"/>
      <c r="JMS12" s="1135"/>
      <c r="JMT12" s="1135"/>
      <c r="JMU12" s="1135"/>
      <c r="JMV12" s="1135"/>
      <c r="JMW12" s="1135"/>
      <c r="JMX12" s="1135"/>
      <c r="JMY12" s="1135"/>
      <c r="JMZ12" s="1135"/>
      <c r="JNA12" s="1135"/>
      <c r="JNB12" s="1135"/>
      <c r="JNC12" s="1135"/>
      <c r="JND12" s="1135"/>
      <c r="JNE12" s="1135"/>
      <c r="JNF12" s="1135"/>
      <c r="JNG12" s="1135"/>
      <c r="JNH12" s="1135"/>
      <c r="JNI12" s="1135"/>
      <c r="JNJ12" s="1135"/>
      <c r="JNK12" s="1135"/>
      <c r="JNL12" s="1135"/>
      <c r="JNM12" s="1135"/>
      <c r="JNN12" s="1135"/>
      <c r="JNO12" s="1135"/>
      <c r="JNP12" s="1135"/>
      <c r="JNQ12" s="1135"/>
      <c r="JNR12" s="1135"/>
      <c r="JNS12" s="1135"/>
      <c r="JNT12" s="1135"/>
      <c r="JNU12" s="1135"/>
      <c r="JNV12" s="1135"/>
      <c r="JNW12" s="1135"/>
      <c r="JNX12" s="1135"/>
      <c r="JNY12" s="1135"/>
      <c r="JNZ12" s="1135"/>
      <c r="JOA12" s="1135"/>
      <c r="JOB12" s="1135"/>
      <c r="JOC12" s="1135"/>
      <c r="JOD12" s="1135"/>
      <c r="JOE12" s="1135"/>
      <c r="JOF12" s="1135"/>
      <c r="JOG12" s="1135"/>
      <c r="JOH12" s="1135"/>
      <c r="JOI12" s="1135"/>
      <c r="JOJ12" s="1135"/>
      <c r="JOK12" s="1135"/>
      <c r="JOL12" s="1135"/>
      <c r="JOM12" s="1135"/>
      <c r="JON12" s="1135"/>
      <c r="JOO12" s="1135"/>
      <c r="JOP12" s="1135"/>
      <c r="JOQ12" s="1135"/>
      <c r="JOR12" s="1135"/>
      <c r="JOS12" s="1135"/>
      <c r="JOT12" s="1135"/>
      <c r="JOU12" s="1135"/>
      <c r="JOV12" s="1135"/>
      <c r="JOW12" s="1135"/>
      <c r="JOX12" s="1135"/>
      <c r="JOY12" s="1135"/>
      <c r="JOZ12" s="1135"/>
      <c r="JPA12" s="1135"/>
      <c r="JPB12" s="1135"/>
      <c r="JPC12" s="1135"/>
      <c r="JPD12" s="1135"/>
      <c r="JPE12" s="1135"/>
      <c r="JPF12" s="1135"/>
      <c r="JPG12" s="1135"/>
      <c r="JPH12" s="1135"/>
      <c r="JPI12" s="1135"/>
      <c r="JPJ12" s="1135"/>
      <c r="JPK12" s="1135"/>
      <c r="JPL12" s="1135"/>
      <c r="JPM12" s="1135"/>
      <c r="JPN12" s="1135"/>
      <c r="JPO12" s="1135"/>
      <c r="JPP12" s="1135"/>
      <c r="JPQ12" s="1135"/>
      <c r="JPR12" s="1135"/>
      <c r="JPS12" s="1135"/>
      <c r="JPT12" s="1135"/>
      <c r="JPU12" s="1135"/>
      <c r="JPV12" s="1135"/>
      <c r="JPW12" s="1135"/>
      <c r="JPX12" s="1135"/>
      <c r="JPY12" s="1135"/>
      <c r="JPZ12" s="1135"/>
      <c r="JQA12" s="1135"/>
      <c r="JQB12" s="1135"/>
      <c r="JQC12" s="1135"/>
      <c r="JQD12" s="1135"/>
      <c r="JQE12" s="1135"/>
      <c r="JQF12" s="1135"/>
      <c r="JQG12" s="1135"/>
      <c r="JQH12" s="1135"/>
      <c r="JQI12" s="1135"/>
      <c r="JQJ12" s="1135"/>
      <c r="JQK12" s="1135"/>
      <c r="JQL12" s="1135"/>
      <c r="JQM12" s="1135"/>
      <c r="JQN12" s="1135"/>
      <c r="JQO12" s="1135"/>
      <c r="JQP12" s="1135"/>
      <c r="JQQ12" s="1135"/>
      <c r="JQR12" s="1135"/>
      <c r="JQS12" s="1135"/>
      <c r="JQT12" s="1135"/>
      <c r="JQU12" s="1135"/>
      <c r="JQV12" s="1135"/>
      <c r="JQW12" s="1135"/>
      <c r="JQX12" s="1135"/>
      <c r="JQY12" s="1135"/>
      <c r="JQZ12" s="1135"/>
      <c r="JRA12" s="1135"/>
      <c r="JRB12" s="1135"/>
      <c r="JRC12" s="1135"/>
      <c r="JRD12" s="1135"/>
      <c r="JRE12" s="1135"/>
      <c r="JRF12" s="1135"/>
      <c r="JRG12" s="1135"/>
      <c r="JRH12" s="1135"/>
      <c r="JRI12" s="1135"/>
      <c r="JRJ12" s="1135"/>
      <c r="JRK12" s="1135"/>
      <c r="JRL12" s="1135"/>
      <c r="JRM12" s="1135"/>
      <c r="JRN12" s="1135"/>
      <c r="JRO12" s="1135"/>
      <c r="JRP12" s="1135"/>
      <c r="JRQ12" s="1135"/>
      <c r="JRR12" s="1135"/>
      <c r="JRS12" s="1135"/>
      <c r="JRT12" s="1135"/>
      <c r="JRU12" s="1135"/>
      <c r="JRV12" s="1135"/>
      <c r="JRW12" s="1135"/>
      <c r="JRX12" s="1135"/>
      <c r="JRY12" s="1135"/>
      <c r="JRZ12" s="1135"/>
      <c r="JSA12" s="1135"/>
      <c r="JSB12" s="1135"/>
      <c r="JSC12" s="1135"/>
      <c r="JSD12" s="1135"/>
      <c r="JSE12" s="1135"/>
      <c r="JSF12" s="1135"/>
      <c r="JSG12" s="1135"/>
      <c r="JSH12" s="1135"/>
      <c r="JSI12" s="1135"/>
      <c r="JSJ12" s="1135"/>
      <c r="JSK12" s="1135"/>
      <c r="JSL12" s="1135"/>
      <c r="JSM12" s="1135"/>
      <c r="JSN12" s="1135"/>
      <c r="JSO12" s="1135"/>
      <c r="JSP12" s="1135"/>
      <c r="JSQ12" s="1135"/>
      <c r="JSR12" s="1135"/>
      <c r="JSS12" s="1135"/>
      <c r="JST12" s="1135"/>
      <c r="JSU12" s="1135"/>
      <c r="JSV12" s="1135"/>
      <c r="JSW12" s="1135"/>
      <c r="JSX12" s="1135"/>
      <c r="JSY12" s="1135"/>
      <c r="JSZ12" s="1135"/>
      <c r="JTA12" s="1135"/>
      <c r="JTB12" s="1135"/>
      <c r="JTC12" s="1135"/>
      <c r="JTD12" s="1135"/>
      <c r="JTE12" s="1135"/>
      <c r="JTF12" s="1135"/>
      <c r="JTG12" s="1135"/>
      <c r="JTH12" s="1135"/>
      <c r="JTI12" s="1135"/>
      <c r="JTJ12" s="1135"/>
      <c r="JTK12" s="1135"/>
      <c r="JTL12" s="1135"/>
      <c r="JTM12" s="1135"/>
      <c r="JTN12" s="1135"/>
      <c r="JTO12" s="1135"/>
      <c r="JTP12" s="1135"/>
      <c r="JTQ12" s="1135"/>
      <c r="JTR12" s="1135"/>
      <c r="JTS12" s="1135"/>
      <c r="JTT12" s="1135"/>
      <c r="JTU12" s="1135"/>
      <c r="JTV12" s="1135"/>
      <c r="JTW12" s="1135"/>
      <c r="JTX12" s="1135"/>
      <c r="JTY12" s="1135"/>
      <c r="JTZ12" s="1135"/>
      <c r="JUA12" s="1135"/>
      <c r="JUB12" s="1135"/>
      <c r="JUC12" s="1135"/>
      <c r="JUD12" s="1135"/>
      <c r="JUE12" s="1135"/>
      <c r="JUF12" s="1135"/>
      <c r="JUG12" s="1135"/>
      <c r="JUH12" s="1135"/>
      <c r="JUI12" s="1135"/>
      <c r="JUJ12" s="1135"/>
      <c r="JUK12" s="1135"/>
      <c r="JUL12" s="1135"/>
      <c r="JUM12" s="1135"/>
      <c r="JUN12" s="1135"/>
      <c r="JUO12" s="1135"/>
      <c r="JUP12" s="1135"/>
      <c r="JUQ12" s="1135"/>
      <c r="JUR12" s="1135"/>
      <c r="JUS12" s="1135"/>
      <c r="JUT12" s="1135"/>
      <c r="JUU12" s="1135"/>
      <c r="JUV12" s="1135"/>
      <c r="JUW12" s="1135"/>
      <c r="JUX12" s="1135"/>
      <c r="JUY12" s="1135"/>
      <c r="JUZ12" s="1135"/>
      <c r="JVA12" s="1135"/>
      <c r="JVB12" s="1135"/>
      <c r="JVC12" s="1135"/>
      <c r="JVD12" s="1135"/>
      <c r="JVE12" s="1135"/>
      <c r="JVF12" s="1135"/>
      <c r="JVG12" s="1135"/>
      <c r="JVH12" s="1135"/>
      <c r="JVI12" s="1135"/>
      <c r="JVJ12" s="1135"/>
      <c r="JVK12" s="1135"/>
      <c r="JVL12" s="1135"/>
      <c r="JVM12" s="1135"/>
      <c r="JVN12" s="1135"/>
      <c r="JVO12" s="1135"/>
      <c r="JVP12" s="1135"/>
      <c r="JVQ12" s="1135"/>
      <c r="JVR12" s="1135"/>
      <c r="JVS12" s="1135"/>
      <c r="JVT12" s="1135"/>
      <c r="JVU12" s="1135"/>
      <c r="JVV12" s="1135"/>
      <c r="JVW12" s="1135"/>
      <c r="JVX12" s="1135"/>
      <c r="JVY12" s="1135"/>
      <c r="JVZ12" s="1135"/>
      <c r="JWA12" s="1135"/>
      <c r="JWB12" s="1135"/>
      <c r="JWC12" s="1135"/>
      <c r="JWD12" s="1135"/>
      <c r="JWE12" s="1135"/>
      <c r="JWF12" s="1135"/>
      <c r="JWG12" s="1135"/>
      <c r="JWH12" s="1135"/>
      <c r="JWI12" s="1135"/>
      <c r="JWJ12" s="1135"/>
      <c r="JWK12" s="1135"/>
      <c r="JWL12" s="1135"/>
      <c r="JWM12" s="1135"/>
      <c r="JWN12" s="1135"/>
      <c r="JWO12" s="1135"/>
      <c r="JWP12" s="1135"/>
      <c r="JWQ12" s="1135"/>
      <c r="JWR12" s="1135"/>
      <c r="JWS12" s="1135"/>
      <c r="JWT12" s="1135"/>
      <c r="JWU12" s="1135"/>
      <c r="JWV12" s="1135"/>
      <c r="JWW12" s="1135"/>
      <c r="JWX12" s="1135"/>
      <c r="JWY12" s="1135"/>
      <c r="JWZ12" s="1135"/>
      <c r="JXA12" s="1135"/>
      <c r="JXB12" s="1135"/>
      <c r="JXC12" s="1135"/>
      <c r="JXD12" s="1135"/>
      <c r="JXE12" s="1135"/>
      <c r="JXF12" s="1135"/>
      <c r="JXG12" s="1135"/>
      <c r="JXH12" s="1135"/>
      <c r="JXI12" s="1135"/>
      <c r="JXJ12" s="1135"/>
      <c r="JXK12" s="1135"/>
      <c r="JXL12" s="1135"/>
      <c r="JXM12" s="1135"/>
      <c r="JXN12" s="1135"/>
      <c r="JXO12" s="1135"/>
      <c r="JXP12" s="1135"/>
      <c r="JXQ12" s="1135"/>
      <c r="JXR12" s="1135"/>
      <c r="JXS12" s="1135"/>
      <c r="JXT12" s="1135"/>
      <c r="JXU12" s="1135"/>
      <c r="JXV12" s="1135"/>
      <c r="JXW12" s="1135"/>
      <c r="JXX12" s="1135"/>
      <c r="JXY12" s="1135"/>
      <c r="JXZ12" s="1135"/>
      <c r="JYA12" s="1135"/>
      <c r="JYB12" s="1135"/>
      <c r="JYC12" s="1135"/>
      <c r="JYD12" s="1135"/>
      <c r="JYE12" s="1135"/>
      <c r="JYF12" s="1135"/>
      <c r="JYG12" s="1135"/>
      <c r="JYH12" s="1135"/>
      <c r="JYI12" s="1135"/>
      <c r="JYJ12" s="1135"/>
      <c r="JYK12" s="1135"/>
      <c r="JYL12" s="1135"/>
      <c r="JYM12" s="1135"/>
      <c r="JYN12" s="1135"/>
      <c r="JYO12" s="1135"/>
      <c r="JYP12" s="1135"/>
      <c r="JYQ12" s="1135"/>
      <c r="JYR12" s="1135"/>
      <c r="JYS12" s="1135"/>
      <c r="JYT12" s="1135"/>
      <c r="JYU12" s="1135"/>
      <c r="JYV12" s="1135"/>
      <c r="JYW12" s="1135"/>
      <c r="JYX12" s="1135"/>
      <c r="JYY12" s="1135"/>
      <c r="JYZ12" s="1135"/>
      <c r="JZA12" s="1135"/>
      <c r="JZB12" s="1135"/>
      <c r="JZC12" s="1135"/>
      <c r="JZD12" s="1135"/>
      <c r="JZE12" s="1135"/>
      <c r="JZF12" s="1135"/>
      <c r="JZG12" s="1135"/>
      <c r="JZH12" s="1135"/>
      <c r="JZI12" s="1135"/>
      <c r="JZJ12" s="1135"/>
      <c r="JZK12" s="1135"/>
      <c r="JZL12" s="1135"/>
      <c r="JZM12" s="1135"/>
      <c r="JZN12" s="1135"/>
      <c r="JZO12" s="1135"/>
      <c r="JZP12" s="1135"/>
      <c r="JZQ12" s="1135"/>
      <c r="JZR12" s="1135"/>
      <c r="JZS12" s="1135"/>
      <c r="JZT12" s="1135"/>
      <c r="JZU12" s="1135"/>
      <c r="JZV12" s="1135"/>
      <c r="JZW12" s="1135"/>
      <c r="JZX12" s="1135"/>
      <c r="JZY12" s="1135"/>
      <c r="JZZ12" s="1135"/>
      <c r="KAA12" s="1135"/>
      <c r="KAB12" s="1135"/>
      <c r="KAC12" s="1135"/>
      <c r="KAD12" s="1135"/>
      <c r="KAE12" s="1135"/>
      <c r="KAF12" s="1135"/>
      <c r="KAG12" s="1135"/>
      <c r="KAH12" s="1135"/>
      <c r="KAI12" s="1135"/>
      <c r="KAJ12" s="1135"/>
      <c r="KAK12" s="1135"/>
      <c r="KAL12" s="1135"/>
      <c r="KAM12" s="1135"/>
      <c r="KAN12" s="1135"/>
      <c r="KAO12" s="1135"/>
      <c r="KAP12" s="1135"/>
      <c r="KAQ12" s="1135"/>
      <c r="KAR12" s="1135"/>
      <c r="KAS12" s="1135"/>
      <c r="KAT12" s="1135"/>
      <c r="KAU12" s="1135"/>
      <c r="KAV12" s="1135"/>
      <c r="KAW12" s="1135"/>
      <c r="KAX12" s="1135"/>
      <c r="KAY12" s="1135"/>
      <c r="KAZ12" s="1135"/>
      <c r="KBA12" s="1135"/>
      <c r="KBB12" s="1135"/>
      <c r="KBC12" s="1135"/>
      <c r="KBD12" s="1135"/>
      <c r="KBE12" s="1135"/>
      <c r="KBF12" s="1135"/>
      <c r="KBG12" s="1135"/>
      <c r="KBH12" s="1135"/>
      <c r="KBI12" s="1135"/>
      <c r="KBJ12" s="1135"/>
      <c r="KBK12" s="1135"/>
      <c r="KBL12" s="1135"/>
      <c r="KBM12" s="1135"/>
      <c r="KBN12" s="1135"/>
      <c r="KBO12" s="1135"/>
      <c r="KBP12" s="1135"/>
      <c r="KBQ12" s="1135"/>
      <c r="KBR12" s="1135"/>
      <c r="KBS12" s="1135"/>
      <c r="KBT12" s="1135"/>
      <c r="KBU12" s="1135"/>
      <c r="KBV12" s="1135"/>
      <c r="KBW12" s="1135"/>
      <c r="KBX12" s="1135"/>
      <c r="KBY12" s="1135"/>
      <c r="KBZ12" s="1135"/>
      <c r="KCA12" s="1135"/>
      <c r="KCB12" s="1135"/>
      <c r="KCC12" s="1135"/>
      <c r="KCD12" s="1135"/>
      <c r="KCE12" s="1135"/>
      <c r="KCF12" s="1135"/>
      <c r="KCG12" s="1135"/>
      <c r="KCH12" s="1135"/>
      <c r="KCI12" s="1135"/>
      <c r="KCJ12" s="1135"/>
      <c r="KCK12" s="1135"/>
      <c r="KCL12" s="1135"/>
      <c r="KCM12" s="1135"/>
      <c r="KCN12" s="1135"/>
      <c r="KCO12" s="1135"/>
      <c r="KCP12" s="1135"/>
      <c r="KCQ12" s="1135"/>
      <c r="KCR12" s="1135"/>
      <c r="KCS12" s="1135"/>
      <c r="KCT12" s="1135"/>
      <c r="KCU12" s="1135"/>
      <c r="KCV12" s="1135"/>
      <c r="KCW12" s="1135"/>
      <c r="KCX12" s="1135"/>
      <c r="KCY12" s="1135"/>
      <c r="KCZ12" s="1135"/>
      <c r="KDA12" s="1135"/>
      <c r="KDB12" s="1135"/>
      <c r="KDC12" s="1135"/>
      <c r="KDD12" s="1135"/>
      <c r="KDE12" s="1135"/>
      <c r="KDF12" s="1135"/>
      <c r="KDG12" s="1135"/>
      <c r="KDH12" s="1135"/>
      <c r="KDI12" s="1135"/>
      <c r="KDJ12" s="1135"/>
      <c r="KDK12" s="1135"/>
      <c r="KDL12" s="1135"/>
      <c r="KDM12" s="1135"/>
      <c r="KDN12" s="1135"/>
      <c r="KDO12" s="1135"/>
      <c r="KDP12" s="1135"/>
      <c r="KDQ12" s="1135"/>
      <c r="KDR12" s="1135"/>
      <c r="KDS12" s="1135"/>
      <c r="KDT12" s="1135"/>
      <c r="KDU12" s="1135"/>
      <c r="KDV12" s="1135"/>
      <c r="KDW12" s="1135"/>
      <c r="KDX12" s="1135"/>
      <c r="KDY12" s="1135"/>
      <c r="KDZ12" s="1135"/>
      <c r="KEA12" s="1135"/>
      <c r="KEB12" s="1135"/>
      <c r="KEC12" s="1135"/>
      <c r="KED12" s="1135"/>
      <c r="KEE12" s="1135"/>
      <c r="KEF12" s="1135"/>
      <c r="KEG12" s="1135"/>
      <c r="KEH12" s="1135"/>
      <c r="KEI12" s="1135"/>
      <c r="KEJ12" s="1135"/>
      <c r="KEK12" s="1135"/>
      <c r="KEL12" s="1135"/>
      <c r="KEM12" s="1135"/>
      <c r="KEN12" s="1135"/>
      <c r="KEO12" s="1135"/>
      <c r="KEP12" s="1135"/>
      <c r="KEQ12" s="1135"/>
      <c r="KER12" s="1135"/>
      <c r="KES12" s="1135"/>
      <c r="KET12" s="1135"/>
      <c r="KEU12" s="1135"/>
      <c r="KEV12" s="1135"/>
      <c r="KEW12" s="1135"/>
      <c r="KEX12" s="1135"/>
      <c r="KEY12" s="1135"/>
      <c r="KEZ12" s="1135"/>
      <c r="KFA12" s="1135"/>
      <c r="KFB12" s="1135"/>
      <c r="KFC12" s="1135"/>
      <c r="KFD12" s="1135"/>
      <c r="KFE12" s="1135"/>
      <c r="KFF12" s="1135"/>
      <c r="KFG12" s="1135"/>
      <c r="KFH12" s="1135"/>
      <c r="KFI12" s="1135"/>
      <c r="KFJ12" s="1135"/>
      <c r="KFK12" s="1135"/>
      <c r="KFL12" s="1135"/>
      <c r="KFM12" s="1135"/>
      <c r="KFN12" s="1135"/>
      <c r="KFO12" s="1135"/>
      <c r="KFP12" s="1135"/>
      <c r="KFQ12" s="1135"/>
      <c r="KFR12" s="1135"/>
      <c r="KFS12" s="1135"/>
      <c r="KFT12" s="1135"/>
      <c r="KFU12" s="1135"/>
      <c r="KFV12" s="1135"/>
      <c r="KFW12" s="1135"/>
      <c r="KFX12" s="1135"/>
      <c r="KFY12" s="1135"/>
      <c r="KFZ12" s="1135"/>
      <c r="KGA12" s="1135"/>
      <c r="KGB12" s="1135"/>
      <c r="KGC12" s="1135"/>
      <c r="KGD12" s="1135"/>
      <c r="KGE12" s="1135"/>
      <c r="KGF12" s="1135"/>
      <c r="KGG12" s="1135"/>
      <c r="KGH12" s="1135"/>
      <c r="KGI12" s="1135"/>
      <c r="KGJ12" s="1135"/>
      <c r="KGK12" s="1135"/>
      <c r="KGL12" s="1135"/>
      <c r="KGM12" s="1135"/>
      <c r="KGN12" s="1135"/>
      <c r="KGO12" s="1135"/>
      <c r="KGP12" s="1135"/>
      <c r="KGQ12" s="1135"/>
      <c r="KGR12" s="1135"/>
      <c r="KGS12" s="1135"/>
      <c r="KGT12" s="1135"/>
      <c r="KGU12" s="1135"/>
      <c r="KGV12" s="1135"/>
      <c r="KGW12" s="1135"/>
      <c r="KGX12" s="1135"/>
      <c r="KGY12" s="1135"/>
      <c r="KGZ12" s="1135"/>
      <c r="KHA12" s="1135"/>
      <c r="KHB12" s="1135"/>
      <c r="KHC12" s="1135"/>
      <c r="KHD12" s="1135"/>
      <c r="KHE12" s="1135"/>
      <c r="KHF12" s="1135"/>
      <c r="KHG12" s="1135"/>
      <c r="KHH12" s="1135"/>
      <c r="KHI12" s="1135"/>
      <c r="KHJ12" s="1135"/>
      <c r="KHK12" s="1135"/>
      <c r="KHL12" s="1135"/>
      <c r="KHM12" s="1135"/>
      <c r="KHN12" s="1135"/>
      <c r="KHO12" s="1135"/>
      <c r="KHP12" s="1135"/>
      <c r="KHQ12" s="1135"/>
      <c r="KHR12" s="1135"/>
      <c r="KHS12" s="1135"/>
      <c r="KHT12" s="1135"/>
      <c r="KHU12" s="1135"/>
      <c r="KHV12" s="1135"/>
      <c r="KHW12" s="1135"/>
      <c r="KHX12" s="1135"/>
      <c r="KHY12" s="1135"/>
      <c r="KHZ12" s="1135"/>
      <c r="KIA12" s="1135"/>
      <c r="KIB12" s="1135"/>
      <c r="KIC12" s="1135"/>
      <c r="KID12" s="1135"/>
      <c r="KIE12" s="1135"/>
      <c r="KIF12" s="1135"/>
      <c r="KIG12" s="1135"/>
      <c r="KIH12" s="1135"/>
      <c r="KII12" s="1135"/>
      <c r="KIJ12" s="1135"/>
      <c r="KIK12" s="1135"/>
      <c r="KIL12" s="1135"/>
      <c r="KIM12" s="1135"/>
      <c r="KIN12" s="1135"/>
      <c r="KIO12" s="1135"/>
      <c r="KIP12" s="1135"/>
      <c r="KIQ12" s="1135"/>
      <c r="KIR12" s="1135"/>
      <c r="KIS12" s="1135"/>
      <c r="KIT12" s="1135"/>
      <c r="KIU12" s="1135"/>
      <c r="KIV12" s="1135"/>
      <c r="KIW12" s="1135"/>
      <c r="KIX12" s="1135"/>
      <c r="KIY12" s="1135"/>
      <c r="KIZ12" s="1135"/>
      <c r="KJA12" s="1135"/>
      <c r="KJB12" s="1135"/>
      <c r="KJC12" s="1135"/>
      <c r="KJD12" s="1135"/>
      <c r="KJE12" s="1135"/>
      <c r="KJF12" s="1135"/>
      <c r="KJG12" s="1135"/>
      <c r="KJH12" s="1135"/>
      <c r="KJI12" s="1135"/>
      <c r="KJJ12" s="1135"/>
      <c r="KJK12" s="1135"/>
      <c r="KJL12" s="1135"/>
      <c r="KJM12" s="1135"/>
      <c r="KJN12" s="1135"/>
      <c r="KJO12" s="1135"/>
      <c r="KJP12" s="1135"/>
      <c r="KJQ12" s="1135"/>
      <c r="KJR12" s="1135"/>
      <c r="KJS12" s="1135"/>
      <c r="KJT12" s="1135"/>
      <c r="KJU12" s="1135"/>
      <c r="KJV12" s="1135"/>
      <c r="KJW12" s="1135"/>
      <c r="KJX12" s="1135"/>
      <c r="KJY12" s="1135"/>
      <c r="KJZ12" s="1135"/>
      <c r="KKA12" s="1135"/>
      <c r="KKB12" s="1135"/>
      <c r="KKC12" s="1135"/>
      <c r="KKD12" s="1135"/>
      <c r="KKE12" s="1135"/>
      <c r="KKF12" s="1135"/>
      <c r="KKG12" s="1135"/>
      <c r="KKH12" s="1135"/>
      <c r="KKI12" s="1135"/>
      <c r="KKJ12" s="1135"/>
      <c r="KKK12" s="1135"/>
      <c r="KKL12" s="1135"/>
      <c r="KKM12" s="1135"/>
      <c r="KKN12" s="1135"/>
      <c r="KKO12" s="1135"/>
      <c r="KKP12" s="1135"/>
      <c r="KKQ12" s="1135"/>
      <c r="KKR12" s="1135"/>
      <c r="KKS12" s="1135"/>
      <c r="KKT12" s="1135"/>
      <c r="KKU12" s="1135"/>
      <c r="KKV12" s="1135"/>
      <c r="KKW12" s="1135"/>
      <c r="KKX12" s="1135"/>
      <c r="KKY12" s="1135"/>
      <c r="KKZ12" s="1135"/>
      <c r="KLA12" s="1135"/>
      <c r="KLB12" s="1135"/>
      <c r="KLC12" s="1135"/>
      <c r="KLD12" s="1135"/>
      <c r="KLE12" s="1135"/>
      <c r="KLF12" s="1135"/>
      <c r="KLG12" s="1135"/>
      <c r="KLH12" s="1135"/>
      <c r="KLI12" s="1135"/>
      <c r="KLJ12" s="1135"/>
      <c r="KLK12" s="1135"/>
      <c r="KLL12" s="1135"/>
      <c r="KLM12" s="1135"/>
      <c r="KLN12" s="1135"/>
      <c r="KLO12" s="1135"/>
      <c r="KLP12" s="1135"/>
      <c r="KLQ12" s="1135"/>
      <c r="KLR12" s="1135"/>
      <c r="KLS12" s="1135"/>
      <c r="KLT12" s="1135"/>
      <c r="KLU12" s="1135"/>
      <c r="KLV12" s="1135"/>
      <c r="KLW12" s="1135"/>
      <c r="KLX12" s="1135"/>
      <c r="KLY12" s="1135"/>
      <c r="KLZ12" s="1135"/>
      <c r="KMA12" s="1135"/>
      <c r="KMB12" s="1135"/>
      <c r="KMC12" s="1135"/>
      <c r="KMD12" s="1135"/>
      <c r="KME12" s="1135"/>
      <c r="KMF12" s="1135"/>
      <c r="KMG12" s="1135"/>
      <c r="KMH12" s="1135"/>
      <c r="KMI12" s="1135"/>
      <c r="KMJ12" s="1135"/>
      <c r="KMK12" s="1135"/>
      <c r="KML12" s="1135"/>
      <c r="KMM12" s="1135"/>
      <c r="KMN12" s="1135"/>
      <c r="KMO12" s="1135"/>
      <c r="KMP12" s="1135"/>
      <c r="KMQ12" s="1135"/>
      <c r="KMR12" s="1135"/>
      <c r="KMS12" s="1135"/>
      <c r="KMT12" s="1135"/>
      <c r="KMU12" s="1135"/>
      <c r="KMV12" s="1135"/>
      <c r="KMW12" s="1135"/>
      <c r="KMX12" s="1135"/>
      <c r="KMY12" s="1135"/>
      <c r="KMZ12" s="1135"/>
      <c r="KNA12" s="1135"/>
      <c r="KNB12" s="1135"/>
      <c r="KNC12" s="1135"/>
      <c r="KND12" s="1135"/>
      <c r="KNE12" s="1135"/>
      <c r="KNF12" s="1135"/>
      <c r="KNG12" s="1135"/>
      <c r="KNH12" s="1135"/>
      <c r="KNI12" s="1135"/>
      <c r="KNJ12" s="1135"/>
      <c r="KNK12" s="1135"/>
      <c r="KNL12" s="1135"/>
      <c r="KNM12" s="1135"/>
      <c r="KNN12" s="1135"/>
      <c r="KNO12" s="1135"/>
      <c r="KNP12" s="1135"/>
      <c r="KNQ12" s="1135"/>
      <c r="KNR12" s="1135"/>
      <c r="KNS12" s="1135"/>
      <c r="KNT12" s="1135"/>
      <c r="KNU12" s="1135"/>
      <c r="KNV12" s="1135"/>
      <c r="KNW12" s="1135"/>
      <c r="KNX12" s="1135"/>
      <c r="KNY12" s="1135"/>
      <c r="KNZ12" s="1135"/>
      <c r="KOA12" s="1135"/>
      <c r="KOB12" s="1135"/>
      <c r="KOC12" s="1135"/>
      <c r="KOD12" s="1135"/>
      <c r="KOE12" s="1135"/>
      <c r="KOF12" s="1135"/>
      <c r="KOG12" s="1135"/>
      <c r="KOH12" s="1135"/>
      <c r="KOI12" s="1135"/>
      <c r="KOJ12" s="1135"/>
      <c r="KOK12" s="1135"/>
      <c r="KOL12" s="1135"/>
      <c r="KOM12" s="1135"/>
      <c r="KON12" s="1135"/>
      <c r="KOO12" s="1135"/>
      <c r="KOP12" s="1135"/>
      <c r="KOQ12" s="1135"/>
      <c r="KOR12" s="1135"/>
      <c r="KOS12" s="1135"/>
      <c r="KOT12" s="1135"/>
      <c r="KOU12" s="1135"/>
      <c r="KOV12" s="1135"/>
      <c r="KOW12" s="1135"/>
      <c r="KOX12" s="1135"/>
      <c r="KOY12" s="1135"/>
      <c r="KOZ12" s="1135"/>
      <c r="KPA12" s="1135"/>
      <c r="KPB12" s="1135"/>
      <c r="KPC12" s="1135"/>
      <c r="KPD12" s="1135"/>
      <c r="KPE12" s="1135"/>
      <c r="KPF12" s="1135"/>
      <c r="KPG12" s="1135"/>
      <c r="KPH12" s="1135"/>
      <c r="KPI12" s="1135"/>
      <c r="KPJ12" s="1135"/>
      <c r="KPK12" s="1135"/>
      <c r="KPL12" s="1135"/>
      <c r="KPM12" s="1135"/>
      <c r="KPN12" s="1135"/>
      <c r="KPO12" s="1135"/>
      <c r="KPP12" s="1135"/>
      <c r="KPQ12" s="1135"/>
      <c r="KPR12" s="1135"/>
      <c r="KPS12" s="1135"/>
      <c r="KPT12" s="1135"/>
      <c r="KPU12" s="1135"/>
      <c r="KPV12" s="1135"/>
      <c r="KPW12" s="1135"/>
      <c r="KPX12" s="1135"/>
      <c r="KPY12" s="1135"/>
      <c r="KPZ12" s="1135"/>
      <c r="KQA12" s="1135"/>
      <c r="KQB12" s="1135"/>
      <c r="KQC12" s="1135"/>
      <c r="KQD12" s="1135"/>
      <c r="KQE12" s="1135"/>
      <c r="KQF12" s="1135"/>
      <c r="KQG12" s="1135"/>
      <c r="KQH12" s="1135"/>
      <c r="KQI12" s="1135"/>
      <c r="KQJ12" s="1135"/>
      <c r="KQK12" s="1135"/>
      <c r="KQL12" s="1135"/>
      <c r="KQM12" s="1135"/>
      <c r="KQN12" s="1135"/>
      <c r="KQO12" s="1135"/>
      <c r="KQP12" s="1135"/>
      <c r="KQQ12" s="1135"/>
      <c r="KQR12" s="1135"/>
      <c r="KQS12" s="1135"/>
      <c r="KQT12" s="1135"/>
      <c r="KQU12" s="1135"/>
      <c r="KQV12" s="1135"/>
      <c r="KQW12" s="1135"/>
      <c r="KQX12" s="1135"/>
      <c r="KQY12" s="1135"/>
      <c r="KQZ12" s="1135"/>
      <c r="KRA12" s="1135"/>
      <c r="KRB12" s="1135"/>
      <c r="KRC12" s="1135"/>
      <c r="KRD12" s="1135"/>
      <c r="KRE12" s="1135"/>
      <c r="KRF12" s="1135"/>
      <c r="KRG12" s="1135"/>
      <c r="KRH12" s="1135"/>
      <c r="KRI12" s="1135"/>
      <c r="KRJ12" s="1135"/>
      <c r="KRK12" s="1135"/>
      <c r="KRL12" s="1135"/>
      <c r="KRM12" s="1135"/>
      <c r="KRN12" s="1135"/>
      <c r="KRO12" s="1135"/>
      <c r="KRP12" s="1135"/>
      <c r="KRQ12" s="1135"/>
      <c r="KRR12" s="1135"/>
      <c r="KRS12" s="1135"/>
      <c r="KRT12" s="1135"/>
      <c r="KRU12" s="1135"/>
      <c r="KRV12" s="1135"/>
      <c r="KRW12" s="1135"/>
      <c r="KRX12" s="1135"/>
      <c r="KRY12" s="1135"/>
      <c r="KRZ12" s="1135"/>
      <c r="KSA12" s="1135"/>
      <c r="KSB12" s="1135"/>
      <c r="KSC12" s="1135"/>
      <c r="KSD12" s="1135"/>
      <c r="KSE12" s="1135"/>
      <c r="KSF12" s="1135"/>
      <c r="KSG12" s="1135"/>
      <c r="KSH12" s="1135"/>
      <c r="KSI12" s="1135"/>
      <c r="KSJ12" s="1135"/>
      <c r="KSK12" s="1135"/>
      <c r="KSL12" s="1135"/>
      <c r="KSM12" s="1135"/>
      <c r="KSN12" s="1135"/>
      <c r="KSO12" s="1135"/>
      <c r="KSP12" s="1135"/>
      <c r="KSQ12" s="1135"/>
      <c r="KSR12" s="1135"/>
      <c r="KSS12" s="1135"/>
      <c r="KST12" s="1135"/>
      <c r="KSU12" s="1135"/>
      <c r="KSV12" s="1135"/>
      <c r="KSW12" s="1135"/>
      <c r="KSX12" s="1135"/>
      <c r="KSY12" s="1135"/>
      <c r="KSZ12" s="1135"/>
      <c r="KTA12" s="1135"/>
      <c r="KTB12" s="1135"/>
      <c r="KTC12" s="1135"/>
      <c r="KTD12" s="1135"/>
      <c r="KTE12" s="1135"/>
      <c r="KTF12" s="1135"/>
      <c r="KTG12" s="1135"/>
      <c r="KTH12" s="1135"/>
      <c r="KTI12" s="1135"/>
      <c r="KTJ12" s="1135"/>
      <c r="KTK12" s="1135"/>
      <c r="KTL12" s="1135"/>
      <c r="KTM12" s="1135"/>
      <c r="KTN12" s="1135"/>
      <c r="KTO12" s="1135"/>
      <c r="KTP12" s="1135"/>
      <c r="KTQ12" s="1135"/>
      <c r="KTR12" s="1135"/>
      <c r="KTS12" s="1135"/>
      <c r="KTT12" s="1135"/>
      <c r="KTU12" s="1135"/>
      <c r="KTV12" s="1135"/>
      <c r="KTW12" s="1135"/>
      <c r="KTX12" s="1135"/>
      <c r="KTY12" s="1135"/>
      <c r="KTZ12" s="1135"/>
      <c r="KUA12" s="1135"/>
      <c r="KUB12" s="1135"/>
      <c r="KUC12" s="1135"/>
      <c r="KUD12" s="1135"/>
      <c r="KUE12" s="1135"/>
      <c r="KUF12" s="1135"/>
      <c r="KUG12" s="1135"/>
      <c r="KUH12" s="1135"/>
      <c r="KUI12" s="1135"/>
      <c r="KUJ12" s="1135"/>
      <c r="KUK12" s="1135"/>
      <c r="KUL12" s="1135"/>
      <c r="KUM12" s="1135"/>
      <c r="KUN12" s="1135"/>
      <c r="KUO12" s="1135"/>
      <c r="KUP12" s="1135"/>
      <c r="KUQ12" s="1135"/>
      <c r="KUR12" s="1135"/>
      <c r="KUS12" s="1135"/>
      <c r="KUT12" s="1135"/>
      <c r="KUU12" s="1135"/>
      <c r="KUV12" s="1135"/>
      <c r="KUW12" s="1135"/>
      <c r="KUX12" s="1135"/>
      <c r="KUY12" s="1135"/>
      <c r="KUZ12" s="1135"/>
      <c r="KVA12" s="1135"/>
      <c r="KVB12" s="1135"/>
      <c r="KVC12" s="1135"/>
      <c r="KVD12" s="1135"/>
      <c r="KVE12" s="1135"/>
      <c r="KVF12" s="1135"/>
      <c r="KVG12" s="1135"/>
      <c r="KVH12" s="1135"/>
      <c r="KVI12" s="1135"/>
      <c r="KVJ12" s="1135"/>
      <c r="KVK12" s="1135"/>
      <c r="KVL12" s="1135"/>
      <c r="KVM12" s="1135"/>
      <c r="KVN12" s="1135"/>
      <c r="KVO12" s="1135"/>
      <c r="KVP12" s="1135"/>
      <c r="KVQ12" s="1135"/>
      <c r="KVR12" s="1135"/>
      <c r="KVS12" s="1135"/>
      <c r="KVT12" s="1135"/>
      <c r="KVU12" s="1135"/>
      <c r="KVV12" s="1135"/>
      <c r="KVW12" s="1135"/>
      <c r="KVX12" s="1135"/>
      <c r="KVY12" s="1135"/>
      <c r="KVZ12" s="1135"/>
      <c r="KWA12" s="1135"/>
      <c r="KWB12" s="1135"/>
      <c r="KWC12" s="1135"/>
      <c r="KWD12" s="1135"/>
      <c r="KWE12" s="1135"/>
      <c r="KWF12" s="1135"/>
      <c r="KWG12" s="1135"/>
      <c r="KWH12" s="1135"/>
      <c r="KWI12" s="1135"/>
      <c r="KWJ12" s="1135"/>
      <c r="KWK12" s="1135"/>
      <c r="KWL12" s="1135"/>
      <c r="KWM12" s="1135"/>
      <c r="KWN12" s="1135"/>
      <c r="KWO12" s="1135"/>
      <c r="KWP12" s="1135"/>
      <c r="KWQ12" s="1135"/>
      <c r="KWR12" s="1135"/>
      <c r="KWS12" s="1135"/>
      <c r="KWT12" s="1135"/>
      <c r="KWU12" s="1135"/>
      <c r="KWV12" s="1135"/>
      <c r="KWW12" s="1135"/>
      <c r="KWX12" s="1135"/>
      <c r="KWY12" s="1135"/>
      <c r="KWZ12" s="1135"/>
      <c r="KXA12" s="1135"/>
      <c r="KXB12" s="1135"/>
      <c r="KXC12" s="1135"/>
      <c r="KXD12" s="1135"/>
      <c r="KXE12" s="1135"/>
      <c r="KXF12" s="1135"/>
      <c r="KXG12" s="1135"/>
      <c r="KXH12" s="1135"/>
      <c r="KXI12" s="1135"/>
      <c r="KXJ12" s="1135"/>
      <c r="KXK12" s="1135"/>
      <c r="KXL12" s="1135"/>
      <c r="KXM12" s="1135"/>
      <c r="KXN12" s="1135"/>
      <c r="KXO12" s="1135"/>
      <c r="KXP12" s="1135"/>
      <c r="KXQ12" s="1135"/>
      <c r="KXR12" s="1135"/>
      <c r="KXS12" s="1135"/>
      <c r="KXT12" s="1135"/>
      <c r="KXU12" s="1135"/>
      <c r="KXV12" s="1135"/>
      <c r="KXW12" s="1135"/>
      <c r="KXX12" s="1135"/>
      <c r="KXY12" s="1135"/>
      <c r="KXZ12" s="1135"/>
      <c r="KYA12" s="1135"/>
      <c r="KYB12" s="1135"/>
      <c r="KYC12" s="1135"/>
      <c r="KYD12" s="1135"/>
      <c r="KYE12" s="1135"/>
      <c r="KYF12" s="1135"/>
      <c r="KYG12" s="1135"/>
      <c r="KYH12" s="1135"/>
      <c r="KYI12" s="1135"/>
      <c r="KYJ12" s="1135"/>
      <c r="KYK12" s="1135"/>
      <c r="KYL12" s="1135"/>
      <c r="KYM12" s="1135"/>
      <c r="KYN12" s="1135"/>
      <c r="KYO12" s="1135"/>
      <c r="KYP12" s="1135"/>
      <c r="KYQ12" s="1135"/>
      <c r="KYR12" s="1135"/>
      <c r="KYS12" s="1135"/>
      <c r="KYT12" s="1135"/>
      <c r="KYU12" s="1135"/>
      <c r="KYV12" s="1135"/>
      <c r="KYW12" s="1135"/>
      <c r="KYX12" s="1135"/>
      <c r="KYY12" s="1135"/>
      <c r="KYZ12" s="1135"/>
      <c r="KZA12" s="1135"/>
      <c r="KZB12" s="1135"/>
      <c r="KZC12" s="1135"/>
      <c r="KZD12" s="1135"/>
      <c r="KZE12" s="1135"/>
      <c r="KZF12" s="1135"/>
      <c r="KZG12" s="1135"/>
      <c r="KZH12" s="1135"/>
      <c r="KZI12" s="1135"/>
      <c r="KZJ12" s="1135"/>
      <c r="KZK12" s="1135"/>
      <c r="KZL12" s="1135"/>
      <c r="KZM12" s="1135"/>
      <c r="KZN12" s="1135"/>
      <c r="KZO12" s="1135"/>
      <c r="KZP12" s="1135"/>
      <c r="KZQ12" s="1135"/>
      <c r="KZR12" s="1135"/>
      <c r="KZS12" s="1135"/>
      <c r="KZT12" s="1135"/>
      <c r="KZU12" s="1135"/>
      <c r="KZV12" s="1135"/>
      <c r="KZW12" s="1135"/>
      <c r="KZX12" s="1135"/>
      <c r="KZY12" s="1135"/>
      <c r="KZZ12" s="1135"/>
      <c r="LAA12" s="1135"/>
      <c r="LAB12" s="1135"/>
      <c r="LAC12" s="1135"/>
      <c r="LAD12" s="1135"/>
      <c r="LAE12" s="1135"/>
      <c r="LAF12" s="1135"/>
      <c r="LAG12" s="1135"/>
      <c r="LAH12" s="1135"/>
      <c r="LAI12" s="1135"/>
      <c r="LAJ12" s="1135"/>
      <c r="LAK12" s="1135"/>
      <c r="LAL12" s="1135"/>
      <c r="LAM12" s="1135"/>
      <c r="LAN12" s="1135"/>
      <c r="LAO12" s="1135"/>
      <c r="LAP12" s="1135"/>
      <c r="LAQ12" s="1135"/>
      <c r="LAR12" s="1135"/>
      <c r="LAS12" s="1135"/>
      <c r="LAT12" s="1135"/>
      <c r="LAU12" s="1135"/>
      <c r="LAV12" s="1135"/>
      <c r="LAW12" s="1135"/>
      <c r="LAX12" s="1135"/>
      <c r="LAY12" s="1135"/>
      <c r="LAZ12" s="1135"/>
      <c r="LBA12" s="1135"/>
      <c r="LBB12" s="1135"/>
      <c r="LBC12" s="1135"/>
      <c r="LBD12" s="1135"/>
      <c r="LBE12" s="1135"/>
      <c r="LBF12" s="1135"/>
      <c r="LBG12" s="1135"/>
      <c r="LBH12" s="1135"/>
      <c r="LBI12" s="1135"/>
      <c r="LBJ12" s="1135"/>
      <c r="LBK12" s="1135"/>
      <c r="LBL12" s="1135"/>
      <c r="LBM12" s="1135"/>
      <c r="LBN12" s="1135"/>
      <c r="LBO12" s="1135"/>
      <c r="LBP12" s="1135"/>
      <c r="LBQ12" s="1135"/>
      <c r="LBR12" s="1135"/>
      <c r="LBS12" s="1135"/>
      <c r="LBT12" s="1135"/>
      <c r="LBU12" s="1135"/>
      <c r="LBV12" s="1135"/>
      <c r="LBW12" s="1135"/>
      <c r="LBX12" s="1135"/>
      <c r="LBY12" s="1135"/>
      <c r="LBZ12" s="1135"/>
      <c r="LCA12" s="1135"/>
      <c r="LCB12" s="1135"/>
      <c r="LCC12" s="1135"/>
      <c r="LCD12" s="1135"/>
      <c r="LCE12" s="1135"/>
      <c r="LCF12" s="1135"/>
      <c r="LCG12" s="1135"/>
      <c r="LCH12" s="1135"/>
      <c r="LCI12" s="1135"/>
      <c r="LCJ12" s="1135"/>
      <c r="LCK12" s="1135"/>
      <c r="LCL12" s="1135"/>
      <c r="LCM12" s="1135"/>
      <c r="LCN12" s="1135"/>
      <c r="LCO12" s="1135"/>
      <c r="LCP12" s="1135"/>
      <c r="LCQ12" s="1135"/>
      <c r="LCR12" s="1135"/>
      <c r="LCS12" s="1135"/>
      <c r="LCT12" s="1135"/>
      <c r="LCU12" s="1135"/>
      <c r="LCV12" s="1135"/>
      <c r="LCW12" s="1135"/>
      <c r="LCX12" s="1135"/>
      <c r="LCY12" s="1135"/>
      <c r="LCZ12" s="1135"/>
      <c r="LDA12" s="1135"/>
      <c r="LDB12" s="1135"/>
      <c r="LDC12" s="1135"/>
      <c r="LDD12" s="1135"/>
      <c r="LDE12" s="1135"/>
      <c r="LDF12" s="1135"/>
      <c r="LDG12" s="1135"/>
      <c r="LDH12" s="1135"/>
      <c r="LDI12" s="1135"/>
      <c r="LDJ12" s="1135"/>
      <c r="LDK12" s="1135"/>
      <c r="LDL12" s="1135"/>
      <c r="LDM12" s="1135"/>
      <c r="LDN12" s="1135"/>
      <c r="LDO12" s="1135"/>
      <c r="LDP12" s="1135"/>
      <c r="LDQ12" s="1135"/>
      <c r="LDR12" s="1135"/>
      <c r="LDS12" s="1135"/>
      <c r="LDT12" s="1135"/>
      <c r="LDU12" s="1135"/>
      <c r="LDV12" s="1135"/>
      <c r="LDW12" s="1135"/>
      <c r="LDX12" s="1135"/>
      <c r="LDY12" s="1135"/>
      <c r="LDZ12" s="1135"/>
      <c r="LEA12" s="1135"/>
      <c r="LEB12" s="1135"/>
      <c r="LEC12" s="1135"/>
      <c r="LED12" s="1135"/>
      <c r="LEE12" s="1135"/>
      <c r="LEF12" s="1135"/>
      <c r="LEG12" s="1135"/>
      <c r="LEH12" s="1135"/>
      <c r="LEI12" s="1135"/>
      <c r="LEJ12" s="1135"/>
      <c r="LEK12" s="1135"/>
      <c r="LEL12" s="1135"/>
      <c r="LEM12" s="1135"/>
      <c r="LEN12" s="1135"/>
      <c r="LEO12" s="1135"/>
      <c r="LEP12" s="1135"/>
      <c r="LEQ12" s="1135"/>
      <c r="LER12" s="1135"/>
      <c r="LES12" s="1135"/>
      <c r="LET12" s="1135"/>
      <c r="LEU12" s="1135"/>
      <c r="LEV12" s="1135"/>
      <c r="LEW12" s="1135"/>
      <c r="LEX12" s="1135"/>
      <c r="LEY12" s="1135"/>
      <c r="LEZ12" s="1135"/>
      <c r="LFA12" s="1135"/>
      <c r="LFB12" s="1135"/>
      <c r="LFC12" s="1135"/>
      <c r="LFD12" s="1135"/>
      <c r="LFE12" s="1135"/>
      <c r="LFF12" s="1135"/>
      <c r="LFG12" s="1135"/>
      <c r="LFH12" s="1135"/>
      <c r="LFI12" s="1135"/>
      <c r="LFJ12" s="1135"/>
      <c r="LFK12" s="1135"/>
      <c r="LFL12" s="1135"/>
      <c r="LFM12" s="1135"/>
      <c r="LFN12" s="1135"/>
      <c r="LFO12" s="1135"/>
      <c r="LFP12" s="1135"/>
      <c r="LFQ12" s="1135"/>
      <c r="LFR12" s="1135"/>
      <c r="LFS12" s="1135"/>
      <c r="LFT12" s="1135"/>
      <c r="LFU12" s="1135"/>
      <c r="LFV12" s="1135"/>
      <c r="LFW12" s="1135"/>
      <c r="LFX12" s="1135"/>
      <c r="LFY12" s="1135"/>
      <c r="LFZ12" s="1135"/>
      <c r="LGA12" s="1135"/>
      <c r="LGB12" s="1135"/>
      <c r="LGC12" s="1135"/>
      <c r="LGD12" s="1135"/>
      <c r="LGE12" s="1135"/>
      <c r="LGF12" s="1135"/>
      <c r="LGG12" s="1135"/>
      <c r="LGH12" s="1135"/>
      <c r="LGI12" s="1135"/>
      <c r="LGJ12" s="1135"/>
      <c r="LGK12" s="1135"/>
      <c r="LGL12" s="1135"/>
      <c r="LGM12" s="1135"/>
      <c r="LGN12" s="1135"/>
      <c r="LGO12" s="1135"/>
      <c r="LGP12" s="1135"/>
      <c r="LGQ12" s="1135"/>
      <c r="LGR12" s="1135"/>
      <c r="LGS12" s="1135"/>
      <c r="LGT12" s="1135"/>
      <c r="LGU12" s="1135"/>
      <c r="LGV12" s="1135"/>
      <c r="LGW12" s="1135"/>
      <c r="LGX12" s="1135"/>
      <c r="LGY12" s="1135"/>
      <c r="LGZ12" s="1135"/>
      <c r="LHA12" s="1135"/>
      <c r="LHB12" s="1135"/>
      <c r="LHC12" s="1135"/>
      <c r="LHD12" s="1135"/>
      <c r="LHE12" s="1135"/>
      <c r="LHF12" s="1135"/>
      <c r="LHG12" s="1135"/>
      <c r="LHH12" s="1135"/>
      <c r="LHI12" s="1135"/>
      <c r="LHJ12" s="1135"/>
      <c r="LHK12" s="1135"/>
      <c r="LHL12" s="1135"/>
      <c r="LHM12" s="1135"/>
      <c r="LHN12" s="1135"/>
      <c r="LHO12" s="1135"/>
      <c r="LHP12" s="1135"/>
      <c r="LHQ12" s="1135"/>
      <c r="LHR12" s="1135"/>
      <c r="LHS12" s="1135"/>
      <c r="LHT12" s="1135"/>
      <c r="LHU12" s="1135"/>
      <c r="LHV12" s="1135"/>
      <c r="LHW12" s="1135"/>
      <c r="LHX12" s="1135"/>
      <c r="LHY12" s="1135"/>
      <c r="LHZ12" s="1135"/>
      <c r="LIA12" s="1135"/>
      <c r="LIB12" s="1135"/>
      <c r="LIC12" s="1135"/>
      <c r="LID12" s="1135"/>
      <c r="LIE12" s="1135"/>
      <c r="LIF12" s="1135"/>
      <c r="LIG12" s="1135"/>
      <c r="LIH12" s="1135"/>
      <c r="LII12" s="1135"/>
      <c r="LIJ12" s="1135"/>
      <c r="LIK12" s="1135"/>
      <c r="LIL12" s="1135"/>
      <c r="LIM12" s="1135"/>
      <c r="LIN12" s="1135"/>
      <c r="LIO12" s="1135"/>
      <c r="LIP12" s="1135"/>
      <c r="LIQ12" s="1135"/>
      <c r="LIR12" s="1135"/>
      <c r="LIS12" s="1135"/>
      <c r="LIT12" s="1135"/>
      <c r="LIU12" s="1135"/>
      <c r="LIV12" s="1135"/>
      <c r="LIW12" s="1135"/>
      <c r="LIX12" s="1135"/>
      <c r="LIY12" s="1135"/>
      <c r="LIZ12" s="1135"/>
      <c r="LJA12" s="1135"/>
      <c r="LJB12" s="1135"/>
      <c r="LJC12" s="1135"/>
      <c r="LJD12" s="1135"/>
      <c r="LJE12" s="1135"/>
      <c r="LJF12" s="1135"/>
      <c r="LJG12" s="1135"/>
      <c r="LJH12" s="1135"/>
      <c r="LJI12" s="1135"/>
      <c r="LJJ12" s="1135"/>
      <c r="LJK12" s="1135"/>
      <c r="LJL12" s="1135"/>
      <c r="LJM12" s="1135"/>
      <c r="LJN12" s="1135"/>
      <c r="LJO12" s="1135"/>
      <c r="LJP12" s="1135"/>
      <c r="LJQ12" s="1135"/>
      <c r="LJR12" s="1135"/>
      <c r="LJS12" s="1135"/>
      <c r="LJT12" s="1135"/>
      <c r="LJU12" s="1135"/>
      <c r="LJV12" s="1135"/>
      <c r="LJW12" s="1135"/>
      <c r="LJX12" s="1135"/>
      <c r="LJY12" s="1135"/>
      <c r="LJZ12" s="1135"/>
      <c r="LKA12" s="1135"/>
      <c r="LKB12" s="1135"/>
      <c r="LKC12" s="1135"/>
      <c r="LKD12" s="1135"/>
      <c r="LKE12" s="1135"/>
      <c r="LKF12" s="1135"/>
      <c r="LKG12" s="1135"/>
      <c r="LKH12" s="1135"/>
      <c r="LKI12" s="1135"/>
      <c r="LKJ12" s="1135"/>
      <c r="LKK12" s="1135"/>
      <c r="LKL12" s="1135"/>
      <c r="LKM12" s="1135"/>
      <c r="LKN12" s="1135"/>
      <c r="LKO12" s="1135"/>
      <c r="LKP12" s="1135"/>
      <c r="LKQ12" s="1135"/>
      <c r="LKR12" s="1135"/>
      <c r="LKS12" s="1135"/>
      <c r="LKT12" s="1135"/>
      <c r="LKU12" s="1135"/>
      <c r="LKV12" s="1135"/>
      <c r="LKW12" s="1135"/>
      <c r="LKX12" s="1135"/>
      <c r="LKY12" s="1135"/>
      <c r="LKZ12" s="1135"/>
      <c r="LLA12" s="1135"/>
      <c r="LLB12" s="1135"/>
      <c r="LLC12" s="1135"/>
      <c r="LLD12" s="1135"/>
      <c r="LLE12" s="1135"/>
      <c r="LLF12" s="1135"/>
      <c r="LLG12" s="1135"/>
      <c r="LLH12" s="1135"/>
      <c r="LLI12" s="1135"/>
      <c r="LLJ12" s="1135"/>
      <c r="LLK12" s="1135"/>
      <c r="LLL12" s="1135"/>
      <c r="LLM12" s="1135"/>
      <c r="LLN12" s="1135"/>
      <c r="LLO12" s="1135"/>
      <c r="LLP12" s="1135"/>
      <c r="LLQ12" s="1135"/>
      <c r="LLR12" s="1135"/>
      <c r="LLS12" s="1135"/>
      <c r="LLT12" s="1135"/>
      <c r="LLU12" s="1135"/>
      <c r="LLV12" s="1135"/>
      <c r="LLW12" s="1135"/>
      <c r="LLX12" s="1135"/>
      <c r="LLY12" s="1135"/>
      <c r="LLZ12" s="1135"/>
      <c r="LMA12" s="1135"/>
      <c r="LMB12" s="1135"/>
      <c r="LMC12" s="1135"/>
      <c r="LMD12" s="1135"/>
      <c r="LME12" s="1135"/>
      <c r="LMF12" s="1135"/>
      <c r="LMG12" s="1135"/>
      <c r="LMH12" s="1135"/>
      <c r="LMI12" s="1135"/>
      <c r="LMJ12" s="1135"/>
      <c r="LMK12" s="1135"/>
      <c r="LML12" s="1135"/>
      <c r="LMM12" s="1135"/>
      <c r="LMN12" s="1135"/>
      <c r="LMO12" s="1135"/>
      <c r="LMP12" s="1135"/>
      <c r="LMQ12" s="1135"/>
      <c r="LMR12" s="1135"/>
      <c r="LMS12" s="1135"/>
      <c r="LMT12" s="1135"/>
      <c r="LMU12" s="1135"/>
      <c r="LMV12" s="1135"/>
      <c r="LMW12" s="1135"/>
      <c r="LMX12" s="1135"/>
      <c r="LMY12" s="1135"/>
      <c r="LMZ12" s="1135"/>
      <c r="LNA12" s="1135"/>
      <c r="LNB12" s="1135"/>
      <c r="LNC12" s="1135"/>
      <c r="LND12" s="1135"/>
      <c r="LNE12" s="1135"/>
      <c r="LNF12" s="1135"/>
      <c r="LNG12" s="1135"/>
      <c r="LNH12" s="1135"/>
      <c r="LNI12" s="1135"/>
      <c r="LNJ12" s="1135"/>
      <c r="LNK12" s="1135"/>
      <c r="LNL12" s="1135"/>
      <c r="LNM12" s="1135"/>
      <c r="LNN12" s="1135"/>
      <c r="LNO12" s="1135"/>
      <c r="LNP12" s="1135"/>
      <c r="LNQ12" s="1135"/>
      <c r="LNR12" s="1135"/>
      <c r="LNS12" s="1135"/>
      <c r="LNT12" s="1135"/>
      <c r="LNU12" s="1135"/>
      <c r="LNV12" s="1135"/>
      <c r="LNW12" s="1135"/>
      <c r="LNX12" s="1135"/>
      <c r="LNY12" s="1135"/>
      <c r="LNZ12" s="1135"/>
      <c r="LOA12" s="1135"/>
      <c r="LOB12" s="1135"/>
      <c r="LOC12" s="1135"/>
      <c r="LOD12" s="1135"/>
      <c r="LOE12" s="1135"/>
      <c r="LOF12" s="1135"/>
      <c r="LOG12" s="1135"/>
      <c r="LOH12" s="1135"/>
      <c r="LOI12" s="1135"/>
      <c r="LOJ12" s="1135"/>
      <c r="LOK12" s="1135"/>
      <c r="LOL12" s="1135"/>
      <c r="LOM12" s="1135"/>
      <c r="LON12" s="1135"/>
      <c r="LOO12" s="1135"/>
      <c r="LOP12" s="1135"/>
      <c r="LOQ12" s="1135"/>
      <c r="LOR12" s="1135"/>
      <c r="LOS12" s="1135"/>
      <c r="LOT12" s="1135"/>
      <c r="LOU12" s="1135"/>
      <c r="LOV12" s="1135"/>
      <c r="LOW12" s="1135"/>
      <c r="LOX12" s="1135"/>
      <c r="LOY12" s="1135"/>
      <c r="LOZ12" s="1135"/>
      <c r="LPA12" s="1135"/>
      <c r="LPB12" s="1135"/>
      <c r="LPC12" s="1135"/>
      <c r="LPD12" s="1135"/>
      <c r="LPE12" s="1135"/>
      <c r="LPF12" s="1135"/>
      <c r="LPG12" s="1135"/>
      <c r="LPH12" s="1135"/>
      <c r="LPI12" s="1135"/>
      <c r="LPJ12" s="1135"/>
      <c r="LPK12" s="1135"/>
      <c r="LPL12" s="1135"/>
      <c r="LPM12" s="1135"/>
      <c r="LPN12" s="1135"/>
      <c r="LPO12" s="1135"/>
      <c r="LPP12" s="1135"/>
      <c r="LPQ12" s="1135"/>
      <c r="LPR12" s="1135"/>
      <c r="LPS12" s="1135"/>
      <c r="LPT12" s="1135"/>
      <c r="LPU12" s="1135"/>
      <c r="LPV12" s="1135"/>
      <c r="LPW12" s="1135"/>
      <c r="LPX12" s="1135"/>
      <c r="LPY12" s="1135"/>
      <c r="LPZ12" s="1135"/>
      <c r="LQA12" s="1135"/>
      <c r="LQB12" s="1135"/>
      <c r="LQC12" s="1135"/>
      <c r="LQD12" s="1135"/>
      <c r="LQE12" s="1135"/>
      <c r="LQF12" s="1135"/>
      <c r="LQG12" s="1135"/>
      <c r="LQH12" s="1135"/>
      <c r="LQI12" s="1135"/>
      <c r="LQJ12" s="1135"/>
      <c r="LQK12" s="1135"/>
      <c r="LQL12" s="1135"/>
      <c r="LQM12" s="1135"/>
      <c r="LQN12" s="1135"/>
      <c r="LQO12" s="1135"/>
      <c r="LQP12" s="1135"/>
      <c r="LQQ12" s="1135"/>
      <c r="LQR12" s="1135"/>
      <c r="LQS12" s="1135"/>
      <c r="LQT12" s="1135"/>
      <c r="LQU12" s="1135"/>
      <c r="LQV12" s="1135"/>
      <c r="LQW12" s="1135"/>
      <c r="LQX12" s="1135"/>
      <c r="LQY12" s="1135"/>
      <c r="LQZ12" s="1135"/>
      <c r="LRA12" s="1135"/>
      <c r="LRB12" s="1135"/>
      <c r="LRC12" s="1135"/>
      <c r="LRD12" s="1135"/>
      <c r="LRE12" s="1135"/>
      <c r="LRF12" s="1135"/>
      <c r="LRG12" s="1135"/>
      <c r="LRH12" s="1135"/>
      <c r="LRI12" s="1135"/>
      <c r="LRJ12" s="1135"/>
      <c r="LRK12" s="1135"/>
      <c r="LRL12" s="1135"/>
      <c r="LRM12" s="1135"/>
      <c r="LRN12" s="1135"/>
      <c r="LRO12" s="1135"/>
      <c r="LRP12" s="1135"/>
      <c r="LRQ12" s="1135"/>
      <c r="LRR12" s="1135"/>
      <c r="LRS12" s="1135"/>
      <c r="LRT12" s="1135"/>
      <c r="LRU12" s="1135"/>
      <c r="LRV12" s="1135"/>
      <c r="LRW12" s="1135"/>
      <c r="LRX12" s="1135"/>
      <c r="LRY12" s="1135"/>
      <c r="LRZ12" s="1135"/>
      <c r="LSA12" s="1135"/>
      <c r="LSB12" s="1135"/>
      <c r="LSC12" s="1135"/>
      <c r="LSD12" s="1135"/>
      <c r="LSE12" s="1135"/>
      <c r="LSF12" s="1135"/>
      <c r="LSG12" s="1135"/>
      <c r="LSH12" s="1135"/>
      <c r="LSI12" s="1135"/>
      <c r="LSJ12" s="1135"/>
      <c r="LSK12" s="1135"/>
      <c r="LSL12" s="1135"/>
      <c r="LSM12" s="1135"/>
      <c r="LSN12" s="1135"/>
      <c r="LSO12" s="1135"/>
      <c r="LSP12" s="1135"/>
      <c r="LSQ12" s="1135"/>
      <c r="LSR12" s="1135"/>
      <c r="LSS12" s="1135"/>
      <c r="LST12" s="1135"/>
      <c r="LSU12" s="1135"/>
      <c r="LSV12" s="1135"/>
      <c r="LSW12" s="1135"/>
      <c r="LSX12" s="1135"/>
      <c r="LSY12" s="1135"/>
      <c r="LSZ12" s="1135"/>
      <c r="LTA12" s="1135"/>
      <c r="LTB12" s="1135"/>
      <c r="LTC12" s="1135"/>
      <c r="LTD12" s="1135"/>
      <c r="LTE12" s="1135"/>
      <c r="LTF12" s="1135"/>
      <c r="LTG12" s="1135"/>
      <c r="LTH12" s="1135"/>
      <c r="LTI12" s="1135"/>
      <c r="LTJ12" s="1135"/>
      <c r="LTK12" s="1135"/>
      <c r="LTL12" s="1135"/>
      <c r="LTM12" s="1135"/>
      <c r="LTN12" s="1135"/>
      <c r="LTO12" s="1135"/>
      <c r="LTP12" s="1135"/>
      <c r="LTQ12" s="1135"/>
      <c r="LTR12" s="1135"/>
      <c r="LTS12" s="1135"/>
      <c r="LTT12" s="1135"/>
      <c r="LTU12" s="1135"/>
      <c r="LTV12" s="1135"/>
      <c r="LTW12" s="1135"/>
      <c r="LTX12" s="1135"/>
      <c r="LTY12" s="1135"/>
      <c r="LTZ12" s="1135"/>
      <c r="LUA12" s="1135"/>
      <c r="LUB12" s="1135"/>
      <c r="LUC12" s="1135"/>
      <c r="LUD12" s="1135"/>
      <c r="LUE12" s="1135"/>
      <c r="LUF12" s="1135"/>
      <c r="LUG12" s="1135"/>
      <c r="LUH12" s="1135"/>
      <c r="LUI12" s="1135"/>
      <c r="LUJ12" s="1135"/>
      <c r="LUK12" s="1135"/>
      <c r="LUL12" s="1135"/>
      <c r="LUM12" s="1135"/>
      <c r="LUN12" s="1135"/>
      <c r="LUO12" s="1135"/>
      <c r="LUP12" s="1135"/>
      <c r="LUQ12" s="1135"/>
      <c r="LUR12" s="1135"/>
      <c r="LUS12" s="1135"/>
      <c r="LUT12" s="1135"/>
      <c r="LUU12" s="1135"/>
      <c r="LUV12" s="1135"/>
      <c r="LUW12" s="1135"/>
      <c r="LUX12" s="1135"/>
      <c r="LUY12" s="1135"/>
      <c r="LUZ12" s="1135"/>
      <c r="LVA12" s="1135"/>
      <c r="LVB12" s="1135"/>
      <c r="LVC12" s="1135"/>
      <c r="LVD12" s="1135"/>
      <c r="LVE12" s="1135"/>
      <c r="LVF12" s="1135"/>
      <c r="LVG12" s="1135"/>
      <c r="LVH12" s="1135"/>
      <c r="LVI12" s="1135"/>
      <c r="LVJ12" s="1135"/>
      <c r="LVK12" s="1135"/>
      <c r="LVL12" s="1135"/>
      <c r="LVM12" s="1135"/>
      <c r="LVN12" s="1135"/>
      <c r="LVO12" s="1135"/>
      <c r="LVP12" s="1135"/>
      <c r="LVQ12" s="1135"/>
      <c r="LVR12" s="1135"/>
      <c r="LVS12" s="1135"/>
      <c r="LVT12" s="1135"/>
      <c r="LVU12" s="1135"/>
      <c r="LVV12" s="1135"/>
      <c r="LVW12" s="1135"/>
      <c r="LVX12" s="1135"/>
      <c r="LVY12" s="1135"/>
      <c r="LVZ12" s="1135"/>
      <c r="LWA12" s="1135"/>
      <c r="LWB12" s="1135"/>
      <c r="LWC12" s="1135"/>
      <c r="LWD12" s="1135"/>
      <c r="LWE12" s="1135"/>
      <c r="LWF12" s="1135"/>
      <c r="LWG12" s="1135"/>
      <c r="LWH12" s="1135"/>
      <c r="LWI12" s="1135"/>
      <c r="LWJ12" s="1135"/>
      <c r="LWK12" s="1135"/>
      <c r="LWL12" s="1135"/>
      <c r="LWM12" s="1135"/>
      <c r="LWN12" s="1135"/>
      <c r="LWO12" s="1135"/>
      <c r="LWP12" s="1135"/>
      <c r="LWQ12" s="1135"/>
      <c r="LWR12" s="1135"/>
      <c r="LWS12" s="1135"/>
      <c r="LWT12" s="1135"/>
      <c r="LWU12" s="1135"/>
      <c r="LWV12" s="1135"/>
      <c r="LWW12" s="1135"/>
      <c r="LWX12" s="1135"/>
      <c r="LWY12" s="1135"/>
      <c r="LWZ12" s="1135"/>
      <c r="LXA12" s="1135"/>
      <c r="LXB12" s="1135"/>
      <c r="LXC12" s="1135"/>
      <c r="LXD12" s="1135"/>
      <c r="LXE12" s="1135"/>
      <c r="LXF12" s="1135"/>
      <c r="LXG12" s="1135"/>
      <c r="LXH12" s="1135"/>
      <c r="LXI12" s="1135"/>
      <c r="LXJ12" s="1135"/>
      <c r="LXK12" s="1135"/>
      <c r="LXL12" s="1135"/>
      <c r="LXM12" s="1135"/>
      <c r="LXN12" s="1135"/>
      <c r="LXO12" s="1135"/>
      <c r="LXP12" s="1135"/>
      <c r="LXQ12" s="1135"/>
      <c r="LXR12" s="1135"/>
      <c r="LXS12" s="1135"/>
      <c r="LXT12" s="1135"/>
      <c r="LXU12" s="1135"/>
      <c r="LXV12" s="1135"/>
      <c r="LXW12" s="1135"/>
      <c r="LXX12" s="1135"/>
      <c r="LXY12" s="1135"/>
      <c r="LXZ12" s="1135"/>
      <c r="LYA12" s="1135"/>
      <c r="LYB12" s="1135"/>
      <c r="LYC12" s="1135"/>
      <c r="LYD12" s="1135"/>
      <c r="LYE12" s="1135"/>
      <c r="LYF12" s="1135"/>
      <c r="LYG12" s="1135"/>
      <c r="LYH12" s="1135"/>
      <c r="LYI12" s="1135"/>
      <c r="LYJ12" s="1135"/>
      <c r="LYK12" s="1135"/>
      <c r="LYL12" s="1135"/>
      <c r="LYM12" s="1135"/>
      <c r="LYN12" s="1135"/>
      <c r="LYO12" s="1135"/>
      <c r="LYP12" s="1135"/>
      <c r="LYQ12" s="1135"/>
      <c r="LYR12" s="1135"/>
      <c r="LYS12" s="1135"/>
      <c r="LYT12" s="1135"/>
      <c r="LYU12" s="1135"/>
      <c r="LYV12" s="1135"/>
      <c r="LYW12" s="1135"/>
      <c r="LYX12" s="1135"/>
      <c r="LYY12" s="1135"/>
      <c r="LYZ12" s="1135"/>
      <c r="LZA12" s="1135"/>
      <c r="LZB12" s="1135"/>
      <c r="LZC12" s="1135"/>
      <c r="LZD12" s="1135"/>
      <c r="LZE12" s="1135"/>
      <c r="LZF12" s="1135"/>
      <c r="LZG12" s="1135"/>
      <c r="LZH12" s="1135"/>
      <c r="LZI12" s="1135"/>
      <c r="LZJ12" s="1135"/>
      <c r="LZK12" s="1135"/>
      <c r="LZL12" s="1135"/>
      <c r="LZM12" s="1135"/>
      <c r="LZN12" s="1135"/>
      <c r="LZO12" s="1135"/>
      <c r="LZP12" s="1135"/>
      <c r="LZQ12" s="1135"/>
      <c r="LZR12" s="1135"/>
      <c r="LZS12" s="1135"/>
      <c r="LZT12" s="1135"/>
      <c r="LZU12" s="1135"/>
      <c r="LZV12" s="1135"/>
      <c r="LZW12" s="1135"/>
      <c r="LZX12" s="1135"/>
      <c r="LZY12" s="1135"/>
      <c r="LZZ12" s="1135"/>
      <c r="MAA12" s="1135"/>
      <c r="MAB12" s="1135"/>
      <c r="MAC12" s="1135"/>
      <c r="MAD12" s="1135"/>
      <c r="MAE12" s="1135"/>
      <c r="MAF12" s="1135"/>
      <c r="MAG12" s="1135"/>
      <c r="MAH12" s="1135"/>
      <c r="MAI12" s="1135"/>
      <c r="MAJ12" s="1135"/>
      <c r="MAK12" s="1135"/>
      <c r="MAL12" s="1135"/>
      <c r="MAM12" s="1135"/>
      <c r="MAN12" s="1135"/>
      <c r="MAO12" s="1135"/>
      <c r="MAP12" s="1135"/>
      <c r="MAQ12" s="1135"/>
      <c r="MAR12" s="1135"/>
      <c r="MAS12" s="1135"/>
      <c r="MAT12" s="1135"/>
      <c r="MAU12" s="1135"/>
      <c r="MAV12" s="1135"/>
      <c r="MAW12" s="1135"/>
      <c r="MAX12" s="1135"/>
      <c r="MAY12" s="1135"/>
      <c r="MAZ12" s="1135"/>
      <c r="MBA12" s="1135"/>
      <c r="MBB12" s="1135"/>
      <c r="MBC12" s="1135"/>
      <c r="MBD12" s="1135"/>
      <c r="MBE12" s="1135"/>
      <c r="MBF12" s="1135"/>
      <c r="MBG12" s="1135"/>
      <c r="MBH12" s="1135"/>
      <c r="MBI12" s="1135"/>
      <c r="MBJ12" s="1135"/>
      <c r="MBK12" s="1135"/>
      <c r="MBL12" s="1135"/>
      <c r="MBM12" s="1135"/>
      <c r="MBN12" s="1135"/>
      <c r="MBO12" s="1135"/>
      <c r="MBP12" s="1135"/>
      <c r="MBQ12" s="1135"/>
      <c r="MBR12" s="1135"/>
      <c r="MBS12" s="1135"/>
      <c r="MBT12" s="1135"/>
      <c r="MBU12" s="1135"/>
      <c r="MBV12" s="1135"/>
      <c r="MBW12" s="1135"/>
      <c r="MBX12" s="1135"/>
      <c r="MBY12" s="1135"/>
      <c r="MBZ12" s="1135"/>
      <c r="MCA12" s="1135"/>
      <c r="MCB12" s="1135"/>
      <c r="MCC12" s="1135"/>
      <c r="MCD12" s="1135"/>
      <c r="MCE12" s="1135"/>
      <c r="MCF12" s="1135"/>
      <c r="MCG12" s="1135"/>
      <c r="MCH12" s="1135"/>
      <c r="MCI12" s="1135"/>
      <c r="MCJ12" s="1135"/>
      <c r="MCK12" s="1135"/>
      <c r="MCL12" s="1135"/>
      <c r="MCM12" s="1135"/>
      <c r="MCN12" s="1135"/>
      <c r="MCO12" s="1135"/>
      <c r="MCP12" s="1135"/>
      <c r="MCQ12" s="1135"/>
      <c r="MCR12" s="1135"/>
      <c r="MCS12" s="1135"/>
      <c r="MCT12" s="1135"/>
      <c r="MCU12" s="1135"/>
      <c r="MCV12" s="1135"/>
      <c r="MCW12" s="1135"/>
      <c r="MCX12" s="1135"/>
      <c r="MCY12" s="1135"/>
      <c r="MCZ12" s="1135"/>
      <c r="MDA12" s="1135"/>
      <c r="MDB12" s="1135"/>
      <c r="MDC12" s="1135"/>
      <c r="MDD12" s="1135"/>
      <c r="MDE12" s="1135"/>
      <c r="MDF12" s="1135"/>
      <c r="MDG12" s="1135"/>
      <c r="MDH12" s="1135"/>
      <c r="MDI12" s="1135"/>
      <c r="MDJ12" s="1135"/>
      <c r="MDK12" s="1135"/>
      <c r="MDL12" s="1135"/>
      <c r="MDM12" s="1135"/>
      <c r="MDN12" s="1135"/>
      <c r="MDO12" s="1135"/>
      <c r="MDP12" s="1135"/>
      <c r="MDQ12" s="1135"/>
      <c r="MDR12" s="1135"/>
      <c r="MDS12" s="1135"/>
      <c r="MDT12" s="1135"/>
      <c r="MDU12" s="1135"/>
      <c r="MDV12" s="1135"/>
      <c r="MDW12" s="1135"/>
      <c r="MDX12" s="1135"/>
      <c r="MDY12" s="1135"/>
      <c r="MDZ12" s="1135"/>
      <c r="MEA12" s="1135"/>
      <c r="MEB12" s="1135"/>
      <c r="MEC12" s="1135"/>
      <c r="MED12" s="1135"/>
      <c r="MEE12" s="1135"/>
      <c r="MEF12" s="1135"/>
      <c r="MEG12" s="1135"/>
      <c r="MEH12" s="1135"/>
      <c r="MEI12" s="1135"/>
      <c r="MEJ12" s="1135"/>
      <c r="MEK12" s="1135"/>
      <c r="MEL12" s="1135"/>
      <c r="MEM12" s="1135"/>
      <c r="MEN12" s="1135"/>
      <c r="MEO12" s="1135"/>
      <c r="MEP12" s="1135"/>
      <c r="MEQ12" s="1135"/>
      <c r="MER12" s="1135"/>
      <c r="MES12" s="1135"/>
      <c r="MET12" s="1135"/>
      <c r="MEU12" s="1135"/>
      <c r="MEV12" s="1135"/>
      <c r="MEW12" s="1135"/>
      <c r="MEX12" s="1135"/>
      <c r="MEY12" s="1135"/>
      <c r="MEZ12" s="1135"/>
      <c r="MFA12" s="1135"/>
      <c r="MFB12" s="1135"/>
      <c r="MFC12" s="1135"/>
      <c r="MFD12" s="1135"/>
      <c r="MFE12" s="1135"/>
      <c r="MFF12" s="1135"/>
      <c r="MFG12" s="1135"/>
      <c r="MFH12" s="1135"/>
      <c r="MFI12" s="1135"/>
      <c r="MFJ12" s="1135"/>
      <c r="MFK12" s="1135"/>
      <c r="MFL12" s="1135"/>
      <c r="MFM12" s="1135"/>
      <c r="MFN12" s="1135"/>
      <c r="MFO12" s="1135"/>
      <c r="MFP12" s="1135"/>
      <c r="MFQ12" s="1135"/>
      <c r="MFR12" s="1135"/>
      <c r="MFS12" s="1135"/>
      <c r="MFT12" s="1135"/>
      <c r="MFU12" s="1135"/>
      <c r="MFV12" s="1135"/>
      <c r="MFW12" s="1135"/>
      <c r="MFX12" s="1135"/>
      <c r="MFY12" s="1135"/>
      <c r="MFZ12" s="1135"/>
      <c r="MGA12" s="1135"/>
      <c r="MGB12" s="1135"/>
      <c r="MGC12" s="1135"/>
      <c r="MGD12" s="1135"/>
      <c r="MGE12" s="1135"/>
      <c r="MGF12" s="1135"/>
      <c r="MGG12" s="1135"/>
      <c r="MGH12" s="1135"/>
      <c r="MGI12" s="1135"/>
      <c r="MGJ12" s="1135"/>
      <c r="MGK12" s="1135"/>
      <c r="MGL12" s="1135"/>
      <c r="MGM12" s="1135"/>
      <c r="MGN12" s="1135"/>
      <c r="MGO12" s="1135"/>
      <c r="MGP12" s="1135"/>
      <c r="MGQ12" s="1135"/>
      <c r="MGR12" s="1135"/>
      <c r="MGS12" s="1135"/>
      <c r="MGT12" s="1135"/>
      <c r="MGU12" s="1135"/>
      <c r="MGV12" s="1135"/>
      <c r="MGW12" s="1135"/>
      <c r="MGX12" s="1135"/>
      <c r="MGY12" s="1135"/>
      <c r="MGZ12" s="1135"/>
      <c r="MHA12" s="1135"/>
      <c r="MHB12" s="1135"/>
      <c r="MHC12" s="1135"/>
      <c r="MHD12" s="1135"/>
      <c r="MHE12" s="1135"/>
      <c r="MHF12" s="1135"/>
      <c r="MHG12" s="1135"/>
      <c r="MHH12" s="1135"/>
      <c r="MHI12" s="1135"/>
      <c r="MHJ12" s="1135"/>
      <c r="MHK12" s="1135"/>
      <c r="MHL12" s="1135"/>
      <c r="MHM12" s="1135"/>
      <c r="MHN12" s="1135"/>
      <c r="MHO12" s="1135"/>
      <c r="MHP12" s="1135"/>
      <c r="MHQ12" s="1135"/>
      <c r="MHR12" s="1135"/>
      <c r="MHS12" s="1135"/>
      <c r="MHT12" s="1135"/>
      <c r="MHU12" s="1135"/>
      <c r="MHV12" s="1135"/>
      <c r="MHW12" s="1135"/>
      <c r="MHX12" s="1135"/>
      <c r="MHY12" s="1135"/>
      <c r="MHZ12" s="1135"/>
      <c r="MIA12" s="1135"/>
      <c r="MIB12" s="1135"/>
      <c r="MIC12" s="1135"/>
      <c r="MID12" s="1135"/>
      <c r="MIE12" s="1135"/>
      <c r="MIF12" s="1135"/>
      <c r="MIG12" s="1135"/>
      <c r="MIH12" s="1135"/>
      <c r="MII12" s="1135"/>
      <c r="MIJ12" s="1135"/>
      <c r="MIK12" s="1135"/>
      <c r="MIL12" s="1135"/>
      <c r="MIM12" s="1135"/>
      <c r="MIN12" s="1135"/>
      <c r="MIO12" s="1135"/>
      <c r="MIP12" s="1135"/>
      <c r="MIQ12" s="1135"/>
      <c r="MIR12" s="1135"/>
      <c r="MIS12" s="1135"/>
      <c r="MIT12" s="1135"/>
      <c r="MIU12" s="1135"/>
      <c r="MIV12" s="1135"/>
      <c r="MIW12" s="1135"/>
      <c r="MIX12" s="1135"/>
      <c r="MIY12" s="1135"/>
      <c r="MIZ12" s="1135"/>
      <c r="MJA12" s="1135"/>
      <c r="MJB12" s="1135"/>
      <c r="MJC12" s="1135"/>
      <c r="MJD12" s="1135"/>
      <c r="MJE12" s="1135"/>
      <c r="MJF12" s="1135"/>
      <c r="MJG12" s="1135"/>
      <c r="MJH12" s="1135"/>
      <c r="MJI12" s="1135"/>
      <c r="MJJ12" s="1135"/>
      <c r="MJK12" s="1135"/>
      <c r="MJL12" s="1135"/>
      <c r="MJM12" s="1135"/>
      <c r="MJN12" s="1135"/>
      <c r="MJO12" s="1135"/>
      <c r="MJP12" s="1135"/>
      <c r="MJQ12" s="1135"/>
      <c r="MJR12" s="1135"/>
      <c r="MJS12" s="1135"/>
      <c r="MJT12" s="1135"/>
      <c r="MJU12" s="1135"/>
      <c r="MJV12" s="1135"/>
      <c r="MJW12" s="1135"/>
      <c r="MJX12" s="1135"/>
      <c r="MJY12" s="1135"/>
      <c r="MJZ12" s="1135"/>
      <c r="MKA12" s="1135"/>
      <c r="MKB12" s="1135"/>
      <c r="MKC12" s="1135"/>
      <c r="MKD12" s="1135"/>
      <c r="MKE12" s="1135"/>
      <c r="MKF12" s="1135"/>
      <c r="MKG12" s="1135"/>
      <c r="MKH12" s="1135"/>
      <c r="MKI12" s="1135"/>
      <c r="MKJ12" s="1135"/>
      <c r="MKK12" s="1135"/>
      <c r="MKL12" s="1135"/>
      <c r="MKM12" s="1135"/>
      <c r="MKN12" s="1135"/>
      <c r="MKO12" s="1135"/>
      <c r="MKP12" s="1135"/>
      <c r="MKQ12" s="1135"/>
      <c r="MKR12" s="1135"/>
      <c r="MKS12" s="1135"/>
      <c r="MKT12" s="1135"/>
      <c r="MKU12" s="1135"/>
      <c r="MKV12" s="1135"/>
      <c r="MKW12" s="1135"/>
      <c r="MKX12" s="1135"/>
      <c r="MKY12" s="1135"/>
      <c r="MKZ12" s="1135"/>
      <c r="MLA12" s="1135"/>
      <c r="MLB12" s="1135"/>
      <c r="MLC12" s="1135"/>
      <c r="MLD12" s="1135"/>
      <c r="MLE12" s="1135"/>
      <c r="MLF12" s="1135"/>
      <c r="MLG12" s="1135"/>
      <c r="MLH12" s="1135"/>
      <c r="MLI12" s="1135"/>
      <c r="MLJ12" s="1135"/>
      <c r="MLK12" s="1135"/>
      <c r="MLL12" s="1135"/>
      <c r="MLM12" s="1135"/>
      <c r="MLN12" s="1135"/>
      <c r="MLO12" s="1135"/>
      <c r="MLP12" s="1135"/>
      <c r="MLQ12" s="1135"/>
      <c r="MLR12" s="1135"/>
      <c r="MLS12" s="1135"/>
      <c r="MLT12" s="1135"/>
      <c r="MLU12" s="1135"/>
      <c r="MLV12" s="1135"/>
      <c r="MLW12" s="1135"/>
      <c r="MLX12" s="1135"/>
      <c r="MLY12" s="1135"/>
      <c r="MLZ12" s="1135"/>
      <c r="MMA12" s="1135"/>
      <c r="MMB12" s="1135"/>
      <c r="MMC12" s="1135"/>
      <c r="MMD12" s="1135"/>
      <c r="MME12" s="1135"/>
      <c r="MMF12" s="1135"/>
      <c r="MMG12" s="1135"/>
      <c r="MMH12" s="1135"/>
      <c r="MMI12" s="1135"/>
      <c r="MMJ12" s="1135"/>
      <c r="MMK12" s="1135"/>
      <c r="MML12" s="1135"/>
      <c r="MMM12" s="1135"/>
      <c r="MMN12" s="1135"/>
      <c r="MMO12" s="1135"/>
      <c r="MMP12" s="1135"/>
      <c r="MMQ12" s="1135"/>
      <c r="MMR12" s="1135"/>
      <c r="MMS12" s="1135"/>
      <c r="MMT12" s="1135"/>
      <c r="MMU12" s="1135"/>
      <c r="MMV12" s="1135"/>
      <c r="MMW12" s="1135"/>
      <c r="MMX12" s="1135"/>
      <c r="MMY12" s="1135"/>
      <c r="MMZ12" s="1135"/>
      <c r="MNA12" s="1135"/>
      <c r="MNB12" s="1135"/>
      <c r="MNC12" s="1135"/>
      <c r="MND12" s="1135"/>
      <c r="MNE12" s="1135"/>
      <c r="MNF12" s="1135"/>
      <c r="MNG12" s="1135"/>
      <c r="MNH12" s="1135"/>
      <c r="MNI12" s="1135"/>
      <c r="MNJ12" s="1135"/>
      <c r="MNK12" s="1135"/>
      <c r="MNL12" s="1135"/>
      <c r="MNM12" s="1135"/>
      <c r="MNN12" s="1135"/>
      <c r="MNO12" s="1135"/>
      <c r="MNP12" s="1135"/>
      <c r="MNQ12" s="1135"/>
      <c r="MNR12" s="1135"/>
      <c r="MNS12" s="1135"/>
      <c r="MNT12" s="1135"/>
      <c r="MNU12" s="1135"/>
      <c r="MNV12" s="1135"/>
      <c r="MNW12" s="1135"/>
      <c r="MNX12" s="1135"/>
      <c r="MNY12" s="1135"/>
      <c r="MNZ12" s="1135"/>
      <c r="MOA12" s="1135"/>
      <c r="MOB12" s="1135"/>
      <c r="MOC12" s="1135"/>
      <c r="MOD12" s="1135"/>
      <c r="MOE12" s="1135"/>
      <c r="MOF12" s="1135"/>
      <c r="MOG12" s="1135"/>
      <c r="MOH12" s="1135"/>
      <c r="MOI12" s="1135"/>
      <c r="MOJ12" s="1135"/>
      <c r="MOK12" s="1135"/>
      <c r="MOL12" s="1135"/>
      <c r="MOM12" s="1135"/>
      <c r="MON12" s="1135"/>
      <c r="MOO12" s="1135"/>
      <c r="MOP12" s="1135"/>
      <c r="MOQ12" s="1135"/>
      <c r="MOR12" s="1135"/>
      <c r="MOS12" s="1135"/>
      <c r="MOT12" s="1135"/>
      <c r="MOU12" s="1135"/>
      <c r="MOV12" s="1135"/>
      <c r="MOW12" s="1135"/>
      <c r="MOX12" s="1135"/>
      <c r="MOY12" s="1135"/>
      <c r="MOZ12" s="1135"/>
      <c r="MPA12" s="1135"/>
      <c r="MPB12" s="1135"/>
      <c r="MPC12" s="1135"/>
      <c r="MPD12" s="1135"/>
      <c r="MPE12" s="1135"/>
      <c r="MPF12" s="1135"/>
      <c r="MPG12" s="1135"/>
      <c r="MPH12" s="1135"/>
      <c r="MPI12" s="1135"/>
      <c r="MPJ12" s="1135"/>
      <c r="MPK12" s="1135"/>
      <c r="MPL12" s="1135"/>
      <c r="MPM12" s="1135"/>
      <c r="MPN12" s="1135"/>
      <c r="MPO12" s="1135"/>
      <c r="MPP12" s="1135"/>
      <c r="MPQ12" s="1135"/>
      <c r="MPR12" s="1135"/>
      <c r="MPS12" s="1135"/>
      <c r="MPT12" s="1135"/>
      <c r="MPU12" s="1135"/>
      <c r="MPV12" s="1135"/>
      <c r="MPW12" s="1135"/>
      <c r="MPX12" s="1135"/>
      <c r="MPY12" s="1135"/>
      <c r="MPZ12" s="1135"/>
      <c r="MQA12" s="1135"/>
      <c r="MQB12" s="1135"/>
      <c r="MQC12" s="1135"/>
      <c r="MQD12" s="1135"/>
      <c r="MQE12" s="1135"/>
      <c r="MQF12" s="1135"/>
      <c r="MQG12" s="1135"/>
      <c r="MQH12" s="1135"/>
      <c r="MQI12" s="1135"/>
      <c r="MQJ12" s="1135"/>
      <c r="MQK12" s="1135"/>
      <c r="MQL12" s="1135"/>
      <c r="MQM12" s="1135"/>
      <c r="MQN12" s="1135"/>
      <c r="MQO12" s="1135"/>
      <c r="MQP12" s="1135"/>
      <c r="MQQ12" s="1135"/>
      <c r="MQR12" s="1135"/>
      <c r="MQS12" s="1135"/>
      <c r="MQT12" s="1135"/>
      <c r="MQU12" s="1135"/>
      <c r="MQV12" s="1135"/>
      <c r="MQW12" s="1135"/>
      <c r="MQX12" s="1135"/>
      <c r="MQY12" s="1135"/>
      <c r="MQZ12" s="1135"/>
      <c r="MRA12" s="1135"/>
      <c r="MRB12" s="1135"/>
      <c r="MRC12" s="1135"/>
      <c r="MRD12" s="1135"/>
      <c r="MRE12" s="1135"/>
      <c r="MRF12" s="1135"/>
      <c r="MRG12" s="1135"/>
      <c r="MRH12" s="1135"/>
      <c r="MRI12" s="1135"/>
      <c r="MRJ12" s="1135"/>
      <c r="MRK12" s="1135"/>
      <c r="MRL12" s="1135"/>
      <c r="MRM12" s="1135"/>
      <c r="MRN12" s="1135"/>
      <c r="MRO12" s="1135"/>
      <c r="MRP12" s="1135"/>
      <c r="MRQ12" s="1135"/>
      <c r="MRR12" s="1135"/>
      <c r="MRS12" s="1135"/>
      <c r="MRT12" s="1135"/>
      <c r="MRU12" s="1135"/>
      <c r="MRV12" s="1135"/>
      <c r="MRW12" s="1135"/>
      <c r="MRX12" s="1135"/>
      <c r="MRY12" s="1135"/>
      <c r="MRZ12" s="1135"/>
      <c r="MSA12" s="1135"/>
      <c r="MSB12" s="1135"/>
      <c r="MSC12" s="1135"/>
      <c r="MSD12" s="1135"/>
      <c r="MSE12" s="1135"/>
      <c r="MSF12" s="1135"/>
      <c r="MSG12" s="1135"/>
      <c r="MSH12" s="1135"/>
      <c r="MSI12" s="1135"/>
      <c r="MSJ12" s="1135"/>
      <c r="MSK12" s="1135"/>
      <c r="MSL12" s="1135"/>
      <c r="MSM12" s="1135"/>
      <c r="MSN12" s="1135"/>
      <c r="MSO12" s="1135"/>
      <c r="MSP12" s="1135"/>
      <c r="MSQ12" s="1135"/>
      <c r="MSR12" s="1135"/>
      <c r="MSS12" s="1135"/>
      <c r="MST12" s="1135"/>
      <c r="MSU12" s="1135"/>
      <c r="MSV12" s="1135"/>
      <c r="MSW12" s="1135"/>
      <c r="MSX12" s="1135"/>
      <c r="MSY12" s="1135"/>
      <c r="MSZ12" s="1135"/>
      <c r="MTA12" s="1135"/>
      <c r="MTB12" s="1135"/>
      <c r="MTC12" s="1135"/>
      <c r="MTD12" s="1135"/>
      <c r="MTE12" s="1135"/>
      <c r="MTF12" s="1135"/>
      <c r="MTG12" s="1135"/>
      <c r="MTH12" s="1135"/>
      <c r="MTI12" s="1135"/>
      <c r="MTJ12" s="1135"/>
      <c r="MTK12" s="1135"/>
      <c r="MTL12" s="1135"/>
      <c r="MTM12" s="1135"/>
      <c r="MTN12" s="1135"/>
      <c r="MTO12" s="1135"/>
      <c r="MTP12" s="1135"/>
      <c r="MTQ12" s="1135"/>
      <c r="MTR12" s="1135"/>
      <c r="MTS12" s="1135"/>
      <c r="MTT12" s="1135"/>
      <c r="MTU12" s="1135"/>
      <c r="MTV12" s="1135"/>
      <c r="MTW12" s="1135"/>
      <c r="MTX12" s="1135"/>
      <c r="MTY12" s="1135"/>
      <c r="MTZ12" s="1135"/>
      <c r="MUA12" s="1135"/>
      <c r="MUB12" s="1135"/>
      <c r="MUC12" s="1135"/>
      <c r="MUD12" s="1135"/>
      <c r="MUE12" s="1135"/>
      <c r="MUF12" s="1135"/>
      <c r="MUG12" s="1135"/>
      <c r="MUH12" s="1135"/>
      <c r="MUI12" s="1135"/>
      <c r="MUJ12" s="1135"/>
      <c r="MUK12" s="1135"/>
      <c r="MUL12" s="1135"/>
      <c r="MUM12" s="1135"/>
      <c r="MUN12" s="1135"/>
      <c r="MUO12" s="1135"/>
      <c r="MUP12" s="1135"/>
      <c r="MUQ12" s="1135"/>
      <c r="MUR12" s="1135"/>
      <c r="MUS12" s="1135"/>
      <c r="MUT12" s="1135"/>
      <c r="MUU12" s="1135"/>
      <c r="MUV12" s="1135"/>
      <c r="MUW12" s="1135"/>
      <c r="MUX12" s="1135"/>
      <c r="MUY12" s="1135"/>
      <c r="MUZ12" s="1135"/>
      <c r="MVA12" s="1135"/>
      <c r="MVB12" s="1135"/>
      <c r="MVC12" s="1135"/>
      <c r="MVD12" s="1135"/>
      <c r="MVE12" s="1135"/>
      <c r="MVF12" s="1135"/>
      <c r="MVG12" s="1135"/>
      <c r="MVH12" s="1135"/>
      <c r="MVI12" s="1135"/>
      <c r="MVJ12" s="1135"/>
      <c r="MVK12" s="1135"/>
      <c r="MVL12" s="1135"/>
      <c r="MVM12" s="1135"/>
      <c r="MVN12" s="1135"/>
      <c r="MVO12" s="1135"/>
      <c r="MVP12" s="1135"/>
      <c r="MVQ12" s="1135"/>
      <c r="MVR12" s="1135"/>
      <c r="MVS12" s="1135"/>
      <c r="MVT12" s="1135"/>
      <c r="MVU12" s="1135"/>
      <c r="MVV12" s="1135"/>
      <c r="MVW12" s="1135"/>
      <c r="MVX12" s="1135"/>
      <c r="MVY12" s="1135"/>
      <c r="MVZ12" s="1135"/>
      <c r="MWA12" s="1135"/>
      <c r="MWB12" s="1135"/>
      <c r="MWC12" s="1135"/>
      <c r="MWD12" s="1135"/>
      <c r="MWE12" s="1135"/>
      <c r="MWF12" s="1135"/>
      <c r="MWG12" s="1135"/>
      <c r="MWH12" s="1135"/>
      <c r="MWI12" s="1135"/>
      <c r="MWJ12" s="1135"/>
      <c r="MWK12" s="1135"/>
      <c r="MWL12" s="1135"/>
      <c r="MWM12" s="1135"/>
      <c r="MWN12" s="1135"/>
      <c r="MWO12" s="1135"/>
      <c r="MWP12" s="1135"/>
      <c r="MWQ12" s="1135"/>
      <c r="MWR12" s="1135"/>
      <c r="MWS12" s="1135"/>
      <c r="MWT12" s="1135"/>
      <c r="MWU12" s="1135"/>
      <c r="MWV12" s="1135"/>
      <c r="MWW12" s="1135"/>
      <c r="MWX12" s="1135"/>
      <c r="MWY12" s="1135"/>
      <c r="MWZ12" s="1135"/>
      <c r="MXA12" s="1135"/>
      <c r="MXB12" s="1135"/>
      <c r="MXC12" s="1135"/>
      <c r="MXD12" s="1135"/>
      <c r="MXE12" s="1135"/>
      <c r="MXF12" s="1135"/>
      <c r="MXG12" s="1135"/>
      <c r="MXH12" s="1135"/>
      <c r="MXI12" s="1135"/>
      <c r="MXJ12" s="1135"/>
      <c r="MXK12" s="1135"/>
      <c r="MXL12" s="1135"/>
      <c r="MXM12" s="1135"/>
      <c r="MXN12" s="1135"/>
      <c r="MXO12" s="1135"/>
      <c r="MXP12" s="1135"/>
      <c r="MXQ12" s="1135"/>
      <c r="MXR12" s="1135"/>
      <c r="MXS12" s="1135"/>
      <c r="MXT12" s="1135"/>
      <c r="MXU12" s="1135"/>
      <c r="MXV12" s="1135"/>
      <c r="MXW12" s="1135"/>
      <c r="MXX12" s="1135"/>
      <c r="MXY12" s="1135"/>
      <c r="MXZ12" s="1135"/>
      <c r="MYA12" s="1135"/>
      <c r="MYB12" s="1135"/>
      <c r="MYC12" s="1135"/>
      <c r="MYD12" s="1135"/>
      <c r="MYE12" s="1135"/>
      <c r="MYF12" s="1135"/>
      <c r="MYG12" s="1135"/>
      <c r="MYH12" s="1135"/>
      <c r="MYI12" s="1135"/>
      <c r="MYJ12" s="1135"/>
      <c r="MYK12" s="1135"/>
      <c r="MYL12" s="1135"/>
      <c r="MYM12" s="1135"/>
      <c r="MYN12" s="1135"/>
      <c r="MYO12" s="1135"/>
      <c r="MYP12" s="1135"/>
      <c r="MYQ12" s="1135"/>
      <c r="MYR12" s="1135"/>
      <c r="MYS12" s="1135"/>
      <c r="MYT12" s="1135"/>
      <c r="MYU12" s="1135"/>
      <c r="MYV12" s="1135"/>
      <c r="MYW12" s="1135"/>
      <c r="MYX12" s="1135"/>
      <c r="MYY12" s="1135"/>
      <c r="MYZ12" s="1135"/>
      <c r="MZA12" s="1135"/>
      <c r="MZB12" s="1135"/>
      <c r="MZC12" s="1135"/>
      <c r="MZD12" s="1135"/>
      <c r="MZE12" s="1135"/>
      <c r="MZF12" s="1135"/>
      <c r="MZG12" s="1135"/>
      <c r="MZH12" s="1135"/>
      <c r="MZI12" s="1135"/>
      <c r="MZJ12" s="1135"/>
      <c r="MZK12" s="1135"/>
      <c r="MZL12" s="1135"/>
      <c r="MZM12" s="1135"/>
      <c r="MZN12" s="1135"/>
      <c r="MZO12" s="1135"/>
      <c r="MZP12" s="1135"/>
      <c r="MZQ12" s="1135"/>
      <c r="MZR12" s="1135"/>
      <c r="MZS12" s="1135"/>
      <c r="MZT12" s="1135"/>
      <c r="MZU12" s="1135"/>
      <c r="MZV12" s="1135"/>
      <c r="MZW12" s="1135"/>
      <c r="MZX12" s="1135"/>
      <c r="MZY12" s="1135"/>
      <c r="MZZ12" s="1135"/>
      <c r="NAA12" s="1135"/>
      <c r="NAB12" s="1135"/>
      <c r="NAC12" s="1135"/>
      <c r="NAD12" s="1135"/>
      <c r="NAE12" s="1135"/>
      <c r="NAF12" s="1135"/>
      <c r="NAG12" s="1135"/>
      <c r="NAH12" s="1135"/>
      <c r="NAI12" s="1135"/>
      <c r="NAJ12" s="1135"/>
      <c r="NAK12" s="1135"/>
      <c r="NAL12" s="1135"/>
      <c r="NAM12" s="1135"/>
      <c r="NAN12" s="1135"/>
      <c r="NAO12" s="1135"/>
      <c r="NAP12" s="1135"/>
      <c r="NAQ12" s="1135"/>
      <c r="NAR12" s="1135"/>
      <c r="NAS12" s="1135"/>
      <c r="NAT12" s="1135"/>
      <c r="NAU12" s="1135"/>
      <c r="NAV12" s="1135"/>
      <c r="NAW12" s="1135"/>
      <c r="NAX12" s="1135"/>
      <c r="NAY12" s="1135"/>
      <c r="NAZ12" s="1135"/>
      <c r="NBA12" s="1135"/>
      <c r="NBB12" s="1135"/>
      <c r="NBC12" s="1135"/>
      <c r="NBD12" s="1135"/>
      <c r="NBE12" s="1135"/>
      <c r="NBF12" s="1135"/>
      <c r="NBG12" s="1135"/>
      <c r="NBH12" s="1135"/>
      <c r="NBI12" s="1135"/>
      <c r="NBJ12" s="1135"/>
      <c r="NBK12" s="1135"/>
      <c r="NBL12" s="1135"/>
      <c r="NBM12" s="1135"/>
      <c r="NBN12" s="1135"/>
      <c r="NBO12" s="1135"/>
      <c r="NBP12" s="1135"/>
      <c r="NBQ12" s="1135"/>
      <c r="NBR12" s="1135"/>
      <c r="NBS12" s="1135"/>
      <c r="NBT12" s="1135"/>
      <c r="NBU12" s="1135"/>
      <c r="NBV12" s="1135"/>
      <c r="NBW12" s="1135"/>
      <c r="NBX12" s="1135"/>
      <c r="NBY12" s="1135"/>
      <c r="NBZ12" s="1135"/>
      <c r="NCA12" s="1135"/>
      <c r="NCB12" s="1135"/>
      <c r="NCC12" s="1135"/>
      <c r="NCD12" s="1135"/>
      <c r="NCE12" s="1135"/>
      <c r="NCF12" s="1135"/>
      <c r="NCG12" s="1135"/>
      <c r="NCH12" s="1135"/>
      <c r="NCI12" s="1135"/>
      <c r="NCJ12" s="1135"/>
      <c r="NCK12" s="1135"/>
      <c r="NCL12" s="1135"/>
      <c r="NCM12" s="1135"/>
      <c r="NCN12" s="1135"/>
      <c r="NCO12" s="1135"/>
      <c r="NCP12" s="1135"/>
      <c r="NCQ12" s="1135"/>
      <c r="NCR12" s="1135"/>
      <c r="NCS12" s="1135"/>
      <c r="NCT12" s="1135"/>
      <c r="NCU12" s="1135"/>
      <c r="NCV12" s="1135"/>
      <c r="NCW12" s="1135"/>
      <c r="NCX12" s="1135"/>
      <c r="NCY12" s="1135"/>
      <c r="NCZ12" s="1135"/>
      <c r="NDA12" s="1135"/>
      <c r="NDB12" s="1135"/>
      <c r="NDC12" s="1135"/>
      <c r="NDD12" s="1135"/>
      <c r="NDE12" s="1135"/>
      <c r="NDF12" s="1135"/>
      <c r="NDG12" s="1135"/>
      <c r="NDH12" s="1135"/>
      <c r="NDI12" s="1135"/>
      <c r="NDJ12" s="1135"/>
      <c r="NDK12" s="1135"/>
      <c r="NDL12" s="1135"/>
      <c r="NDM12" s="1135"/>
      <c r="NDN12" s="1135"/>
      <c r="NDO12" s="1135"/>
      <c r="NDP12" s="1135"/>
      <c r="NDQ12" s="1135"/>
      <c r="NDR12" s="1135"/>
      <c r="NDS12" s="1135"/>
      <c r="NDT12" s="1135"/>
      <c r="NDU12" s="1135"/>
      <c r="NDV12" s="1135"/>
      <c r="NDW12" s="1135"/>
      <c r="NDX12" s="1135"/>
      <c r="NDY12" s="1135"/>
      <c r="NDZ12" s="1135"/>
      <c r="NEA12" s="1135"/>
      <c r="NEB12" s="1135"/>
      <c r="NEC12" s="1135"/>
      <c r="NED12" s="1135"/>
      <c r="NEE12" s="1135"/>
      <c r="NEF12" s="1135"/>
      <c r="NEG12" s="1135"/>
      <c r="NEH12" s="1135"/>
      <c r="NEI12" s="1135"/>
      <c r="NEJ12" s="1135"/>
      <c r="NEK12" s="1135"/>
      <c r="NEL12" s="1135"/>
      <c r="NEM12" s="1135"/>
      <c r="NEN12" s="1135"/>
      <c r="NEO12" s="1135"/>
      <c r="NEP12" s="1135"/>
      <c r="NEQ12" s="1135"/>
      <c r="NER12" s="1135"/>
      <c r="NES12" s="1135"/>
      <c r="NET12" s="1135"/>
      <c r="NEU12" s="1135"/>
      <c r="NEV12" s="1135"/>
      <c r="NEW12" s="1135"/>
      <c r="NEX12" s="1135"/>
      <c r="NEY12" s="1135"/>
      <c r="NEZ12" s="1135"/>
      <c r="NFA12" s="1135"/>
      <c r="NFB12" s="1135"/>
      <c r="NFC12" s="1135"/>
      <c r="NFD12" s="1135"/>
      <c r="NFE12" s="1135"/>
      <c r="NFF12" s="1135"/>
      <c r="NFG12" s="1135"/>
      <c r="NFH12" s="1135"/>
      <c r="NFI12" s="1135"/>
      <c r="NFJ12" s="1135"/>
      <c r="NFK12" s="1135"/>
      <c r="NFL12" s="1135"/>
      <c r="NFM12" s="1135"/>
      <c r="NFN12" s="1135"/>
      <c r="NFO12" s="1135"/>
      <c r="NFP12" s="1135"/>
      <c r="NFQ12" s="1135"/>
      <c r="NFR12" s="1135"/>
      <c r="NFS12" s="1135"/>
      <c r="NFT12" s="1135"/>
      <c r="NFU12" s="1135"/>
      <c r="NFV12" s="1135"/>
      <c r="NFW12" s="1135"/>
      <c r="NFX12" s="1135"/>
      <c r="NFY12" s="1135"/>
      <c r="NFZ12" s="1135"/>
      <c r="NGA12" s="1135"/>
      <c r="NGB12" s="1135"/>
      <c r="NGC12" s="1135"/>
      <c r="NGD12" s="1135"/>
      <c r="NGE12" s="1135"/>
      <c r="NGF12" s="1135"/>
      <c r="NGG12" s="1135"/>
      <c r="NGH12" s="1135"/>
      <c r="NGI12" s="1135"/>
      <c r="NGJ12" s="1135"/>
      <c r="NGK12" s="1135"/>
      <c r="NGL12" s="1135"/>
      <c r="NGM12" s="1135"/>
      <c r="NGN12" s="1135"/>
      <c r="NGO12" s="1135"/>
      <c r="NGP12" s="1135"/>
      <c r="NGQ12" s="1135"/>
      <c r="NGR12" s="1135"/>
      <c r="NGS12" s="1135"/>
      <c r="NGT12" s="1135"/>
      <c r="NGU12" s="1135"/>
      <c r="NGV12" s="1135"/>
      <c r="NGW12" s="1135"/>
      <c r="NGX12" s="1135"/>
      <c r="NGY12" s="1135"/>
      <c r="NGZ12" s="1135"/>
      <c r="NHA12" s="1135"/>
      <c r="NHB12" s="1135"/>
      <c r="NHC12" s="1135"/>
      <c r="NHD12" s="1135"/>
      <c r="NHE12" s="1135"/>
      <c r="NHF12" s="1135"/>
      <c r="NHG12" s="1135"/>
      <c r="NHH12" s="1135"/>
      <c r="NHI12" s="1135"/>
      <c r="NHJ12" s="1135"/>
      <c r="NHK12" s="1135"/>
      <c r="NHL12" s="1135"/>
      <c r="NHM12" s="1135"/>
      <c r="NHN12" s="1135"/>
      <c r="NHO12" s="1135"/>
      <c r="NHP12" s="1135"/>
      <c r="NHQ12" s="1135"/>
      <c r="NHR12" s="1135"/>
      <c r="NHS12" s="1135"/>
      <c r="NHT12" s="1135"/>
      <c r="NHU12" s="1135"/>
      <c r="NHV12" s="1135"/>
      <c r="NHW12" s="1135"/>
      <c r="NHX12" s="1135"/>
      <c r="NHY12" s="1135"/>
      <c r="NHZ12" s="1135"/>
      <c r="NIA12" s="1135"/>
      <c r="NIB12" s="1135"/>
      <c r="NIC12" s="1135"/>
      <c r="NID12" s="1135"/>
      <c r="NIE12" s="1135"/>
      <c r="NIF12" s="1135"/>
      <c r="NIG12" s="1135"/>
      <c r="NIH12" s="1135"/>
      <c r="NII12" s="1135"/>
      <c r="NIJ12" s="1135"/>
      <c r="NIK12" s="1135"/>
      <c r="NIL12" s="1135"/>
      <c r="NIM12" s="1135"/>
      <c r="NIN12" s="1135"/>
      <c r="NIO12" s="1135"/>
      <c r="NIP12" s="1135"/>
      <c r="NIQ12" s="1135"/>
      <c r="NIR12" s="1135"/>
      <c r="NIS12" s="1135"/>
      <c r="NIT12" s="1135"/>
      <c r="NIU12" s="1135"/>
      <c r="NIV12" s="1135"/>
      <c r="NIW12" s="1135"/>
      <c r="NIX12" s="1135"/>
      <c r="NIY12" s="1135"/>
      <c r="NIZ12" s="1135"/>
      <c r="NJA12" s="1135"/>
      <c r="NJB12" s="1135"/>
      <c r="NJC12" s="1135"/>
      <c r="NJD12" s="1135"/>
      <c r="NJE12" s="1135"/>
      <c r="NJF12" s="1135"/>
      <c r="NJG12" s="1135"/>
      <c r="NJH12" s="1135"/>
      <c r="NJI12" s="1135"/>
      <c r="NJJ12" s="1135"/>
      <c r="NJK12" s="1135"/>
      <c r="NJL12" s="1135"/>
      <c r="NJM12" s="1135"/>
      <c r="NJN12" s="1135"/>
      <c r="NJO12" s="1135"/>
      <c r="NJP12" s="1135"/>
      <c r="NJQ12" s="1135"/>
      <c r="NJR12" s="1135"/>
      <c r="NJS12" s="1135"/>
      <c r="NJT12" s="1135"/>
      <c r="NJU12" s="1135"/>
      <c r="NJV12" s="1135"/>
      <c r="NJW12" s="1135"/>
      <c r="NJX12" s="1135"/>
      <c r="NJY12" s="1135"/>
      <c r="NJZ12" s="1135"/>
      <c r="NKA12" s="1135"/>
      <c r="NKB12" s="1135"/>
      <c r="NKC12" s="1135"/>
      <c r="NKD12" s="1135"/>
      <c r="NKE12" s="1135"/>
      <c r="NKF12" s="1135"/>
      <c r="NKG12" s="1135"/>
      <c r="NKH12" s="1135"/>
      <c r="NKI12" s="1135"/>
      <c r="NKJ12" s="1135"/>
      <c r="NKK12" s="1135"/>
      <c r="NKL12" s="1135"/>
      <c r="NKM12" s="1135"/>
      <c r="NKN12" s="1135"/>
      <c r="NKO12" s="1135"/>
      <c r="NKP12" s="1135"/>
      <c r="NKQ12" s="1135"/>
      <c r="NKR12" s="1135"/>
      <c r="NKS12" s="1135"/>
      <c r="NKT12" s="1135"/>
      <c r="NKU12" s="1135"/>
      <c r="NKV12" s="1135"/>
      <c r="NKW12" s="1135"/>
      <c r="NKX12" s="1135"/>
      <c r="NKY12" s="1135"/>
      <c r="NKZ12" s="1135"/>
      <c r="NLA12" s="1135"/>
      <c r="NLB12" s="1135"/>
      <c r="NLC12" s="1135"/>
      <c r="NLD12" s="1135"/>
      <c r="NLE12" s="1135"/>
      <c r="NLF12" s="1135"/>
      <c r="NLG12" s="1135"/>
      <c r="NLH12" s="1135"/>
      <c r="NLI12" s="1135"/>
      <c r="NLJ12" s="1135"/>
      <c r="NLK12" s="1135"/>
      <c r="NLL12" s="1135"/>
      <c r="NLM12" s="1135"/>
      <c r="NLN12" s="1135"/>
      <c r="NLO12" s="1135"/>
      <c r="NLP12" s="1135"/>
      <c r="NLQ12" s="1135"/>
      <c r="NLR12" s="1135"/>
      <c r="NLS12" s="1135"/>
      <c r="NLT12" s="1135"/>
      <c r="NLU12" s="1135"/>
      <c r="NLV12" s="1135"/>
      <c r="NLW12" s="1135"/>
      <c r="NLX12" s="1135"/>
      <c r="NLY12" s="1135"/>
      <c r="NLZ12" s="1135"/>
      <c r="NMA12" s="1135"/>
      <c r="NMB12" s="1135"/>
      <c r="NMC12" s="1135"/>
      <c r="NMD12" s="1135"/>
      <c r="NME12" s="1135"/>
      <c r="NMF12" s="1135"/>
      <c r="NMG12" s="1135"/>
      <c r="NMH12" s="1135"/>
      <c r="NMI12" s="1135"/>
      <c r="NMJ12" s="1135"/>
      <c r="NMK12" s="1135"/>
      <c r="NML12" s="1135"/>
      <c r="NMM12" s="1135"/>
      <c r="NMN12" s="1135"/>
      <c r="NMO12" s="1135"/>
      <c r="NMP12" s="1135"/>
      <c r="NMQ12" s="1135"/>
      <c r="NMR12" s="1135"/>
      <c r="NMS12" s="1135"/>
      <c r="NMT12" s="1135"/>
      <c r="NMU12" s="1135"/>
      <c r="NMV12" s="1135"/>
      <c r="NMW12" s="1135"/>
      <c r="NMX12" s="1135"/>
      <c r="NMY12" s="1135"/>
      <c r="NMZ12" s="1135"/>
      <c r="NNA12" s="1135"/>
      <c r="NNB12" s="1135"/>
      <c r="NNC12" s="1135"/>
      <c r="NND12" s="1135"/>
      <c r="NNE12" s="1135"/>
      <c r="NNF12" s="1135"/>
      <c r="NNG12" s="1135"/>
      <c r="NNH12" s="1135"/>
      <c r="NNI12" s="1135"/>
      <c r="NNJ12" s="1135"/>
      <c r="NNK12" s="1135"/>
      <c r="NNL12" s="1135"/>
      <c r="NNM12" s="1135"/>
      <c r="NNN12" s="1135"/>
      <c r="NNO12" s="1135"/>
      <c r="NNP12" s="1135"/>
      <c r="NNQ12" s="1135"/>
      <c r="NNR12" s="1135"/>
      <c r="NNS12" s="1135"/>
      <c r="NNT12" s="1135"/>
      <c r="NNU12" s="1135"/>
      <c r="NNV12" s="1135"/>
      <c r="NNW12" s="1135"/>
      <c r="NNX12" s="1135"/>
      <c r="NNY12" s="1135"/>
      <c r="NNZ12" s="1135"/>
      <c r="NOA12" s="1135"/>
      <c r="NOB12" s="1135"/>
      <c r="NOC12" s="1135"/>
      <c r="NOD12" s="1135"/>
      <c r="NOE12" s="1135"/>
      <c r="NOF12" s="1135"/>
      <c r="NOG12" s="1135"/>
      <c r="NOH12" s="1135"/>
      <c r="NOI12" s="1135"/>
      <c r="NOJ12" s="1135"/>
      <c r="NOK12" s="1135"/>
      <c r="NOL12" s="1135"/>
      <c r="NOM12" s="1135"/>
      <c r="NON12" s="1135"/>
      <c r="NOO12" s="1135"/>
      <c r="NOP12" s="1135"/>
      <c r="NOQ12" s="1135"/>
      <c r="NOR12" s="1135"/>
      <c r="NOS12" s="1135"/>
      <c r="NOT12" s="1135"/>
      <c r="NOU12" s="1135"/>
      <c r="NOV12" s="1135"/>
      <c r="NOW12" s="1135"/>
      <c r="NOX12" s="1135"/>
      <c r="NOY12" s="1135"/>
      <c r="NOZ12" s="1135"/>
      <c r="NPA12" s="1135"/>
      <c r="NPB12" s="1135"/>
      <c r="NPC12" s="1135"/>
      <c r="NPD12" s="1135"/>
      <c r="NPE12" s="1135"/>
      <c r="NPF12" s="1135"/>
      <c r="NPG12" s="1135"/>
      <c r="NPH12" s="1135"/>
      <c r="NPI12" s="1135"/>
      <c r="NPJ12" s="1135"/>
      <c r="NPK12" s="1135"/>
      <c r="NPL12" s="1135"/>
      <c r="NPM12" s="1135"/>
      <c r="NPN12" s="1135"/>
      <c r="NPO12" s="1135"/>
      <c r="NPP12" s="1135"/>
      <c r="NPQ12" s="1135"/>
      <c r="NPR12" s="1135"/>
      <c r="NPS12" s="1135"/>
      <c r="NPT12" s="1135"/>
      <c r="NPU12" s="1135"/>
      <c r="NPV12" s="1135"/>
      <c r="NPW12" s="1135"/>
      <c r="NPX12" s="1135"/>
      <c r="NPY12" s="1135"/>
      <c r="NPZ12" s="1135"/>
      <c r="NQA12" s="1135"/>
      <c r="NQB12" s="1135"/>
      <c r="NQC12" s="1135"/>
      <c r="NQD12" s="1135"/>
      <c r="NQE12" s="1135"/>
      <c r="NQF12" s="1135"/>
      <c r="NQG12" s="1135"/>
      <c r="NQH12" s="1135"/>
      <c r="NQI12" s="1135"/>
      <c r="NQJ12" s="1135"/>
      <c r="NQK12" s="1135"/>
      <c r="NQL12" s="1135"/>
      <c r="NQM12" s="1135"/>
      <c r="NQN12" s="1135"/>
      <c r="NQO12" s="1135"/>
      <c r="NQP12" s="1135"/>
      <c r="NQQ12" s="1135"/>
      <c r="NQR12" s="1135"/>
      <c r="NQS12" s="1135"/>
      <c r="NQT12" s="1135"/>
      <c r="NQU12" s="1135"/>
      <c r="NQV12" s="1135"/>
      <c r="NQW12" s="1135"/>
      <c r="NQX12" s="1135"/>
      <c r="NQY12" s="1135"/>
      <c r="NQZ12" s="1135"/>
      <c r="NRA12" s="1135"/>
      <c r="NRB12" s="1135"/>
      <c r="NRC12" s="1135"/>
      <c r="NRD12" s="1135"/>
      <c r="NRE12" s="1135"/>
      <c r="NRF12" s="1135"/>
      <c r="NRG12" s="1135"/>
      <c r="NRH12" s="1135"/>
      <c r="NRI12" s="1135"/>
      <c r="NRJ12" s="1135"/>
      <c r="NRK12" s="1135"/>
      <c r="NRL12" s="1135"/>
      <c r="NRM12" s="1135"/>
      <c r="NRN12" s="1135"/>
      <c r="NRO12" s="1135"/>
      <c r="NRP12" s="1135"/>
      <c r="NRQ12" s="1135"/>
      <c r="NRR12" s="1135"/>
      <c r="NRS12" s="1135"/>
      <c r="NRT12" s="1135"/>
      <c r="NRU12" s="1135"/>
      <c r="NRV12" s="1135"/>
      <c r="NRW12" s="1135"/>
      <c r="NRX12" s="1135"/>
      <c r="NRY12" s="1135"/>
      <c r="NRZ12" s="1135"/>
      <c r="NSA12" s="1135"/>
      <c r="NSB12" s="1135"/>
      <c r="NSC12" s="1135"/>
      <c r="NSD12" s="1135"/>
      <c r="NSE12" s="1135"/>
      <c r="NSF12" s="1135"/>
      <c r="NSG12" s="1135"/>
      <c r="NSH12" s="1135"/>
      <c r="NSI12" s="1135"/>
      <c r="NSJ12" s="1135"/>
      <c r="NSK12" s="1135"/>
      <c r="NSL12" s="1135"/>
      <c r="NSM12" s="1135"/>
      <c r="NSN12" s="1135"/>
      <c r="NSO12" s="1135"/>
      <c r="NSP12" s="1135"/>
      <c r="NSQ12" s="1135"/>
      <c r="NSR12" s="1135"/>
      <c r="NSS12" s="1135"/>
      <c r="NST12" s="1135"/>
      <c r="NSU12" s="1135"/>
      <c r="NSV12" s="1135"/>
      <c r="NSW12" s="1135"/>
      <c r="NSX12" s="1135"/>
      <c r="NSY12" s="1135"/>
      <c r="NSZ12" s="1135"/>
      <c r="NTA12" s="1135"/>
      <c r="NTB12" s="1135"/>
      <c r="NTC12" s="1135"/>
      <c r="NTD12" s="1135"/>
      <c r="NTE12" s="1135"/>
      <c r="NTF12" s="1135"/>
      <c r="NTG12" s="1135"/>
      <c r="NTH12" s="1135"/>
      <c r="NTI12" s="1135"/>
      <c r="NTJ12" s="1135"/>
      <c r="NTK12" s="1135"/>
      <c r="NTL12" s="1135"/>
      <c r="NTM12" s="1135"/>
      <c r="NTN12" s="1135"/>
      <c r="NTO12" s="1135"/>
      <c r="NTP12" s="1135"/>
      <c r="NTQ12" s="1135"/>
      <c r="NTR12" s="1135"/>
      <c r="NTS12" s="1135"/>
      <c r="NTT12" s="1135"/>
      <c r="NTU12" s="1135"/>
      <c r="NTV12" s="1135"/>
      <c r="NTW12" s="1135"/>
      <c r="NTX12" s="1135"/>
      <c r="NTY12" s="1135"/>
      <c r="NTZ12" s="1135"/>
      <c r="NUA12" s="1135"/>
      <c r="NUB12" s="1135"/>
      <c r="NUC12" s="1135"/>
      <c r="NUD12" s="1135"/>
      <c r="NUE12" s="1135"/>
      <c r="NUF12" s="1135"/>
      <c r="NUG12" s="1135"/>
      <c r="NUH12" s="1135"/>
      <c r="NUI12" s="1135"/>
      <c r="NUJ12" s="1135"/>
      <c r="NUK12" s="1135"/>
      <c r="NUL12" s="1135"/>
      <c r="NUM12" s="1135"/>
      <c r="NUN12" s="1135"/>
      <c r="NUO12" s="1135"/>
      <c r="NUP12" s="1135"/>
      <c r="NUQ12" s="1135"/>
      <c r="NUR12" s="1135"/>
      <c r="NUS12" s="1135"/>
      <c r="NUT12" s="1135"/>
      <c r="NUU12" s="1135"/>
      <c r="NUV12" s="1135"/>
      <c r="NUW12" s="1135"/>
      <c r="NUX12" s="1135"/>
      <c r="NUY12" s="1135"/>
      <c r="NUZ12" s="1135"/>
      <c r="NVA12" s="1135"/>
      <c r="NVB12" s="1135"/>
      <c r="NVC12" s="1135"/>
      <c r="NVD12" s="1135"/>
      <c r="NVE12" s="1135"/>
      <c r="NVF12" s="1135"/>
      <c r="NVG12" s="1135"/>
      <c r="NVH12" s="1135"/>
      <c r="NVI12" s="1135"/>
      <c r="NVJ12" s="1135"/>
      <c r="NVK12" s="1135"/>
      <c r="NVL12" s="1135"/>
      <c r="NVM12" s="1135"/>
      <c r="NVN12" s="1135"/>
      <c r="NVO12" s="1135"/>
      <c r="NVP12" s="1135"/>
      <c r="NVQ12" s="1135"/>
      <c r="NVR12" s="1135"/>
      <c r="NVS12" s="1135"/>
      <c r="NVT12" s="1135"/>
      <c r="NVU12" s="1135"/>
      <c r="NVV12" s="1135"/>
      <c r="NVW12" s="1135"/>
      <c r="NVX12" s="1135"/>
      <c r="NVY12" s="1135"/>
      <c r="NVZ12" s="1135"/>
      <c r="NWA12" s="1135"/>
      <c r="NWB12" s="1135"/>
      <c r="NWC12" s="1135"/>
      <c r="NWD12" s="1135"/>
      <c r="NWE12" s="1135"/>
      <c r="NWF12" s="1135"/>
      <c r="NWG12" s="1135"/>
      <c r="NWH12" s="1135"/>
      <c r="NWI12" s="1135"/>
      <c r="NWJ12" s="1135"/>
      <c r="NWK12" s="1135"/>
      <c r="NWL12" s="1135"/>
      <c r="NWM12" s="1135"/>
      <c r="NWN12" s="1135"/>
      <c r="NWO12" s="1135"/>
      <c r="NWP12" s="1135"/>
      <c r="NWQ12" s="1135"/>
      <c r="NWR12" s="1135"/>
      <c r="NWS12" s="1135"/>
      <c r="NWT12" s="1135"/>
      <c r="NWU12" s="1135"/>
      <c r="NWV12" s="1135"/>
      <c r="NWW12" s="1135"/>
      <c r="NWX12" s="1135"/>
      <c r="NWY12" s="1135"/>
      <c r="NWZ12" s="1135"/>
      <c r="NXA12" s="1135"/>
      <c r="NXB12" s="1135"/>
      <c r="NXC12" s="1135"/>
      <c r="NXD12" s="1135"/>
      <c r="NXE12" s="1135"/>
      <c r="NXF12" s="1135"/>
      <c r="NXG12" s="1135"/>
      <c r="NXH12" s="1135"/>
      <c r="NXI12" s="1135"/>
      <c r="NXJ12" s="1135"/>
      <c r="NXK12" s="1135"/>
      <c r="NXL12" s="1135"/>
      <c r="NXM12" s="1135"/>
      <c r="NXN12" s="1135"/>
      <c r="NXO12" s="1135"/>
      <c r="NXP12" s="1135"/>
      <c r="NXQ12" s="1135"/>
      <c r="NXR12" s="1135"/>
      <c r="NXS12" s="1135"/>
      <c r="NXT12" s="1135"/>
      <c r="NXU12" s="1135"/>
      <c r="NXV12" s="1135"/>
      <c r="NXW12" s="1135"/>
      <c r="NXX12" s="1135"/>
      <c r="NXY12" s="1135"/>
      <c r="NXZ12" s="1135"/>
      <c r="NYA12" s="1135"/>
      <c r="NYB12" s="1135"/>
      <c r="NYC12" s="1135"/>
      <c r="NYD12" s="1135"/>
      <c r="NYE12" s="1135"/>
      <c r="NYF12" s="1135"/>
      <c r="NYG12" s="1135"/>
      <c r="NYH12" s="1135"/>
      <c r="NYI12" s="1135"/>
      <c r="NYJ12" s="1135"/>
      <c r="NYK12" s="1135"/>
      <c r="NYL12" s="1135"/>
      <c r="NYM12" s="1135"/>
      <c r="NYN12" s="1135"/>
      <c r="NYO12" s="1135"/>
      <c r="NYP12" s="1135"/>
      <c r="NYQ12" s="1135"/>
      <c r="NYR12" s="1135"/>
      <c r="NYS12" s="1135"/>
      <c r="NYT12" s="1135"/>
      <c r="NYU12" s="1135"/>
      <c r="NYV12" s="1135"/>
      <c r="NYW12" s="1135"/>
      <c r="NYX12" s="1135"/>
      <c r="NYY12" s="1135"/>
      <c r="NYZ12" s="1135"/>
      <c r="NZA12" s="1135"/>
      <c r="NZB12" s="1135"/>
      <c r="NZC12" s="1135"/>
      <c r="NZD12" s="1135"/>
      <c r="NZE12" s="1135"/>
      <c r="NZF12" s="1135"/>
      <c r="NZG12" s="1135"/>
      <c r="NZH12" s="1135"/>
      <c r="NZI12" s="1135"/>
      <c r="NZJ12" s="1135"/>
      <c r="NZK12" s="1135"/>
      <c r="NZL12" s="1135"/>
      <c r="NZM12" s="1135"/>
      <c r="NZN12" s="1135"/>
      <c r="NZO12" s="1135"/>
      <c r="NZP12" s="1135"/>
      <c r="NZQ12" s="1135"/>
      <c r="NZR12" s="1135"/>
      <c r="NZS12" s="1135"/>
      <c r="NZT12" s="1135"/>
      <c r="NZU12" s="1135"/>
      <c r="NZV12" s="1135"/>
      <c r="NZW12" s="1135"/>
      <c r="NZX12" s="1135"/>
      <c r="NZY12" s="1135"/>
      <c r="NZZ12" s="1135"/>
      <c r="OAA12" s="1135"/>
      <c r="OAB12" s="1135"/>
      <c r="OAC12" s="1135"/>
      <c r="OAD12" s="1135"/>
      <c r="OAE12" s="1135"/>
      <c r="OAF12" s="1135"/>
      <c r="OAG12" s="1135"/>
      <c r="OAH12" s="1135"/>
      <c r="OAI12" s="1135"/>
      <c r="OAJ12" s="1135"/>
      <c r="OAK12" s="1135"/>
      <c r="OAL12" s="1135"/>
      <c r="OAM12" s="1135"/>
      <c r="OAN12" s="1135"/>
      <c r="OAO12" s="1135"/>
      <c r="OAP12" s="1135"/>
      <c r="OAQ12" s="1135"/>
      <c r="OAR12" s="1135"/>
      <c r="OAS12" s="1135"/>
      <c r="OAT12" s="1135"/>
      <c r="OAU12" s="1135"/>
      <c r="OAV12" s="1135"/>
      <c r="OAW12" s="1135"/>
      <c r="OAX12" s="1135"/>
      <c r="OAY12" s="1135"/>
      <c r="OAZ12" s="1135"/>
      <c r="OBA12" s="1135"/>
      <c r="OBB12" s="1135"/>
      <c r="OBC12" s="1135"/>
      <c r="OBD12" s="1135"/>
      <c r="OBE12" s="1135"/>
      <c r="OBF12" s="1135"/>
      <c r="OBG12" s="1135"/>
      <c r="OBH12" s="1135"/>
      <c r="OBI12" s="1135"/>
      <c r="OBJ12" s="1135"/>
      <c r="OBK12" s="1135"/>
      <c r="OBL12" s="1135"/>
      <c r="OBM12" s="1135"/>
      <c r="OBN12" s="1135"/>
      <c r="OBO12" s="1135"/>
      <c r="OBP12" s="1135"/>
      <c r="OBQ12" s="1135"/>
      <c r="OBR12" s="1135"/>
      <c r="OBS12" s="1135"/>
      <c r="OBT12" s="1135"/>
      <c r="OBU12" s="1135"/>
      <c r="OBV12" s="1135"/>
      <c r="OBW12" s="1135"/>
      <c r="OBX12" s="1135"/>
      <c r="OBY12" s="1135"/>
      <c r="OBZ12" s="1135"/>
      <c r="OCA12" s="1135"/>
      <c r="OCB12" s="1135"/>
      <c r="OCC12" s="1135"/>
      <c r="OCD12" s="1135"/>
      <c r="OCE12" s="1135"/>
      <c r="OCF12" s="1135"/>
      <c r="OCG12" s="1135"/>
      <c r="OCH12" s="1135"/>
      <c r="OCI12" s="1135"/>
      <c r="OCJ12" s="1135"/>
      <c r="OCK12" s="1135"/>
      <c r="OCL12" s="1135"/>
      <c r="OCM12" s="1135"/>
      <c r="OCN12" s="1135"/>
      <c r="OCO12" s="1135"/>
      <c r="OCP12" s="1135"/>
      <c r="OCQ12" s="1135"/>
      <c r="OCR12" s="1135"/>
      <c r="OCS12" s="1135"/>
      <c r="OCT12" s="1135"/>
      <c r="OCU12" s="1135"/>
      <c r="OCV12" s="1135"/>
      <c r="OCW12" s="1135"/>
      <c r="OCX12" s="1135"/>
      <c r="OCY12" s="1135"/>
      <c r="OCZ12" s="1135"/>
      <c r="ODA12" s="1135"/>
      <c r="ODB12" s="1135"/>
      <c r="ODC12" s="1135"/>
      <c r="ODD12" s="1135"/>
      <c r="ODE12" s="1135"/>
      <c r="ODF12" s="1135"/>
      <c r="ODG12" s="1135"/>
      <c r="ODH12" s="1135"/>
      <c r="ODI12" s="1135"/>
      <c r="ODJ12" s="1135"/>
      <c r="ODK12" s="1135"/>
      <c r="ODL12" s="1135"/>
      <c r="ODM12" s="1135"/>
      <c r="ODN12" s="1135"/>
      <c r="ODO12" s="1135"/>
      <c r="ODP12" s="1135"/>
      <c r="ODQ12" s="1135"/>
      <c r="ODR12" s="1135"/>
      <c r="ODS12" s="1135"/>
      <c r="ODT12" s="1135"/>
      <c r="ODU12" s="1135"/>
      <c r="ODV12" s="1135"/>
      <c r="ODW12" s="1135"/>
      <c r="ODX12" s="1135"/>
      <c r="ODY12" s="1135"/>
      <c r="ODZ12" s="1135"/>
      <c r="OEA12" s="1135"/>
      <c r="OEB12" s="1135"/>
      <c r="OEC12" s="1135"/>
      <c r="OED12" s="1135"/>
      <c r="OEE12" s="1135"/>
      <c r="OEF12" s="1135"/>
      <c r="OEG12" s="1135"/>
      <c r="OEH12" s="1135"/>
      <c r="OEI12" s="1135"/>
      <c r="OEJ12" s="1135"/>
      <c r="OEK12" s="1135"/>
      <c r="OEL12" s="1135"/>
      <c r="OEM12" s="1135"/>
      <c r="OEN12" s="1135"/>
      <c r="OEO12" s="1135"/>
      <c r="OEP12" s="1135"/>
      <c r="OEQ12" s="1135"/>
      <c r="OER12" s="1135"/>
      <c r="OES12" s="1135"/>
      <c r="OET12" s="1135"/>
      <c r="OEU12" s="1135"/>
      <c r="OEV12" s="1135"/>
      <c r="OEW12" s="1135"/>
      <c r="OEX12" s="1135"/>
      <c r="OEY12" s="1135"/>
      <c r="OEZ12" s="1135"/>
      <c r="OFA12" s="1135"/>
      <c r="OFB12" s="1135"/>
      <c r="OFC12" s="1135"/>
      <c r="OFD12" s="1135"/>
      <c r="OFE12" s="1135"/>
      <c r="OFF12" s="1135"/>
      <c r="OFG12" s="1135"/>
      <c r="OFH12" s="1135"/>
      <c r="OFI12" s="1135"/>
      <c r="OFJ12" s="1135"/>
      <c r="OFK12" s="1135"/>
      <c r="OFL12" s="1135"/>
      <c r="OFM12" s="1135"/>
      <c r="OFN12" s="1135"/>
      <c r="OFO12" s="1135"/>
      <c r="OFP12" s="1135"/>
      <c r="OFQ12" s="1135"/>
      <c r="OFR12" s="1135"/>
      <c r="OFS12" s="1135"/>
      <c r="OFT12" s="1135"/>
      <c r="OFU12" s="1135"/>
      <c r="OFV12" s="1135"/>
      <c r="OFW12" s="1135"/>
      <c r="OFX12" s="1135"/>
      <c r="OFY12" s="1135"/>
      <c r="OFZ12" s="1135"/>
      <c r="OGA12" s="1135"/>
      <c r="OGB12" s="1135"/>
      <c r="OGC12" s="1135"/>
      <c r="OGD12" s="1135"/>
      <c r="OGE12" s="1135"/>
      <c r="OGF12" s="1135"/>
      <c r="OGG12" s="1135"/>
      <c r="OGH12" s="1135"/>
      <c r="OGI12" s="1135"/>
      <c r="OGJ12" s="1135"/>
      <c r="OGK12" s="1135"/>
      <c r="OGL12" s="1135"/>
      <c r="OGM12" s="1135"/>
      <c r="OGN12" s="1135"/>
      <c r="OGO12" s="1135"/>
      <c r="OGP12" s="1135"/>
      <c r="OGQ12" s="1135"/>
      <c r="OGR12" s="1135"/>
      <c r="OGS12" s="1135"/>
      <c r="OGT12" s="1135"/>
      <c r="OGU12" s="1135"/>
      <c r="OGV12" s="1135"/>
      <c r="OGW12" s="1135"/>
      <c r="OGX12" s="1135"/>
      <c r="OGY12" s="1135"/>
      <c r="OGZ12" s="1135"/>
      <c r="OHA12" s="1135"/>
      <c r="OHB12" s="1135"/>
      <c r="OHC12" s="1135"/>
      <c r="OHD12" s="1135"/>
      <c r="OHE12" s="1135"/>
      <c r="OHF12" s="1135"/>
      <c r="OHG12" s="1135"/>
      <c r="OHH12" s="1135"/>
      <c r="OHI12" s="1135"/>
      <c r="OHJ12" s="1135"/>
      <c r="OHK12" s="1135"/>
      <c r="OHL12" s="1135"/>
      <c r="OHM12" s="1135"/>
      <c r="OHN12" s="1135"/>
      <c r="OHO12" s="1135"/>
      <c r="OHP12" s="1135"/>
      <c r="OHQ12" s="1135"/>
      <c r="OHR12" s="1135"/>
      <c r="OHS12" s="1135"/>
      <c r="OHT12" s="1135"/>
      <c r="OHU12" s="1135"/>
      <c r="OHV12" s="1135"/>
      <c r="OHW12" s="1135"/>
      <c r="OHX12" s="1135"/>
      <c r="OHY12" s="1135"/>
      <c r="OHZ12" s="1135"/>
      <c r="OIA12" s="1135"/>
      <c r="OIB12" s="1135"/>
      <c r="OIC12" s="1135"/>
      <c r="OID12" s="1135"/>
      <c r="OIE12" s="1135"/>
      <c r="OIF12" s="1135"/>
      <c r="OIG12" s="1135"/>
      <c r="OIH12" s="1135"/>
      <c r="OII12" s="1135"/>
      <c r="OIJ12" s="1135"/>
      <c r="OIK12" s="1135"/>
      <c r="OIL12" s="1135"/>
      <c r="OIM12" s="1135"/>
      <c r="OIN12" s="1135"/>
      <c r="OIO12" s="1135"/>
      <c r="OIP12" s="1135"/>
      <c r="OIQ12" s="1135"/>
      <c r="OIR12" s="1135"/>
      <c r="OIS12" s="1135"/>
      <c r="OIT12" s="1135"/>
      <c r="OIU12" s="1135"/>
      <c r="OIV12" s="1135"/>
      <c r="OIW12" s="1135"/>
      <c r="OIX12" s="1135"/>
      <c r="OIY12" s="1135"/>
      <c r="OIZ12" s="1135"/>
      <c r="OJA12" s="1135"/>
      <c r="OJB12" s="1135"/>
      <c r="OJC12" s="1135"/>
      <c r="OJD12" s="1135"/>
      <c r="OJE12" s="1135"/>
      <c r="OJF12" s="1135"/>
      <c r="OJG12" s="1135"/>
      <c r="OJH12" s="1135"/>
      <c r="OJI12" s="1135"/>
      <c r="OJJ12" s="1135"/>
      <c r="OJK12" s="1135"/>
      <c r="OJL12" s="1135"/>
      <c r="OJM12" s="1135"/>
      <c r="OJN12" s="1135"/>
      <c r="OJO12" s="1135"/>
      <c r="OJP12" s="1135"/>
      <c r="OJQ12" s="1135"/>
      <c r="OJR12" s="1135"/>
      <c r="OJS12" s="1135"/>
      <c r="OJT12" s="1135"/>
      <c r="OJU12" s="1135"/>
      <c r="OJV12" s="1135"/>
      <c r="OJW12" s="1135"/>
      <c r="OJX12" s="1135"/>
      <c r="OJY12" s="1135"/>
      <c r="OJZ12" s="1135"/>
      <c r="OKA12" s="1135"/>
      <c r="OKB12" s="1135"/>
      <c r="OKC12" s="1135"/>
      <c r="OKD12" s="1135"/>
      <c r="OKE12" s="1135"/>
      <c r="OKF12" s="1135"/>
      <c r="OKG12" s="1135"/>
      <c r="OKH12" s="1135"/>
      <c r="OKI12" s="1135"/>
      <c r="OKJ12" s="1135"/>
      <c r="OKK12" s="1135"/>
      <c r="OKL12" s="1135"/>
      <c r="OKM12" s="1135"/>
      <c r="OKN12" s="1135"/>
      <c r="OKO12" s="1135"/>
      <c r="OKP12" s="1135"/>
      <c r="OKQ12" s="1135"/>
      <c r="OKR12" s="1135"/>
      <c r="OKS12" s="1135"/>
      <c r="OKT12" s="1135"/>
      <c r="OKU12" s="1135"/>
      <c r="OKV12" s="1135"/>
      <c r="OKW12" s="1135"/>
      <c r="OKX12" s="1135"/>
      <c r="OKY12" s="1135"/>
      <c r="OKZ12" s="1135"/>
      <c r="OLA12" s="1135"/>
      <c r="OLB12" s="1135"/>
      <c r="OLC12" s="1135"/>
      <c r="OLD12" s="1135"/>
      <c r="OLE12" s="1135"/>
      <c r="OLF12" s="1135"/>
      <c r="OLG12" s="1135"/>
      <c r="OLH12" s="1135"/>
      <c r="OLI12" s="1135"/>
      <c r="OLJ12" s="1135"/>
      <c r="OLK12" s="1135"/>
      <c r="OLL12" s="1135"/>
      <c r="OLM12" s="1135"/>
      <c r="OLN12" s="1135"/>
      <c r="OLO12" s="1135"/>
      <c r="OLP12" s="1135"/>
      <c r="OLQ12" s="1135"/>
      <c r="OLR12" s="1135"/>
      <c r="OLS12" s="1135"/>
      <c r="OLT12" s="1135"/>
      <c r="OLU12" s="1135"/>
      <c r="OLV12" s="1135"/>
      <c r="OLW12" s="1135"/>
      <c r="OLX12" s="1135"/>
      <c r="OLY12" s="1135"/>
      <c r="OLZ12" s="1135"/>
      <c r="OMA12" s="1135"/>
      <c r="OMB12" s="1135"/>
      <c r="OMC12" s="1135"/>
      <c r="OMD12" s="1135"/>
      <c r="OME12" s="1135"/>
      <c r="OMF12" s="1135"/>
      <c r="OMG12" s="1135"/>
      <c r="OMH12" s="1135"/>
      <c r="OMI12" s="1135"/>
      <c r="OMJ12" s="1135"/>
      <c r="OMK12" s="1135"/>
      <c r="OML12" s="1135"/>
      <c r="OMM12" s="1135"/>
      <c r="OMN12" s="1135"/>
      <c r="OMO12" s="1135"/>
      <c r="OMP12" s="1135"/>
      <c r="OMQ12" s="1135"/>
      <c r="OMR12" s="1135"/>
      <c r="OMS12" s="1135"/>
      <c r="OMT12" s="1135"/>
      <c r="OMU12" s="1135"/>
      <c r="OMV12" s="1135"/>
      <c r="OMW12" s="1135"/>
      <c r="OMX12" s="1135"/>
      <c r="OMY12" s="1135"/>
      <c r="OMZ12" s="1135"/>
      <c r="ONA12" s="1135"/>
      <c r="ONB12" s="1135"/>
      <c r="ONC12" s="1135"/>
      <c r="OND12" s="1135"/>
      <c r="ONE12" s="1135"/>
      <c r="ONF12" s="1135"/>
      <c r="ONG12" s="1135"/>
      <c r="ONH12" s="1135"/>
      <c r="ONI12" s="1135"/>
      <c r="ONJ12" s="1135"/>
      <c r="ONK12" s="1135"/>
      <c r="ONL12" s="1135"/>
      <c r="ONM12" s="1135"/>
      <c r="ONN12" s="1135"/>
      <c r="ONO12" s="1135"/>
      <c r="ONP12" s="1135"/>
      <c r="ONQ12" s="1135"/>
      <c r="ONR12" s="1135"/>
      <c r="ONS12" s="1135"/>
      <c r="ONT12" s="1135"/>
      <c r="ONU12" s="1135"/>
      <c r="ONV12" s="1135"/>
      <c r="ONW12" s="1135"/>
      <c r="ONX12" s="1135"/>
      <c r="ONY12" s="1135"/>
      <c r="ONZ12" s="1135"/>
      <c r="OOA12" s="1135"/>
      <c r="OOB12" s="1135"/>
      <c r="OOC12" s="1135"/>
      <c r="OOD12" s="1135"/>
      <c r="OOE12" s="1135"/>
      <c r="OOF12" s="1135"/>
      <c r="OOG12" s="1135"/>
      <c r="OOH12" s="1135"/>
      <c r="OOI12" s="1135"/>
      <c r="OOJ12" s="1135"/>
      <c r="OOK12" s="1135"/>
      <c r="OOL12" s="1135"/>
      <c r="OOM12" s="1135"/>
      <c r="OON12" s="1135"/>
      <c r="OOO12" s="1135"/>
      <c r="OOP12" s="1135"/>
      <c r="OOQ12" s="1135"/>
      <c r="OOR12" s="1135"/>
      <c r="OOS12" s="1135"/>
      <c r="OOT12" s="1135"/>
      <c r="OOU12" s="1135"/>
      <c r="OOV12" s="1135"/>
      <c r="OOW12" s="1135"/>
      <c r="OOX12" s="1135"/>
      <c r="OOY12" s="1135"/>
      <c r="OOZ12" s="1135"/>
      <c r="OPA12" s="1135"/>
      <c r="OPB12" s="1135"/>
      <c r="OPC12" s="1135"/>
      <c r="OPD12" s="1135"/>
      <c r="OPE12" s="1135"/>
      <c r="OPF12" s="1135"/>
      <c r="OPG12" s="1135"/>
      <c r="OPH12" s="1135"/>
      <c r="OPI12" s="1135"/>
      <c r="OPJ12" s="1135"/>
      <c r="OPK12" s="1135"/>
      <c r="OPL12" s="1135"/>
      <c r="OPM12" s="1135"/>
      <c r="OPN12" s="1135"/>
      <c r="OPO12" s="1135"/>
      <c r="OPP12" s="1135"/>
      <c r="OPQ12" s="1135"/>
      <c r="OPR12" s="1135"/>
      <c r="OPS12" s="1135"/>
      <c r="OPT12" s="1135"/>
      <c r="OPU12" s="1135"/>
      <c r="OPV12" s="1135"/>
      <c r="OPW12" s="1135"/>
      <c r="OPX12" s="1135"/>
      <c r="OPY12" s="1135"/>
      <c r="OPZ12" s="1135"/>
      <c r="OQA12" s="1135"/>
      <c r="OQB12" s="1135"/>
      <c r="OQC12" s="1135"/>
      <c r="OQD12" s="1135"/>
      <c r="OQE12" s="1135"/>
      <c r="OQF12" s="1135"/>
      <c r="OQG12" s="1135"/>
      <c r="OQH12" s="1135"/>
      <c r="OQI12" s="1135"/>
      <c r="OQJ12" s="1135"/>
      <c r="OQK12" s="1135"/>
      <c r="OQL12" s="1135"/>
      <c r="OQM12" s="1135"/>
      <c r="OQN12" s="1135"/>
      <c r="OQO12" s="1135"/>
      <c r="OQP12" s="1135"/>
      <c r="OQQ12" s="1135"/>
      <c r="OQR12" s="1135"/>
      <c r="OQS12" s="1135"/>
      <c r="OQT12" s="1135"/>
      <c r="OQU12" s="1135"/>
      <c r="OQV12" s="1135"/>
      <c r="OQW12" s="1135"/>
      <c r="OQX12" s="1135"/>
      <c r="OQY12" s="1135"/>
      <c r="OQZ12" s="1135"/>
      <c r="ORA12" s="1135"/>
      <c r="ORB12" s="1135"/>
      <c r="ORC12" s="1135"/>
      <c r="ORD12" s="1135"/>
      <c r="ORE12" s="1135"/>
      <c r="ORF12" s="1135"/>
      <c r="ORG12" s="1135"/>
      <c r="ORH12" s="1135"/>
      <c r="ORI12" s="1135"/>
      <c r="ORJ12" s="1135"/>
      <c r="ORK12" s="1135"/>
      <c r="ORL12" s="1135"/>
      <c r="ORM12" s="1135"/>
      <c r="ORN12" s="1135"/>
      <c r="ORO12" s="1135"/>
      <c r="ORP12" s="1135"/>
      <c r="ORQ12" s="1135"/>
      <c r="ORR12" s="1135"/>
      <c r="ORS12" s="1135"/>
      <c r="ORT12" s="1135"/>
      <c r="ORU12" s="1135"/>
      <c r="ORV12" s="1135"/>
      <c r="ORW12" s="1135"/>
      <c r="ORX12" s="1135"/>
      <c r="ORY12" s="1135"/>
      <c r="ORZ12" s="1135"/>
      <c r="OSA12" s="1135"/>
      <c r="OSB12" s="1135"/>
      <c r="OSC12" s="1135"/>
      <c r="OSD12" s="1135"/>
      <c r="OSE12" s="1135"/>
      <c r="OSF12" s="1135"/>
      <c r="OSG12" s="1135"/>
      <c r="OSH12" s="1135"/>
      <c r="OSI12" s="1135"/>
      <c r="OSJ12" s="1135"/>
      <c r="OSK12" s="1135"/>
      <c r="OSL12" s="1135"/>
      <c r="OSM12" s="1135"/>
      <c r="OSN12" s="1135"/>
      <c r="OSO12" s="1135"/>
      <c r="OSP12" s="1135"/>
      <c r="OSQ12" s="1135"/>
      <c r="OSR12" s="1135"/>
      <c r="OSS12" s="1135"/>
      <c r="OST12" s="1135"/>
      <c r="OSU12" s="1135"/>
      <c r="OSV12" s="1135"/>
      <c r="OSW12" s="1135"/>
      <c r="OSX12" s="1135"/>
      <c r="OSY12" s="1135"/>
      <c r="OSZ12" s="1135"/>
      <c r="OTA12" s="1135"/>
      <c r="OTB12" s="1135"/>
      <c r="OTC12" s="1135"/>
      <c r="OTD12" s="1135"/>
      <c r="OTE12" s="1135"/>
      <c r="OTF12" s="1135"/>
      <c r="OTG12" s="1135"/>
      <c r="OTH12" s="1135"/>
      <c r="OTI12" s="1135"/>
      <c r="OTJ12" s="1135"/>
      <c r="OTK12" s="1135"/>
      <c r="OTL12" s="1135"/>
      <c r="OTM12" s="1135"/>
      <c r="OTN12" s="1135"/>
      <c r="OTO12" s="1135"/>
      <c r="OTP12" s="1135"/>
      <c r="OTQ12" s="1135"/>
      <c r="OTR12" s="1135"/>
      <c r="OTS12" s="1135"/>
      <c r="OTT12" s="1135"/>
      <c r="OTU12" s="1135"/>
      <c r="OTV12" s="1135"/>
      <c r="OTW12" s="1135"/>
      <c r="OTX12" s="1135"/>
      <c r="OTY12" s="1135"/>
      <c r="OTZ12" s="1135"/>
      <c r="OUA12" s="1135"/>
      <c r="OUB12" s="1135"/>
      <c r="OUC12" s="1135"/>
      <c r="OUD12" s="1135"/>
      <c r="OUE12" s="1135"/>
      <c r="OUF12" s="1135"/>
      <c r="OUG12" s="1135"/>
      <c r="OUH12" s="1135"/>
      <c r="OUI12" s="1135"/>
      <c r="OUJ12" s="1135"/>
      <c r="OUK12" s="1135"/>
      <c r="OUL12" s="1135"/>
      <c r="OUM12" s="1135"/>
      <c r="OUN12" s="1135"/>
      <c r="OUO12" s="1135"/>
      <c r="OUP12" s="1135"/>
      <c r="OUQ12" s="1135"/>
      <c r="OUR12" s="1135"/>
      <c r="OUS12" s="1135"/>
      <c r="OUT12" s="1135"/>
      <c r="OUU12" s="1135"/>
      <c r="OUV12" s="1135"/>
      <c r="OUW12" s="1135"/>
      <c r="OUX12" s="1135"/>
      <c r="OUY12" s="1135"/>
      <c r="OUZ12" s="1135"/>
      <c r="OVA12" s="1135"/>
      <c r="OVB12" s="1135"/>
      <c r="OVC12" s="1135"/>
      <c r="OVD12" s="1135"/>
      <c r="OVE12" s="1135"/>
      <c r="OVF12" s="1135"/>
      <c r="OVG12" s="1135"/>
      <c r="OVH12" s="1135"/>
      <c r="OVI12" s="1135"/>
      <c r="OVJ12" s="1135"/>
      <c r="OVK12" s="1135"/>
      <c r="OVL12" s="1135"/>
      <c r="OVM12" s="1135"/>
      <c r="OVN12" s="1135"/>
      <c r="OVO12" s="1135"/>
      <c r="OVP12" s="1135"/>
      <c r="OVQ12" s="1135"/>
      <c r="OVR12" s="1135"/>
      <c r="OVS12" s="1135"/>
      <c r="OVT12" s="1135"/>
      <c r="OVU12" s="1135"/>
      <c r="OVV12" s="1135"/>
      <c r="OVW12" s="1135"/>
      <c r="OVX12" s="1135"/>
      <c r="OVY12" s="1135"/>
      <c r="OVZ12" s="1135"/>
      <c r="OWA12" s="1135"/>
      <c r="OWB12" s="1135"/>
      <c r="OWC12" s="1135"/>
      <c r="OWD12" s="1135"/>
      <c r="OWE12" s="1135"/>
      <c r="OWF12" s="1135"/>
      <c r="OWG12" s="1135"/>
      <c r="OWH12" s="1135"/>
      <c r="OWI12" s="1135"/>
      <c r="OWJ12" s="1135"/>
      <c r="OWK12" s="1135"/>
      <c r="OWL12" s="1135"/>
      <c r="OWM12" s="1135"/>
      <c r="OWN12" s="1135"/>
      <c r="OWO12" s="1135"/>
      <c r="OWP12" s="1135"/>
      <c r="OWQ12" s="1135"/>
      <c r="OWR12" s="1135"/>
      <c r="OWS12" s="1135"/>
      <c r="OWT12" s="1135"/>
      <c r="OWU12" s="1135"/>
      <c r="OWV12" s="1135"/>
      <c r="OWW12" s="1135"/>
      <c r="OWX12" s="1135"/>
      <c r="OWY12" s="1135"/>
      <c r="OWZ12" s="1135"/>
      <c r="OXA12" s="1135"/>
      <c r="OXB12" s="1135"/>
      <c r="OXC12" s="1135"/>
      <c r="OXD12" s="1135"/>
      <c r="OXE12" s="1135"/>
      <c r="OXF12" s="1135"/>
      <c r="OXG12" s="1135"/>
      <c r="OXH12" s="1135"/>
      <c r="OXI12" s="1135"/>
      <c r="OXJ12" s="1135"/>
      <c r="OXK12" s="1135"/>
      <c r="OXL12" s="1135"/>
      <c r="OXM12" s="1135"/>
      <c r="OXN12" s="1135"/>
      <c r="OXO12" s="1135"/>
      <c r="OXP12" s="1135"/>
      <c r="OXQ12" s="1135"/>
      <c r="OXR12" s="1135"/>
      <c r="OXS12" s="1135"/>
      <c r="OXT12" s="1135"/>
      <c r="OXU12" s="1135"/>
      <c r="OXV12" s="1135"/>
      <c r="OXW12" s="1135"/>
      <c r="OXX12" s="1135"/>
      <c r="OXY12" s="1135"/>
      <c r="OXZ12" s="1135"/>
      <c r="OYA12" s="1135"/>
      <c r="OYB12" s="1135"/>
      <c r="OYC12" s="1135"/>
      <c r="OYD12" s="1135"/>
      <c r="OYE12" s="1135"/>
      <c r="OYF12" s="1135"/>
      <c r="OYG12" s="1135"/>
      <c r="OYH12" s="1135"/>
      <c r="OYI12" s="1135"/>
      <c r="OYJ12" s="1135"/>
      <c r="OYK12" s="1135"/>
      <c r="OYL12" s="1135"/>
      <c r="OYM12" s="1135"/>
      <c r="OYN12" s="1135"/>
      <c r="OYO12" s="1135"/>
      <c r="OYP12" s="1135"/>
      <c r="OYQ12" s="1135"/>
      <c r="OYR12" s="1135"/>
      <c r="OYS12" s="1135"/>
      <c r="OYT12" s="1135"/>
      <c r="OYU12" s="1135"/>
      <c r="OYV12" s="1135"/>
      <c r="OYW12" s="1135"/>
      <c r="OYX12" s="1135"/>
      <c r="OYY12" s="1135"/>
      <c r="OYZ12" s="1135"/>
      <c r="OZA12" s="1135"/>
      <c r="OZB12" s="1135"/>
      <c r="OZC12" s="1135"/>
      <c r="OZD12" s="1135"/>
      <c r="OZE12" s="1135"/>
      <c r="OZF12" s="1135"/>
      <c r="OZG12" s="1135"/>
      <c r="OZH12" s="1135"/>
      <c r="OZI12" s="1135"/>
      <c r="OZJ12" s="1135"/>
      <c r="OZK12" s="1135"/>
      <c r="OZL12" s="1135"/>
      <c r="OZM12" s="1135"/>
      <c r="OZN12" s="1135"/>
      <c r="OZO12" s="1135"/>
      <c r="OZP12" s="1135"/>
      <c r="OZQ12" s="1135"/>
      <c r="OZR12" s="1135"/>
      <c r="OZS12" s="1135"/>
      <c r="OZT12" s="1135"/>
      <c r="OZU12" s="1135"/>
      <c r="OZV12" s="1135"/>
      <c r="OZW12" s="1135"/>
      <c r="OZX12" s="1135"/>
      <c r="OZY12" s="1135"/>
      <c r="OZZ12" s="1135"/>
      <c r="PAA12" s="1135"/>
      <c r="PAB12" s="1135"/>
      <c r="PAC12" s="1135"/>
      <c r="PAD12" s="1135"/>
      <c r="PAE12" s="1135"/>
      <c r="PAF12" s="1135"/>
      <c r="PAG12" s="1135"/>
      <c r="PAH12" s="1135"/>
      <c r="PAI12" s="1135"/>
      <c r="PAJ12" s="1135"/>
      <c r="PAK12" s="1135"/>
      <c r="PAL12" s="1135"/>
      <c r="PAM12" s="1135"/>
      <c r="PAN12" s="1135"/>
      <c r="PAO12" s="1135"/>
      <c r="PAP12" s="1135"/>
      <c r="PAQ12" s="1135"/>
      <c r="PAR12" s="1135"/>
      <c r="PAS12" s="1135"/>
      <c r="PAT12" s="1135"/>
      <c r="PAU12" s="1135"/>
      <c r="PAV12" s="1135"/>
      <c r="PAW12" s="1135"/>
      <c r="PAX12" s="1135"/>
      <c r="PAY12" s="1135"/>
      <c r="PAZ12" s="1135"/>
      <c r="PBA12" s="1135"/>
      <c r="PBB12" s="1135"/>
      <c r="PBC12" s="1135"/>
      <c r="PBD12" s="1135"/>
      <c r="PBE12" s="1135"/>
      <c r="PBF12" s="1135"/>
      <c r="PBG12" s="1135"/>
      <c r="PBH12" s="1135"/>
      <c r="PBI12" s="1135"/>
      <c r="PBJ12" s="1135"/>
      <c r="PBK12" s="1135"/>
      <c r="PBL12" s="1135"/>
      <c r="PBM12" s="1135"/>
      <c r="PBN12" s="1135"/>
      <c r="PBO12" s="1135"/>
      <c r="PBP12" s="1135"/>
      <c r="PBQ12" s="1135"/>
      <c r="PBR12" s="1135"/>
      <c r="PBS12" s="1135"/>
      <c r="PBT12" s="1135"/>
      <c r="PBU12" s="1135"/>
      <c r="PBV12" s="1135"/>
      <c r="PBW12" s="1135"/>
      <c r="PBX12" s="1135"/>
      <c r="PBY12" s="1135"/>
      <c r="PBZ12" s="1135"/>
      <c r="PCA12" s="1135"/>
      <c r="PCB12" s="1135"/>
      <c r="PCC12" s="1135"/>
      <c r="PCD12" s="1135"/>
      <c r="PCE12" s="1135"/>
      <c r="PCF12" s="1135"/>
      <c r="PCG12" s="1135"/>
      <c r="PCH12" s="1135"/>
      <c r="PCI12" s="1135"/>
      <c r="PCJ12" s="1135"/>
      <c r="PCK12" s="1135"/>
      <c r="PCL12" s="1135"/>
      <c r="PCM12" s="1135"/>
      <c r="PCN12" s="1135"/>
      <c r="PCO12" s="1135"/>
      <c r="PCP12" s="1135"/>
      <c r="PCQ12" s="1135"/>
      <c r="PCR12" s="1135"/>
      <c r="PCS12" s="1135"/>
      <c r="PCT12" s="1135"/>
      <c r="PCU12" s="1135"/>
      <c r="PCV12" s="1135"/>
      <c r="PCW12" s="1135"/>
      <c r="PCX12" s="1135"/>
      <c r="PCY12" s="1135"/>
      <c r="PCZ12" s="1135"/>
      <c r="PDA12" s="1135"/>
      <c r="PDB12" s="1135"/>
      <c r="PDC12" s="1135"/>
      <c r="PDD12" s="1135"/>
      <c r="PDE12" s="1135"/>
      <c r="PDF12" s="1135"/>
      <c r="PDG12" s="1135"/>
      <c r="PDH12" s="1135"/>
      <c r="PDI12" s="1135"/>
      <c r="PDJ12" s="1135"/>
      <c r="PDK12" s="1135"/>
      <c r="PDL12" s="1135"/>
      <c r="PDM12" s="1135"/>
      <c r="PDN12" s="1135"/>
      <c r="PDO12" s="1135"/>
      <c r="PDP12" s="1135"/>
      <c r="PDQ12" s="1135"/>
      <c r="PDR12" s="1135"/>
      <c r="PDS12" s="1135"/>
      <c r="PDT12" s="1135"/>
      <c r="PDU12" s="1135"/>
      <c r="PDV12" s="1135"/>
      <c r="PDW12" s="1135"/>
      <c r="PDX12" s="1135"/>
      <c r="PDY12" s="1135"/>
      <c r="PDZ12" s="1135"/>
      <c r="PEA12" s="1135"/>
      <c r="PEB12" s="1135"/>
      <c r="PEC12" s="1135"/>
      <c r="PED12" s="1135"/>
      <c r="PEE12" s="1135"/>
      <c r="PEF12" s="1135"/>
      <c r="PEG12" s="1135"/>
      <c r="PEH12" s="1135"/>
      <c r="PEI12" s="1135"/>
      <c r="PEJ12" s="1135"/>
      <c r="PEK12" s="1135"/>
      <c r="PEL12" s="1135"/>
      <c r="PEM12" s="1135"/>
      <c r="PEN12" s="1135"/>
      <c r="PEO12" s="1135"/>
      <c r="PEP12" s="1135"/>
      <c r="PEQ12" s="1135"/>
      <c r="PER12" s="1135"/>
      <c r="PES12" s="1135"/>
      <c r="PET12" s="1135"/>
      <c r="PEU12" s="1135"/>
      <c r="PEV12" s="1135"/>
      <c r="PEW12" s="1135"/>
      <c r="PEX12" s="1135"/>
      <c r="PEY12" s="1135"/>
      <c r="PEZ12" s="1135"/>
      <c r="PFA12" s="1135"/>
      <c r="PFB12" s="1135"/>
      <c r="PFC12" s="1135"/>
      <c r="PFD12" s="1135"/>
      <c r="PFE12" s="1135"/>
      <c r="PFF12" s="1135"/>
      <c r="PFG12" s="1135"/>
      <c r="PFH12" s="1135"/>
      <c r="PFI12" s="1135"/>
      <c r="PFJ12" s="1135"/>
      <c r="PFK12" s="1135"/>
      <c r="PFL12" s="1135"/>
      <c r="PFM12" s="1135"/>
      <c r="PFN12" s="1135"/>
      <c r="PFO12" s="1135"/>
      <c r="PFP12" s="1135"/>
      <c r="PFQ12" s="1135"/>
      <c r="PFR12" s="1135"/>
      <c r="PFS12" s="1135"/>
      <c r="PFT12" s="1135"/>
      <c r="PFU12" s="1135"/>
      <c r="PFV12" s="1135"/>
      <c r="PFW12" s="1135"/>
      <c r="PFX12" s="1135"/>
      <c r="PFY12" s="1135"/>
      <c r="PFZ12" s="1135"/>
      <c r="PGA12" s="1135"/>
      <c r="PGB12" s="1135"/>
      <c r="PGC12" s="1135"/>
      <c r="PGD12" s="1135"/>
      <c r="PGE12" s="1135"/>
      <c r="PGF12" s="1135"/>
      <c r="PGG12" s="1135"/>
      <c r="PGH12" s="1135"/>
      <c r="PGI12" s="1135"/>
      <c r="PGJ12" s="1135"/>
      <c r="PGK12" s="1135"/>
      <c r="PGL12" s="1135"/>
      <c r="PGM12" s="1135"/>
      <c r="PGN12" s="1135"/>
      <c r="PGO12" s="1135"/>
      <c r="PGP12" s="1135"/>
      <c r="PGQ12" s="1135"/>
      <c r="PGR12" s="1135"/>
      <c r="PGS12" s="1135"/>
      <c r="PGT12" s="1135"/>
      <c r="PGU12" s="1135"/>
      <c r="PGV12" s="1135"/>
      <c r="PGW12" s="1135"/>
      <c r="PGX12" s="1135"/>
      <c r="PGY12" s="1135"/>
      <c r="PGZ12" s="1135"/>
      <c r="PHA12" s="1135"/>
      <c r="PHB12" s="1135"/>
      <c r="PHC12" s="1135"/>
      <c r="PHD12" s="1135"/>
      <c r="PHE12" s="1135"/>
      <c r="PHF12" s="1135"/>
      <c r="PHG12" s="1135"/>
      <c r="PHH12" s="1135"/>
      <c r="PHI12" s="1135"/>
      <c r="PHJ12" s="1135"/>
      <c r="PHK12" s="1135"/>
      <c r="PHL12" s="1135"/>
      <c r="PHM12" s="1135"/>
      <c r="PHN12" s="1135"/>
      <c r="PHO12" s="1135"/>
      <c r="PHP12" s="1135"/>
      <c r="PHQ12" s="1135"/>
      <c r="PHR12" s="1135"/>
      <c r="PHS12" s="1135"/>
      <c r="PHT12" s="1135"/>
      <c r="PHU12" s="1135"/>
      <c r="PHV12" s="1135"/>
      <c r="PHW12" s="1135"/>
      <c r="PHX12" s="1135"/>
      <c r="PHY12" s="1135"/>
      <c r="PHZ12" s="1135"/>
      <c r="PIA12" s="1135"/>
      <c r="PIB12" s="1135"/>
      <c r="PIC12" s="1135"/>
      <c r="PID12" s="1135"/>
      <c r="PIE12" s="1135"/>
      <c r="PIF12" s="1135"/>
      <c r="PIG12" s="1135"/>
      <c r="PIH12" s="1135"/>
      <c r="PII12" s="1135"/>
      <c r="PIJ12" s="1135"/>
      <c r="PIK12" s="1135"/>
      <c r="PIL12" s="1135"/>
      <c r="PIM12" s="1135"/>
      <c r="PIN12" s="1135"/>
      <c r="PIO12" s="1135"/>
      <c r="PIP12" s="1135"/>
      <c r="PIQ12" s="1135"/>
      <c r="PIR12" s="1135"/>
      <c r="PIS12" s="1135"/>
      <c r="PIT12" s="1135"/>
      <c r="PIU12" s="1135"/>
      <c r="PIV12" s="1135"/>
      <c r="PIW12" s="1135"/>
      <c r="PIX12" s="1135"/>
      <c r="PIY12" s="1135"/>
      <c r="PIZ12" s="1135"/>
      <c r="PJA12" s="1135"/>
      <c r="PJB12" s="1135"/>
      <c r="PJC12" s="1135"/>
      <c r="PJD12" s="1135"/>
      <c r="PJE12" s="1135"/>
      <c r="PJF12" s="1135"/>
      <c r="PJG12" s="1135"/>
      <c r="PJH12" s="1135"/>
      <c r="PJI12" s="1135"/>
      <c r="PJJ12" s="1135"/>
      <c r="PJK12" s="1135"/>
      <c r="PJL12" s="1135"/>
      <c r="PJM12" s="1135"/>
      <c r="PJN12" s="1135"/>
      <c r="PJO12" s="1135"/>
      <c r="PJP12" s="1135"/>
      <c r="PJQ12" s="1135"/>
      <c r="PJR12" s="1135"/>
      <c r="PJS12" s="1135"/>
      <c r="PJT12" s="1135"/>
      <c r="PJU12" s="1135"/>
      <c r="PJV12" s="1135"/>
      <c r="PJW12" s="1135"/>
      <c r="PJX12" s="1135"/>
      <c r="PJY12" s="1135"/>
      <c r="PJZ12" s="1135"/>
      <c r="PKA12" s="1135"/>
      <c r="PKB12" s="1135"/>
      <c r="PKC12" s="1135"/>
      <c r="PKD12" s="1135"/>
      <c r="PKE12" s="1135"/>
      <c r="PKF12" s="1135"/>
      <c r="PKG12" s="1135"/>
      <c r="PKH12" s="1135"/>
      <c r="PKI12" s="1135"/>
      <c r="PKJ12" s="1135"/>
      <c r="PKK12" s="1135"/>
      <c r="PKL12" s="1135"/>
      <c r="PKM12" s="1135"/>
      <c r="PKN12" s="1135"/>
      <c r="PKO12" s="1135"/>
      <c r="PKP12" s="1135"/>
      <c r="PKQ12" s="1135"/>
      <c r="PKR12" s="1135"/>
      <c r="PKS12" s="1135"/>
      <c r="PKT12" s="1135"/>
      <c r="PKU12" s="1135"/>
      <c r="PKV12" s="1135"/>
      <c r="PKW12" s="1135"/>
      <c r="PKX12" s="1135"/>
      <c r="PKY12" s="1135"/>
      <c r="PKZ12" s="1135"/>
      <c r="PLA12" s="1135"/>
      <c r="PLB12" s="1135"/>
      <c r="PLC12" s="1135"/>
      <c r="PLD12" s="1135"/>
      <c r="PLE12" s="1135"/>
      <c r="PLF12" s="1135"/>
      <c r="PLG12" s="1135"/>
      <c r="PLH12" s="1135"/>
      <c r="PLI12" s="1135"/>
      <c r="PLJ12" s="1135"/>
      <c r="PLK12" s="1135"/>
      <c r="PLL12" s="1135"/>
      <c r="PLM12" s="1135"/>
      <c r="PLN12" s="1135"/>
      <c r="PLO12" s="1135"/>
      <c r="PLP12" s="1135"/>
      <c r="PLQ12" s="1135"/>
      <c r="PLR12" s="1135"/>
      <c r="PLS12" s="1135"/>
      <c r="PLT12" s="1135"/>
      <c r="PLU12" s="1135"/>
      <c r="PLV12" s="1135"/>
      <c r="PLW12" s="1135"/>
      <c r="PLX12" s="1135"/>
      <c r="PLY12" s="1135"/>
      <c r="PLZ12" s="1135"/>
      <c r="PMA12" s="1135"/>
      <c r="PMB12" s="1135"/>
      <c r="PMC12" s="1135"/>
      <c r="PMD12" s="1135"/>
      <c r="PME12" s="1135"/>
      <c r="PMF12" s="1135"/>
      <c r="PMG12" s="1135"/>
      <c r="PMH12" s="1135"/>
      <c r="PMI12" s="1135"/>
      <c r="PMJ12" s="1135"/>
      <c r="PMK12" s="1135"/>
      <c r="PML12" s="1135"/>
      <c r="PMM12" s="1135"/>
      <c r="PMN12" s="1135"/>
      <c r="PMO12" s="1135"/>
      <c r="PMP12" s="1135"/>
      <c r="PMQ12" s="1135"/>
      <c r="PMR12" s="1135"/>
      <c r="PMS12" s="1135"/>
      <c r="PMT12" s="1135"/>
      <c r="PMU12" s="1135"/>
      <c r="PMV12" s="1135"/>
      <c r="PMW12" s="1135"/>
      <c r="PMX12" s="1135"/>
      <c r="PMY12" s="1135"/>
      <c r="PMZ12" s="1135"/>
      <c r="PNA12" s="1135"/>
      <c r="PNB12" s="1135"/>
      <c r="PNC12" s="1135"/>
      <c r="PND12" s="1135"/>
      <c r="PNE12" s="1135"/>
      <c r="PNF12" s="1135"/>
      <c r="PNG12" s="1135"/>
      <c r="PNH12" s="1135"/>
      <c r="PNI12" s="1135"/>
      <c r="PNJ12" s="1135"/>
      <c r="PNK12" s="1135"/>
      <c r="PNL12" s="1135"/>
      <c r="PNM12" s="1135"/>
      <c r="PNN12" s="1135"/>
      <c r="PNO12" s="1135"/>
      <c r="PNP12" s="1135"/>
      <c r="PNQ12" s="1135"/>
      <c r="PNR12" s="1135"/>
      <c r="PNS12" s="1135"/>
      <c r="PNT12" s="1135"/>
      <c r="PNU12" s="1135"/>
      <c r="PNV12" s="1135"/>
      <c r="PNW12" s="1135"/>
      <c r="PNX12" s="1135"/>
      <c r="PNY12" s="1135"/>
      <c r="PNZ12" s="1135"/>
      <c r="POA12" s="1135"/>
      <c r="POB12" s="1135"/>
      <c r="POC12" s="1135"/>
      <c r="POD12" s="1135"/>
      <c r="POE12" s="1135"/>
      <c r="POF12" s="1135"/>
      <c r="POG12" s="1135"/>
      <c r="POH12" s="1135"/>
      <c r="POI12" s="1135"/>
      <c r="POJ12" s="1135"/>
      <c r="POK12" s="1135"/>
      <c r="POL12" s="1135"/>
      <c r="POM12" s="1135"/>
      <c r="PON12" s="1135"/>
      <c r="POO12" s="1135"/>
      <c r="POP12" s="1135"/>
      <c r="POQ12" s="1135"/>
      <c r="POR12" s="1135"/>
      <c r="POS12" s="1135"/>
      <c r="POT12" s="1135"/>
      <c r="POU12" s="1135"/>
      <c r="POV12" s="1135"/>
      <c r="POW12" s="1135"/>
      <c r="POX12" s="1135"/>
      <c r="POY12" s="1135"/>
      <c r="POZ12" s="1135"/>
      <c r="PPA12" s="1135"/>
      <c r="PPB12" s="1135"/>
      <c r="PPC12" s="1135"/>
      <c r="PPD12" s="1135"/>
      <c r="PPE12" s="1135"/>
      <c r="PPF12" s="1135"/>
      <c r="PPG12" s="1135"/>
      <c r="PPH12" s="1135"/>
      <c r="PPI12" s="1135"/>
      <c r="PPJ12" s="1135"/>
      <c r="PPK12" s="1135"/>
      <c r="PPL12" s="1135"/>
      <c r="PPM12" s="1135"/>
      <c r="PPN12" s="1135"/>
      <c r="PPO12" s="1135"/>
      <c r="PPP12" s="1135"/>
      <c r="PPQ12" s="1135"/>
      <c r="PPR12" s="1135"/>
      <c r="PPS12" s="1135"/>
      <c r="PPT12" s="1135"/>
      <c r="PPU12" s="1135"/>
      <c r="PPV12" s="1135"/>
      <c r="PPW12" s="1135"/>
      <c r="PPX12" s="1135"/>
      <c r="PPY12" s="1135"/>
      <c r="PPZ12" s="1135"/>
      <c r="PQA12" s="1135"/>
      <c r="PQB12" s="1135"/>
      <c r="PQC12" s="1135"/>
      <c r="PQD12" s="1135"/>
      <c r="PQE12" s="1135"/>
      <c r="PQF12" s="1135"/>
      <c r="PQG12" s="1135"/>
      <c r="PQH12" s="1135"/>
      <c r="PQI12" s="1135"/>
      <c r="PQJ12" s="1135"/>
      <c r="PQK12" s="1135"/>
      <c r="PQL12" s="1135"/>
      <c r="PQM12" s="1135"/>
      <c r="PQN12" s="1135"/>
      <c r="PQO12" s="1135"/>
      <c r="PQP12" s="1135"/>
      <c r="PQQ12" s="1135"/>
      <c r="PQR12" s="1135"/>
      <c r="PQS12" s="1135"/>
      <c r="PQT12" s="1135"/>
      <c r="PQU12" s="1135"/>
      <c r="PQV12" s="1135"/>
      <c r="PQW12" s="1135"/>
      <c r="PQX12" s="1135"/>
      <c r="PQY12" s="1135"/>
      <c r="PQZ12" s="1135"/>
      <c r="PRA12" s="1135"/>
      <c r="PRB12" s="1135"/>
      <c r="PRC12" s="1135"/>
      <c r="PRD12" s="1135"/>
      <c r="PRE12" s="1135"/>
      <c r="PRF12" s="1135"/>
      <c r="PRG12" s="1135"/>
      <c r="PRH12" s="1135"/>
      <c r="PRI12" s="1135"/>
      <c r="PRJ12" s="1135"/>
      <c r="PRK12" s="1135"/>
      <c r="PRL12" s="1135"/>
      <c r="PRM12" s="1135"/>
      <c r="PRN12" s="1135"/>
      <c r="PRO12" s="1135"/>
      <c r="PRP12" s="1135"/>
      <c r="PRQ12" s="1135"/>
      <c r="PRR12" s="1135"/>
      <c r="PRS12" s="1135"/>
      <c r="PRT12" s="1135"/>
      <c r="PRU12" s="1135"/>
      <c r="PRV12" s="1135"/>
      <c r="PRW12" s="1135"/>
      <c r="PRX12" s="1135"/>
      <c r="PRY12" s="1135"/>
      <c r="PRZ12" s="1135"/>
      <c r="PSA12" s="1135"/>
      <c r="PSB12" s="1135"/>
      <c r="PSC12" s="1135"/>
      <c r="PSD12" s="1135"/>
      <c r="PSE12" s="1135"/>
      <c r="PSF12" s="1135"/>
      <c r="PSG12" s="1135"/>
      <c r="PSH12" s="1135"/>
      <c r="PSI12" s="1135"/>
      <c r="PSJ12" s="1135"/>
      <c r="PSK12" s="1135"/>
      <c r="PSL12" s="1135"/>
      <c r="PSM12" s="1135"/>
      <c r="PSN12" s="1135"/>
      <c r="PSO12" s="1135"/>
      <c r="PSP12" s="1135"/>
      <c r="PSQ12" s="1135"/>
      <c r="PSR12" s="1135"/>
      <c r="PSS12" s="1135"/>
      <c r="PST12" s="1135"/>
      <c r="PSU12" s="1135"/>
      <c r="PSV12" s="1135"/>
      <c r="PSW12" s="1135"/>
      <c r="PSX12" s="1135"/>
      <c r="PSY12" s="1135"/>
      <c r="PSZ12" s="1135"/>
      <c r="PTA12" s="1135"/>
      <c r="PTB12" s="1135"/>
      <c r="PTC12" s="1135"/>
      <c r="PTD12" s="1135"/>
      <c r="PTE12" s="1135"/>
      <c r="PTF12" s="1135"/>
      <c r="PTG12" s="1135"/>
      <c r="PTH12" s="1135"/>
      <c r="PTI12" s="1135"/>
      <c r="PTJ12" s="1135"/>
      <c r="PTK12" s="1135"/>
      <c r="PTL12" s="1135"/>
      <c r="PTM12" s="1135"/>
      <c r="PTN12" s="1135"/>
      <c r="PTO12" s="1135"/>
      <c r="PTP12" s="1135"/>
      <c r="PTQ12" s="1135"/>
      <c r="PTR12" s="1135"/>
      <c r="PTS12" s="1135"/>
      <c r="PTT12" s="1135"/>
      <c r="PTU12" s="1135"/>
      <c r="PTV12" s="1135"/>
      <c r="PTW12" s="1135"/>
      <c r="PTX12" s="1135"/>
      <c r="PTY12" s="1135"/>
      <c r="PTZ12" s="1135"/>
      <c r="PUA12" s="1135"/>
      <c r="PUB12" s="1135"/>
      <c r="PUC12" s="1135"/>
      <c r="PUD12" s="1135"/>
      <c r="PUE12" s="1135"/>
      <c r="PUF12" s="1135"/>
      <c r="PUG12" s="1135"/>
      <c r="PUH12" s="1135"/>
      <c r="PUI12" s="1135"/>
      <c r="PUJ12" s="1135"/>
      <c r="PUK12" s="1135"/>
      <c r="PUL12" s="1135"/>
      <c r="PUM12" s="1135"/>
      <c r="PUN12" s="1135"/>
      <c r="PUO12" s="1135"/>
      <c r="PUP12" s="1135"/>
      <c r="PUQ12" s="1135"/>
      <c r="PUR12" s="1135"/>
      <c r="PUS12" s="1135"/>
      <c r="PUT12" s="1135"/>
      <c r="PUU12" s="1135"/>
      <c r="PUV12" s="1135"/>
      <c r="PUW12" s="1135"/>
      <c r="PUX12" s="1135"/>
      <c r="PUY12" s="1135"/>
      <c r="PUZ12" s="1135"/>
      <c r="PVA12" s="1135"/>
      <c r="PVB12" s="1135"/>
      <c r="PVC12" s="1135"/>
      <c r="PVD12" s="1135"/>
      <c r="PVE12" s="1135"/>
      <c r="PVF12" s="1135"/>
      <c r="PVG12" s="1135"/>
      <c r="PVH12" s="1135"/>
      <c r="PVI12" s="1135"/>
      <c r="PVJ12" s="1135"/>
      <c r="PVK12" s="1135"/>
      <c r="PVL12" s="1135"/>
      <c r="PVM12" s="1135"/>
      <c r="PVN12" s="1135"/>
      <c r="PVO12" s="1135"/>
      <c r="PVP12" s="1135"/>
      <c r="PVQ12" s="1135"/>
      <c r="PVR12" s="1135"/>
      <c r="PVS12" s="1135"/>
      <c r="PVT12" s="1135"/>
      <c r="PVU12" s="1135"/>
      <c r="PVV12" s="1135"/>
      <c r="PVW12" s="1135"/>
      <c r="PVX12" s="1135"/>
      <c r="PVY12" s="1135"/>
      <c r="PVZ12" s="1135"/>
      <c r="PWA12" s="1135"/>
      <c r="PWB12" s="1135"/>
      <c r="PWC12" s="1135"/>
      <c r="PWD12" s="1135"/>
      <c r="PWE12" s="1135"/>
      <c r="PWF12" s="1135"/>
      <c r="PWG12" s="1135"/>
      <c r="PWH12" s="1135"/>
      <c r="PWI12" s="1135"/>
      <c r="PWJ12" s="1135"/>
      <c r="PWK12" s="1135"/>
      <c r="PWL12" s="1135"/>
      <c r="PWM12" s="1135"/>
      <c r="PWN12" s="1135"/>
      <c r="PWO12" s="1135"/>
      <c r="PWP12" s="1135"/>
      <c r="PWQ12" s="1135"/>
      <c r="PWR12" s="1135"/>
      <c r="PWS12" s="1135"/>
      <c r="PWT12" s="1135"/>
      <c r="PWU12" s="1135"/>
      <c r="PWV12" s="1135"/>
      <c r="PWW12" s="1135"/>
      <c r="PWX12" s="1135"/>
      <c r="PWY12" s="1135"/>
      <c r="PWZ12" s="1135"/>
      <c r="PXA12" s="1135"/>
      <c r="PXB12" s="1135"/>
      <c r="PXC12" s="1135"/>
      <c r="PXD12" s="1135"/>
      <c r="PXE12" s="1135"/>
      <c r="PXF12" s="1135"/>
      <c r="PXG12" s="1135"/>
      <c r="PXH12" s="1135"/>
      <c r="PXI12" s="1135"/>
      <c r="PXJ12" s="1135"/>
      <c r="PXK12" s="1135"/>
      <c r="PXL12" s="1135"/>
      <c r="PXM12" s="1135"/>
      <c r="PXN12" s="1135"/>
      <c r="PXO12" s="1135"/>
      <c r="PXP12" s="1135"/>
      <c r="PXQ12" s="1135"/>
      <c r="PXR12" s="1135"/>
      <c r="PXS12" s="1135"/>
      <c r="PXT12" s="1135"/>
      <c r="PXU12" s="1135"/>
      <c r="PXV12" s="1135"/>
      <c r="PXW12" s="1135"/>
      <c r="PXX12" s="1135"/>
      <c r="PXY12" s="1135"/>
      <c r="PXZ12" s="1135"/>
      <c r="PYA12" s="1135"/>
      <c r="PYB12" s="1135"/>
      <c r="PYC12" s="1135"/>
      <c r="PYD12" s="1135"/>
      <c r="PYE12" s="1135"/>
      <c r="PYF12" s="1135"/>
      <c r="PYG12" s="1135"/>
      <c r="PYH12" s="1135"/>
      <c r="PYI12" s="1135"/>
      <c r="PYJ12" s="1135"/>
      <c r="PYK12" s="1135"/>
      <c r="PYL12" s="1135"/>
      <c r="PYM12" s="1135"/>
      <c r="PYN12" s="1135"/>
      <c r="PYO12" s="1135"/>
      <c r="PYP12" s="1135"/>
      <c r="PYQ12" s="1135"/>
      <c r="PYR12" s="1135"/>
      <c r="PYS12" s="1135"/>
      <c r="PYT12" s="1135"/>
      <c r="PYU12" s="1135"/>
      <c r="PYV12" s="1135"/>
      <c r="PYW12" s="1135"/>
      <c r="PYX12" s="1135"/>
      <c r="PYY12" s="1135"/>
      <c r="PYZ12" s="1135"/>
      <c r="PZA12" s="1135"/>
      <c r="PZB12" s="1135"/>
      <c r="PZC12" s="1135"/>
      <c r="PZD12" s="1135"/>
      <c r="PZE12" s="1135"/>
      <c r="PZF12" s="1135"/>
      <c r="PZG12" s="1135"/>
      <c r="PZH12" s="1135"/>
      <c r="PZI12" s="1135"/>
      <c r="PZJ12" s="1135"/>
      <c r="PZK12" s="1135"/>
      <c r="PZL12" s="1135"/>
      <c r="PZM12" s="1135"/>
      <c r="PZN12" s="1135"/>
      <c r="PZO12" s="1135"/>
      <c r="PZP12" s="1135"/>
      <c r="PZQ12" s="1135"/>
      <c r="PZR12" s="1135"/>
      <c r="PZS12" s="1135"/>
      <c r="PZT12" s="1135"/>
      <c r="PZU12" s="1135"/>
      <c r="PZV12" s="1135"/>
      <c r="PZW12" s="1135"/>
      <c r="PZX12" s="1135"/>
      <c r="PZY12" s="1135"/>
      <c r="PZZ12" s="1135"/>
      <c r="QAA12" s="1135"/>
      <c r="QAB12" s="1135"/>
      <c r="QAC12" s="1135"/>
      <c r="QAD12" s="1135"/>
      <c r="QAE12" s="1135"/>
      <c r="QAF12" s="1135"/>
      <c r="QAG12" s="1135"/>
      <c r="QAH12" s="1135"/>
      <c r="QAI12" s="1135"/>
      <c r="QAJ12" s="1135"/>
      <c r="QAK12" s="1135"/>
      <c r="QAL12" s="1135"/>
      <c r="QAM12" s="1135"/>
      <c r="QAN12" s="1135"/>
      <c r="QAO12" s="1135"/>
      <c r="QAP12" s="1135"/>
      <c r="QAQ12" s="1135"/>
      <c r="QAR12" s="1135"/>
      <c r="QAS12" s="1135"/>
      <c r="QAT12" s="1135"/>
      <c r="QAU12" s="1135"/>
      <c r="QAV12" s="1135"/>
      <c r="QAW12" s="1135"/>
      <c r="QAX12" s="1135"/>
      <c r="QAY12" s="1135"/>
      <c r="QAZ12" s="1135"/>
      <c r="QBA12" s="1135"/>
      <c r="QBB12" s="1135"/>
      <c r="QBC12" s="1135"/>
      <c r="QBD12" s="1135"/>
      <c r="QBE12" s="1135"/>
      <c r="QBF12" s="1135"/>
      <c r="QBG12" s="1135"/>
      <c r="QBH12" s="1135"/>
      <c r="QBI12" s="1135"/>
      <c r="QBJ12" s="1135"/>
      <c r="QBK12" s="1135"/>
      <c r="QBL12" s="1135"/>
      <c r="QBM12" s="1135"/>
      <c r="QBN12" s="1135"/>
      <c r="QBO12" s="1135"/>
      <c r="QBP12" s="1135"/>
      <c r="QBQ12" s="1135"/>
      <c r="QBR12" s="1135"/>
      <c r="QBS12" s="1135"/>
      <c r="QBT12" s="1135"/>
      <c r="QBU12" s="1135"/>
      <c r="QBV12" s="1135"/>
      <c r="QBW12" s="1135"/>
      <c r="QBX12" s="1135"/>
      <c r="QBY12" s="1135"/>
      <c r="QBZ12" s="1135"/>
      <c r="QCA12" s="1135"/>
      <c r="QCB12" s="1135"/>
      <c r="QCC12" s="1135"/>
      <c r="QCD12" s="1135"/>
      <c r="QCE12" s="1135"/>
      <c r="QCF12" s="1135"/>
      <c r="QCG12" s="1135"/>
      <c r="QCH12" s="1135"/>
      <c r="QCI12" s="1135"/>
      <c r="QCJ12" s="1135"/>
      <c r="QCK12" s="1135"/>
      <c r="QCL12" s="1135"/>
      <c r="QCM12" s="1135"/>
      <c r="QCN12" s="1135"/>
      <c r="QCO12" s="1135"/>
      <c r="QCP12" s="1135"/>
      <c r="QCQ12" s="1135"/>
      <c r="QCR12" s="1135"/>
      <c r="QCS12" s="1135"/>
      <c r="QCT12" s="1135"/>
      <c r="QCU12" s="1135"/>
      <c r="QCV12" s="1135"/>
      <c r="QCW12" s="1135"/>
      <c r="QCX12" s="1135"/>
      <c r="QCY12" s="1135"/>
      <c r="QCZ12" s="1135"/>
      <c r="QDA12" s="1135"/>
      <c r="QDB12" s="1135"/>
      <c r="QDC12" s="1135"/>
      <c r="QDD12" s="1135"/>
      <c r="QDE12" s="1135"/>
      <c r="QDF12" s="1135"/>
      <c r="QDG12" s="1135"/>
      <c r="QDH12" s="1135"/>
      <c r="QDI12" s="1135"/>
      <c r="QDJ12" s="1135"/>
      <c r="QDK12" s="1135"/>
      <c r="QDL12" s="1135"/>
      <c r="QDM12" s="1135"/>
      <c r="QDN12" s="1135"/>
      <c r="QDO12" s="1135"/>
      <c r="QDP12" s="1135"/>
      <c r="QDQ12" s="1135"/>
      <c r="QDR12" s="1135"/>
      <c r="QDS12" s="1135"/>
      <c r="QDT12" s="1135"/>
      <c r="QDU12" s="1135"/>
      <c r="QDV12" s="1135"/>
      <c r="QDW12" s="1135"/>
      <c r="QDX12" s="1135"/>
      <c r="QDY12" s="1135"/>
      <c r="QDZ12" s="1135"/>
      <c r="QEA12" s="1135"/>
      <c r="QEB12" s="1135"/>
      <c r="QEC12" s="1135"/>
      <c r="QED12" s="1135"/>
      <c r="QEE12" s="1135"/>
      <c r="QEF12" s="1135"/>
      <c r="QEG12" s="1135"/>
      <c r="QEH12" s="1135"/>
      <c r="QEI12" s="1135"/>
      <c r="QEJ12" s="1135"/>
      <c r="QEK12" s="1135"/>
      <c r="QEL12" s="1135"/>
      <c r="QEM12" s="1135"/>
      <c r="QEN12" s="1135"/>
      <c r="QEO12" s="1135"/>
      <c r="QEP12" s="1135"/>
      <c r="QEQ12" s="1135"/>
      <c r="QER12" s="1135"/>
      <c r="QES12" s="1135"/>
      <c r="QET12" s="1135"/>
      <c r="QEU12" s="1135"/>
      <c r="QEV12" s="1135"/>
      <c r="QEW12" s="1135"/>
      <c r="QEX12" s="1135"/>
      <c r="QEY12" s="1135"/>
      <c r="QEZ12" s="1135"/>
      <c r="QFA12" s="1135"/>
      <c r="QFB12" s="1135"/>
      <c r="QFC12" s="1135"/>
      <c r="QFD12" s="1135"/>
      <c r="QFE12" s="1135"/>
      <c r="QFF12" s="1135"/>
      <c r="QFG12" s="1135"/>
      <c r="QFH12" s="1135"/>
      <c r="QFI12" s="1135"/>
      <c r="QFJ12" s="1135"/>
      <c r="QFK12" s="1135"/>
      <c r="QFL12" s="1135"/>
      <c r="QFM12" s="1135"/>
      <c r="QFN12" s="1135"/>
      <c r="QFO12" s="1135"/>
      <c r="QFP12" s="1135"/>
      <c r="QFQ12" s="1135"/>
      <c r="QFR12" s="1135"/>
      <c r="QFS12" s="1135"/>
      <c r="QFT12" s="1135"/>
      <c r="QFU12" s="1135"/>
      <c r="QFV12" s="1135"/>
      <c r="QFW12" s="1135"/>
      <c r="QFX12" s="1135"/>
      <c r="QFY12" s="1135"/>
      <c r="QFZ12" s="1135"/>
      <c r="QGA12" s="1135"/>
      <c r="QGB12" s="1135"/>
      <c r="QGC12" s="1135"/>
      <c r="QGD12" s="1135"/>
      <c r="QGE12" s="1135"/>
      <c r="QGF12" s="1135"/>
      <c r="QGG12" s="1135"/>
      <c r="QGH12" s="1135"/>
      <c r="QGI12" s="1135"/>
      <c r="QGJ12" s="1135"/>
      <c r="QGK12" s="1135"/>
      <c r="QGL12" s="1135"/>
      <c r="QGM12" s="1135"/>
      <c r="QGN12" s="1135"/>
      <c r="QGO12" s="1135"/>
      <c r="QGP12" s="1135"/>
      <c r="QGQ12" s="1135"/>
      <c r="QGR12" s="1135"/>
      <c r="QGS12" s="1135"/>
      <c r="QGT12" s="1135"/>
      <c r="QGU12" s="1135"/>
      <c r="QGV12" s="1135"/>
      <c r="QGW12" s="1135"/>
      <c r="QGX12" s="1135"/>
      <c r="QGY12" s="1135"/>
      <c r="QGZ12" s="1135"/>
      <c r="QHA12" s="1135"/>
      <c r="QHB12" s="1135"/>
      <c r="QHC12" s="1135"/>
      <c r="QHD12" s="1135"/>
      <c r="QHE12" s="1135"/>
      <c r="QHF12" s="1135"/>
      <c r="QHG12" s="1135"/>
      <c r="QHH12" s="1135"/>
      <c r="QHI12" s="1135"/>
      <c r="QHJ12" s="1135"/>
      <c r="QHK12" s="1135"/>
      <c r="QHL12" s="1135"/>
      <c r="QHM12" s="1135"/>
      <c r="QHN12" s="1135"/>
      <c r="QHO12" s="1135"/>
      <c r="QHP12" s="1135"/>
      <c r="QHQ12" s="1135"/>
      <c r="QHR12" s="1135"/>
      <c r="QHS12" s="1135"/>
      <c r="QHT12" s="1135"/>
      <c r="QHU12" s="1135"/>
      <c r="QHV12" s="1135"/>
      <c r="QHW12" s="1135"/>
      <c r="QHX12" s="1135"/>
      <c r="QHY12" s="1135"/>
      <c r="QHZ12" s="1135"/>
      <c r="QIA12" s="1135"/>
      <c r="QIB12" s="1135"/>
      <c r="QIC12" s="1135"/>
      <c r="QID12" s="1135"/>
      <c r="QIE12" s="1135"/>
      <c r="QIF12" s="1135"/>
      <c r="QIG12" s="1135"/>
      <c r="QIH12" s="1135"/>
      <c r="QII12" s="1135"/>
      <c r="QIJ12" s="1135"/>
      <c r="QIK12" s="1135"/>
      <c r="QIL12" s="1135"/>
      <c r="QIM12" s="1135"/>
      <c r="QIN12" s="1135"/>
      <c r="QIO12" s="1135"/>
      <c r="QIP12" s="1135"/>
      <c r="QIQ12" s="1135"/>
      <c r="QIR12" s="1135"/>
      <c r="QIS12" s="1135"/>
      <c r="QIT12" s="1135"/>
      <c r="QIU12" s="1135"/>
      <c r="QIV12" s="1135"/>
      <c r="QIW12" s="1135"/>
      <c r="QIX12" s="1135"/>
      <c r="QIY12" s="1135"/>
      <c r="QIZ12" s="1135"/>
      <c r="QJA12" s="1135"/>
      <c r="QJB12" s="1135"/>
      <c r="QJC12" s="1135"/>
      <c r="QJD12" s="1135"/>
      <c r="QJE12" s="1135"/>
      <c r="QJF12" s="1135"/>
      <c r="QJG12" s="1135"/>
      <c r="QJH12" s="1135"/>
      <c r="QJI12" s="1135"/>
      <c r="QJJ12" s="1135"/>
      <c r="QJK12" s="1135"/>
      <c r="QJL12" s="1135"/>
      <c r="QJM12" s="1135"/>
      <c r="QJN12" s="1135"/>
      <c r="QJO12" s="1135"/>
      <c r="QJP12" s="1135"/>
      <c r="QJQ12" s="1135"/>
      <c r="QJR12" s="1135"/>
      <c r="QJS12" s="1135"/>
      <c r="QJT12" s="1135"/>
      <c r="QJU12" s="1135"/>
      <c r="QJV12" s="1135"/>
      <c r="QJW12" s="1135"/>
      <c r="QJX12" s="1135"/>
      <c r="QJY12" s="1135"/>
      <c r="QJZ12" s="1135"/>
      <c r="QKA12" s="1135"/>
      <c r="QKB12" s="1135"/>
      <c r="QKC12" s="1135"/>
      <c r="QKD12" s="1135"/>
      <c r="QKE12" s="1135"/>
      <c r="QKF12" s="1135"/>
      <c r="QKG12" s="1135"/>
      <c r="QKH12" s="1135"/>
      <c r="QKI12" s="1135"/>
      <c r="QKJ12" s="1135"/>
      <c r="QKK12" s="1135"/>
      <c r="QKL12" s="1135"/>
      <c r="QKM12" s="1135"/>
      <c r="QKN12" s="1135"/>
      <c r="QKO12" s="1135"/>
      <c r="QKP12" s="1135"/>
      <c r="QKQ12" s="1135"/>
      <c r="QKR12" s="1135"/>
      <c r="QKS12" s="1135"/>
      <c r="QKT12" s="1135"/>
      <c r="QKU12" s="1135"/>
      <c r="QKV12" s="1135"/>
      <c r="QKW12" s="1135"/>
      <c r="QKX12" s="1135"/>
      <c r="QKY12" s="1135"/>
      <c r="QKZ12" s="1135"/>
      <c r="QLA12" s="1135"/>
      <c r="QLB12" s="1135"/>
      <c r="QLC12" s="1135"/>
      <c r="QLD12" s="1135"/>
      <c r="QLE12" s="1135"/>
      <c r="QLF12" s="1135"/>
      <c r="QLG12" s="1135"/>
      <c r="QLH12" s="1135"/>
      <c r="QLI12" s="1135"/>
      <c r="QLJ12" s="1135"/>
      <c r="QLK12" s="1135"/>
      <c r="QLL12" s="1135"/>
      <c r="QLM12" s="1135"/>
      <c r="QLN12" s="1135"/>
      <c r="QLO12" s="1135"/>
      <c r="QLP12" s="1135"/>
      <c r="QLQ12" s="1135"/>
      <c r="QLR12" s="1135"/>
      <c r="QLS12" s="1135"/>
      <c r="QLT12" s="1135"/>
      <c r="QLU12" s="1135"/>
      <c r="QLV12" s="1135"/>
      <c r="QLW12" s="1135"/>
      <c r="QLX12" s="1135"/>
      <c r="QLY12" s="1135"/>
      <c r="QLZ12" s="1135"/>
      <c r="QMA12" s="1135"/>
      <c r="QMB12" s="1135"/>
      <c r="QMC12" s="1135"/>
      <c r="QMD12" s="1135"/>
      <c r="QME12" s="1135"/>
      <c r="QMF12" s="1135"/>
      <c r="QMG12" s="1135"/>
      <c r="QMH12" s="1135"/>
      <c r="QMI12" s="1135"/>
      <c r="QMJ12" s="1135"/>
      <c r="QMK12" s="1135"/>
      <c r="QML12" s="1135"/>
      <c r="QMM12" s="1135"/>
      <c r="QMN12" s="1135"/>
      <c r="QMO12" s="1135"/>
      <c r="QMP12" s="1135"/>
      <c r="QMQ12" s="1135"/>
      <c r="QMR12" s="1135"/>
      <c r="QMS12" s="1135"/>
      <c r="QMT12" s="1135"/>
      <c r="QMU12" s="1135"/>
      <c r="QMV12" s="1135"/>
      <c r="QMW12" s="1135"/>
      <c r="QMX12" s="1135"/>
      <c r="QMY12" s="1135"/>
      <c r="QMZ12" s="1135"/>
      <c r="QNA12" s="1135"/>
      <c r="QNB12" s="1135"/>
      <c r="QNC12" s="1135"/>
      <c r="QND12" s="1135"/>
      <c r="QNE12" s="1135"/>
      <c r="QNF12" s="1135"/>
      <c r="QNG12" s="1135"/>
      <c r="QNH12" s="1135"/>
      <c r="QNI12" s="1135"/>
      <c r="QNJ12" s="1135"/>
      <c r="QNK12" s="1135"/>
      <c r="QNL12" s="1135"/>
      <c r="QNM12" s="1135"/>
      <c r="QNN12" s="1135"/>
      <c r="QNO12" s="1135"/>
      <c r="QNP12" s="1135"/>
      <c r="QNQ12" s="1135"/>
      <c r="QNR12" s="1135"/>
      <c r="QNS12" s="1135"/>
      <c r="QNT12" s="1135"/>
      <c r="QNU12" s="1135"/>
      <c r="QNV12" s="1135"/>
      <c r="QNW12" s="1135"/>
      <c r="QNX12" s="1135"/>
      <c r="QNY12" s="1135"/>
      <c r="QNZ12" s="1135"/>
      <c r="QOA12" s="1135"/>
      <c r="QOB12" s="1135"/>
      <c r="QOC12" s="1135"/>
      <c r="QOD12" s="1135"/>
      <c r="QOE12" s="1135"/>
      <c r="QOF12" s="1135"/>
      <c r="QOG12" s="1135"/>
      <c r="QOH12" s="1135"/>
      <c r="QOI12" s="1135"/>
      <c r="QOJ12" s="1135"/>
      <c r="QOK12" s="1135"/>
      <c r="QOL12" s="1135"/>
      <c r="QOM12" s="1135"/>
      <c r="QON12" s="1135"/>
      <c r="QOO12" s="1135"/>
      <c r="QOP12" s="1135"/>
      <c r="QOQ12" s="1135"/>
      <c r="QOR12" s="1135"/>
      <c r="QOS12" s="1135"/>
      <c r="QOT12" s="1135"/>
      <c r="QOU12" s="1135"/>
      <c r="QOV12" s="1135"/>
      <c r="QOW12" s="1135"/>
      <c r="QOX12" s="1135"/>
      <c r="QOY12" s="1135"/>
      <c r="QOZ12" s="1135"/>
      <c r="QPA12" s="1135"/>
      <c r="QPB12" s="1135"/>
      <c r="QPC12" s="1135"/>
      <c r="QPD12" s="1135"/>
      <c r="QPE12" s="1135"/>
      <c r="QPF12" s="1135"/>
      <c r="QPG12" s="1135"/>
      <c r="QPH12" s="1135"/>
      <c r="QPI12" s="1135"/>
      <c r="QPJ12" s="1135"/>
      <c r="QPK12" s="1135"/>
      <c r="QPL12" s="1135"/>
      <c r="QPM12" s="1135"/>
      <c r="QPN12" s="1135"/>
      <c r="QPO12" s="1135"/>
      <c r="QPP12" s="1135"/>
      <c r="QPQ12" s="1135"/>
      <c r="QPR12" s="1135"/>
      <c r="QPS12" s="1135"/>
      <c r="QPT12" s="1135"/>
      <c r="QPU12" s="1135"/>
      <c r="QPV12" s="1135"/>
      <c r="QPW12" s="1135"/>
      <c r="QPX12" s="1135"/>
      <c r="QPY12" s="1135"/>
      <c r="QPZ12" s="1135"/>
      <c r="QQA12" s="1135"/>
      <c r="QQB12" s="1135"/>
      <c r="QQC12" s="1135"/>
      <c r="QQD12" s="1135"/>
      <c r="QQE12" s="1135"/>
      <c r="QQF12" s="1135"/>
      <c r="QQG12" s="1135"/>
      <c r="QQH12" s="1135"/>
      <c r="QQI12" s="1135"/>
      <c r="QQJ12" s="1135"/>
      <c r="QQK12" s="1135"/>
      <c r="QQL12" s="1135"/>
      <c r="QQM12" s="1135"/>
      <c r="QQN12" s="1135"/>
      <c r="QQO12" s="1135"/>
      <c r="QQP12" s="1135"/>
      <c r="QQQ12" s="1135"/>
      <c r="QQR12" s="1135"/>
      <c r="QQS12" s="1135"/>
      <c r="QQT12" s="1135"/>
      <c r="QQU12" s="1135"/>
      <c r="QQV12" s="1135"/>
      <c r="QQW12" s="1135"/>
      <c r="QQX12" s="1135"/>
      <c r="QQY12" s="1135"/>
      <c r="QQZ12" s="1135"/>
      <c r="QRA12" s="1135"/>
      <c r="QRB12" s="1135"/>
      <c r="QRC12" s="1135"/>
      <c r="QRD12" s="1135"/>
      <c r="QRE12" s="1135"/>
      <c r="QRF12" s="1135"/>
      <c r="QRG12" s="1135"/>
      <c r="QRH12" s="1135"/>
      <c r="QRI12" s="1135"/>
      <c r="QRJ12" s="1135"/>
      <c r="QRK12" s="1135"/>
      <c r="QRL12" s="1135"/>
      <c r="QRM12" s="1135"/>
      <c r="QRN12" s="1135"/>
      <c r="QRO12" s="1135"/>
      <c r="QRP12" s="1135"/>
      <c r="QRQ12" s="1135"/>
      <c r="QRR12" s="1135"/>
      <c r="QRS12" s="1135"/>
      <c r="QRT12" s="1135"/>
      <c r="QRU12" s="1135"/>
      <c r="QRV12" s="1135"/>
      <c r="QRW12" s="1135"/>
      <c r="QRX12" s="1135"/>
      <c r="QRY12" s="1135"/>
      <c r="QRZ12" s="1135"/>
      <c r="QSA12" s="1135"/>
      <c r="QSB12" s="1135"/>
      <c r="QSC12" s="1135"/>
      <c r="QSD12" s="1135"/>
      <c r="QSE12" s="1135"/>
      <c r="QSF12" s="1135"/>
      <c r="QSG12" s="1135"/>
      <c r="QSH12" s="1135"/>
      <c r="QSI12" s="1135"/>
      <c r="QSJ12" s="1135"/>
      <c r="QSK12" s="1135"/>
      <c r="QSL12" s="1135"/>
      <c r="QSM12" s="1135"/>
      <c r="QSN12" s="1135"/>
      <c r="QSO12" s="1135"/>
      <c r="QSP12" s="1135"/>
      <c r="QSQ12" s="1135"/>
      <c r="QSR12" s="1135"/>
      <c r="QSS12" s="1135"/>
      <c r="QST12" s="1135"/>
      <c r="QSU12" s="1135"/>
      <c r="QSV12" s="1135"/>
      <c r="QSW12" s="1135"/>
      <c r="QSX12" s="1135"/>
      <c r="QSY12" s="1135"/>
      <c r="QSZ12" s="1135"/>
      <c r="QTA12" s="1135"/>
      <c r="QTB12" s="1135"/>
      <c r="QTC12" s="1135"/>
      <c r="QTD12" s="1135"/>
      <c r="QTE12" s="1135"/>
      <c r="QTF12" s="1135"/>
      <c r="QTG12" s="1135"/>
      <c r="QTH12" s="1135"/>
      <c r="QTI12" s="1135"/>
      <c r="QTJ12" s="1135"/>
      <c r="QTK12" s="1135"/>
      <c r="QTL12" s="1135"/>
      <c r="QTM12" s="1135"/>
      <c r="QTN12" s="1135"/>
      <c r="QTO12" s="1135"/>
      <c r="QTP12" s="1135"/>
      <c r="QTQ12" s="1135"/>
      <c r="QTR12" s="1135"/>
      <c r="QTS12" s="1135"/>
      <c r="QTT12" s="1135"/>
      <c r="QTU12" s="1135"/>
      <c r="QTV12" s="1135"/>
      <c r="QTW12" s="1135"/>
      <c r="QTX12" s="1135"/>
      <c r="QTY12" s="1135"/>
      <c r="QTZ12" s="1135"/>
      <c r="QUA12" s="1135"/>
      <c r="QUB12" s="1135"/>
      <c r="QUC12" s="1135"/>
      <c r="QUD12" s="1135"/>
      <c r="QUE12" s="1135"/>
      <c r="QUF12" s="1135"/>
      <c r="QUG12" s="1135"/>
      <c r="QUH12" s="1135"/>
      <c r="QUI12" s="1135"/>
      <c r="QUJ12" s="1135"/>
      <c r="QUK12" s="1135"/>
      <c r="QUL12" s="1135"/>
      <c r="QUM12" s="1135"/>
      <c r="QUN12" s="1135"/>
      <c r="QUO12" s="1135"/>
      <c r="QUP12" s="1135"/>
      <c r="QUQ12" s="1135"/>
      <c r="QUR12" s="1135"/>
      <c r="QUS12" s="1135"/>
      <c r="QUT12" s="1135"/>
      <c r="QUU12" s="1135"/>
      <c r="QUV12" s="1135"/>
      <c r="QUW12" s="1135"/>
      <c r="QUX12" s="1135"/>
      <c r="QUY12" s="1135"/>
      <c r="QUZ12" s="1135"/>
      <c r="QVA12" s="1135"/>
      <c r="QVB12" s="1135"/>
      <c r="QVC12" s="1135"/>
      <c r="QVD12" s="1135"/>
      <c r="QVE12" s="1135"/>
      <c r="QVF12" s="1135"/>
      <c r="QVG12" s="1135"/>
      <c r="QVH12" s="1135"/>
      <c r="QVI12" s="1135"/>
      <c r="QVJ12" s="1135"/>
      <c r="QVK12" s="1135"/>
      <c r="QVL12" s="1135"/>
      <c r="QVM12" s="1135"/>
      <c r="QVN12" s="1135"/>
      <c r="QVO12" s="1135"/>
      <c r="QVP12" s="1135"/>
      <c r="QVQ12" s="1135"/>
      <c r="QVR12" s="1135"/>
      <c r="QVS12" s="1135"/>
      <c r="QVT12" s="1135"/>
      <c r="QVU12" s="1135"/>
      <c r="QVV12" s="1135"/>
      <c r="QVW12" s="1135"/>
      <c r="QVX12" s="1135"/>
      <c r="QVY12" s="1135"/>
      <c r="QVZ12" s="1135"/>
      <c r="QWA12" s="1135"/>
      <c r="QWB12" s="1135"/>
      <c r="QWC12" s="1135"/>
      <c r="QWD12" s="1135"/>
      <c r="QWE12" s="1135"/>
      <c r="QWF12" s="1135"/>
      <c r="QWG12" s="1135"/>
      <c r="QWH12" s="1135"/>
      <c r="QWI12" s="1135"/>
      <c r="QWJ12" s="1135"/>
      <c r="QWK12" s="1135"/>
      <c r="QWL12" s="1135"/>
      <c r="QWM12" s="1135"/>
      <c r="QWN12" s="1135"/>
      <c r="QWO12" s="1135"/>
      <c r="QWP12" s="1135"/>
      <c r="QWQ12" s="1135"/>
      <c r="QWR12" s="1135"/>
      <c r="QWS12" s="1135"/>
      <c r="QWT12" s="1135"/>
      <c r="QWU12" s="1135"/>
      <c r="QWV12" s="1135"/>
      <c r="QWW12" s="1135"/>
      <c r="QWX12" s="1135"/>
      <c r="QWY12" s="1135"/>
      <c r="QWZ12" s="1135"/>
      <c r="QXA12" s="1135"/>
      <c r="QXB12" s="1135"/>
      <c r="QXC12" s="1135"/>
      <c r="QXD12" s="1135"/>
      <c r="QXE12" s="1135"/>
      <c r="QXF12" s="1135"/>
      <c r="QXG12" s="1135"/>
      <c r="QXH12" s="1135"/>
      <c r="QXI12" s="1135"/>
      <c r="QXJ12" s="1135"/>
      <c r="QXK12" s="1135"/>
      <c r="QXL12" s="1135"/>
      <c r="QXM12" s="1135"/>
      <c r="QXN12" s="1135"/>
      <c r="QXO12" s="1135"/>
      <c r="QXP12" s="1135"/>
      <c r="QXQ12" s="1135"/>
      <c r="QXR12" s="1135"/>
      <c r="QXS12" s="1135"/>
      <c r="QXT12" s="1135"/>
      <c r="QXU12" s="1135"/>
      <c r="QXV12" s="1135"/>
      <c r="QXW12" s="1135"/>
      <c r="QXX12" s="1135"/>
      <c r="QXY12" s="1135"/>
      <c r="QXZ12" s="1135"/>
      <c r="QYA12" s="1135"/>
      <c r="QYB12" s="1135"/>
      <c r="QYC12" s="1135"/>
      <c r="QYD12" s="1135"/>
      <c r="QYE12" s="1135"/>
      <c r="QYF12" s="1135"/>
      <c r="QYG12" s="1135"/>
      <c r="QYH12" s="1135"/>
      <c r="QYI12" s="1135"/>
      <c r="QYJ12" s="1135"/>
      <c r="QYK12" s="1135"/>
      <c r="QYL12" s="1135"/>
      <c r="QYM12" s="1135"/>
      <c r="QYN12" s="1135"/>
      <c r="QYO12" s="1135"/>
      <c r="QYP12" s="1135"/>
      <c r="QYQ12" s="1135"/>
      <c r="QYR12" s="1135"/>
      <c r="QYS12" s="1135"/>
      <c r="QYT12" s="1135"/>
      <c r="QYU12" s="1135"/>
      <c r="QYV12" s="1135"/>
      <c r="QYW12" s="1135"/>
      <c r="QYX12" s="1135"/>
      <c r="QYY12" s="1135"/>
      <c r="QYZ12" s="1135"/>
      <c r="QZA12" s="1135"/>
      <c r="QZB12" s="1135"/>
      <c r="QZC12" s="1135"/>
      <c r="QZD12" s="1135"/>
      <c r="QZE12" s="1135"/>
      <c r="QZF12" s="1135"/>
      <c r="QZG12" s="1135"/>
      <c r="QZH12" s="1135"/>
      <c r="QZI12" s="1135"/>
      <c r="QZJ12" s="1135"/>
      <c r="QZK12" s="1135"/>
      <c r="QZL12" s="1135"/>
      <c r="QZM12" s="1135"/>
      <c r="QZN12" s="1135"/>
      <c r="QZO12" s="1135"/>
      <c r="QZP12" s="1135"/>
      <c r="QZQ12" s="1135"/>
      <c r="QZR12" s="1135"/>
      <c r="QZS12" s="1135"/>
      <c r="QZT12" s="1135"/>
      <c r="QZU12" s="1135"/>
      <c r="QZV12" s="1135"/>
      <c r="QZW12" s="1135"/>
      <c r="QZX12" s="1135"/>
      <c r="QZY12" s="1135"/>
      <c r="QZZ12" s="1135"/>
      <c r="RAA12" s="1135"/>
      <c r="RAB12" s="1135"/>
      <c r="RAC12" s="1135"/>
      <c r="RAD12" s="1135"/>
      <c r="RAE12" s="1135"/>
      <c r="RAF12" s="1135"/>
      <c r="RAG12" s="1135"/>
      <c r="RAH12" s="1135"/>
      <c r="RAI12" s="1135"/>
      <c r="RAJ12" s="1135"/>
      <c r="RAK12" s="1135"/>
      <c r="RAL12" s="1135"/>
      <c r="RAM12" s="1135"/>
      <c r="RAN12" s="1135"/>
      <c r="RAO12" s="1135"/>
      <c r="RAP12" s="1135"/>
      <c r="RAQ12" s="1135"/>
      <c r="RAR12" s="1135"/>
      <c r="RAS12" s="1135"/>
      <c r="RAT12" s="1135"/>
      <c r="RAU12" s="1135"/>
      <c r="RAV12" s="1135"/>
      <c r="RAW12" s="1135"/>
      <c r="RAX12" s="1135"/>
      <c r="RAY12" s="1135"/>
      <c r="RAZ12" s="1135"/>
      <c r="RBA12" s="1135"/>
      <c r="RBB12" s="1135"/>
      <c r="RBC12" s="1135"/>
      <c r="RBD12" s="1135"/>
      <c r="RBE12" s="1135"/>
      <c r="RBF12" s="1135"/>
      <c r="RBG12" s="1135"/>
      <c r="RBH12" s="1135"/>
      <c r="RBI12" s="1135"/>
      <c r="RBJ12" s="1135"/>
      <c r="RBK12" s="1135"/>
      <c r="RBL12" s="1135"/>
      <c r="RBM12" s="1135"/>
      <c r="RBN12" s="1135"/>
      <c r="RBO12" s="1135"/>
      <c r="RBP12" s="1135"/>
      <c r="RBQ12" s="1135"/>
      <c r="RBR12" s="1135"/>
      <c r="RBS12" s="1135"/>
      <c r="RBT12" s="1135"/>
      <c r="RBU12" s="1135"/>
      <c r="RBV12" s="1135"/>
      <c r="RBW12" s="1135"/>
      <c r="RBX12" s="1135"/>
      <c r="RBY12" s="1135"/>
      <c r="RBZ12" s="1135"/>
      <c r="RCA12" s="1135"/>
      <c r="RCB12" s="1135"/>
      <c r="RCC12" s="1135"/>
      <c r="RCD12" s="1135"/>
      <c r="RCE12" s="1135"/>
      <c r="RCF12" s="1135"/>
      <c r="RCG12" s="1135"/>
      <c r="RCH12" s="1135"/>
      <c r="RCI12" s="1135"/>
      <c r="RCJ12" s="1135"/>
      <c r="RCK12" s="1135"/>
      <c r="RCL12" s="1135"/>
      <c r="RCM12" s="1135"/>
      <c r="RCN12" s="1135"/>
      <c r="RCO12" s="1135"/>
      <c r="RCP12" s="1135"/>
      <c r="RCQ12" s="1135"/>
      <c r="RCR12" s="1135"/>
      <c r="RCS12" s="1135"/>
      <c r="RCT12" s="1135"/>
      <c r="RCU12" s="1135"/>
      <c r="RCV12" s="1135"/>
      <c r="RCW12" s="1135"/>
      <c r="RCX12" s="1135"/>
      <c r="RCY12" s="1135"/>
      <c r="RCZ12" s="1135"/>
      <c r="RDA12" s="1135"/>
      <c r="RDB12" s="1135"/>
      <c r="RDC12" s="1135"/>
      <c r="RDD12" s="1135"/>
      <c r="RDE12" s="1135"/>
      <c r="RDF12" s="1135"/>
      <c r="RDG12" s="1135"/>
      <c r="RDH12" s="1135"/>
      <c r="RDI12" s="1135"/>
      <c r="RDJ12" s="1135"/>
      <c r="RDK12" s="1135"/>
      <c r="RDL12" s="1135"/>
      <c r="RDM12" s="1135"/>
      <c r="RDN12" s="1135"/>
      <c r="RDO12" s="1135"/>
      <c r="RDP12" s="1135"/>
      <c r="RDQ12" s="1135"/>
      <c r="RDR12" s="1135"/>
      <c r="RDS12" s="1135"/>
      <c r="RDT12" s="1135"/>
      <c r="RDU12" s="1135"/>
      <c r="RDV12" s="1135"/>
      <c r="RDW12" s="1135"/>
      <c r="RDX12" s="1135"/>
      <c r="RDY12" s="1135"/>
      <c r="RDZ12" s="1135"/>
      <c r="REA12" s="1135"/>
      <c r="REB12" s="1135"/>
      <c r="REC12" s="1135"/>
      <c r="RED12" s="1135"/>
      <c r="REE12" s="1135"/>
      <c r="REF12" s="1135"/>
      <c r="REG12" s="1135"/>
      <c r="REH12" s="1135"/>
      <c r="REI12" s="1135"/>
      <c r="REJ12" s="1135"/>
      <c r="REK12" s="1135"/>
      <c r="REL12" s="1135"/>
      <c r="REM12" s="1135"/>
      <c r="REN12" s="1135"/>
      <c r="REO12" s="1135"/>
      <c r="REP12" s="1135"/>
      <c r="REQ12" s="1135"/>
      <c r="RER12" s="1135"/>
      <c r="RES12" s="1135"/>
      <c r="RET12" s="1135"/>
      <c r="REU12" s="1135"/>
      <c r="REV12" s="1135"/>
      <c r="REW12" s="1135"/>
      <c r="REX12" s="1135"/>
      <c r="REY12" s="1135"/>
      <c r="REZ12" s="1135"/>
      <c r="RFA12" s="1135"/>
      <c r="RFB12" s="1135"/>
      <c r="RFC12" s="1135"/>
      <c r="RFD12" s="1135"/>
      <c r="RFE12" s="1135"/>
      <c r="RFF12" s="1135"/>
      <c r="RFG12" s="1135"/>
      <c r="RFH12" s="1135"/>
      <c r="RFI12" s="1135"/>
      <c r="RFJ12" s="1135"/>
      <c r="RFK12" s="1135"/>
      <c r="RFL12" s="1135"/>
      <c r="RFM12" s="1135"/>
      <c r="RFN12" s="1135"/>
      <c r="RFO12" s="1135"/>
      <c r="RFP12" s="1135"/>
      <c r="RFQ12" s="1135"/>
      <c r="RFR12" s="1135"/>
      <c r="RFS12" s="1135"/>
      <c r="RFT12" s="1135"/>
      <c r="RFU12" s="1135"/>
      <c r="RFV12" s="1135"/>
      <c r="RFW12" s="1135"/>
      <c r="RFX12" s="1135"/>
      <c r="RFY12" s="1135"/>
      <c r="RFZ12" s="1135"/>
      <c r="RGA12" s="1135"/>
      <c r="RGB12" s="1135"/>
      <c r="RGC12" s="1135"/>
      <c r="RGD12" s="1135"/>
      <c r="RGE12" s="1135"/>
      <c r="RGF12" s="1135"/>
      <c r="RGG12" s="1135"/>
      <c r="RGH12" s="1135"/>
      <c r="RGI12" s="1135"/>
      <c r="RGJ12" s="1135"/>
      <c r="RGK12" s="1135"/>
      <c r="RGL12" s="1135"/>
      <c r="RGM12" s="1135"/>
      <c r="RGN12" s="1135"/>
      <c r="RGO12" s="1135"/>
      <c r="RGP12" s="1135"/>
      <c r="RGQ12" s="1135"/>
      <c r="RGR12" s="1135"/>
      <c r="RGS12" s="1135"/>
      <c r="RGT12" s="1135"/>
      <c r="RGU12" s="1135"/>
      <c r="RGV12" s="1135"/>
      <c r="RGW12" s="1135"/>
      <c r="RGX12" s="1135"/>
      <c r="RGY12" s="1135"/>
      <c r="RGZ12" s="1135"/>
      <c r="RHA12" s="1135"/>
      <c r="RHB12" s="1135"/>
      <c r="RHC12" s="1135"/>
      <c r="RHD12" s="1135"/>
      <c r="RHE12" s="1135"/>
      <c r="RHF12" s="1135"/>
      <c r="RHG12" s="1135"/>
      <c r="RHH12" s="1135"/>
      <c r="RHI12" s="1135"/>
      <c r="RHJ12" s="1135"/>
      <c r="RHK12" s="1135"/>
      <c r="RHL12" s="1135"/>
      <c r="RHM12" s="1135"/>
      <c r="RHN12" s="1135"/>
      <c r="RHO12" s="1135"/>
      <c r="RHP12" s="1135"/>
      <c r="RHQ12" s="1135"/>
      <c r="RHR12" s="1135"/>
      <c r="RHS12" s="1135"/>
      <c r="RHT12" s="1135"/>
      <c r="RHU12" s="1135"/>
      <c r="RHV12" s="1135"/>
      <c r="RHW12" s="1135"/>
      <c r="RHX12" s="1135"/>
      <c r="RHY12" s="1135"/>
      <c r="RHZ12" s="1135"/>
      <c r="RIA12" s="1135"/>
      <c r="RIB12" s="1135"/>
      <c r="RIC12" s="1135"/>
      <c r="RID12" s="1135"/>
      <c r="RIE12" s="1135"/>
      <c r="RIF12" s="1135"/>
      <c r="RIG12" s="1135"/>
      <c r="RIH12" s="1135"/>
      <c r="RII12" s="1135"/>
      <c r="RIJ12" s="1135"/>
      <c r="RIK12" s="1135"/>
      <c r="RIL12" s="1135"/>
      <c r="RIM12" s="1135"/>
      <c r="RIN12" s="1135"/>
      <c r="RIO12" s="1135"/>
      <c r="RIP12" s="1135"/>
      <c r="RIQ12" s="1135"/>
      <c r="RIR12" s="1135"/>
      <c r="RIS12" s="1135"/>
      <c r="RIT12" s="1135"/>
      <c r="RIU12" s="1135"/>
      <c r="RIV12" s="1135"/>
      <c r="RIW12" s="1135"/>
      <c r="RIX12" s="1135"/>
      <c r="RIY12" s="1135"/>
      <c r="RIZ12" s="1135"/>
      <c r="RJA12" s="1135"/>
      <c r="RJB12" s="1135"/>
      <c r="RJC12" s="1135"/>
      <c r="RJD12" s="1135"/>
      <c r="RJE12" s="1135"/>
      <c r="RJF12" s="1135"/>
      <c r="RJG12" s="1135"/>
      <c r="RJH12" s="1135"/>
      <c r="RJI12" s="1135"/>
      <c r="RJJ12" s="1135"/>
      <c r="RJK12" s="1135"/>
      <c r="RJL12" s="1135"/>
      <c r="RJM12" s="1135"/>
      <c r="RJN12" s="1135"/>
      <c r="RJO12" s="1135"/>
      <c r="RJP12" s="1135"/>
      <c r="RJQ12" s="1135"/>
      <c r="RJR12" s="1135"/>
      <c r="RJS12" s="1135"/>
      <c r="RJT12" s="1135"/>
      <c r="RJU12" s="1135"/>
      <c r="RJV12" s="1135"/>
      <c r="RJW12" s="1135"/>
      <c r="RJX12" s="1135"/>
      <c r="RJY12" s="1135"/>
      <c r="RJZ12" s="1135"/>
      <c r="RKA12" s="1135"/>
      <c r="RKB12" s="1135"/>
      <c r="RKC12" s="1135"/>
      <c r="RKD12" s="1135"/>
      <c r="RKE12" s="1135"/>
      <c r="RKF12" s="1135"/>
      <c r="RKG12" s="1135"/>
      <c r="RKH12" s="1135"/>
      <c r="RKI12" s="1135"/>
      <c r="RKJ12" s="1135"/>
      <c r="RKK12" s="1135"/>
      <c r="RKL12" s="1135"/>
      <c r="RKM12" s="1135"/>
      <c r="RKN12" s="1135"/>
      <c r="RKO12" s="1135"/>
      <c r="RKP12" s="1135"/>
      <c r="RKQ12" s="1135"/>
      <c r="RKR12" s="1135"/>
      <c r="RKS12" s="1135"/>
      <c r="RKT12" s="1135"/>
      <c r="RKU12" s="1135"/>
      <c r="RKV12" s="1135"/>
      <c r="RKW12" s="1135"/>
      <c r="RKX12" s="1135"/>
      <c r="RKY12" s="1135"/>
      <c r="RKZ12" s="1135"/>
      <c r="RLA12" s="1135"/>
      <c r="RLB12" s="1135"/>
      <c r="RLC12" s="1135"/>
      <c r="RLD12" s="1135"/>
      <c r="RLE12" s="1135"/>
      <c r="RLF12" s="1135"/>
      <c r="RLG12" s="1135"/>
      <c r="RLH12" s="1135"/>
      <c r="RLI12" s="1135"/>
      <c r="RLJ12" s="1135"/>
      <c r="RLK12" s="1135"/>
      <c r="RLL12" s="1135"/>
      <c r="RLM12" s="1135"/>
      <c r="RLN12" s="1135"/>
      <c r="RLO12" s="1135"/>
      <c r="RLP12" s="1135"/>
      <c r="RLQ12" s="1135"/>
      <c r="RLR12" s="1135"/>
      <c r="RLS12" s="1135"/>
      <c r="RLT12" s="1135"/>
      <c r="RLU12" s="1135"/>
      <c r="RLV12" s="1135"/>
      <c r="RLW12" s="1135"/>
      <c r="RLX12" s="1135"/>
      <c r="RLY12" s="1135"/>
      <c r="RLZ12" s="1135"/>
      <c r="RMA12" s="1135"/>
      <c r="RMB12" s="1135"/>
      <c r="RMC12" s="1135"/>
      <c r="RMD12" s="1135"/>
      <c r="RME12" s="1135"/>
      <c r="RMF12" s="1135"/>
      <c r="RMG12" s="1135"/>
      <c r="RMH12" s="1135"/>
      <c r="RMI12" s="1135"/>
      <c r="RMJ12" s="1135"/>
      <c r="RMK12" s="1135"/>
      <c r="RML12" s="1135"/>
      <c r="RMM12" s="1135"/>
      <c r="RMN12" s="1135"/>
      <c r="RMO12" s="1135"/>
      <c r="RMP12" s="1135"/>
      <c r="RMQ12" s="1135"/>
      <c r="RMR12" s="1135"/>
      <c r="RMS12" s="1135"/>
      <c r="RMT12" s="1135"/>
      <c r="RMU12" s="1135"/>
      <c r="RMV12" s="1135"/>
      <c r="RMW12" s="1135"/>
      <c r="RMX12" s="1135"/>
      <c r="RMY12" s="1135"/>
      <c r="RMZ12" s="1135"/>
      <c r="RNA12" s="1135"/>
      <c r="RNB12" s="1135"/>
      <c r="RNC12" s="1135"/>
      <c r="RND12" s="1135"/>
      <c r="RNE12" s="1135"/>
      <c r="RNF12" s="1135"/>
      <c r="RNG12" s="1135"/>
      <c r="RNH12" s="1135"/>
      <c r="RNI12" s="1135"/>
      <c r="RNJ12" s="1135"/>
      <c r="RNK12" s="1135"/>
      <c r="RNL12" s="1135"/>
      <c r="RNM12" s="1135"/>
      <c r="RNN12" s="1135"/>
      <c r="RNO12" s="1135"/>
      <c r="RNP12" s="1135"/>
      <c r="RNQ12" s="1135"/>
      <c r="RNR12" s="1135"/>
      <c r="RNS12" s="1135"/>
      <c r="RNT12" s="1135"/>
      <c r="RNU12" s="1135"/>
      <c r="RNV12" s="1135"/>
      <c r="RNW12" s="1135"/>
      <c r="RNX12" s="1135"/>
      <c r="RNY12" s="1135"/>
      <c r="RNZ12" s="1135"/>
      <c r="ROA12" s="1135"/>
      <c r="ROB12" s="1135"/>
      <c r="ROC12" s="1135"/>
      <c r="ROD12" s="1135"/>
      <c r="ROE12" s="1135"/>
      <c r="ROF12" s="1135"/>
      <c r="ROG12" s="1135"/>
      <c r="ROH12" s="1135"/>
      <c r="ROI12" s="1135"/>
      <c r="ROJ12" s="1135"/>
      <c r="ROK12" s="1135"/>
      <c r="ROL12" s="1135"/>
      <c r="ROM12" s="1135"/>
      <c r="RON12" s="1135"/>
      <c r="ROO12" s="1135"/>
      <c r="ROP12" s="1135"/>
      <c r="ROQ12" s="1135"/>
      <c r="ROR12" s="1135"/>
      <c r="ROS12" s="1135"/>
      <c r="ROT12" s="1135"/>
      <c r="ROU12" s="1135"/>
      <c r="ROV12" s="1135"/>
      <c r="ROW12" s="1135"/>
      <c r="ROX12" s="1135"/>
      <c r="ROY12" s="1135"/>
      <c r="ROZ12" s="1135"/>
      <c r="RPA12" s="1135"/>
      <c r="RPB12" s="1135"/>
      <c r="RPC12" s="1135"/>
      <c r="RPD12" s="1135"/>
      <c r="RPE12" s="1135"/>
      <c r="RPF12" s="1135"/>
      <c r="RPG12" s="1135"/>
      <c r="RPH12" s="1135"/>
      <c r="RPI12" s="1135"/>
      <c r="RPJ12" s="1135"/>
      <c r="RPK12" s="1135"/>
      <c r="RPL12" s="1135"/>
      <c r="RPM12" s="1135"/>
      <c r="RPN12" s="1135"/>
      <c r="RPO12" s="1135"/>
      <c r="RPP12" s="1135"/>
      <c r="RPQ12" s="1135"/>
      <c r="RPR12" s="1135"/>
      <c r="RPS12" s="1135"/>
      <c r="RPT12" s="1135"/>
      <c r="RPU12" s="1135"/>
      <c r="RPV12" s="1135"/>
      <c r="RPW12" s="1135"/>
      <c r="RPX12" s="1135"/>
      <c r="RPY12" s="1135"/>
      <c r="RPZ12" s="1135"/>
      <c r="RQA12" s="1135"/>
      <c r="RQB12" s="1135"/>
      <c r="RQC12" s="1135"/>
      <c r="RQD12" s="1135"/>
      <c r="RQE12" s="1135"/>
      <c r="RQF12" s="1135"/>
      <c r="RQG12" s="1135"/>
      <c r="RQH12" s="1135"/>
      <c r="RQI12" s="1135"/>
      <c r="RQJ12" s="1135"/>
      <c r="RQK12" s="1135"/>
      <c r="RQL12" s="1135"/>
      <c r="RQM12" s="1135"/>
      <c r="RQN12" s="1135"/>
      <c r="RQO12" s="1135"/>
      <c r="RQP12" s="1135"/>
      <c r="RQQ12" s="1135"/>
      <c r="RQR12" s="1135"/>
      <c r="RQS12" s="1135"/>
      <c r="RQT12" s="1135"/>
      <c r="RQU12" s="1135"/>
      <c r="RQV12" s="1135"/>
      <c r="RQW12" s="1135"/>
      <c r="RQX12" s="1135"/>
      <c r="RQY12" s="1135"/>
      <c r="RQZ12" s="1135"/>
      <c r="RRA12" s="1135"/>
      <c r="RRB12" s="1135"/>
      <c r="RRC12" s="1135"/>
      <c r="RRD12" s="1135"/>
      <c r="RRE12" s="1135"/>
      <c r="RRF12" s="1135"/>
      <c r="RRG12" s="1135"/>
      <c r="RRH12" s="1135"/>
      <c r="RRI12" s="1135"/>
      <c r="RRJ12" s="1135"/>
      <c r="RRK12" s="1135"/>
      <c r="RRL12" s="1135"/>
      <c r="RRM12" s="1135"/>
      <c r="RRN12" s="1135"/>
      <c r="RRO12" s="1135"/>
      <c r="RRP12" s="1135"/>
      <c r="RRQ12" s="1135"/>
      <c r="RRR12" s="1135"/>
      <c r="RRS12" s="1135"/>
      <c r="RRT12" s="1135"/>
      <c r="RRU12" s="1135"/>
      <c r="RRV12" s="1135"/>
      <c r="RRW12" s="1135"/>
      <c r="RRX12" s="1135"/>
      <c r="RRY12" s="1135"/>
      <c r="RRZ12" s="1135"/>
      <c r="RSA12" s="1135"/>
      <c r="RSB12" s="1135"/>
      <c r="RSC12" s="1135"/>
      <c r="RSD12" s="1135"/>
      <c r="RSE12" s="1135"/>
      <c r="RSF12" s="1135"/>
      <c r="RSG12" s="1135"/>
      <c r="RSH12" s="1135"/>
      <c r="RSI12" s="1135"/>
      <c r="RSJ12" s="1135"/>
      <c r="RSK12" s="1135"/>
      <c r="RSL12" s="1135"/>
      <c r="RSM12" s="1135"/>
      <c r="RSN12" s="1135"/>
      <c r="RSO12" s="1135"/>
      <c r="RSP12" s="1135"/>
      <c r="RSQ12" s="1135"/>
      <c r="RSR12" s="1135"/>
      <c r="RSS12" s="1135"/>
      <c r="RST12" s="1135"/>
      <c r="RSU12" s="1135"/>
      <c r="RSV12" s="1135"/>
      <c r="RSW12" s="1135"/>
      <c r="RSX12" s="1135"/>
      <c r="RSY12" s="1135"/>
      <c r="RSZ12" s="1135"/>
      <c r="RTA12" s="1135"/>
      <c r="RTB12" s="1135"/>
      <c r="RTC12" s="1135"/>
      <c r="RTD12" s="1135"/>
      <c r="RTE12" s="1135"/>
      <c r="RTF12" s="1135"/>
      <c r="RTG12" s="1135"/>
      <c r="RTH12" s="1135"/>
      <c r="RTI12" s="1135"/>
      <c r="RTJ12" s="1135"/>
      <c r="RTK12" s="1135"/>
      <c r="RTL12" s="1135"/>
      <c r="RTM12" s="1135"/>
      <c r="RTN12" s="1135"/>
      <c r="RTO12" s="1135"/>
      <c r="RTP12" s="1135"/>
      <c r="RTQ12" s="1135"/>
      <c r="RTR12" s="1135"/>
      <c r="RTS12" s="1135"/>
      <c r="RTT12" s="1135"/>
      <c r="RTU12" s="1135"/>
      <c r="RTV12" s="1135"/>
      <c r="RTW12" s="1135"/>
      <c r="RTX12" s="1135"/>
      <c r="RTY12" s="1135"/>
      <c r="RTZ12" s="1135"/>
      <c r="RUA12" s="1135"/>
      <c r="RUB12" s="1135"/>
      <c r="RUC12" s="1135"/>
      <c r="RUD12" s="1135"/>
      <c r="RUE12" s="1135"/>
      <c r="RUF12" s="1135"/>
      <c r="RUG12" s="1135"/>
      <c r="RUH12" s="1135"/>
      <c r="RUI12" s="1135"/>
      <c r="RUJ12" s="1135"/>
      <c r="RUK12" s="1135"/>
      <c r="RUL12" s="1135"/>
      <c r="RUM12" s="1135"/>
      <c r="RUN12" s="1135"/>
      <c r="RUO12" s="1135"/>
      <c r="RUP12" s="1135"/>
      <c r="RUQ12" s="1135"/>
      <c r="RUR12" s="1135"/>
      <c r="RUS12" s="1135"/>
      <c r="RUT12" s="1135"/>
      <c r="RUU12" s="1135"/>
      <c r="RUV12" s="1135"/>
      <c r="RUW12" s="1135"/>
      <c r="RUX12" s="1135"/>
      <c r="RUY12" s="1135"/>
      <c r="RUZ12" s="1135"/>
      <c r="RVA12" s="1135"/>
      <c r="RVB12" s="1135"/>
      <c r="RVC12" s="1135"/>
      <c r="RVD12" s="1135"/>
      <c r="RVE12" s="1135"/>
      <c r="RVF12" s="1135"/>
      <c r="RVG12" s="1135"/>
      <c r="RVH12" s="1135"/>
      <c r="RVI12" s="1135"/>
      <c r="RVJ12" s="1135"/>
      <c r="RVK12" s="1135"/>
      <c r="RVL12" s="1135"/>
      <c r="RVM12" s="1135"/>
      <c r="RVN12" s="1135"/>
      <c r="RVO12" s="1135"/>
      <c r="RVP12" s="1135"/>
      <c r="RVQ12" s="1135"/>
      <c r="RVR12" s="1135"/>
      <c r="RVS12" s="1135"/>
      <c r="RVT12" s="1135"/>
      <c r="RVU12" s="1135"/>
      <c r="RVV12" s="1135"/>
      <c r="RVW12" s="1135"/>
      <c r="RVX12" s="1135"/>
      <c r="RVY12" s="1135"/>
      <c r="RVZ12" s="1135"/>
      <c r="RWA12" s="1135"/>
      <c r="RWB12" s="1135"/>
      <c r="RWC12" s="1135"/>
      <c r="RWD12" s="1135"/>
      <c r="RWE12" s="1135"/>
      <c r="RWF12" s="1135"/>
      <c r="RWG12" s="1135"/>
      <c r="RWH12" s="1135"/>
      <c r="RWI12" s="1135"/>
      <c r="RWJ12" s="1135"/>
      <c r="RWK12" s="1135"/>
      <c r="RWL12" s="1135"/>
      <c r="RWM12" s="1135"/>
      <c r="RWN12" s="1135"/>
      <c r="RWO12" s="1135"/>
      <c r="RWP12" s="1135"/>
      <c r="RWQ12" s="1135"/>
      <c r="RWR12" s="1135"/>
      <c r="RWS12" s="1135"/>
      <c r="RWT12" s="1135"/>
      <c r="RWU12" s="1135"/>
      <c r="RWV12" s="1135"/>
      <c r="RWW12" s="1135"/>
      <c r="RWX12" s="1135"/>
      <c r="RWY12" s="1135"/>
      <c r="RWZ12" s="1135"/>
      <c r="RXA12" s="1135"/>
      <c r="RXB12" s="1135"/>
      <c r="RXC12" s="1135"/>
      <c r="RXD12" s="1135"/>
      <c r="RXE12" s="1135"/>
      <c r="RXF12" s="1135"/>
      <c r="RXG12" s="1135"/>
      <c r="RXH12" s="1135"/>
      <c r="RXI12" s="1135"/>
      <c r="RXJ12" s="1135"/>
      <c r="RXK12" s="1135"/>
      <c r="RXL12" s="1135"/>
      <c r="RXM12" s="1135"/>
      <c r="RXN12" s="1135"/>
      <c r="RXO12" s="1135"/>
      <c r="RXP12" s="1135"/>
      <c r="RXQ12" s="1135"/>
      <c r="RXR12" s="1135"/>
      <c r="RXS12" s="1135"/>
      <c r="RXT12" s="1135"/>
      <c r="RXU12" s="1135"/>
      <c r="RXV12" s="1135"/>
      <c r="RXW12" s="1135"/>
      <c r="RXX12" s="1135"/>
      <c r="RXY12" s="1135"/>
      <c r="RXZ12" s="1135"/>
      <c r="RYA12" s="1135"/>
      <c r="RYB12" s="1135"/>
      <c r="RYC12" s="1135"/>
      <c r="RYD12" s="1135"/>
      <c r="RYE12" s="1135"/>
      <c r="RYF12" s="1135"/>
      <c r="RYG12" s="1135"/>
      <c r="RYH12" s="1135"/>
      <c r="RYI12" s="1135"/>
      <c r="RYJ12" s="1135"/>
      <c r="RYK12" s="1135"/>
      <c r="RYL12" s="1135"/>
      <c r="RYM12" s="1135"/>
      <c r="RYN12" s="1135"/>
      <c r="RYO12" s="1135"/>
      <c r="RYP12" s="1135"/>
      <c r="RYQ12" s="1135"/>
      <c r="RYR12" s="1135"/>
      <c r="RYS12" s="1135"/>
      <c r="RYT12" s="1135"/>
      <c r="RYU12" s="1135"/>
      <c r="RYV12" s="1135"/>
      <c r="RYW12" s="1135"/>
      <c r="RYX12" s="1135"/>
      <c r="RYY12" s="1135"/>
      <c r="RYZ12" s="1135"/>
      <c r="RZA12" s="1135"/>
      <c r="RZB12" s="1135"/>
      <c r="RZC12" s="1135"/>
      <c r="RZD12" s="1135"/>
      <c r="RZE12" s="1135"/>
      <c r="RZF12" s="1135"/>
      <c r="RZG12" s="1135"/>
      <c r="RZH12" s="1135"/>
      <c r="RZI12" s="1135"/>
      <c r="RZJ12" s="1135"/>
      <c r="RZK12" s="1135"/>
      <c r="RZL12" s="1135"/>
      <c r="RZM12" s="1135"/>
      <c r="RZN12" s="1135"/>
      <c r="RZO12" s="1135"/>
      <c r="RZP12" s="1135"/>
      <c r="RZQ12" s="1135"/>
      <c r="RZR12" s="1135"/>
      <c r="RZS12" s="1135"/>
      <c r="RZT12" s="1135"/>
      <c r="RZU12" s="1135"/>
      <c r="RZV12" s="1135"/>
      <c r="RZW12" s="1135"/>
      <c r="RZX12" s="1135"/>
      <c r="RZY12" s="1135"/>
      <c r="RZZ12" s="1135"/>
      <c r="SAA12" s="1135"/>
      <c r="SAB12" s="1135"/>
      <c r="SAC12" s="1135"/>
      <c r="SAD12" s="1135"/>
      <c r="SAE12" s="1135"/>
      <c r="SAF12" s="1135"/>
      <c r="SAG12" s="1135"/>
      <c r="SAH12" s="1135"/>
      <c r="SAI12" s="1135"/>
      <c r="SAJ12" s="1135"/>
      <c r="SAK12" s="1135"/>
      <c r="SAL12" s="1135"/>
      <c r="SAM12" s="1135"/>
      <c r="SAN12" s="1135"/>
      <c r="SAO12" s="1135"/>
      <c r="SAP12" s="1135"/>
      <c r="SAQ12" s="1135"/>
      <c r="SAR12" s="1135"/>
      <c r="SAS12" s="1135"/>
      <c r="SAT12" s="1135"/>
      <c r="SAU12" s="1135"/>
      <c r="SAV12" s="1135"/>
      <c r="SAW12" s="1135"/>
      <c r="SAX12" s="1135"/>
      <c r="SAY12" s="1135"/>
      <c r="SAZ12" s="1135"/>
      <c r="SBA12" s="1135"/>
      <c r="SBB12" s="1135"/>
      <c r="SBC12" s="1135"/>
      <c r="SBD12" s="1135"/>
      <c r="SBE12" s="1135"/>
      <c r="SBF12" s="1135"/>
      <c r="SBG12" s="1135"/>
      <c r="SBH12" s="1135"/>
      <c r="SBI12" s="1135"/>
      <c r="SBJ12" s="1135"/>
      <c r="SBK12" s="1135"/>
      <c r="SBL12" s="1135"/>
      <c r="SBM12" s="1135"/>
      <c r="SBN12" s="1135"/>
      <c r="SBO12" s="1135"/>
      <c r="SBP12" s="1135"/>
      <c r="SBQ12" s="1135"/>
      <c r="SBR12" s="1135"/>
      <c r="SBS12" s="1135"/>
      <c r="SBT12" s="1135"/>
      <c r="SBU12" s="1135"/>
      <c r="SBV12" s="1135"/>
      <c r="SBW12" s="1135"/>
      <c r="SBX12" s="1135"/>
      <c r="SBY12" s="1135"/>
      <c r="SBZ12" s="1135"/>
      <c r="SCA12" s="1135"/>
      <c r="SCB12" s="1135"/>
      <c r="SCC12" s="1135"/>
      <c r="SCD12" s="1135"/>
      <c r="SCE12" s="1135"/>
      <c r="SCF12" s="1135"/>
      <c r="SCG12" s="1135"/>
      <c r="SCH12" s="1135"/>
      <c r="SCI12" s="1135"/>
      <c r="SCJ12" s="1135"/>
      <c r="SCK12" s="1135"/>
      <c r="SCL12" s="1135"/>
      <c r="SCM12" s="1135"/>
      <c r="SCN12" s="1135"/>
      <c r="SCO12" s="1135"/>
      <c r="SCP12" s="1135"/>
      <c r="SCQ12" s="1135"/>
      <c r="SCR12" s="1135"/>
      <c r="SCS12" s="1135"/>
      <c r="SCT12" s="1135"/>
      <c r="SCU12" s="1135"/>
      <c r="SCV12" s="1135"/>
      <c r="SCW12" s="1135"/>
      <c r="SCX12" s="1135"/>
      <c r="SCY12" s="1135"/>
      <c r="SCZ12" s="1135"/>
      <c r="SDA12" s="1135"/>
      <c r="SDB12" s="1135"/>
      <c r="SDC12" s="1135"/>
      <c r="SDD12" s="1135"/>
      <c r="SDE12" s="1135"/>
      <c r="SDF12" s="1135"/>
      <c r="SDG12" s="1135"/>
      <c r="SDH12" s="1135"/>
      <c r="SDI12" s="1135"/>
      <c r="SDJ12" s="1135"/>
      <c r="SDK12" s="1135"/>
      <c r="SDL12" s="1135"/>
      <c r="SDM12" s="1135"/>
      <c r="SDN12" s="1135"/>
      <c r="SDO12" s="1135"/>
      <c r="SDP12" s="1135"/>
      <c r="SDQ12" s="1135"/>
      <c r="SDR12" s="1135"/>
      <c r="SDS12" s="1135"/>
      <c r="SDT12" s="1135"/>
      <c r="SDU12" s="1135"/>
      <c r="SDV12" s="1135"/>
      <c r="SDW12" s="1135"/>
      <c r="SDX12" s="1135"/>
      <c r="SDY12" s="1135"/>
      <c r="SDZ12" s="1135"/>
      <c r="SEA12" s="1135"/>
      <c r="SEB12" s="1135"/>
      <c r="SEC12" s="1135"/>
      <c r="SED12" s="1135"/>
      <c r="SEE12" s="1135"/>
      <c r="SEF12" s="1135"/>
      <c r="SEG12" s="1135"/>
      <c r="SEH12" s="1135"/>
      <c r="SEI12" s="1135"/>
      <c r="SEJ12" s="1135"/>
      <c r="SEK12" s="1135"/>
      <c r="SEL12" s="1135"/>
      <c r="SEM12" s="1135"/>
      <c r="SEN12" s="1135"/>
      <c r="SEO12" s="1135"/>
      <c r="SEP12" s="1135"/>
      <c r="SEQ12" s="1135"/>
      <c r="SER12" s="1135"/>
      <c r="SES12" s="1135"/>
      <c r="SET12" s="1135"/>
      <c r="SEU12" s="1135"/>
      <c r="SEV12" s="1135"/>
      <c r="SEW12" s="1135"/>
      <c r="SEX12" s="1135"/>
      <c r="SEY12" s="1135"/>
      <c r="SEZ12" s="1135"/>
      <c r="SFA12" s="1135"/>
      <c r="SFB12" s="1135"/>
      <c r="SFC12" s="1135"/>
      <c r="SFD12" s="1135"/>
      <c r="SFE12" s="1135"/>
      <c r="SFF12" s="1135"/>
      <c r="SFG12" s="1135"/>
      <c r="SFH12" s="1135"/>
      <c r="SFI12" s="1135"/>
      <c r="SFJ12" s="1135"/>
      <c r="SFK12" s="1135"/>
      <c r="SFL12" s="1135"/>
      <c r="SFM12" s="1135"/>
      <c r="SFN12" s="1135"/>
      <c r="SFO12" s="1135"/>
      <c r="SFP12" s="1135"/>
      <c r="SFQ12" s="1135"/>
      <c r="SFR12" s="1135"/>
      <c r="SFS12" s="1135"/>
      <c r="SFT12" s="1135"/>
      <c r="SFU12" s="1135"/>
      <c r="SFV12" s="1135"/>
      <c r="SFW12" s="1135"/>
      <c r="SFX12" s="1135"/>
      <c r="SFY12" s="1135"/>
      <c r="SFZ12" s="1135"/>
      <c r="SGA12" s="1135"/>
      <c r="SGB12" s="1135"/>
      <c r="SGC12" s="1135"/>
      <c r="SGD12" s="1135"/>
      <c r="SGE12" s="1135"/>
      <c r="SGF12" s="1135"/>
      <c r="SGG12" s="1135"/>
      <c r="SGH12" s="1135"/>
      <c r="SGI12" s="1135"/>
      <c r="SGJ12" s="1135"/>
      <c r="SGK12" s="1135"/>
      <c r="SGL12" s="1135"/>
      <c r="SGM12" s="1135"/>
      <c r="SGN12" s="1135"/>
      <c r="SGO12" s="1135"/>
      <c r="SGP12" s="1135"/>
      <c r="SGQ12" s="1135"/>
      <c r="SGR12" s="1135"/>
      <c r="SGS12" s="1135"/>
      <c r="SGT12" s="1135"/>
      <c r="SGU12" s="1135"/>
      <c r="SGV12" s="1135"/>
      <c r="SGW12" s="1135"/>
      <c r="SGX12" s="1135"/>
      <c r="SGY12" s="1135"/>
      <c r="SGZ12" s="1135"/>
      <c r="SHA12" s="1135"/>
      <c r="SHB12" s="1135"/>
      <c r="SHC12" s="1135"/>
      <c r="SHD12" s="1135"/>
      <c r="SHE12" s="1135"/>
      <c r="SHF12" s="1135"/>
      <c r="SHG12" s="1135"/>
      <c r="SHH12" s="1135"/>
      <c r="SHI12" s="1135"/>
      <c r="SHJ12" s="1135"/>
      <c r="SHK12" s="1135"/>
      <c r="SHL12" s="1135"/>
      <c r="SHM12" s="1135"/>
      <c r="SHN12" s="1135"/>
      <c r="SHO12" s="1135"/>
      <c r="SHP12" s="1135"/>
      <c r="SHQ12" s="1135"/>
      <c r="SHR12" s="1135"/>
      <c r="SHS12" s="1135"/>
      <c r="SHT12" s="1135"/>
      <c r="SHU12" s="1135"/>
      <c r="SHV12" s="1135"/>
      <c r="SHW12" s="1135"/>
      <c r="SHX12" s="1135"/>
      <c r="SHY12" s="1135"/>
      <c r="SHZ12" s="1135"/>
      <c r="SIA12" s="1135"/>
      <c r="SIB12" s="1135"/>
      <c r="SIC12" s="1135"/>
      <c r="SID12" s="1135"/>
      <c r="SIE12" s="1135"/>
      <c r="SIF12" s="1135"/>
      <c r="SIG12" s="1135"/>
      <c r="SIH12" s="1135"/>
      <c r="SII12" s="1135"/>
      <c r="SIJ12" s="1135"/>
      <c r="SIK12" s="1135"/>
      <c r="SIL12" s="1135"/>
      <c r="SIM12" s="1135"/>
      <c r="SIN12" s="1135"/>
      <c r="SIO12" s="1135"/>
      <c r="SIP12" s="1135"/>
      <c r="SIQ12" s="1135"/>
      <c r="SIR12" s="1135"/>
      <c r="SIS12" s="1135"/>
      <c r="SIT12" s="1135"/>
      <c r="SIU12" s="1135"/>
      <c r="SIV12" s="1135"/>
      <c r="SIW12" s="1135"/>
      <c r="SIX12" s="1135"/>
      <c r="SIY12" s="1135"/>
      <c r="SIZ12" s="1135"/>
      <c r="SJA12" s="1135"/>
      <c r="SJB12" s="1135"/>
      <c r="SJC12" s="1135"/>
      <c r="SJD12" s="1135"/>
      <c r="SJE12" s="1135"/>
      <c r="SJF12" s="1135"/>
      <c r="SJG12" s="1135"/>
      <c r="SJH12" s="1135"/>
      <c r="SJI12" s="1135"/>
      <c r="SJJ12" s="1135"/>
      <c r="SJK12" s="1135"/>
      <c r="SJL12" s="1135"/>
      <c r="SJM12" s="1135"/>
      <c r="SJN12" s="1135"/>
      <c r="SJO12" s="1135"/>
      <c r="SJP12" s="1135"/>
      <c r="SJQ12" s="1135"/>
      <c r="SJR12" s="1135"/>
      <c r="SJS12" s="1135"/>
      <c r="SJT12" s="1135"/>
      <c r="SJU12" s="1135"/>
      <c r="SJV12" s="1135"/>
      <c r="SJW12" s="1135"/>
      <c r="SJX12" s="1135"/>
      <c r="SJY12" s="1135"/>
      <c r="SJZ12" s="1135"/>
      <c r="SKA12" s="1135"/>
      <c r="SKB12" s="1135"/>
      <c r="SKC12" s="1135"/>
      <c r="SKD12" s="1135"/>
      <c r="SKE12" s="1135"/>
      <c r="SKF12" s="1135"/>
      <c r="SKG12" s="1135"/>
      <c r="SKH12" s="1135"/>
      <c r="SKI12" s="1135"/>
      <c r="SKJ12" s="1135"/>
      <c r="SKK12" s="1135"/>
      <c r="SKL12" s="1135"/>
      <c r="SKM12" s="1135"/>
      <c r="SKN12" s="1135"/>
      <c r="SKO12" s="1135"/>
      <c r="SKP12" s="1135"/>
      <c r="SKQ12" s="1135"/>
      <c r="SKR12" s="1135"/>
      <c r="SKS12" s="1135"/>
      <c r="SKT12" s="1135"/>
      <c r="SKU12" s="1135"/>
      <c r="SKV12" s="1135"/>
      <c r="SKW12" s="1135"/>
      <c r="SKX12" s="1135"/>
      <c r="SKY12" s="1135"/>
      <c r="SKZ12" s="1135"/>
      <c r="SLA12" s="1135"/>
      <c r="SLB12" s="1135"/>
      <c r="SLC12" s="1135"/>
      <c r="SLD12" s="1135"/>
      <c r="SLE12" s="1135"/>
      <c r="SLF12" s="1135"/>
      <c r="SLG12" s="1135"/>
      <c r="SLH12" s="1135"/>
      <c r="SLI12" s="1135"/>
      <c r="SLJ12" s="1135"/>
      <c r="SLK12" s="1135"/>
      <c r="SLL12" s="1135"/>
      <c r="SLM12" s="1135"/>
      <c r="SLN12" s="1135"/>
      <c r="SLO12" s="1135"/>
      <c r="SLP12" s="1135"/>
      <c r="SLQ12" s="1135"/>
      <c r="SLR12" s="1135"/>
      <c r="SLS12" s="1135"/>
      <c r="SLT12" s="1135"/>
      <c r="SLU12" s="1135"/>
      <c r="SLV12" s="1135"/>
      <c r="SLW12" s="1135"/>
      <c r="SLX12" s="1135"/>
      <c r="SLY12" s="1135"/>
      <c r="SLZ12" s="1135"/>
      <c r="SMA12" s="1135"/>
      <c r="SMB12" s="1135"/>
      <c r="SMC12" s="1135"/>
      <c r="SMD12" s="1135"/>
      <c r="SME12" s="1135"/>
      <c r="SMF12" s="1135"/>
      <c r="SMG12" s="1135"/>
      <c r="SMH12" s="1135"/>
      <c r="SMI12" s="1135"/>
      <c r="SMJ12" s="1135"/>
      <c r="SMK12" s="1135"/>
      <c r="SML12" s="1135"/>
      <c r="SMM12" s="1135"/>
      <c r="SMN12" s="1135"/>
      <c r="SMO12" s="1135"/>
      <c r="SMP12" s="1135"/>
      <c r="SMQ12" s="1135"/>
      <c r="SMR12" s="1135"/>
      <c r="SMS12" s="1135"/>
      <c r="SMT12" s="1135"/>
      <c r="SMU12" s="1135"/>
      <c r="SMV12" s="1135"/>
      <c r="SMW12" s="1135"/>
      <c r="SMX12" s="1135"/>
      <c r="SMY12" s="1135"/>
      <c r="SMZ12" s="1135"/>
      <c r="SNA12" s="1135"/>
      <c r="SNB12" s="1135"/>
      <c r="SNC12" s="1135"/>
      <c r="SND12" s="1135"/>
      <c r="SNE12" s="1135"/>
      <c r="SNF12" s="1135"/>
      <c r="SNG12" s="1135"/>
      <c r="SNH12" s="1135"/>
      <c r="SNI12" s="1135"/>
      <c r="SNJ12" s="1135"/>
      <c r="SNK12" s="1135"/>
      <c r="SNL12" s="1135"/>
      <c r="SNM12" s="1135"/>
      <c r="SNN12" s="1135"/>
      <c r="SNO12" s="1135"/>
      <c r="SNP12" s="1135"/>
      <c r="SNQ12" s="1135"/>
      <c r="SNR12" s="1135"/>
      <c r="SNS12" s="1135"/>
      <c r="SNT12" s="1135"/>
      <c r="SNU12" s="1135"/>
      <c r="SNV12" s="1135"/>
      <c r="SNW12" s="1135"/>
      <c r="SNX12" s="1135"/>
      <c r="SNY12" s="1135"/>
      <c r="SNZ12" s="1135"/>
      <c r="SOA12" s="1135"/>
      <c r="SOB12" s="1135"/>
      <c r="SOC12" s="1135"/>
      <c r="SOD12" s="1135"/>
      <c r="SOE12" s="1135"/>
      <c r="SOF12" s="1135"/>
      <c r="SOG12" s="1135"/>
      <c r="SOH12" s="1135"/>
      <c r="SOI12" s="1135"/>
      <c r="SOJ12" s="1135"/>
      <c r="SOK12" s="1135"/>
      <c r="SOL12" s="1135"/>
      <c r="SOM12" s="1135"/>
      <c r="SON12" s="1135"/>
      <c r="SOO12" s="1135"/>
      <c r="SOP12" s="1135"/>
      <c r="SOQ12" s="1135"/>
      <c r="SOR12" s="1135"/>
      <c r="SOS12" s="1135"/>
      <c r="SOT12" s="1135"/>
      <c r="SOU12" s="1135"/>
      <c r="SOV12" s="1135"/>
      <c r="SOW12" s="1135"/>
      <c r="SOX12" s="1135"/>
      <c r="SOY12" s="1135"/>
      <c r="SOZ12" s="1135"/>
      <c r="SPA12" s="1135"/>
      <c r="SPB12" s="1135"/>
      <c r="SPC12" s="1135"/>
      <c r="SPD12" s="1135"/>
      <c r="SPE12" s="1135"/>
      <c r="SPF12" s="1135"/>
      <c r="SPG12" s="1135"/>
      <c r="SPH12" s="1135"/>
      <c r="SPI12" s="1135"/>
      <c r="SPJ12" s="1135"/>
      <c r="SPK12" s="1135"/>
      <c r="SPL12" s="1135"/>
      <c r="SPM12" s="1135"/>
      <c r="SPN12" s="1135"/>
      <c r="SPO12" s="1135"/>
      <c r="SPP12" s="1135"/>
      <c r="SPQ12" s="1135"/>
      <c r="SPR12" s="1135"/>
      <c r="SPS12" s="1135"/>
      <c r="SPT12" s="1135"/>
      <c r="SPU12" s="1135"/>
      <c r="SPV12" s="1135"/>
      <c r="SPW12" s="1135"/>
      <c r="SPX12" s="1135"/>
      <c r="SPY12" s="1135"/>
      <c r="SPZ12" s="1135"/>
      <c r="SQA12" s="1135"/>
      <c r="SQB12" s="1135"/>
      <c r="SQC12" s="1135"/>
      <c r="SQD12" s="1135"/>
      <c r="SQE12" s="1135"/>
      <c r="SQF12" s="1135"/>
      <c r="SQG12" s="1135"/>
      <c r="SQH12" s="1135"/>
      <c r="SQI12" s="1135"/>
      <c r="SQJ12" s="1135"/>
      <c r="SQK12" s="1135"/>
      <c r="SQL12" s="1135"/>
      <c r="SQM12" s="1135"/>
      <c r="SQN12" s="1135"/>
      <c r="SQO12" s="1135"/>
      <c r="SQP12" s="1135"/>
      <c r="SQQ12" s="1135"/>
      <c r="SQR12" s="1135"/>
      <c r="SQS12" s="1135"/>
      <c r="SQT12" s="1135"/>
      <c r="SQU12" s="1135"/>
      <c r="SQV12" s="1135"/>
      <c r="SQW12" s="1135"/>
      <c r="SQX12" s="1135"/>
      <c r="SQY12" s="1135"/>
      <c r="SQZ12" s="1135"/>
      <c r="SRA12" s="1135"/>
      <c r="SRB12" s="1135"/>
      <c r="SRC12" s="1135"/>
      <c r="SRD12" s="1135"/>
      <c r="SRE12" s="1135"/>
      <c r="SRF12" s="1135"/>
      <c r="SRG12" s="1135"/>
      <c r="SRH12" s="1135"/>
      <c r="SRI12" s="1135"/>
      <c r="SRJ12" s="1135"/>
      <c r="SRK12" s="1135"/>
      <c r="SRL12" s="1135"/>
      <c r="SRM12" s="1135"/>
      <c r="SRN12" s="1135"/>
      <c r="SRO12" s="1135"/>
      <c r="SRP12" s="1135"/>
      <c r="SRQ12" s="1135"/>
      <c r="SRR12" s="1135"/>
      <c r="SRS12" s="1135"/>
      <c r="SRT12" s="1135"/>
      <c r="SRU12" s="1135"/>
      <c r="SRV12" s="1135"/>
      <c r="SRW12" s="1135"/>
      <c r="SRX12" s="1135"/>
      <c r="SRY12" s="1135"/>
      <c r="SRZ12" s="1135"/>
      <c r="SSA12" s="1135"/>
      <c r="SSB12" s="1135"/>
      <c r="SSC12" s="1135"/>
      <c r="SSD12" s="1135"/>
      <c r="SSE12" s="1135"/>
      <c r="SSF12" s="1135"/>
      <c r="SSG12" s="1135"/>
      <c r="SSH12" s="1135"/>
      <c r="SSI12" s="1135"/>
      <c r="SSJ12" s="1135"/>
      <c r="SSK12" s="1135"/>
      <c r="SSL12" s="1135"/>
      <c r="SSM12" s="1135"/>
      <c r="SSN12" s="1135"/>
      <c r="SSO12" s="1135"/>
      <c r="SSP12" s="1135"/>
      <c r="SSQ12" s="1135"/>
      <c r="SSR12" s="1135"/>
      <c r="SSS12" s="1135"/>
      <c r="SST12" s="1135"/>
      <c r="SSU12" s="1135"/>
      <c r="SSV12" s="1135"/>
      <c r="SSW12" s="1135"/>
      <c r="SSX12" s="1135"/>
      <c r="SSY12" s="1135"/>
      <c r="SSZ12" s="1135"/>
      <c r="STA12" s="1135"/>
      <c r="STB12" s="1135"/>
      <c r="STC12" s="1135"/>
      <c r="STD12" s="1135"/>
      <c r="STE12" s="1135"/>
      <c r="STF12" s="1135"/>
      <c r="STG12" s="1135"/>
      <c r="STH12" s="1135"/>
      <c r="STI12" s="1135"/>
      <c r="STJ12" s="1135"/>
      <c r="STK12" s="1135"/>
      <c r="STL12" s="1135"/>
      <c r="STM12" s="1135"/>
      <c r="STN12" s="1135"/>
      <c r="STO12" s="1135"/>
      <c r="STP12" s="1135"/>
      <c r="STQ12" s="1135"/>
      <c r="STR12" s="1135"/>
      <c r="STS12" s="1135"/>
      <c r="STT12" s="1135"/>
      <c r="STU12" s="1135"/>
      <c r="STV12" s="1135"/>
      <c r="STW12" s="1135"/>
      <c r="STX12" s="1135"/>
      <c r="STY12" s="1135"/>
      <c r="STZ12" s="1135"/>
      <c r="SUA12" s="1135"/>
      <c r="SUB12" s="1135"/>
      <c r="SUC12" s="1135"/>
      <c r="SUD12" s="1135"/>
      <c r="SUE12" s="1135"/>
      <c r="SUF12" s="1135"/>
      <c r="SUG12" s="1135"/>
      <c r="SUH12" s="1135"/>
      <c r="SUI12" s="1135"/>
      <c r="SUJ12" s="1135"/>
      <c r="SUK12" s="1135"/>
      <c r="SUL12" s="1135"/>
      <c r="SUM12" s="1135"/>
      <c r="SUN12" s="1135"/>
      <c r="SUO12" s="1135"/>
      <c r="SUP12" s="1135"/>
      <c r="SUQ12" s="1135"/>
      <c r="SUR12" s="1135"/>
      <c r="SUS12" s="1135"/>
      <c r="SUT12" s="1135"/>
      <c r="SUU12" s="1135"/>
      <c r="SUV12" s="1135"/>
      <c r="SUW12" s="1135"/>
      <c r="SUX12" s="1135"/>
      <c r="SUY12" s="1135"/>
      <c r="SUZ12" s="1135"/>
      <c r="SVA12" s="1135"/>
      <c r="SVB12" s="1135"/>
      <c r="SVC12" s="1135"/>
      <c r="SVD12" s="1135"/>
      <c r="SVE12" s="1135"/>
      <c r="SVF12" s="1135"/>
      <c r="SVG12" s="1135"/>
      <c r="SVH12" s="1135"/>
      <c r="SVI12" s="1135"/>
      <c r="SVJ12" s="1135"/>
      <c r="SVK12" s="1135"/>
      <c r="SVL12" s="1135"/>
      <c r="SVM12" s="1135"/>
      <c r="SVN12" s="1135"/>
      <c r="SVO12" s="1135"/>
      <c r="SVP12" s="1135"/>
      <c r="SVQ12" s="1135"/>
      <c r="SVR12" s="1135"/>
      <c r="SVS12" s="1135"/>
      <c r="SVT12" s="1135"/>
      <c r="SVU12" s="1135"/>
      <c r="SVV12" s="1135"/>
      <c r="SVW12" s="1135"/>
      <c r="SVX12" s="1135"/>
      <c r="SVY12" s="1135"/>
      <c r="SVZ12" s="1135"/>
      <c r="SWA12" s="1135"/>
      <c r="SWB12" s="1135"/>
      <c r="SWC12" s="1135"/>
      <c r="SWD12" s="1135"/>
      <c r="SWE12" s="1135"/>
      <c r="SWF12" s="1135"/>
      <c r="SWG12" s="1135"/>
      <c r="SWH12" s="1135"/>
      <c r="SWI12" s="1135"/>
      <c r="SWJ12" s="1135"/>
      <c r="SWK12" s="1135"/>
      <c r="SWL12" s="1135"/>
      <c r="SWM12" s="1135"/>
      <c r="SWN12" s="1135"/>
      <c r="SWO12" s="1135"/>
      <c r="SWP12" s="1135"/>
      <c r="SWQ12" s="1135"/>
      <c r="SWR12" s="1135"/>
      <c r="SWS12" s="1135"/>
      <c r="SWT12" s="1135"/>
      <c r="SWU12" s="1135"/>
      <c r="SWV12" s="1135"/>
      <c r="SWW12" s="1135"/>
      <c r="SWX12" s="1135"/>
      <c r="SWY12" s="1135"/>
      <c r="SWZ12" s="1135"/>
      <c r="SXA12" s="1135"/>
      <c r="SXB12" s="1135"/>
      <c r="SXC12" s="1135"/>
      <c r="SXD12" s="1135"/>
      <c r="SXE12" s="1135"/>
      <c r="SXF12" s="1135"/>
      <c r="SXG12" s="1135"/>
      <c r="SXH12" s="1135"/>
      <c r="SXI12" s="1135"/>
      <c r="SXJ12" s="1135"/>
      <c r="SXK12" s="1135"/>
      <c r="SXL12" s="1135"/>
      <c r="SXM12" s="1135"/>
      <c r="SXN12" s="1135"/>
      <c r="SXO12" s="1135"/>
      <c r="SXP12" s="1135"/>
      <c r="SXQ12" s="1135"/>
      <c r="SXR12" s="1135"/>
      <c r="SXS12" s="1135"/>
      <c r="SXT12" s="1135"/>
      <c r="SXU12" s="1135"/>
      <c r="SXV12" s="1135"/>
      <c r="SXW12" s="1135"/>
      <c r="SXX12" s="1135"/>
      <c r="SXY12" s="1135"/>
      <c r="SXZ12" s="1135"/>
      <c r="SYA12" s="1135"/>
      <c r="SYB12" s="1135"/>
      <c r="SYC12" s="1135"/>
      <c r="SYD12" s="1135"/>
      <c r="SYE12" s="1135"/>
      <c r="SYF12" s="1135"/>
      <c r="SYG12" s="1135"/>
      <c r="SYH12" s="1135"/>
      <c r="SYI12" s="1135"/>
      <c r="SYJ12" s="1135"/>
      <c r="SYK12" s="1135"/>
      <c r="SYL12" s="1135"/>
      <c r="SYM12" s="1135"/>
      <c r="SYN12" s="1135"/>
      <c r="SYO12" s="1135"/>
      <c r="SYP12" s="1135"/>
      <c r="SYQ12" s="1135"/>
      <c r="SYR12" s="1135"/>
      <c r="SYS12" s="1135"/>
      <c r="SYT12" s="1135"/>
      <c r="SYU12" s="1135"/>
      <c r="SYV12" s="1135"/>
      <c r="SYW12" s="1135"/>
      <c r="SYX12" s="1135"/>
      <c r="SYY12" s="1135"/>
      <c r="SYZ12" s="1135"/>
      <c r="SZA12" s="1135"/>
      <c r="SZB12" s="1135"/>
      <c r="SZC12" s="1135"/>
      <c r="SZD12" s="1135"/>
      <c r="SZE12" s="1135"/>
      <c r="SZF12" s="1135"/>
      <c r="SZG12" s="1135"/>
      <c r="SZH12" s="1135"/>
      <c r="SZI12" s="1135"/>
      <c r="SZJ12" s="1135"/>
      <c r="SZK12" s="1135"/>
      <c r="SZL12" s="1135"/>
      <c r="SZM12" s="1135"/>
      <c r="SZN12" s="1135"/>
      <c r="SZO12" s="1135"/>
      <c r="SZP12" s="1135"/>
      <c r="SZQ12" s="1135"/>
      <c r="SZR12" s="1135"/>
      <c r="SZS12" s="1135"/>
      <c r="SZT12" s="1135"/>
      <c r="SZU12" s="1135"/>
      <c r="SZV12" s="1135"/>
      <c r="SZW12" s="1135"/>
      <c r="SZX12" s="1135"/>
      <c r="SZY12" s="1135"/>
      <c r="SZZ12" s="1135"/>
      <c r="TAA12" s="1135"/>
      <c r="TAB12" s="1135"/>
      <c r="TAC12" s="1135"/>
      <c r="TAD12" s="1135"/>
      <c r="TAE12" s="1135"/>
      <c r="TAF12" s="1135"/>
      <c r="TAG12" s="1135"/>
      <c r="TAH12" s="1135"/>
      <c r="TAI12" s="1135"/>
      <c r="TAJ12" s="1135"/>
      <c r="TAK12" s="1135"/>
      <c r="TAL12" s="1135"/>
      <c r="TAM12" s="1135"/>
      <c r="TAN12" s="1135"/>
      <c r="TAO12" s="1135"/>
      <c r="TAP12" s="1135"/>
      <c r="TAQ12" s="1135"/>
      <c r="TAR12" s="1135"/>
      <c r="TAS12" s="1135"/>
      <c r="TAT12" s="1135"/>
      <c r="TAU12" s="1135"/>
      <c r="TAV12" s="1135"/>
      <c r="TAW12" s="1135"/>
      <c r="TAX12" s="1135"/>
      <c r="TAY12" s="1135"/>
      <c r="TAZ12" s="1135"/>
      <c r="TBA12" s="1135"/>
      <c r="TBB12" s="1135"/>
      <c r="TBC12" s="1135"/>
      <c r="TBD12" s="1135"/>
      <c r="TBE12" s="1135"/>
      <c r="TBF12" s="1135"/>
      <c r="TBG12" s="1135"/>
      <c r="TBH12" s="1135"/>
      <c r="TBI12" s="1135"/>
      <c r="TBJ12" s="1135"/>
      <c r="TBK12" s="1135"/>
      <c r="TBL12" s="1135"/>
      <c r="TBM12" s="1135"/>
      <c r="TBN12" s="1135"/>
      <c r="TBO12" s="1135"/>
      <c r="TBP12" s="1135"/>
      <c r="TBQ12" s="1135"/>
      <c r="TBR12" s="1135"/>
      <c r="TBS12" s="1135"/>
      <c r="TBT12" s="1135"/>
      <c r="TBU12" s="1135"/>
      <c r="TBV12" s="1135"/>
      <c r="TBW12" s="1135"/>
      <c r="TBX12" s="1135"/>
      <c r="TBY12" s="1135"/>
      <c r="TBZ12" s="1135"/>
      <c r="TCA12" s="1135"/>
      <c r="TCB12" s="1135"/>
      <c r="TCC12" s="1135"/>
      <c r="TCD12" s="1135"/>
      <c r="TCE12" s="1135"/>
      <c r="TCF12" s="1135"/>
      <c r="TCG12" s="1135"/>
      <c r="TCH12" s="1135"/>
      <c r="TCI12" s="1135"/>
      <c r="TCJ12" s="1135"/>
      <c r="TCK12" s="1135"/>
      <c r="TCL12" s="1135"/>
      <c r="TCM12" s="1135"/>
      <c r="TCN12" s="1135"/>
      <c r="TCO12" s="1135"/>
      <c r="TCP12" s="1135"/>
      <c r="TCQ12" s="1135"/>
      <c r="TCR12" s="1135"/>
      <c r="TCS12" s="1135"/>
      <c r="TCT12" s="1135"/>
      <c r="TCU12" s="1135"/>
      <c r="TCV12" s="1135"/>
      <c r="TCW12" s="1135"/>
      <c r="TCX12" s="1135"/>
      <c r="TCY12" s="1135"/>
      <c r="TCZ12" s="1135"/>
      <c r="TDA12" s="1135"/>
      <c r="TDB12" s="1135"/>
      <c r="TDC12" s="1135"/>
      <c r="TDD12" s="1135"/>
      <c r="TDE12" s="1135"/>
      <c r="TDF12" s="1135"/>
      <c r="TDG12" s="1135"/>
      <c r="TDH12" s="1135"/>
      <c r="TDI12" s="1135"/>
      <c r="TDJ12" s="1135"/>
      <c r="TDK12" s="1135"/>
      <c r="TDL12" s="1135"/>
      <c r="TDM12" s="1135"/>
      <c r="TDN12" s="1135"/>
      <c r="TDO12" s="1135"/>
      <c r="TDP12" s="1135"/>
      <c r="TDQ12" s="1135"/>
      <c r="TDR12" s="1135"/>
      <c r="TDS12" s="1135"/>
      <c r="TDT12" s="1135"/>
      <c r="TDU12" s="1135"/>
      <c r="TDV12" s="1135"/>
      <c r="TDW12" s="1135"/>
      <c r="TDX12" s="1135"/>
      <c r="TDY12" s="1135"/>
      <c r="TDZ12" s="1135"/>
      <c r="TEA12" s="1135"/>
      <c r="TEB12" s="1135"/>
      <c r="TEC12" s="1135"/>
      <c r="TED12" s="1135"/>
      <c r="TEE12" s="1135"/>
      <c r="TEF12" s="1135"/>
      <c r="TEG12" s="1135"/>
      <c r="TEH12" s="1135"/>
      <c r="TEI12" s="1135"/>
      <c r="TEJ12" s="1135"/>
      <c r="TEK12" s="1135"/>
      <c r="TEL12" s="1135"/>
      <c r="TEM12" s="1135"/>
      <c r="TEN12" s="1135"/>
      <c r="TEO12" s="1135"/>
      <c r="TEP12" s="1135"/>
      <c r="TEQ12" s="1135"/>
      <c r="TER12" s="1135"/>
      <c r="TES12" s="1135"/>
      <c r="TET12" s="1135"/>
      <c r="TEU12" s="1135"/>
      <c r="TEV12" s="1135"/>
      <c r="TEW12" s="1135"/>
      <c r="TEX12" s="1135"/>
      <c r="TEY12" s="1135"/>
      <c r="TEZ12" s="1135"/>
      <c r="TFA12" s="1135"/>
      <c r="TFB12" s="1135"/>
      <c r="TFC12" s="1135"/>
      <c r="TFD12" s="1135"/>
      <c r="TFE12" s="1135"/>
      <c r="TFF12" s="1135"/>
      <c r="TFG12" s="1135"/>
      <c r="TFH12" s="1135"/>
      <c r="TFI12" s="1135"/>
      <c r="TFJ12" s="1135"/>
      <c r="TFK12" s="1135"/>
      <c r="TFL12" s="1135"/>
      <c r="TFM12" s="1135"/>
      <c r="TFN12" s="1135"/>
      <c r="TFO12" s="1135"/>
      <c r="TFP12" s="1135"/>
      <c r="TFQ12" s="1135"/>
      <c r="TFR12" s="1135"/>
      <c r="TFS12" s="1135"/>
      <c r="TFT12" s="1135"/>
      <c r="TFU12" s="1135"/>
      <c r="TFV12" s="1135"/>
      <c r="TFW12" s="1135"/>
      <c r="TFX12" s="1135"/>
      <c r="TFY12" s="1135"/>
      <c r="TFZ12" s="1135"/>
      <c r="TGA12" s="1135"/>
      <c r="TGB12" s="1135"/>
      <c r="TGC12" s="1135"/>
      <c r="TGD12" s="1135"/>
      <c r="TGE12" s="1135"/>
      <c r="TGF12" s="1135"/>
      <c r="TGG12" s="1135"/>
      <c r="TGH12" s="1135"/>
      <c r="TGI12" s="1135"/>
      <c r="TGJ12" s="1135"/>
      <c r="TGK12" s="1135"/>
      <c r="TGL12" s="1135"/>
      <c r="TGM12" s="1135"/>
      <c r="TGN12" s="1135"/>
      <c r="TGO12" s="1135"/>
      <c r="TGP12" s="1135"/>
      <c r="TGQ12" s="1135"/>
      <c r="TGR12" s="1135"/>
      <c r="TGS12" s="1135"/>
      <c r="TGT12" s="1135"/>
      <c r="TGU12" s="1135"/>
      <c r="TGV12" s="1135"/>
      <c r="TGW12" s="1135"/>
      <c r="TGX12" s="1135"/>
      <c r="TGY12" s="1135"/>
      <c r="TGZ12" s="1135"/>
      <c r="THA12" s="1135"/>
      <c r="THB12" s="1135"/>
      <c r="THC12" s="1135"/>
      <c r="THD12" s="1135"/>
      <c r="THE12" s="1135"/>
      <c r="THF12" s="1135"/>
      <c r="THG12" s="1135"/>
      <c r="THH12" s="1135"/>
      <c r="THI12" s="1135"/>
      <c r="THJ12" s="1135"/>
      <c r="THK12" s="1135"/>
      <c r="THL12" s="1135"/>
      <c r="THM12" s="1135"/>
      <c r="THN12" s="1135"/>
      <c r="THO12" s="1135"/>
      <c r="THP12" s="1135"/>
      <c r="THQ12" s="1135"/>
      <c r="THR12" s="1135"/>
      <c r="THS12" s="1135"/>
      <c r="THT12" s="1135"/>
      <c r="THU12" s="1135"/>
      <c r="THV12" s="1135"/>
      <c r="THW12" s="1135"/>
      <c r="THX12" s="1135"/>
      <c r="THY12" s="1135"/>
      <c r="THZ12" s="1135"/>
      <c r="TIA12" s="1135"/>
      <c r="TIB12" s="1135"/>
      <c r="TIC12" s="1135"/>
      <c r="TID12" s="1135"/>
      <c r="TIE12" s="1135"/>
      <c r="TIF12" s="1135"/>
      <c r="TIG12" s="1135"/>
      <c r="TIH12" s="1135"/>
      <c r="TII12" s="1135"/>
      <c r="TIJ12" s="1135"/>
      <c r="TIK12" s="1135"/>
      <c r="TIL12" s="1135"/>
      <c r="TIM12" s="1135"/>
      <c r="TIN12" s="1135"/>
      <c r="TIO12" s="1135"/>
      <c r="TIP12" s="1135"/>
      <c r="TIQ12" s="1135"/>
      <c r="TIR12" s="1135"/>
      <c r="TIS12" s="1135"/>
      <c r="TIT12" s="1135"/>
      <c r="TIU12" s="1135"/>
      <c r="TIV12" s="1135"/>
      <c r="TIW12" s="1135"/>
      <c r="TIX12" s="1135"/>
      <c r="TIY12" s="1135"/>
      <c r="TIZ12" s="1135"/>
      <c r="TJA12" s="1135"/>
      <c r="TJB12" s="1135"/>
      <c r="TJC12" s="1135"/>
      <c r="TJD12" s="1135"/>
      <c r="TJE12" s="1135"/>
      <c r="TJF12" s="1135"/>
      <c r="TJG12" s="1135"/>
      <c r="TJH12" s="1135"/>
      <c r="TJI12" s="1135"/>
      <c r="TJJ12" s="1135"/>
      <c r="TJK12" s="1135"/>
      <c r="TJL12" s="1135"/>
      <c r="TJM12" s="1135"/>
      <c r="TJN12" s="1135"/>
      <c r="TJO12" s="1135"/>
      <c r="TJP12" s="1135"/>
      <c r="TJQ12" s="1135"/>
      <c r="TJR12" s="1135"/>
      <c r="TJS12" s="1135"/>
      <c r="TJT12" s="1135"/>
      <c r="TJU12" s="1135"/>
      <c r="TJV12" s="1135"/>
      <c r="TJW12" s="1135"/>
      <c r="TJX12" s="1135"/>
      <c r="TJY12" s="1135"/>
      <c r="TJZ12" s="1135"/>
      <c r="TKA12" s="1135"/>
      <c r="TKB12" s="1135"/>
      <c r="TKC12" s="1135"/>
      <c r="TKD12" s="1135"/>
      <c r="TKE12" s="1135"/>
      <c r="TKF12" s="1135"/>
      <c r="TKG12" s="1135"/>
      <c r="TKH12" s="1135"/>
      <c r="TKI12" s="1135"/>
      <c r="TKJ12" s="1135"/>
      <c r="TKK12" s="1135"/>
      <c r="TKL12" s="1135"/>
      <c r="TKM12" s="1135"/>
      <c r="TKN12" s="1135"/>
      <c r="TKO12" s="1135"/>
      <c r="TKP12" s="1135"/>
      <c r="TKQ12" s="1135"/>
      <c r="TKR12" s="1135"/>
      <c r="TKS12" s="1135"/>
      <c r="TKT12" s="1135"/>
      <c r="TKU12" s="1135"/>
      <c r="TKV12" s="1135"/>
      <c r="TKW12" s="1135"/>
      <c r="TKX12" s="1135"/>
      <c r="TKY12" s="1135"/>
      <c r="TKZ12" s="1135"/>
      <c r="TLA12" s="1135"/>
      <c r="TLB12" s="1135"/>
      <c r="TLC12" s="1135"/>
      <c r="TLD12" s="1135"/>
      <c r="TLE12" s="1135"/>
      <c r="TLF12" s="1135"/>
      <c r="TLG12" s="1135"/>
      <c r="TLH12" s="1135"/>
      <c r="TLI12" s="1135"/>
      <c r="TLJ12" s="1135"/>
      <c r="TLK12" s="1135"/>
      <c r="TLL12" s="1135"/>
      <c r="TLM12" s="1135"/>
      <c r="TLN12" s="1135"/>
      <c r="TLO12" s="1135"/>
      <c r="TLP12" s="1135"/>
      <c r="TLQ12" s="1135"/>
      <c r="TLR12" s="1135"/>
      <c r="TLS12" s="1135"/>
      <c r="TLT12" s="1135"/>
      <c r="TLU12" s="1135"/>
      <c r="TLV12" s="1135"/>
      <c r="TLW12" s="1135"/>
      <c r="TLX12" s="1135"/>
      <c r="TLY12" s="1135"/>
      <c r="TLZ12" s="1135"/>
      <c r="TMA12" s="1135"/>
      <c r="TMB12" s="1135"/>
      <c r="TMC12" s="1135"/>
      <c r="TMD12" s="1135"/>
      <c r="TME12" s="1135"/>
      <c r="TMF12" s="1135"/>
      <c r="TMG12" s="1135"/>
      <c r="TMH12" s="1135"/>
      <c r="TMI12" s="1135"/>
      <c r="TMJ12" s="1135"/>
      <c r="TMK12" s="1135"/>
      <c r="TML12" s="1135"/>
      <c r="TMM12" s="1135"/>
      <c r="TMN12" s="1135"/>
      <c r="TMO12" s="1135"/>
      <c r="TMP12" s="1135"/>
      <c r="TMQ12" s="1135"/>
      <c r="TMR12" s="1135"/>
      <c r="TMS12" s="1135"/>
      <c r="TMT12" s="1135"/>
      <c r="TMU12" s="1135"/>
      <c r="TMV12" s="1135"/>
      <c r="TMW12" s="1135"/>
      <c r="TMX12" s="1135"/>
      <c r="TMY12" s="1135"/>
      <c r="TMZ12" s="1135"/>
      <c r="TNA12" s="1135"/>
      <c r="TNB12" s="1135"/>
      <c r="TNC12" s="1135"/>
      <c r="TND12" s="1135"/>
      <c r="TNE12" s="1135"/>
      <c r="TNF12" s="1135"/>
      <c r="TNG12" s="1135"/>
      <c r="TNH12" s="1135"/>
      <c r="TNI12" s="1135"/>
      <c r="TNJ12" s="1135"/>
      <c r="TNK12" s="1135"/>
      <c r="TNL12" s="1135"/>
      <c r="TNM12" s="1135"/>
      <c r="TNN12" s="1135"/>
      <c r="TNO12" s="1135"/>
      <c r="TNP12" s="1135"/>
      <c r="TNQ12" s="1135"/>
      <c r="TNR12" s="1135"/>
      <c r="TNS12" s="1135"/>
      <c r="TNT12" s="1135"/>
      <c r="TNU12" s="1135"/>
      <c r="TNV12" s="1135"/>
      <c r="TNW12" s="1135"/>
      <c r="TNX12" s="1135"/>
      <c r="TNY12" s="1135"/>
      <c r="TNZ12" s="1135"/>
      <c r="TOA12" s="1135"/>
      <c r="TOB12" s="1135"/>
      <c r="TOC12" s="1135"/>
      <c r="TOD12" s="1135"/>
      <c r="TOE12" s="1135"/>
      <c r="TOF12" s="1135"/>
      <c r="TOG12" s="1135"/>
      <c r="TOH12" s="1135"/>
      <c r="TOI12" s="1135"/>
      <c r="TOJ12" s="1135"/>
      <c r="TOK12" s="1135"/>
      <c r="TOL12" s="1135"/>
      <c r="TOM12" s="1135"/>
      <c r="TON12" s="1135"/>
      <c r="TOO12" s="1135"/>
      <c r="TOP12" s="1135"/>
      <c r="TOQ12" s="1135"/>
      <c r="TOR12" s="1135"/>
      <c r="TOS12" s="1135"/>
      <c r="TOT12" s="1135"/>
      <c r="TOU12" s="1135"/>
      <c r="TOV12" s="1135"/>
      <c r="TOW12" s="1135"/>
      <c r="TOX12" s="1135"/>
      <c r="TOY12" s="1135"/>
      <c r="TOZ12" s="1135"/>
      <c r="TPA12" s="1135"/>
      <c r="TPB12" s="1135"/>
      <c r="TPC12" s="1135"/>
      <c r="TPD12" s="1135"/>
      <c r="TPE12" s="1135"/>
      <c r="TPF12" s="1135"/>
      <c r="TPG12" s="1135"/>
      <c r="TPH12" s="1135"/>
      <c r="TPI12" s="1135"/>
      <c r="TPJ12" s="1135"/>
      <c r="TPK12" s="1135"/>
      <c r="TPL12" s="1135"/>
      <c r="TPM12" s="1135"/>
      <c r="TPN12" s="1135"/>
      <c r="TPO12" s="1135"/>
      <c r="TPP12" s="1135"/>
      <c r="TPQ12" s="1135"/>
      <c r="TPR12" s="1135"/>
      <c r="TPS12" s="1135"/>
      <c r="TPT12" s="1135"/>
      <c r="TPU12" s="1135"/>
      <c r="TPV12" s="1135"/>
      <c r="TPW12" s="1135"/>
      <c r="TPX12" s="1135"/>
      <c r="TPY12" s="1135"/>
      <c r="TPZ12" s="1135"/>
      <c r="TQA12" s="1135"/>
      <c r="TQB12" s="1135"/>
      <c r="TQC12" s="1135"/>
      <c r="TQD12" s="1135"/>
      <c r="TQE12" s="1135"/>
      <c r="TQF12" s="1135"/>
      <c r="TQG12" s="1135"/>
      <c r="TQH12" s="1135"/>
      <c r="TQI12" s="1135"/>
      <c r="TQJ12" s="1135"/>
      <c r="TQK12" s="1135"/>
      <c r="TQL12" s="1135"/>
      <c r="TQM12" s="1135"/>
      <c r="TQN12" s="1135"/>
      <c r="TQO12" s="1135"/>
      <c r="TQP12" s="1135"/>
      <c r="TQQ12" s="1135"/>
      <c r="TQR12" s="1135"/>
      <c r="TQS12" s="1135"/>
      <c r="TQT12" s="1135"/>
      <c r="TQU12" s="1135"/>
      <c r="TQV12" s="1135"/>
      <c r="TQW12" s="1135"/>
      <c r="TQX12" s="1135"/>
      <c r="TQY12" s="1135"/>
      <c r="TQZ12" s="1135"/>
      <c r="TRA12" s="1135"/>
      <c r="TRB12" s="1135"/>
      <c r="TRC12" s="1135"/>
      <c r="TRD12" s="1135"/>
      <c r="TRE12" s="1135"/>
      <c r="TRF12" s="1135"/>
      <c r="TRG12" s="1135"/>
      <c r="TRH12" s="1135"/>
      <c r="TRI12" s="1135"/>
      <c r="TRJ12" s="1135"/>
      <c r="TRK12" s="1135"/>
      <c r="TRL12" s="1135"/>
      <c r="TRM12" s="1135"/>
      <c r="TRN12" s="1135"/>
      <c r="TRO12" s="1135"/>
      <c r="TRP12" s="1135"/>
      <c r="TRQ12" s="1135"/>
      <c r="TRR12" s="1135"/>
      <c r="TRS12" s="1135"/>
      <c r="TRT12" s="1135"/>
      <c r="TRU12" s="1135"/>
      <c r="TRV12" s="1135"/>
      <c r="TRW12" s="1135"/>
      <c r="TRX12" s="1135"/>
      <c r="TRY12" s="1135"/>
      <c r="TRZ12" s="1135"/>
      <c r="TSA12" s="1135"/>
      <c r="TSB12" s="1135"/>
      <c r="TSC12" s="1135"/>
      <c r="TSD12" s="1135"/>
      <c r="TSE12" s="1135"/>
      <c r="TSF12" s="1135"/>
      <c r="TSG12" s="1135"/>
      <c r="TSH12" s="1135"/>
      <c r="TSI12" s="1135"/>
      <c r="TSJ12" s="1135"/>
      <c r="TSK12" s="1135"/>
      <c r="TSL12" s="1135"/>
      <c r="TSM12" s="1135"/>
      <c r="TSN12" s="1135"/>
      <c r="TSO12" s="1135"/>
      <c r="TSP12" s="1135"/>
      <c r="TSQ12" s="1135"/>
      <c r="TSR12" s="1135"/>
      <c r="TSS12" s="1135"/>
      <c r="TST12" s="1135"/>
      <c r="TSU12" s="1135"/>
      <c r="TSV12" s="1135"/>
      <c r="TSW12" s="1135"/>
      <c r="TSX12" s="1135"/>
      <c r="TSY12" s="1135"/>
      <c r="TSZ12" s="1135"/>
      <c r="TTA12" s="1135"/>
      <c r="TTB12" s="1135"/>
      <c r="TTC12" s="1135"/>
      <c r="TTD12" s="1135"/>
      <c r="TTE12" s="1135"/>
      <c r="TTF12" s="1135"/>
      <c r="TTG12" s="1135"/>
      <c r="TTH12" s="1135"/>
      <c r="TTI12" s="1135"/>
      <c r="TTJ12" s="1135"/>
      <c r="TTK12" s="1135"/>
      <c r="TTL12" s="1135"/>
      <c r="TTM12" s="1135"/>
      <c r="TTN12" s="1135"/>
      <c r="TTO12" s="1135"/>
      <c r="TTP12" s="1135"/>
      <c r="TTQ12" s="1135"/>
      <c r="TTR12" s="1135"/>
      <c r="TTS12" s="1135"/>
      <c r="TTT12" s="1135"/>
      <c r="TTU12" s="1135"/>
      <c r="TTV12" s="1135"/>
      <c r="TTW12" s="1135"/>
      <c r="TTX12" s="1135"/>
      <c r="TTY12" s="1135"/>
      <c r="TTZ12" s="1135"/>
      <c r="TUA12" s="1135"/>
      <c r="TUB12" s="1135"/>
      <c r="TUC12" s="1135"/>
      <c r="TUD12" s="1135"/>
      <c r="TUE12" s="1135"/>
      <c r="TUF12" s="1135"/>
      <c r="TUG12" s="1135"/>
      <c r="TUH12" s="1135"/>
      <c r="TUI12" s="1135"/>
      <c r="TUJ12" s="1135"/>
      <c r="TUK12" s="1135"/>
      <c r="TUL12" s="1135"/>
      <c r="TUM12" s="1135"/>
      <c r="TUN12" s="1135"/>
      <c r="TUO12" s="1135"/>
      <c r="TUP12" s="1135"/>
      <c r="TUQ12" s="1135"/>
      <c r="TUR12" s="1135"/>
      <c r="TUS12" s="1135"/>
      <c r="TUT12" s="1135"/>
      <c r="TUU12" s="1135"/>
      <c r="TUV12" s="1135"/>
      <c r="TUW12" s="1135"/>
      <c r="TUX12" s="1135"/>
      <c r="TUY12" s="1135"/>
      <c r="TUZ12" s="1135"/>
      <c r="TVA12" s="1135"/>
      <c r="TVB12" s="1135"/>
      <c r="TVC12" s="1135"/>
      <c r="TVD12" s="1135"/>
      <c r="TVE12" s="1135"/>
      <c r="TVF12" s="1135"/>
      <c r="TVG12" s="1135"/>
      <c r="TVH12" s="1135"/>
      <c r="TVI12" s="1135"/>
      <c r="TVJ12" s="1135"/>
      <c r="TVK12" s="1135"/>
      <c r="TVL12" s="1135"/>
      <c r="TVM12" s="1135"/>
      <c r="TVN12" s="1135"/>
      <c r="TVO12" s="1135"/>
      <c r="TVP12" s="1135"/>
      <c r="TVQ12" s="1135"/>
      <c r="TVR12" s="1135"/>
      <c r="TVS12" s="1135"/>
      <c r="TVT12" s="1135"/>
      <c r="TVU12" s="1135"/>
      <c r="TVV12" s="1135"/>
      <c r="TVW12" s="1135"/>
      <c r="TVX12" s="1135"/>
      <c r="TVY12" s="1135"/>
      <c r="TVZ12" s="1135"/>
      <c r="TWA12" s="1135"/>
      <c r="TWB12" s="1135"/>
      <c r="TWC12" s="1135"/>
      <c r="TWD12" s="1135"/>
      <c r="TWE12" s="1135"/>
      <c r="TWF12" s="1135"/>
      <c r="TWG12" s="1135"/>
      <c r="TWH12" s="1135"/>
      <c r="TWI12" s="1135"/>
      <c r="TWJ12" s="1135"/>
      <c r="TWK12" s="1135"/>
      <c r="TWL12" s="1135"/>
      <c r="TWM12" s="1135"/>
      <c r="TWN12" s="1135"/>
      <c r="TWO12" s="1135"/>
      <c r="TWP12" s="1135"/>
      <c r="TWQ12" s="1135"/>
      <c r="TWR12" s="1135"/>
      <c r="TWS12" s="1135"/>
      <c r="TWT12" s="1135"/>
      <c r="TWU12" s="1135"/>
      <c r="TWV12" s="1135"/>
      <c r="TWW12" s="1135"/>
      <c r="TWX12" s="1135"/>
      <c r="TWY12" s="1135"/>
      <c r="TWZ12" s="1135"/>
      <c r="TXA12" s="1135"/>
      <c r="TXB12" s="1135"/>
      <c r="TXC12" s="1135"/>
      <c r="TXD12" s="1135"/>
      <c r="TXE12" s="1135"/>
      <c r="TXF12" s="1135"/>
      <c r="TXG12" s="1135"/>
      <c r="TXH12" s="1135"/>
      <c r="TXI12" s="1135"/>
      <c r="TXJ12" s="1135"/>
      <c r="TXK12" s="1135"/>
      <c r="TXL12" s="1135"/>
      <c r="TXM12" s="1135"/>
      <c r="TXN12" s="1135"/>
      <c r="TXO12" s="1135"/>
      <c r="TXP12" s="1135"/>
      <c r="TXQ12" s="1135"/>
      <c r="TXR12" s="1135"/>
      <c r="TXS12" s="1135"/>
      <c r="TXT12" s="1135"/>
      <c r="TXU12" s="1135"/>
      <c r="TXV12" s="1135"/>
      <c r="TXW12" s="1135"/>
      <c r="TXX12" s="1135"/>
      <c r="TXY12" s="1135"/>
      <c r="TXZ12" s="1135"/>
      <c r="TYA12" s="1135"/>
      <c r="TYB12" s="1135"/>
      <c r="TYC12" s="1135"/>
      <c r="TYD12" s="1135"/>
      <c r="TYE12" s="1135"/>
      <c r="TYF12" s="1135"/>
      <c r="TYG12" s="1135"/>
      <c r="TYH12" s="1135"/>
      <c r="TYI12" s="1135"/>
      <c r="TYJ12" s="1135"/>
      <c r="TYK12" s="1135"/>
      <c r="TYL12" s="1135"/>
      <c r="TYM12" s="1135"/>
      <c r="TYN12" s="1135"/>
      <c r="TYO12" s="1135"/>
      <c r="TYP12" s="1135"/>
      <c r="TYQ12" s="1135"/>
      <c r="TYR12" s="1135"/>
      <c r="TYS12" s="1135"/>
      <c r="TYT12" s="1135"/>
      <c r="TYU12" s="1135"/>
      <c r="TYV12" s="1135"/>
      <c r="TYW12" s="1135"/>
      <c r="TYX12" s="1135"/>
      <c r="TYY12" s="1135"/>
      <c r="TYZ12" s="1135"/>
      <c r="TZA12" s="1135"/>
      <c r="TZB12" s="1135"/>
      <c r="TZC12" s="1135"/>
      <c r="TZD12" s="1135"/>
      <c r="TZE12" s="1135"/>
      <c r="TZF12" s="1135"/>
      <c r="TZG12" s="1135"/>
      <c r="TZH12" s="1135"/>
      <c r="TZI12" s="1135"/>
      <c r="TZJ12" s="1135"/>
      <c r="TZK12" s="1135"/>
      <c r="TZL12" s="1135"/>
      <c r="TZM12" s="1135"/>
      <c r="TZN12" s="1135"/>
      <c r="TZO12" s="1135"/>
      <c r="TZP12" s="1135"/>
      <c r="TZQ12" s="1135"/>
      <c r="TZR12" s="1135"/>
      <c r="TZS12" s="1135"/>
      <c r="TZT12" s="1135"/>
      <c r="TZU12" s="1135"/>
      <c r="TZV12" s="1135"/>
      <c r="TZW12" s="1135"/>
      <c r="TZX12" s="1135"/>
      <c r="TZY12" s="1135"/>
      <c r="TZZ12" s="1135"/>
      <c r="UAA12" s="1135"/>
      <c r="UAB12" s="1135"/>
      <c r="UAC12" s="1135"/>
      <c r="UAD12" s="1135"/>
      <c r="UAE12" s="1135"/>
      <c r="UAF12" s="1135"/>
      <c r="UAG12" s="1135"/>
      <c r="UAH12" s="1135"/>
      <c r="UAI12" s="1135"/>
      <c r="UAJ12" s="1135"/>
      <c r="UAK12" s="1135"/>
      <c r="UAL12" s="1135"/>
      <c r="UAM12" s="1135"/>
      <c r="UAN12" s="1135"/>
      <c r="UAO12" s="1135"/>
      <c r="UAP12" s="1135"/>
      <c r="UAQ12" s="1135"/>
      <c r="UAR12" s="1135"/>
      <c r="UAS12" s="1135"/>
      <c r="UAT12" s="1135"/>
      <c r="UAU12" s="1135"/>
      <c r="UAV12" s="1135"/>
      <c r="UAW12" s="1135"/>
      <c r="UAX12" s="1135"/>
      <c r="UAY12" s="1135"/>
      <c r="UAZ12" s="1135"/>
      <c r="UBA12" s="1135"/>
      <c r="UBB12" s="1135"/>
      <c r="UBC12" s="1135"/>
      <c r="UBD12" s="1135"/>
      <c r="UBE12" s="1135"/>
      <c r="UBF12" s="1135"/>
      <c r="UBG12" s="1135"/>
      <c r="UBH12" s="1135"/>
      <c r="UBI12" s="1135"/>
      <c r="UBJ12" s="1135"/>
      <c r="UBK12" s="1135"/>
      <c r="UBL12" s="1135"/>
      <c r="UBM12" s="1135"/>
      <c r="UBN12" s="1135"/>
      <c r="UBO12" s="1135"/>
      <c r="UBP12" s="1135"/>
      <c r="UBQ12" s="1135"/>
      <c r="UBR12" s="1135"/>
      <c r="UBS12" s="1135"/>
      <c r="UBT12" s="1135"/>
      <c r="UBU12" s="1135"/>
      <c r="UBV12" s="1135"/>
      <c r="UBW12" s="1135"/>
      <c r="UBX12" s="1135"/>
      <c r="UBY12" s="1135"/>
      <c r="UBZ12" s="1135"/>
      <c r="UCA12" s="1135"/>
      <c r="UCB12" s="1135"/>
      <c r="UCC12" s="1135"/>
      <c r="UCD12" s="1135"/>
      <c r="UCE12" s="1135"/>
      <c r="UCF12" s="1135"/>
      <c r="UCG12" s="1135"/>
      <c r="UCH12" s="1135"/>
      <c r="UCI12" s="1135"/>
      <c r="UCJ12" s="1135"/>
      <c r="UCK12" s="1135"/>
      <c r="UCL12" s="1135"/>
      <c r="UCM12" s="1135"/>
      <c r="UCN12" s="1135"/>
      <c r="UCO12" s="1135"/>
      <c r="UCP12" s="1135"/>
      <c r="UCQ12" s="1135"/>
      <c r="UCR12" s="1135"/>
      <c r="UCS12" s="1135"/>
      <c r="UCT12" s="1135"/>
      <c r="UCU12" s="1135"/>
      <c r="UCV12" s="1135"/>
      <c r="UCW12" s="1135"/>
      <c r="UCX12" s="1135"/>
      <c r="UCY12" s="1135"/>
      <c r="UCZ12" s="1135"/>
      <c r="UDA12" s="1135"/>
      <c r="UDB12" s="1135"/>
      <c r="UDC12" s="1135"/>
      <c r="UDD12" s="1135"/>
      <c r="UDE12" s="1135"/>
      <c r="UDF12" s="1135"/>
      <c r="UDG12" s="1135"/>
      <c r="UDH12" s="1135"/>
      <c r="UDI12" s="1135"/>
      <c r="UDJ12" s="1135"/>
      <c r="UDK12" s="1135"/>
      <c r="UDL12" s="1135"/>
      <c r="UDM12" s="1135"/>
      <c r="UDN12" s="1135"/>
      <c r="UDO12" s="1135"/>
      <c r="UDP12" s="1135"/>
      <c r="UDQ12" s="1135"/>
      <c r="UDR12" s="1135"/>
      <c r="UDS12" s="1135"/>
      <c r="UDT12" s="1135"/>
      <c r="UDU12" s="1135"/>
      <c r="UDV12" s="1135"/>
      <c r="UDW12" s="1135"/>
      <c r="UDX12" s="1135"/>
      <c r="UDY12" s="1135"/>
      <c r="UDZ12" s="1135"/>
      <c r="UEA12" s="1135"/>
      <c r="UEB12" s="1135"/>
      <c r="UEC12" s="1135"/>
      <c r="UED12" s="1135"/>
      <c r="UEE12" s="1135"/>
      <c r="UEF12" s="1135"/>
      <c r="UEG12" s="1135"/>
      <c r="UEH12" s="1135"/>
      <c r="UEI12" s="1135"/>
      <c r="UEJ12" s="1135"/>
      <c r="UEK12" s="1135"/>
      <c r="UEL12" s="1135"/>
      <c r="UEM12" s="1135"/>
      <c r="UEN12" s="1135"/>
      <c r="UEO12" s="1135"/>
      <c r="UEP12" s="1135"/>
      <c r="UEQ12" s="1135"/>
      <c r="UER12" s="1135"/>
      <c r="UES12" s="1135"/>
      <c r="UET12" s="1135"/>
      <c r="UEU12" s="1135"/>
      <c r="UEV12" s="1135"/>
      <c r="UEW12" s="1135"/>
      <c r="UEX12" s="1135"/>
      <c r="UEY12" s="1135"/>
      <c r="UEZ12" s="1135"/>
      <c r="UFA12" s="1135"/>
      <c r="UFB12" s="1135"/>
      <c r="UFC12" s="1135"/>
      <c r="UFD12" s="1135"/>
      <c r="UFE12" s="1135"/>
      <c r="UFF12" s="1135"/>
      <c r="UFG12" s="1135"/>
      <c r="UFH12" s="1135"/>
      <c r="UFI12" s="1135"/>
      <c r="UFJ12" s="1135"/>
      <c r="UFK12" s="1135"/>
      <c r="UFL12" s="1135"/>
      <c r="UFM12" s="1135"/>
      <c r="UFN12" s="1135"/>
      <c r="UFO12" s="1135"/>
      <c r="UFP12" s="1135"/>
      <c r="UFQ12" s="1135"/>
      <c r="UFR12" s="1135"/>
      <c r="UFS12" s="1135"/>
      <c r="UFT12" s="1135"/>
      <c r="UFU12" s="1135"/>
      <c r="UFV12" s="1135"/>
      <c r="UFW12" s="1135"/>
      <c r="UFX12" s="1135"/>
      <c r="UFY12" s="1135"/>
      <c r="UFZ12" s="1135"/>
      <c r="UGA12" s="1135"/>
      <c r="UGB12" s="1135"/>
      <c r="UGC12" s="1135"/>
      <c r="UGD12" s="1135"/>
      <c r="UGE12" s="1135"/>
      <c r="UGF12" s="1135"/>
      <c r="UGG12" s="1135"/>
      <c r="UGH12" s="1135"/>
      <c r="UGI12" s="1135"/>
      <c r="UGJ12" s="1135"/>
      <c r="UGK12" s="1135"/>
      <c r="UGL12" s="1135"/>
      <c r="UGM12" s="1135"/>
      <c r="UGN12" s="1135"/>
      <c r="UGO12" s="1135"/>
      <c r="UGP12" s="1135"/>
      <c r="UGQ12" s="1135"/>
      <c r="UGR12" s="1135"/>
      <c r="UGS12" s="1135"/>
      <c r="UGT12" s="1135"/>
      <c r="UGU12" s="1135"/>
      <c r="UGV12" s="1135"/>
      <c r="UGW12" s="1135"/>
      <c r="UGX12" s="1135"/>
      <c r="UGY12" s="1135"/>
      <c r="UGZ12" s="1135"/>
      <c r="UHA12" s="1135"/>
      <c r="UHB12" s="1135"/>
      <c r="UHC12" s="1135"/>
      <c r="UHD12" s="1135"/>
      <c r="UHE12" s="1135"/>
      <c r="UHF12" s="1135"/>
      <c r="UHG12" s="1135"/>
      <c r="UHH12" s="1135"/>
      <c r="UHI12" s="1135"/>
      <c r="UHJ12" s="1135"/>
      <c r="UHK12" s="1135"/>
      <c r="UHL12" s="1135"/>
      <c r="UHM12" s="1135"/>
      <c r="UHN12" s="1135"/>
      <c r="UHO12" s="1135"/>
      <c r="UHP12" s="1135"/>
      <c r="UHQ12" s="1135"/>
      <c r="UHR12" s="1135"/>
      <c r="UHS12" s="1135"/>
      <c r="UHT12" s="1135"/>
      <c r="UHU12" s="1135"/>
      <c r="UHV12" s="1135"/>
      <c r="UHW12" s="1135"/>
      <c r="UHX12" s="1135"/>
      <c r="UHY12" s="1135"/>
      <c r="UHZ12" s="1135"/>
      <c r="UIA12" s="1135"/>
      <c r="UIB12" s="1135"/>
      <c r="UIC12" s="1135"/>
      <c r="UID12" s="1135"/>
      <c r="UIE12" s="1135"/>
      <c r="UIF12" s="1135"/>
      <c r="UIG12" s="1135"/>
      <c r="UIH12" s="1135"/>
      <c r="UII12" s="1135"/>
      <c r="UIJ12" s="1135"/>
      <c r="UIK12" s="1135"/>
      <c r="UIL12" s="1135"/>
      <c r="UIM12" s="1135"/>
      <c r="UIN12" s="1135"/>
      <c r="UIO12" s="1135"/>
      <c r="UIP12" s="1135"/>
      <c r="UIQ12" s="1135"/>
      <c r="UIR12" s="1135"/>
      <c r="UIS12" s="1135"/>
      <c r="UIT12" s="1135"/>
      <c r="UIU12" s="1135"/>
      <c r="UIV12" s="1135"/>
      <c r="UIW12" s="1135"/>
      <c r="UIX12" s="1135"/>
      <c r="UIY12" s="1135"/>
      <c r="UIZ12" s="1135"/>
      <c r="UJA12" s="1135"/>
      <c r="UJB12" s="1135"/>
      <c r="UJC12" s="1135"/>
      <c r="UJD12" s="1135"/>
      <c r="UJE12" s="1135"/>
      <c r="UJF12" s="1135"/>
      <c r="UJG12" s="1135"/>
      <c r="UJH12" s="1135"/>
      <c r="UJI12" s="1135"/>
      <c r="UJJ12" s="1135"/>
      <c r="UJK12" s="1135"/>
      <c r="UJL12" s="1135"/>
      <c r="UJM12" s="1135"/>
      <c r="UJN12" s="1135"/>
      <c r="UJO12" s="1135"/>
      <c r="UJP12" s="1135"/>
      <c r="UJQ12" s="1135"/>
      <c r="UJR12" s="1135"/>
      <c r="UJS12" s="1135"/>
      <c r="UJT12" s="1135"/>
      <c r="UJU12" s="1135"/>
      <c r="UJV12" s="1135"/>
      <c r="UJW12" s="1135"/>
      <c r="UJX12" s="1135"/>
      <c r="UJY12" s="1135"/>
      <c r="UJZ12" s="1135"/>
      <c r="UKA12" s="1135"/>
      <c r="UKB12" s="1135"/>
      <c r="UKC12" s="1135"/>
      <c r="UKD12" s="1135"/>
      <c r="UKE12" s="1135"/>
      <c r="UKF12" s="1135"/>
      <c r="UKG12" s="1135"/>
      <c r="UKH12" s="1135"/>
      <c r="UKI12" s="1135"/>
      <c r="UKJ12" s="1135"/>
      <c r="UKK12" s="1135"/>
      <c r="UKL12" s="1135"/>
      <c r="UKM12" s="1135"/>
      <c r="UKN12" s="1135"/>
      <c r="UKO12" s="1135"/>
      <c r="UKP12" s="1135"/>
      <c r="UKQ12" s="1135"/>
      <c r="UKR12" s="1135"/>
      <c r="UKS12" s="1135"/>
      <c r="UKT12" s="1135"/>
      <c r="UKU12" s="1135"/>
      <c r="UKV12" s="1135"/>
      <c r="UKW12" s="1135"/>
      <c r="UKX12" s="1135"/>
      <c r="UKY12" s="1135"/>
      <c r="UKZ12" s="1135"/>
      <c r="ULA12" s="1135"/>
      <c r="ULB12" s="1135"/>
      <c r="ULC12" s="1135"/>
      <c r="ULD12" s="1135"/>
      <c r="ULE12" s="1135"/>
      <c r="ULF12" s="1135"/>
      <c r="ULG12" s="1135"/>
      <c r="ULH12" s="1135"/>
      <c r="ULI12" s="1135"/>
      <c r="ULJ12" s="1135"/>
      <c r="ULK12" s="1135"/>
      <c r="ULL12" s="1135"/>
      <c r="ULM12" s="1135"/>
      <c r="ULN12" s="1135"/>
      <c r="ULO12" s="1135"/>
      <c r="ULP12" s="1135"/>
      <c r="ULQ12" s="1135"/>
      <c r="ULR12" s="1135"/>
      <c r="ULS12" s="1135"/>
      <c r="ULT12" s="1135"/>
      <c r="ULU12" s="1135"/>
      <c r="ULV12" s="1135"/>
      <c r="ULW12" s="1135"/>
      <c r="ULX12" s="1135"/>
      <c r="ULY12" s="1135"/>
      <c r="ULZ12" s="1135"/>
      <c r="UMA12" s="1135"/>
      <c r="UMB12" s="1135"/>
      <c r="UMC12" s="1135"/>
      <c r="UMD12" s="1135"/>
      <c r="UME12" s="1135"/>
      <c r="UMF12" s="1135"/>
      <c r="UMG12" s="1135"/>
      <c r="UMH12" s="1135"/>
      <c r="UMI12" s="1135"/>
      <c r="UMJ12" s="1135"/>
      <c r="UMK12" s="1135"/>
      <c r="UML12" s="1135"/>
      <c r="UMM12" s="1135"/>
      <c r="UMN12" s="1135"/>
      <c r="UMO12" s="1135"/>
      <c r="UMP12" s="1135"/>
      <c r="UMQ12" s="1135"/>
      <c r="UMR12" s="1135"/>
      <c r="UMS12" s="1135"/>
      <c r="UMT12" s="1135"/>
      <c r="UMU12" s="1135"/>
      <c r="UMV12" s="1135"/>
      <c r="UMW12" s="1135"/>
      <c r="UMX12" s="1135"/>
      <c r="UMY12" s="1135"/>
      <c r="UMZ12" s="1135"/>
      <c r="UNA12" s="1135"/>
      <c r="UNB12" s="1135"/>
      <c r="UNC12" s="1135"/>
      <c r="UND12" s="1135"/>
      <c r="UNE12" s="1135"/>
      <c r="UNF12" s="1135"/>
      <c r="UNG12" s="1135"/>
      <c r="UNH12" s="1135"/>
      <c r="UNI12" s="1135"/>
      <c r="UNJ12" s="1135"/>
      <c r="UNK12" s="1135"/>
      <c r="UNL12" s="1135"/>
      <c r="UNM12" s="1135"/>
      <c r="UNN12" s="1135"/>
      <c r="UNO12" s="1135"/>
      <c r="UNP12" s="1135"/>
      <c r="UNQ12" s="1135"/>
      <c r="UNR12" s="1135"/>
      <c r="UNS12" s="1135"/>
      <c r="UNT12" s="1135"/>
      <c r="UNU12" s="1135"/>
      <c r="UNV12" s="1135"/>
      <c r="UNW12" s="1135"/>
      <c r="UNX12" s="1135"/>
      <c r="UNY12" s="1135"/>
      <c r="UNZ12" s="1135"/>
      <c r="UOA12" s="1135"/>
      <c r="UOB12" s="1135"/>
      <c r="UOC12" s="1135"/>
      <c r="UOD12" s="1135"/>
      <c r="UOE12" s="1135"/>
      <c r="UOF12" s="1135"/>
      <c r="UOG12" s="1135"/>
      <c r="UOH12" s="1135"/>
      <c r="UOI12" s="1135"/>
      <c r="UOJ12" s="1135"/>
      <c r="UOK12" s="1135"/>
      <c r="UOL12" s="1135"/>
      <c r="UOM12" s="1135"/>
      <c r="UON12" s="1135"/>
      <c r="UOO12" s="1135"/>
      <c r="UOP12" s="1135"/>
      <c r="UOQ12" s="1135"/>
      <c r="UOR12" s="1135"/>
      <c r="UOS12" s="1135"/>
      <c r="UOT12" s="1135"/>
      <c r="UOU12" s="1135"/>
      <c r="UOV12" s="1135"/>
      <c r="UOW12" s="1135"/>
      <c r="UOX12" s="1135"/>
      <c r="UOY12" s="1135"/>
      <c r="UOZ12" s="1135"/>
      <c r="UPA12" s="1135"/>
      <c r="UPB12" s="1135"/>
      <c r="UPC12" s="1135"/>
      <c r="UPD12" s="1135"/>
      <c r="UPE12" s="1135"/>
      <c r="UPF12" s="1135"/>
      <c r="UPG12" s="1135"/>
      <c r="UPH12" s="1135"/>
      <c r="UPI12" s="1135"/>
      <c r="UPJ12" s="1135"/>
      <c r="UPK12" s="1135"/>
      <c r="UPL12" s="1135"/>
      <c r="UPM12" s="1135"/>
      <c r="UPN12" s="1135"/>
      <c r="UPO12" s="1135"/>
      <c r="UPP12" s="1135"/>
      <c r="UPQ12" s="1135"/>
      <c r="UPR12" s="1135"/>
      <c r="UPS12" s="1135"/>
      <c r="UPT12" s="1135"/>
      <c r="UPU12" s="1135"/>
      <c r="UPV12" s="1135"/>
      <c r="UPW12" s="1135"/>
      <c r="UPX12" s="1135"/>
      <c r="UPY12" s="1135"/>
      <c r="UPZ12" s="1135"/>
      <c r="UQA12" s="1135"/>
      <c r="UQB12" s="1135"/>
      <c r="UQC12" s="1135"/>
      <c r="UQD12" s="1135"/>
      <c r="UQE12" s="1135"/>
      <c r="UQF12" s="1135"/>
      <c r="UQG12" s="1135"/>
      <c r="UQH12" s="1135"/>
      <c r="UQI12" s="1135"/>
      <c r="UQJ12" s="1135"/>
      <c r="UQK12" s="1135"/>
      <c r="UQL12" s="1135"/>
      <c r="UQM12" s="1135"/>
      <c r="UQN12" s="1135"/>
      <c r="UQO12" s="1135"/>
      <c r="UQP12" s="1135"/>
      <c r="UQQ12" s="1135"/>
      <c r="UQR12" s="1135"/>
      <c r="UQS12" s="1135"/>
      <c r="UQT12" s="1135"/>
      <c r="UQU12" s="1135"/>
      <c r="UQV12" s="1135"/>
      <c r="UQW12" s="1135"/>
      <c r="UQX12" s="1135"/>
      <c r="UQY12" s="1135"/>
      <c r="UQZ12" s="1135"/>
      <c r="URA12" s="1135"/>
      <c r="URB12" s="1135"/>
      <c r="URC12" s="1135"/>
      <c r="URD12" s="1135"/>
      <c r="URE12" s="1135"/>
      <c r="URF12" s="1135"/>
      <c r="URG12" s="1135"/>
      <c r="URH12" s="1135"/>
      <c r="URI12" s="1135"/>
      <c r="URJ12" s="1135"/>
      <c r="URK12" s="1135"/>
      <c r="URL12" s="1135"/>
      <c r="URM12" s="1135"/>
      <c r="URN12" s="1135"/>
      <c r="URO12" s="1135"/>
      <c r="URP12" s="1135"/>
      <c r="URQ12" s="1135"/>
      <c r="URR12" s="1135"/>
      <c r="URS12" s="1135"/>
      <c r="URT12" s="1135"/>
      <c r="URU12" s="1135"/>
      <c r="URV12" s="1135"/>
      <c r="URW12" s="1135"/>
      <c r="URX12" s="1135"/>
      <c r="URY12" s="1135"/>
      <c r="URZ12" s="1135"/>
      <c r="USA12" s="1135"/>
      <c r="USB12" s="1135"/>
      <c r="USC12" s="1135"/>
      <c r="USD12" s="1135"/>
      <c r="USE12" s="1135"/>
      <c r="USF12" s="1135"/>
      <c r="USG12" s="1135"/>
      <c r="USH12" s="1135"/>
      <c r="USI12" s="1135"/>
      <c r="USJ12" s="1135"/>
      <c r="USK12" s="1135"/>
      <c r="USL12" s="1135"/>
      <c r="USM12" s="1135"/>
      <c r="USN12" s="1135"/>
      <c r="USO12" s="1135"/>
      <c r="USP12" s="1135"/>
      <c r="USQ12" s="1135"/>
      <c r="USR12" s="1135"/>
      <c r="USS12" s="1135"/>
      <c r="UST12" s="1135"/>
      <c r="USU12" s="1135"/>
      <c r="USV12" s="1135"/>
      <c r="USW12" s="1135"/>
      <c r="USX12" s="1135"/>
      <c r="USY12" s="1135"/>
      <c r="USZ12" s="1135"/>
      <c r="UTA12" s="1135"/>
      <c r="UTB12" s="1135"/>
      <c r="UTC12" s="1135"/>
      <c r="UTD12" s="1135"/>
      <c r="UTE12" s="1135"/>
      <c r="UTF12" s="1135"/>
      <c r="UTG12" s="1135"/>
      <c r="UTH12" s="1135"/>
      <c r="UTI12" s="1135"/>
      <c r="UTJ12" s="1135"/>
      <c r="UTK12" s="1135"/>
      <c r="UTL12" s="1135"/>
      <c r="UTM12" s="1135"/>
      <c r="UTN12" s="1135"/>
      <c r="UTO12" s="1135"/>
      <c r="UTP12" s="1135"/>
      <c r="UTQ12" s="1135"/>
      <c r="UTR12" s="1135"/>
      <c r="UTS12" s="1135"/>
      <c r="UTT12" s="1135"/>
      <c r="UTU12" s="1135"/>
      <c r="UTV12" s="1135"/>
      <c r="UTW12" s="1135"/>
      <c r="UTX12" s="1135"/>
      <c r="UTY12" s="1135"/>
      <c r="UTZ12" s="1135"/>
      <c r="UUA12" s="1135"/>
      <c r="UUB12" s="1135"/>
      <c r="UUC12" s="1135"/>
      <c r="UUD12" s="1135"/>
      <c r="UUE12" s="1135"/>
      <c r="UUF12" s="1135"/>
      <c r="UUG12" s="1135"/>
      <c r="UUH12" s="1135"/>
      <c r="UUI12" s="1135"/>
      <c r="UUJ12" s="1135"/>
      <c r="UUK12" s="1135"/>
      <c r="UUL12" s="1135"/>
      <c r="UUM12" s="1135"/>
      <c r="UUN12" s="1135"/>
      <c r="UUO12" s="1135"/>
      <c r="UUP12" s="1135"/>
      <c r="UUQ12" s="1135"/>
      <c r="UUR12" s="1135"/>
      <c r="UUS12" s="1135"/>
      <c r="UUT12" s="1135"/>
      <c r="UUU12" s="1135"/>
      <c r="UUV12" s="1135"/>
      <c r="UUW12" s="1135"/>
      <c r="UUX12" s="1135"/>
      <c r="UUY12" s="1135"/>
      <c r="UUZ12" s="1135"/>
      <c r="UVA12" s="1135"/>
      <c r="UVB12" s="1135"/>
      <c r="UVC12" s="1135"/>
      <c r="UVD12" s="1135"/>
      <c r="UVE12" s="1135"/>
      <c r="UVF12" s="1135"/>
      <c r="UVG12" s="1135"/>
      <c r="UVH12" s="1135"/>
      <c r="UVI12" s="1135"/>
      <c r="UVJ12" s="1135"/>
      <c r="UVK12" s="1135"/>
      <c r="UVL12" s="1135"/>
      <c r="UVM12" s="1135"/>
      <c r="UVN12" s="1135"/>
      <c r="UVO12" s="1135"/>
      <c r="UVP12" s="1135"/>
      <c r="UVQ12" s="1135"/>
      <c r="UVR12" s="1135"/>
      <c r="UVS12" s="1135"/>
      <c r="UVT12" s="1135"/>
      <c r="UVU12" s="1135"/>
      <c r="UVV12" s="1135"/>
      <c r="UVW12" s="1135"/>
      <c r="UVX12" s="1135"/>
      <c r="UVY12" s="1135"/>
      <c r="UVZ12" s="1135"/>
      <c r="UWA12" s="1135"/>
      <c r="UWB12" s="1135"/>
      <c r="UWC12" s="1135"/>
      <c r="UWD12" s="1135"/>
      <c r="UWE12" s="1135"/>
      <c r="UWF12" s="1135"/>
      <c r="UWG12" s="1135"/>
      <c r="UWH12" s="1135"/>
      <c r="UWI12" s="1135"/>
      <c r="UWJ12" s="1135"/>
      <c r="UWK12" s="1135"/>
      <c r="UWL12" s="1135"/>
      <c r="UWM12" s="1135"/>
      <c r="UWN12" s="1135"/>
      <c r="UWO12" s="1135"/>
      <c r="UWP12" s="1135"/>
      <c r="UWQ12" s="1135"/>
      <c r="UWR12" s="1135"/>
      <c r="UWS12" s="1135"/>
      <c r="UWT12" s="1135"/>
      <c r="UWU12" s="1135"/>
      <c r="UWV12" s="1135"/>
      <c r="UWW12" s="1135"/>
      <c r="UWX12" s="1135"/>
      <c r="UWY12" s="1135"/>
      <c r="UWZ12" s="1135"/>
      <c r="UXA12" s="1135"/>
      <c r="UXB12" s="1135"/>
      <c r="UXC12" s="1135"/>
      <c r="UXD12" s="1135"/>
      <c r="UXE12" s="1135"/>
      <c r="UXF12" s="1135"/>
      <c r="UXG12" s="1135"/>
      <c r="UXH12" s="1135"/>
      <c r="UXI12" s="1135"/>
      <c r="UXJ12" s="1135"/>
      <c r="UXK12" s="1135"/>
      <c r="UXL12" s="1135"/>
      <c r="UXM12" s="1135"/>
      <c r="UXN12" s="1135"/>
      <c r="UXO12" s="1135"/>
      <c r="UXP12" s="1135"/>
      <c r="UXQ12" s="1135"/>
      <c r="UXR12" s="1135"/>
      <c r="UXS12" s="1135"/>
      <c r="UXT12" s="1135"/>
      <c r="UXU12" s="1135"/>
      <c r="UXV12" s="1135"/>
      <c r="UXW12" s="1135"/>
      <c r="UXX12" s="1135"/>
      <c r="UXY12" s="1135"/>
      <c r="UXZ12" s="1135"/>
      <c r="UYA12" s="1135"/>
      <c r="UYB12" s="1135"/>
      <c r="UYC12" s="1135"/>
      <c r="UYD12" s="1135"/>
      <c r="UYE12" s="1135"/>
      <c r="UYF12" s="1135"/>
      <c r="UYG12" s="1135"/>
      <c r="UYH12" s="1135"/>
      <c r="UYI12" s="1135"/>
      <c r="UYJ12" s="1135"/>
      <c r="UYK12" s="1135"/>
      <c r="UYL12" s="1135"/>
      <c r="UYM12" s="1135"/>
      <c r="UYN12" s="1135"/>
      <c r="UYO12" s="1135"/>
      <c r="UYP12" s="1135"/>
      <c r="UYQ12" s="1135"/>
      <c r="UYR12" s="1135"/>
      <c r="UYS12" s="1135"/>
      <c r="UYT12" s="1135"/>
      <c r="UYU12" s="1135"/>
      <c r="UYV12" s="1135"/>
      <c r="UYW12" s="1135"/>
      <c r="UYX12" s="1135"/>
      <c r="UYY12" s="1135"/>
      <c r="UYZ12" s="1135"/>
      <c r="UZA12" s="1135"/>
      <c r="UZB12" s="1135"/>
      <c r="UZC12" s="1135"/>
      <c r="UZD12" s="1135"/>
      <c r="UZE12" s="1135"/>
      <c r="UZF12" s="1135"/>
      <c r="UZG12" s="1135"/>
      <c r="UZH12" s="1135"/>
      <c r="UZI12" s="1135"/>
      <c r="UZJ12" s="1135"/>
      <c r="UZK12" s="1135"/>
      <c r="UZL12" s="1135"/>
      <c r="UZM12" s="1135"/>
      <c r="UZN12" s="1135"/>
      <c r="UZO12" s="1135"/>
      <c r="UZP12" s="1135"/>
      <c r="UZQ12" s="1135"/>
      <c r="UZR12" s="1135"/>
      <c r="UZS12" s="1135"/>
      <c r="UZT12" s="1135"/>
      <c r="UZU12" s="1135"/>
      <c r="UZV12" s="1135"/>
      <c r="UZW12" s="1135"/>
      <c r="UZX12" s="1135"/>
      <c r="UZY12" s="1135"/>
      <c r="UZZ12" s="1135"/>
      <c r="VAA12" s="1135"/>
      <c r="VAB12" s="1135"/>
      <c r="VAC12" s="1135"/>
      <c r="VAD12" s="1135"/>
      <c r="VAE12" s="1135"/>
      <c r="VAF12" s="1135"/>
      <c r="VAG12" s="1135"/>
      <c r="VAH12" s="1135"/>
      <c r="VAI12" s="1135"/>
      <c r="VAJ12" s="1135"/>
      <c r="VAK12" s="1135"/>
      <c r="VAL12" s="1135"/>
      <c r="VAM12" s="1135"/>
      <c r="VAN12" s="1135"/>
      <c r="VAO12" s="1135"/>
      <c r="VAP12" s="1135"/>
      <c r="VAQ12" s="1135"/>
      <c r="VAR12" s="1135"/>
      <c r="VAS12" s="1135"/>
      <c r="VAT12" s="1135"/>
      <c r="VAU12" s="1135"/>
      <c r="VAV12" s="1135"/>
      <c r="VAW12" s="1135"/>
      <c r="VAX12" s="1135"/>
      <c r="VAY12" s="1135"/>
      <c r="VAZ12" s="1135"/>
      <c r="VBA12" s="1135"/>
      <c r="VBB12" s="1135"/>
      <c r="VBC12" s="1135"/>
      <c r="VBD12" s="1135"/>
      <c r="VBE12" s="1135"/>
      <c r="VBF12" s="1135"/>
      <c r="VBG12" s="1135"/>
      <c r="VBH12" s="1135"/>
      <c r="VBI12" s="1135"/>
      <c r="VBJ12" s="1135"/>
      <c r="VBK12" s="1135"/>
      <c r="VBL12" s="1135"/>
      <c r="VBM12" s="1135"/>
      <c r="VBN12" s="1135"/>
      <c r="VBO12" s="1135"/>
      <c r="VBP12" s="1135"/>
      <c r="VBQ12" s="1135"/>
      <c r="VBR12" s="1135"/>
      <c r="VBS12" s="1135"/>
      <c r="VBT12" s="1135"/>
      <c r="VBU12" s="1135"/>
      <c r="VBV12" s="1135"/>
      <c r="VBW12" s="1135"/>
      <c r="VBX12" s="1135"/>
      <c r="VBY12" s="1135"/>
      <c r="VBZ12" s="1135"/>
      <c r="VCA12" s="1135"/>
      <c r="VCB12" s="1135"/>
      <c r="VCC12" s="1135"/>
      <c r="VCD12" s="1135"/>
      <c r="VCE12" s="1135"/>
      <c r="VCF12" s="1135"/>
      <c r="VCG12" s="1135"/>
      <c r="VCH12" s="1135"/>
      <c r="VCI12" s="1135"/>
      <c r="VCJ12" s="1135"/>
      <c r="VCK12" s="1135"/>
      <c r="VCL12" s="1135"/>
      <c r="VCM12" s="1135"/>
      <c r="VCN12" s="1135"/>
      <c r="VCO12" s="1135"/>
      <c r="VCP12" s="1135"/>
      <c r="VCQ12" s="1135"/>
      <c r="VCR12" s="1135"/>
      <c r="VCS12" s="1135"/>
      <c r="VCT12" s="1135"/>
      <c r="VCU12" s="1135"/>
      <c r="VCV12" s="1135"/>
      <c r="VCW12" s="1135"/>
      <c r="VCX12" s="1135"/>
      <c r="VCY12" s="1135"/>
      <c r="VCZ12" s="1135"/>
      <c r="VDA12" s="1135"/>
      <c r="VDB12" s="1135"/>
      <c r="VDC12" s="1135"/>
      <c r="VDD12" s="1135"/>
      <c r="VDE12" s="1135"/>
      <c r="VDF12" s="1135"/>
      <c r="VDG12" s="1135"/>
      <c r="VDH12" s="1135"/>
      <c r="VDI12" s="1135"/>
      <c r="VDJ12" s="1135"/>
      <c r="VDK12" s="1135"/>
      <c r="VDL12" s="1135"/>
      <c r="VDM12" s="1135"/>
      <c r="VDN12" s="1135"/>
      <c r="VDO12" s="1135"/>
      <c r="VDP12" s="1135"/>
      <c r="VDQ12" s="1135"/>
      <c r="VDR12" s="1135"/>
      <c r="VDS12" s="1135"/>
      <c r="VDT12" s="1135"/>
      <c r="VDU12" s="1135"/>
      <c r="VDV12" s="1135"/>
      <c r="VDW12" s="1135"/>
      <c r="VDX12" s="1135"/>
      <c r="VDY12" s="1135"/>
      <c r="VDZ12" s="1135"/>
      <c r="VEA12" s="1135"/>
      <c r="VEB12" s="1135"/>
      <c r="VEC12" s="1135"/>
      <c r="VED12" s="1135"/>
      <c r="VEE12" s="1135"/>
      <c r="VEF12" s="1135"/>
      <c r="VEG12" s="1135"/>
      <c r="VEH12" s="1135"/>
      <c r="VEI12" s="1135"/>
      <c r="VEJ12" s="1135"/>
      <c r="VEK12" s="1135"/>
      <c r="VEL12" s="1135"/>
      <c r="VEM12" s="1135"/>
      <c r="VEN12" s="1135"/>
      <c r="VEO12" s="1135"/>
      <c r="VEP12" s="1135"/>
      <c r="VEQ12" s="1135"/>
      <c r="VER12" s="1135"/>
      <c r="VES12" s="1135"/>
      <c r="VET12" s="1135"/>
      <c r="VEU12" s="1135"/>
      <c r="VEV12" s="1135"/>
      <c r="VEW12" s="1135"/>
      <c r="VEX12" s="1135"/>
      <c r="VEY12" s="1135"/>
      <c r="VEZ12" s="1135"/>
      <c r="VFA12" s="1135"/>
      <c r="VFB12" s="1135"/>
      <c r="VFC12" s="1135"/>
      <c r="VFD12" s="1135"/>
      <c r="VFE12" s="1135"/>
      <c r="VFF12" s="1135"/>
      <c r="VFG12" s="1135"/>
      <c r="VFH12" s="1135"/>
      <c r="VFI12" s="1135"/>
      <c r="VFJ12" s="1135"/>
      <c r="VFK12" s="1135"/>
      <c r="VFL12" s="1135"/>
      <c r="VFM12" s="1135"/>
      <c r="VFN12" s="1135"/>
      <c r="VFO12" s="1135"/>
      <c r="VFP12" s="1135"/>
      <c r="VFQ12" s="1135"/>
      <c r="VFR12" s="1135"/>
      <c r="VFS12" s="1135"/>
      <c r="VFT12" s="1135"/>
      <c r="VFU12" s="1135"/>
      <c r="VFV12" s="1135"/>
      <c r="VFW12" s="1135"/>
      <c r="VFX12" s="1135"/>
      <c r="VFY12" s="1135"/>
      <c r="VFZ12" s="1135"/>
      <c r="VGA12" s="1135"/>
      <c r="VGB12" s="1135"/>
      <c r="VGC12" s="1135"/>
      <c r="VGD12" s="1135"/>
      <c r="VGE12" s="1135"/>
      <c r="VGF12" s="1135"/>
      <c r="VGG12" s="1135"/>
      <c r="VGH12" s="1135"/>
      <c r="VGI12" s="1135"/>
      <c r="VGJ12" s="1135"/>
      <c r="VGK12" s="1135"/>
      <c r="VGL12" s="1135"/>
      <c r="VGM12" s="1135"/>
      <c r="VGN12" s="1135"/>
      <c r="VGO12" s="1135"/>
      <c r="VGP12" s="1135"/>
      <c r="VGQ12" s="1135"/>
      <c r="VGR12" s="1135"/>
      <c r="VGS12" s="1135"/>
      <c r="VGT12" s="1135"/>
      <c r="VGU12" s="1135"/>
      <c r="VGV12" s="1135"/>
      <c r="VGW12" s="1135"/>
      <c r="VGX12" s="1135"/>
      <c r="VGY12" s="1135"/>
      <c r="VGZ12" s="1135"/>
      <c r="VHA12" s="1135"/>
      <c r="VHB12" s="1135"/>
      <c r="VHC12" s="1135"/>
      <c r="VHD12" s="1135"/>
      <c r="VHE12" s="1135"/>
      <c r="VHF12" s="1135"/>
      <c r="VHG12" s="1135"/>
      <c r="VHH12" s="1135"/>
      <c r="VHI12" s="1135"/>
      <c r="VHJ12" s="1135"/>
      <c r="VHK12" s="1135"/>
      <c r="VHL12" s="1135"/>
      <c r="VHM12" s="1135"/>
      <c r="VHN12" s="1135"/>
      <c r="VHO12" s="1135"/>
      <c r="VHP12" s="1135"/>
      <c r="VHQ12" s="1135"/>
      <c r="VHR12" s="1135"/>
      <c r="VHS12" s="1135"/>
      <c r="VHT12" s="1135"/>
      <c r="VHU12" s="1135"/>
      <c r="VHV12" s="1135"/>
      <c r="VHW12" s="1135"/>
      <c r="VHX12" s="1135"/>
      <c r="VHY12" s="1135"/>
      <c r="VHZ12" s="1135"/>
      <c r="VIA12" s="1135"/>
      <c r="VIB12" s="1135"/>
      <c r="VIC12" s="1135"/>
      <c r="VID12" s="1135"/>
      <c r="VIE12" s="1135"/>
      <c r="VIF12" s="1135"/>
      <c r="VIG12" s="1135"/>
      <c r="VIH12" s="1135"/>
      <c r="VII12" s="1135"/>
      <c r="VIJ12" s="1135"/>
      <c r="VIK12" s="1135"/>
      <c r="VIL12" s="1135"/>
      <c r="VIM12" s="1135"/>
      <c r="VIN12" s="1135"/>
      <c r="VIO12" s="1135"/>
      <c r="VIP12" s="1135"/>
      <c r="VIQ12" s="1135"/>
      <c r="VIR12" s="1135"/>
      <c r="VIS12" s="1135"/>
      <c r="VIT12" s="1135"/>
      <c r="VIU12" s="1135"/>
      <c r="VIV12" s="1135"/>
      <c r="VIW12" s="1135"/>
      <c r="VIX12" s="1135"/>
      <c r="VIY12" s="1135"/>
      <c r="VIZ12" s="1135"/>
      <c r="VJA12" s="1135"/>
      <c r="VJB12" s="1135"/>
      <c r="VJC12" s="1135"/>
      <c r="VJD12" s="1135"/>
      <c r="VJE12" s="1135"/>
      <c r="VJF12" s="1135"/>
      <c r="VJG12" s="1135"/>
      <c r="VJH12" s="1135"/>
      <c r="VJI12" s="1135"/>
      <c r="VJJ12" s="1135"/>
      <c r="VJK12" s="1135"/>
      <c r="VJL12" s="1135"/>
      <c r="VJM12" s="1135"/>
      <c r="VJN12" s="1135"/>
      <c r="VJO12" s="1135"/>
      <c r="VJP12" s="1135"/>
      <c r="VJQ12" s="1135"/>
      <c r="VJR12" s="1135"/>
      <c r="VJS12" s="1135"/>
      <c r="VJT12" s="1135"/>
      <c r="VJU12" s="1135"/>
      <c r="VJV12" s="1135"/>
      <c r="VJW12" s="1135"/>
      <c r="VJX12" s="1135"/>
      <c r="VJY12" s="1135"/>
      <c r="VJZ12" s="1135"/>
      <c r="VKA12" s="1135"/>
      <c r="VKB12" s="1135"/>
      <c r="VKC12" s="1135"/>
      <c r="VKD12" s="1135"/>
      <c r="VKE12" s="1135"/>
      <c r="VKF12" s="1135"/>
      <c r="VKG12" s="1135"/>
      <c r="VKH12" s="1135"/>
      <c r="VKI12" s="1135"/>
      <c r="VKJ12" s="1135"/>
      <c r="VKK12" s="1135"/>
      <c r="VKL12" s="1135"/>
      <c r="VKM12" s="1135"/>
      <c r="VKN12" s="1135"/>
      <c r="VKO12" s="1135"/>
      <c r="VKP12" s="1135"/>
      <c r="VKQ12" s="1135"/>
      <c r="VKR12" s="1135"/>
      <c r="VKS12" s="1135"/>
      <c r="VKT12" s="1135"/>
      <c r="VKU12" s="1135"/>
      <c r="VKV12" s="1135"/>
      <c r="VKW12" s="1135"/>
      <c r="VKX12" s="1135"/>
      <c r="VKY12" s="1135"/>
      <c r="VKZ12" s="1135"/>
      <c r="VLA12" s="1135"/>
      <c r="VLB12" s="1135"/>
      <c r="VLC12" s="1135"/>
      <c r="VLD12" s="1135"/>
      <c r="VLE12" s="1135"/>
      <c r="VLF12" s="1135"/>
      <c r="VLG12" s="1135"/>
      <c r="VLH12" s="1135"/>
      <c r="VLI12" s="1135"/>
      <c r="VLJ12" s="1135"/>
      <c r="VLK12" s="1135"/>
      <c r="VLL12" s="1135"/>
      <c r="VLM12" s="1135"/>
      <c r="VLN12" s="1135"/>
      <c r="VLO12" s="1135"/>
      <c r="VLP12" s="1135"/>
      <c r="VLQ12" s="1135"/>
      <c r="VLR12" s="1135"/>
      <c r="VLS12" s="1135"/>
      <c r="VLT12" s="1135"/>
      <c r="VLU12" s="1135"/>
      <c r="VLV12" s="1135"/>
      <c r="VLW12" s="1135"/>
      <c r="VLX12" s="1135"/>
      <c r="VLY12" s="1135"/>
      <c r="VLZ12" s="1135"/>
      <c r="VMA12" s="1135"/>
      <c r="VMB12" s="1135"/>
      <c r="VMC12" s="1135"/>
      <c r="VMD12" s="1135"/>
      <c r="VME12" s="1135"/>
      <c r="VMF12" s="1135"/>
      <c r="VMG12" s="1135"/>
      <c r="VMH12" s="1135"/>
      <c r="VMI12" s="1135"/>
      <c r="VMJ12" s="1135"/>
      <c r="VMK12" s="1135"/>
      <c r="VML12" s="1135"/>
      <c r="VMM12" s="1135"/>
      <c r="VMN12" s="1135"/>
      <c r="VMO12" s="1135"/>
      <c r="VMP12" s="1135"/>
      <c r="VMQ12" s="1135"/>
      <c r="VMR12" s="1135"/>
      <c r="VMS12" s="1135"/>
      <c r="VMT12" s="1135"/>
      <c r="VMU12" s="1135"/>
      <c r="VMV12" s="1135"/>
      <c r="VMW12" s="1135"/>
      <c r="VMX12" s="1135"/>
      <c r="VMY12" s="1135"/>
      <c r="VMZ12" s="1135"/>
      <c r="VNA12" s="1135"/>
      <c r="VNB12" s="1135"/>
      <c r="VNC12" s="1135"/>
      <c r="VND12" s="1135"/>
      <c r="VNE12" s="1135"/>
      <c r="VNF12" s="1135"/>
      <c r="VNG12" s="1135"/>
      <c r="VNH12" s="1135"/>
      <c r="VNI12" s="1135"/>
      <c r="VNJ12" s="1135"/>
      <c r="VNK12" s="1135"/>
      <c r="VNL12" s="1135"/>
      <c r="VNM12" s="1135"/>
      <c r="VNN12" s="1135"/>
      <c r="VNO12" s="1135"/>
      <c r="VNP12" s="1135"/>
      <c r="VNQ12" s="1135"/>
      <c r="VNR12" s="1135"/>
      <c r="VNS12" s="1135"/>
      <c r="VNT12" s="1135"/>
      <c r="VNU12" s="1135"/>
      <c r="VNV12" s="1135"/>
      <c r="VNW12" s="1135"/>
      <c r="VNX12" s="1135"/>
      <c r="VNY12" s="1135"/>
      <c r="VNZ12" s="1135"/>
      <c r="VOA12" s="1135"/>
      <c r="VOB12" s="1135"/>
      <c r="VOC12" s="1135"/>
      <c r="VOD12" s="1135"/>
      <c r="VOE12" s="1135"/>
      <c r="VOF12" s="1135"/>
      <c r="VOG12" s="1135"/>
      <c r="VOH12" s="1135"/>
      <c r="VOI12" s="1135"/>
      <c r="VOJ12" s="1135"/>
      <c r="VOK12" s="1135"/>
      <c r="VOL12" s="1135"/>
      <c r="VOM12" s="1135"/>
      <c r="VON12" s="1135"/>
      <c r="VOO12" s="1135"/>
      <c r="VOP12" s="1135"/>
      <c r="VOQ12" s="1135"/>
      <c r="VOR12" s="1135"/>
      <c r="VOS12" s="1135"/>
      <c r="VOT12" s="1135"/>
      <c r="VOU12" s="1135"/>
      <c r="VOV12" s="1135"/>
      <c r="VOW12" s="1135"/>
      <c r="VOX12" s="1135"/>
      <c r="VOY12" s="1135"/>
      <c r="VOZ12" s="1135"/>
      <c r="VPA12" s="1135"/>
      <c r="VPB12" s="1135"/>
      <c r="VPC12" s="1135"/>
      <c r="VPD12" s="1135"/>
      <c r="VPE12" s="1135"/>
      <c r="VPF12" s="1135"/>
      <c r="VPG12" s="1135"/>
      <c r="VPH12" s="1135"/>
      <c r="VPI12" s="1135"/>
      <c r="VPJ12" s="1135"/>
      <c r="VPK12" s="1135"/>
      <c r="VPL12" s="1135"/>
      <c r="VPM12" s="1135"/>
      <c r="VPN12" s="1135"/>
      <c r="VPO12" s="1135"/>
      <c r="VPP12" s="1135"/>
      <c r="VPQ12" s="1135"/>
      <c r="VPR12" s="1135"/>
      <c r="VPS12" s="1135"/>
      <c r="VPT12" s="1135"/>
      <c r="VPU12" s="1135"/>
      <c r="VPV12" s="1135"/>
      <c r="VPW12" s="1135"/>
      <c r="VPX12" s="1135"/>
      <c r="VPY12" s="1135"/>
      <c r="VPZ12" s="1135"/>
      <c r="VQA12" s="1135"/>
      <c r="VQB12" s="1135"/>
      <c r="VQC12" s="1135"/>
      <c r="VQD12" s="1135"/>
      <c r="VQE12" s="1135"/>
      <c r="VQF12" s="1135"/>
      <c r="VQG12" s="1135"/>
      <c r="VQH12" s="1135"/>
      <c r="VQI12" s="1135"/>
      <c r="VQJ12" s="1135"/>
      <c r="VQK12" s="1135"/>
      <c r="VQL12" s="1135"/>
      <c r="VQM12" s="1135"/>
      <c r="VQN12" s="1135"/>
      <c r="VQO12" s="1135"/>
      <c r="VQP12" s="1135"/>
      <c r="VQQ12" s="1135"/>
      <c r="VQR12" s="1135"/>
      <c r="VQS12" s="1135"/>
      <c r="VQT12" s="1135"/>
      <c r="VQU12" s="1135"/>
      <c r="VQV12" s="1135"/>
      <c r="VQW12" s="1135"/>
      <c r="VQX12" s="1135"/>
      <c r="VQY12" s="1135"/>
      <c r="VQZ12" s="1135"/>
      <c r="VRA12" s="1135"/>
      <c r="VRB12" s="1135"/>
      <c r="VRC12" s="1135"/>
      <c r="VRD12" s="1135"/>
      <c r="VRE12" s="1135"/>
      <c r="VRF12" s="1135"/>
      <c r="VRG12" s="1135"/>
      <c r="VRH12" s="1135"/>
      <c r="VRI12" s="1135"/>
      <c r="VRJ12" s="1135"/>
      <c r="VRK12" s="1135"/>
      <c r="VRL12" s="1135"/>
      <c r="VRM12" s="1135"/>
      <c r="VRN12" s="1135"/>
      <c r="VRO12" s="1135"/>
      <c r="VRP12" s="1135"/>
      <c r="VRQ12" s="1135"/>
      <c r="VRR12" s="1135"/>
      <c r="VRS12" s="1135"/>
      <c r="VRT12" s="1135"/>
      <c r="VRU12" s="1135"/>
      <c r="VRV12" s="1135"/>
      <c r="VRW12" s="1135"/>
      <c r="VRX12" s="1135"/>
      <c r="VRY12" s="1135"/>
      <c r="VRZ12" s="1135"/>
      <c r="VSA12" s="1135"/>
      <c r="VSB12" s="1135"/>
      <c r="VSC12" s="1135"/>
      <c r="VSD12" s="1135"/>
      <c r="VSE12" s="1135"/>
      <c r="VSF12" s="1135"/>
      <c r="VSG12" s="1135"/>
      <c r="VSH12" s="1135"/>
      <c r="VSI12" s="1135"/>
      <c r="VSJ12" s="1135"/>
      <c r="VSK12" s="1135"/>
      <c r="VSL12" s="1135"/>
      <c r="VSM12" s="1135"/>
      <c r="VSN12" s="1135"/>
      <c r="VSO12" s="1135"/>
      <c r="VSP12" s="1135"/>
      <c r="VSQ12" s="1135"/>
      <c r="VSR12" s="1135"/>
      <c r="VSS12" s="1135"/>
      <c r="VST12" s="1135"/>
      <c r="VSU12" s="1135"/>
      <c r="VSV12" s="1135"/>
      <c r="VSW12" s="1135"/>
      <c r="VSX12" s="1135"/>
      <c r="VSY12" s="1135"/>
      <c r="VSZ12" s="1135"/>
      <c r="VTA12" s="1135"/>
      <c r="VTB12" s="1135"/>
      <c r="VTC12" s="1135"/>
      <c r="VTD12" s="1135"/>
      <c r="VTE12" s="1135"/>
      <c r="VTF12" s="1135"/>
      <c r="VTG12" s="1135"/>
      <c r="VTH12" s="1135"/>
      <c r="VTI12" s="1135"/>
      <c r="VTJ12" s="1135"/>
      <c r="VTK12" s="1135"/>
      <c r="VTL12" s="1135"/>
      <c r="VTM12" s="1135"/>
      <c r="VTN12" s="1135"/>
      <c r="VTO12" s="1135"/>
      <c r="VTP12" s="1135"/>
      <c r="VTQ12" s="1135"/>
      <c r="VTR12" s="1135"/>
      <c r="VTS12" s="1135"/>
      <c r="VTT12" s="1135"/>
      <c r="VTU12" s="1135"/>
      <c r="VTV12" s="1135"/>
      <c r="VTW12" s="1135"/>
      <c r="VTX12" s="1135"/>
      <c r="VTY12" s="1135"/>
      <c r="VTZ12" s="1135"/>
      <c r="VUA12" s="1135"/>
      <c r="VUB12" s="1135"/>
      <c r="VUC12" s="1135"/>
      <c r="VUD12" s="1135"/>
      <c r="VUE12" s="1135"/>
      <c r="VUF12" s="1135"/>
      <c r="VUG12" s="1135"/>
      <c r="VUH12" s="1135"/>
      <c r="VUI12" s="1135"/>
      <c r="VUJ12" s="1135"/>
      <c r="VUK12" s="1135"/>
      <c r="VUL12" s="1135"/>
      <c r="VUM12" s="1135"/>
      <c r="VUN12" s="1135"/>
      <c r="VUO12" s="1135"/>
      <c r="VUP12" s="1135"/>
      <c r="VUQ12" s="1135"/>
      <c r="VUR12" s="1135"/>
      <c r="VUS12" s="1135"/>
      <c r="VUT12" s="1135"/>
      <c r="VUU12" s="1135"/>
      <c r="VUV12" s="1135"/>
      <c r="VUW12" s="1135"/>
      <c r="VUX12" s="1135"/>
      <c r="VUY12" s="1135"/>
      <c r="VUZ12" s="1135"/>
      <c r="VVA12" s="1135"/>
      <c r="VVB12" s="1135"/>
      <c r="VVC12" s="1135"/>
      <c r="VVD12" s="1135"/>
      <c r="VVE12" s="1135"/>
      <c r="VVF12" s="1135"/>
      <c r="VVG12" s="1135"/>
      <c r="VVH12" s="1135"/>
      <c r="VVI12" s="1135"/>
      <c r="VVJ12" s="1135"/>
      <c r="VVK12" s="1135"/>
      <c r="VVL12" s="1135"/>
      <c r="VVM12" s="1135"/>
      <c r="VVN12" s="1135"/>
      <c r="VVO12" s="1135"/>
      <c r="VVP12" s="1135"/>
      <c r="VVQ12" s="1135"/>
      <c r="VVR12" s="1135"/>
      <c r="VVS12" s="1135"/>
      <c r="VVT12" s="1135"/>
      <c r="VVU12" s="1135"/>
      <c r="VVV12" s="1135"/>
      <c r="VVW12" s="1135"/>
      <c r="VVX12" s="1135"/>
      <c r="VVY12" s="1135"/>
      <c r="VVZ12" s="1135"/>
      <c r="VWA12" s="1135"/>
      <c r="VWB12" s="1135"/>
      <c r="VWC12" s="1135"/>
      <c r="VWD12" s="1135"/>
      <c r="VWE12" s="1135"/>
      <c r="VWF12" s="1135"/>
      <c r="VWG12" s="1135"/>
      <c r="VWH12" s="1135"/>
      <c r="VWI12" s="1135"/>
      <c r="VWJ12" s="1135"/>
      <c r="VWK12" s="1135"/>
      <c r="VWL12" s="1135"/>
      <c r="VWM12" s="1135"/>
      <c r="VWN12" s="1135"/>
      <c r="VWO12" s="1135"/>
      <c r="VWP12" s="1135"/>
      <c r="VWQ12" s="1135"/>
      <c r="VWR12" s="1135"/>
      <c r="VWS12" s="1135"/>
      <c r="VWT12" s="1135"/>
      <c r="VWU12" s="1135"/>
      <c r="VWV12" s="1135"/>
      <c r="VWW12" s="1135"/>
      <c r="VWX12" s="1135"/>
      <c r="VWY12" s="1135"/>
      <c r="VWZ12" s="1135"/>
      <c r="VXA12" s="1135"/>
      <c r="VXB12" s="1135"/>
      <c r="VXC12" s="1135"/>
      <c r="VXD12" s="1135"/>
      <c r="VXE12" s="1135"/>
      <c r="VXF12" s="1135"/>
      <c r="VXG12" s="1135"/>
      <c r="VXH12" s="1135"/>
      <c r="VXI12" s="1135"/>
      <c r="VXJ12" s="1135"/>
      <c r="VXK12" s="1135"/>
      <c r="VXL12" s="1135"/>
      <c r="VXM12" s="1135"/>
      <c r="VXN12" s="1135"/>
      <c r="VXO12" s="1135"/>
      <c r="VXP12" s="1135"/>
      <c r="VXQ12" s="1135"/>
      <c r="VXR12" s="1135"/>
      <c r="VXS12" s="1135"/>
      <c r="VXT12" s="1135"/>
      <c r="VXU12" s="1135"/>
      <c r="VXV12" s="1135"/>
      <c r="VXW12" s="1135"/>
      <c r="VXX12" s="1135"/>
      <c r="VXY12" s="1135"/>
      <c r="VXZ12" s="1135"/>
      <c r="VYA12" s="1135"/>
      <c r="VYB12" s="1135"/>
      <c r="VYC12" s="1135"/>
      <c r="VYD12" s="1135"/>
      <c r="VYE12" s="1135"/>
      <c r="VYF12" s="1135"/>
      <c r="VYG12" s="1135"/>
      <c r="VYH12" s="1135"/>
      <c r="VYI12" s="1135"/>
      <c r="VYJ12" s="1135"/>
      <c r="VYK12" s="1135"/>
      <c r="VYL12" s="1135"/>
      <c r="VYM12" s="1135"/>
      <c r="VYN12" s="1135"/>
      <c r="VYO12" s="1135"/>
      <c r="VYP12" s="1135"/>
      <c r="VYQ12" s="1135"/>
      <c r="VYR12" s="1135"/>
      <c r="VYS12" s="1135"/>
      <c r="VYT12" s="1135"/>
      <c r="VYU12" s="1135"/>
      <c r="VYV12" s="1135"/>
      <c r="VYW12" s="1135"/>
      <c r="VYX12" s="1135"/>
      <c r="VYY12" s="1135"/>
      <c r="VYZ12" s="1135"/>
      <c r="VZA12" s="1135"/>
      <c r="VZB12" s="1135"/>
      <c r="VZC12" s="1135"/>
      <c r="VZD12" s="1135"/>
      <c r="VZE12" s="1135"/>
      <c r="VZF12" s="1135"/>
      <c r="VZG12" s="1135"/>
      <c r="VZH12" s="1135"/>
      <c r="VZI12" s="1135"/>
      <c r="VZJ12" s="1135"/>
      <c r="VZK12" s="1135"/>
      <c r="VZL12" s="1135"/>
      <c r="VZM12" s="1135"/>
      <c r="VZN12" s="1135"/>
      <c r="VZO12" s="1135"/>
      <c r="VZP12" s="1135"/>
      <c r="VZQ12" s="1135"/>
      <c r="VZR12" s="1135"/>
      <c r="VZS12" s="1135"/>
      <c r="VZT12" s="1135"/>
      <c r="VZU12" s="1135"/>
      <c r="VZV12" s="1135"/>
      <c r="VZW12" s="1135"/>
      <c r="VZX12" s="1135"/>
      <c r="VZY12" s="1135"/>
      <c r="VZZ12" s="1135"/>
      <c r="WAA12" s="1135"/>
      <c r="WAB12" s="1135"/>
      <c r="WAC12" s="1135"/>
      <c r="WAD12" s="1135"/>
      <c r="WAE12" s="1135"/>
      <c r="WAF12" s="1135"/>
      <c r="WAG12" s="1135"/>
      <c r="WAH12" s="1135"/>
      <c r="WAI12" s="1135"/>
      <c r="WAJ12" s="1135"/>
      <c r="WAK12" s="1135"/>
      <c r="WAL12" s="1135"/>
      <c r="WAM12" s="1135"/>
      <c r="WAN12" s="1135"/>
      <c r="WAO12" s="1135"/>
      <c r="WAP12" s="1135"/>
      <c r="WAQ12" s="1135"/>
      <c r="WAR12" s="1135"/>
      <c r="WAS12" s="1135"/>
      <c r="WAT12" s="1135"/>
      <c r="WAU12" s="1135"/>
      <c r="WAV12" s="1135"/>
      <c r="WAW12" s="1135"/>
      <c r="WAX12" s="1135"/>
      <c r="WAY12" s="1135"/>
      <c r="WAZ12" s="1135"/>
      <c r="WBA12" s="1135"/>
      <c r="WBB12" s="1135"/>
      <c r="WBC12" s="1135"/>
      <c r="WBD12" s="1135"/>
      <c r="WBE12" s="1135"/>
      <c r="WBF12" s="1135"/>
      <c r="WBG12" s="1135"/>
      <c r="WBH12" s="1135"/>
      <c r="WBI12" s="1135"/>
      <c r="WBJ12" s="1135"/>
      <c r="WBK12" s="1135"/>
      <c r="WBL12" s="1135"/>
      <c r="WBM12" s="1135"/>
      <c r="WBN12" s="1135"/>
      <c r="WBO12" s="1135"/>
      <c r="WBP12" s="1135"/>
      <c r="WBQ12" s="1135"/>
      <c r="WBR12" s="1135"/>
      <c r="WBS12" s="1135"/>
      <c r="WBT12" s="1135"/>
      <c r="WBU12" s="1135"/>
      <c r="WBV12" s="1135"/>
      <c r="WBW12" s="1135"/>
      <c r="WBX12" s="1135"/>
      <c r="WBY12" s="1135"/>
      <c r="WBZ12" s="1135"/>
      <c r="WCA12" s="1135"/>
      <c r="WCB12" s="1135"/>
      <c r="WCC12" s="1135"/>
      <c r="WCD12" s="1135"/>
      <c r="WCE12" s="1135"/>
      <c r="WCF12" s="1135"/>
      <c r="WCG12" s="1135"/>
      <c r="WCH12" s="1135"/>
      <c r="WCI12" s="1135"/>
      <c r="WCJ12" s="1135"/>
      <c r="WCK12" s="1135"/>
      <c r="WCL12" s="1135"/>
      <c r="WCM12" s="1135"/>
      <c r="WCN12" s="1135"/>
      <c r="WCO12" s="1135"/>
      <c r="WCP12" s="1135"/>
      <c r="WCQ12" s="1135"/>
      <c r="WCR12" s="1135"/>
      <c r="WCS12" s="1135"/>
      <c r="WCT12" s="1135"/>
      <c r="WCU12" s="1135"/>
      <c r="WCV12" s="1135"/>
      <c r="WCW12" s="1135"/>
      <c r="WCX12" s="1135"/>
      <c r="WCY12" s="1135"/>
      <c r="WCZ12" s="1135"/>
      <c r="WDA12" s="1135"/>
      <c r="WDB12" s="1135"/>
      <c r="WDC12" s="1135"/>
      <c r="WDD12" s="1135"/>
      <c r="WDE12" s="1135"/>
      <c r="WDF12" s="1135"/>
      <c r="WDG12" s="1135"/>
      <c r="WDH12" s="1135"/>
      <c r="WDI12" s="1135"/>
      <c r="WDJ12" s="1135"/>
      <c r="WDK12" s="1135"/>
      <c r="WDL12" s="1135"/>
      <c r="WDM12" s="1135"/>
      <c r="WDN12" s="1135"/>
      <c r="WDO12" s="1135"/>
      <c r="WDP12" s="1135"/>
      <c r="WDQ12" s="1135"/>
      <c r="WDR12" s="1135"/>
      <c r="WDS12" s="1135"/>
      <c r="WDT12" s="1135"/>
      <c r="WDU12" s="1135"/>
      <c r="WDV12" s="1135"/>
      <c r="WDW12" s="1135"/>
      <c r="WDX12" s="1135"/>
      <c r="WDY12" s="1135"/>
      <c r="WDZ12" s="1135"/>
      <c r="WEA12" s="1135"/>
      <c r="WEB12" s="1135"/>
      <c r="WEC12" s="1135"/>
      <c r="WED12" s="1135"/>
      <c r="WEE12" s="1135"/>
      <c r="WEF12" s="1135"/>
      <c r="WEG12" s="1135"/>
      <c r="WEH12" s="1135"/>
      <c r="WEI12" s="1135"/>
      <c r="WEJ12" s="1135"/>
      <c r="WEK12" s="1135"/>
      <c r="WEL12" s="1135"/>
      <c r="WEM12" s="1135"/>
      <c r="WEN12" s="1135"/>
      <c r="WEO12" s="1135"/>
      <c r="WEP12" s="1135"/>
      <c r="WEQ12" s="1135"/>
      <c r="WER12" s="1135"/>
      <c r="WES12" s="1135"/>
      <c r="WET12" s="1135"/>
      <c r="WEU12" s="1135"/>
      <c r="WEV12" s="1135"/>
      <c r="WEW12" s="1135"/>
      <c r="WEX12" s="1135"/>
      <c r="WEY12" s="1135"/>
      <c r="WEZ12" s="1135"/>
      <c r="WFA12" s="1135"/>
      <c r="WFB12" s="1135"/>
      <c r="WFC12" s="1135"/>
      <c r="WFD12" s="1135"/>
      <c r="WFE12" s="1135"/>
      <c r="WFF12" s="1135"/>
      <c r="WFG12" s="1135"/>
      <c r="WFH12" s="1135"/>
      <c r="WFI12" s="1135"/>
      <c r="WFJ12" s="1135"/>
      <c r="WFK12" s="1135"/>
      <c r="WFL12" s="1135"/>
      <c r="WFM12" s="1135"/>
      <c r="WFN12" s="1135"/>
      <c r="WFO12" s="1135"/>
      <c r="WFP12" s="1135"/>
      <c r="WFQ12" s="1135"/>
      <c r="WFR12" s="1135"/>
      <c r="WFS12" s="1135"/>
      <c r="WFT12" s="1135"/>
      <c r="WFU12" s="1135"/>
      <c r="WFV12" s="1135"/>
      <c r="WFW12" s="1135"/>
      <c r="WFX12" s="1135"/>
      <c r="WFY12" s="1135"/>
      <c r="WFZ12" s="1135"/>
      <c r="WGA12" s="1135"/>
      <c r="WGB12" s="1135"/>
      <c r="WGC12" s="1135"/>
      <c r="WGD12" s="1135"/>
      <c r="WGE12" s="1135"/>
      <c r="WGF12" s="1135"/>
      <c r="WGG12" s="1135"/>
      <c r="WGH12" s="1135"/>
      <c r="WGI12" s="1135"/>
      <c r="WGJ12" s="1135"/>
      <c r="WGK12" s="1135"/>
      <c r="WGL12" s="1135"/>
      <c r="WGM12" s="1135"/>
      <c r="WGN12" s="1135"/>
      <c r="WGO12" s="1135"/>
      <c r="WGP12" s="1135"/>
      <c r="WGQ12" s="1135"/>
      <c r="WGR12" s="1135"/>
      <c r="WGS12" s="1135"/>
      <c r="WGT12" s="1135"/>
      <c r="WGU12" s="1135"/>
      <c r="WGV12" s="1135"/>
      <c r="WGW12" s="1135"/>
      <c r="WGX12" s="1135"/>
      <c r="WGY12" s="1135"/>
      <c r="WGZ12" s="1135"/>
      <c r="WHA12" s="1135"/>
      <c r="WHB12" s="1135"/>
      <c r="WHC12" s="1135"/>
      <c r="WHD12" s="1135"/>
      <c r="WHE12" s="1135"/>
      <c r="WHF12" s="1135"/>
      <c r="WHG12" s="1135"/>
      <c r="WHH12" s="1135"/>
      <c r="WHI12" s="1135"/>
      <c r="WHJ12" s="1135"/>
      <c r="WHK12" s="1135"/>
      <c r="WHL12" s="1135"/>
      <c r="WHM12" s="1135"/>
      <c r="WHN12" s="1135"/>
      <c r="WHO12" s="1135"/>
      <c r="WHP12" s="1135"/>
      <c r="WHQ12" s="1135"/>
      <c r="WHR12" s="1135"/>
      <c r="WHS12" s="1135"/>
      <c r="WHT12" s="1135"/>
      <c r="WHU12" s="1135"/>
      <c r="WHV12" s="1135"/>
      <c r="WHW12" s="1135"/>
      <c r="WHX12" s="1135"/>
      <c r="WHY12" s="1135"/>
      <c r="WHZ12" s="1135"/>
      <c r="WIA12" s="1135"/>
      <c r="WIB12" s="1135"/>
      <c r="WIC12" s="1135"/>
      <c r="WID12" s="1135"/>
      <c r="WIE12" s="1135"/>
      <c r="WIF12" s="1135"/>
      <c r="WIG12" s="1135"/>
      <c r="WIH12" s="1135"/>
      <c r="WII12" s="1135"/>
      <c r="WIJ12" s="1135"/>
      <c r="WIK12" s="1135"/>
      <c r="WIL12" s="1135"/>
      <c r="WIM12" s="1135"/>
      <c r="WIN12" s="1135"/>
      <c r="WIO12" s="1135"/>
      <c r="WIP12" s="1135"/>
      <c r="WIQ12" s="1135"/>
      <c r="WIR12" s="1135"/>
      <c r="WIS12" s="1135"/>
      <c r="WIT12" s="1135"/>
      <c r="WIU12" s="1135"/>
      <c r="WIV12" s="1135"/>
      <c r="WIW12" s="1135"/>
      <c r="WIX12" s="1135"/>
      <c r="WIY12" s="1135"/>
      <c r="WIZ12" s="1135"/>
      <c r="WJA12" s="1135"/>
      <c r="WJB12" s="1135"/>
      <c r="WJC12" s="1135"/>
      <c r="WJD12" s="1135"/>
      <c r="WJE12" s="1135"/>
      <c r="WJF12" s="1135"/>
      <c r="WJG12" s="1135"/>
      <c r="WJH12" s="1135"/>
      <c r="WJI12" s="1135"/>
      <c r="WJJ12" s="1135"/>
      <c r="WJK12" s="1135"/>
      <c r="WJL12" s="1135"/>
      <c r="WJM12" s="1135"/>
      <c r="WJN12" s="1135"/>
      <c r="WJO12" s="1135"/>
      <c r="WJP12" s="1135"/>
      <c r="WJQ12" s="1135"/>
      <c r="WJR12" s="1135"/>
      <c r="WJS12" s="1135"/>
      <c r="WJT12" s="1135"/>
      <c r="WJU12" s="1135"/>
      <c r="WJV12" s="1135"/>
      <c r="WJW12" s="1135"/>
      <c r="WJX12" s="1135"/>
      <c r="WJY12" s="1135"/>
      <c r="WJZ12" s="1135"/>
      <c r="WKA12" s="1135"/>
      <c r="WKB12" s="1135"/>
      <c r="WKC12" s="1135"/>
      <c r="WKD12" s="1135"/>
      <c r="WKE12" s="1135"/>
      <c r="WKF12" s="1135"/>
      <c r="WKG12" s="1135"/>
      <c r="WKH12" s="1135"/>
      <c r="WKI12" s="1135"/>
      <c r="WKJ12" s="1135"/>
      <c r="WKK12" s="1135"/>
      <c r="WKL12" s="1135"/>
      <c r="WKM12" s="1135"/>
      <c r="WKN12" s="1135"/>
      <c r="WKO12" s="1135"/>
      <c r="WKP12" s="1135"/>
      <c r="WKQ12" s="1135"/>
      <c r="WKR12" s="1135"/>
      <c r="WKS12" s="1135"/>
      <c r="WKT12" s="1135"/>
      <c r="WKU12" s="1135"/>
      <c r="WKV12" s="1135"/>
      <c r="WKW12" s="1135"/>
      <c r="WKX12" s="1135"/>
      <c r="WKY12" s="1135"/>
      <c r="WKZ12" s="1135"/>
      <c r="WLA12" s="1135"/>
      <c r="WLB12" s="1135"/>
      <c r="WLC12" s="1135"/>
      <c r="WLD12" s="1135"/>
      <c r="WLE12" s="1135"/>
      <c r="WLF12" s="1135"/>
      <c r="WLG12" s="1135"/>
      <c r="WLH12" s="1135"/>
      <c r="WLI12" s="1135"/>
      <c r="WLJ12" s="1135"/>
      <c r="WLK12" s="1135"/>
      <c r="WLL12" s="1135"/>
      <c r="WLM12" s="1135"/>
      <c r="WLN12" s="1135"/>
      <c r="WLO12" s="1135"/>
      <c r="WLP12" s="1135"/>
      <c r="WLQ12" s="1135"/>
      <c r="WLR12" s="1135"/>
      <c r="WLS12" s="1135"/>
      <c r="WLT12" s="1135"/>
      <c r="WLU12" s="1135"/>
      <c r="WLV12" s="1135"/>
      <c r="WLW12" s="1135"/>
      <c r="WLX12" s="1135"/>
      <c r="WLY12" s="1135"/>
      <c r="WLZ12" s="1135"/>
      <c r="WMA12" s="1135"/>
      <c r="WMB12" s="1135"/>
      <c r="WMC12" s="1135"/>
      <c r="WMD12" s="1135"/>
      <c r="WME12" s="1135"/>
      <c r="WMF12" s="1135"/>
      <c r="WMG12" s="1135"/>
      <c r="WMH12" s="1135"/>
      <c r="WMI12" s="1135"/>
      <c r="WMJ12" s="1135"/>
      <c r="WMK12" s="1135"/>
      <c r="WML12" s="1135"/>
      <c r="WMM12" s="1135"/>
      <c r="WMN12" s="1135"/>
      <c r="WMO12" s="1135"/>
      <c r="WMP12" s="1135"/>
      <c r="WMQ12" s="1135"/>
      <c r="WMR12" s="1135"/>
      <c r="WMS12" s="1135"/>
      <c r="WMT12" s="1135"/>
      <c r="WMU12" s="1135"/>
      <c r="WMV12" s="1135"/>
      <c r="WMW12" s="1135"/>
      <c r="WMX12" s="1135"/>
      <c r="WMY12" s="1135"/>
      <c r="WMZ12" s="1135"/>
      <c r="WNA12" s="1135"/>
      <c r="WNB12" s="1135"/>
      <c r="WNC12" s="1135"/>
      <c r="WND12" s="1135"/>
      <c r="WNE12" s="1135"/>
      <c r="WNF12" s="1135"/>
      <c r="WNG12" s="1135"/>
      <c r="WNH12" s="1135"/>
      <c r="WNI12" s="1135"/>
      <c r="WNJ12" s="1135"/>
      <c r="WNK12" s="1135"/>
      <c r="WNL12" s="1135"/>
      <c r="WNM12" s="1135"/>
      <c r="WNN12" s="1135"/>
      <c r="WNO12" s="1135"/>
      <c r="WNP12" s="1135"/>
      <c r="WNQ12" s="1135"/>
      <c r="WNR12" s="1135"/>
      <c r="WNS12" s="1135"/>
      <c r="WNT12" s="1135"/>
      <c r="WNU12" s="1135"/>
      <c r="WNV12" s="1135"/>
      <c r="WNW12" s="1135"/>
      <c r="WNX12" s="1135"/>
      <c r="WNY12" s="1135"/>
      <c r="WNZ12" s="1135"/>
      <c r="WOA12" s="1135"/>
      <c r="WOB12" s="1135"/>
      <c r="WOC12" s="1135"/>
      <c r="WOD12" s="1135"/>
      <c r="WOE12" s="1135"/>
      <c r="WOF12" s="1135"/>
      <c r="WOG12" s="1135"/>
      <c r="WOH12" s="1135"/>
      <c r="WOI12" s="1135"/>
      <c r="WOJ12" s="1135"/>
      <c r="WOK12" s="1135"/>
      <c r="WOL12" s="1135"/>
      <c r="WOM12" s="1135"/>
      <c r="WON12" s="1135"/>
      <c r="WOO12" s="1135"/>
      <c r="WOP12" s="1135"/>
      <c r="WOQ12" s="1135"/>
      <c r="WOR12" s="1135"/>
      <c r="WOS12" s="1135"/>
      <c r="WOT12" s="1135"/>
      <c r="WOU12" s="1135"/>
      <c r="WOV12" s="1135"/>
      <c r="WOW12" s="1135"/>
      <c r="WOX12" s="1135"/>
      <c r="WOY12" s="1135"/>
      <c r="WOZ12" s="1135"/>
      <c r="WPA12" s="1135"/>
      <c r="WPB12" s="1135"/>
      <c r="WPC12" s="1135"/>
      <c r="WPD12" s="1135"/>
      <c r="WPE12" s="1135"/>
      <c r="WPF12" s="1135"/>
      <c r="WPG12" s="1135"/>
      <c r="WPH12" s="1135"/>
      <c r="WPI12" s="1135"/>
      <c r="WPJ12" s="1135"/>
      <c r="WPK12" s="1135"/>
      <c r="WPL12" s="1135"/>
      <c r="WPM12" s="1135"/>
      <c r="WPN12" s="1135"/>
      <c r="WPO12" s="1135"/>
      <c r="WPP12" s="1135"/>
      <c r="WPQ12" s="1135"/>
      <c r="WPR12" s="1135"/>
      <c r="WPS12" s="1135"/>
      <c r="WPT12" s="1135"/>
      <c r="WPU12" s="1135"/>
      <c r="WPV12" s="1135"/>
      <c r="WPW12" s="1135"/>
      <c r="WPX12" s="1135"/>
      <c r="WPY12" s="1135"/>
      <c r="WPZ12" s="1135"/>
      <c r="WQA12" s="1135"/>
      <c r="WQB12" s="1135"/>
      <c r="WQC12" s="1135"/>
      <c r="WQD12" s="1135"/>
      <c r="WQE12" s="1135"/>
      <c r="WQF12" s="1135"/>
      <c r="WQG12" s="1135"/>
      <c r="WQH12" s="1135"/>
      <c r="WQI12" s="1135"/>
      <c r="WQJ12" s="1135"/>
      <c r="WQK12" s="1135"/>
      <c r="WQL12" s="1135"/>
      <c r="WQM12" s="1135"/>
      <c r="WQN12" s="1135"/>
      <c r="WQO12" s="1135"/>
      <c r="WQP12" s="1135"/>
      <c r="WQQ12" s="1135"/>
      <c r="WQR12" s="1135"/>
      <c r="WQS12" s="1135"/>
      <c r="WQT12" s="1135"/>
      <c r="WQU12" s="1135"/>
      <c r="WQV12" s="1135"/>
      <c r="WQW12" s="1135"/>
      <c r="WQX12" s="1135"/>
      <c r="WQY12" s="1135"/>
      <c r="WQZ12" s="1135"/>
      <c r="WRA12" s="1135"/>
      <c r="WRB12" s="1135"/>
      <c r="WRC12" s="1135"/>
      <c r="WRD12" s="1135"/>
      <c r="WRE12" s="1135"/>
      <c r="WRF12" s="1135"/>
      <c r="WRG12" s="1135"/>
      <c r="WRH12" s="1135"/>
      <c r="WRI12" s="1135"/>
      <c r="WRJ12" s="1135"/>
      <c r="WRK12" s="1135"/>
      <c r="WRL12" s="1135"/>
      <c r="WRM12" s="1135"/>
      <c r="WRN12" s="1135"/>
      <c r="WRO12" s="1135"/>
      <c r="WRP12" s="1135"/>
      <c r="WRQ12" s="1135"/>
      <c r="WRR12" s="1135"/>
      <c r="WRS12" s="1135"/>
      <c r="WRT12" s="1135"/>
      <c r="WRU12" s="1135"/>
      <c r="WRV12" s="1135"/>
      <c r="WRW12" s="1135"/>
      <c r="WRX12" s="1135"/>
      <c r="WRY12" s="1135"/>
      <c r="WRZ12" s="1135"/>
      <c r="WSA12" s="1135"/>
      <c r="WSB12" s="1135"/>
      <c r="WSC12" s="1135"/>
      <c r="WSD12" s="1135"/>
      <c r="WSE12" s="1135"/>
      <c r="WSF12" s="1135"/>
      <c r="WSG12" s="1135"/>
      <c r="WSH12" s="1135"/>
      <c r="WSI12" s="1135"/>
      <c r="WSJ12" s="1135"/>
      <c r="WSK12" s="1135"/>
      <c r="WSL12" s="1135"/>
      <c r="WSM12" s="1135"/>
      <c r="WSN12" s="1135"/>
      <c r="WSO12" s="1135"/>
      <c r="WSP12" s="1135"/>
      <c r="WSQ12" s="1135"/>
      <c r="WSR12" s="1135"/>
      <c r="WSS12" s="1135"/>
      <c r="WST12" s="1135"/>
      <c r="WSU12" s="1135"/>
      <c r="WSV12" s="1135"/>
      <c r="WSW12" s="1135"/>
      <c r="WSX12" s="1135"/>
      <c r="WSY12" s="1135"/>
      <c r="WSZ12" s="1135"/>
      <c r="WTA12" s="1135"/>
      <c r="WTB12" s="1135"/>
      <c r="WTC12" s="1135"/>
      <c r="WTD12" s="1135"/>
      <c r="WTE12" s="1135"/>
      <c r="WTF12" s="1135"/>
      <c r="WTG12" s="1135"/>
      <c r="WTH12" s="1135"/>
      <c r="WTI12" s="1135"/>
      <c r="WTJ12" s="1135"/>
      <c r="WTK12" s="1135"/>
      <c r="WTL12" s="1135"/>
      <c r="WTM12" s="1135"/>
      <c r="WTN12" s="1135"/>
      <c r="WTO12" s="1135"/>
      <c r="WTP12" s="1135"/>
      <c r="WTQ12" s="1135"/>
      <c r="WTR12" s="1135"/>
      <c r="WTS12" s="1135"/>
      <c r="WTT12" s="1135"/>
      <c r="WTU12" s="1135"/>
      <c r="WTV12" s="1135"/>
      <c r="WTW12" s="1135"/>
      <c r="WTX12" s="1135"/>
      <c r="WTY12" s="1135"/>
      <c r="WTZ12" s="1135"/>
      <c r="WUA12" s="1135"/>
      <c r="WUB12" s="1135"/>
      <c r="WUC12" s="1135"/>
      <c r="WUD12" s="1135"/>
      <c r="WUE12" s="1135"/>
      <c r="WUF12" s="1135"/>
      <c r="WUG12" s="1135"/>
      <c r="WUH12" s="1135"/>
      <c r="WUI12" s="1135"/>
      <c r="WUJ12" s="1135"/>
      <c r="WUK12" s="1135"/>
      <c r="WUL12" s="1135"/>
      <c r="WUM12" s="1135"/>
      <c r="WUN12" s="1135"/>
      <c r="WUO12" s="1135"/>
      <c r="WUP12" s="1135"/>
      <c r="WUQ12" s="1135"/>
      <c r="WUR12" s="1135"/>
      <c r="WUS12" s="1135"/>
      <c r="WUT12" s="1135"/>
      <c r="WUU12" s="1135"/>
      <c r="WUV12" s="1135"/>
      <c r="WUW12" s="1135"/>
      <c r="WUX12" s="1135"/>
      <c r="WUY12" s="1135"/>
      <c r="WUZ12" s="1135"/>
      <c r="WVA12" s="1135"/>
      <c r="WVB12" s="1135"/>
      <c r="WVC12" s="1135"/>
      <c r="WVD12" s="1135"/>
      <c r="WVE12" s="1135"/>
      <c r="WVF12" s="1135"/>
      <c r="WVG12" s="1135"/>
      <c r="WVH12" s="1135"/>
      <c r="WVI12" s="1135"/>
      <c r="WVJ12" s="1135"/>
      <c r="WVK12" s="1135"/>
      <c r="WVL12" s="1135"/>
      <c r="WVM12" s="1135"/>
      <c r="WVN12" s="1135"/>
      <c r="WVO12" s="1135"/>
      <c r="WVP12" s="1135"/>
      <c r="WVQ12" s="1135"/>
      <c r="WVR12" s="1135"/>
      <c r="WVS12" s="1135"/>
      <c r="WVT12" s="1135"/>
      <c r="WVU12" s="1135"/>
      <c r="WVV12" s="1135"/>
      <c r="WVW12" s="1135"/>
      <c r="WVX12" s="1135"/>
      <c r="WVY12" s="1135"/>
      <c r="WVZ12" s="1135"/>
      <c r="WWA12" s="1135"/>
      <c r="WWB12" s="1135"/>
      <c r="WWC12" s="1135"/>
      <c r="WWD12" s="1135"/>
      <c r="WWE12" s="1135"/>
      <c r="WWF12" s="1135"/>
      <c r="WWG12" s="1135"/>
      <c r="WWH12" s="1135"/>
      <c r="WWI12" s="1135"/>
      <c r="WWJ12" s="1135"/>
      <c r="WWK12" s="1135"/>
      <c r="WWL12" s="1135"/>
      <c r="WWM12" s="1135"/>
      <c r="WWN12" s="1135"/>
      <c r="WWO12" s="1135"/>
      <c r="WWP12" s="1135"/>
      <c r="WWQ12" s="1135"/>
      <c r="WWR12" s="1135"/>
      <c r="WWS12" s="1135"/>
      <c r="WWT12" s="1135"/>
      <c r="WWU12" s="1135"/>
      <c r="WWV12" s="1135"/>
      <c r="WWW12" s="1135"/>
      <c r="WWX12" s="1135"/>
      <c r="WWY12" s="1135"/>
      <c r="WWZ12" s="1135"/>
      <c r="WXA12" s="1135"/>
      <c r="WXB12" s="1135"/>
      <c r="WXC12" s="1135"/>
      <c r="WXD12" s="1135"/>
      <c r="WXE12" s="1135"/>
      <c r="WXF12" s="1135"/>
      <c r="WXG12" s="1135"/>
      <c r="WXH12" s="1135"/>
      <c r="WXI12" s="1135"/>
      <c r="WXJ12" s="1135"/>
      <c r="WXK12" s="1135"/>
      <c r="WXL12" s="1135"/>
      <c r="WXM12" s="1135"/>
      <c r="WXN12" s="1135"/>
      <c r="WXO12" s="1135"/>
      <c r="WXP12" s="1135"/>
      <c r="WXQ12" s="1135"/>
      <c r="WXR12" s="1135"/>
      <c r="WXS12" s="1135"/>
      <c r="WXT12" s="1135"/>
      <c r="WXU12" s="1135"/>
      <c r="WXV12" s="1135"/>
      <c r="WXW12" s="1135"/>
      <c r="WXX12" s="1135"/>
      <c r="WXY12" s="1135"/>
      <c r="WXZ12" s="1135"/>
      <c r="WYA12" s="1135"/>
      <c r="WYB12" s="1135"/>
      <c r="WYC12" s="1135"/>
      <c r="WYD12" s="1135"/>
      <c r="WYE12" s="1135"/>
      <c r="WYF12" s="1135"/>
      <c r="WYG12" s="1135"/>
      <c r="WYH12" s="1135"/>
      <c r="WYI12" s="1135"/>
      <c r="WYJ12" s="1135"/>
      <c r="WYK12" s="1135"/>
      <c r="WYL12" s="1135"/>
      <c r="WYM12" s="1135"/>
      <c r="WYN12" s="1135"/>
      <c r="WYO12" s="1135"/>
      <c r="WYP12" s="1135"/>
      <c r="WYQ12" s="1135"/>
      <c r="WYR12" s="1135"/>
      <c r="WYS12" s="1135"/>
      <c r="WYT12" s="1135"/>
      <c r="WYU12" s="1135"/>
      <c r="WYV12" s="1135"/>
      <c r="WYW12" s="1135"/>
      <c r="WYX12" s="1135"/>
      <c r="WYY12" s="1135"/>
      <c r="WYZ12" s="1135"/>
      <c r="WZA12" s="1135"/>
      <c r="WZB12" s="1135"/>
      <c r="WZC12" s="1135"/>
      <c r="WZD12" s="1135"/>
      <c r="WZE12" s="1135"/>
      <c r="WZF12" s="1135"/>
      <c r="WZG12" s="1135"/>
      <c r="WZH12" s="1135"/>
      <c r="WZI12" s="1135"/>
      <c r="WZJ12" s="1135"/>
      <c r="WZK12" s="1135"/>
      <c r="WZL12" s="1135"/>
      <c r="WZM12" s="1135"/>
      <c r="WZN12" s="1135"/>
      <c r="WZO12" s="1135"/>
      <c r="WZP12" s="1135"/>
      <c r="WZQ12" s="1135"/>
      <c r="WZR12" s="1135"/>
      <c r="WZS12" s="1135"/>
      <c r="WZT12" s="1135"/>
      <c r="WZU12" s="1135"/>
      <c r="WZV12" s="1135"/>
      <c r="WZW12" s="1135"/>
      <c r="WZX12" s="1135"/>
      <c r="WZY12" s="1135"/>
      <c r="WZZ12" s="1135"/>
      <c r="XAA12" s="1135"/>
      <c r="XAB12" s="1135"/>
      <c r="XAC12" s="1135"/>
      <c r="XAD12" s="1135"/>
      <c r="XAE12" s="1135"/>
      <c r="XAF12" s="1135"/>
      <c r="XAG12" s="1135"/>
      <c r="XAH12" s="1135"/>
      <c r="XAI12" s="1135"/>
      <c r="XAJ12" s="1135"/>
      <c r="XAK12" s="1135"/>
      <c r="XAL12" s="1135"/>
      <c r="XAM12" s="1135"/>
      <c r="XAN12" s="1135"/>
      <c r="XAO12" s="1135"/>
      <c r="XAP12" s="1135"/>
      <c r="XAQ12" s="1135"/>
      <c r="XAR12" s="1135"/>
      <c r="XAS12" s="1135"/>
      <c r="XAT12" s="1135"/>
      <c r="XAU12" s="1135"/>
      <c r="XAV12" s="1135"/>
      <c r="XAW12" s="1135"/>
      <c r="XAX12" s="1135"/>
      <c r="XAY12" s="1135"/>
      <c r="XAZ12" s="1135"/>
      <c r="XBA12" s="1135"/>
      <c r="XBB12" s="1135"/>
      <c r="XBC12" s="1135"/>
      <c r="XBD12" s="1135"/>
      <c r="XBE12" s="1135"/>
      <c r="XBF12" s="1135"/>
      <c r="XBG12" s="1135"/>
      <c r="XBH12" s="1135"/>
      <c r="XBI12" s="1135"/>
      <c r="XBJ12" s="1135"/>
      <c r="XBK12" s="1135"/>
      <c r="XBL12" s="1135"/>
      <c r="XBM12" s="1135"/>
      <c r="XBN12" s="1135"/>
      <c r="XBO12" s="1135"/>
      <c r="XBP12" s="1135"/>
      <c r="XBQ12" s="1135"/>
      <c r="XBR12" s="1135"/>
      <c r="XBS12" s="1135"/>
      <c r="XBT12" s="1135"/>
      <c r="XBU12" s="1135"/>
      <c r="XBV12" s="1135"/>
      <c r="XBW12" s="1135"/>
      <c r="XBX12" s="1135"/>
      <c r="XBY12" s="1135"/>
      <c r="XBZ12" s="1135"/>
      <c r="XCA12" s="1135"/>
      <c r="XCB12" s="1135"/>
      <c r="XCC12" s="1135"/>
      <c r="XCD12" s="1135"/>
      <c r="XCE12" s="1135"/>
      <c r="XCF12" s="1135"/>
      <c r="XCG12" s="1135"/>
      <c r="XCH12" s="1135"/>
      <c r="XCI12" s="1135"/>
      <c r="XCJ12" s="1135"/>
      <c r="XCK12" s="1135"/>
      <c r="XCL12" s="1135"/>
      <c r="XCM12" s="1135"/>
      <c r="XCN12" s="1135"/>
      <c r="XCO12" s="1135"/>
      <c r="XCP12" s="1135"/>
      <c r="XCQ12" s="1135"/>
      <c r="XCR12" s="1135"/>
      <c r="XCS12" s="1135"/>
      <c r="XCT12" s="1135"/>
      <c r="XCU12" s="1135"/>
      <c r="XCV12" s="1135"/>
      <c r="XCW12" s="1135"/>
      <c r="XCX12" s="1135"/>
      <c r="XCY12" s="1135"/>
      <c r="XCZ12" s="1135"/>
      <c r="XDA12" s="1135"/>
      <c r="XDB12" s="1135"/>
      <c r="XDC12" s="1135"/>
      <c r="XDD12" s="1135"/>
      <c r="XDE12" s="1135"/>
      <c r="XDF12" s="1135"/>
      <c r="XDG12" s="1135"/>
      <c r="XDH12" s="1135"/>
      <c r="XDI12" s="1135"/>
      <c r="XDJ12" s="1135"/>
      <c r="XDK12" s="1135"/>
      <c r="XDL12" s="1135"/>
      <c r="XDM12" s="1135"/>
      <c r="XDN12" s="1135"/>
      <c r="XDO12" s="1135"/>
      <c r="XDP12" s="1135"/>
      <c r="XDQ12" s="1135"/>
      <c r="XDR12" s="1135"/>
      <c r="XDS12" s="1135"/>
      <c r="XDT12" s="1135"/>
      <c r="XDU12" s="1135"/>
      <c r="XDV12" s="1135"/>
      <c r="XDW12" s="1135"/>
      <c r="XDX12" s="1135"/>
      <c r="XDY12" s="1135"/>
      <c r="XDZ12" s="1135"/>
      <c r="XEA12" s="1135"/>
      <c r="XEB12" s="1135"/>
      <c r="XEC12" s="1135"/>
      <c r="XED12" s="1135"/>
      <c r="XEE12" s="1135"/>
      <c r="XEF12" s="1135"/>
      <c r="XEG12" s="1135"/>
      <c r="XEH12" s="1135"/>
      <c r="XEI12" s="1135"/>
      <c r="XEJ12" s="1135"/>
      <c r="XEK12" s="1135"/>
      <c r="XEL12" s="1135"/>
      <c r="XEM12" s="1135"/>
      <c r="XEN12" s="1135"/>
      <c r="XEO12" s="1135"/>
      <c r="XEP12" s="1135"/>
      <c r="XEQ12" s="1135"/>
      <c r="XER12" s="1135"/>
      <c r="XES12" s="1135"/>
      <c r="XET12" s="1135"/>
      <c r="XEU12" s="1135"/>
      <c r="XEV12" s="1135"/>
      <c r="XEW12" s="1135"/>
      <c r="XEX12" s="1135"/>
      <c r="XEY12" s="1135"/>
      <c r="XEZ12" s="1135"/>
      <c r="XFA12" s="1135"/>
      <c r="XFB12" s="1135"/>
      <c r="XFC12" s="1135"/>
    </row>
    <row r="13" spans="1:16383" s="546" customFormat="1" ht="15" customHeight="1" x14ac:dyDescent="0.25">
      <c r="A13" s="1469"/>
      <c r="B13" s="2046" t="s">
        <v>63</v>
      </c>
      <c r="C13" s="2047" t="s">
        <v>64</v>
      </c>
      <c r="D13" s="1901" t="str">
        <f>CONCATENATE("Column ", LEFT(ADDRESS(ROW('Leverage Ratio'!D1),COLUMN('Leverage Ratio'!D1),4), 1))</f>
        <v>Column D</v>
      </c>
      <c r="E13" s="1901" t="str">
        <f>CONCATENATE("Column ", LEFT(ADDRESS(ROW('Leverage Ratio'!E1),COLUMN('Leverage Ratio'!E1),4), 1))</f>
        <v>Column E</v>
      </c>
      <c r="F13" s="1901" t="str">
        <f>CONCATENATE("Column ", LEFT(ADDRESS(ROW('Leverage Ratio'!F1),COLUMN('Leverage Ratio'!F1),4), 1))</f>
        <v>Column F</v>
      </c>
      <c r="G13" s="1901" t="str">
        <f>CONCATENATE("Column ", LEFT(ADDRESS(ROW('Leverage Ratio'!G1),COLUMN('Leverage Ratio'!G1),4), 1))</f>
        <v>Column G</v>
      </c>
      <c r="H13" s="1901" t="str">
        <f>CONCATENATE("Column ", LEFT(ADDRESS(ROW('Leverage Ratio'!H1),COLUMN('Leverage Ratio'!H1),4), 1))</f>
        <v>Column H</v>
      </c>
      <c r="I13" s="1901" t="str">
        <f>CONCATENATE("Column ", LEFT(ADDRESS(ROW('Leverage Ratio'!J1),COLUMN('Leverage Ratio'!J1),4), 1))</f>
        <v>Column J</v>
      </c>
      <c r="J13" s="1901" t="str">
        <f>CONCATENATE("Column ", LEFT(ADDRESS(ROW('Leverage Ratio'!K1),COLUMN('Leverage Ratio'!K1),4), 1))</f>
        <v>Column K</v>
      </c>
      <c r="K13" s="1901" t="str">
        <f>CONCATENATE("Column ", LEFT(ADDRESS(ROW('Leverage Ratio'!L1),COLUMN('Leverage Ratio'!L1),4), 1))</f>
        <v>Column L</v>
      </c>
      <c r="L13" s="1901" t="str">
        <f>CONCATENATE("Column ", LEFT(ADDRESS(ROW('Leverage Ratio'!M1),COLUMN('Leverage Ratio'!M1),4), 1))</f>
        <v>Column M</v>
      </c>
      <c r="M13" s="2071" t="str">
        <f>CONCATENATE("Column ", LEFT(ADDRESS(ROW('Leverage Ratio'!N1),COLUMN('Leverage Ratio'!N1),4), 1))</f>
        <v>Column N</v>
      </c>
      <c r="N13" s="1030"/>
      <c r="O13" s="1030"/>
      <c r="P13" s="1030"/>
      <c r="Q13" s="1030"/>
      <c r="R13" s="1030"/>
      <c r="S13" s="1030"/>
      <c r="T13" s="1030"/>
      <c r="U13" s="1030"/>
      <c r="V13" s="1030"/>
      <c r="AP13" s="690"/>
    </row>
    <row r="14" spans="1:16383" s="546" customFormat="1" ht="15" customHeight="1" x14ac:dyDescent="0.25">
      <c r="A14" s="1469"/>
      <c r="B14" s="665" t="s">
        <v>296</v>
      </c>
      <c r="C14" s="666" t="str">
        <f>CONCATENATE('Leverage Ratio'!$H$7, ": ", 'Leverage Ratio'!C10)</f>
        <v>Check: accounting ≤ gross value: Credit derivatives (protection sold)</v>
      </c>
      <c r="D14" s="462"/>
      <c r="E14" s="462"/>
      <c r="F14" s="462"/>
      <c r="G14" s="462"/>
      <c r="H14" s="463" t="str">
        <f>'Leverage Ratio'!H10</f>
        <v>Yes</v>
      </c>
      <c r="I14" s="462"/>
      <c r="J14" s="462"/>
      <c r="K14" s="462"/>
      <c r="L14" s="462"/>
      <c r="M14" s="464" t="str">
        <f>'Leverage Ratio'!N10</f>
        <v>Yes</v>
      </c>
      <c r="N14" s="1030"/>
      <c r="O14" s="1030"/>
      <c r="P14" s="1030"/>
      <c r="Q14" s="1030"/>
      <c r="R14" s="1030"/>
      <c r="S14" s="1030"/>
      <c r="T14" s="1030"/>
      <c r="U14" s="1030"/>
      <c r="V14" s="1030"/>
      <c r="AP14" s="690"/>
    </row>
    <row r="15" spans="1:16383" s="546" customFormat="1" ht="15" customHeight="1" x14ac:dyDescent="0.25">
      <c r="A15" s="1469"/>
      <c r="B15" s="600" t="s">
        <v>296</v>
      </c>
      <c r="C15" s="639" t="str">
        <f>CONCATENATE('Leverage Ratio'!$H$7, ": ", 'Leverage Ratio'!C11)</f>
        <v>Check: accounting ≤ gross value: Credit derivatives (protection bought)</v>
      </c>
      <c r="D15" s="270"/>
      <c r="E15" s="270"/>
      <c r="F15" s="270"/>
      <c r="G15" s="270"/>
      <c r="H15" s="22" t="str">
        <f>'Leverage Ratio'!H11</f>
        <v>Yes</v>
      </c>
      <c r="I15" s="270"/>
      <c r="J15" s="270"/>
      <c r="K15" s="270"/>
      <c r="L15" s="270"/>
      <c r="M15" s="465" t="str">
        <f>'Leverage Ratio'!N11</f>
        <v>Yes</v>
      </c>
      <c r="N15" s="1030"/>
      <c r="O15" s="1030"/>
      <c r="P15" s="1030"/>
      <c r="Q15" s="1030"/>
      <c r="R15" s="1030"/>
      <c r="S15" s="1030"/>
      <c r="T15" s="1030"/>
      <c r="U15" s="1030"/>
      <c r="V15" s="1030"/>
      <c r="AP15" s="690"/>
    </row>
    <row r="16" spans="1:16383" s="546" customFormat="1" ht="15" customHeight="1" x14ac:dyDescent="0.25">
      <c r="A16" s="1469"/>
      <c r="B16" s="600" t="s">
        <v>296</v>
      </c>
      <c r="C16" s="639" t="str">
        <f>CONCATENATE('Leverage Ratio'!$H$7, ": ", 'Leverage Ratio'!C12)</f>
        <v>Check: accounting ≤ gross value: Financial derivatives</v>
      </c>
      <c r="D16" s="270"/>
      <c r="E16" s="270"/>
      <c r="F16" s="270"/>
      <c r="G16" s="270"/>
      <c r="H16" s="22" t="str">
        <f>'Leverage Ratio'!H12</f>
        <v>Yes</v>
      </c>
      <c r="I16" s="270"/>
      <c r="J16" s="270"/>
      <c r="K16" s="270"/>
      <c r="L16" s="270"/>
      <c r="M16" s="465" t="str">
        <f>'Leverage Ratio'!N12</f>
        <v>Yes</v>
      </c>
      <c r="N16" s="1030"/>
      <c r="O16" s="1030"/>
      <c r="P16" s="1030"/>
      <c r="Q16" s="1030"/>
      <c r="R16" s="1030"/>
      <c r="S16" s="1030"/>
      <c r="T16" s="1030"/>
      <c r="U16" s="1030"/>
      <c r="V16" s="1030"/>
      <c r="AP16" s="690"/>
    </row>
    <row r="17" spans="1:42" s="546" customFormat="1" ht="15" customHeight="1" x14ac:dyDescent="0.25">
      <c r="A17" s="1469"/>
      <c r="B17" s="1298" t="s">
        <v>296</v>
      </c>
      <c r="C17" s="639" t="str">
        <f>CONCATENATE('Leverage Ratio'!$H$7, ": ", 'Leverage Ratio'!C16)</f>
        <v>Check: accounting ≤ gross value: SFT agent transactions eligible for the exceptional treatment</v>
      </c>
      <c r="D17" s="270"/>
      <c r="E17" s="270"/>
      <c r="F17" s="270"/>
      <c r="G17" s="270"/>
      <c r="H17" s="22" t="str">
        <f>'Leverage Ratio'!H16</f>
        <v>Yes</v>
      </c>
      <c r="I17" s="270"/>
      <c r="J17" s="270"/>
      <c r="K17" s="270"/>
      <c r="L17" s="270"/>
      <c r="M17" s="465" t="str">
        <f>'Leverage Ratio'!N16</f>
        <v>Yes</v>
      </c>
      <c r="N17" s="1030"/>
      <c r="O17" s="1030"/>
      <c r="P17" s="1030"/>
      <c r="Q17" s="1030"/>
      <c r="R17" s="1030"/>
      <c r="S17" s="1030"/>
      <c r="T17" s="1030"/>
      <c r="U17" s="1030"/>
      <c r="V17" s="1030"/>
      <c r="AP17" s="690"/>
    </row>
    <row r="18" spans="1:42" s="546" customFormat="1" ht="15" customHeight="1" x14ac:dyDescent="0.25">
      <c r="A18" s="1469"/>
      <c r="B18" s="600" t="s">
        <v>296</v>
      </c>
      <c r="C18" s="639" t="str">
        <f>CONCATENATE('Leverage Ratio'!$H$7, ": ", 'Leverage Ratio'!C17)</f>
        <v>Check: accounting ≤ gross value: Other SFTs</v>
      </c>
      <c r="D18" s="270"/>
      <c r="E18" s="270"/>
      <c r="F18" s="270"/>
      <c r="G18" s="270"/>
      <c r="H18" s="22" t="str">
        <f>'Leverage Ratio'!H17</f>
        <v>Yes</v>
      </c>
      <c r="I18" s="270"/>
      <c r="J18" s="270"/>
      <c r="K18" s="270"/>
      <c r="L18" s="270"/>
      <c r="M18" s="465" t="str">
        <f>'Leverage Ratio'!N17</f>
        <v>Yes</v>
      </c>
      <c r="N18" s="1030"/>
      <c r="O18" s="1030"/>
      <c r="P18" s="1030"/>
      <c r="Q18" s="1030"/>
      <c r="R18" s="1030"/>
      <c r="S18" s="1030"/>
      <c r="T18" s="1030"/>
      <c r="U18" s="1030"/>
      <c r="V18" s="1030"/>
      <c r="AP18" s="690"/>
    </row>
    <row r="19" spans="1:42" s="546" customFormat="1" ht="15" customHeight="1" x14ac:dyDescent="0.25">
      <c r="A19" s="1469"/>
      <c r="B19" s="600" t="s">
        <v>296</v>
      </c>
      <c r="C19" s="639" t="str">
        <f>CONCATENATE('Leverage Ratio'!$H$7, ": ", 'Leverage Ratio'!C19)</f>
        <v>Check: accounting ≤ gross value: Accounting other assets</v>
      </c>
      <c r="D19" s="270"/>
      <c r="E19" s="270"/>
      <c r="F19" s="270"/>
      <c r="G19" s="270"/>
      <c r="H19" s="22" t="str">
        <f>'Leverage Ratio'!H19</f>
        <v>Yes</v>
      </c>
      <c r="I19" s="270"/>
      <c r="J19" s="270"/>
      <c r="K19" s="270"/>
      <c r="L19" s="270"/>
      <c r="M19" s="465" t="str">
        <f>'Leverage Ratio'!N19</f>
        <v>Yes</v>
      </c>
      <c r="N19" s="1030"/>
      <c r="O19" s="1030"/>
      <c r="P19" s="1030"/>
      <c r="Q19" s="1030"/>
      <c r="R19" s="1030"/>
      <c r="S19" s="1030"/>
      <c r="T19" s="1030"/>
      <c r="U19" s="1030"/>
      <c r="V19" s="1030"/>
      <c r="AP19" s="690"/>
    </row>
    <row r="20" spans="1:42" s="546" customFormat="1" ht="15" customHeight="1" x14ac:dyDescent="0.25">
      <c r="A20" s="1469"/>
      <c r="B20" s="600" t="s">
        <v>296</v>
      </c>
      <c r="C20" s="640" t="str">
        <f>'Leverage Ratio'!C31:E31</f>
        <v>Check: sum of other assets of which items ≤ other assets</v>
      </c>
      <c r="D20" s="270"/>
      <c r="E20" s="22" t="str">
        <f>'Leverage Ratio'!E31</f>
        <v>Yes</v>
      </c>
      <c r="F20" s="270"/>
      <c r="G20" s="270"/>
      <c r="H20" s="270"/>
      <c r="I20" s="270"/>
      <c r="J20" s="22" t="str">
        <f>'Leverage Ratio'!K31</f>
        <v>Yes</v>
      </c>
      <c r="K20" s="270"/>
      <c r="L20" s="270"/>
      <c r="M20" s="461"/>
      <c r="N20" s="1030"/>
      <c r="O20" s="1030"/>
      <c r="P20" s="1030"/>
      <c r="Q20" s="1030"/>
      <c r="R20" s="1030"/>
      <c r="S20" s="1030"/>
      <c r="T20" s="1030"/>
      <c r="U20" s="1030"/>
      <c r="V20" s="1030"/>
      <c r="AP20" s="690"/>
    </row>
    <row r="21" spans="1:42" s="546" customFormat="1" ht="15" customHeight="1" x14ac:dyDescent="0.25">
      <c r="A21" s="1469"/>
      <c r="B21" s="600" t="s">
        <v>297</v>
      </c>
      <c r="C21" s="639" t="str">
        <f>CONCATENATE('Leverage Ratio'!$G$36, ": ", 'Leverage Ratio'!C40)</f>
        <v>Check: notional ≥ accounting value: Credit derivatives (protection sold)</v>
      </c>
      <c r="D21" s="270"/>
      <c r="E21" s="270"/>
      <c r="F21" s="270"/>
      <c r="G21" s="22" t="str">
        <f>'Leverage Ratio'!G40</f>
        <v>Yes</v>
      </c>
      <c r="H21" s="270"/>
      <c r="I21" s="270"/>
      <c r="J21" s="270"/>
      <c r="K21" s="270"/>
      <c r="L21" s="22" t="str">
        <f>'Leverage Ratio'!M40</f>
        <v>Yes</v>
      </c>
      <c r="M21" s="461"/>
      <c r="N21" s="1030"/>
      <c r="O21" s="1030"/>
      <c r="P21" s="1030"/>
      <c r="Q21" s="1030"/>
      <c r="R21" s="1030"/>
      <c r="S21" s="1030"/>
      <c r="T21" s="1030"/>
      <c r="U21" s="1030"/>
      <c r="V21" s="1030"/>
      <c r="AP21" s="690"/>
    </row>
    <row r="22" spans="1:42" s="546" customFormat="1" ht="15" customHeight="1" x14ac:dyDescent="0.25">
      <c r="A22" s="1469"/>
      <c r="B22" s="600" t="s">
        <v>297</v>
      </c>
      <c r="C22" s="639" t="str">
        <f>CONCATENATE('Leverage Ratio'!$G$36, ": ", 'Leverage Ratio'!C41)</f>
        <v>Check: notional ≥ accounting value: Credit derivatives (protection bought)</v>
      </c>
      <c r="D22" s="270"/>
      <c r="E22" s="270"/>
      <c r="F22" s="270"/>
      <c r="G22" s="22" t="str">
        <f>'Leverage Ratio'!G41</f>
        <v>Yes</v>
      </c>
      <c r="H22" s="270"/>
      <c r="I22" s="270"/>
      <c r="J22" s="270"/>
      <c r="K22" s="270"/>
      <c r="L22" s="22" t="str">
        <f>'Leverage Ratio'!M41</f>
        <v>Yes</v>
      </c>
      <c r="M22" s="461"/>
      <c r="N22" s="1030"/>
      <c r="O22" s="1030"/>
      <c r="P22" s="1030"/>
      <c r="Q22" s="1030"/>
      <c r="R22" s="1030"/>
      <c r="S22" s="1030"/>
      <c r="T22" s="1030"/>
      <c r="U22" s="1030"/>
      <c r="V22" s="1030"/>
      <c r="AP22" s="690"/>
    </row>
    <row r="23" spans="1:42" s="546" customFormat="1" ht="15" customHeight="1" x14ac:dyDescent="0.25">
      <c r="A23" s="1469"/>
      <c r="B23" s="600" t="s">
        <v>297</v>
      </c>
      <c r="C23" s="639" t="str">
        <f>CONCATENATE('Leverage Ratio'!$G$36, ": ", 'Leverage Ratio'!C42)</f>
        <v>Check: notional ≥ accounting value: Financial derivatives</v>
      </c>
      <c r="D23" s="270"/>
      <c r="E23" s="270"/>
      <c r="F23" s="270"/>
      <c r="G23" s="22" t="str">
        <f>'Leverage Ratio'!G42</f>
        <v>Yes</v>
      </c>
      <c r="H23" s="270"/>
      <c r="I23" s="270"/>
      <c r="J23" s="270"/>
      <c r="K23" s="270"/>
      <c r="L23" s="22" t="str">
        <f>'Leverage Ratio'!M42</f>
        <v>Yes</v>
      </c>
      <c r="M23" s="461"/>
      <c r="N23" s="1030"/>
      <c r="O23" s="1030"/>
      <c r="P23" s="1030"/>
      <c r="Q23" s="1030"/>
      <c r="R23" s="1030"/>
      <c r="S23" s="1030"/>
      <c r="T23" s="1030"/>
      <c r="U23" s="1030"/>
      <c r="V23" s="1030"/>
      <c r="AP23" s="690"/>
    </row>
    <row r="24" spans="1:42" s="546" customFormat="1" ht="15" customHeight="1" x14ac:dyDescent="0.25">
      <c r="A24" s="1469"/>
      <c r="B24" s="600" t="s">
        <v>297</v>
      </c>
      <c r="C24" s="639" t="str">
        <f>'Leverage Ratio'!C53</f>
        <v>Check: unconditionally cancellable commitments should not exceed off-balance items with a 0% CCF</v>
      </c>
      <c r="D24" s="270"/>
      <c r="E24" s="270"/>
      <c r="F24" s="22" t="str">
        <f>'Leverage Ratio'!F53</f>
        <v>Yes</v>
      </c>
      <c r="G24" s="270"/>
      <c r="H24" s="270"/>
      <c r="I24" s="270"/>
      <c r="J24" s="270"/>
      <c r="K24" s="22" t="str">
        <f>'Leverage Ratio'!L53</f>
        <v>Yes</v>
      </c>
      <c r="L24" s="270"/>
      <c r="M24" s="461"/>
      <c r="N24" s="1030"/>
      <c r="O24" s="1030"/>
      <c r="P24" s="1030"/>
      <c r="Q24" s="1030"/>
      <c r="R24" s="1030"/>
      <c r="S24" s="1030"/>
      <c r="T24" s="1030"/>
      <c r="U24" s="1030"/>
      <c r="V24" s="1030"/>
      <c r="AP24" s="690"/>
    </row>
    <row r="25" spans="1:42" s="546" customFormat="1" ht="15" customHeight="1" x14ac:dyDescent="0.25">
      <c r="A25" s="1469"/>
      <c r="B25" s="600" t="s">
        <v>286</v>
      </c>
      <c r="C25" s="639" t="str">
        <f>'Leverage Ratio'!C75</f>
        <v>Check: total equals total accounting values in panel A</v>
      </c>
      <c r="D25" s="22" t="str">
        <f>'Leverage Ratio'!D75</f>
        <v>Yes</v>
      </c>
      <c r="E25" s="270"/>
      <c r="F25" s="270"/>
      <c r="G25" s="270"/>
      <c r="H25" s="270"/>
      <c r="I25" s="22" t="str">
        <f>'Leverage Ratio'!J75</f>
        <v>Yes</v>
      </c>
      <c r="J25" s="270"/>
      <c r="K25" s="270"/>
      <c r="L25" s="270"/>
      <c r="M25" s="461"/>
      <c r="N25" s="1030"/>
      <c r="O25" s="1030"/>
      <c r="P25" s="1030"/>
      <c r="Q25" s="1030"/>
      <c r="R25" s="1030"/>
      <c r="S25" s="1030"/>
      <c r="T25" s="1030"/>
      <c r="U25" s="1030"/>
      <c r="V25" s="1030"/>
      <c r="AP25" s="690"/>
    </row>
    <row r="26" spans="1:42" s="546" customFormat="1" ht="15" customHeight="1" x14ac:dyDescent="0.25">
      <c r="A26" s="1469"/>
      <c r="B26" s="600" t="s">
        <v>286</v>
      </c>
      <c r="C26" s="639" t="str">
        <f>'Leverage Ratio'!C81</f>
        <v>Check: total equals total gross values in panel A</v>
      </c>
      <c r="D26" s="22" t="str">
        <f>'Leverage Ratio'!D81</f>
        <v>Yes</v>
      </c>
      <c r="E26" s="270"/>
      <c r="F26" s="270"/>
      <c r="G26" s="270"/>
      <c r="H26" s="270"/>
      <c r="I26" s="22" t="str">
        <f>'Leverage Ratio'!J81</f>
        <v>Yes</v>
      </c>
      <c r="J26" s="270"/>
      <c r="K26" s="270"/>
      <c r="L26" s="270"/>
      <c r="M26" s="461"/>
      <c r="N26" s="1030"/>
      <c r="O26" s="1030"/>
      <c r="P26" s="1030"/>
      <c r="Q26" s="1030"/>
      <c r="R26" s="1030"/>
      <c r="S26" s="1030"/>
      <c r="T26" s="1030"/>
      <c r="U26" s="1030"/>
      <c r="V26" s="1030"/>
      <c r="AP26" s="690"/>
    </row>
    <row r="27" spans="1:42" s="546" customFormat="1" ht="15" customHeight="1" x14ac:dyDescent="0.25">
      <c r="A27" s="1469"/>
      <c r="B27" s="600" t="s">
        <v>287</v>
      </c>
      <c r="C27" s="639" t="str">
        <f>'Leverage Ratio'!C92</f>
        <v>Check: credit derivatives (protection sold) should be the same as or less than that in panel B</v>
      </c>
      <c r="D27" s="22" t="str">
        <f>'Leverage Ratio'!D92</f>
        <v>Yes</v>
      </c>
      <c r="E27" s="270"/>
      <c r="F27" s="270"/>
      <c r="G27" s="270"/>
      <c r="H27" s="270"/>
      <c r="I27" s="22" t="str">
        <f>'Leverage Ratio'!J92</f>
        <v>Yes</v>
      </c>
      <c r="J27" s="270"/>
      <c r="K27" s="270"/>
      <c r="L27" s="270"/>
      <c r="M27" s="461"/>
      <c r="N27" s="1030"/>
      <c r="O27" s="1030"/>
      <c r="P27" s="1030"/>
      <c r="Q27" s="1030"/>
      <c r="R27" s="1030"/>
      <c r="S27" s="1030"/>
      <c r="T27" s="1030"/>
      <c r="U27" s="1030"/>
      <c r="V27" s="1030"/>
      <c r="AP27" s="690"/>
    </row>
    <row r="28" spans="1:42" s="546" customFormat="1" ht="15" customHeight="1" x14ac:dyDescent="0.25">
      <c r="A28" s="1469"/>
      <c r="B28" s="600" t="s">
        <v>287</v>
      </c>
      <c r="C28" s="639" t="str">
        <f>'Leverage Ratio'!C93</f>
        <v>Check: credit derivatives (protection bought) should be the same as or less than that in panel B</v>
      </c>
      <c r="D28" s="22" t="str">
        <f>'Leverage Ratio'!D93</f>
        <v>Yes</v>
      </c>
      <c r="E28" s="270"/>
      <c r="F28" s="270"/>
      <c r="G28" s="270"/>
      <c r="H28" s="270"/>
      <c r="I28" s="22" t="str">
        <f>'Leverage Ratio'!J93</f>
        <v>Yes</v>
      </c>
      <c r="J28" s="270"/>
      <c r="K28" s="270"/>
      <c r="L28" s="270"/>
      <c r="M28" s="461"/>
      <c r="N28" s="1030"/>
      <c r="O28" s="1030"/>
      <c r="P28" s="1030"/>
      <c r="Q28" s="1030"/>
      <c r="R28" s="1030"/>
      <c r="S28" s="1030"/>
      <c r="T28" s="1030"/>
      <c r="U28" s="1030"/>
      <c r="V28" s="1030"/>
      <c r="AP28" s="690"/>
    </row>
    <row r="29" spans="1:42" s="546" customFormat="1" ht="15" customHeight="1" x14ac:dyDescent="0.25">
      <c r="A29" s="1469"/>
      <c r="B29" s="600" t="s">
        <v>287</v>
      </c>
      <c r="C29" s="639" t="str">
        <f>'Leverage Ratio'!C94</f>
        <v>Check: credit derivatives purchased are consistently filled-in (see reporting instructions for more details)</v>
      </c>
      <c r="D29" s="22" t="str">
        <f>'Leverage Ratio'!D94</f>
        <v>Yes</v>
      </c>
      <c r="E29" s="22" t="str">
        <f>'Leverage Ratio'!E94</f>
        <v>Yes</v>
      </c>
      <c r="F29" s="22" t="str">
        <f>'Leverage Ratio'!F94</f>
        <v>Yes</v>
      </c>
      <c r="G29" s="270"/>
      <c r="H29" s="270"/>
      <c r="I29" s="22" t="str">
        <f>'Leverage Ratio'!J94</f>
        <v>Yes</v>
      </c>
      <c r="J29" s="22" t="str">
        <f>'Leverage Ratio'!K94</f>
        <v>Yes</v>
      </c>
      <c r="K29" s="22" t="str">
        <f>'Leverage Ratio'!L94</f>
        <v>Yes</v>
      </c>
      <c r="L29" s="270"/>
      <c r="M29" s="461"/>
      <c r="N29" s="1030"/>
      <c r="O29" s="1030"/>
      <c r="P29" s="1030"/>
      <c r="Q29" s="1030"/>
      <c r="R29" s="1030"/>
      <c r="S29" s="1030"/>
      <c r="T29" s="1030"/>
      <c r="U29" s="1030"/>
      <c r="V29" s="1030"/>
      <c r="AP29" s="690"/>
    </row>
    <row r="30" spans="1:42" s="546" customFormat="1" ht="15" customHeight="1" x14ac:dyDescent="0.25">
      <c r="A30" s="1469"/>
      <c r="B30" s="600" t="s">
        <v>611</v>
      </c>
      <c r="C30" s="639" t="s">
        <v>610</v>
      </c>
      <c r="D30" s="270"/>
      <c r="E30" s="22" t="str">
        <f>'Leverage Ratio'!E101</f>
        <v>No</v>
      </c>
      <c r="F30" s="270"/>
      <c r="G30" s="270"/>
      <c r="H30" s="270"/>
      <c r="I30" s="270"/>
      <c r="J30" s="22" t="str">
        <f>'Leverage Ratio'!K101</f>
        <v>No</v>
      </c>
      <c r="K30" s="270"/>
      <c r="L30" s="270"/>
      <c r="M30" s="461"/>
      <c r="N30" s="1030"/>
      <c r="O30" s="1030"/>
      <c r="P30" s="1030"/>
      <c r="Q30" s="1030"/>
      <c r="R30" s="1030"/>
      <c r="S30" s="1030"/>
      <c r="T30" s="1030"/>
      <c r="U30" s="1030"/>
      <c r="V30" s="1030"/>
      <c r="AP30" s="690"/>
    </row>
    <row r="31" spans="1:42" s="546" customFormat="1" ht="15" customHeight="1" x14ac:dyDescent="0.25">
      <c r="A31" s="1469"/>
      <c r="B31" s="1298" t="s">
        <v>162</v>
      </c>
      <c r="C31" s="639" t="str">
        <f>'Leverage Ratio'!C113</f>
        <v>Check: of which: PFE of centrally cleared client trades should not be greater than potential future exposure</v>
      </c>
      <c r="D31" s="22" t="str">
        <f>'Leverage Ratio'!D113</f>
        <v>Yes</v>
      </c>
      <c r="E31" s="22">
        <f>'Leverage Ratio'!E113</f>
        <v>0</v>
      </c>
      <c r="F31" s="270"/>
      <c r="G31" s="270"/>
      <c r="H31" s="270"/>
      <c r="I31" s="22" t="str">
        <f>'Leverage Ratio'!J113</f>
        <v>Yes</v>
      </c>
      <c r="J31" s="22">
        <f>'Leverage Ratio'!K113</f>
        <v>0</v>
      </c>
      <c r="K31" s="270"/>
      <c r="L31" s="270"/>
      <c r="M31" s="461"/>
      <c r="N31" s="1030"/>
      <c r="O31" s="1030"/>
      <c r="P31" s="1030"/>
      <c r="Q31" s="1030"/>
      <c r="R31" s="1030"/>
      <c r="S31" s="1030"/>
      <c r="T31" s="1030"/>
      <c r="U31" s="1030"/>
      <c r="V31" s="1030"/>
      <c r="AP31" s="690"/>
    </row>
    <row r="32" spans="1:42" s="546" customFormat="1" ht="30" customHeight="1" x14ac:dyDescent="0.25">
      <c r="A32" s="1469"/>
      <c r="B32" s="1298" t="s">
        <v>162</v>
      </c>
      <c r="C32" s="639" t="str">
        <f>'Leverage Ratio'!C116</f>
        <v xml:space="preserve">Check: of which: PFE of centrally cleared client trades should not be greater than potential future exposure: with maturity factor unchanged but with multiplier set to 100% </v>
      </c>
      <c r="D32" s="270"/>
      <c r="E32" s="22" t="str">
        <f>'Leverage Ratio'!E116</f>
        <v>Yes</v>
      </c>
      <c r="F32" s="270"/>
      <c r="G32" s="270"/>
      <c r="H32" s="270"/>
      <c r="I32" s="270"/>
      <c r="J32" s="22" t="str">
        <f>'Leverage Ratio'!K116</f>
        <v>Yes</v>
      </c>
      <c r="K32" s="270"/>
      <c r="L32" s="270"/>
      <c r="M32" s="461"/>
      <c r="N32" s="1030"/>
      <c r="O32" s="1030"/>
      <c r="P32" s="1030"/>
      <c r="Q32" s="1030"/>
      <c r="R32" s="1030"/>
      <c r="S32" s="1030"/>
      <c r="T32" s="1030"/>
      <c r="U32" s="1030"/>
      <c r="V32" s="1030"/>
      <c r="AP32" s="690"/>
    </row>
    <row r="33" spans="1:16383" s="546" customFormat="1" ht="15" customHeight="1" x14ac:dyDescent="0.25">
      <c r="A33" s="1469"/>
      <c r="B33" s="600" t="s">
        <v>820</v>
      </c>
      <c r="C33" s="639" t="str">
        <f>'Leverage Ratio'!C157</f>
        <v>Check: PSEs in rows 155 and 156 should be less than or equal to overall PSEs in row 154</v>
      </c>
      <c r="D33" s="270"/>
      <c r="E33" s="270"/>
      <c r="F33" s="270"/>
      <c r="G33" s="270"/>
      <c r="H33" s="270"/>
      <c r="I33" s="22" t="str">
        <f>'Leverage Ratio'!J157</f>
        <v>Yes</v>
      </c>
      <c r="J33" s="270"/>
      <c r="K33" s="270"/>
      <c r="L33" s="270"/>
      <c r="M33" s="461"/>
      <c r="N33" s="1030"/>
      <c r="O33" s="1030"/>
      <c r="P33" s="1030"/>
      <c r="Q33" s="1030"/>
      <c r="R33" s="1030"/>
      <c r="S33" s="1030"/>
      <c r="T33" s="1030"/>
      <c r="U33" s="1030"/>
      <c r="V33" s="1030"/>
      <c r="AP33" s="690"/>
    </row>
    <row r="34" spans="1:16383" s="546" customFormat="1" ht="15" customHeight="1" x14ac:dyDescent="0.25">
      <c r="A34" s="1469"/>
      <c r="B34" s="600" t="s">
        <v>820</v>
      </c>
      <c r="C34" s="639" t="str">
        <f>'Leverage Ratio'!C174</f>
        <v>Check: securitisation exposures should be lower than or equal total other exposures</v>
      </c>
      <c r="D34" s="270"/>
      <c r="E34" s="270"/>
      <c r="F34" s="270"/>
      <c r="G34" s="270"/>
      <c r="H34" s="270"/>
      <c r="I34" s="22" t="str">
        <f>'Leverage Ratio'!J174</f>
        <v>Yes</v>
      </c>
      <c r="J34" s="270"/>
      <c r="K34" s="270"/>
      <c r="L34" s="270"/>
      <c r="M34" s="461"/>
      <c r="N34" s="1030"/>
      <c r="O34" s="1030"/>
      <c r="P34" s="1030"/>
      <c r="Q34" s="1030"/>
      <c r="R34" s="1030"/>
      <c r="S34" s="1030"/>
      <c r="T34" s="1030"/>
      <c r="U34" s="1030"/>
      <c r="V34" s="1030"/>
      <c r="AP34" s="690"/>
    </row>
    <row r="35" spans="1:16383" s="546" customFormat="1" ht="15" customHeight="1" x14ac:dyDescent="0.25">
      <c r="A35" s="1469"/>
      <c r="B35" s="647" t="s">
        <v>820</v>
      </c>
      <c r="C35" s="1297" t="str">
        <f>'Leverage Ratio'!C176</f>
        <v>Check: total value in cell J143 should equal total exposures in panels A, B and E</v>
      </c>
      <c r="D35" s="271"/>
      <c r="E35" s="271"/>
      <c r="F35" s="271"/>
      <c r="G35" s="271"/>
      <c r="H35" s="271"/>
      <c r="I35" s="466" t="str">
        <f>'Leverage Ratio'!J176</f>
        <v>Yes</v>
      </c>
      <c r="J35" s="271"/>
      <c r="K35" s="271"/>
      <c r="L35" s="271"/>
      <c r="M35" s="1005"/>
      <c r="N35" s="1030"/>
      <c r="O35" s="1030"/>
      <c r="P35" s="1030"/>
      <c r="Q35" s="1030"/>
      <c r="R35" s="1030"/>
      <c r="S35" s="1030"/>
      <c r="T35" s="1030"/>
      <c r="U35" s="1030"/>
      <c r="V35" s="1030"/>
      <c r="AP35" s="690"/>
    </row>
    <row r="36" spans="1:16383" s="546" customFormat="1" ht="15" customHeight="1" x14ac:dyDescent="0.25">
      <c r="A36" s="1469"/>
      <c r="B36" s="1030"/>
      <c r="C36" s="1030"/>
      <c r="D36" s="1030"/>
      <c r="E36" s="1030"/>
      <c r="F36" s="1030"/>
      <c r="G36" s="1030"/>
      <c r="H36" s="1030"/>
      <c r="I36" s="1030"/>
      <c r="J36" s="1030"/>
      <c r="K36" s="1030"/>
      <c r="L36" s="1377"/>
      <c r="M36" s="2072"/>
      <c r="N36" s="1377"/>
      <c r="O36" s="1030"/>
      <c r="P36" s="1030"/>
      <c r="Q36" s="1030"/>
      <c r="R36" s="1030"/>
      <c r="S36" s="1030"/>
      <c r="T36" s="1030"/>
      <c r="U36" s="1030"/>
      <c r="V36" s="1030"/>
      <c r="W36" s="1423"/>
      <c r="AP36" s="690"/>
    </row>
    <row r="37" spans="1:16383" s="546" customFormat="1" ht="45" customHeight="1" x14ac:dyDescent="0.25">
      <c r="A37" s="2068" t="s">
        <v>1515</v>
      </c>
      <c r="B37" s="1792"/>
      <c r="C37" s="1792"/>
      <c r="D37" s="1792"/>
      <c r="E37" s="1792"/>
      <c r="F37" s="1792"/>
      <c r="G37" s="1792"/>
      <c r="H37" s="1792"/>
      <c r="I37" s="1792"/>
      <c r="J37" s="1792"/>
      <c r="K37" s="1792"/>
      <c r="L37" s="1792"/>
      <c r="M37" s="1792"/>
      <c r="N37" s="1792"/>
      <c r="O37" s="1792"/>
      <c r="P37" s="1792"/>
      <c r="Q37" s="1792"/>
      <c r="R37" s="1792"/>
      <c r="S37" s="1792"/>
      <c r="T37" s="1792"/>
      <c r="U37" s="1792"/>
      <c r="V37" s="1792"/>
      <c r="W37" s="1030"/>
      <c r="X37" s="1792"/>
      <c r="Y37" s="1792"/>
      <c r="Z37" s="1792"/>
      <c r="AA37" s="1792"/>
      <c r="AB37" s="1792"/>
      <c r="AC37" s="1792"/>
      <c r="AD37" s="1792"/>
      <c r="AE37" s="1792"/>
      <c r="AF37" s="1792"/>
      <c r="AG37" s="1792"/>
      <c r="AH37" s="1792"/>
      <c r="AI37" s="1792"/>
      <c r="AJ37" s="1792"/>
      <c r="AK37" s="1792"/>
      <c r="AL37" s="1792"/>
      <c r="AM37" s="1792"/>
      <c r="AN37" s="1792"/>
      <c r="AO37" s="1792"/>
      <c r="AP37" s="1793"/>
      <c r="AQ37" s="1135"/>
      <c r="AR37" s="1135"/>
      <c r="AS37" s="1135"/>
      <c r="AT37" s="1135"/>
      <c r="AU37" s="1135"/>
      <c r="AV37" s="1135"/>
      <c r="AW37" s="1135"/>
      <c r="AX37" s="1135"/>
      <c r="AY37" s="1135"/>
      <c r="AZ37" s="1135"/>
      <c r="BA37" s="1135"/>
      <c r="BB37" s="1135"/>
      <c r="BC37" s="1135"/>
      <c r="BD37" s="1135"/>
      <c r="BE37" s="1135"/>
      <c r="BF37" s="1135"/>
      <c r="BG37" s="1135"/>
      <c r="BH37" s="1135"/>
      <c r="BI37" s="1135"/>
      <c r="BJ37" s="1135"/>
      <c r="BK37" s="1135"/>
      <c r="BL37" s="1135"/>
      <c r="BM37" s="1135"/>
      <c r="BN37" s="1135"/>
      <c r="BO37" s="1135"/>
      <c r="BP37" s="1135"/>
      <c r="BQ37" s="1135"/>
      <c r="BR37" s="1135"/>
      <c r="BS37" s="1135"/>
      <c r="BT37" s="1135"/>
      <c r="BU37" s="1135"/>
      <c r="BV37" s="1135"/>
      <c r="BW37" s="1135"/>
      <c r="BX37" s="1135"/>
      <c r="BY37" s="1135"/>
      <c r="BZ37" s="1135"/>
      <c r="CA37" s="1135"/>
      <c r="CB37" s="1135"/>
      <c r="CC37" s="1135"/>
      <c r="CD37" s="1135"/>
      <c r="CE37" s="1135"/>
      <c r="CF37" s="1135"/>
      <c r="CG37" s="1135"/>
      <c r="CH37" s="1135"/>
      <c r="CI37" s="1135"/>
      <c r="CJ37" s="1135"/>
      <c r="CK37" s="1135"/>
      <c r="CL37" s="1135"/>
      <c r="CM37" s="1135"/>
      <c r="CN37" s="1135"/>
      <c r="CO37" s="1135"/>
      <c r="CP37" s="1135"/>
      <c r="CQ37" s="1135"/>
      <c r="CR37" s="1135"/>
      <c r="CS37" s="1135"/>
      <c r="CT37" s="1135"/>
      <c r="CU37" s="1135"/>
      <c r="CV37" s="1135"/>
      <c r="CW37" s="1135"/>
      <c r="CX37" s="1135"/>
      <c r="CY37" s="1135"/>
      <c r="CZ37" s="1135"/>
      <c r="DA37" s="1135"/>
      <c r="DB37" s="1135"/>
      <c r="DC37" s="1135"/>
      <c r="DD37" s="1135"/>
      <c r="DE37" s="1135"/>
      <c r="DF37" s="1135"/>
      <c r="DG37" s="1135"/>
      <c r="DH37" s="1135"/>
      <c r="DI37" s="1135"/>
      <c r="DJ37" s="1135"/>
      <c r="DK37" s="1135"/>
      <c r="DL37" s="1135"/>
      <c r="DM37" s="1135"/>
      <c r="DN37" s="1135"/>
      <c r="DO37" s="1135"/>
      <c r="DP37" s="1135"/>
      <c r="DQ37" s="1135"/>
      <c r="DR37" s="1135"/>
      <c r="DS37" s="1135"/>
      <c r="DT37" s="1135"/>
      <c r="DU37" s="1135"/>
      <c r="DV37" s="1135"/>
      <c r="DW37" s="1135"/>
      <c r="DX37" s="1135"/>
      <c r="DY37" s="1135"/>
      <c r="DZ37" s="1135"/>
      <c r="EA37" s="1135"/>
      <c r="EB37" s="1135"/>
      <c r="EC37" s="1135"/>
      <c r="ED37" s="1135"/>
      <c r="EE37" s="1135"/>
      <c r="EF37" s="1135"/>
      <c r="EG37" s="1135"/>
      <c r="EH37" s="1135"/>
      <c r="EI37" s="1135"/>
      <c r="EJ37" s="1135"/>
      <c r="EK37" s="1135"/>
      <c r="EL37" s="1135"/>
      <c r="EM37" s="1135"/>
      <c r="EN37" s="1135"/>
      <c r="EO37" s="1135"/>
      <c r="EP37" s="1135"/>
      <c r="EQ37" s="1135"/>
      <c r="ER37" s="1135"/>
      <c r="ES37" s="1135"/>
      <c r="ET37" s="1135"/>
      <c r="EU37" s="1135"/>
      <c r="EV37" s="1135"/>
      <c r="EW37" s="1135"/>
      <c r="EX37" s="1135"/>
      <c r="EY37" s="1135"/>
      <c r="EZ37" s="1135"/>
      <c r="FA37" s="1135"/>
      <c r="FB37" s="1135"/>
      <c r="FC37" s="1135"/>
      <c r="FD37" s="1135"/>
      <c r="FE37" s="1135"/>
      <c r="FF37" s="1135"/>
      <c r="FG37" s="1135"/>
      <c r="FH37" s="1135"/>
      <c r="FI37" s="1135"/>
      <c r="FJ37" s="1135"/>
      <c r="FK37" s="1135"/>
      <c r="FL37" s="1135"/>
      <c r="FM37" s="1135"/>
      <c r="FN37" s="1135"/>
      <c r="FO37" s="1135"/>
      <c r="FP37" s="1135"/>
      <c r="FQ37" s="1135"/>
      <c r="FR37" s="1135"/>
      <c r="FS37" s="1135"/>
      <c r="FT37" s="1135"/>
      <c r="FU37" s="1135"/>
      <c r="FV37" s="1135"/>
      <c r="FW37" s="1135"/>
      <c r="FX37" s="1135"/>
      <c r="FY37" s="1135"/>
      <c r="FZ37" s="1135"/>
      <c r="GA37" s="1135"/>
      <c r="GB37" s="1135"/>
      <c r="GC37" s="1135"/>
      <c r="GD37" s="1135"/>
      <c r="GE37" s="1135"/>
      <c r="GF37" s="1135"/>
      <c r="GG37" s="1135"/>
      <c r="GH37" s="1135"/>
      <c r="GI37" s="1135"/>
      <c r="GJ37" s="1135"/>
      <c r="GK37" s="1135"/>
      <c r="GL37" s="1135"/>
      <c r="GM37" s="1135"/>
      <c r="GN37" s="1135"/>
      <c r="GO37" s="1135"/>
      <c r="GP37" s="1135"/>
      <c r="GQ37" s="1135"/>
      <c r="GR37" s="1135"/>
      <c r="GS37" s="1135"/>
      <c r="GT37" s="1135"/>
      <c r="GU37" s="1135"/>
      <c r="GV37" s="1135"/>
      <c r="GW37" s="1135"/>
      <c r="GX37" s="1135"/>
      <c r="GY37" s="1135"/>
      <c r="GZ37" s="1135"/>
      <c r="HA37" s="1135"/>
      <c r="HB37" s="1135"/>
      <c r="HC37" s="1135"/>
      <c r="HD37" s="1135"/>
      <c r="HE37" s="1135"/>
      <c r="HF37" s="1135"/>
      <c r="HG37" s="1135"/>
      <c r="HH37" s="1135"/>
      <c r="HI37" s="1135"/>
      <c r="HJ37" s="1135"/>
      <c r="HK37" s="1135"/>
      <c r="HL37" s="1135"/>
      <c r="HM37" s="1135"/>
      <c r="HN37" s="1135"/>
      <c r="HO37" s="1135"/>
      <c r="HP37" s="1135"/>
      <c r="HQ37" s="1135"/>
      <c r="HR37" s="1135"/>
      <c r="HS37" s="1135"/>
      <c r="HT37" s="1135"/>
      <c r="HU37" s="1135"/>
      <c r="HV37" s="1135"/>
      <c r="HW37" s="1135"/>
      <c r="HX37" s="1135"/>
      <c r="HY37" s="1135"/>
      <c r="HZ37" s="1135"/>
      <c r="IA37" s="1135"/>
      <c r="IB37" s="1135"/>
      <c r="IC37" s="1135"/>
      <c r="ID37" s="1135"/>
      <c r="IE37" s="1135"/>
      <c r="IF37" s="1135"/>
      <c r="IG37" s="1135"/>
      <c r="IH37" s="1135"/>
      <c r="II37" s="1135"/>
      <c r="IJ37" s="1135"/>
      <c r="IK37" s="1135"/>
      <c r="IL37" s="1135"/>
      <c r="IM37" s="1135"/>
      <c r="IN37" s="1135"/>
      <c r="IO37" s="1135"/>
      <c r="IP37" s="1135"/>
      <c r="IQ37" s="1135"/>
      <c r="IR37" s="1135"/>
      <c r="IS37" s="1135"/>
      <c r="IT37" s="1135"/>
      <c r="IU37" s="1135"/>
      <c r="IV37" s="1135"/>
      <c r="IW37" s="1135"/>
      <c r="IX37" s="1135"/>
      <c r="IY37" s="1135"/>
      <c r="IZ37" s="1135"/>
      <c r="JA37" s="1135"/>
      <c r="JB37" s="1135"/>
      <c r="JC37" s="1135"/>
      <c r="JD37" s="1135"/>
      <c r="JE37" s="1135"/>
      <c r="JF37" s="1135"/>
      <c r="JG37" s="1135"/>
      <c r="JH37" s="1135"/>
      <c r="JI37" s="1135"/>
      <c r="JJ37" s="1135"/>
      <c r="JK37" s="1135"/>
      <c r="JL37" s="1135"/>
      <c r="JM37" s="1135"/>
      <c r="JN37" s="1135"/>
      <c r="JO37" s="1135"/>
      <c r="JP37" s="1135"/>
      <c r="JQ37" s="1135"/>
      <c r="JR37" s="1135"/>
      <c r="JS37" s="1135"/>
      <c r="JT37" s="1135"/>
      <c r="JU37" s="1135"/>
      <c r="JV37" s="1135"/>
      <c r="JW37" s="1135"/>
      <c r="JX37" s="1135"/>
      <c r="JY37" s="1135"/>
      <c r="JZ37" s="1135"/>
      <c r="KA37" s="1135"/>
      <c r="KB37" s="1135"/>
      <c r="KC37" s="1135"/>
      <c r="KD37" s="1135"/>
      <c r="KE37" s="1135"/>
      <c r="KF37" s="1135"/>
      <c r="KG37" s="1135"/>
      <c r="KH37" s="1135"/>
      <c r="KI37" s="1135"/>
      <c r="KJ37" s="1135"/>
      <c r="KK37" s="1135"/>
      <c r="KL37" s="1135"/>
      <c r="KM37" s="1135"/>
      <c r="KN37" s="1135"/>
      <c r="KO37" s="1135"/>
      <c r="KP37" s="1135"/>
      <c r="KQ37" s="1135"/>
      <c r="KR37" s="1135"/>
      <c r="KS37" s="1135"/>
      <c r="KT37" s="1135"/>
      <c r="KU37" s="1135"/>
      <c r="KV37" s="1135"/>
      <c r="KW37" s="1135"/>
      <c r="KX37" s="1135"/>
      <c r="KY37" s="1135"/>
      <c r="KZ37" s="1135"/>
      <c r="LA37" s="1135"/>
      <c r="LB37" s="1135"/>
      <c r="LC37" s="1135"/>
      <c r="LD37" s="1135"/>
      <c r="LE37" s="1135"/>
      <c r="LF37" s="1135"/>
      <c r="LG37" s="1135"/>
      <c r="LH37" s="1135"/>
      <c r="LI37" s="1135"/>
      <c r="LJ37" s="1135"/>
      <c r="LK37" s="1135"/>
      <c r="LL37" s="1135"/>
      <c r="LM37" s="1135"/>
      <c r="LN37" s="1135"/>
      <c r="LO37" s="1135"/>
      <c r="LP37" s="1135"/>
      <c r="LQ37" s="1135"/>
      <c r="LR37" s="1135"/>
      <c r="LS37" s="1135"/>
      <c r="LT37" s="1135"/>
      <c r="LU37" s="1135"/>
      <c r="LV37" s="1135"/>
      <c r="LW37" s="1135"/>
      <c r="LX37" s="1135"/>
      <c r="LY37" s="1135"/>
      <c r="LZ37" s="1135"/>
      <c r="MA37" s="1135"/>
      <c r="MB37" s="1135"/>
      <c r="MC37" s="1135"/>
      <c r="MD37" s="1135"/>
      <c r="ME37" s="1135"/>
      <c r="MF37" s="1135"/>
      <c r="MG37" s="1135"/>
      <c r="MH37" s="1135"/>
      <c r="MI37" s="1135"/>
      <c r="MJ37" s="1135"/>
      <c r="MK37" s="1135"/>
      <c r="ML37" s="1135"/>
      <c r="MM37" s="1135"/>
      <c r="MN37" s="1135"/>
      <c r="MO37" s="1135"/>
      <c r="MP37" s="1135"/>
      <c r="MQ37" s="1135"/>
      <c r="MR37" s="1135"/>
      <c r="MS37" s="1135"/>
      <c r="MT37" s="1135"/>
      <c r="MU37" s="1135"/>
      <c r="MV37" s="1135"/>
      <c r="MW37" s="1135"/>
      <c r="MX37" s="1135"/>
      <c r="MY37" s="1135"/>
      <c r="MZ37" s="1135"/>
      <c r="NA37" s="1135"/>
      <c r="NB37" s="1135"/>
      <c r="NC37" s="1135"/>
      <c r="ND37" s="1135"/>
      <c r="NE37" s="1135"/>
      <c r="NF37" s="1135"/>
      <c r="NG37" s="1135"/>
      <c r="NH37" s="1135"/>
      <c r="NI37" s="1135"/>
      <c r="NJ37" s="1135"/>
      <c r="NK37" s="1135"/>
      <c r="NL37" s="1135"/>
      <c r="NM37" s="1135"/>
      <c r="NN37" s="1135"/>
      <c r="NO37" s="1135"/>
      <c r="NP37" s="1135"/>
      <c r="NQ37" s="1135"/>
      <c r="NR37" s="1135"/>
      <c r="NS37" s="1135"/>
      <c r="NT37" s="1135"/>
      <c r="NU37" s="1135"/>
      <c r="NV37" s="1135"/>
      <c r="NW37" s="1135"/>
      <c r="NX37" s="1135"/>
      <c r="NY37" s="1135"/>
      <c r="NZ37" s="1135"/>
      <c r="OA37" s="1135"/>
      <c r="OB37" s="1135"/>
      <c r="OC37" s="1135"/>
      <c r="OD37" s="1135"/>
      <c r="OE37" s="1135"/>
      <c r="OF37" s="1135"/>
      <c r="OG37" s="1135"/>
      <c r="OH37" s="1135"/>
      <c r="OI37" s="1135"/>
      <c r="OJ37" s="1135"/>
      <c r="OK37" s="1135"/>
      <c r="OL37" s="1135"/>
      <c r="OM37" s="1135"/>
      <c r="ON37" s="1135"/>
      <c r="OO37" s="1135"/>
      <c r="OP37" s="1135"/>
      <c r="OQ37" s="1135"/>
      <c r="OR37" s="1135"/>
      <c r="OS37" s="1135"/>
      <c r="OT37" s="1135"/>
      <c r="OU37" s="1135"/>
      <c r="OV37" s="1135"/>
      <c r="OW37" s="1135"/>
      <c r="OX37" s="1135"/>
      <c r="OY37" s="1135"/>
      <c r="OZ37" s="1135"/>
      <c r="PA37" s="1135"/>
      <c r="PB37" s="1135"/>
      <c r="PC37" s="1135"/>
      <c r="PD37" s="1135"/>
      <c r="PE37" s="1135"/>
      <c r="PF37" s="1135"/>
      <c r="PG37" s="1135"/>
      <c r="PH37" s="1135"/>
      <c r="PI37" s="1135"/>
      <c r="PJ37" s="1135"/>
      <c r="PK37" s="1135"/>
      <c r="PL37" s="1135"/>
      <c r="PM37" s="1135"/>
      <c r="PN37" s="1135"/>
      <c r="PO37" s="1135"/>
      <c r="PP37" s="1135"/>
      <c r="PQ37" s="1135"/>
      <c r="PR37" s="1135"/>
      <c r="PS37" s="1135"/>
      <c r="PT37" s="1135"/>
      <c r="PU37" s="1135"/>
      <c r="PV37" s="1135"/>
      <c r="PW37" s="1135"/>
      <c r="PX37" s="1135"/>
      <c r="PY37" s="1135"/>
      <c r="PZ37" s="1135"/>
      <c r="QA37" s="1135"/>
      <c r="QB37" s="1135"/>
      <c r="QC37" s="1135"/>
      <c r="QD37" s="1135"/>
      <c r="QE37" s="1135"/>
      <c r="QF37" s="1135"/>
      <c r="QG37" s="1135"/>
      <c r="QH37" s="1135"/>
      <c r="QI37" s="1135"/>
      <c r="QJ37" s="1135"/>
      <c r="QK37" s="1135"/>
      <c r="QL37" s="1135"/>
      <c r="QM37" s="1135"/>
      <c r="QN37" s="1135"/>
      <c r="QO37" s="1135"/>
      <c r="QP37" s="1135"/>
      <c r="QQ37" s="1135"/>
      <c r="QR37" s="1135"/>
      <c r="QS37" s="1135"/>
      <c r="QT37" s="1135"/>
      <c r="QU37" s="1135"/>
      <c r="QV37" s="1135"/>
      <c r="QW37" s="1135"/>
      <c r="QX37" s="1135"/>
      <c r="QY37" s="1135"/>
      <c r="QZ37" s="1135"/>
      <c r="RA37" s="1135"/>
      <c r="RB37" s="1135"/>
      <c r="RC37" s="1135"/>
      <c r="RD37" s="1135"/>
      <c r="RE37" s="1135"/>
      <c r="RF37" s="1135"/>
      <c r="RG37" s="1135"/>
      <c r="RH37" s="1135"/>
      <c r="RI37" s="1135"/>
      <c r="RJ37" s="1135"/>
      <c r="RK37" s="1135"/>
      <c r="RL37" s="1135"/>
      <c r="RM37" s="1135"/>
      <c r="RN37" s="1135"/>
      <c r="RO37" s="1135"/>
      <c r="RP37" s="1135"/>
      <c r="RQ37" s="1135"/>
      <c r="RR37" s="1135"/>
      <c r="RS37" s="1135"/>
      <c r="RT37" s="1135"/>
      <c r="RU37" s="1135"/>
      <c r="RV37" s="1135"/>
      <c r="RW37" s="1135"/>
      <c r="RX37" s="1135"/>
      <c r="RY37" s="1135"/>
      <c r="RZ37" s="1135"/>
      <c r="SA37" s="1135"/>
      <c r="SB37" s="1135"/>
      <c r="SC37" s="1135"/>
      <c r="SD37" s="1135"/>
      <c r="SE37" s="1135"/>
      <c r="SF37" s="1135"/>
      <c r="SG37" s="1135"/>
      <c r="SH37" s="1135"/>
      <c r="SI37" s="1135"/>
      <c r="SJ37" s="1135"/>
      <c r="SK37" s="1135"/>
      <c r="SL37" s="1135"/>
      <c r="SM37" s="1135"/>
      <c r="SN37" s="1135"/>
      <c r="SO37" s="1135"/>
      <c r="SP37" s="1135"/>
      <c r="SQ37" s="1135"/>
      <c r="SR37" s="1135"/>
      <c r="SS37" s="1135"/>
      <c r="ST37" s="1135"/>
      <c r="SU37" s="1135"/>
      <c r="SV37" s="1135"/>
      <c r="SW37" s="1135"/>
      <c r="SX37" s="1135"/>
      <c r="SY37" s="1135"/>
      <c r="SZ37" s="1135"/>
      <c r="TA37" s="1135"/>
      <c r="TB37" s="1135"/>
      <c r="TC37" s="1135"/>
      <c r="TD37" s="1135"/>
      <c r="TE37" s="1135"/>
      <c r="TF37" s="1135"/>
      <c r="TG37" s="1135"/>
      <c r="TH37" s="1135"/>
      <c r="TI37" s="1135"/>
      <c r="TJ37" s="1135"/>
      <c r="TK37" s="1135"/>
      <c r="TL37" s="1135"/>
      <c r="TM37" s="1135"/>
      <c r="TN37" s="1135"/>
      <c r="TO37" s="1135"/>
      <c r="TP37" s="1135"/>
      <c r="TQ37" s="1135"/>
      <c r="TR37" s="1135"/>
      <c r="TS37" s="1135"/>
      <c r="TT37" s="1135"/>
      <c r="TU37" s="1135"/>
      <c r="TV37" s="1135"/>
      <c r="TW37" s="1135"/>
      <c r="TX37" s="1135"/>
      <c r="TY37" s="1135"/>
      <c r="TZ37" s="1135"/>
      <c r="UA37" s="1135"/>
      <c r="UB37" s="1135"/>
      <c r="UC37" s="1135"/>
      <c r="UD37" s="1135"/>
      <c r="UE37" s="1135"/>
      <c r="UF37" s="1135"/>
      <c r="UG37" s="1135"/>
      <c r="UH37" s="1135"/>
      <c r="UI37" s="1135"/>
      <c r="UJ37" s="1135"/>
      <c r="UK37" s="1135"/>
      <c r="UL37" s="1135"/>
      <c r="UM37" s="1135"/>
      <c r="UN37" s="1135"/>
      <c r="UO37" s="1135"/>
      <c r="UP37" s="1135"/>
      <c r="UQ37" s="1135"/>
      <c r="UR37" s="1135"/>
      <c r="US37" s="1135"/>
      <c r="UT37" s="1135"/>
      <c r="UU37" s="1135"/>
      <c r="UV37" s="1135"/>
      <c r="UW37" s="1135"/>
      <c r="UX37" s="1135"/>
      <c r="UY37" s="1135"/>
      <c r="UZ37" s="1135"/>
      <c r="VA37" s="1135"/>
      <c r="VB37" s="1135"/>
      <c r="VC37" s="1135"/>
      <c r="VD37" s="1135"/>
      <c r="VE37" s="1135"/>
      <c r="VF37" s="1135"/>
      <c r="VG37" s="1135"/>
      <c r="VH37" s="1135"/>
      <c r="VI37" s="1135"/>
      <c r="VJ37" s="1135"/>
      <c r="VK37" s="1135"/>
      <c r="VL37" s="1135"/>
      <c r="VM37" s="1135"/>
      <c r="VN37" s="1135"/>
      <c r="VO37" s="1135"/>
      <c r="VP37" s="1135"/>
      <c r="VQ37" s="1135"/>
      <c r="VR37" s="1135"/>
      <c r="VS37" s="1135"/>
      <c r="VT37" s="1135"/>
      <c r="VU37" s="1135"/>
      <c r="VV37" s="1135"/>
      <c r="VW37" s="1135"/>
      <c r="VX37" s="1135"/>
      <c r="VY37" s="1135"/>
      <c r="VZ37" s="1135"/>
      <c r="WA37" s="1135"/>
      <c r="WB37" s="1135"/>
      <c r="WC37" s="1135"/>
      <c r="WD37" s="1135"/>
      <c r="WE37" s="1135"/>
      <c r="WF37" s="1135"/>
      <c r="WG37" s="1135"/>
      <c r="WH37" s="1135"/>
      <c r="WI37" s="1135"/>
      <c r="WJ37" s="1135"/>
      <c r="WK37" s="1135"/>
      <c r="WL37" s="1135"/>
      <c r="WM37" s="1135"/>
      <c r="WN37" s="1135"/>
      <c r="WO37" s="1135"/>
      <c r="WP37" s="1135"/>
      <c r="WQ37" s="1135"/>
      <c r="WR37" s="1135"/>
      <c r="WS37" s="1135"/>
      <c r="WT37" s="1135"/>
      <c r="WU37" s="1135"/>
      <c r="WV37" s="1135"/>
      <c r="WW37" s="1135"/>
      <c r="WX37" s="1135"/>
      <c r="WY37" s="1135"/>
      <c r="WZ37" s="1135"/>
      <c r="XA37" s="1135"/>
      <c r="XB37" s="1135"/>
      <c r="XC37" s="1135"/>
      <c r="XD37" s="1135"/>
      <c r="XE37" s="1135"/>
      <c r="XF37" s="1135"/>
      <c r="XG37" s="1135"/>
      <c r="XH37" s="1135"/>
      <c r="XI37" s="1135"/>
      <c r="XJ37" s="1135"/>
      <c r="XK37" s="1135"/>
      <c r="XL37" s="1135"/>
      <c r="XM37" s="1135"/>
      <c r="XN37" s="1135"/>
      <c r="XO37" s="1135"/>
      <c r="XP37" s="1135"/>
      <c r="XQ37" s="1135"/>
      <c r="XR37" s="1135"/>
      <c r="XS37" s="1135"/>
      <c r="XT37" s="1135"/>
      <c r="XU37" s="1135"/>
      <c r="XV37" s="1135"/>
      <c r="XW37" s="1135"/>
      <c r="XX37" s="1135"/>
      <c r="XY37" s="1135"/>
      <c r="XZ37" s="1135"/>
      <c r="YA37" s="1135"/>
      <c r="YB37" s="1135"/>
      <c r="YC37" s="1135"/>
      <c r="YD37" s="1135"/>
      <c r="YE37" s="1135"/>
      <c r="YF37" s="1135"/>
      <c r="YG37" s="1135"/>
      <c r="YH37" s="1135"/>
      <c r="YI37" s="1135"/>
      <c r="YJ37" s="1135"/>
      <c r="YK37" s="1135"/>
      <c r="YL37" s="1135"/>
      <c r="YM37" s="1135"/>
      <c r="YN37" s="1135"/>
      <c r="YO37" s="1135"/>
      <c r="YP37" s="1135"/>
      <c r="YQ37" s="1135"/>
      <c r="YR37" s="1135"/>
      <c r="YS37" s="1135"/>
      <c r="YT37" s="1135"/>
      <c r="YU37" s="1135"/>
      <c r="YV37" s="1135"/>
      <c r="YW37" s="1135"/>
      <c r="YX37" s="1135"/>
      <c r="YY37" s="1135"/>
      <c r="YZ37" s="1135"/>
      <c r="ZA37" s="1135"/>
      <c r="ZB37" s="1135"/>
      <c r="ZC37" s="1135"/>
      <c r="ZD37" s="1135"/>
      <c r="ZE37" s="1135"/>
      <c r="ZF37" s="1135"/>
      <c r="ZG37" s="1135"/>
      <c r="ZH37" s="1135"/>
      <c r="ZI37" s="1135"/>
      <c r="ZJ37" s="1135"/>
      <c r="ZK37" s="1135"/>
      <c r="ZL37" s="1135"/>
      <c r="ZM37" s="1135"/>
      <c r="ZN37" s="1135"/>
      <c r="ZO37" s="1135"/>
      <c r="ZP37" s="1135"/>
      <c r="ZQ37" s="1135"/>
      <c r="ZR37" s="1135"/>
      <c r="ZS37" s="1135"/>
      <c r="ZT37" s="1135"/>
      <c r="ZU37" s="1135"/>
      <c r="ZV37" s="1135"/>
      <c r="ZW37" s="1135"/>
      <c r="ZX37" s="1135"/>
      <c r="ZY37" s="1135"/>
      <c r="ZZ37" s="1135"/>
      <c r="AAA37" s="1135"/>
      <c r="AAB37" s="1135"/>
      <c r="AAC37" s="1135"/>
      <c r="AAD37" s="1135"/>
      <c r="AAE37" s="1135"/>
      <c r="AAF37" s="1135"/>
      <c r="AAG37" s="1135"/>
      <c r="AAH37" s="1135"/>
      <c r="AAI37" s="1135"/>
      <c r="AAJ37" s="1135"/>
      <c r="AAK37" s="1135"/>
      <c r="AAL37" s="1135"/>
      <c r="AAM37" s="1135"/>
      <c r="AAN37" s="1135"/>
      <c r="AAO37" s="1135"/>
      <c r="AAP37" s="1135"/>
      <c r="AAQ37" s="1135"/>
      <c r="AAR37" s="1135"/>
      <c r="AAS37" s="1135"/>
      <c r="AAT37" s="1135"/>
      <c r="AAU37" s="1135"/>
      <c r="AAV37" s="1135"/>
      <c r="AAW37" s="1135"/>
      <c r="AAX37" s="1135"/>
      <c r="AAY37" s="1135"/>
      <c r="AAZ37" s="1135"/>
      <c r="ABA37" s="1135"/>
      <c r="ABB37" s="1135"/>
      <c r="ABC37" s="1135"/>
      <c r="ABD37" s="1135"/>
      <c r="ABE37" s="1135"/>
      <c r="ABF37" s="1135"/>
      <c r="ABG37" s="1135"/>
      <c r="ABH37" s="1135"/>
      <c r="ABI37" s="1135"/>
      <c r="ABJ37" s="1135"/>
      <c r="ABK37" s="1135"/>
      <c r="ABL37" s="1135"/>
      <c r="ABM37" s="1135"/>
      <c r="ABN37" s="1135"/>
      <c r="ABO37" s="1135"/>
      <c r="ABP37" s="1135"/>
      <c r="ABQ37" s="1135"/>
      <c r="ABR37" s="1135"/>
      <c r="ABS37" s="1135"/>
      <c r="ABT37" s="1135"/>
      <c r="ABU37" s="1135"/>
      <c r="ABV37" s="1135"/>
      <c r="ABW37" s="1135"/>
      <c r="ABX37" s="1135"/>
      <c r="ABY37" s="1135"/>
      <c r="ABZ37" s="1135"/>
      <c r="ACA37" s="1135"/>
      <c r="ACB37" s="1135"/>
      <c r="ACC37" s="1135"/>
      <c r="ACD37" s="1135"/>
      <c r="ACE37" s="1135"/>
      <c r="ACF37" s="1135"/>
      <c r="ACG37" s="1135"/>
      <c r="ACH37" s="1135"/>
      <c r="ACI37" s="1135"/>
      <c r="ACJ37" s="1135"/>
      <c r="ACK37" s="1135"/>
      <c r="ACL37" s="1135"/>
      <c r="ACM37" s="1135"/>
      <c r="ACN37" s="1135"/>
      <c r="ACO37" s="1135"/>
      <c r="ACP37" s="1135"/>
      <c r="ACQ37" s="1135"/>
      <c r="ACR37" s="1135"/>
      <c r="ACS37" s="1135"/>
      <c r="ACT37" s="1135"/>
      <c r="ACU37" s="1135"/>
      <c r="ACV37" s="1135"/>
      <c r="ACW37" s="1135"/>
      <c r="ACX37" s="1135"/>
      <c r="ACY37" s="1135"/>
      <c r="ACZ37" s="1135"/>
      <c r="ADA37" s="1135"/>
      <c r="ADB37" s="1135"/>
      <c r="ADC37" s="1135"/>
      <c r="ADD37" s="1135"/>
      <c r="ADE37" s="1135"/>
      <c r="ADF37" s="1135"/>
      <c r="ADG37" s="1135"/>
      <c r="ADH37" s="1135"/>
      <c r="ADI37" s="1135"/>
      <c r="ADJ37" s="1135"/>
      <c r="ADK37" s="1135"/>
      <c r="ADL37" s="1135"/>
      <c r="ADM37" s="1135"/>
      <c r="ADN37" s="1135"/>
      <c r="ADO37" s="1135"/>
      <c r="ADP37" s="1135"/>
      <c r="ADQ37" s="1135"/>
      <c r="ADR37" s="1135"/>
      <c r="ADS37" s="1135"/>
      <c r="ADT37" s="1135"/>
      <c r="ADU37" s="1135"/>
      <c r="ADV37" s="1135"/>
      <c r="ADW37" s="1135"/>
      <c r="ADX37" s="1135"/>
      <c r="ADY37" s="1135"/>
      <c r="ADZ37" s="1135"/>
      <c r="AEA37" s="1135"/>
      <c r="AEB37" s="1135"/>
      <c r="AEC37" s="1135"/>
      <c r="AED37" s="1135"/>
      <c r="AEE37" s="1135"/>
      <c r="AEF37" s="1135"/>
      <c r="AEG37" s="1135"/>
      <c r="AEH37" s="1135"/>
      <c r="AEI37" s="1135"/>
      <c r="AEJ37" s="1135"/>
      <c r="AEK37" s="1135"/>
      <c r="AEL37" s="1135"/>
      <c r="AEM37" s="1135"/>
      <c r="AEN37" s="1135"/>
      <c r="AEO37" s="1135"/>
      <c r="AEP37" s="1135"/>
      <c r="AEQ37" s="1135"/>
      <c r="AER37" s="1135"/>
      <c r="AES37" s="1135"/>
      <c r="AET37" s="1135"/>
      <c r="AEU37" s="1135"/>
      <c r="AEV37" s="1135"/>
      <c r="AEW37" s="1135"/>
      <c r="AEX37" s="1135"/>
      <c r="AEY37" s="1135"/>
      <c r="AEZ37" s="1135"/>
      <c r="AFA37" s="1135"/>
      <c r="AFB37" s="1135"/>
      <c r="AFC37" s="1135"/>
      <c r="AFD37" s="1135"/>
      <c r="AFE37" s="1135"/>
      <c r="AFF37" s="1135"/>
      <c r="AFG37" s="1135"/>
      <c r="AFH37" s="1135"/>
      <c r="AFI37" s="1135"/>
      <c r="AFJ37" s="1135"/>
      <c r="AFK37" s="1135"/>
      <c r="AFL37" s="1135"/>
      <c r="AFM37" s="1135"/>
      <c r="AFN37" s="1135"/>
      <c r="AFO37" s="1135"/>
      <c r="AFP37" s="1135"/>
      <c r="AFQ37" s="1135"/>
      <c r="AFR37" s="1135"/>
      <c r="AFS37" s="1135"/>
      <c r="AFT37" s="1135"/>
      <c r="AFU37" s="1135"/>
      <c r="AFV37" s="1135"/>
      <c r="AFW37" s="1135"/>
      <c r="AFX37" s="1135"/>
      <c r="AFY37" s="1135"/>
      <c r="AFZ37" s="1135"/>
      <c r="AGA37" s="1135"/>
      <c r="AGB37" s="1135"/>
      <c r="AGC37" s="1135"/>
      <c r="AGD37" s="1135"/>
      <c r="AGE37" s="1135"/>
      <c r="AGF37" s="1135"/>
      <c r="AGG37" s="1135"/>
      <c r="AGH37" s="1135"/>
      <c r="AGI37" s="1135"/>
      <c r="AGJ37" s="1135"/>
      <c r="AGK37" s="1135"/>
      <c r="AGL37" s="1135"/>
      <c r="AGM37" s="1135"/>
      <c r="AGN37" s="1135"/>
      <c r="AGO37" s="1135"/>
      <c r="AGP37" s="1135"/>
      <c r="AGQ37" s="1135"/>
      <c r="AGR37" s="1135"/>
      <c r="AGS37" s="1135"/>
      <c r="AGT37" s="1135"/>
      <c r="AGU37" s="1135"/>
      <c r="AGV37" s="1135"/>
      <c r="AGW37" s="1135"/>
      <c r="AGX37" s="1135"/>
      <c r="AGY37" s="1135"/>
      <c r="AGZ37" s="1135"/>
      <c r="AHA37" s="1135"/>
      <c r="AHB37" s="1135"/>
      <c r="AHC37" s="1135"/>
      <c r="AHD37" s="1135"/>
      <c r="AHE37" s="1135"/>
      <c r="AHF37" s="1135"/>
      <c r="AHG37" s="1135"/>
      <c r="AHH37" s="1135"/>
      <c r="AHI37" s="1135"/>
      <c r="AHJ37" s="1135"/>
      <c r="AHK37" s="1135"/>
      <c r="AHL37" s="1135"/>
      <c r="AHM37" s="1135"/>
      <c r="AHN37" s="1135"/>
      <c r="AHO37" s="1135"/>
      <c r="AHP37" s="1135"/>
      <c r="AHQ37" s="1135"/>
      <c r="AHR37" s="1135"/>
      <c r="AHS37" s="1135"/>
      <c r="AHT37" s="1135"/>
      <c r="AHU37" s="1135"/>
      <c r="AHV37" s="1135"/>
      <c r="AHW37" s="1135"/>
      <c r="AHX37" s="1135"/>
      <c r="AHY37" s="1135"/>
      <c r="AHZ37" s="1135"/>
      <c r="AIA37" s="1135"/>
      <c r="AIB37" s="1135"/>
      <c r="AIC37" s="1135"/>
      <c r="AID37" s="1135"/>
      <c r="AIE37" s="1135"/>
      <c r="AIF37" s="1135"/>
      <c r="AIG37" s="1135"/>
      <c r="AIH37" s="1135"/>
      <c r="AII37" s="1135"/>
      <c r="AIJ37" s="1135"/>
      <c r="AIK37" s="1135"/>
      <c r="AIL37" s="1135"/>
      <c r="AIM37" s="1135"/>
      <c r="AIN37" s="1135"/>
      <c r="AIO37" s="1135"/>
      <c r="AIP37" s="1135"/>
      <c r="AIQ37" s="1135"/>
      <c r="AIR37" s="1135"/>
      <c r="AIS37" s="1135"/>
      <c r="AIT37" s="1135"/>
      <c r="AIU37" s="1135"/>
      <c r="AIV37" s="1135"/>
      <c r="AIW37" s="1135"/>
      <c r="AIX37" s="1135"/>
      <c r="AIY37" s="1135"/>
      <c r="AIZ37" s="1135"/>
      <c r="AJA37" s="1135"/>
      <c r="AJB37" s="1135"/>
      <c r="AJC37" s="1135"/>
      <c r="AJD37" s="1135"/>
      <c r="AJE37" s="1135"/>
      <c r="AJF37" s="1135"/>
      <c r="AJG37" s="1135"/>
      <c r="AJH37" s="1135"/>
      <c r="AJI37" s="1135"/>
      <c r="AJJ37" s="1135"/>
      <c r="AJK37" s="1135"/>
      <c r="AJL37" s="1135"/>
      <c r="AJM37" s="1135"/>
      <c r="AJN37" s="1135"/>
      <c r="AJO37" s="1135"/>
      <c r="AJP37" s="1135"/>
      <c r="AJQ37" s="1135"/>
      <c r="AJR37" s="1135"/>
      <c r="AJS37" s="1135"/>
      <c r="AJT37" s="1135"/>
      <c r="AJU37" s="1135"/>
      <c r="AJV37" s="1135"/>
      <c r="AJW37" s="1135"/>
      <c r="AJX37" s="1135"/>
      <c r="AJY37" s="1135"/>
      <c r="AJZ37" s="1135"/>
      <c r="AKA37" s="1135"/>
      <c r="AKB37" s="1135"/>
      <c r="AKC37" s="1135"/>
      <c r="AKD37" s="1135"/>
      <c r="AKE37" s="1135"/>
      <c r="AKF37" s="1135"/>
      <c r="AKG37" s="1135"/>
      <c r="AKH37" s="1135"/>
      <c r="AKI37" s="1135"/>
      <c r="AKJ37" s="1135"/>
      <c r="AKK37" s="1135"/>
      <c r="AKL37" s="1135"/>
      <c r="AKM37" s="1135"/>
      <c r="AKN37" s="1135"/>
      <c r="AKO37" s="1135"/>
      <c r="AKP37" s="1135"/>
      <c r="AKQ37" s="1135"/>
      <c r="AKR37" s="1135"/>
      <c r="AKS37" s="1135"/>
      <c r="AKT37" s="1135"/>
      <c r="AKU37" s="1135"/>
      <c r="AKV37" s="1135"/>
      <c r="AKW37" s="1135"/>
      <c r="AKX37" s="1135"/>
      <c r="AKY37" s="1135"/>
      <c r="AKZ37" s="1135"/>
      <c r="ALA37" s="1135"/>
      <c r="ALB37" s="1135"/>
      <c r="ALC37" s="1135"/>
      <c r="ALD37" s="1135"/>
      <c r="ALE37" s="1135"/>
      <c r="ALF37" s="1135"/>
      <c r="ALG37" s="1135"/>
      <c r="ALH37" s="1135"/>
      <c r="ALI37" s="1135"/>
      <c r="ALJ37" s="1135"/>
      <c r="ALK37" s="1135"/>
      <c r="ALL37" s="1135"/>
      <c r="ALM37" s="1135"/>
      <c r="ALN37" s="1135"/>
      <c r="ALO37" s="1135"/>
      <c r="ALP37" s="1135"/>
      <c r="ALQ37" s="1135"/>
      <c r="ALR37" s="1135"/>
      <c r="ALS37" s="1135"/>
      <c r="ALT37" s="1135"/>
      <c r="ALU37" s="1135"/>
      <c r="ALV37" s="1135"/>
      <c r="ALW37" s="1135"/>
      <c r="ALX37" s="1135"/>
      <c r="ALY37" s="1135"/>
      <c r="ALZ37" s="1135"/>
      <c r="AMA37" s="1135"/>
      <c r="AMB37" s="1135"/>
      <c r="AMC37" s="1135"/>
      <c r="AMD37" s="1135"/>
      <c r="AME37" s="1135"/>
      <c r="AMF37" s="1135"/>
      <c r="AMG37" s="1135"/>
      <c r="AMH37" s="1135"/>
      <c r="AMI37" s="1135"/>
      <c r="AMJ37" s="1135"/>
      <c r="AMK37" s="1135"/>
      <c r="AML37" s="1135"/>
      <c r="AMM37" s="1135"/>
      <c r="AMN37" s="1135"/>
      <c r="AMO37" s="1135"/>
      <c r="AMP37" s="1135"/>
      <c r="AMQ37" s="1135"/>
      <c r="AMR37" s="1135"/>
      <c r="AMS37" s="1135"/>
      <c r="AMT37" s="1135"/>
      <c r="AMU37" s="1135"/>
      <c r="AMV37" s="1135"/>
      <c r="AMW37" s="1135"/>
      <c r="AMX37" s="1135"/>
      <c r="AMY37" s="1135"/>
      <c r="AMZ37" s="1135"/>
      <c r="ANA37" s="1135"/>
      <c r="ANB37" s="1135"/>
      <c r="ANC37" s="1135"/>
      <c r="AND37" s="1135"/>
      <c r="ANE37" s="1135"/>
      <c r="ANF37" s="1135"/>
      <c r="ANG37" s="1135"/>
      <c r="ANH37" s="1135"/>
      <c r="ANI37" s="1135"/>
      <c r="ANJ37" s="1135"/>
      <c r="ANK37" s="1135"/>
      <c r="ANL37" s="1135"/>
      <c r="ANM37" s="1135"/>
      <c r="ANN37" s="1135"/>
      <c r="ANO37" s="1135"/>
      <c r="ANP37" s="1135"/>
      <c r="ANQ37" s="1135"/>
      <c r="ANR37" s="1135"/>
      <c r="ANS37" s="1135"/>
      <c r="ANT37" s="1135"/>
      <c r="ANU37" s="1135"/>
      <c r="ANV37" s="1135"/>
      <c r="ANW37" s="1135"/>
      <c r="ANX37" s="1135"/>
      <c r="ANY37" s="1135"/>
      <c r="ANZ37" s="1135"/>
      <c r="AOA37" s="1135"/>
      <c r="AOB37" s="1135"/>
      <c r="AOC37" s="1135"/>
      <c r="AOD37" s="1135"/>
      <c r="AOE37" s="1135"/>
      <c r="AOF37" s="1135"/>
      <c r="AOG37" s="1135"/>
      <c r="AOH37" s="1135"/>
      <c r="AOI37" s="1135"/>
      <c r="AOJ37" s="1135"/>
      <c r="AOK37" s="1135"/>
      <c r="AOL37" s="1135"/>
      <c r="AOM37" s="1135"/>
      <c r="AON37" s="1135"/>
      <c r="AOO37" s="1135"/>
      <c r="AOP37" s="1135"/>
      <c r="AOQ37" s="1135"/>
      <c r="AOR37" s="1135"/>
      <c r="AOS37" s="1135"/>
      <c r="AOT37" s="1135"/>
      <c r="AOU37" s="1135"/>
      <c r="AOV37" s="1135"/>
      <c r="AOW37" s="1135"/>
      <c r="AOX37" s="1135"/>
      <c r="AOY37" s="1135"/>
      <c r="AOZ37" s="1135"/>
      <c r="APA37" s="1135"/>
      <c r="APB37" s="1135"/>
      <c r="APC37" s="1135"/>
      <c r="APD37" s="1135"/>
      <c r="APE37" s="1135"/>
      <c r="APF37" s="1135"/>
      <c r="APG37" s="1135"/>
      <c r="APH37" s="1135"/>
      <c r="API37" s="1135"/>
      <c r="APJ37" s="1135"/>
      <c r="APK37" s="1135"/>
      <c r="APL37" s="1135"/>
      <c r="APM37" s="1135"/>
      <c r="APN37" s="1135"/>
      <c r="APO37" s="1135"/>
      <c r="APP37" s="1135"/>
      <c r="APQ37" s="1135"/>
      <c r="APR37" s="1135"/>
      <c r="APS37" s="1135"/>
      <c r="APT37" s="1135"/>
      <c r="APU37" s="1135"/>
      <c r="APV37" s="1135"/>
      <c r="APW37" s="1135"/>
      <c r="APX37" s="1135"/>
      <c r="APY37" s="1135"/>
      <c r="APZ37" s="1135"/>
      <c r="AQA37" s="1135"/>
      <c r="AQB37" s="1135"/>
      <c r="AQC37" s="1135"/>
      <c r="AQD37" s="1135"/>
      <c r="AQE37" s="1135"/>
      <c r="AQF37" s="1135"/>
      <c r="AQG37" s="1135"/>
      <c r="AQH37" s="1135"/>
      <c r="AQI37" s="1135"/>
      <c r="AQJ37" s="1135"/>
      <c r="AQK37" s="1135"/>
      <c r="AQL37" s="1135"/>
      <c r="AQM37" s="1135"/>
      <c r="AQN37" s="1135"/>
      <c r="AQO37" s="1135"/>
      <c r="AQP37" s="1135"/>
      <c r="AQQ37" s="1135"/>
      <c r="AQR37" s="1135"/>
      <c r="AQS37" s="1135"/>
      <c r="AQT37" s="1135"/>
      <c r="AQU37" s="1135"/>
      <c r="AQV37" s="1135"/>
      <c r="AQW37" s="1135"/>
      <c r="AQX37" s="1135"/>
      <c r="AQY37" s="1135"/>
      <c r="AQZ37" s="1135"/>
      <c r="ARA37" s="1135"/>
      <c r="ARB37" s="1135"/>
      <c r="ARC37" s="1135"/>
      <c r="ARD37" s="1135"/>
      <c r="ARE37" s="1135"/>
      <c r="ARF37" s="1135"/>
      <c r="ARG37" s="1135"/>
      <c r="ARH37" s="1135"/>
      <c r="ARI37" s="1135"/>
      <c r="ARJ37" s="1135"/>
      <c r="ARK37" s="1135"/>
      <c r="ARL37" s="1135"/>
      <c r="ARM37" s="1135"/>
      <c r="ARN37" s="1135"/>
      <c r="ARO37" s="1135"/>
      <c r="ARP37" s="1135"/>
      <c r="ARQ37" s="1135"/>
      <c r="ARR37" s="1135"/>
      <c r="ARS37" s="1135"/>
      <c r="ART37" s="1135"/>
      <c r="ARU37" s="1135"/>
      <c r="ARV37" s="1135"/>
      <c r="ARW37" s="1135"/>
      <c r="ARX37" s="1135"/>
      <c r="ARY37" s="1135"/>
      <c r="ARZ37" s="1135"/>
      <c r="ASA37" s="1135"/>
      <c r="ASB37" s="1135"/>
      <c r="ASC37" s="1135"/>
      <c r="ASD37" s="1135"/>
      <c r="ASE37" s="1135"/>
      <c r="ASF37" s="1135"/>
      <c r="ASG37" s="1135"/>
      <c r="ASH37" s="1135"/>
      <c r="ASI37" s="1135"/>
      <c r="ASJ37" s="1135"/>
      <c r="ASK37" s="1135"/>
      <c r="ASL37" s="1135"/>
      <c r="ASM37" s="1135"/>
      <c r="ASN37" s="1135"/>
      <c r="ASO37" s="1135"/>
      <c r="ASP37" s="1135"/>
      <c r="ASQ37" s="1135"/>
      <c r="ASR37" s="1135"/>
      <c r="ASS37" s="1135"/>
      <c r="AST37" s="1135"/>
      <c r="ASU37" s="1135"/>
      <c r="ASV37" s="1135"/>
      <c r="ASW37" s="1135"/>
      <c r="ASX37" s="1135"/>
      <c r="ASY37" s="1135"/>
      <c r="ASZ37" s="1135"/>
      <c r="ATA37" s="1135"/>
      <c r="ATB37" s="1135"/>
      <c r="ATC37" s="1135"/>
      <c r="ATD37" s="1135"/>
      <c r="ATE37" s="1135"/>
      <c r="ATF37" s="1135"/>
      <c r="ATG37" s="1135"/>
      <c r="ATH37" s="1135"/>
      <c r="ATI37" s="1135"/>
      <c r="ATJ37" s="1135"/>
      <c r="ATK37" s="1135"/>
      <c r="ATL37" s="1135"/>
      <c r="ATM37" s="1135"/>
      <c r="ATN37" s="1135"/>
      <c r="ATO37" s="1135"/>
      <c r="ATP37" s="1135"/>
      <c r="ATQ37" s="1135"/>
      <c r="ATR37" s="1135"/>
      <c r="ATS37" s="1135"/>
      <c r="ATT37" s="1135"/>
      <c r="ATU37" s="1135"/>
      <c r="ATV37" s="1135"/>
      <c r="ATW37" s="1135"/>
      <c r="ATX37" s="1135"/>
      <c r="ATY37" s="1135"/>
      <c r="ATZ37" s="1135"/>
      <c r="AUA37" s="1135"/>
      <c r="AUB37" s="1135"/>
      <c r="AUC37" s="1135"/>
      <c r="AUD37" s="1135"/>
      <c r="AUE37" s="1135"/>
      <c r="AUF37" s="1135"/>
      <c r="AUG37" s="1135"/>
      <c r="AUH37" s="1135"/>
      <c r="AUI37" s="1135"/>
      <c r="AUJ37" s="1135"/>
      <c r="AUK37" s="1135"/>
      <c r="AUL37" s="1135"/>
      <c r="AUM37" s="1135"/>
      <c r="AUN37" s="1135"/>
      <c r="AUO37" s="1135"/>
      <c r="AUP37" s="1135"/>
      <c r="AUQ37" s="1135"/>
      <c r="AUR37" s="1135"/>
      <c r="AUS37" s="1135"/>
      <c r="AUT37" s="1135"/>
      <c r="AUU37" s="1135"/>
      <c r="AUV37" s="1135"/>
      <c r="AUW37" s="1135"/>
      <c r="AUX37" s="1135"/>
      <c r="AUY37" s="1135"/>
      <c r="AUZ37" s="1135"/>
      <c r="AVA37" s="1135"/>
      <c r="AVB37" s="1135"/>
      <c r="AVC37" s="1135"/>
      <c r="AVD37" s="1135"/>
      <c r="AVE37" s="1135"/>
      <c r="AVF37" s="1135"/>
      <c r="AVG37" s="1135"/>
      <c r="AVH37" s="1135"/>
      <c r="AVI37" s="1135"/>
      <c r="AVJ37" s="1135"/>
      <c r="AVK37" s="1135"/>
      <c r="AVL37" s="1135"/>
      <c r="AVM37" s="1135"/>
      <c r="AVN37" s="1135"/>
      <c r="AVO37" s="1135"/>
      <c r="AVP37" s="1135"/>
      <c r="AVQ37" s="1135"/>
      <c r="AVR37" s="1135"/>
      <c r="AVS37" s="1135"/>
      <c r="AVT37" s="1135"/>
      <c r="AVU37" s="1135"/>
      <c r="AVV37" s="1135"/>
      <c r="AVW37" s="1135"/>
      <c r="AVX37" s="1135"/>
      <c r="AVY37" s="1135"/>
      <c r="AVZ37" s="1135"/>
      <c r="AWA37" s="1135"/>
      <c r="AWB37" s="1135"/>
      <c r="AWC37" s="1135"/>
      <c r="AWD37" s="1135"/>
      <c r="AWE37" s="1135"/>
      <c r="AWF37" s="1135"/>
      <c r="AWG37" s="1135"/>
      <c r="AWH37" s="1135"/>
      <c r="AWI37" s="1135"/>
      <c r="AWJ37" s="1135"/>
      <c r="AWK37" s="1135"/>
      <c r="AWL37" s="1135"/>
      <c r="AWM37" s="1135"/>
      <c r="AWN37" s="1135"/>
      <c r="AWO37" s="1135"/>
      <c r="AWP37" s="1135"/>
      <c r="AWQ37" s="1135"/>
      <c r="AWR37" s="1135"/>
      <c r="AWS37" s="1135"/>
      <c r="AWT37" s="1135"/>
      <c r="AWU37" s="1135"/>
      <c r="AWV37" s="1135"/>
      <c r="AWW37" s="1135"/>
      <c r="AWX37" s="1135"/>
      <c r="AWY37" s="1135"/>
      <c r="AWZ37" s="1135"/>
      <c r="AXA37" s="1135"/>
      <c r="AXB37" s="1135"/>
      <c r="AXC37" s="1135"/>
      <c r="AXD37" s="1135"/>
      <c r="AXE37" s="1135"/>
      <c r="AXF37" s="1135"/>
      <c r="AXG37" s="1135"/>
      <c r="AXH37" s="1135"/>
      <c r="AXI37" s="1135"/>
      <c r="AXJ37" s="1135"/>
      <c r="AXK37" s="1135"/>
      <c r="AXL37" s="1135"/>
      <c r="AXM37" s="1135"/>
      <c r="AXN37" s="1135"/>
      <c r="AXO37" s="1135"/>
      <c r="AXP37" s="1135"/>
      <c r="AXQ37" s="1135"/>
      <c r="AXR37" s="1135"/>
      <c r="AXS37" s="1135"/>
      <c r="AXT37" s="1135"/>
      <c r="AXU37" s="1135"/>
      <c r="AXV37" s="1135"/>
      <c r="AXW37" s="1135"/>
      <c r="AXX37" s="1135"/>
      <c r="AXY37" s="1135"/>
      <c r="AXZ37" s="1135"/>
      <c r="AYA37" s="1135"/>
      <c r="AYB37" s="1135"/>
      <c r="AYC37" s="1135"/>
      <c r="AYD37" s="1135"/>
      <c r="AYE37" s="1135"/>
      <c r="AYF37" s="1135"/>
      <c r="AYG37" s="1135"/>
      <c r="AYH37" s="1135"/>
      <c r="AYI37" s="1135"/>
      <c r="AYJ37" s="1135"/>
      <c r="AYK37" s="1135"/>
      <c r="AYL37" s="1135"/>
      <c r="AYM37" s="1135"/>
      <c r="AYN37" s="1135"/>
      <c r="AYO37" s="1135"/>
      <c r="AYP37" s="1135"/>
      <c r="AYQ37" s="1135"/>
      <c r="AYR37" s="1135"/>
      <c r="AYS37" s="1135"/>
      <c r="AYT37" s="1135"/>
      <c r="AYU37" s="1135"/>
      <c r="AYV37" s="1135"/>
      <c r="AYW37" s="1135"/>
      <c r="AYX37" s="1135"/>
      <c r="AYY37" s="1135"/>
      <c r="AYZ37" s="1135"/>
      <c r="AZA37" s="1135"/>
      <c r="AZB37" s="1135"/>
      <c r="AZC37" s="1135"/>
      <c r="AZD37" s="1135"/>
      <c r="AZE37" s="1135"/>
      <c r="AZF37" s="1135"/>
      <c r="AZG37" s="1135"/>
      <c r="AZH37" s="1135"/>
      <c r="AZI37" s="1135"/>
      <c r="AZJ37" s="1135"/>
      <c r="AZK37" s="1135"/>
      <c r="AZL37" s="1135"/>
      <c r="AZM37" s="1135"/>
      <c r="AZN37" s="1135"/>
      <c r="AZO37" s="1135"/>
      <c r="AZP37" s="1135"/>
      <c r="AZQ37" s="1135"/>
      <c r="AZR37" s="1135"/>
      <c r="AZS37" s="1135"/>
      <c r="AZT37" s="1135"/>
      <c r="AZU37" s="1135"/>
      <c r="AZV37" s="1135"/>
      <c r="AZW37" s="1135"/>
      <c r="AZX37" s="1135"/>
      <c r="AZY37" s="1135"/>
      <c r="AZZ37" s="1135"/>
      <c r="BAA37" s="1135"/>
      <c r="BAB37" s="1135"/>
      <c r="BAC37" s="1135"/>
      <c r="BAD37" s="1135"/>
      <c r="BAE37" s="1135"/>
      <c r="BAF37" s="1135"/>
      <c r="BAG37" s="1135"/>
      <c r="BAH37" s="1135"/>
      <c r="BAI37" s="1135"/>
      <c r="BAJ37" s="1135"/>
      <c r="BAK37" s="1135"/>
      <c r="BAL37" s="1135"/>
      <c r="BAM37" s="1135"/>
      <c r="BAN37" s="1135"/>
      <c r="BAO37" s="1135"/>
      <c r="BAP37" s="1135"/>
      <c r="BAQ37" s="1135"/>
      <c r="BAR37" s="1135"/>
      <c r="BAS37" s="1135"/>
      <c r="BAT37" s="1135"/>
      <c r="BAU37" s="1135"/>
      <c r="BAV37" s="1135"/>
      <c r="BAW37" s="1135"/>
      <c r="BAX37" s="1135"/>
      <c r="BAY37" s="1135"/>
      <c r="BAZ37" s="1135"/>
      <c r="BBA37" s="1135"/>
      <c r="BBB37" s="1135"/>
      <c r="BBC37" s="1135"/>
      <c r="BBD37" s="1135"/>
      <c r="BBE37" s="1135"/>
      <c r="BBF37" s="1135"/>
      <c r="BBG37" s="1135"/>
      <c r="BBH37" s="1135"/>
      <c r="BBI37" s="1135"/>
      <c r="BBJ37" s="1135"/>
      <c r="BBK37" s="1135"/>
      <c r="BBL37" s="1135"/>
      <c r="BBM37" s="1135"/>
      <c r="BBN37" s="1135"/>
      <c r="BBO37" s="1135"/>
      <c r="BBP37" s="1135"/>
      <c r="BBQ37" s="1135"/>
      <c r="BBR37" s="1135"/>
      <c r="BBS37" s="1135"/>
      <c r="BBT37" s="1135"/>
      <c r="BBU37" s="1135"/>
      <c r="BBV37" s="1135"/>
      <c r="BBW37" s="1135"/>
      <c r="BBX37" s="1135"/>
      <c r="BBY37" s="1135"/>
      <c r="BBZ37" s="1135"/>
      <c r="BCA37" s="1135"/>
      <c r="BCB37" s="1135"/>
      <c r="BCC37" s="1135"/>
      <c r="BCD37" s="1135"/>
      <c r="BCE37" s="1135"/>
      <c r="BCF37" s="1135"/>
      <c r="BCG37" s="1135"/>
      <c r="BCH37" s="1135"/>
      <c r="BCI37" s="1135"/>
      <c r="BCJ37" s="1135"/>
      <c r="BCK37" s="1135"/>
      <c r="BCL37" s="1135"/>
      <c r="BCM37" s="1135"/>
      <c r="BCN37" s="1135"/>
      <c r="BCO37" s="1135"/>
      <c r="BCP37" s="1135"/>
      <c r="BCQ37" s="1135"/>
      <c r="BCR37" s="1135"/>
      <c r="BCS37" s="1135"/>
      <c r="BCT37" s="1135"/>
      <c r="BCU37" s="1135"/>
      <c r="BCV37" s="1135"/>
      <c r="BCW37" s="1135"/>
      <c r="BCX37" s="1135"/>
      <c r="BCY37" s="1135"/>
      <c r="BCZ37" s="1135"/>
      <c r="BDA37" s="1135"/>
      <c r="BDB37" s="1135"/>
      <c r="BDC37" s="1135"/>
      <c r="BDD37" s="1135"/>
      <c r="BDE37" s="1135"/>
      <c r="BDF37" s="1135"/>
      <c r="BDG37" s="1135"/>
      <c r="BDH37" s="1135"/>
      <c r="BDI37" s="1135"/>
      <c r="BDJ37" s="1135"/>
      <c r="BDK37" s="1135"/>
      <c r="BDL37" s="1135"/>
      <c r="BDM37" s="1135"/>
      <c r="BDN37" s="1135"/>
      <c r="BDO37" s="1135"/>
      <c r="BDP37" s="1135"/>
      <c r="BDQ37" s="1135"/>
      <c r="BDR37" s="1135"/>
      <c r="BDS37" s="1135"/>
      <c r="BDT37" s="1135"/>
      <c r="BDU37" s="1135"/>
      <c r="BDV37" s="1135"/>
      <c r="BDW37" s="1135"/>
      <c r="BDX37" s="1135"/>
      <c r="BDY37" s="1135"/>
      <c r="BDZ37" s="1135"/>
      <c r="BEA37" s="1135"/>
      <c r="BEB37" s="1135"/>
      <c r="BEC37" s="1135"/>
      <c r="BED37" s="1135"/>
      <c r="BEE37" s="1135"/>
      <c r="BEF37" s="1135"/>
      <c r="BEG37" s="1135"/>
      <c r="BEH37" s="1135"/>
      <c r="BEI37" s="1135"/>
      <c r="BEJ37" s="1135"/>
      <c r="BEK37" s="1135"/>
      <c r="BEL37" s="1135"/>
      <c r="BEM37" s="1135"/>
      <c r="BEN37" s="1135"/>
      <c r="BEO37" s="1135"/>
      <c r="BEP37" s="1135"/>
      <c r="BEQ37" s="1135"/>
      <c r="BER37" s="1135"/>
      <c r="BES37" s="1135"/>
      <c r="BET37" s="1135"/>
      <c r="BEU37" s="1135"/>
      <c r="BEV37" s="1135"/>
      <c r="BEW37" s="1135"/>
      <c r="BEX37" s="1135"/>
      <c r="BEY37" s="1135"/>
      <c r="BEZ37" s="1135"/>
      <c r="BFA37" s="1135"/>
      <c r="BFB37" s="1135"/>
      <c r="BFC37" s="1135"/>
      <c r="BFD37" s="1135"/>
      <c r="BFE37" s="1135"/>
      <c r="BFF37" s="1135"/>
      <c r="BFG37" s="1135"/>
      <c r="BFH37" s="1135"/>
      <c r="BFI37" s="1135"/>
      <c r="BFJ37" s="1135"/>
      <c r="BFK37" s="1135"/>
      <c r="BFL37" s="1135"/>
      <c r="BFM37" s="1135"/>
      <c r="BFN37" s="1135"/>
      <c r="BFO37" s="1135"/>
      <c r="BFP37" s="1135"/>
      <c r="BFQ37" s="1135"/>
      <c r="BFR37" s="1135"/>
      <c r="BFS37" s="1135"/>
      <c r="BFT37" s="1135"/>
      <c r="BFU37" s="1135"/>
      <c r="BFV37" s="1135"/>
      <c r="BFW37" s="1135"/>
      <c r="BFX37" s="1135"/>
      <c r="BFY37" s="1135"/>
      <c r="BFZ37" s="1135"/>
      <c r="BGA37" s="1135"/>
      <c r="BGB37" s="1135"/>
      <c r="BGC37" s="1135"/>
      <c r="BGD37" s="1135"/>
      <c r="BGE37" s="1135"/>
      <c r="BGF37" s="1135"/>
      <c r="BGG37" s="1135"/>
      <c r="BGH37" s="1135"/>
      <c r="BGI37" s="1135"/>
      <c r="BGJ37" s="1135"/>
      <c r="BGK37" s="1135"/>
      <c r="BGL37" s="1135"/>
      <c r="BGM37" s="1135"/>
      <c r="BGN37" s="1135"/>
      <c r="BGO37" s="1135"/>
      <c r="BGP37" s="1135"/>
      <c r="BGQ37" s="1135"/>
      <c r="BGR37" s="1135"/>
      <c r="BGS37" s="1135"/>
      <c r="BGT37" s="1135"/>
      <c r="BGU37" s="1135"/>
      <c r="BGV37" s="1135"/>
      <c r="BGW37" s="1135"/>
      <c r="BGX37" s="1135"/>
      <c r="BGY37" s="1135"/>
      <c r="BGZ37" s="1135"/>
      <c r="BHA37" s="1135"/>
      <c r="BHB37" s="1135"/>
      <c r="BHC37" s="1135"/>
      <c r="BHD37" s="1135"/>
      <c r="BHE37" s="1135"/>
      <c r="BHF37" s="1135"/>
      <c r="BHG37" s="1135"/>
      <c r="BHH37" s="1135"/>
      <c r="BHI37" s="1135"/>
      <c r="BHJ37" s="1135"/>
      <c r="BHK37" s="1135"/>
      <c r="BHL37" s="1135"/>
      <c r="BHM37" s="1135"/>
      <c r="BHN37" s="1135"/>
      <c r="BHO37" s="1135"/>
      <c r="BHP37" s="1135"/>
      <c r="BHQ37" s="1135"/>
      <c r="BHR37" s="1135"/>
      <c r="BHS37" s="1135"/>
      <c r="BHT37" s="1135"/>
      <c r="BHU37" s="1135"/>
      <c r="BHV37" s="1135"/>
      <c r="BHW37" s="1135"/>
      <c r="BHX37" s="1135"/>
      <c r="BHY37" s="1135"/>
      <c r="BHZ37" s="1135"/>
      <c r="BIA37" s="1135"/>
      <c r="BIB37" s="1135"/>
      <c r="BIC37" s="1135"/>
      <c r="BID37" s="1135"/>
      <c r="BIE37" s="1135"/>
      <c r="BIF37" s="1135"/>
      <c r="BIG37" s="1135"/>
      <c r="BIH37" s="1135"/>
      <c r="BII37" s="1135"/>
      <c r="BIJ37" s="1135"/>
      <c r="BIK37" s="1135"/>
      <c r="BIL37" s="1135"/>
      <c r="BIM37" s="1135"/>
      <c r="BIN37" s="1135"/>
      <c r="BIO37" s="1135"/>
      <c r="BIP37" s="1135"/>
      <c r="BIQ37" s="1135"/>
      <c r="BIR37" s="1135"/>
      <c r="BIS37" s="1135"/>
      <c r="BIT37" s="1135"/>
      <c r="BIU37" s="1135"/>
      <c r="BIV37" s="1135"/>
      <c r="BIW37" s="1135"/>
      <c r="BIX37" s="1135"/>
      <c r="BIY37" s="1135"/>
      <c r="BIZ37" s="1135"/>
      <c r="BJA37" s="1135"/>
      <c r="BJB37" s="1135"/>
      <c r="BJC37" s="1135"/>
      <c r="BJD37" s="1135"/>
      <c r="BJE37" s="1135"/>
      <c r="BJF37" s="1135"/>
      <c r="BJG37" s="1135"/>
      <c r="BJH37" s="1135"/>
      <c r="BJI37" s="1135"/>
      <c r="BJJ37" s="1135"/>
      <c r="BJK37" s="1135"/>
      <c r="BJL37" s="1135"/>
      <c r="BJM37" s="1135"/>
      <c r="BJN37" s="1135"/>
      <c r="BJO37" s="1135"/>
      <c r="BJP37" s="1135"/>
      <c r="BJQ37" s="1135"/>
      <c r="BJR37" s="1135"/>
      <c r="BJS37" s="1135"/>
      <c r="BJT37" s="1135"/>
      <c r="BJU37" s="1135"/>
      <c r="BJV37" s="1135"/>
      <c r="BJW37" s="1135"/>
      <c r="BJX37" s="1135"/>
      <c r="BJY37" s="1135"/>
      <c r="BJZ37" s="1135"/>
      <c r="BKA37" s="1135"/>
      <c r="BKB37" s="1135"/>
      <c r="BKC37" s="1135"/>
      <c r="BKD37" s="1135"/>
      <c r="BKE37" s="1135"/>
      <c r="BKF37" s="1135"/>
      <c r="BKG37" s="1135"/>
      <c r="BKH37" s="1135"/>
      <c r="BKI37" s="1135"/>
      <c r="BKJ37" s="1135"/>
      <c r="BKK37" s="1135"/>
      <c r="BKL37" s="1135"/>
      <c r="BKM37" s="1135"/>
      <c r="BKN37" s="1135"/>
      <c r="BKO37" s="1135"/>
      <c r="BKP37" s="1135"/>
      <c r="BKQ37" s="1135"/>
      <c r="BKR37" s="1135"/>
      <c r="BKS37" s="1135"/>
      <c r="BKT37" s="1135"/>
      <c r="BKU37" s="1135"/>
      <c r="BKV37" s="1135"/>
      <c r="BKW37" s="1135"/>
      <c r="BKX37" s="1135"/>
      <c r="BKY37" s="1135"/>
      <c r="BKZ37" s="1135"/>
      <c r="BLA37" s="1135"/>
      <c r="BLB37" s="1135"/>
      <c r="BLC37" s="1135"/>
      <c r="BLD37" s="1135"/>
      <c r="BLE37" s="1135"/>
      <c r="BLF37" s="1135"/>
      <c r="BLG37" s="1135"/>
      <c r="BLH37" s="1135"/>
      <c r="BLI37" s="1135"/>
      <c r="BLJ37" s="1135"/>
      <c r="BLK37" s="1135"/>
      <c r="BLL37" s="1135"/>
      <c r="BLM37" s="1135"/>
      <c r="BLN37" s="1135"/>
      <c r="BLO37" s="1135"/>
      <c r="BLP37" s="1135"/>
      <c r="BLQ37" s="1135"/>
      <c r="BLR37" s="1135"/>
      <c r="BLS37" s="1135"/>
      <c r="BLT37" s="1135"/>
      <c r="BLU37" s="1135"/>
      <c r="BLV37" s="1135"/>
      <c r="BLW37" s="1135"/>
      <c r="BLX37" s="1135"/>
      <c r="BLY37" s="1135"/>
      <c r="BLZ37" s="1135"/>
      <c r="BMA37" s="1135"/>
      <c r="BMB37" s="1135"/>
      <c r="BMC37" s="1135"/>
      <c r="BMD37" s="1135"/>
      <c r="BME37" s="1135"/>
      <c r="BMF37" s="1135"/>
      <c r="BMG37" s="1135"/>
      <c r="BMH37" s="1135"/>
      <c r="BMI37" s="1135"/>
      <c r="BMJ37" s="1135"/>
      <c r="BMK37" s="1135"/>
      <c r="BML37" s="1135"/>
      <c r="BMM37" s="1135"/>
      <c r="BMN37" s="1135"/>
      <c r="BMO37" s="1135"/>
      <c r="BMP37" s="1135"/>
      <c r="BMQ37" s="1135"/>
      <c r="BMR37" s="1135"/>
      <c r="BMS37" s="1135"/>
      <c r="BMT37" s="1135"/>
      <c r="BMU37" s="1135"/>
      <c r="BMV37" s="1135"/>
      <c r="BMW37" s="1135"/>
      <c r="BMX37" s="1135"/>
      <c r="BMY37" s="1135"/>
      <c r="BMZ37" s="1135"/>
      <c r="BNA37" s="1135"/>
      <c r="BNB37" s="1135"/>
      <c r="BNC37" s="1135"/>
      <c r="BND37" s="1135"/>
      <c r="BNE37" s="1135"/>
      <c r="BNF37" s="1135"/>
      <c r="BNG37" s="1135"/>
      <c r="BNH37" s="1135"/>
      <c r="BNI37" s="1135"/>
      <c r="BNJ37" s="1135"/>
      <c r="BNK37" s="1135"/>
      <c r="BNL37" s="1135"/>
      <c r="BNM37" s="1135"/>
      <c r="BNN37" s="1135"/>
      <c r="BNO37" s="1135"/>
      <c r="BNP37" s="1135"/>
      <c r="BNQ37" s="1135"/>
      <c r="BNR37" s="1135"/>
      <c r="BNS37" s="1135"/>
      <c r="BNT37" s="1135"/>
      <c r="BNU37" s="1135"/>
      <c r="BNV37" s="1135"/>
      <c r="BNW37" s="1135"/>
      <c r="BNX37" s="1135"/>
      <c r="BNY37" s="1135"/>
      <c r="BNZ37" s="1135"/>
      <c r="BOA37" s="1135"/>
      <c r="BOB37" s="1135"/>
      <c r="BOC37" s="1135"/>
      <c r="BOD37" s="1135"/>
      <c r="BOE37" s="1135"/>
      <c r="BOF37" s="1135"/>
      <c r="BOG37" s="1135"/>
      <c r="BOH37" s="1135"/>
      <c r="BOI37" s="1135"/>
      <c r="BOJ37" s="1135"/>
      <c r="BOK37" s="1135"/>
      <c r="BOL37" s="1135"/>
      <c r="BOM37" s="1135"/>
      <c r="BON37" s="1135"/>
      <c r="BOO37" s="1135"/>
      <c r="BOP37" s="1135"/>
      <c r="BOQ37" s="1135"/>
      <c r="BOR37" s="1135"/>
      <c r="BOS37" s="1135"/>
      <c r="BOT37" s="1135"/>
      <c r="BOU37" s="1135"/>
      <c r="BOV37" s="1135"/>
      <c r="BOW37" s="1135"/>
      <c r="BOX37" s="1135"/>
      <c r="BOY37" s="1135"/>
      <c r="BOZ37" s="1135"/>
      <c r="BPA37" s="1135"/>
      <c r="BPB37" s="1135"/>
      <c r="BPC37" s="1135"/>
      <c r="BPD37" s="1135"/>
      <c r="BPE37" s="1135"/>
      <c r="BPF37" s="1135"/>
      <c r="BPG37" s="1135"/>
      <c r="BPH37" s="1135"/>
      <c r="BPI37" s="1135"/>
      <c r="BPJ37" s="1135"/>
      <c r="BPK37" s="1135"/>
      <c r="BPL37" s="1135"/>
      <c r="BPM37" s="1135"/>
      <c r="BPN37" s="1135"/>
      <c r="BPO37" s="1135"/>
      <c r="BPP37" s="1135"/>
      <c r="BPQ37" s="1135"/>
      <c r="BPR37" s="1135"/>
      <c r="BPS37" s="1135"/>
      <c r="BPT37" s="1135"/>
      <c r="BPU37" s="1135"/>
      <c r="BPV37" s="1135"/>
      <c r="BPW37" s="1135"/>
      <c r="BPX37" s="1135"/>
      <c r="BPY37" s="1135"/>
      <c r="BPZ37" s="1135"/>
      <c r="BQA37" s="1135"/>
      <c r="BQB37" s="1135"/>
      <c r="BQC37" s="1135"/>
      <c r="BQD37" s="1135"/>
      <c r="BQE37" s="1135"/>
      <c r="BQF37" s="1135"/>
      <c r="BQG37" s="1135"/>
      <c r="BQH37" s="1135"/>
      <c r="BQI37" s="1135"/>
      <c r="BQJ37" s="1135"/>
      <c r="BQK37" s="1135"/>
      <c r="BQL37" s="1135"/>
      <c r="BQM37" s="1135"/>
      <c r="BQN37" s="1135"/>
      <c r="BQO37" s="1135"/>
      <c r="BQP37" s="1135"/>
      <c r="BQQ37" s="1135"/>
      <c r="BQR37" s="1135"/>
      <c r="BQS37" s="1135"/>
      <c r="BQT37" s="1135"/>
      <c r="BQU37" s="1135"/>
      <c r="BQV37" s="1135"/>
      <c r="BQW37" s="1135"/>
      <c r="BQX37" s="1135"/>
      <c r="BQY37" s="1135"/>
      <c r="BQZ37" s="1135"/>
      <c r="BRA37" s="1135"/>
      <c r="BRB37" s="1135"/>
      <c r="BRC37" s="1135"/>
      <c r="BRD37" s="1135"/>
      <c r="BRE37" s="1135"/>
      <c r="BRF37" s="1135"/>
      <c r="BRG37" s="1135"/>
      <c r="BRH37" s="1135"/>
      <c r="BRI37" s="1135"/>
      <c r="BRJ37" s="1135"/>
      <c r="BRK37" s="1135"/>
      <c r="BRL37" s="1135"/>
      <c r="BRM37" s="1135"/>
      <c r="BRN37" s="1135"/>
      <c r="BRO37" s="1135"/>
      <c r="BRP37" s="1135"/>
      <c r="BRQ37" s="1135"/>
      <c r="BRR37" s="1135"/>
      <c r="BRS37" s="1135"/>
      <c r="BRT37" s="1135"/>
      <c r="BRU37" s="1135"/>
      <c r="BRV37" s="1135"/>
      <c r="BRW37" s="1135"/>
      <c r="BRX37" s="1135"/>
      <c r="BRY37" s="1135"/>
      <c r="BRZ37" s="1135"/>
      <c r="BSA37" s="1135"/>
      <c r="BSB37" s="1135"/>
      <c r="BSC37" s="1135"/>
      <c r="BSD37" s="1135"/>
      <c r="BSE37" s="1135"/>
      <c r="BSF37" s="1135"/>
      <c r="BSG37" s="1135"/>
      <c r="BSH37" s="1135"/>
      <c r="BSI37" s="1135"/>
      <c r="BSJ37" s="1135"/>
      <c r="BSK37" s="1135"/>
      <c r="BSL37" s="1135"/>
      <c r="BSM37" s="1135"/>
      <c r="BSN37" s="1135"/>
      <c r="BSO37" s="1135"/>
      <c r="BSP37" s="1135"/>
      <c r="BSQ37" s="1135"/>
      <c r="BSR37" s="1135"/>
      <c r="BSS37" s="1135"/>
      <c r="BST37" s="1135"/>
      <c r="BSU37" s="1135"/>
      <c r="BSV37" s="1135"/>
      <c r="BSW37" s="1135"/>
      <c r="BSX37" s="1135"/>
      <c r="BSY37" s="1135"/>
      <c r="BSZ37" s="1135"/>
      <c r="BTA37" s="1135"/>
      <c r="BTB37" s="1135"/>
      <c r="BTC37" s="1135"/>
      <c r="BTD37" s="1135"/>
      <c r="BTE37" s="1135"/>
      <c r="BTF37" s="1135"/>
      <c r="BTG37" s="1135"/>
      <c r="BTH37" s="1135"/>
      <c r="BTI37" s="1135"/>
      <c r="BTJ37" s="1135"/>
      <c r="BTK37" s="1135"/>
      <c r="BTL37" s="1135"/>
      <c r="BTM37" s="1135"/>
      <c r="BTN37" s="1135"/>
      <c r="BTO37" s="1135"/>
      <c r="BTP37" s="1135"/>
      <c r="BTQ37" s="1135"/>
      <c r="BTR37" s="1135"/>
      <c r="BTS37" s="1135"/>
      <c r="BTT37" s="1135"/>
      <c r="BTU37" s="1135"/>
      <c r="BTV37" s="1135"/>
      <c r="BTW37" s="1135"/>
      <c r="BTX37" s="1135"/>
      <c r="BTY37" s="1135"/>
      <c r="BTZ37" s="1135"/>
      <c r="BUA37" s="1135"/>
      <c r="BUB37" s="1135"/>
      <c r="BUC37" s="1135"/>
      <c r="BUD37" s="1135"/>
      <c r="BUE37" s="1135"/>
      <c r="BUF37" s="1135"/>
      <c r="BUG37" s="1135"/>
      <c r="BUH37" s="1135"/>
      <c r="BUI37" s="1135"/>
      <c r="BUJ37" s="1135"/>
      <c r="BUK37" s="1135"/>
      <c r="BUL37" s="1135"/>
      <c r="BUM37" s="1135"/>
      <c r="BUN37" s="1135"/>
      <c r="BUO37" s="1135"/>
      <c r="BUP37" s="1135"/>
      <c r="BUQ37" s="1135"/>
      <c r="BUR37" s="1135"/>
      <c r="BUS37" s="1135"/>
      <c r="BUT37" s="1135"/>
      <c r="BUU37" s="1135"/>
      <c r="BUV37" s="1135"/>
      <c r="BUW37" s="1135"/>
      <c r="BUX37" s="1135"/>
      <c r="BUY37" s="1135"/>
      <c r="BUZ37" s="1135"/>
      <c r="BVA37" s="1135"/>
      <c r="BVB37" s="1135"/>
      <c r="BVC37" s="1135"/>
      <c r="BVD37" s="1135"/>
      <c r="BVE37" s="1135"/>
      <c r="BVF37" s="1135"/>
      <c r="BVG37" s="1135"/>
      <c r="BVH37" s="1135"/>
      <c r="BVI37" s="1135"/>
      <c r="BVJ37" s="1135"/>
      <c r="BVK37" s="1135"/>
      <c r="BVL37" s="1135"/>
      <c r="BVM37" s="1135"/>
      <c r="BVN37" s="1135"/>
      <c r="BVO37" s="1135"/>
      <c r="BVP37" s="1135"/>
      <c r="BVQ37" s="1135"/>
      <c r="BVR37" s="1135"/>
      <c r="BVS37" s="1135"/>
      <c r="BVT37" s="1135"/>
      <c r="BVU37" s="1135"/>
      <c r="BVV37" s="1135"/>
      <c r="BVW37" s="1135"/>
      <c r="BVX37" s="1135"/>
      <c r="BVY37" s="1135"/>
      <c r="BVZ37" s="1135"/>
      <c r="BWA37" s="1135"/>
      <c r="BWB37" s="1135"/>
      <c r="BWC37" s="1135"/>
      <c r="BWD37" s="1135"/>
      <c r="BWE37" s="1135"/>
      <c r="BWF37" s="1135"/>
      <c r="BWG37" s="1135"/>
      <c r="BWH37" s="1135"/>
      <c r="BWI37" s="1135"/>
      <c r="BWJ37" s="1135"/>
      <c r="BWK37" s="1135"/>
      <c r="BWL37" s="1135"/>
      <c r="BWM37" s="1135"/>
      <c r="BWN37" s="1135"/>
      <c r="BWO37" s="1135"/>
      <c r="BWP37" s="1135"/>
      <c r="BWQ37" s="1135"/>
      <c r="BWR37" s="1135"/>
      <c r="BWS37" s="1135"/>
      <c r="BWT37" s="1135"/>
      <c r="BWU37" s="1135"/>
      <c r="BWV37" s="1135"/>
      <c r="BWW37" s="1135"/>
      <c r="BWX37" s="1135"/>
      <c r="BWY37" s="1135"/>
      <c r="BWZ37" s="1135"/>
      <c r="BXA37" s="1135"/>
      <c r="BXB37" s="1135"/>
      <c r="BXC37" s="1135"/>
      <c r="BXD37" s="1135"/>
      <c r="BXE37" s="1135"/>
      <c r="BXF37" s="1135"/>
      <c r="BXG37" s="1135"/>
      <c r="BXH37" s="1135"/>
      <c r="BXI37" s="1135"/>
      <c r="BXJ37" s="1135"/>
      <c r="BXK37" s="1135"/>
      <c r="BXL37" s="1135"/>
      <c r="BXM37" s="1135"/>
      <c r="BXN37" s="1135"/>
      <c r="BXO37" s="1135"/>
      <c r="BXP37" s="1135"/>
      <c r="BXQ37" s="1135"/>
      <c r="BXR37" s="1135"/>
      <c r="BXS37" s="1135"/>
      <c r="BXT37" s="1135"/>
      <c r="BXU37" s="1135"/>
      <c r="BXV37" s="1135"/>
      <c r="BXW37" s="1135"/>
      <c r="BXX37" s="1135"/>
      <c r="BXY37" s="1135"/>
      <c r="BXZ37" s="1135"/>
      <c r="BYA37" s="1135"/>
      <c r="BYB37" s="1135"/>
      <c r="BYC37" s="1135"/>
      <c r="BYD37" s="1135"/>
      <c r="BYE37" s="1135"/>
      <c r="BYF37" s="1135"/>
      <c r="BYG37" s="1135"/>
      <c r="BYH37" s="1135"/>
      <c r="BYI37" s="1135"/>
      <c r="BYJ37" s="1135"/>
      <c r="BYK37" s="1135"/>
      <c r="BYL37" s="1135"/>
      <c r="BYM37" s="1135"/>
      <c r="BYN37" s="1135"/>
      <c r="BYO37" s="1135"/>
      <c r="BYP37" s="1135"/>
      <c r="BYQ37" s="1135"/>
      <c r="BYR37" s="1135"/>
      <c r="BYS37" s="1135"/>
      <c r="BYT37" s="1135"/>
      <c r="BYU37" s="1135"/>
      <c r="BYV37" s="1135"/>
      <c r="BYW37" s="1135"/>
      <c r="BYX37" s="1135"/>
      <c r="BYY37" s="1135"/>
      <c r="BYZ37" s="1135"/>
      <c r="BZA37" s="1135"/>
      <c r="BZB37" s="1135"/>
      <c r="BZC37" s="1135"/>
      <c r="BZD37" s="1135"/>
      <c r="BZE37" s="1135"/>
      <c r="BZF37" s="1135"/>
      <c r="BZG37" s="1135"/>
      <c r="BZH37" s="1135"/>
      <c r="BZI37" s="1135"/>
      <c r="BZJ37" s="1135"/>
      <c r="BZK37" s="1135"/>
      <c r="BZL37" s="1135"/>
      <c r="BZM37" s="1135"/>
      <c r="BZN37" s="1135"/>
      <c r="BZO37" s="1135"/>
      <c r="BZP37" s="1135"/>
      <c r="BZQ37" s="1135"/>
      <c r="BZR37" s="1135"/>
      <c r="BZS37" s="1135"/>
      <c r="BZT37" s="1135"/>
      <c r="BZU37" s="1135"/>
      <c r="BZV37" s="1135"/>
      <c r="BZW37" s="1135"/>
      <c r="BZX37" s="1135"/>
      <c r="BZY37" s="1135"/>
      <c r="BZZ37" s="1135"/>
      <c r="CAA37" s="1135"/>
      <c r="CAB37" s="1135"/>
      <c r="CAC37" s="1135"/>
      <c r="CAD37" s="1135"/>
      <c r="CAE37" s="1135"/>
      <c r="CAF37" s="1135"/>
      <c r="CAG37" s="1135"/>
      <c r="CAH37" s="1135"/>
      <c r="CAI37" s="1135"/>
      <c r="CAJ37" s="1135"/>
      <c r="CAK37" s="1135"/>
      <c r="CAL37" s="1135"/>
      <c r="CAM37" s="1135"/>
      <c r="CAN37" s="1135"/>
      <c r="CAO37" s="1135"/>
      <c r="CAP37" s="1135"/>
      <c r="CAQ37" s="1135"/>
      <c r="CAR37" s="1135"/>
      <c r="CAS37" s="1135"/>
      <c r="CAT37" s="1135"/>
      <c r="CAU37" s="1135"/>
      <c r="CAV37" s="1135"/>
      <c r="CAW37" s="1135"/>
      <c r="CAX37" s="1135"/>
      <c r="CAY37" s="1135"/>
      <c r="CAZ37" s="1135"/>
      <c r="CBA37" s="1135"/>
      <c r="CBB37" s="1135"/>
      <c r="CBC37" s="1135"/>
      <c r="CBD37" s="1135"/>
      <c r="CBE37" s="1135"/>
      <c r="CBF37" s="1135"/>
      <c r="CBG37" s="1135"/>
      <c r="CBH37" s="1135"/>
      <c r="CBI37" s="1135"/>
      <c r="CBJ37" s="1135"/>
      <c r="CBK37" s="1135"/>
      <c r="CBL37" s="1135"/>
      <c r="CBM37" s="1135"/>
      <c r="CBN37" s="1135"/>
      <c r="CBO37" s="1135"/>
      <c r="CBP37" s="1135"/>
      <c r="CBQ37" s="1135"/>
      <c r="CBR37" s="1135"/>
      <c r="CBS37" s="1135"/>
      <c r="CBT37" s="1135"/>
      <c r="CBU37" s="1135"/>
      <c r="CBV37" s="1135"/>
      <c r="CBW37" s="1135"/>
      <c r="CBX37" s="1135"/>
      <c r="CBY37" s="1135"/>
      <c r="CBZ37" s="1135"/>
      <c r="CCA37" s="1135"/>
      <c r="CCB37" s="1135"/>
      <c r="CCC37" s="1135"/>
      <c r="CCD37" s="1135"/>
      <c r="CCE37" s="1135"/>
      <c r="CCF37" s="1135"/>
      <c r="CCG37" s="1135"/>
      <c r="CCH37" s="1135"/>
      <c r="CCI37" s="1135"/>
      <c r="CCJ37" s="1135"/>
      <c r="CCK37" s="1135"/>
      <c r="CCL37" s="1135"/>
      <c r="CCM37" s="1135"/>
      <c r="CCN37" s="1135"/>
      <c r="CCO37" s="1135"/>
      <c r="CCP37" s="1135"/>
      <c r="CCQ37" s="1135"/>
      <c r="CCR37" s="1135"/>
      <c r="CCS37" s="1135"/>
      <c r="CCT37" s="1135"/>
      <c r="CCU37" s="1135"/>
      <c r="CCV37" s="1135"/>
      <c r="CCW37" s="1135"/>
      <c r="CCX37" s="1135"/>
      <c r="CCY37" s="1135"/>
      <c r="CCZ37" s="1135"/>
      <c r="CDA37" s="1135"/>
      <c r="CDB37" s="1135"/>
      <c r="CDC37" s="1135"/>
      <c r="CDD37" s="1135"/>
      <c r="CDE37" s="1135"/>
      <c r="CDF37" s="1135"/>
      <c r="CDG37" s="1135"/>
      <c r="CDH37" s="1135"/>
      <c r="CDI37" s="1135"/>
      <c r="CDJ37" s="1135"/>
      <c r="CDK37" s="1135"/>
      <c r="CDL37" s="1135"/>
      <c r="CDM37" s="1135"/>
      <c r="CDN37" s="1135"/>
      <c r="CDO37" s="1135"/>
      <c r="CDP37" s="1135"/>
      <c r="CDQ37" s="1135"/>
      <c r="CDR37" s="1135"/>
      <c r="CDS37" s="1135"/>
      <c r="CDT37" s="1135"/>
      <c r="CDU37" s="1135"/>
      <c r="CDV37" s="1135"/>
      <c r="CDW37" s="1135"/>
      <c r="CDX37" s="1135"/>
      <c r="CDY37" s="1135"/>
      <c r="CDZ37" s="1135"/>
      <c r="CEA37" s="1135"/>
      <c r="CEB37" s="1135"/>
      <c r="CEC37" s="1135"/>
      <c r="CED37" s="1135"/>
      <c r="CEE37" s="1135"/>
      <c r="CEF37" s="1135"/>
      <c r="CEG37" s="1135"/>
      <c r="CEH37" s="1135"/>
      <c r="CEI37" s="1135"/>
      <c r="CEJ37" s="1135"/>
      <c r="CEK37" s="1135"/>
      <c r="CEL37" s="1135"/>
      <c r="CEM37" s="1135"/>
      <c r="CEN37" s="1135"/>
      <c r="CEO37" s="1135"/>
      <c r="CEP37" s="1135"/>
      <c r="CEQ37" s="1135"/>
      <c r="CER37" s="1135"/>
      <c r="CES37" s="1135"/>
      <c r="CET37" s="1135"/>
      <c r="CEU37" s="1135"/>
      <c r="CEV37" s="1135"/>
      <c r="CEW37" s="1135"/>
      <c r="CEX37" s="1135"/>
      <c r="CEY37" s="1135"/>
      <c r="CEZ37" s="1135"/>
      <c r="CFA37" s="1135"/>
      <c r="CFB37" s="1135"/>
      <c r="CFC37" s="1135"/>
      <c r="CFD37" s="1135"/>
      <c r="CFE37" s="1135"/>
      <c r="CFF37" s="1135"/>
      <c r="CFG37" s="1135"/>
      <c r="CFH37" s="1135"/>
      <c r="CFI37" s="1135"/>
      <c r="CFJ37" s="1135"/>
      <c r="CFK37" s="1135"/>
      <c r="CFL37" s="1135"/>
      <c r="CFM37" s="1135"/>
      <c r="CFN37" s="1135"/>
      <c r="CFO37" s="1135"/>
      <c r="CFP37" s="1135"/>
      <c r="CFQ37" s="1135"/>
      <c r="CFR37" s="1135"/>
      <c r="CFS37" s="1135"/>
      <c r="CFT37" s="1135"/>
      <c r="CFU37" s="1135"/>
      <c r="CFV37" s="1135"/>
      <c r="CFW37" s="1135"/>
      <c r="CFX37" s="1135"/>
      <c r="CFY37" s="1135"/>
      <c r="CFZ37" s="1135"/>
      <c r="CGA37" s="1135"/>
      <c r="CGB37" s="1135"/>
      <c r="CGC37" s="1135"/>
      <c r="CGD37" s="1135"/>
      <c r="CGE37" s="1135"/>
      <c r="CGF37" s="1135"/>
      <c r="CGG37" s="1135"/>
      <c r="CGH37" s="1135"/>
      <c r="CGI37" s="1135"/>
      <c r="CGJ37" s="1135"/>
      <c r="CGK37" s="1135"/>
      <c r="CGL37" s="1135"/>
      <c r="CGM37" s="1135"/>
      <c r="CGN37" s="1135"/>
      <c r="CGO37" s="1135"/>
      <c r="CGP37" s="1135"/>
      <c r="CGQ37" s="1135"/>
      <c r="CGR37" s="1135"/>
      <c r="CGS37" s="1135"/>
      <c r="CGT37" s="1135"/>
      <c r="CGU37" s="1135"/>
      <c r="CGV37" s="1135"/>
      <c r="CGW37" s="1135"/>
      <c r="CGX37" s="1135"/>
      <c r="CGY37" s="1135"/>
      <c r="CGZ37" s="1135"/>
      <c r="CHA37" s="1135"/>
      <c r="CHB37" s="1135"/>
      <c r="CHC37" s="1135"/>
      <c r="CHD37" s="1135"/>
      <c r="CHE37" s="1135"/>
      <c r="CHF37" s="1135"/>
      <c r="CHG37" s="1135"/>
      <c r="CHH37" s="1135"/>
      <c r="CHI37" s="1135"/>
      <c r="CHJ37" s="1135"/>
      <c r="CHK37" s="1135"/>
      <c r="CHL37" s="1135"/>
      <c r="CHM37" s="1135"/>
      <c r="CHN37" s="1135"/>
      <c r="CHO37" s="1135"/>
      <c r="CHP37" s="1135"/>
      <c r="CHQ37" s="1135"/>
      <c r="CHR37" s="1135"/>
      <c r="CHS37" s="1135"/>
      <c r="CHT37" s="1135"/>
      <c r="CHU37" s="1135"/>
      <c r="CHV37" s="1135"/>
      <c r="CHW37" s="1135"/>
      <c r="CHX37" s="1135"/>
      <c r="CHY37" s="1135"/>
      <c r="CHZ37" s="1135"/>
      <c r="CIA37" s="1135"/>
      <c r="CIB37" s="1135"/>
      <c r="CIC37" s="1135"/>
      <c r="CID37" s="1135"/>
      <c r="CIE37" s="1135"/>
      <c r="CIF37" s="1135"/>
      <c r="CIG37" s="1135"/>
      <c r="CIH37" s="1135"/>
      <c r="CII37" s="1135"/>
      <c r="CIJ37" s="1135"/>
      <c r="CIK37" s="1135"/>
      <c r="CIL37" s="1135"/>
      <c r="CIM37" s="1135"/>
      <c r="CIN37" s="1135"/>
      <c r="CIO37" s="1135"/>
      <c r="CIP37" s="1135"/>
      <c r="CIQ37" s="1135"/>
      <c r="CIR37" s="1135"/>
      <c r="CIS37" s="1135"/>
      <c r="CIT37" s="1135"/>
      <c r="CIU37" s="1135"/>
      <c r="CIV37" s="1135"/>
      <c r="CIW37" s="1135"/>
      <c r="CIX37" s="1135"/>
      <c r="CIY37" s="1135"/>
      <c r="CIZ37" s="1135"/>
      <c r="CJA37" s="1135"/>
      <c r="CJB37" s="1135"/>
      <c r="CJC37" s="1135"/>
      <c r="CJD37" s="1135"/>
      <c r="CJE37" s="1135"/>
      <c r="CJF37" s="1135"/>
      <c r="CJG37" s="1135"/>
      <c r="CJH37" s="1135"/>
      <c r="CJI37" s="1135"/>
      <c r="CJJ37" s="1135"/>
      <c r="CJK37" s="1135"/>
      <c r="CJL37" s="1135"/>
      <c r="CJM37" s="1135"/>
      <c r="CJN37" s="1135"/>
      <c r="CJO37" s="1135"/>
      <c r="CJP37" s="1135"/>
      <c r="CJQ37" s="1135"/>
      <c r="CJR37" s="1135"/>
      <c r="CJS37" s="1135"/>
      <c r="CJT37" s="1135"/>
      <c r="CJU37" s="1135"/>
      <c r="CJV37" s="1135"/>
      <c r="CJW37" s="1135"/>
      <c r="CJX37" s="1135"/>
      <c r="CJY37" s="1135"/>
      <c r="CJZ37" s="1135"/>
      <c r="CKA37" s="1135"/>
      <c r="CKB37" s="1135"/>
      <c r="CKC37" s="1135"/>
      <c r="CKD37" s="1135"/>
      <c r="CKE37" s="1135"/>
      <c r="CKF37" s="1135"/>
      <c r="CKG37" s="1135"/>
      <c r="CKH37" s="1135"/>
      <c r="CKI37" s="1135"/>
      <c r="CKJ37" s="1135"/>
      <c r="CKK37" s="1135"/>
      <c r="CKL37" s="1135"/>
      <c r="CKM37" s="1135"/>
      <c r="CKN37" s="1135"/>
      <c r="CKO37" s="1135"/>
      <c r="CKP37" s="1135"/>
      <c r="CKQ37" s="1135"/>
      <c r="CKR37" s="1135"/>
      <c r="CKS37" s="1135"/>
      <c r="CKT37" s="1135"/>
      <c r="CKU37" s="1135"/>
      <c r="CKV37" s="1135"/>
      <c r="CKW37" s="1135"/>
      <c r="CKX37" s="1135"/>
      <c r="CKY37" s="1135"/>
      <c r="CKZ37" s="1135"/>
      <c r="CLA37" s="1135"/>
      <c r="CLB37" s="1135"/>
      <c r="CLC37" s="1135"/>
      <c r="CLD37" s="1135"/>
      <c r="CLE37" s="1135"/>
      <c r="CLF37" s="1135"/>
      <c r="CLG37" s="1135"/>
      <c r="CLH37" s="1135"/>
      <c r="CLI37" s="1135"/>
      <c r="CLJ37" s="1135"/>
      <c r="CLK37" s="1135"/>
      <c r="CLL37" s="1135"/>
      <c r="CLM37" s="1135"/>
      <c r="CLN37" s="1135"/>
      <c r="CLO37" s="1135"/>
      <c r="CLP37" s="1135"/>
      <c r="CLQ37" s="1135"/>
      <c r="CLR37" s="1135"/>
      <c r="CLS37" s="1135"/>
      <c r="CLT37" s="1135"/>
      <c r="CLU37" s="1135"/>
      <c r="CLV37" s="1135"/>
      <c r="CLW37" s="1135"/>
      <c r="CLX37" s="1135"/>
      <c r="CLY37" s="1135"/>
      <c r="CLZ37" s="1135"/>
      <c r="CMA37" s="1135"/>
      <c r="CMB37" s="1135"/>
      <c r="CMC37" s="1135"/>
      <c r="CMD37" s="1135"/>
      <c r="CME37" s="1135"/>
      <c r="CMF37" s="1135"/>
      <c r="CMG37" s="1135"/>
      <c r="CMH37" s="1135"/>
      <c r="CMI37" s="1135"/>
      <c r="CMJ37" s="1135"/>
      <c r="CMK37" s="1135"/>
      <c r="CML37" s="1135"/>
      <c r="CMM37" s="1135"/>
      <c r="CMN37" s="1135"/>
      <c r="CMO37" s="1135"/>
      <c r="CMP37" s="1135"/>
      <c r="CMQ37" s="1135"/>
      <c r="CMR37" s="1135"/>
      <c r="CMS37" s="1135"/>
      <c r="CMT37" s="1135"/>
      <c r="CMU37" s="1135"/>
      <c r="CMV37" s="1135"/>
      <c r="CMW37" s="1135"/>
      <c r="CMX37" s="1135"/>
      <c r="CMY37" s="1135"/>
      <c r="CMZ37" s="1135"/>
      <c r="CNA37" s="1135"/>
      <c r="CNB37" s="1135"/>
      <c r="CNC37" s="1135"/>
      <c r="CND37" s="1135"/>
      <c r="CNE37" s="1135"/>
      <c r="CNF37" s="1135"/>
      <c r="CNG37" s="1135"/>
      <c r="CNH37" s="1135"/>
      <c r="CNI37" s="1135"/>
      <c r="CNJ37" s="1135"/>
      <c r="CNK37" s="1135"/>
      <c r="CNL37" s="1135"/>
      <c r="CNM37" s="1135"/>
      <c r="CNN37" s="1135"/>
      <c r="CNO37" s="1135"/>
      <c r="CNP37" s="1135"/>
      <c r="CNQ37" s="1135"/>
      <c r="CNR37" s="1135"/>
      <c r="CNS37" s="1135"/>
      <c r="CNT37" s="1135"/>
      <c r="CNU37" s="1135"/>
      <c r="CNV37" s="1135"/>
      <c r="CNW37" s="1135"/>
      <c r="CNX37" s="1135"/>
      <c r="CNY37" s="1135"/>
      <c r="CNZ37" s="1135"/>
      <c r="COA37" s="1135"/>
      <c r="COB37" s="1135"/>
      <c r="COC37" s="1135"/>
      <c r="COD37" s="1135"/>
      <c r="COE37" s="1135"/>
      <c r="COF37" s="1135"/>
      <c r="COG37" s="1135"/>
      <c r="COH37" s="1135"/>
      <c r="COI37" s="1135"/>
      <c r="COJ37" s="1135"/>
      <c r="COK37" s="1135"/>
      <c r="COL37" s="1135"/>
      <c r="COM37" s="1135"/>
      <c r="CON37" s="1135"/>
      <c r="COO37" s="1135"/>
      <c r="COP37" s="1135"/>
      <c r="COQ37" s="1135"/>
      <c r="COR37" s="1135"/>
      <c r="COS37" s="1135"/>
      <c r="COT37" s="1135"/>
      <c r="COU37" s="1135"/>
      <c r="COV37" s="1135"/>
      <c r="COW37" s="1135"/>
      <c r="COX37" s="1135"/>
      <c r="COY37" s="1135"/>
      <c r="COZ37" s="1135"/>
      <c r="CPA37" s="1135"/>
      <c r="CPB37" s="1135"/>
      <c r="CPC37" s="1135"/>
      <c r="CPD37" s="1135"/>
      <c r="CPE37" s="1135"/>
      <c r="CPF37" s="1135"/>
      <c r="CPG37" s="1135"/>
      <c r="CPH37" s="1135"/>
      <c r="CPI37" s="1135"/>
      <c r="CPJ37" s="1135"/>
      <c r="CPK37" s="1135"/>
      <c r="CPL37" s="1135"/>
      <c r="CPM37" s="1135"/>
      <c r="CPN37" s="1135"/>
      <c r="CPO37" s="1135"/>
      <c r="CPP37" s="1135"/>
      <c r="CPQ37" s="1135"/>
      <c r="CPR37" s="1135"/>
      <c r="CPS37" s="1135"/>
      <c r="CPT37" s="1135"/>
      <c r="CPU37" s="1135"/>
      <c r="CPV37" s="1135"/>
      <c r="CPW37" s="1135"/>
      <c r="CPX37" s="1135"/>
      <c r="CPY37" s="1135"/>
      <c r="CPZ37" s="1135"/>
      <c r="CQA37" s="1135"/>
      <c r="CQB37" s="1135"/>
      <c r="CQC37" s="1135"/>
      <c r="CQD37" s="1135"/>
      <c r="CQE37" s="1135"/>
      <c r="CQF37" s="1135"/>
      <c r="CQG37" s="1135"/>
      <c r="CQH37" s="1135"/>
      <c r="CQI37" s="1135"/>
      <c r="CQJ37" s="1135"/>
      <c r="CQK37" s="1135"/>
      <c r="CQL37" s="1135"/>
      <c r="CQM37" s="1135"/>
      <c r="CQN37" s="1135"/>
      <c r="CQO37" s="1135"/>
      <c r="CQP37" s="1135"/>
      <c r="CQQ37" s="1135"/>
      <c r="CQR37" s="1135"/>
      <c r="CQS37" s="1135"/>
      <c r="CQT37" s="1135"/>
      <c r="CQU37" s="1135"/>
      <c r="CQV37" s="1135"/>
      <c r="CQW37" s="1135"/>
      <c r="CQX37" s="1135"/>
      <c r="CQY37" s="1135"/>
      <c r="CQZ37" s="1135"/>
      <c r="CRA37" s="1135"/>
      <c r="CRB37" s="1135"/>
      <c r="CRC37" s="1135"/>
      <c r="CRD37" s="1135"/>
      <c r="CRE37" s="1135"/>
      <c r="CRF37" s="1135"/>
      <c r="CRG37" s="1135"/>
      <c r="CRH37" s="1135"/>
      <c r="CRI37" s="1135"/>
      <c r="CRJ37" s="1135"/>
      <c r="CRK37" s="1135"/>
      <c r="CRL37" s="1135"/>
      <c r="CRM37" s="1135"/>
      <c r="CRN37" s="1135"/>
      <c r="CRO37" s="1135"/>
      <c r="CRP37" s="1135"/>
      <c r="CRQ37" s="1135"/>
      <c r="CRR37" s="1135"/>
      <c r="CRS37" s="1135"/>
      <c r="CRT37" s="1135"/>
      <c r="CRU37" s="1135"/>
      <c r="CRV37" s="1135"/>
      <c r="CRW37" s="1135"/>
      <c r="CRX37" s="1135"/>
      <c r="CRY37" s="1135"/>
      <c r="CRZ37" s="1135"/>
      <c r="CSA37" s="1135"/>
      <c r="CSB37" s="1135"/>
      <c r="CSC37" s="1135"/>
      <c r="CSD37" s="1135"/>
      <c r="CSE37" s="1135"/>
      <c r="CSF37" s="1135"/>
      <c r="CSG37" s="1135"/>
      <c r="CSH37" s="1135"/>
      <c r="CSI37" s="1135"/>
      <c r="CSJ37" s="1135"/>
      <c r="CSK37" s="1135"/>
      <c r="CSL37" s="1135"/>
      <c r="CSM37" s="1135"/>
      <c r="CSN37" s="1135"/>
      <c r="CSO37" s="1135"/>
      <c r="CSP37" s="1135"/>
      <c r="CSQ37" s="1135"/>
      <c r="CSR37" s="1135"/>
      <c r="CSS37" s="1135"/>
      <c r="CST37" s="1135"/>
      <c r="CSU37" s="1135"/>
      <c r="CSV37" s="1135"/>
      <c r="CSW37" s="1135"/>
      <c r="CSX37" s="1135"/>
      <c r="CSY37" s="1135"/>
      <c r="CSZ37" s="1135"/>
      <c r="CTA37" s="1135"/>
      <c r="CTB37" s="1135"/>
      <c r="CTC37" s="1135"/>
      <c r="CTD37" s="1135"/>
      <c r="CTE37" s="1135"/>
      <c r="CTF37" s="1135"/>
      <c r="CTG37" s="1135"/>
      <c r="CTH37" s="1135"/>
      <c r="CTI37" s="1135"/>
      <c r="CTJ37" s="1135"/>
      <c r="CTK37" s="1135"/>
      <c r="CTL37" s="1135"/>
      <c r="CTM37" s="1135"/>
      <c r="CTN37" s="1135"/>
      <c r="CTO37" s="1135"/>
      <c r="CTP37" s="1135"/>
      <c r="CTQ37" s="1135"/>
      <c r="CTR37" s="1135"/>
      <c r="CTS37" s="1135"/>
      <c r="CTT37" s="1135"/>
      <c r="CTU37" s="1135"/>
      <c r="CTV37" s="1135"/>
      <c r="CTW37" s="1135"/>
      <c r="CTX37" s="1135"/>
      <c r="CTY37" s="1135"/>
      <c r="CTZ37" s="1135"/>
      <c r="CUA37" s="1135"/>
      <c r="CUB37" s="1135"/>
      <c r="CUC37" s="1135"/>
      <c r="CUD37" s="1135"/>
      <c r="CUE37" s="1135"/>
      <c r="CUF37" s="1135"/>
      <c r="CUG37" s="1135"/>
      <c r="CUH37" s="1135"/>
      <c r="CUI37" s="1135"/>
      <c r="CUJ37" s="1135"/>
      <c r="CUK37" s="1135"/>
      <c r="CUL37" s="1135"/>
      <c r="CUM37" s="1135"/>
      <c r="CUN37" s="1135"/>
      <c r="CUO37" s="1135"/>
      <c r="CUP37" s="1135"/>
      <c r="CUQ37" s="1135"/>
      <c r="CUR37" s="1135"/>
      <c r="CUS37" s="1135"/>
      <c r="CUT37" s="1135"/>
      <c r="CUU37" s="1135"/>
      <c r="CUV37" s="1135"/>
      <c r="CUW37" s="1135"/>
      <c r="CUX37" s="1135"/>
      <c r="CUY37" s="1135"/>
      <c r="CUZ37" s="1135"/>
      <c r="CVA37" s="1135"/>
      <c r="CVB37" s="1135"/>
      <c r="CVC37" s="1135"/>
      <c r="CVD37" s="1135"/>
      <c r="CVE37" s="1135"/>
      <c r="CVF37" s="1135"/>
      <c r="CVG37" s="1135"/>
      <c r="CVH37" s="1135"/>
      <c r="CVI37" s="1135"/>
      <c r="CVJ37" s="1135"/>
      <c r="CVK37" s="1135"/>
      <c r="CVL37" s="1135"/>
      <c r="CVM37" s="1135"/>
      <c r="CVN37" s="1135"/>
      <c r="CVO37" s="1135"/>
      <c r="CVP37" s="1135"/>
      <c r="CVQ37" s="1135"/>
      <c r="CVR37" s="1135"/>
      <c r="CVS37" s="1135"/>
      <c r="CVT37" s="1135"/>
      <c r="CVU37" s="1135"/>
      <c r="CVV37" s="1135"/>
      <c r="CVW37" s="1135"/>
      <c r="CVX37" s="1135"/>
      <c r="CVY37" s="1135"/>
      <c r="CVZ37" s="1135"/>
      <c r="CWA37" s="1135"/>
      <c r="CWB37" s="1135"/>
      <c r="CWC37" s="1135"/>
      <c r="CWD37" s="1135"/>
      <c r="CWE37" s="1135"/>
      <c r="CWF37" s="1135"/>
      <c r="CWG37" s="1135"/>
      <c r="CWH37" s="1135"/>
      <c r="CWI37" s="1135"/>
      <c r="CWJ37" s="1135"/>
      <c r="CWK37" s="1135"/>
      <c r="CWL37" s="1135"/>
      <c r="CWM37" s="1135"/>
      <c r="CWN37" s="1135"/>
      <c r="CWO37" s="1135"/>
      <c r="CWP37" s="1135"/>
      <c r="CWQ37" s="1135"/>
      <c r="CWR37" s="1135"/>
      <c r="CWS37" s="1135"/>
      <c r="CWT37" s="1135"/>
      <c r="CWU37" s="1135"/>
      <c r="CWV37" s="1135"/>
      <c r="CWW37" s="1135"/>
      <c r="CWX37" s="1135"/>
      <c r="CWY37" s="1135"/>
      <c r="CWZ37" s="1135"/>
      <c r="CXA37" s="1135"/>
      <c r="CXB37" s="1135"/>
      <c r="CXC37" s="1135"/>
      <c r="CXD37" s="1135"/>
      <c r="CXE37" s="1135"/>
      <c r="CXF37" s="1135"/>
      <c r="CXG37" s="1135"/>
      <c r="CXH37" s="1135"/>
      <c r="CXI37" s="1135"/>
      <c r="CXJ37" s="1135"/>
      <c r="CXK37" s="1135"/>
      <c r="CXL37" s="1135"/>
      <c r="CXM37" s="1135"/>
      <c r="CXN37" s="1135"/>
      <c r="CXO37" s="1135"/>
      <c r="CXP37" s="1135"/>
      <c r="CXQ37" s="1135"/>
      <c r="CXR37" s="1135"/>
      <c r="CXS37" s="1135"/>
      <c r="CXT37" s="1135"/>
      <c r="CXU37" s="1135"/>
      <c r="CXV37" s="1135"/>
      <c r="CXW37" s="1135"/>
      <c r="CXX37" s="1135"/>
      <c r="CXY37" s="1135"/>
      <c r="CXZ37" s="1135"/>
      <c r="CYA37" s="1135"/>
      <c r="CYB37" s="1135"/>
      <c r="CYC37" s="1135"/>
      <c r="CYD37" s="1135"/>
      <c r="CYE37" s="1135"/>
      <c r="CYF37" s="1135"/>
      <c r="CYG37" s="1135"/>
      <c r="CYH37" s="1135"/>
      <c r="CYI37" s="1135"/>
      <c r="CYJ37" s="1135"/>
      <c r="CYK37" s="1135"/>
      <c r="CYL37" s="1135"/>
      <c r="CYM37" s="1135"/>
      <c r="CYN37" s="1135"/>
      <c r="CYO37" s="1135"/>
      <c r="CYP37" s="1135"/>
      <c r="CYQ37" s="1135"/>
      <c r="CYR37" s="1135"/>
      <c r="CYS37" s="1135"/>
      <c r="CYT37" s="1135"/>
      <c r="CYU37" s="1135"/>
      <c r="CYV37" s="1135"/>
      <c r="CYW37" s="1135"/>
      <c r="CYX37" s="1135"/>
      <c r="CYY37" s="1135"/>
      <c r="CYZ37" s="1135"/>
      <c r="CZA37" s="1135"/>
      <c r="CZB37" s="1135"/>
      <c r="CZC37" s="1135"/>
      <c r="CZD37" s="1135"/>
      <c r="CZE37" s="1135"/>
      <c r="CZF37" s="1135"/>
      <c r="CZG37" s="1135"/>
      <c r="CZH37" s="1135"/>
      <c r="CZI37" s="1135"/>
      <c r="CZJ37" s="1135"/>
      <c r="CZK37" s="1135"/>
      <c r="CZL37" s="1135"/>
      <c r="CZM37" s="1135"/>
      <c r="CZN37" s="1135"/>
      <c r="CZO37" s="1135"/>
      <c r="CZP37" s="1135"/>
      <c r="CZQ37" s="1135"/>
      <c r="CZR37" s="1135"/>
      <c r="CZS37" s="1135"/>
      <c r="CZT37" s="1135"/>
      <c r="CZU37" s="1135"/>
      <c r="CZV37" s="1135"/>
      <c r="CZW37" s="1135"/>
      <c r="CZX37" s="1135"/>
      <c r="CZY37" s="1135"/>
      <c r="CZZ37" s="1135"/>
      <c r="DAA37" s="1135"/>
      <c r="DAB37" s="1135"/>
      <c r="DAC37" s="1135"/>
      <c r="DAD37" s="1135"/>
      <c r="DAE37" s="1135"/>
      <c r="DAF37" s="1135"/>
      <c r="DAG37" s="1135"/>
      <c r="DAH37" s="1135"/>
      <c r="DAI37" s="1135"/>
      <c r="DAJ37" s="1135"/>
      <c r="DAK37" s="1135"/>
      <c r="DAL37" s="1135"/>
      <c r="DAM37" s="1135"/>
      <c r="DAN37" s="1135"/>
      <c r="DAO37" s="1135"/>
      <c r="DAP37" s="1135"/>
      <c r="DAQ37" s="1135"/>
      <c r="DAR37" s="1135"/>
      <c r="DAS37" s="1135"/>
      <c r="DAT37" s="1135"/>
      <c r="DAU37" s="1135"/>
      <c r="DAV37" s="1135"/>
      <c r="DAW37" s="1135"/>
      <c r="DAX37" s="1135"/>
      <c r="DAY37" s="1135"/>
      <c r="DAZ37" s="1135"/>
      <c r="DBA37" s="1135"/>
      <c r="DBB37" s="1135"/>
      <c r="DBC37" s="1135"/>
      <c r="DBD37" s="1135"/>
      <c r="DBE37" s="1135"/>
      <c r="DBF37" s="1135"/>
      <c r="DBG37" s="1135"/>
      <c r="DBH37" s="1135"/>
      <c r="DBI37" s="1135"/>
      <c r="DBJ37" s="1135"/>
      <c r="DBK37" s="1135"/>
      <c r="DBL37" s="1135"/>
      <c r="DBM37" s="1135"/>
      <c r="DBN37" s="1135"/>
      <c r="DBO37" s="1135"/>
      <c r="DBP37" s="1135"/>
      <c r="DBQ37" s="1135"/>
      <c r="DBR37" s="1135"/>
      <c r="DBS37" s="1135"/>
      <c r="DBT37" s="1135"/>
      <c r="DBU37" s="1135"/>
      <c r="DBV37" s="1135"/>
      <c r="DBW37" s="1135"/>
      <c r="DBX37" s="1135"/>
      <c r="DBY37" s="1135"/>
      <c r="DBZ37" s="1135"/>
      <c r="DCA37" s="1135"/>
      <c r="DCB37" s="1135"/>
      <c r="DCC37" s="1135"/>
      <c r="DCD37" s="1135"/>
      <c r="DCE37" s="1135"/>
      <c r="DCF37" s="1135"/>
      <c r="DCG37" s="1135"/>
      <c r="DCH37" s="1135"/>
      <c r="DCI37" s="1135"/>
      <c r="DCJ37" s="1135"/>
      <c r="DCK37" s="1135"/>
      <c r="DCL37" s="1135"/>
      <c r="DCM37" s="1135"/>
      <c r="DCN37" s="1135"/>
      <c r="DCO37" s="1135"/>
      <c r="DCP37" s="1135"/>
      <c r="DCQ37" s="1135"/>
      <c r="DCR37" s="1135"/>
      <c r="DCS37" s="1135"/>
      <c r="DCT37" s="1135"/>
      <c r="DCU37" s="1135"/>
      <c r="DCV37" s="1135"/>
      <c r="DCW37" s="1135"/>
      <c r="DCX37" s="1135"/>
      <c r="DCY37" s="1135"/>
      <c r="DCZ37" s="1135"/>
      <c r="DDA37" s="1135"/>
      <c r="DDB37" s="1135"/>
      <c r="DDC37" s="1135"/>
      <c r="DDD37" s="1135"/>
      <c r="DDE37" s="1135"/>
      <c r="DDF37" s="1135"/>
      <c r="DDG37" s="1135"/>
      <c r="DDH37" s="1135"/>
      <c r="DDI37" s="1135"/>
      <c r="DDJ37" s="1135"/>
      <c r="DDK37" s="1135"/>
      <c r="DDL37" s="1135"/>
      <c r="DDM37" s="1135"/>
      <c r="DDN37" s="1135"/>
      <c r="DDO37" s="1135"/>
      <c r="DDP37" s="1135"/>
      <c r="DDQ37" s="1135"/>
      <c r="DDR37" s="1135"/>
      <c r="DDS37" s="1135"/>
      <c r="DDT37" s="1135"/>
      <c r="DDU37" s="1135"/>
      <c r="DDV37" s="1135"/>
      <c r="DDW37" s="1135"/>
      <c r="DDX37" s="1135"/>
      <c r="DDY37" s="1135"/>
      <c r="DDZ37" s="1135"/>
      <c r="DEA37" s="1135"/>
      <c r="DEB37" s="1135"/>
      <c r="DEC37" s="1135"/>
      <c r="DED37" s="1135"/>
      <c r="DEE37" s="1135"/>
      <c r="DEF37" s="1135"/>
      <c r="DEG37" s="1135"/>
      <c r="DEH37" s="1135"/>
      <c r="DEI37" s="1135"/>
      <c r="DEJ37" s="1135"/>
      <c r="DEK37" s="1135"/>
      <c r="DEL37" s="1135"/>
      <c r="DEM37" s="1135"/>
      <c r="DEN37" s="1135"/>
      <c r="DEO37" s="1135"/>
      <c r="DEP37" s="1135"/>
      <c r="DEQ37" s="1135"/>
      <c r="DER37" s="1135"/>
      <c r="DES37" s="1135"/>
      <c r="DET37" s="1135"/>
      <c r="DEU37" s="1135"/>
      <c r="DEV37" s="1135"/>
      <c r="DEW37" s="1135"/>
      <c r="DEX37" s="1135"/>
      <c r="DEY37" s="1135"/>
      <c r="DEZ37" s="1135"/>
      <c r="DFA37" s="1135"/>
      <c r="DFB37" s="1135"/>
      <c r="DFC37" s="1135"/>
      <c r="DFD37" s="1135"/>
      <c r="DFE37" s="1135"/>
      <c r="DFF37" s="1135"/>
      <c r="DFG37" s="1135"/>
      <c r="DFH37" s="1135"/>
      <c r="DFI37" s="1135"/>
      <c r="DFJ37" s="1135"/>
      <c r="DFK37" s="1135"/>
      <c r="DFL37" s="1135"/>
      <c r="DFM37" s="1135"/>
      <c r="DFN37" s="1135"/>
      <c r="DFO37" s="1135"/>
      <c r="DFP37" s="1135"/>
      <c r="DFQ37" s="1135"/>
      <c r="DFR37" s="1135"/>
      <c r="DFS37" s="1135"/>
      <c r="DFT37" s="1135"/>
      <c r="DFU37" s="1135"/>
      <c r="DFV37" s="1135"/>
      <c r="DFW37" s="1135"/>
      <c r="DFX37" s="1135"/>
      <c r="DFY37" s="1135"/>
      <c r="DFZ37" s="1135"/>
      <c r="DGA37" s="1135"/>
      <c r="DGB37" s="1135"/>
      <c r="DGC37" s="1135"/>
      <c r="DGD37" s="1135"/>
      <c r="DGE37" s="1135"/>
      <c r="DGF37" s="1135"/>
      <c r="DGG37" s="1135"/>
      <c r="DGH37" s="1135"/>
      <c r="DGI37" s="1135"/>
      <c r="DGJ37" s="1135"/>
      <c r="DGK37" s="1135"/>
      <c r="DGL37" s="1135"/>
      <c r="DGM37" s="1135"/>
      <c r="DGN37" s="1135"/>
      <c r="DGO37" s="1135"/>
      <c r="DGP37" s="1135"/>
      <c r="DGQ37" s="1135"/>
      <c r="DGR37" s="1135"/>
      <c r="DGS37" s="1135"/>
      <c r="DGT37" s="1135"/>
      <c r="DGU37" s="1135"/>
      <c r="DGV37" s="1135"/>
      <c r="DGW37" s="1135"/>
      <c r="DGX37" s="1135"/>
      <c r="DGY37" s="1135"/>
      <c r="DGZ37" s="1135"/>
      <c r="DHA37" s="1135"/>
      <c r="DHB37" s="1135"/>
      <c r="DHC37" s="1135"/>
      <c r="DHD37" s="1135"/>
      <c r="DHE37" s="1135"/>
      <c r="DHF37" s="1135"/>
      <c r="DHG37" s="1135"/>
      <c r="DHH37" s="1135"/>
      <c r="DHI37" s="1135"/>
      <c r="DHJ37" s="1135"/>
      <c r="DHK37" s="1135"/>
      <c r="DHL37" s="1135"/>
      <c r="DHM37" s="1135"/>
      <c r="DHN37" s="1135"/>
      <c r="DHO37" s="1135"/>
      <c r="DHP37" s="1135"/>
      <c r="DHQ37" s="1135"/>
      <c r="DHR37" s="1135"/>
      <c r="DHS37" s="1135"/>
      <c r="DHT37" s="1135"/>
      <c r="DHU37" s="1135"/>
      <c r="DHV37" s="1135"/>
      <c r="DHW37" s="1135"/>
      <c r="DHX37" s="1135"/>
      <c r="DHY37" s="1135"/>
      <c r="DHZ37" s="1135"/>
      <c r="DIA37" s="1135"/>
      <c r="DIB37" s="1135"/>
      <c r="DIC37" s="1135"/>
      <c r="DID37" s="1135"/>
      <c r="DIE37" s="1135"/>
      <c r="DIF37" s="1135"/>
      <c r="DIG37" s="1135"/>
      <c r="DIH37" s="1135"/>
      <c r="DII37" s="1135"/>
      <c r="DIJ37" s="1135"/>
      <c r="DIK37" s="1135"/>
      <c r="DIL37" s="1135"/>
      <c r="DIM37" s="1135"/>
      <c r="DIN37" s="1135"/>
      <c r="DIO37" s="1135"/>
      <c r="DIP37" s="1135"/>
      <c r="DIQ37" s="1135"/>
      <c r="DIR37" s="1135"/>
      <c r="DIS37" s="1135"/>
      <c r="DIT37" s="1135"/>
      <c r="DIU37" s="1135"/>
      <c r="DIV37" s="1135"/>
      <c r="DIW37" s="1135"/>
      <c r="DIX37" s="1135"/>
      <c r="DIY37" s="1135"/>
      <c r="DIZ37" s="1135"/>
      <c r="DJA37" s="1135"/>
      <c r="DJB37" s="1135"/>
      <c r="DJC37" s="1135"/>
      <c r="DJD37" s="1135"/>
      <c r="DJE37" s="1135"/>
      <c r="DJF37" s="1135"/>
      <c r="DJG37" s="1135"/>
      <c r="DJH37" s="1135"/>
      <c r="DJI37" s="1135"/>
      <c r="DJJ37" s="1135"/>
      <c r="DJK37" s="1135"/>
      <c r="DJL37" s="1135"/>
      <c r="DJM37" s="1135"/>
      <c r="DJN37" s="1135"/>
      <c r="DJO37" s="1135"/>
      <c r="DJP37" s="1135"/>
      <c r="DJQ37" s="1135"/>
      <c r="DJR37" s="1135"/>
      <c r="DJS37" s="1135"/>
      <c r="DJT37" s="1135"/>
      <c r="DJU37" s="1135"/>
      <c r="DJV37" s="1135"/>
      <c r="DJW37" s="1135"/>
      <c r="DJX37" s="1135"/>
      <c r="DJY37" s="1135"/>
      <c r="DJZ37" s="1135"/>
      <c r="DKA37" s="1135"/>
      <c r="DKB37" s="1135"/>
      <c r="DKC37" s="1135"/>
      <c r="DKD37" s="1135"/>
      <c r="DKE37" s="1135"/>
      <c r="DKF37" s="1135"/>
      <c r="DKG37" s="1135"/>
      <c r="DKH37" s="1135"/>
      <c r="DKI37" s="1135"/>
      <c r="DKJ37" s="1135"/>
      <c r="DKK37" s="1135"/>
      <c r="DKL37" s="1135"/>
      <c r="DKM37" s="1135"/>
      <c r="DKN37" s="1135"/>
      <c r="DKO37" s="1135"/>
      <c r="DKP37" s="1135"/>
      <c r="DKQ37" s="1135"/>
      <c r="DKR37" s="1135"/>
      <c r="DKS37" s="1135"/>
      <c r="DKT37" s="1135"/>
      <c r="DKU37" s="1135"/>
      <c r="DKV37" s="1135"/>
      <c r="DKW37" s="1135"/>
      <c r="DKX37" s="1135"/>
      <c r="DKY37" s="1135"/>
      <c r="DKZ37" s="1135"/>
      <c r="DLA37" s="1135"/>
      <c r="DLB37" s="1135"/>
      <c r="DLC37" s="1135"/>
      <c r="DLD37" s="1135"/>
      <c r="DLE37" s="1135"/>
      <c r="DLF37" s="1135"/>
      <c r="DLG37" s="1135"/>
      <c r="DLH37" s="1135"/>
      <c r="DLI37" s="1135"/>
      <c r="DLJ37" s="1135"/>
      <c r="DLK37" s="1135"/>
      <c r="DLL37" s="1135"/>
      <c r="DLM37" s="1135"/>
      <c r="DLN37" s="1135"/>
      <c r="DLO37" s="1135"/>
      <c r="DLP37" s="1135"/>
      <c r="DLQ37" s="1135"/>
      <c r="DLR37" s="1135"/>
      <c r="DLS37" s="1135"/>
      <c r="DLT37" s="1135"/>
      <c r="DLU37" s="1135"/>
      <c r="DLV37" s="1135"/>
      <c r="DLW37" s="1135"/>
      <c r="DLX37" s="1135"/>
      <c r="DLY37" s="1135"/>
      <c r="DLZ37" s="1135"/>
      <c r="DMA37" s="1135"/>
      <c r="DMB37" s="1135"/>
      <c r="DMC37" s="1135"/>
      <c r="DMD37" s="1135"/>
      <c r="DME37" s="1135"/>
      <c r="DMF37" s="1135"/>
      <c r="DMG37" s="1135"/>
      <c r="DMH37" s="1135"/>
      <c r="DMI37" s="1135"/>
      <c r="DMJ37" s="1135"/>
      <c r="DMK37" s="1135"/>
      <c r="DML37" s="1135"/>
      <c r="DMM37" s="1135"/>
      <c r="DMN37" s="1135"/>
      <c r="DMO37" s="1135"/>
      <c r="DMP37" s="1135"/>
      <c r="DMQ37" s="1135"/>
      <c r="DMR37" s="1135"/>
      <c r="DMS37" s="1135"/>
      <c r="DMT37" s="1135"/>
      <c r="DMU37" s="1135"/>
      <c r="DMV37" s="1135"/>
      <c r="DMW37" s="1135"/>
      <c r="DMX37" s="1135"/>
      <c r="DMY37" s="1135"/>
      <c r="DMZ37" s="1135"/>
      <c r="DNA37" s="1135"/>
      <c r="DNB37" s="1135"/>
      <c r="DNC37" s="1135"/>
      <c r="DND37" s="1135"/>
      <c r="DNE37" s="1135"/>
      <c r="DNF37" s="1135"/>
      <c r="DNG37" s="1135"/>
      <c r="DNH37" s="1135"/>
      <c r="DNI37" s="1135"/>
      <c r="DNJ37" s="1135"/>
      <c r="DNK37" s="1135"/>
      <c r="DNL37" s="1135"/>
      <c r="DNM37" s="1135"/>
      <c r="DNN37" s="1135"/>
      <c r="DNO37" s="1135"/>
      <c r="DNP37" s="1135"/>
      <c r="DNQ37" s="1135"/>
      <c r="DNR37" s="1135"/>
      <c r="DNS37" s="1135"/>
      <c r="DNT37" s="1135"/>
      <c r="DNU37" s="1135"/>
      <c r="DNV37" s="1135"/>
      <c r="DNW37" s="1135"/>
      <c r="DNX37" s="1135"/>
      <c r="DNY37" s="1135"/>
      <c r="DNZ37" s="1135"/>
      <c r="DOA37" s="1135"/>
      <c r="DOB37" s="1135"/>
      <c r="DOC37" s="1135"/>
      <c r="DOD37" s="1135"/>
      <c r="DOE37" s="1135"/>
      <c r="DOF37" s="1135"/>
      <c r="DOG37" s="1135"/>
      <c r="DOH37" s="1135"/>
      <c r="DOI37" s="1135"/>
      <c r="DOJ37" s="1135"/>
      <c r="DOK37" s="1135"/>
      <c r="DOL37" s="1135"/>
      <c r="DOM37" s="1135"/>
      <c r="DON37" s="1135"/>
      <c r="DOO37" s="1135"/>
      <c r="DOP37" s="1135"/>
      <c r="DOQ37" s="1135"/>
      <c r="DOR37" s="1135"/>
      <c r="DOS37" s="1135"/>
      <c r="DOT37" s="1135"/>
      <c r="DOU37" s="1135"/>
      <c r="DOV37" s="1135"/>
      <c r="DOW37" s="1135"/>
      <c r="DOX37" s="1135"/>
      <c r="DOY37" s="1135"/>
      <c r="DOZ37" s="1135"/>
      <c r="DPA37" s="1135"/>
      <c r="DPB37" s="1135"/>
      <c r="DPC37" s="1135"/>
      <c r="DPD37" s="1135"/>
      <c r="DPE37" s="1135"/>
      <c r="DPF37" s="1135"/>
      <c r="DPG37" s="1135"/>
      <c r="DPH37" s="1135"/>
      <c r="DPI37" s="1135"/>
      <c r="DPJ37" s="1135"/>
      <c r="DPK37" s="1135"/>
      <c r="DPL37" s="1135"/>
      <c r="DPM37" s="1135"/>
      <c r="DPN37" s="1135"/>
      <c r="DPO37" s="1135"/>
      <c r="DPP37" s="1135"/>
      <c r="DPQ37" s="1135"/>
      <c r="DPR37" s="1135"/>
      <c r="DPS37" s="1135"/>
      <c r="DPT37" s="1135"/>
      <c r="DPU37" s="1135"/>
      <c r="DPV37" s="1135"/>
      <c r="DPW37" s="1135"/>
      <c r="DPX37" s="1135"/>
      <c r="DPY37" s="1135"/>
      <c r="DPZ37" s="1135"/>
      <c r="DQA37" s="1135"/>
      <c r="DQB37" s="1135"/>
      <c r="DQC37" s="1135"/>
      <c r="DQD37" s="1135"/>
      <c r="DQE37" s="1135"/>
      <c r="DQF37" s="1135"/>
      <c r="DQG37" s="1135"/>
      <c r="DQH37" s="1135"/>
      <c r="DQI37" s="1135"/>
      <c r="DQJ37" s="1135"/>
      <c r="DQK37" s="1135"/>
      <c r="DQL37" s="1135"/>
      <c r="DQM37" s="1135"/>
      <c r="DQN37" s="1135"/>
      <c r="DQO37" s="1135"/>
      <c r="DQP37" s="1135"/>
      <c r="DQQ37" s="1135"/>
      <c r="DQR37" s="1135"/>
      <c r="DQS37" s="1135"/>
      <c r="DQT37" s="1135"/>
      <c r="DQU37" s="1135"/>
      <c r="DQV37" s="1135"/>
      <c r="DQW37" s="1135"/>
      <c r="DQX37" s="1135"/>
      <c r="DQY37" s="1135"/>
      <c r="DQZ37" s="1135"/>
      <c r="DRA37" s="1135"/>
      <c r="DRB37" s="1135"/>
      <c r="DRC37" s="1135"/>
      <c r="DRD37" s="1135"/>
      <c r="DRE37" s="1135"/>
      <c r="DRF37" s="1135"/>
      <c r="DRG37" s="1135"/>
      <c r="DRH37" s="1135"/>
      <c r="DRI37" s="1135"/>
      <c r="DRJ37" s="1135"/>
      <c r="DRK37" s="1135"/>
      <c r="DRL37" s="1135"/>
      <c r="DRM37" s="1135"/>
      <c r="DRN37" s="1135"/>
      <c r="DRO37" s="1135"/>
      <c r="DRP37" s="1135"/>
      <c r="DRQ37" s="1135"/>
      <c r="DRR37" s="1135"/>
      <c r="DRS37" s="1135"/>
      <c r="DRT37" s="1135"/>
      <c r="DRU37" s="1135"/>
      <c r="DRV37" s="1135"/>
      <c r="DRW37" s="1135"/>
      <c r="DRX37" s="1135"/>
      <c r="DRY37" s="1135"/>
      <c r="DRZ37" s="1135"/>
      <c r="DSA37" s="1135"/>
      <c r="DSB37" s="1135"/>
      <c r="DSC37" s="1135"/>
      <c r="DSD37" s="1135"/>
      <c r="DSE37" s="1135"/>
      <c r="DSF37" s="1135"/>
      <c r="DSG37" s="1135"/>
      <c r="DSH37" s="1135"/>
      <c r="DSI37" s="1135"/>
      <c r="DSJ37" s="1135"/>
      <c r="DSK37" s="1135"/>
      <c r="DSL37" s="1135"/>
      <c r="DSM37" s="1135"/>
      <c r="DSN37" s="1135"/>
      <c r="DSO37" s="1135"/>
      <c r="DSP37" s="1135"/>
      <c r="DSQ37" s="1135"/>
      <c r="DSR37" s="1135"/>
      <c r="DSS37" s="1135"/>
      <c r="DST37" s="1135"/>
      <c r="DSU37" s="1135"/>
      <c r="DSV37" s="1135"/>
      <c r="DSW37" s="1135"/>
      <c r="DSX37" s="1135"/>
      <c r="DSY37" s="1135"/>
      <c r="DSZ37" s="1135"/>
      <c r="DTA37" s="1135"/>
      <c r="DTB37" s="1135"/>
      <c r="DTC37" s="1135"/>
      <c r="DTD37" s="1135"/>
      <c r="DTE37" s="1135"/>
      <c r="DTF37" s="1135"/>
      <c r="DTG37" s="1135"/>
      <c r="DTH37" s="1135"/>
      <c r="DTI37" s="1135"/>
      <c r="DTJ37" s="1135"/>
      <c r="DTK37" s="1135"/>
      <c r="DTL37" s="1135"/>
      <c r="DTM37" s="1135"/>
      <c r="DTN37" s="1135"/>
      <c r="DTO37" s="1135"/>
      <c r="DTP37" s="1135"/>
      <c r="DTQ37" s="1135"/>
      <c r="DTR37" s="1135"/>
      <c r="DTS37" s="1135"/>
      <c r="DTT37" s="1135"/>
      <c r="DTU37" s="1135"/>
      <c r="DTV37" s="1135"/>
      <c r="DTW37" s="1135"/>
      <c r="DTX37" s="1135"/>
      <c r="DTY37" s="1135"/>
      <c r="DTZ37" s="1135"/>
      <c r="DUA37" s="1135"/>
      <c r="DUB37" s="1135"/>
      <c r="DUC37" s="1135"/>
      <c r="DUD37" s="1135"/>
      <c r="DUE37" s="1135"/>
      <c r="DUF37" s="1135"/>
      <c r="DUG37" s="1135"/>
      <c r="DUH37" s="1135"/>
      <c r="DUI37" s="1135"/>
      <c r="DUJ37" s="1135"/>
      <c r="DUK37" s="1135"/>
      <c r="DUL37" s="1135"/>
      <c r="DUM37" s="1135"/>
      <c r="DUN37" s="1135"/>
      <c r="DUO37" s="1135"/>
      <c r="DUP37" s="1135"/>
      <c r="DUQ37" s="1135"/>
      <c r="DUR37" s="1135"/>
      <c r="DUS37" s="1135"/>
      <c r="DUT37" s="1135"/>
      <c r="DUU37" s="1135"/>
      <c r="DUV37" s="1135"/>
      <c r="DUW37" s="1135"/>
      <c r="DUX37" s="1135"/>
      <c r="DUY37" s="1135"/>
      <c r="DUZ37" s="1135"/>
      <c r="DVA37" s="1135"/>
      <c r="DVB37" s="1135"/>
      <c r="DVC37" s="1135"/>
      <c r="DVD37" s="1135"/>
      <c r="DVE37" s="1135"/>
      <c r="DVF37" s="1135"/>
      <c r="DVG37" s="1135"/>
      <c r="DVH37" s="1135"/>
      <c r="DVI37" s="1135"/>
      <c r="DVJ37" s="1135"/>
      <c r="DVK37" s="1135"/>
      <c r="DVL37" s="1135"/>
      <c r="DVM37" s="1135"/>
      <c r="DVN37" s="1135"/>
      <c r="DVO37" s="1135"/>
      <c r="DVP37" s="1135"/>
      <c r="DVQ37" s="1135"/>
      <c r="DVR37" s="1135"/>
      <c r="DVS37" s="1135"/>
      <c r="DVT37" s="1135"/>
      <c r="DVU37" s="1135"/>
      <c r="DVV37" s="1135"/>
      <c r="DVW37" s="1135"/>
      <c r="DVX37" s="1135"/>
      <c r="DVY37" s="1135"/>
      <c r="DVZ37" s="1135"/>
      <c r="DWA37" s="1135"/>
      <c r="DWB37" s="1135"/>
      <c r="DWC37" s="1135"/>
      <c r="DWD37" s="1135"/>
      <c r="DWE37" s="1135"/>
      <c r="DWF37" s="1135"/>
      <c r="DWG37" s="1135"/>
      <c r="DWH37" s="1135"/>
      <c r="DWI37" s="1135"/>
      <c r="DWJ37" s="1135"/>
      <c r="DWK37" s="1135"/>
      <c r="DWL37" s="1135"/>
      <c r="DWM37" s="1135"/>
      <c r="DWN37" s="1135"/>
      <c r="DWO37" s="1135"/>
      <c r="DWP37" s="1135"/>
      <c r="DWQ37" s="1135"/>
      <c r="DWR37" s="1135"/>
      <c r="DWS37" s="1135"/>
      <c r="DWT37" s="1135"/>
      <c r="DWU37" s="1135"/>
      <c r="DWV37" s="1135"/>
      <c r="DWW37" s="1135"/>
      <c r="DWX37" s="1135"/>
      <c r="DWY37" s="1135"/>
      <c r="DWZ37" s="1135"/>
      <c r="DXA37" s="1135"/>
      <c r="DXB37" s="1135"/>
      <c r="DXC37" s="1135"/>
      <c r="DXD37" s="1135"/>
      <c r="DXE37" s="1135"/>
      <c r="DXF37" s="1135"/>
      <c r="DXG37" s="1135"/>
      <c r="DXH37" s="1135"/>
      <c r="DXI37" s="1135"/>
      <c r="DXJ37" s="1135"/>
      <c r="DXK37" s="1135"/>
      <c r="DXL37" s="1135"/>
      <c r="DXM37" s="1135"/>
      <c r="DXN37" s="1135"/>
      <c r="DXO37" s="1135"/>
      <c r="DXP37" s="1135"/>
      <c r="DXQ37" s="1135"/>
      <c r="DXR37" s="1135"/>
      <c r="DXS37" s="1135"/>
      <c r="DXT37" s="1135"/>
      <c r="DXU37" s="1135"/>
      <c r="DXV37" s="1135"/>
      <c r="DXW37" s="1135"/>
      <c r="DXX37" s="1135"/>
      <c r="DXY37" s="1135"/>
      <c r="DXZ37" s="1135"/>
      <c r="DYA37" s="1135"/>
      <c r="DYB37" s="1135"/>
      <c r="DYC37" s="1135"/>
      <c r="DYD37" s="1135"/>
      <c r="DYE37" s="1135"/>
      <c r="DYF37" s="1135"/>
      <c r="DYG37" s="1135"/>
      <c r="DYH37" s="1135"/>
      <c r="DYI37" s="1135"/>
      <c r="DYJ37" s="1135"/>
      <c r="DYK37" s="1135"/>
      <c r="DYL37" s="1135"/>
      <c r="DYM37" s="1135"/>
      <c r="DYN37" s="1135"/>
      <c r="DYO37" s="1135"/>
      <c r="DYP37" s="1135"/>
      <c r="DYQ37" s="1135"/>
      <c r="DYR37" s="1135"/>
      <c r="DYS37" s="1135"/>
      <c r="DYT37" s="1135"/>
      <c r="DYU37" s="1135"/>
      <c r="DYV37" s="1135"/>
      <c r="DYW37" s="1135"/>
      <c r="DYX37" s="1135"/>
      <c r="DYY37" s="1135"/>
      <c r="DYZ37" s="1135"/>
      <c r="DZA37" s="1135"/>
      <c r="DZB37" s="1135"/>
      <c r="DZC37" s="1135"/>
      <c r="DZD37" s="1135"/>
      <c r="DZE37" s="1135"/>
      <c r="DZF37" s="1135"/>
      <c r="DZG37" s="1135"/>
      <c r="DZH37" s="1135"/>
      <c r="DZI37" s="1135"/>
      <c r="DZJ37" s="1135"/>
      <c r="DZK37" s="1135"/>
      <c r="DZL37" s="1135"/>
      <c r="DZM37" s="1135"/>
      <c r="DZN37" s="1135"/>
      <c r="DZO37" s="1135"/>
      <c r="DZP37" s="1135"/>
      <c r="DZQ37" s="1135"/>
      <c r="DZR37" s="1135"/>
      <c r="DZS37" s="1135"/>
      <c r="DZT37" s="1135"/>
      <c r="DZU37" s="1135"/>
      <c r="DZV37" s="1135"/>
      <c r="DZW37" s="1135"/>
      <c r="DZX37" s="1135"/>
      <c r="DZY37" s="1135"/>
      <c r="DZZ37" s="1135"/>
      <c r="EAA37" s="1135"/>
      <c r="EAB37" s="1135"/>
      <c r="EAC37" s="1135"/>
      <c r="EAD37" s="1135"/>
      <c r="EAE37" s="1135"/>
      <c r="EAF37" s="1135"/>
      <c r="EAG37" s="1135"/>
      <c r="EAH37" s="1135"/>
      <c r="EAI37" s="1135"/>
      <c r="EAJ37" s="1135"/>
      <c r="EAK37" s="1135"/>
      <c r="EAL37" s="1135"/>
      <c r="EAM37" s="1135"/>
      <c r="EAN37" s="1135"/>
      <c r="EAO37" s="1135"/>
      <c r="EAP37" s="1135"/>
      <c r="EAQ37" s="1135"/>
      <c r="EAR37" s="1135"/>
      <c r="EAS37" s="1135"/>
      <c r="EAT37" s="1135"/>
      <c r="EAU37" s="1135"/>
      <c r="EAV37" s="1135"/>
      <c r="EAW37" s="1135"/>
      <c r="EAX37" s="1135"/>
      <c r="EAY37" s="1135"/>
      <c r="EAZ37" s="1135"/>
      <c r="EBA37" s="1135"/>
      <c r="EBB37" s="1135"/>
      <c r="EBC37" s="1135"/>
      <c r="EBD37" s="1135"/>
      <c r="EBE37" s="1135"/>
      <c r="EBF37" s="1135"/>
      <c r="EBG37" s="1135"/>
      <c r="EBH37" s="1135"/>
      <c r="EBI37" s="1135"/>
      <c r="EBJ37" s="1135"/>
      <c r="EBK37" s="1135"/>
      <c r="EBL37" s="1135"/>
      <c r="EBM37" s="1135"/>
      <c r="EBN37" s="1135"/>
      <c r="EBO37" s="1135"/>
      <c r="EBP37" s="1135"/>
      <c r="EBQ37" s="1135"/>
      <c r="EBR37" s="1135"/>
      <c r="EBS37" s="1135"/>
      <c r="EBT37" s="1135"/>
      <c r="EBU37" s="1135"/>
      <c r="EBV37" s="1135"/>
      <c r="EBW37" s="1135"/>
      <c r="EBX37" s="1135"/>
      <c r="EBY37" s="1135"/>
      <c r="EBZ37" s="1135"/>
      <c r="ECA37" s="1135"/>
      <c r="ECB37" s="1135"/>
      <c r="ECC37" s="1135"/>
      <c r="ECD37" s="1135"/>
      <c r="ECE37" s="1135"/>
      <c r="ECF37" s="1135"/>
      <c r="ECG37" s="1135"/>
      <c r="ECH37" s="1135"/>
      <c r="ECI37" s="1135"/>
      <c r="ECJ37" s="1135"/>
      <c r="ECK37" s="1135"/>
      <c r="ECL37" s="1135"/>
      <c r="ECM37" s="1135"/>
      <c r="ECN37" s="1135"/>
      <c r="ECO37" s="1135"/>
      <c r="ECP37" s="1135"/>
      <c r="ECQ37" s="1135"/>
      <c r="ECR37" s="1135"/>
      <c r="ECS37" s="1135"/>
      <c r="ECT37" s="1135"/>
      <c r="ECU37" s="1135"/>
      <c r="ECV37" s="1135"/>
      <c r="ECW37" s="1135"/>
      <c r="ECX37" s="1135"/>
      <c r="ECY37" s="1135"/>
      <c r="ECZ37" s="1135"/>
      <c r="EDA37" s="1135"/>
      <c r="EDB37" s="1135"/>
      <c r="EDC37" s="1135"/>
      <c r="EDD37" s="1135"/>
      <c r="EDE37" s="1135"/>
      <c r="EDF37" s="1135"/>
      <c r="EDG37" s="1135"/>
      <c r="EDH37" s="1135"/>
      <c r="EDI37" s="1135"/>
      <c r="EDJ37" s="1135"/>
      <c r="EDK37" s="1135"/>
      <c r="EDL37" s="1135"/>
      <c r="EDM37" s="1135"/>
      <c r="EDN37" s="1135"/>
      <c r="EDO37" s="1135"/>
      <c r="EDP37" s="1135"/>
      <c r="EDQ37" s="1135"/>
      <c r="EDR37" s="1135"/>
      <c r="EDS37" s="1135"/>
      <c r="EDT37" s="1135"/>
      <c r="EDU37" s="1135"/>
      <c r="EDV37" s="1135"/>
      <c r="EDW37" s="1135"/>
      <c r="EDX37" s="1135"/>
      <c r="EDY37" s="1135"/>
      <c r="EDZ37" s="1135"/>
      <c r="EEA37" s="1135"/>
      <c r="EEB37" s="1135"/>
      <c r="EEC37" s="1135"/>
      <c r="EED37" s="1135"/>
      <c r="EEE37" s="1135"/>
      <c r="EEF37" s="1135"/>
      <c r="EEG37" s="1135"/>
      <c r="EEH37" s="1135"/>
      <c r="EEI37" s="1135"/>
      <c r="EEJ37" s="1135"/>
      <c r="EEK37" s="1135"/>
      <c r="EEL37" s="1135"/>
      <c r="EEM37" s="1135"/>
      <c r="EEN37" s="1135"/>
      <c r="EEO37" s="1135"/>
      <c r="EEP37" s="1135"/>
      <c r="EEQ37" s="1135"/>
      <c r="EER37" s="1135"/>
      <c r="EES37" s="1135"/>
      <c r="EET37" s="1135"/>
      <c r="EEU37" s="1135"/>
      <c r="EEV37" s="1135"/>
      <c r="EEW37" s="1135"/>
      <c r="EEX37" s="1135"/>
      <c r="EEY37" s="1135"/>
      <c r="EEZ37" s="1135"/>
      <c r="EFA37" s="1135"/>
      <c r="EFB37" s="1135"/>
      <c r="EFC37" s="1135"/>
      <c r="EFD37" s="1135"/>
      <c r="EFE37" s="1135"/>
      <c r="EFF37" s="1135"/>
      <c r="EFG37" s="1135"/>
      <c r="EFH37" s="1135"/>
      <c r="EFI37" s="1135"/>
      <c r="EFJ37" s="1135"/>
      <c r="EFK37" s="1135"/>
      <c r="EFL37" s="1135"/>
      <c r="EFM37" s="1135"/>
      <c r="EFN37" s="1135"/>
      <c r="EFO37" s="1135"/>
      <c r="EFP37" s="1135"/>
      <c r="EFQ37" s="1135"/>
      <c r="EFR37" s="1135"/>
      <c r="EFS37" s="1135"/>
      <c r="EFT37" s="1135"/>
      <c r="EFU37" s="1135"/>
      <c r="EFV37" s="1135"/>
      <c r="EFW37" s="1135"/>
      <c r="EFX37" s="1135"/>
      <c r="EFY37" s="1135"/>
      <c r="EFZ37" s="1135"/>
      <c r="EGA37" s="1135"/>
      <c r="EGB37" s="1135"/>
      <c r="EGC37" s="1135"/>
      <c r="EGD37" s="1135"/>
      <c r="EGE37" s="1135"/>
      <c r="EGF37" s="1135"/>
      <c r="EGG37" s="1135"/>
      <c r="EGH37" s="1135"/>
      <c r="EGI37" s="1135"/>
      <c r="EGJ37" s="1135"/>
      <c r="EGK37" s="1135"/>
      <c r="EGL37" s="1135"/>
      <c r="EGM37" s="1135"/>
      <c r="EGN37" s="1135"/>
      <c r="EGO37" s="1135"/>
      <c r="EGP37" s="1135"/>
      <c r="EGQ37" s="1135"/>
      <c r="EGR37" s="1135"/>
      <c r="EGS37" s="1135"/>
      <c r="EGT37" s="1135"/>
      <c r="EGU37" s="1135"/>
      <c r="EGV37" s="1135"/>
      <c r="EGW37" s="1135"/>
      <c r="EGX37" s="1135"/>
      <c r="EGY37" s="1135"/>
      <c r="EGZ37" s="1135"/>
      <c r="EHA37" s="1135"/>
      <c r="EHB37" s="1135"/>
      <c r="EHC37" s="1135"/>
      <c r="EHD37" s="1135"/>
      <c r="EHE37" s="1135"/>
      <c r="EHF37" s="1135"/>
      <c r="EHG37" s="1135"/>
      <c r="EHH37" s="1135"/>
      <c r="EHI37" s="1135"/>
      <c r="EHJ37" s="1135"/>
      <c r="EHK37" s="1135"/>
      <c r="EHL37" s="1135"/>
      <c r="EHM37" s="1135"/>
      <c r="EHN37" s="1135"/>
      <c r="EHO37" s="1135"/>
      <c r="EHP37" s="1135"/>
      <c r="EHQ37" s="1135"/>
      <c r="EHR37" s="1135"/>
      <c r="EHS37" s="1135"/>
      <c r="EHT37" s="1135"/>
      <c r="EHU37" s="1135"/>
      <c r="EHV37" s="1135"/>
      <c r="EHW37" s="1135"/>
      <c r="EHX37" s="1135"/>
      <c r="EHY37" s="1135"/>
      <c r="EHZ37" s="1135"/>
      <c r="EIA37" s="1135"/>
      <c r="EIB37" s="1135"/>
      <c r="EIC37" s="1135"/>
      <c r="EID37" s="1135"/>
      <c r="EIE37" s="1135"/>
      <c r="EIF37" s="1135"/>
      <c r="EIG37" s="1135"/>
      <c r="EIH37" s="1135"/>
      <c r="EII37" s="1135"/>
      <c r="EIJ37" s="1135"/>
      <c r="EIK37" s="1135"/>
      <c r="EIL37" s="1135"/>
      <c r="EIM37" s="1135"/>
      <c r="EIN37" s="1135"/>
      <c r="EIO37" s="1135"/>
      <c r="EIP37" s="1135"/>
      <c r="EIQ37" s="1135"/>
      <c r="EIR37" s="1135"/>
      <c r="EIS37" s="1135"/>
      <c r="EIT37" s="1135"/>
      <c r="EIU37" s="1135"/>
      <c r="EIV37" s="1135"/>
      <c r="EIW37" s="1135"/>
      <c r="EIX37" s="1135"/>
      <c r="EIY37" s="1135"/>
      <c r="EIZ37" s="1135"/>
      <c r="EJA37" s="1135"/>
      <c r="EJB37" s="1135"/>
      <c r="EJC37" s="1135"/>
      <c r="EJD37" s="1135"/>
      <c r="EJE37" s="1135"/>
      <c r="EJF37" s="1135"/>
      <c r="EJG37" s="1135"/>
      <c r="EJH37" s="1135"/>
      <c r="EJI37" s="1135"/>
      <c r="EJJ37" s="1135"/>
      <c r="EJK37" s="1135"/>
      <c r="EJL37" s="1135"/>
      <c r="EJM37" s="1135"/>
      <c r="EJN37" s="1135"/>
      <c r="EJO37" s="1135"/>
      <c r="EJP37" s="1135"/>
      <c r="EJQ37" s="1135"/>
      <c r="EJR37" s="1135"/>
      <c r="EJS37" s="1135"/>
      <c r="EJT37" s="1135"/>
      <c r="EJU37" s="1135"/>
      <c r="EJV37" s="1135"/>
      <c r="EJW37" s="1135"/>
      <c r="EJX37" s="1135"/>
      <c r="EJY37" s="1135"/>
      <c r="EJZ37" s="1135"/>
      <c r="EKA37" s="1135"/>
      <c r="EKB37" s="1135"/>
      <c r="EKC37" s="1135"/>
      <c r="EKD37" s="1135"/>
      <c r="EKE37" s="1135"/>
      <c r="EKF37" s="1135"/>
      <c r="EKG37" s="1135"/>
      <c r="EKH37" s="1135"/>
      <c r="EKI37" s="1135"/>
      <c r="EKJ37" s="1135"/>
      <c r="EKK37" s="1135"/>
      <c r="EKL37" s="1135"/>
      <c r="EKM37" s="1135"/>
      <c r="EKN37" s="1135"/>
      <c r="EKO37" s="1135"/>
      <c r="EKP37" s="1135"/>
      <c r="EKQ37" s="1135"/>
      <c r="EKR37" s="1135"/>
      <c r="EKS37" s="1135"/>
      <c r="EKT37" s="1135"/>
      <c r="EKU37" s="1135"/>
      <c r="EKV37" s="1135"/>
      <c r="EKW37" s="1135"/>
      <c r="EKX37" s="1135"/>
      <c r="EKY37" s="1135"/>
      <c r="EKZ37" s="1135"/>
      <c r="ELA37" s="1135"/>
      <c r="ELB37" s="1135"/>
      <c r="ELC37" s="1135"/>
      <c r="ELD37" s="1135"/>
      <c r="ELE37" s="1135"/>
      <c r="ELF37" s="1135"/>
      <c r="ELG37" s="1135"/>
      <c r="ELH37" s="1135"/>
      <c r="ELI37" s="1135"/>
      <c r="ELJ37" s="1135"/>
      <c r="ELK37" s="1135"/>
      <c r="ELL37" s="1135"/>
      <c r="ELM37" s="1135"/>
      <c r="ELN37" s="1135"/>
      <c r="ELO37" s="1135"/>
      <c r="ELP37" s="1135"/>
      <c r="ELQ37" s="1135"/>
      <c r="ELR37" s="1135"/>
      <c r="ELS37" s="1135"/>
      <c r="ELT37" s="1135"/>
      <c r="ELU37" s="1135"/>
      <c r="ELV37" s="1135"/>
      <c r="ELW37" s="1135"/>
      <c r="ELX37" s="1135"/>
      <c r="ELY37" s="1135"/>
      <c r="ELZ37" s="1135"/>
      <c r="EMA37" s="1135"/>
      <c r="EMB37" s="1135"/>
      <c r="EMC37" s="1135"/>
      <c r="EMD37" s="1135"/>
      <c r="EME37" s="1135"/>
      <c r="EMF37" s="1135"/>
      <c r="EMG37" s="1135"/>
      <c r="EMH37" s="1135"/>
      <c r="EMI37" s="1135"/>
      <c r="EMJ37" s="1135"/>
      <c r="EMK37" s="1135"/>
      <c r="EML37" s="1135"/>
      <c r="EMM37" s="1135"/>
      <c r="EMN37" s="1135"/>
      <c r="EMO37" s="1135"/>
      <c r="EMP37" s="1135"/>
      <c r="EMQ37" s="1135"/>
      <c r="EMR37" s="1135"/>
      <c r="EMS37" s="1135"/>
      <c r="EMT37" s="1135"/>
      <c r="EMU37" s="1135"/>
      <c r="EMV37" s="1135"/>
      <c r="EMW37" s="1135"/>
      <c r="EMX37" s="1135"/>
      <c r="EMY37" s="1135"/>
      <c r="EMZ37" s="1135"/>
      <c r="ENA37" s="1135"/>
      <c r="ENB37" s="1135"/>
      <c r="ENC37" s="1135"/>
      <c r="END37" s="1135"/>
      <c r="ENE37" s="1135"/>
      <c r="ENF37" s="1135"/>
      <c r="ENG37" s="1135"/>
      <c r="ENH37" s="1135"/>
      <c r="ENI37" s="1135"/>
      <c r="ENJ37" s="1135"/>
      <c r="ENK37" s="1135"/>
      <c r="ENL37" s="1135"/>
      <c r="ENM37" s="1135"/>
      <c r="ENN37" s="1135"/>
      <c r="ENO37" s="1135"/>
      <c r="ENP37" s="1135"/>
      <c r="ENQ37" s="1135"/>
      <c r="ENR37" s="1135"/>
      <c r="ENS37" s="1135"/>
      <c r="ENT37" s="1135"/>
      <c r="ENU37" s="1135"/>
      <c r="ENV37" s="1135"/>
      <c r="ENW37" s="1135"/>
      <c r="ENX37" s="1135"/>
      <c r="ENY37" s="1135"/>
      <c r="ENZ37" s="1135"/>
      <c r="EOA37" s="1135"/>
      <c r="EOB37" s="1135"/>
      <c r="EOC37" s="1135"/>
      <c r="EOD37" s="1135"/>
      <c r="EOE37" s="1135"/>
      <c r="EOF37" s="1135"/>
      <c r="EOG37" s="1135"/>
      <c r="EOH37" s="1135"/>
      <c r="EOI37" s="1135"/>
      <c r="EOJ37" s="1135"/>
      <c r="EOK37" s="1135"/>
      <c r="EOL37" s="1135"/>
      <c r="EOM37" s="1135"/>
      <c r="EON37" s="1135"/>
      <c r="EOO37" s="1135"/>
      <c r="EOP37" s="1135"/>
      <c r="EOQ37" s="1135"/>
      <c r="EOR37" s="1135"/>
      <c r="EOS37" s="1135"/>
      <c r="EOT37" s="1135"/>
      <c r="EOU37" s="1135"/>
      <c r="EOV37" s="1135"/>
      <c r="EOW37" s="1135"/>
      <c r="EOX37" s="1135"/>
      <c r="EOY37" s="1135"/>
      <c r="EOZ37" s="1135"/>
      <c r="EPA37" s="1135"/>
      <c r="EPB37" s="1135"/>
      <c r="EPC37" s="1135"/>
      <c r="EPD37" s="1135"/>
      <c r="EPE37" s="1135"/>
      <c r="EPF37" s="1135"/>
      <c r="EPG37" s="1135"/>
      <c r="EPH37" s="1135"/>
      <c r="EPI37" s="1135"/>
      <c r="EPJ37" s="1135"/>
      <c r="EPK37" s="1135"/>
      <c r="EPL37" s="1135"/>
      <c r="EPM37" s="1135"/>
      <c r="EPN37" s="1135"/>
      <c r="EPO37" s="1135"/>
      <c r="EPP37" s="1135"/>
      <c r="EPQ37" s="1135"/>
      <c r="EPR37" s="1135"/>
      <c r="EPS37" s="1135"/>
      <c r="EPT37" s="1135"/>
      <c r="EPU37" s="1135"/>
      <c r="EPV37" s="1135"/>
      <c r="EPW37" s="1135"/>
      <c r="EPX37" s="1135"/>
      <c r="EPY37" s="1135"/>
      <c r="EPZ37" s="1135"/>
      <c r="EQA37" s="1135"/>
      <c r="EQB37" s="1135"/>
      <c r="EQC37" s="1135"/>
      <c r="EQD37" s="1135"/>
      <c r="EQE37" s="1135"/>
      <c r="EQF37" s="1135"/>
      <c r="EQG37" s="1135"/>
      <c r="EQH37" s="1135"/>
      <c r="EQI37" s="1135"/>
      <c r="EQJ37" s="1135"/>
      <c r="EQK37" s="1135"/>
      <c r="EQL37" s="1135"/>
      <c r="EQM37" s="1135"/>
      <c r="EQN37" s="1135"/>
      <c r="EQO37" s="1135"/>
      <c r="EQP37" s="1135"/>
      <c r="EQQ37" s="1135"/>
      <c r="EQR37" s="1135"/>
      <c r="EQS37" s="1135"/>
      <c r="EQT37" s="1135"/>
      <c r="EQU37" s="1135"/>
      <c r="EQV37" s="1135"/>
      <c r="EQW37" s="1135"/>
      <c r="EQX37" s="1135"/>
      <c r="EQY37" s="1135"/>
      <c r="EQZ37" s="1135"/>
      <c r="ERA37" s="1135"/>
      <c r="ERB37" s="1135"/>
      <c r="ERC37" s="1135"/>
      <c r="ERD37" s="1135"/>
      <c r="ERE37" s="1135"/>
      <c r="ERF37" s="1135"/>
      <c r="ERG37" s="1135"/>
      <c r="ERH37" s="1135"/>
      <c r="ERI37" s="1135"/>
      <c r="ERJ37" s="1135"/>
      <c r="ERK37" s="1135"/>
      <c r="ERL37" s="1135"/>
      <c r="ERM37" s="1135"/>
      <c r="ERN37" s="1135"/>
      <c r="ERO37" s="1135"/>
      <c r="ERP37" s="1135"/>
      <c r="ERQ37" s="1135"/>
      <c r="ERR37" s="1135"/>
      <c r="ERS37" s="1135"/>
      <c r="ERT37" s="1135"/>
      <c r="ERU37" s="1135"/>
      <c r="ERV37" s="1135"/>
      <c r="ERW37" s="1135"/>
      <c r="ERX37" s="1135"/>
      <c r="ERY37" s="1135"/>
      <c r="ERZ37" s="1135"/>
      <c r="ESA37" s="1135"/>
      <c r="ESB37" s="1135"/>
      <c r="ESC37" s="1135"/>
      <c r="ESD37" s="1135"/>
      <c r="ESE37" s="1135"/>
      <c r="ESF37" s="1135"/>
      <c r="ESG37" s="1135"/>
      <c r="ESH37" s="1135"/>
      <c r="ESI37" s="1135"/>
      <c r="ESJ37" s="1135"/>
      <c r="ESK37" s="1135"/>
      <c r="ESL37" s="1135"/>
      <c r="ESM37" s="1135"/>
      <c r="ESN37" s="1135"/>
      <c r="ESO37" s="1135"/>
      <c r="ESP37" s="1135"/>
      <c r="ESQ37" s="1135"/>
      <c r="ESR37" s="1135"/>
      <c r="ESS37" s="1135"/>
      <c r="EST37" s="1135"/>
      <c r="ESU37" s="1135"/>
      <c r="ESV37" s="1135"/>
      <c r="ESW37" s="1135"/>
      <c r="ESX37" s="1135"/>
      <c r="ESY37" s="1135"/>
      <c r="ESZ37" s="1135"/>
      <c r="ETA37" s="1135"/>
      <c r="ETB37" s="1135"/>
      <c r="ETC37" s="1135"/>
      <c r="ETD37" s="1135"/>
      <c r="ETE37" s="1135"/>
      <c r="ETF37" s="1135"/>
      <c r="ETG37" s="1135"/>
      <c r="ETH37" s="1135"/>
      <c r="ETI37" s="1135"/>
      <c r="ETJ37" s="1135"/>
      <c r="ETK37" s="1135"/>
      <c r="ETL37" s="1135"/>
      <c r="ETM37" s="1135"/>
      <c r="ETN37" s="1135"/>
      <c r="ETO37" s="1135"/>
      <c r="ETP37" s="1135"/>
      <c r="ETQ37" s="1135"/>
      <c r="ETR37" s="1135"/>
      <c r="ETS37" s="1135"/>
      <c r="ETT37" s="1135"/>
      <c r="ETU37" s="1135"/>
      <c r="ETV37" s="1135"/>
      <c r="ETW37" s="1135"/>
      <c r="ETX37" s="1135"/>
      <c r="ETY37" s="1135"/>
      <c r="ETZ37" s="1135"/>
      <c r="EUA37" s="1135"/>
      <c r="EUB37" s="1135"/>
      <c r="EUC37" s="1135"/>
      <c r="EUD37" s="1135"/>
      <c r="EUE37" s="1135"/>
      <c r="EUF37" s="1135"/>
      <c r="EUG37" s="1135"/>
      <c r="EUH37" s="1135"/>
      <c r="EUI37" s="1135"/>
      <c r="EUJ37" s="1135"/>
      <c r="EUK37" s="1135"/>
      <c r="EUL37" s="1135"/>
      <c r="EUM37" s="1135"/>
      <c r="EUN37" s="1135"/>
      <c r="EUO37" s="1135"/>
      <c r="EUP37" s="1135"/>
      <c r="EUQ37" s="1135"/>
      <c r="EUR37" s="1135"/>
      <c r="EUS37" s="1135"/>
      <c r="EUT37" s="1135"/>
      <c r="EUU37" s="1135"/>
      <c r="EUV37" s="1135"/>
      <c r="EUW37" s="1135"/>
      <c r="EUX37" s="1135"/>
      <c r="EUY37" s="1135"/>
      <c r="EUZ37" s="1135"/>
      <c r="EVA37" s="1135"/>
      <c r="EVB37" s="1135"/>
      <c r="EVC37" s="1135"/>
      <c r="EVD37" s="1135"/>
      <c r="EVE37" s="1135"/>
      <c r="EVF37" s="1135"/>
      <c r="EVG37" s="1135"/>
      <c r="EVH37" s="1135"/>
      <c r="EVI37" s="1135"/>
      <c r="EVJ37" s="1135"/>
      <c r="EVK37" s="1135"/>
      <c r="EVL37" s="1135"/>
      <c r="EVM37" s="1135"/>
      <c r="EVN37" s="1135"/>
      <c r="EVO37" s="1135"/>
      <c r="EVP37" s="1135"/>
      <c r="EVQ37" s="1135"/>
      <c r="EVR37" s="1135"/>
      <c r="EVS37" s="1135"/>
      <c r="EVT37" s="1135"/>
      <c r="EVU37" s="1135"/>
      <c r="EVV37" s="1135"/>
      <c r="EVW37" s="1135"/>
      <c r="EVX37" s="1135"/>
      <c r="EVY37" s="1135"/>
      <c r="EVZ37" s="1135"/>
      <c r="EWA37" s="1135"/>
      <c r="EWB37" s="1135"/>
      <c r="EWC37" s="1135"/>
      <c r="EWD37" s="1135"/>
      <c r="EWE37" s="1135"/>
      <c r="EWF37" s="1135"/>
      <c r="EWG37" s="1135"/>
      <c r="EWH37" s="1135"/>
      <c r="EWI37" s="1135"/>
      <c r="EWJ37" s="1135"/>
      <c r="EWK37" s="1135"/>
      <c r="EWL37" s="1135"/>
      <c r="EWM37" s="1135"/>
      <c r="EWN37" s="1135"/>
      <c r="EWO37" s="1135"/>
      <c r="EWP37" s="1135"/>
      <c r="EWQ37" s="1135"/>
      <c r="EWR37" s="1135"/>
      <c r="EWS37" s="1135"/>
      <c r="EWT37" s="1135"/>
      <c r="EWU37" s="1135"/>
      <c r="EWV37" s="1135"/>
      <c r="EWW37" s="1135"/>
      <c r="EWX37" s="1135"/>
      <c r="EWY37" s="1135"/>
      <c r="EWZ37" s="1135"/>
      <c r="EXA37" s="1135"/>
      <c r="EXB37" s="1135"/>
      <c r="EXC37" s="1135"/>
      <c r="EXD37" s="1135"/>
      <c r="EXE37" s="1135"/>
      <c r="EXF37" s="1135"/>
      <c r="EXG37" s="1135"/>
      <c r="EXH37" s="1135"/>
      <c r="EXI37" s="1135"/>
      <c r="EXJ37" s="1135"/>
      <c r="EXK37" s="1135"/>
      <c r="EXL37" s="1135"/>
      <c r="EXM37" s="1135"/>
      <c r="EXN37" s="1135"/>
      <c r="EXO37" s="1135"/>
      <c r="EXP37" s="1135"/>
      <c r="EXQ37" s="1135"/>
      <c r="EXR37" s="1135"/>
      <c r="EXS37" s="1135"/>
      <c r="EXT37" s="1135"/>
      <c r="EXU37" s="1135"/>
      <c r="EXV37" s="1135"/>
      <c r="EXW37" s="1135"/>
      <c r="EXX37" s="1135"/>
      <c r="EXY37" s="1135"/>
      <c r="EXZ37" s="1135"/>
      <c r="EYA37" s="1135"/>
      <c r="EYB37" s="1135"/>
      <c r="EYC37" s="1135"/>
      <c r="EYD37" s="1135"/>
      <c r="EYE37" s="1135"/>
      <c r="EYF37" s="1135"/>
      <c r="EYG37" s="1135"/>
      <c r="EYH37" s="1135"/>
      <c r="EYI37" s="1135"/>
      <c r="EYJ37" s="1135"/>
      <c r="EYK37" s="1135"/>
      <c r="EYL37" s="1135"/>
      <c r="EYM37" s="1135"/>
      <c r="EYN37" s="1135"/>
      <c r="EYO37" s="1135"/>
      <c r="EYP37" s="1135"/>
      <c r="EYQ37" s="1135"/>
      <c r="EYR37" s="1135"/>
      <c r="EYS37" s="1135"/>
      <c r="EYT37" s="1135"/>
      <c r="EYU37" s="1135"/>
      <c r="EYV37" s="1135"/>
      <c r="EYW37" s="1135"/>
      <c r="EYX37" s="1135"/>
      <c r="EYY37" s="1135"/>
      <c r="EYZ37" s="1135"/>
      <c r="EZA37" s="1135"/>
      <c r="EZB37" s="1135"/>
      <c r="EZC37" s="1135"/>
      <c r="EZD37" s="1135"/>
      <c r="EZE37" s="1135"/>
      <c r="EZF37" s="1135"/>
      <c r="EZG37" s="1135"/>
      <c r="EZH37" s="1135"/>
      <c r="EZI37" s="1135"/>
      <c r="EZJ37" s="1135"/>
      <c r="EZK37" s="1135"/>
      <c r="EZL37" s="1135"/>
      <c r="EZM37" s="1135"/>
      <c r="EZN37" s="1135"/>
      <c r="EZO37" s="1135"/>
      <c r="EZP37" s="1135"/>
      <c r="EZQ37" s="1135"/>
      <c r="EZR37" s="1135"/>
      <c r="EZS37" s="1135"/>
      <c r="EZT37" s="1135"/>
      <c r="EZU37" s="1135"/>
      <c r="EZV37" s="1135"/>
      <c r="EZW37" s="1135"/>
      <c r="EZX37" s="1135"/>
      <c r="EZY37" s="1135"/>
      <c r="EZZ37" s="1135"/>
      <c r="FAA37" s="1135"/>
      <c r="FAB37" s="1135"/>
      <c r="FAC37" s="1135"/>
      <c r="FAD37" s="1135"/>
      <c r="FAE37" s="1135"/>
      <c r="FAF37" s="1135"/>
      <c r="FAG37" s="1135"/>
      <c r="FAH37" s="1135"/>
      <c r="FAI37" s="1135"/>
      <c r="FAJ37" s="1135"/>
      <c r="FAK37" s="1135"/>
      <c r="FAL37" s="1135"/>
      <c r="FAM37" s="1135"/>
      <c r="FAN37" s="1135"/>
      <c r="FAO37" s="1135"/>
      <c r="FAP37" s="1135"/>
      <c r="FAQ37" s="1135"/>
      <c r="FAR37" s="1135"/>
      <c r="FAS37" s="1135"/>
      <c r="FAT37" s="1135"/>
      <c r="FAU37" s="1135"/>
      <c r="FAV37" s="1135"/>
      <c r="FAW37" s="1135"/>
      <c r="FAX37" s="1135"/>
      <c r="FAY37" s="1135"/>
      <c r="FAZ37" s="1135"/>
      <c r="FBA37" s="1135"/>
      <c r="FBB37" s="1135"/>
      <c r="FBC37" s="1135"/>
      <c r="FBD37" s="1135"/>
      <c r="FBE37" s="1135"/>
      <c r="FBF37" s="1135"/>
      <c r="FBG37" s="1135"/>
      <c r="FBH37" s="1135"/>
      <c r="FBI37" s="1135"/>
      <c r="FBJ37" s="1135"/>
      <c r="FBK37" s="1135"/>
      <c r="FBL37" s="1135"/>
      <c r="FBM37" s="1135"/>
      <c r="FBN37" s="1135"/>
      <c r="FBO37" s="1135"/>
      <c r="FBP37" s="1135"/>
      <c r="FBQ37" s="1135"/>
      <c r="FBR37" s="1135"/>
      <c r="FBS37" s="1135"/>
      <c r="FBT37" s="1135"/>
      <c r="FBU37" s="1135"/>
      <c r="FBV37" s="1135"/>
      <c r="FBW37" s="1135"/>
      <c r="FBX37" s="1135"/>
      <c r="FBY37" s="1135"/>
      <c r="FBZ37" s="1135"/>
      <c r="FCA37" s="1135"/>
      <c r="FCB37" s="1135"/>
      <c r="FCC37" s="1135"/>
      <c r="FCD37" s="1135"/>
      <c r="FCE37" s="1135"/>
      <c r="FCF37" s="1135"/>
      <c r="FCG37" s="1135"/>
      <c r="FCH37" s="1135"/>
      <c r="FCI37" s="1135"/>
      <c r="FCJ37" s="1135"/>
      <c r="FCK37" s="1135"/>
      <c r="FCL37" s="1135"/>
      <c r="FCM37" s="1135"/>
      <c r="FCN37" s="1135"/>
      <c r="FCO37" s="1135"/>
      <c r="FCP37" s="1135"/>
      <c r="FCQ37" s="1135"/>
      <c r="FCR37" s="1135"/>
      <c r="FCS37" s="1135"/>
      <c r="FCT37" s="1135"/>
      <c r="FCU37" s="1135"/>
      <c r="FCV37" s="1135"/>
      <c r="FCW37" s="1135"/>
      <c r="FCX37" s="1135"/>
      <c r="FCY37" s="1135"/>
      <c r="FCZ37" s="1135"/>
      <c r="FDA37" s="1135"/>
      <c r="FDB37" s="1135"/>
      <c r="FDC37" s="1135"/>
      <c r="FDD37" s="1135"/>
      <c r="FDE37" s="1135"/>
      <c r="FDF37" s="1135"/>
      <c r="FDG37" s="1135"/>
      <c r="FDH37" s="1135"/>
      <c r="FDI37" s="1135"/>
      <c r="FDJ37" s="1135"/>
      <c r="FDK37" s="1135"/>
      <c r="FDL37" s="1135"/>
      <c r="FDM37" s="1135"/>
      <c r="FDN37" s="1135"/>
      <c r="FDO37" s="1135"/>
      <c r="FDP37" s="1135"/>
      <c r="FDQ37" s="1135"/>
      <c r="FDR37" s="1135"/>
      <c r="FDS37" s="1135"/>
      <c r="FDT37" s="1135"/>
      <c r="FDU37" s="1135"/>
      <c r="FDV37" s="1135"/>
      <c r="FDW37" s="1135"/>
      <c r="FDX37" s="1135"/>
      <c r="FDY37" s="1135"/>
      <c r="FDZ37" s="1135"/>
      <c r="FEA37" s="1135"/>
      <c r="FEB37" s="1135"/>
      <c r="FEC37" s="1135"/>
      <c r="FED37" s="1135"/>
      <c r="FEE37" s="1135"/>
      <c r="FEF37" s="1135"/>
      <c r="FEG37" s="1135"/>
      <c r="FEH37" s="1135"/>
      <c r="FEI37" s="1135"/>
      <c r="FEJ37" s="1135"/>
      <c r="FEK37" s="1135"/>
      <c r="FEL37" s="1135"/>
      <c r="FEM37" s="1135"/>
      <c r="FEN37" s="1135"/>
      <c r="FEO37" s="1135"/>
      <c r="FEP37" s="1135"/>
      <c r="FEQ37" s="1135"/>
      <c r="FER37" s="1135"/>
      <c r="FES37" s="1135"/>
      <c r="FET37" s="1135"/>
      <c r="FEU37" s="1135"/>
      <c r="FEV37" s="1135"/>
      <c r="FEW37" s="1135"/>
      <c r="FEX37" s="1135"/>
      <c r="FEY37" s="1135"/>
      <c r="FEZ37" s="1135"/>
      <c r="FFA37" s="1135"/>
      <c r="FFB37" s="1135"/>
      <c r="FFC37" s="1135"/>
      <c r="FFD37" s="1135"/>
      <c r="FFE37" s="1135"/>
      <c r="FFF37" s="1135"/>
      <c r="FFG37" s="1135"/>
      <c r="FFH37" s="1135"/>
      <c r="FFI37" s="1135"/>
      <c r="FFJ37" s="1135"/>
      <c r="FFK37" s="1135"/>
      <c r="FFL37" s="1135"/>
      <c r="FFM37" s="1135"/>
      <c r="FFN37" s="1135"/>
      <c r="FFO37" s="1135"/>
      <c r="FFP37" s="1135"/>
      <c r="FFQ37" s="1135"/>
      <c r="FFR37" s="1135"/>
      <c r="FFS37" s="1135"/>
      <c r="FFT37" s="1135"/>
      <c r="FFU37" s="1135"/>
      <c r="FFV37" s="1135"/>
      <c r="FFW37" s="1135"/>
      <c r="FFX37" s="1135"/>
      <c r="FFY37" s="1135"/>
      <c r="FFZ37" s="1135"/>
      <c r="FGA37" s="1135"/>
      <c r="FGB37" s="1135"/>
      <c r="FGC37" s="1135"/>
      <c r="FGD37" s="1135"/>
      <c r="FGE37" s="1135"/>
      <c r="FGF37" s="1135"/>
      <c r="FGG37" s="1135"/>
      <c r="FGH37" s="1135"/>
      <c r="FGI37" s="1135"/>
      <c r="FGJ37" s="1135"/>
      <c r="FGK37" s="1135"/>
      <c r="FGL37" s="1135"/>
      <c r="FGM37" s="1135"/>
      <c r="FGN37" s="1135"/>
      <c r="FGO37" s="1135"/>
      <c r="FGP37" s="1135"/>
      <c r="FGQ37" s="1135"/>
      <c r="FGR37" s="1135"/>
      <c r="FGS37" s="1135"/>
      <c r="FGT37" s="1135"/>
      <c r="FGU37" s="1135"/>
      <c r="FGV37" s="1135"/>
      <c r="FGW37" s="1135"/>
      <c r="FGX37" s="1135"/>
      <c r="FGY37" s="1135"/>
      <c r="FGZ37" s="1135"/>
      <c r="FHA37" s="1135"/>
      <c r="FHB37" s="1135"/>
      <c r="FHC37" s="1135"/>
      <c r="FHD37" s="1135"/>
      <c r="FHE37" s="1135"/>
      <c r="FHF37" s="1135"/>
      <c r="FHG37" s="1135"/>
      <c r="FHH37" s="1135"/>
      <c r="FHI37" s="1135"/>
      <c r="FHJ37" s="1135"/>
      <c r="FHK37" s="1135"/>
      <c r="FHL37" s="1135"/>
      <c r="FHM37" s="1135"/>
      <c r="FHN37" s="1135"/>
      <c r="FHO37" s="1135"/>
      <c r="FHP37" s="1135"/>
      <c r="FHQ37" s="1135"/>
      <c r="FHR37" s="1135"/>
      <c r="FHS37" s="1135"/>
      <c r="FHT37" s="1135"/>
      <c r="FHU37" s="1135"/>
      <c r="FHV37" s="1135"/>
      <c r="FHW37" s="1135"/>
      <c r="FHX37" s="1135"/>
      <c r="FHY37" s="1135"/>
      <c r="FHZ37" s="1135"/>
      <c r="FIA37" s="1135"/>
      <c r="FIB37" s="1135"/>
      <c r="FIC37" s="1135"/>
      <c r="FID37" s="1135"/>
      <c r="FIE37" s="1135"/>
      <c r="FIF37" s="1135"/>
      <c r="FIG37" s="1135"/>
      <c r="FIH37" s="1135"/>
      <c r="FII37" s="1135"/>
      <c r="FIJ37" s="1135"/>
      <c r="FIK37" s="1135"/>
      <c r="FIL37" s="1135"/>
      <c r="FIM37" s="1135"/>
      <c r="FIN37" s="1135"/>
      <c r="FIO37" s="1135"/>
      <c r="FIP37" s="1135"/>
      <c r="FIQ37" s="1135"/>
      <c r="FIR37" s="1135"/>
      <c r="FIS37" s="1135"/>
      <c r="FIT37" s="1135"/>
      <c r="FIU37" s="1135"/>
      <c r="FIV37" s="1135"/>
      <c r="FIW37" s="1135"/>
      <c r="FIX37" s="1135"/>
      <c r="FIY37" s="1135"/>
      <c r="FIZ37" s="1135"/>
      <c r="FJA37" s="1135"/>
      <c r="FJB37" s="1135"/>
      <c r="FJC37" s="1135"/>
      <c r="FJD37" s="1135"/>
      <c r="FJE37" s="1135"/>
      <c r="FJF37" s="1135"/>
      <c r="FJG37" s="1135"/>
      <c r="FJH37" s="1135"/>
      <c r="FJI37" s="1135"/>
      <c r="FJJ37" s="1135"/>
      <c r="FJK37" s="1135"/>
      <c r="FJL37" s="1135"/>
      <c r="FJM37" s="1135"/>
      <c r="FJN37" s="1135"/>
      <c r="FJO37" s="1135"/>
      <c r="FJP37" s="1135"/>
      <c r="FJQ37" s="1135"/>
      <c r="FJR37" s="1135"/>
      <c r="FJS37" s="1135"/>
      <c r="FJT37" s="1135"/>
      <c r="FJU37" s="1135"/>
      <c r="FJV37" s="1135"/>
      <c r="FJW37" s="1135"/>
      <c r="FJX37" s="1135"/>
      <c r="FJY37" s="1135"/>
      <c r="FJZ37" s="1135"/>
      <c r="FKA37" s="1135"/>
      <c r="FKB37" s="1135"/>
      <c r="FKC37" s="1135"/>
      <c r="FKD37" s="1135"/>
      <c r="FKE37" s="1135"/>
      <c r="FKF37" s="1135"/>
      <c r="FKG37" s="1135"/>
      <c r="FKH37" s="1135"/>
      <c r="FKI37" s="1135"/>
      <c r="FKJ37" s="1135"/>
      <c r="FKK37" s="1135"/>
      <c r="FKL37" s="1135"/>
      <c r="FKM37" s="1135"/>
      <c r="FKN37" s="1135"/>
      <c r="FKO37" s="1135"/>
      <c r="FKP37" s="1135"/>
      <c r="FKQ37" s="1135"/>
      <c r="FKR37" s="1135"/>
      <c r="FKS37" s="1135"/>
      <c r="FKT37" s="1135"/>
      <c r="FKU37" s="1135"/>
      <c r="FKV37" s="1135"/>
      <c r="FKW37" s="1135"/>
      <c r="FKX37" s="1135"/>
      <c r="FKY37" s="1135"/>
      <c r="FKZ37" s="1135"/>
      <c r="FLA37" s="1135"/>
      <c r="FLB37" s="1135"/>
      <c r="FLC37" s="1135"/>
      <c r="FLD37" s="1135"/>
      <c r="FLE37" s="1135"/>
      <c r="FLF37" s="1135"/>
      <c r="FLG37" s="1135"/>
      <c r="FLH37" s="1135"/>
      <c r="FLI37" s="1135"/>
      <c r="FLJ37" s="1135"/>
      <c r="FLK37" s="1135"/>
      <c r="FLL37" s="1135"/>
      <c r="FLM37" s="1135"/>
      <c r="FLN37" s="1135"/>
      <c r="FLO37" s="1135"/>
      <c r="FLP37" s="1135"/>
      <c r="FLQ37" s="1135"/>
      <c r="FLR37" s="1135"/>
      <c r="FLS37" s="1135"/>
      <c r="FLT37" s="1135"/>
      <c r="FLU37" s="1135"/>
      <c r="FLV37" s="1135"/>
      <c r="FLW37" s="1135"/>
      <c r="FLX37" s="1135"/>
      <c r="FLY37" s="1135"/>
      <c r="FLZ37" s="1135"/>
      <c r="FMA37" s="1135"/>
      <c r="FMB37" s="1135"/>
      <c r="FMC37" s="1135"/>
      <c r="FMD37" s="1135"/>
      <c r="FME37" s="1135"/>
      <c r="FMF37" s="1135"/>
      <c r="FMG37" s="1135"/>
      <c r="FMH37" s="1135"/>
      <c r="FMI37" s="1135"/>
      <c r="FMJ37" s="1135"/>
      <c r="FMK37" s="1135"/>
      <c r="FML37" s="1135"/>
      <c r="FMM37" s="1135"/>
      <c r="FMN37" s="1135"/>
      <c r="FMO37" s="1135"/>
      <c r="FMP37" s="1135"/>
      <c r="FMQ37" s="1135"/>
      <c r="FMR37" s="1135"/>
      <c r="FMS37" s="1135"/>
      <c r="FMT37" s="1135"/>
      <c r="FMU37" s="1135"/>
      <c r="FMV37" s="1135"/>
      <c r="FMW37" s="1135"/>
      <c r="FMX37" s="1135"/>
      <c r="FMY37" s="1135"/>
      <c r="FMZ37" s="1135"/>
      <c r="FNA37" s="1135"/>
      <c r="FNB37" s="1135"/>
      <c r="FNC37" s="1135"/>
      <c r="FND37" s="1135"/>
      <c r="FNE37" s="1135"/>
      <c r="FNF37" s="1135"/>
      <c r="FNG37" s="1135"/>
      <c r="FNH37" s="1135"/>
      <c r="FNI37" s="1135"/>
      <c r="FNJ37" s="1135"/>
      <c r="FNK37" s="1135"/>
      <c r="FNL37" s="1135"/>
      <c r="FNM37" s="1135"/>
      <c r="FNN37" s="1135"/>
      <c r="FNO37" s="1135"/>
      <c r="FNP37" s="1135"/>
      <c r="FNQ37" s="1135"/>
      <c r="FNR37" s="1135"/>
      <c r="FNS37" s="1135"/>
      <c r="FNT37" s="1135"/>
      <c r="FNU37" s="1135"/>
      <c r="FNV37" s="1135"/>
      <c r="FNW37" s="1135"/>
      <c r="FNX37" s="1135"/>
      <c r="FNY37" s="1135"/>
      <c r="FNZ37" s="1135"/>
      <c r="FOA37" s="1135"/>
      <c r="FOB37" s="1135"/>
      <c r="FOC37" s="1135"/>
      <c r="FOD37" s="1135"/>
      <c r="FOE37" s="1135"/>
      <c r="FOF37" s="1135"/>
      <c r="FOG37" s="1135"/>
      <c r="FOH37" s="1135"/>
      <c r="FOI37" s="1135"/>
      <c r="FOJ37" s="1135"/>
      <c r="FOK37" s="1135"/>
      <c r="FOL37" s="1135"/>
      <c r="FOM37" s="1135"/>
      <c r="FON37" s="1135"/>
      <c r="FOO37" s="1135"/>
      <c r="FOP37" s="1135"/>
      <c r="FOQ37" s="1135"/>
      <c r="FOR37" s="1135"/>
      <c r="FOS37" s="1135"/>
      <c r="FOT37" s="1135"/>
      <c r="FOU37" s="1135"/>
      <c r="FOV37" s="1135"/>
      <c r="FOW37" s="1135"/>
      <c r="FOX37" s="1135"/>
      <c r="FOY37" s="1135"/>
      <c r="FOZ37" s="1135"/>
      <c r="FPA37" s="1135"/>
      <c r="FPB37" s="1135"/>
      <c r="FPC37" s="1135"/>
      <c r="FPD37" s="1135"/>
      <c r="FPE37" s="1135"/>
      <c r="FPF37" s="1135"/>
      <c r="FPG37" s="1135"/>
      <c r="FPH37" s="1135"/>
      <c r="FPI37" s="1135"/>
      <c r="FPJ37" s="1135"/>
      <c r="FPK37" s="1135"/>
      <c r="FPL37" s="1135"/>
      <c r="FPM37" s="1135"/>
      <c r="FPN37" s="1135"/>
      <c r="FPO37" s="1135"/>
      <c r="FPP37" s="1135"/>
      <c r="FPQ37" s="1135"/>
      <c r="FPR37" s="1135"/>
      <c r="FPS37" s="1135"/>
      <c r="FPT37" s="1135"/>
      <c r="FPU37" s="1135"/>
      <c r="FPV37" s="1135"/>
      <c r="FPW37" s="1135"/>
      <c r="FPX37" s="1135"/>
      <c r="FPY37" s="1135"/>
      <c r="FPZ37" s="1135"/>
      <c r="FQA37" s="1135"/>
      <c r="FQB37" s="1135"/>
      <c r="FQC37" s="1135"/>
      <c r="FQD37" s="1135"/>
      <c r="FQE37" s="1135"/>
      <c r="FQF37" s="1135"/>
      <c r="FQG37" s="1135"/>
      <c r="FQH37" s="1135"/>
      <c r="FQI37" s="1135"/>
      <c r="FQJ37" s="1135"/>
      <c r="FQK37" s="1135"/>
      <c r="FQL37" s="1135"/>
      <c r="FQM37" s="1135"/>
      <c r="FQN37" s="1135"/>
      <c r="FQO37" s="1135"/>
      <c r="FQP37" s="1135"/>
      <c r="FQQ37" s="1135"/>
      <c r="FQR37" s="1135"/>
      <c r="FQS37" s="1135"/>
      <c r="FQT37" s="1135"/>
      <c r="FQU37" s="1135"/>
      <c r="FQV37" s="1135"/>
      <c r="FQW37" s="1135"/>
      <c r="FQX37" s="1135"/>
      <c r="FQY37" s="1135"/>
      <c r="FQZ37" s="1135"/>
      <c r="FRA37" s="1135"/>
      <c r="FRB37" s="1135"/>
      <c r="FRC37" s="1135"/>
      <c r="FRD37" s="1135"/>
      <c r="FRE37" s="1135"/>
      <c r="FRF37" s="1135"/>
      <c r="FRG37" s="1135"/>
      <c r="FRH37" s="1135"/>
      <c r="FRI37" s="1135"/>
      <c r="FRJ37" s="1135"/>
      <c r="FRK37" s="1135"/>
      <c r="FRL37" s="1135"/>
      <c r="FRM37" s="1135"/>
      <c r="FRN37" s="1135"/>
      <c r="FRO37" s="1135"/>
      <c r="FRP37" s="1135"/>
      <c r="FRQ37" s="1135"/>
      <c r="FRR37" s="1135"/>
      <c r="FRS37" s="1135"/>
      <c r="FRT37" s="1135"/>
      <c r="FRU37" s="1135"/>
      <c r="FRV37" s="1135"/>
      <c r="FRW37" s="1135"/>
      <c r="FRX37" s="1135"/>
      <c r="FRY37" s="1135"/>
      <c r="FRZ37" s="1135"/>
      <c r="FSA37" s="1135"/>
      <c r="FSB37" s="1135"/>
      <c r="FSC37" s="1135"/>
      <c r="FSD37" s="1135"/>
      <c r="FSE37" s="1135"/>
      <c r="FSF37" s="1135"/>
      <c r="FSG37" s="1135"/>
      <c r="FSH37" s="1135"/>
      <c r="FSI37" s="1135"/>
      <c r="FSJ37" s="1135"/>
      <c r="FSK37" s="1135"/>
      <c r="FSL37" s="1135"/>
      <c r="FSM37" s="1135"/>
      <c r="FSN37" s="1135"/>
      <c r="FSO37" s="1135"/>
      <c r="FSP37" s="1135"/>
      <c r="FSQ37" s="1135"/>
      <c r="FSR37" s="1135"/>
      <c r="FSS37" s="1135"/>
      <c r="FST37" s="1135"/>
      <c r="FSU37" s="1135"/>
      <c r="FSV37" s="1135"/>
      <c r="FSW37" s="1135"/>
      <c r="FSX37" s="1135"/>
      <c r="FSY37" s="1135"/>
      <c r="FSZ37" s="1135"/>
      <c r="FTA37" s="1135"/>
      <c r="FTB37" s="1135"/>
      <c r="FTC37" s="1135"/>
      <c r="FTD37" s="1135"/>
      <c r="FTE37" s="1135"/>
      <c r="FTF37" s="1135"/>
      <c r="FTG37" s="1135"/>
      <c r="FTH37" s="1135"/>
      <c r="FTI37" s="1135"/>
      <c r="FTJ37" s="1135"/>
      <c r="FTK37" s="1135"/>
      <c r="FTL37" s="1135"/>
      <c r="FTM37" s="1135"/>
      <c r="FTN37" s="1135"/>
      <c r="FTO37" s="1135"/>
      <c r="FTP37" s="1135"/>
      <c r="FTQ37" s="1135"/>
      <c r="FTR37" s="1135"/>
      <c r="FTS37" s="1135"/>
      <c r="FTT37" s="1135"/>
      <c r="FTU37" s="1135"/>
      <c r="FTV37" s="1135"/>
      <c r="FTW37" s="1135"/>
      <c r="FTX37" s="1135"/>
      <c r="FTY37" s="1135"/>
      <c r="FTZ37" s="1135"/>
      <c r="FUA37" s="1135"/>
      <c r="FUB37" s="1135"/>
      <c r="FUC37" s="1135"/>
      <c r="FUD37" s="1135"/>
      <c r="FUE37" s="1135"/>
      <c r="FUF37" s="1135"/>
      <c r="FUG37" s="1135"/>
      <c r="FUH37" s="1135"/>
      <c r="FUI37" s="1135"/>
      <c r="FUJ37" s="1135"/>
      <c r="FUK37" s="1135"/>
      <c r="FUL37" s="1135"/>
      <c r="FUM37" s="1135"/>
      <c r="FUN37" s="1135"/>
      <c r="FUO37" s="1135"/>
      <c r="FUP37" s="1135"/>
      <c r="FUQ37" s="1135"/>
      <c r="FUR37" s="1135"/>
      <c r="FUS37" s="1135"/>
      <c r="FUT37" s="1135"/>
      <c r="FUU37" s="1135"/>
      <c r="FUV37" s="1135"/>
      <c r="FUW37" s="1135"/>
      <c r="FUX37" s="1135"/>
      <c r="FUY37" s="1135"/>
      <c r="FUZ37" s="1135"/>
      <c r="FVA37" s="1135"/>
      <c r="FVB37" s="1135"/>
      <c r="FVC37" s="1135"/>
      <c r="FVD37" s="1135"/>
      <c r="FVE37" s="1135"/>
      <c r="FVF37" s="1135"/>
      <c r="FVG37" s="1135"/>
      <c r="FVH37" s="1135"/>
      <c r="FVI37" s="1135"/>
      <c r="FVJ37" s="1135"/>
      <c r="FVK37" s="1135"/>
      <c r="FVL37" s="1135"/>
      <c r="FVM37" s="1135"/>
      <c r="FVN37" s="1135"/>
      <c r="FVO37" s="1135"/>
      <c r="FVP37" s="1135"/>
      <c r="FVQ37" s="1135"/>
      <c r="FVR37" s="1135"/>
      <c r="FVS37" s="1135"/>
      <c r="FVT37" s="1135"/>
      <c r="FVU37" s="1135"/>
      <c r="FVV37" s="1135"/>
      <c r="FVW37" s="1135"/>
      <c r="FVX37" s="1135"/>
      <c r="FVY37" s="1135"/>
      <c r="FVZ37" s="1135"/>
      <c r="FWA37" s="1135"/>
      <c r="FWB37" s="1135"/>
      <c r="FWC37" s="1135"/>
      <c r="FWD37" s="1135"/>
      <c r="FWE37" s="1135"/>
      <c r="FWF37" s="1135"/>
      <c r="FWG37" s="1135"/>
      <c r="FWH37" s="1135"/>
      <c r="FWI37" s="1135"/>
      <c r="FWJ37" s="1135"/>
      <c r="FWK37" s="1135"/>
      <c r="FWL37" s="1135"/>
      <c r="FWM37" s="1135"/>
      <c r="FWN37" s="1135"/>
      <c r="FWO37" s="1135"/>
      <c r="FWP37" s="1135"/>
      <c r="FWQ37" s="1135"/>
      <c r="FWR37" s="1135"/>
      <c r="FWS37" s="1135"/>
      <c r="FWT37" s="1135"/>
      <c r="FWU37" s="1135"/>
      <c r="FWV37" s="1135"/>
      <c r="FWW37" s="1135"/>
      <c r="FWX37" s="1135"/>
      <c r="FWY37" s="1135"/>
      <c r="FWZ37" s="1135"/>
      <c r="FXA37" s="1135"/>
      <c r="FXB37" s="1135"/>
      <c r="FXC37" s="1135"/>
      <c r="FXD37" s="1135"/>
      <c r="FXE37" s="1135"/>
      <c r="FXF37" s="1135"/>
      <c r="FXG37" s="1135"/>
      <c r="FXH37" s="1135"/>
      <c r="FXI37" s="1135"/>
      <c r="FXJ37" s="1135"/>
      <c r="FXK37" s="1135"/>
      <c r="FXL37" s="1135"/>
      <c r="FXM37" s="1135"/>
      <c r="FXN37" s="1135"/>
      <c r="FXO37" s="1135"/>
      <c r="FXP37" s="1135"/>
      <c r="FXQ37" s="1135"/>
      <c r="FXR37" s="1135"/>
      <c r="FXS37" s="1135"/>
      <c r="FXT37" s="1135"/>
      <c r="FXU37" s="1135"/>
      <c r="FXV37" s="1135"/>
      <c r="FXW37" s="1135"/>
      <c r="FXX37" s="1135"/>
      <c r="FXY37" s="1135"/>
      <c r="FXZ37" s="1135"/>
      <c r="FYA37" s="1135"/>
      <c r="FYB37" s="1135"/>
      <c r="FYC37" s="1135"/>
      <c r="FYD37" s="1135"/>
      <c r="FYE37" s="1135"/>
      <c r="FYF37" s="1135"/>
      <c r="FYG37" s="1135"/>
      <c r="FYH37" s="1135"/>
      <c r="FYI37" s="1135"/>
      <c r="FYJ37" s="1135"/>
      <c r="FYK37" s="1135"/>
      <c r="FYL37" s="1135"/>
      <c r="FYM37" s="1135"/>
      <c r="FYN37" s="1135"/>
      <c r="FYO37" s="1135"/>
      <c r="FYP37" s="1135"/>
      <c r="FYQ37" s="1135"/>
      <c r="FYR37" s="1135"/>
      <c r="FYS37" s="1135"/>
      <c r="FYT37" s="1135"/>
      <c r="FYU37" s="1135"/>
      <c r="FYV37" s="1135"/>
      <c r="FYW37" s="1135"/>
      <c r="FYX37" s="1135"/>
      <c r="FYY37" s="1135"/>
      <c r="FYZ37" s="1135"/>
      <c r="FZA37" s="1135"/>
      <c r="FZB37" s="1135"/>
      <c r="FZC37" s="1135"/>
      <c r="FZD37" s="1135"/>
      <c r="FZE37" s="1135"/>
      <c r="FZF37" s="1135"/>
      <c r="FZG37" s="1135"/>
      <c r="FZH37" s="1135"/>
      <c r="FZI37" s="1135"/>
      <c r="FZJ37" s="1135"/>
      <c r="FZK37" s="1135"/>
      <c r="FZL37" s="1135"/>
      <c r="FZM37" s="1135"/>
      <c r="FZN37" s="1135"/>
      <c r="FZO37" s="1135"/>
      <c r="FZP37" s="1135"/>
      <c r="FZQ37" s="1135"/>
      <c r="FZR37" s="1135"/>
      <c r="FZS37" s="1135"/>
      <c r="FZT37" s="1135"/>
      <c r="FZU37" s="1135"/>
      <c r="FZV37" s="1135"/>
      <c r="FZW37" s="1135"/>
      <c r="FZX37" s="1135"/>
      <c r="FZY37" s="1135"/>
      <c r="FZZ37" s="1135"/>
      <c r="GAA37" s="1135"/>
      <c r="GAB37" s="1135"/>
      <c r="GAC37" s="1135"/>
      <c r="GAD37" s="1135"/>
      <c r="GAE37" s="1135"/>
      <c r="GAF37" s="1135"/>
      <c r="GAG37" s="1135"/>
      <c r="GAH37" s="1135"/>
      <c r="GAI37" s="1135"/>
      <c r="GAJ37" s="1135"/>
      <c r="GAK37" s="1135"/>
      <c r="GAL37" s="1135"/>
      <c r="GAM37" s="1135"/>
      <c r="GAN37" s="1135"/>
      <c r="GAO37" s="1135"/>
      <c r="GAP37" s="1135"/>
      <c r="GAQ37" s="1135"/>
      <c r="GAR37" s="1135"/>
      <c r="GAS37" s="1135"/>
      <c r="GAT37" s="1135"/>
      <c r="GAU37" s="1135"/>
      <c r="GAV37" s="1135"/>
      <c r="GAW37" s="1135"/>
      <c r="GAX37" s="1135"/>
      <c r="GAY37" s="1135"/>
      <c r="GAZ37" s="1135"/>
      <c r="GBA37" s="1135"/>
      <c r="GBB37" s="1135"/>
      <c r="GBC37" s="1135"/>
      <c r="GBD37" s="1135"/>
      <c r="GBE37" s="1135"/>
      <c r="GBF37" s="1135"/>
      <c r="GBG37" s="1135"/>
      <c r="GBH37" s="1135"/>
      <c r="GBI37" s="1135"/>
      <c r="GBJ37" s="1135"/>
      <c r="GBK37" s="1135"/>
      <c r="GBL37" s="1135"/>
      <c r="GBM37" s="1135"/>
      <c r="GBN37" s="1135"/>
      <c r="GBO37" s="1135"/>
      <c r="GBP37" s="1135"/>
      <c r="GBQ37" s="1135"/>
      <c r="GBR37" s="1135"/>
      <c r="GBS37" s="1135"/>
      <c r="GBT37" s="1135"/>
      <c r="GBU37" s="1135"/>
      <c r="GBV37" s="1135"/>
      <c r="GBW37" s="1135"/>
      <c r="GBX37" s="1135"/>
      <c r="GBY37" s="1135"/>
      <c r="GBZ37" s="1135"/>
      <c r="GCA37" s="1135"/>
      <c r="GCB37" s="1135"/>
      <c r="GCC37" s="1135"/>
      <c r="GCD37" s="1135"/>
      <c r="GCE37" s="1135"/>
      <c r="GCF37" s="1135"/>
      <c r="GCG37" s="1135"/>
      <c r="GCH37" s="1135"/>
      <c r="GCI37" s="1135"/>
      <c r="GCJ37" s="1135"/>
      <c r="GCK37" s="1135"/>
      <c r="GCL37" s="1135"/>
      <c r="GCM37" s="1135"/>
      <c r="GCN37" s="1135"/>
      <c r="GCO37" s="1135"/>
      <c r="GCP37" s="1135"/>
      <c r="GCQ37" s="1135"/>
      <c r="GCR37" s="1135"/>
      <c r="GCS37" s="1135"/>
      <c r="GCT37" s="1135"/>
      <c r="GCU37" s="1135"/>
      <c r="GCV37" s="1135"/>
      <c r="GCW37" s="1135"/>
      <c r="GCX37" s="1135"/>
      <c r="GCY37" s="1135"/>
      <c r="GCZ37" s="1135"/>
      <c r="GDA37" s="1135"/>
      <c r="GDB37" s="1135"/>
      <c r="GDC37" s="1135"/>
      <c r="GDD37" s="1135"/>
      <c r="GDE37" s="1135"/>
      <c r="GDF37" s="1135"/>
      <c r="GDG37" s="1135"/>
      <c r="GDH37" s="1135"/>
      <c r="GDI37" s="1135"/>
      <c r="GDJ37" s="1135"/>
      <c r="GDK37" s="1135"/>
      <c r="GDL37" s="1135"/>
      <c r="GDM37" s="1135"/>
      <c r="GDN37" s="1135"/>
      <c r="GDO37" s="1135"/>
      <c r="GDP37" s="1135"/>
      <c r="GDQ37" s="1135"/>
      <c r="GDR37" s="1135"/>
      <c r="GDS37" s="1135"/>
      <c r="GDT37" s="1135"/>
      <c r="GDU37" s="1135"/>
      <c r="GDV37" s="1135"/>
      <c r="GDW37" s="1135"/>
      <c r="GDX37" s="1135"/>
      <c r="GDY37" s="1135"/>
      <c r="GDZ37" s="1135"/>
      <c r="GEA37" s="1135"/>
      <c r="GEB37" s="1135"/>
      <c r="GEC37" s="1135"/>
      <c r="GED37" s="1135"/>
      <c r="GEE37" s="1135"/>
      <c r="GEF37" s="1135"/>
      <c r="GEG37" s="1135"/>
      <c r="GEH37" s="1135"/>
      <c r="GEI37" s="1135"/>
      <c r="GEJ37" s="1135"/>
      <c r="GEK37" s="1135"/>
      <c r="GEL37" s="1135"/>
      <c r="GEM37" s="1135"/>
      <c r="GEN37" s="1135"/>
      <c r="GEO37" s="1135"/>
      <c r="GEP37" s="1135"/>
      <c r="GEQ37" s="1135"/>
      <c r="GER37" s="1135"/>
      <c r="GES37" s="1135"/>
      <c r="GET37" s="1135"/>
      <c r="GEU37" s="1135"/>
      <c r="GEV37" s="1135"/>
      <c r="GEW37" s="1135"/>
      <c r="GEX37" s="1135"/>
      <c r="GEY37" s="1135"/>
      <c r="GEZ37" s="1135"/>
      <c r="GFA37" s="1135"/>
      <c r="GFB37" s="1135"/>
      <c r="GFC37" s="1135"/>
      <c r="GFD37" s="1135"/>
      <c r="GFE37" s="1135"/>
      <c r="GFF37" s="1135"/>
      <c r="GFG37" s="1135"/>
      <c r="GFH37" s="1135"/>
      <c r="GFI37" s="1135"/>
      <c r="GFJ37" s="1135"/>
      <c r="GFK37" s="1135"/>
      <c r="GFL37" s="1135"/>
      <c r="GFM37" s="1135"/>
      <c r="GFN37" s="1135"/>
      <c r="GFO37" s="1135"/>
      <c r="GFP37" s="1135"/>
      <c r="GFQ37" s="1135"/>
      <c r="GFR37" s="1135"/>
      <c r="GFS37" s="1135"/>
      <c r="GFT37" s="1135"/>
      <c r="GFU37" s="1135"/>
      <c r="GFV37" s="1135"/>
      <c r="GFW37" s="1135"/>
      <c r="GFX37" s="1135"/>
      <c r="GFY37" s="1135"/>
      <c r="GFZ37" s="1135"/>
      <c r="GGA37" s="1135"/>
      <c r="GGB37" s="1135"/>
      <c r="GGC37" s="1135"/>
      <c r="GGD37" s="1135"/>
      <c r="GGE37" s="1135"/>
      <c r="GGF37" s="1135"/>
      <c r="GGG37" s="1135"/>
      <c r="GGH37" s="1135"/>
      <c r="GGI37" s="1135"/>
      <c r="GGJ37" s="1135"/>
      <c r="GGK37" s="1135"/>
      <c r="GGL37" s="1135"/>
      <c r="GGM37" s="1135"/>
      <c r="GGN37" s="1135"/>
      <c r="GGO37" s="1135"/>
      <c r="GGP37" s="1135"/>
      <c r="GGQ37" s="1135"/>
      <c r="GGR37" s="1135"/>
      <c r="GGS37" s="1135"/>
      <c r="GGT37" s="1135"/>
      <c r="GGU37" s="1135"/>
      <c r="GGV37" s="1135"/>
      <c r="GGW37" s="1135"/>
      <c r="GGX37" s="1135"/>
      <c r="GGY37" s="1135"/>
      <c r="GGZ37" s="1135"/>
      <c r="GHA37" s="1135"/>
      <c r="GHB37" s="1135"/>
      <c r="GHC37" s="1135"/>
      <c r="GHD37" s="1135"/>
      <c r="GHE37" s="1135"/>
      <c r="GHF37" s="1135"/>
      <c r="GHG37" s="1135"/>
      <c r="GHH37" s="1135"/>
      <c r="GHI37" s="1135"/>
      <c r="GHJ37" s="1135"/>
      <c r="GHK37" s="1135"/>
      <c r="GHL37" s="1135"/>
      <c r="GHM37" s="1135"/>
      <c r="GHN37" s="1135"/>
      <c r="GHO37" s="1135"/>
      <c r="GHP37" s="1135"/>
      <c r="GHQ37" s="1135"/>
      <c r="GHR37" s="1135"/>
      <c r="GHS37" s="1135"/>
      <c r="GHT37" s="1135"/>
      <c r="GHU37" s="1135"/>
      <c r="GHV37" s="1135"/>
      <c r="GHW37" s="1135"/>
      <c r="GHX37" s="1135"/>
      <c r="GHY37" s="1135"/>
      <c r="GHZ37" s="1135"/>
      <c r="GIA37" s="1135"/>
      <c r="GIB37" s="1135"/>
      <c r="GIC37" s="1135"/>
      <c r="GID37" s="1135"/>
      <c r="GIE37" s="1135"/>
      <c r="GIF37" s="1135"/>
      <c r="GIG37" s="1135"/>
      <c r="GIH37" s="1135"/>
      <c r="GII37" s="1135"/>
      <c r="GIJ37" s="1135"/>
      <c r="GIK37" s="1135"/>
      <c r="GIL37" s="1135"/>
      <c r="GIM37" s="1135"/>
      <c r="GIN37" s="1135"/>
      <c r="GIO37" s="1135"/>
      <c r="GIP37" s="1135"/>
      <c r="GIQ37" s="1135"/>
      <c r="GIR37" s="1135"/>
      <c r="GIS37" s="1135"/>
      <c r="GIT37" s="1135"/>
      <c r="GIU37" s="1135"/>
      <c r="GIV37" s="1135"/>
      <c r="GIW37" s="1135"/>
      <c r="GIX37" s="1135"/>
      <c r="GIY37" s="1135"/>
      <c r="GIZ37" s="1135"/>
      <c r="GJA37" s="1135"/>
      <c r="GJB37" s="1135"/>
      <c r="GJC37" s="1135"/>
      <c r="GJD37" s="1135"/>
      <c r="GJE37" s="1135"/>
      <c r="GJF37" s="1135"/>
      <c r="GJG37" s="1135"/>
      <c r="GJH37" s="1135"/>
      <c r="GJI37" s="1135"/>
      <c r="GJJ37" s="1135"/>
      <c r="GJK37" s="1135"/>
      <c r="GJL37" s="1135"/>
      <c r="GJM37" s="1135"/>
      <c r="GJN37" s="1135"/>
      <c r="GJO37" s="1135"/>
      <c r="GJP37" s="1135"/>
      <c r="GJQ37" s="1135"/>
      <c r="GJR37" s="1135"/>
      <c r="GJS37" s="1135"/>
      <c r="GJT37" s="1135"/>
      <c r="GJU37" s="1135"/>
      <c r="GJV37" s="1135"/>
      <c r="GJW37" s="1135"/>
      <c r="GJX37" s="1135"/>
      <c r="GJY37" s="1135"/>
      <c r="GJZ37" s="1135"/>
      <c r="GKA37" s="1135"/>
      <c r="GKB37" s="1135"/>
      <c r="GKC37" s="1135"/>
      <c r="GKD37" s="1135"/>
      <c r="GKE37" s="1135"/>
      <c r="GKF37" s="1135"/>
      <c r="GKG37" s="1135"/>
      <c r="GKH37" s="1135"/>
      <c r="GKI37" s="1135"/>
      <c r="GKJ37" s="1135"/>
      <c r="GKK37" s="1135"/>
      <c r="GKL37" s="1135"/>
      <c r="GKM37" s="1135"/>
      <c r="GKN37" s="1135"/>
      <c r="GKO37" s="1135"/>
      <c r="GKP37" s="1135"/>
      <c r="GKQ37" s="1135"/>
      <c r="GKR37" s="1135"/>
      <c r="GKS37" s="1135"/>
      <c r="GKT37" s="1135"/>
      <c r="GKU37" s="1135"/>
      <c r="GKV37" s="1135"/>
      <c r="GKW37" s="1135"/>
      <c r="GKX37" s="1135"/>
      <c r="GKY37" s="1135"/>
      <c r="GKZ37" s="1135"/>
      <c r="GLA37" s="1135"/>
      <c r="GLB37" s="1135"/>
      <c r="GLC37" s="1135"/>
      <c r="GLD37" s="1135"/>
      <c r="GLE37" s="1135"/>
      <c r="GLF37" s="1135"/>
      <c r="GLG37" s="1135"/>
      <c r="GLH37" s="1135"/>
      <c r="GLI37" s="1135"/>
      <c r="GLJ37" s="1135"/>
      <c r="GLK37" s="1135"/>
      <c r="GLL37" s="1135"/>
      <c r="GLM37" s="1135"/>
      <c r="GLN37" s="1135"/>
      <c r="GLO37" s="1135"/>
      <c r="GLP37" s="1135"/>
      <c r="GLQ37" s="1135"/>
      <c r="GLR37" s="1135"/>
      <c r="GLS37" s="1135"/>
      <c r="GLT37" s="1135"/>
      <c r="GLU37" s="1135"/>
      <c r="GLV37" s="1135"/>
      <c r="GLW37" s="1135"/>
      <c r="GLX37" s="1135"/>
      <c r="GLY37" s="1135"/>
      <c r="GLZ37" s="1135"/>
      <c r="GMA37" s="1135"/>
      <c r="GMB37" s="1135"/>
      <c r="GMC37" s="1135"/>
      <c r="GMD37" s="1135"/>
      <c r="GME37" s="1135"/>
      <c r="GMF37" s="1135"/>
      <c r="GMG37" s="1135"/>
      <c r="GMH37" s="1135"/>
      <c r="GMI37" s="1135"/>
      <c r="GMJ37" s="1135"/>
      <c r="GMK37" s="1135"/>
      <c r="GML37" s="1135"/>
      <c r="GMM37" s="1135"/>
      <c r="GMN37" s="1135"/>
      <c r="GMO37" s="1135"/>
      <c r="GMP37" s="1135"/>
      <c r="GMQ37" s="1135"/>
      <c r="GMR37" s="1135"/>
      <c r="GMS37" s="1135"/>
      <c r="GMT37" s="1135"/>
      <c r="GMU37" s="1135"/>
      <c r="GMV37" s="1135"/>
      <c r="GMW37" s="1135"/>
      <c r="GMX37" s="1135"/>
      <c r="GMY37" s="1135"/>
      <c r="GMZ37" s="1135"/>
      <c r="GNA37" s="1135"/>
      <c r="GNB37" s="1135"/>
      <c r="GNC37" s="1135"/>
      <c r="GND37" s="1135"/>
      <c r="GNE37" s="1135"/>
      <c r="GNF37" s="1135"/>
      <c r="GNG37" s="1135"/>
      <c r="GNH37" s="1135"/>
      <c r="GNI37" s="1135"/>
      <c r="GNJ37" s="1135"/>
      <c r="GNK37" s="1135"/>
      <c r="GNL37" s="1135"/>
      <c r="GNM37" s="1135"/>
      <c r="GNN37" s="1135"/>
      <c r="GNO37" s="1135"/>
      <c r="GNP37" s="1135"/>
      <c r="GNQ37" s="1135"/>
      <c r="GNR37" s="1135"/>
      <c r="GNS37" s="1135"/>
      <c r="GNT37" s="1135"/>
      <c r="GNU37" s="1135"/>
      <c r="GNV37" s="1135"/>
      <c r="GNW37" s="1135"/>
      <c r="GNX37" s="1135"/>
      <c r="GNY37" s="1135"/>
      <c r="GNZ37" s="1135"/>
      <c r="GOA37" s="1135"/>
      <c r="GOB37" s="1135"/>
      <c r="GOC37" s="1135"/>
      <c r="GOD37" s="1135"/>
      <c r="GOE37" s="1135"/>
      <c r="GOF37" s="1135"/>
      <c r="GOG37" s="1135"/>
      <c r="GOH37" s="1135"/>
      <c r="GOI37" s="1135"/>
      <c r="GOJ37" s="1135"/>
      <c r="GOK37" s="1135"/>
      <c r="GOL37" s="1135"/>
      <c r="GOM37" s="1135"/>
      <c r="GON37" s="1135"/>
      <c r="GOO37" s="1135"/>
      <c r="GOP37" s="1135"/>
      <c r="GOQ37" s="1135"/>
      <c r="GOR37" s="1135"/>
      <c r="GOS37" s="1135"/>
      <c r="GOT37" s="1135"/>
      <c r="GOU37" s="1135"/>
      <c r="GOV37" s="1135"/>
      <c r="GOW37" s="1135"/>
      <c r="GOX37" s="1135"/>
      <c r="GOY37" s="1135"/>
      <c r="GOZ37" s="1135"/>
      <c r="GPA37" s="1135"/>
      <c r="GPB37" s="1135"/>
      <c r="GPC37" s="1135"/>
      <c r="GPD37" s="1135"/>
      <c r="GPE37" s="1135"/>
      <c r="GPF37" s="1135"/>
      <c r="GPG37" s="1135"/>
      <c r="GPH37" s="1135"/>
      <c r="GPI37" s="1135"/>
      <c r="GPJ37" s="1135"/>
      <c r="GPK37" s="1135"/>
      <c r="GPL37" s="1135"/>
      <c r="GPM37" s="1135"/>
      <c r="GPN37" s="1135"/>
      <c r="GPO37" s="1135"/>
      <c r="GPP37" s="1135"/>
      <c r="GPQ37" s="1135"/>
      <c r="GPR37" s="1135"/>
      <c r="GPS37" s="1135"/>
      <c r="GPT37" s="1135"/>
      <c r="GPU37" s="1135"/>
      <c r="GPV37" s="1135"/>
      <c r="GPW37" s="1135"/>
      <c r="GPX37" s="1135"/>
      <c r="GPY37" s="1135"/>
      <c r="GPZ37" s="1135"/>
      <c r="GQA37" s="1135"/>
      <c r="GQB37" s="1135"/>
      <c r="GQC37" s="1135"/>
      <c r="GQD37" s="1135"/>
      <c r="GQE37" s="1135"/>
      <c r="GQF37" s="1135"/>
      <c r="GQG37" s="1135"/>
      <c r="GQH37" s="1135"/>
      <c r="GQI37" s="1135"/>
      <c r="GQJ37" s="1135"/>
      <c r="GQK37" s="1135"/>
      <c r="GQL37" s="1135"/>
      <c r="GQM37" s="1135"/>
      <c r="GQN37" s="1135"/>
      <c r="GQO37" s="1135"/>
      <c r="GQP37" s="1135"/>
      <c r="GQQ37" s="1135"/>
      <c r="GQR37" s="1135"/>
      <c r="GQS37" s="1135"/>
      <c r="GQT37" s="1135"/>
      <c r="GQU37" s="1135"/>
      <c r="GQV37" s="1135"/>
      <c r="GQW37" s="1135"/>
      <c r="GQX37" s="1135"/>
      <c r="GQY37" s="1135"/>
      <c r="GQZ37" s="1135"/>
      <c r="GRA37" s="1135"/>
      <c r="GRB37" s="1135"/>
      <c r="GRC37" s="1135"/>
      <c r="GRD37" s="1135"/>
      <c r="GRE37" s="1135"/>
      <c r="GRF37" s="1135"/>
      <c r="GRG37" s="1135"/>
      <c r="GRH37" s="1135"/>
      <c r="GRI37" s="1135"/>
      <c r="GRJ37" s="1135"/>
      <c r="GRK37" s="1135"/>
      <c r="GRL37" s="1135"/>
      <c r="GRM37" s="1135"/>
      <c r="GRN37" s="1135"/>
      <c r="GRO37" s="1135"/>
      <c r="GRP37" s="1135"/>
      <c r="GRQ37" s="1135"/>
      <c r="GRR37" s="1135"/>
      <c r="GRS37" s="1135"/>
      <c r="GRT37" s="1135"/>
      <c r="GRU37" s="1135"/>
      <c r="GRV37" s="1135"/>
      <c r="GRW37" s="1135"/>
      <c r="GRX37" s="1135"/>
      <c r="GRY37" s="1135"/>
      <c r="GRZ37" s="1135"/>
      <c r="GSA37" s="1135"/>
      <c r="GSB37" s="1135"/>
      <c r="GSC37" s="1135"/>
      <c r="GSD37" s="1135"/>
      <c r="GSE37" s="1135"/>
      <c r="GSF37" s="1135"/>
      <c r="GSG37" s="1135"/>
      <c r="GSH37" s="1135"/>
      <c r="GSI37" s="1135"/>
      <c r="GSJ37" s="1135"/>
      <c r="GSK37" s="1135"/>
      <c r="GSL37" s="1135"/>
      <c r="GSM37" s="1135"/>
      <c r="GSN37" s="1135"/>
      <c r="GSO37" s="1135"/>
      <c r="GSP37" s="1135"/>
      <c r="GSQ37" s="1135"/>
      <c r="GSR37" s="1135"/>
      <c r="GSS37" s="1135"/>
      <c r="GST37" s="1135"/>
      <c r="GSU37" s="1135"/>
      <c r="GSV37" s="1135"/>
      <c r="GSW37" s="1135"/>
      <c r="GSX37" s="1135"/>
      <c r="GSY37" s="1135"/>
      <c r="GSZ37" s="1135"/>
      <c r="GTA37" s="1135"/>
      <c r="GTB37" s="1135"/>
      <c r="GTC37" s="1135"/>
      <c r="GTD37" s="1135"/>
      <c r="GTE37" s="1135"/>
      <c r="GTF37" s="1135"/>
      <c r="GTG37" s="1135"/>
      <c r="GTH37" s="1135"/>
      <c r="GTI37" s="1135"/>
      <c r="GTJ37" s="1135"/>
      <c r="GTK37" s="1135"/>
      <c r="GTL37" s="1135"/>
      <c r="GTM37" s="1135"/>
      <c r="GTN37" s="1135"/>
      <c r="GTO37" s="1135"/>
      <c r="GTP37" s="1135"/>
      <c r="GTQ37" s="1135"/>
      <c r="GTR37" s="1135"/>
      <c r="GTS37" s="1135"/>
      <c r="GTT37" s="1135"/>
      <c r="GTU37" s="1135"/>
      <c r="GTV37" s="1135"/>
      <c r="GTW37" s="1135"/>
      <c r="GTX37" s="1135"/>
      <c r="GTY37" s="1135"/>
      <c r="GTZ37" s="1135"/>
      <c r="GUA37" s="1135"/>
      <c r="GUB37" s="1135"/>
      <c r="GUC37" s="1135"/>
      <c r="GUD37" s="1135"/>
      <c r="GUE37" s="1135"/>
      <c r="GUF37" s="1135"/>
      <c r="GUG37" s="1135"/>
      <c r="GUH37" s="1135"/>
      <c r="GUI37" s="1135"/>
      <c r="GUJ37" s="1135"/>
      <c r="GUK37" s="1135"/>
      <c r="GUL37" s="1135"/>
      <c r="GUM37" s="1135"/>
      <c r="GUN37" s="1135"/>
      <c r="GUO37" s="1135"/>
      <c r="GUP37" s="1135"/>
      <c r="GUQ37" s="1135"/>
      <c r="GUR37" s="1135"/>
      <c r="GUS37" s="1135"/>
      <c r="GUT37" s="1135"/>
      <c r="GUU37" s="1135"/>
      <c r="GUV37" s="1135"/>
      <c r="GUW37" s="1135"/>
      <c r="GUX37" s="1135"/>
      <c r="GUY37" s="1135"/>
      <c r="GUZ37" s="1135"/>
      <c r="GVA37" s="1135"/>
      <c r="GVB37" s="1135"/>
      <c r="GVC37" s="1135"/>
      <c r="GVD37" s="1135"/>
      <c r="GVE37" s="1135"/>
      <c r="GVF37" s="1135"/>
      <c r="GVG37" s="1135"/>
      <c r="GVH37" s="1135"/>
      <c r="GVI37" s="1135"/>
      <c r="GVJ37" s="1135"/>
      <c r="GVK37" s="1135"/>
      <c r="GVL37" s="1135"/>
      <c r="GVM37" s="1135"/>
      <c r="GVN37" s="1135"/>
      <c r="GVO37" s="1135"/>
      <c r="GVP37" s="1135"/>
      <c r="GVQ37" s="1135"/>
      <c r="GVR37" s="1135"/>
      <c r="GVS37" s="1135"/>
      <c r="GVT37" s="1135"/>
      <c r="GVU37" s="1135"/>
      <c r="GVV37" s="1135"/>
      <c r="GVW37" s="1135"/>
      <c r="GVX37" s="1135"/>
      <c r="GVY37" s="1135"/>
      <c r="GVZ37" s="1135"/>
      <c r="GWA37" s="1135"/>
      <c r="GWB37" s="1135"/>
      <c r="GWC37" s="1135"/>
      <c r="GWD37" s="1135"/>
      <c r="GWE37" s="1135"/>
      <c r="GWF37" s="1135"/>
      <c r="GWG37" s="1135"/>
      <c r="GWH37" s="1135"/>
      <c r="GWI37" s="1135"/>
      <c r="GWJ37" s="1135"/>
      <c r="GWK37" s="1135"/>
      <c r="GWL37" s="1135"/>
      <c r="GWM37" s="1135"/>
      <c r="GWN37" s="1135"/>
      <c r="GWO37" s="1135"/>
      <c r="GWP37" s="1135"/>
      <c r="GWQ37" s="1135"/>
      <c r="GWR37" s="1135"/>
      <c r="GWS37" s="1135"/>
      <c r="GWT37" s="1135"/>
      <c r="GWU37" s="1135"/>
      <c r="GWV37" s="1135"/>
      <c r="GWW37" s="1135"/>
      <c r="GWX37" s="1135"/>
      <c r="GWY37" s="1135"/>
      <c r="GWZ37" s="1135"/>
      <c r="GXA37" s="1135"/>
      <c r="GXB37" s="1135"/>
      <c r="GXC37" s="1135"/>
      <c r="GXD37" s="1135"/>
      <c r="GXE37" s="1135"/>
      <c r="GXF37" s="1135"/>
      <c r="GXG37" s="1135"/>
      <c r="GXH37" s="1135"/>
      <c r="GXI37" s="1135"/>
      <c r="GXJ37" s="1135"/>
      <c r="GXK37" s="1135"/>
      <c r="GXL37" s="1135"/>
      <c r="GXM37" s="1135"/>
      <c r="GXN37" s="1135"/>
      <c r="GXO37" s="1135"/>
      <c r="GXP37" s="1135"/>
      <c r="GXQ37" s="1135"/>
      <c r="GXR37" s="1135"/>
      <c r="GXS37" s="1135"/>
      <c r="GXT37" s="1135"/>
      <c r="GXU37" s="1135"/>
      <c r="GXV37" s="1135"/>
      <c r="GXW37" s="1135"/>
      <c r="GXX37" s="1135"/>
      <c r="GXY37" s="1135"/>
      <c r="GXZ37" s="1135"/>
      <c r="GYA37" s="1135"/>
      <c r="GYB37" s="1135"/>
      <c r="GYC37" s="1135"/>
      <c r="GYD37" s="1135"/>
      <c r="GYE37" s="1135"/>
      <c r="GYF37" s="1135"/>
      <c r="GYG37" s="1135"/>
      <c r="GYH37" s="1135"/>
      <c r="GYI37" s="1135"/>
      <c r="GYJ37" s="1135"/>
      <c r="GYK37" s="1135"/>
      <c r="GYL37" s="1135"/>
      <c r="GYM37" s="1135"/>
      <c r="GYN37" s="1135"/>
      <c r="GYO37" s="1135"/>
      <c r="GYP37" s="1135"/>
      <c r="GYQ37" s="1135"/>
      <c r="GYR37" s="1135"/>
      <c r="GYS37" s="1135"/>
      <c r="GYT37" s="1135"/>
      <c r="GYU37" s="1135"/>
      <c r="GYV37" s="1135"/>
      <c r="GYW37" s="1135"/>
      <c r="GYX37" s="1135"/>
      <c r="GYY37" s="1135"/>
      <c r="GYZ37" s="1135"/>
      <c r="GZA37" s="1135"/>
      <c r="GZB37" s="1135"/>
      <c r="GZC37" s="1135"/>
      <c r="GZD37" s="1135"/>
      <c r="GZE37" s="1135"/>
      <c r="GZF37" s="1135"/>
      <c r="GZG37" s="1135"/>
      <c r="GZH37" s="1135"/>
      <c r="GZI37" s="1135"/>
      <c r="GZJ37" s="1135"/>
      <c r="GZK37" s="1135"/>
      <c r="GZL37" s="1135"/>
      <c r="GZM37" s="1135"/>
      <c r="GZN37" s="1135"/>
      <c r="GZO37" s="1135"/>
      <c r="GZP37" s="1135"/>
      <c r="GZQ37" s="1135"/>
      <c r="GZR37" s="1135"/>
      <c r="GZS37" s="1135"/>
      <c r="GZT37" s="1135"/>
      <c r="GZU37" s="1135"/>
      <c r="GZV37" s="1135"/>
      <c r="GZW37" s="1135"/>
      <c r="GZX37" s="1135"/>
      <c r="GZY37" s="1135"/>
      <c r="GZZ37" s="1135"/>
      <c r="HAA37" s="1135"/>
      <c r="HAB37" s="1135"/>
      <c r="HAC37" s="1135"/>
      <c r="HAD37" s="1135"/>
      <c r="HAE37" s="1135"/>
      <c r="HAF37" s="1135"/>
      <c r="HAG37" s="1135"/>
      <c r="HAH37" s="1135"/>
      <c r="HAI37" s="1135"/>
      <c r="HAJ37" s="1135"/>
      <c r="HAK37" s="1135"/>
      <c r="HAL37" s="1135"/>
      <c r="HAM37" s="1135"/>
      <c r="HAN37" s="1135"/>
      <c r="HAO37" s="1135"/>
      <c r="HAP37" s="1135"/>
      <c r="HAQ37" s="1135"/>
      <c r="HAR37" s="1135"/>
      <c r="HAS37" s="1135"/>
      <c r="HAT37" s="1135"/>
      <c r="HAU37" s="1135"/>
      <c r="HAV37" s="1135"/>
      <c r="HAW37" s="1135"/>
      <c r="HAX37" s="1135"/>
      <c r="HAY37" s="1135"/>
      <c r="HAZ37" s="1135"/>
      <c r="HBA37" s="1135"/>
      <c r="HBB37" s="1135"/>
      <c r="HBC37" s="1135"/>
      <c r="HBD37" s="1135"/>
      <c r="HBE37" s="1135"/>
      <c r="HBF37" s="1135"/>
      <c r="HBG37" s="1135"/>
      <c r="HBH37" s="1135"/>
      <c r="HBI37" s="1135"/>
      <c r="HBJ37" s="1135"/>
      <c r="HBK37" s="1135"/>
      <c r="HBL37" s="1135"/>
      <c r="HBM37" s="1135"/>
      <c r="HBN37" s="1135"/>
      <c r="HBO37" s="1135"/>
      <c r="HBP37" s="1135"/>
      <c r="HBQ37" s="1135"/>
      <c r="HBR37" s="1135"/>
      <c r="HBS37" s="1135"/>
      <c r="HBT37" s="1135"/>
      <c r="HBU37" s="1135"/>
      <c r="HBV37" s="1135"/>
      <c r="HBW37" s="1135"/>
      <c r="HBX37" s="1135"/>
      <c r="HBY37" s="1135"/>
      <c r="HBZ37" s="1135"/>
      <c r="HCA37" s="1135"/>
      <c r="HCB37" s="1135"/>
      <c r="HCC37" s="1135"/>
      <c r="HCD37" s="1135"/>
      <c r="HCE37" s="1135"/>
      <c r="HCF37" s="1135"/>
      <c r="HCG37" s="1135"/>
      <c r="HCH37" s="1135"/>
      <c r="HCI37" s="1135"/>
      <c r="HCJ37" s="1135"/>
      <c r="HCK37" s="1135"/>
      <c r="HCL37" s="1135"/>
      <c r="HCM37" s="1135"/>
      <c r="HCN37" s="1135"/>
      <c r="HCO37" s="1135"/>
      <c r="HCP37" s="1135"/>
      <c r="HCQ37" s="1135"/>
      <c r="HCR37" s="1135"/>
      <c r="HCS37" s="1135"/>
      <c r="HCT37" s="1135"/>
      <c r="HCU37" s="1135"/>
      <c r="HCV37" s="1135"/>
      <c r="HCW37" s="1135"/>
      <c r="HCX37" s="1135"/>
      <c r="HCY37" s="1135"/>
      <c r="HCZ37" s="1135"/>
      <c r="HDA37" s="1135"/>
      <c r="HDB37" s="1135"/>
      <c r="HDC37" s="1135"/>
      <c r="HDD37" s="1135"/>
      <c r="HDE37" s="1135"/>
      <c r="HDF37" s="1135"/>
      <c r="HDG37" s="1135"/>
      <c r="HDH37" s="1135"/>
      <c r="HDI37" s="1135"/>
      <c r="HDJ37" s="1135"/>
      <c r="HDK37" s="1135"/>
      <c r="HDL37" s="1135"/>
      <c r="HDM37" s="1135"/>
      <c r="HDN37" s="1135"/>
      <c r="HDO37" s="1135"/>
      <c r="HDP37" s="1135"/>
      <c r="HDQ37" s="1135"/>
      <c r="HDR37" s="1135"/>
      <c r="HDS37" s="1135"/>
      <c r="HDT37" s="1135"/>
      <c r="HDU37" s="1135"/>
      <c r="HDV37" s="1135"/>
      <c r="HDW37" s="1135"/>
      <c r="HDX37" s="1135"/>
      <c r="HDY37" s="1135"/>
      <c r="HDZ37" s="1135"/>
      <c r="HEA37" s="1135"/>
      <c r="HEB37" s="1135"/>
      <c r="HEC37" s="1135"/>
      <c r="HED37" s="1135"/>
      <c r="HEE37" s="1135"/>
      <c r="HEF37" s="1135"/>
      <c r="HEG37" s="1135"/>
      <c r="HEH37" s="1135"/>
      <c r="HEI37" s="1135"/>
      <c r="HEJ37" s="1135"/>
      <c r="HEK37" s="1135"/>
      <c r="HEL37" s="1135"/>
      <c r="HEM37" s="1135"/>
      <c r="HEN37" s="1135"/>
      <c r="HEO37" s="1135"/>
      <c r="HEP37" s="1135"/>
      <c r="HEQ37" s="1135"/>
      <c r="HER37" s="1135"/>
      <c r="HES37" s="1135"/>
      <c r="HET37" s="1135"/>
      <c r="HEU37" s="1135"/>
      <c r="HEV37" s="1135"/>
      <c r="HEW37" s="1135"/>
      <c r="HEX37" s="1135"/>
      <c r="HEY37" s="1135"/>
      <c r="HEZ37" s="1135"/>
      <c r="HFA37" s="1135"/>
      <c r="HFB37" s="1135"/>
      <c r="HFC37" s="1135"/>
      <c r="HFD37" s="1135"/>
      <c r="HFE37" s="1135"/>
      <c r="HFF37" s="1135"/>
      <c r="HFG37" s="1135"/>
      <c r="HFH37" s="1135"/>
      <c r="HFI37" s="1135"/>
      <c r="HFJ37" s="1135"/>
      <c r="HFK37" s="1135"/>
      <c r="HFL37" s="1135"/>
      <c r="HFM37" s="1135"/>
      <c r="HFN37" s="1135"/>
      <c r="HFO37" s="1135"/>
      <c r="HFP37" s="1135"/>
      <c r="HFQ37" s="1135"/>
      <c r="HFR37" s="1135"/>
      <c r="HFS37" s="1135"/>
      <c r="HFT37" s="1135"/>
      <c r="HFU37" s="1135"/>
      <c r="HFV37" s="1135"/>
      <c r="HFW37" s="1135"/>
      <c r="HFX37" s="1135"/>
      <c r="HFY37" s="1135"/>
      <c r="HFZ37" s="1135"/>
      <c r="HGA37" s="1135"/>
      <c r="HGB37" s="1135"/>
      <c r="HGC37" s="1135"/>
      <c r="HGD37" s="1135"/>
      <c r="HGE37" s="1135"/>
      <c r="HGF37" s="1135"/>
      <c r="HGG37" s="1135"/>
      <c r="HGH37" s="1135"/>
      <c r="HGI37" s="1135"/>
      <c r="HGJ37" s="1135"/>
      <c r="HGK37" s="1135"/>
      <c r="HGL37" s="1135"/>
      <c r="HGM37" s="1135"/>
      <c r="HGN37" s="1135"/>
      <c r="HGO37" s="1135"/>
      <c r="HGP37" s="1135"/>
      <c r="HGQ37" s="1135"/>
      <c r="HGR37" s="1135"/>
      <c r="HGS37" s="1135"/>
      <c r="HGT37" s="1135"/>
      <c r="HGU37" s="1135"/>
      <c r="HGV37" s="1135"/>
      <c r="HGW37" s="1135"/>
      <c r="HGX37" s="1135"/>
      <c r="HGY37" s="1135"/>
      <c r="HGZ37" s="1135"/>
      <c r="HHA37" s="1135"/>
      <c r="HHB37" s="1135"/>
      <c r="HHC37" s="1135"/>
      <c r="HHD37" s="1135"/>
      <c r="HHE37" s="1135"/>
      <c r="HHF37" s="1135"/>
      <c r="HHG37" s="1135"/>
      <c r="HHH37" s="1135"/>
      <c r="HHI37" s="1135"/>
      <c r="HHJ37" s="1135"/>
      <c r="HHK37" s="1135"/>
      <c r="HHL37" s="1135"/>
      <c r="HHM37" s="1135"/>
      <c r="HHN37" s="1135"/>
      <c r="HHO37" s="1135"/>
      <c r="HHP37" s="1135"/>
      <c r="HHQ37" s="1135"/>
      <c r="HHR37" s="1135"/>
      <c r="HHS37" s="1135"/>
      <c r="HHT37" s="1135"/>
      <c r="HHU37" s="1135"/>
      <c r="HHV37" s="1135"/>
      <c r="HHW37" s="1135"/>
      <c r="HHX37" s="1135"/>
      <c r="HHY37" s="1135"/>
      <c r="HHZ37" s="1135"/>
      <c r="HIA37" s="1135"/>
      <c r="HIB37" s="1135"/>
      <c r="HIC37" s="1135"/>
      <c r="HID37" s="1135"/>
      <c r="HIE37" s="1135"/>
      <c r="HIF37" s="1135"/>
      <c r="HIG37" s="1135"/>
      <c r="HIH37" s="1135"/>
      <c r="HII37" s="1135"/>
      <c r="HIJ37" s="1135"/>
      <c r="HIK37" s="1135"/>
      <c r="HIL37" s="1135"/>
      <c r="HIM37" s="1135"/>
      <c r="HIN37" s="1135"/>
      <c r="HIO37" s="1135"/>
      <c r="HIP37" s="1135"/>
      <c r="HIQ37" s="1135"/>
      <c r="HIR37" s="1135"/>
      <c r="HIS37" s="1135"/>
      <c r="HIT37" s="1135"/>
      <c r="HIU37" s="1135"/>
      <c r="HIV37" s="1135"/>
      <c r="HIW37" s="1135"/>
      <c r="HIX37" s="1135"/>
      <c r="HIY37" s="1135"/>
      <c r="HIZ37" s="1135"/>
      <c r="HJA37" s="1135"/>
      <c r="HJB37" s="1135"/>
      <c r="HJC37" s="1135"/>
      <c r="HJD37" s="1135"/>
      <c r="HJE37" s="1135"/>
      <c r="HJF37" s="1135"/>
      <c r="HJG37" s="1135"/>
      <c r="HJH37" s="1135"/>
      <c r="HJI37" s="1135"/>
      <c r="HJJ37" s="1135"/>
      <c r="HJK37" s="1135"/>
      <c r="HJL37" s="1135"/>
      <c r="HJM37" s="1135"/>
      <c r="HJN37" s="1135"/>
      <c r="HJO37" s="1135"/>
      <c r="HJP37" s="1135"/>
      <c r="HJQ37" s="1135"/>
      <c r="HJR37" s="1135"/>
      <c r="HJS37" s="1135"/>
      <c r="HJT37" s="1135"/>
      <c r="HJU37" s="1135"/>
      <c r="HJV37" s="1135"/>
      <c r="HJW37" s="1135"/>
      <c r="HJX37" s="1135"/>
      <c r="HJY37" s="1135"/>
      <c r="HJZ37" s="1135"/>
      <c r="HKA37" s="1135"/>
      <c r="HKB37" s="1135"/>
      <c r="HKC37" s="1135"/>
      <c r="HKD37" s="1135"/>
      <c r="HKE37" s="1135"/>
      <c r="HKF37" s="1135"/>
      <c r="HKG37" s="1135"/>
      <c r="HKH37" s="1135"/>
      <c r="HKI37" s="1135"/>
      <c r="HKJ37" s="1135"/>
      <c r="HKK37" s="1135"/>
      <c r="HKL37" s="1135"/>
      <c r="HKM37" s="1135"/>
      <c r="HKN37" s="1135"/>
      <c r="HKO37" s="1135"/>
      <c r="HKP37" s="1135"/>
      <c r="HKQ37" s="1135"/>
      <c r="HKR37" s="1135"/>
      <c r="HKS37" s="1135"/>
      <c r="HKT37" s="1135"/>
      <c r="HKU37" s="1135"/>
      <c r="HKV37" s="1135"/>
      <c r="HKW37" s="1135"/>
      <c r="HKX37" s="1135"/>
      <c r="HKY37" s="1135"/>
      <c r="HKZ37" s="1135"/>
      <c r="HLA37" s="1135"/>
      <c r="HLB37" s="1135"/>
      <c r="HLC37" s="1135"/>
      <c r="HLD37" s="1135"/>
      <c r="HLE37" s="1135"/>
      <c r="HLF37" s="1135"/>
      <c r="HLG37" s="1135"/>
      <c r="HLH37" s="1135"/>
      <c r="HLI37" s="1135"/>
      <c r="HLJ37" s="1135"/>
      <c r="HLK37" s="1135"/>
      <c r="HLL37" s="1135"/>
      <c r="HLM37" s="1135"/>
      <c r="HLN37" s="1135"/>
      <c r="HLO37" s="1135"/>
      <c r="HLP37" s="1135"/>
      <c r="HLQ37" s="1135"/>
      <c r="HLR37" s="1135"/>
      <c r="HLS37" s="1135"/>
      <c r="HLT37" s="1135"/>
      <c r="HLU37" s="1135"/>
      <c r="HLV37" s="1135"/>
      <c r="HLW37" s="1135"/>
      <c r="HLX37" s="1135"/>
      <c r="HLY37" s="1135"/>
      <c r="HLZ37" s="1135"/>
      <c r="HMA37" s="1135"/>
      <c r="HMB37" s="1135"/>
      <c r="HMC37" s="1135"/>
      <c r="HMD37" s="1135"/>
      <c r="HME37" s="1135"/>
      <c r="HMF37" s="1135"/>
      <c r="HMG37" s="1135"/>
      <c r="HMH37" s="1135"/>
      <c r="HMI37" s="1135"/>
      <c r="HMJ37" s="1135"/>
      <c r="HMK37" s="1135"/>
      <c r="HML37" s="1135"/>
      <c r="HMM37" s="1135"/>
      <c r="HMN37" s="1135"/>
      <c r="HMO37" s="1135"/>
      <c r="HMP37" s="1135"/>
      <c r="HMQ37" s="1135"/>
      <c r="HMR37" s="1135"/>
      <c r="HMS37" s="1135"/>
      <c r="HMT37" s="1135"/>
      <c r="HMU37" s="1135"/>
      <c r="HMV37" s="1135"/>
      <c r="HMW37" s="1135"/>
      <c r="HMX37" s="1135"/>
      <c r="HMY37" s="1135"/>
      <c r="HMZ37" s="1135"/>
      <c r="HNA37" s="1135"/>
      <c r="HNB37" s="1135"/>
      <c r="HNC37" s="1135"/>
      <c r="HND37" s="1135"/>
      <c r="HNE37" s="1135"/>
      <c r="HNF37" s="1135"/>
      <c r="HNG37" s="1135"/>
      <c r="HNH37" s="1135"/>
      <c r="HNI37" s="1135"/>
      <c r="HNJ37" s="1135"/>
      <c r="HNK37" s="1135"/>
      <c r="HNL37" s="1135"/>
      <c r="HNM37" s="1135"/>
      <c r="HNN37" s="1135"/>
      <c r="HNO37" s="1135"/>
      <c r="HNP37" s="1135"/>
      <c r="HNQ37" s="1135"/>
      <c r="HNR37" s="1135"/>
      <c r="HNS37" s="1135"/>
      <c r="HNT37" s="1135"/>
      <c r="HNU37" s="1135"/>
      <c r="HNV37" s="1135"/>
      <c r="HNW37" s="1135"/>
      <c r="HNX37" s="1135"/>
      <c r="HNY37" s="1135"/>
      <c r="HNZ37" s="1135"/>
      <c r="HOA37" s="1135"/>
      <c r="HOB37" s="1135"/>
      <c r="HOC37" s="1135"/>
      <c r="HOD37" s="1135"/>
      <c r="HOE37" s="1135"/>
      <c r="HOF37" s="1135"/>
      <c r="HOG37" s="1135"/>
      <c r="HOH37" s="1135"/>
      <c r="HOI37" s="1135"/>
      <c r="HOJ37" s="1135"/>
      <c r="HOK37" s="1135"/>
      <c r="HOL37" s="1135"/>
      <c r="HOM37" s="1135"/>
      <c r="HON37" s="1135"/>
      <c r="HOO37" s="1135"/>
      <c r="HOP37" s="1135"/>
      <c r="HOQ37" s="1135"/>
      <c r="HOR37" s="1135"/>
      <c r="HOS37" s="1135"/>
      <c r="HOT37" s="1135"/>
      <c r="HOU37" s="1135"/>
      <c r="HOV37" s="1135"/>
      <c r="HOW37" s="1135"/>
      <c r="HOX37" s="1135"/>
      <c r="HOY37" s="1135"/>
      <c r="HOZ37" s="1135"/>
      <c r="HPA37" s="1135"/>
      <c r="HPB37" s="1135"/>
      <c r="HPC37" s="1135"/>
      <c r="HPD37" s="1135"/>
      <c r="HPE37" s="1135"/>
      <c r="HPF37" s="1135"/>
      <c r="HPG37" s="1135"/>
      <c r="HPH37" s="1135"/>
      <c r="HPI37" s="1135"/>
      <c r="HPJ37" s="1135"/>
      <c r="HPK37" s="1135"/>
      <c r="HPL37" s="1135"/>
      <c r="HPM37" s="1135"/>
      <c r="HPN37" s="1135"/>
      <c r="HPO37" s="1135"/>
      <c r="HPP37" s="1135"/>
      <c r="HPQ37" s="1135"/>
      <c r="HPR37" s="1135"/>
      <c r="HPS37" s="1135"/>
      <c r="HPT37" s="1135"/>
      <c r="HPU37" s="1135"/>
      <c r="HPV37" s="1135"/>
      <c r="HPW37" s="1135"/>
      <c r="HPX37" s="1135"/>
      <c r="HPY37" s="1135"/>
      <c r="HPZ37" s="1135"/>
      <c r="HQA37" s="1135"/>
      <c r="HQB37" s="1135"/>
      <c r="HQC37" s="1135"/>
      <c r="HQD37" s="1135"/>
      <c r="HQE37" s="1135"/>
      <c r="HQF37" s="1135"/>
      <c r="HQG37" s="1135"/>
      <c r="HQH37" s="1135"/>
      <c r="HQI37" s="1135"/>
      <c r="HQJ37" s="1135"/>
      <c r="HQK37" s="1135"/>
      <c r="HQL37" s="1135"/>
      <c r="HQM37" s="1135"/>
      <c r="HQN37" s="1135"/>
      <c r="HQO37" s="1135"/>
      <c r="HQP37" s="1135"/>
      <c r="HQQ37" s="1135"/>
      <c r="HQR37" s="1135"/>
      <c r="HQS37" s="1135"/>
      <c r="HQT37" s="1135"/>
      <c r="HQU37" s="1135"/>
      <c r="HQV37" s="1135"/>
      <c r="HQW37" s="1135"/>
      <c r="HQX37" s="1135"/>
      <c r="HQY37" s="1135"/>
      <c r="HQZ37" s="1135"/>
      <c r="HRA37" s="1135"/>
      <c r="HRB37" s="1135"/>
      <c r="HRC37" s="1135"/>
      <c r="HRD37" s="1135"/>
      <c r="HRE37" s="1135"/>
      <c r="HRF37" s="1135"/>
      <c r="HRG37" s="1135"/>
      <c r="HRH37" s="1135"/>
      <c r="HRI37" s="1135"/>
      <c r="HRJ37" s="1135"/>
      <c r="HRK37" s="1135"/>
      <c r="HRL37" s="1135"/>
      <c r="HRM37" s="1135"/>
      <c r="HRN37" s="1135"/>
      <c r="HRO37" s="1135"/>
      <c r="HRP37" s="1135"/>
      <c r="HRQ37" s="1135"/>
      <c r="HRR37" s="1135"/>
      <c r="HRS37" s="1135"/>
      <c r="HRT37" s="1135"/>
      <c r="HRU37" s="1135"/>
      <c r="HRV37" s="1135"/>
      <c r="HRW37" s="1135"/>
      <c r="HRX37" s="1135"/>
      <c r="HRY37" s="1135"/>
      <c r="HRZ37" s="1135"/>
      <c r="HSA37" s="1135"/>
      <c r="HSB37" s="1135"/>
      <c r="HSC37" s="1135"/>
      <c r="HSD37" s="1135"/>
      <c r="HSE37" s="1135"/>
      <c r="HSF37" s="1135"/>
      <c r="HSG37" s="1135"/>
      <c r="HSH37" s="1135"/>
      <c r="HSI37" s="1135"/>
      <c r="HSJ37" s="1135"/>
      <c r="HSK37" s="1135"/>
      <c r="HSL37" s="1135"/>
      <c r="HSM37" s="1135"/>
      <c r="HSN37" s="1135"/>
      <c r="HSO37" s="1135"/>
      <c r="HSP37" s="1135"/>
      <c r="HSQ37" s="1135"/>
      <c r="HSR37" s="1135"/>
      <c r="HSS37" s="1135"/>
      <c r="HST37" s="1135"/>
      <c r="HSU37" s="1135"/>
      <c r="HSV37" s="1135"/>
      <c r="HSW37" s="1135"/>
      <c r="HSX37" s="1135"/>
      <c r="HSY37" s="1135"/>
      <c r="HSZ37" s="1135"/>
      <c r="HTA37" s="1135"/>
      <c r="HTB37" s="1135"/>
      <c r="HTC37" s="1135"/>
      <c r="HTD37" s="1135"/>
      <c r="HTE37" s="1135"/>
      <c r="HTF37" s="1135"/>
      <c r="HTG37" s="1135"/>
      <c r="HTH37" s="1135"/>
      <c r="HTI37" s="1135"/>
      <c r="HTJ37" s="1135"/>
      <c r="HTK37" s="1135"/>
      <c r="HTL37" s="1135"/>
      <c r="HTM37" s="1135"/>
      <c r="HTN37" s="1135"/>
      <c r="HTO37" s="1135"/>
      <c r="HTP37" s="1135"/>
      <c r="HTQ37" s="1135"/>
      <c r="HTR37" s="1135"/>
      <c r="HTS37" s="1135"/>
      <c r="HTT37" s="1135"/>
      <c r="HTU37" s="1135"/>
      <c r="HTV37" s="1135"/>
      <c r="HTW37" s="1135"/>
      <c r="HTX37" s="1135"/>
      <c r="HTY37" s="1135"/>
      <c r="HTZ37" s="1135"/>
      <c r="HUA37" s="1135"/>
      <c r="HUB37" s="1135"/>
      <c r="HUC37" s="1135"/>
      <c r="HUD37" s="1135"/>
      <c r="HUE37" s="1135"/>
      <c r="HUF37" s="1135"/>
      <c r="HUG37" s="1135"/>
      <c r="HUH37" s="1135"/>
      <c r="HUI37" s="1135"/>
      <c r="HUJ37" s="1135"/>
      <c r="HUK37" s="1135"/>
      <c r="HUL37" s="1135"/>
      <c r="HUM37" s="1135"/>
      <c r="HUN37" s="1135"/>
      <c r="HUO37" s="1135"/>
      <c r="HUP37" s="1135"/>
      <c r="HUQ37" s="1135"/>
      <c r="HUR37" s="1135"/>
      <c r="HUS37" s="1135"/>
      <c r="HUT37" s="1135"/>
      <c r="HUU37" s="1135"/>
      <c r="HUV37" s="1135"/>
      <c r="HUW37" s="1135"/>
      <c r="HUX37" s="1135"/>
      <c r="HUY37" s="1135"/>
      <c r="HUZ37" s="1135"/>
      <c r="HVA37" s="1135"/>
      <c r="HVB37" s="1135"/>
      <c r="HVC37" s="1135"/>
      <c r="HVD37" s="1135"/>
      <c r="HVE37" s="1135"/>
      <c r="HVF37" s="1135"/>
      <c r="HVG37" s="1135"/>
      <c r="HVH37" s="1135"/>
      <c r="HVI37" s="1135"/>
      <c r="HVJ37" s="1135"/>
      <c r="HVK37" s="1135"/>
      <c r="HVL37" s="1135"/>
      <c r="HVM37" s="1135"/>
      <c r="HVN37" s="1135"/>
      <c r="HVO37" s="1135"/>
      <c r="HVP37" s="1135"/>
      <c r="HVQ37" s="1135"/>
      <c r="HVR37" s="1135"/>
      <c r="HVS37" s="1135"/>
      <c r="HVT37" s="1135"/>
      <c r="HVU37" s="1135"/>
      <c r="HVV37" s="1135"/>
      <c r="HVW37" s="1135"/>
      <c r="HVX37" s="1135"/>
      <c r="HVY37" s="1135"/>
      <c r="HVZ37" s="1135"/>
      <c r="HWA37" s="1135"/>
      <c r="HWB37" s="1135"/>
      <c r="HWC37" s="1135"/>
      <c r="HWD37" s="1135"/>
      <c r="HWE37" s="1135"/>
      <c r="HWF37" s="1135"/>
      <c r="HWG37" s="1135"/>
      <c r="HWH37" s="1135"/>
      <c r="HWI37" s="1135"/>
      <c r="HWJ37" s="1135"/>
      <c r="HWK37" s="1135"/>
      <c r="HWL37" s="1135"/>
      <c r="HWM37" s="1135"/>
      <c r="HWN37" s="1135"/>
      <c r="HWO37" s="1135"/>
      <c r="HWP37" s="1135"/>
      <c r="HWQ37" s="1135"/>
      <c r="HWR37" s="1135"/>
      <c r="HWS37" s="1135"/>
      <c r="HWT37" s="1135"/>
      <c r="HWU37" s="1135"/>
      <c r="HWV37" s="1135"/>
      <c r="HWW37" s="1135"/>
      <c r="HWX37" s="1135"/>
      <c r="HWY37" s="1135"/>
      <c r="HWZ37" s="1135"/>
      <c r="HXA37" s="1135"/>
      <c r="HXB37" s="1135"/>
      <c r="HXC37" s="1135"/>
      <c r="HXD37" s="1135"/>
      <c r="HXE37" s="1135"/>
      <c r="HXF37" s="1135"/>
      <c r="HXG37" s="1135"/>
      <c r="HXH37" s="1135"/>
      <c r="HXI37" s="1135"/>
      <c r="HXJ37" s="1135"/>
      <c r="HXK37" s="1135"/>
      <c r="HXL37" s="1135"/>
      <c r="HXM37" s="1135"/>
      <c r="HXN37" s="1135"/>
      <c r="HXO37" s="1135"/>
      <c r="HXP37" s="1135"/>
      <c r="HXQ37" s="1135"/>
      <c r="HXR37" s="1135"/>
      <c r="HXS37" s="1135"/>
      <c r="HXT37" s="1135"/>
      <c r="HXU37" s="1135"/>
      <c r="HXV37" s="1135"/>
      <c r="HXW37" s="1135"/>
      <c r="HXX37" s="1135"/>
      <c r="HXY37" s="1135"/>
      <c r="HXZ37" s="1135"/>
      <c r="HYA37" s="1135"/>
      <c r="HYB37" s="1135"/>
      <c r="HYC37" s="1135"/>
      <c r="HYD37" s="1135"/>
      <c r="HYE37" s="1135"/>
      <c r="HYF37" s="1135"/>
      <c r="HYG37" s="1135"/>
      <c r="HYH37" s="1135"/>
      <c r="HYI37" s="1135"/>
      <c r="HYJ37" s="1135"/>
      <c r="HYK37" s="1135"/>
      <c r="HYL37" s="1135"/>
      <c r="HYM37" s="1135"/>
      <c r="HYN37" s="1135"/>
      <c r="HYO37" s="1135"/>
      <c r="HYP37" s="1135"/>
      <c r="HYQ37" s="1135"/>
      <c r="HYR37" s="1135"/>
      <c r="HYS37" s="1135"/>
      <c r="HYT37" s="1135"/>
      <c r="HYU37" s="1135"/>
      <c r="HYV37" s="1135"/>
      <c r="HYW37" s="1135"/>
      <c r="HYX37" s="1135"/>
      <c r="HYY37" s="1135"/>
      <c r="HYZ37" s="1135"/>
      <c r="HZA37" s="1135"/>
      <c r="HZB37" s="1135"/>
      <c r="HZC37" s="1135"/>
      <c r="HZD37" s="1135"/>
      <c r="HZE37" s="1135"/>
      <c r="HZF37" s="1135"/>
      <c r="HZG37" s="1135"/>
      <c r="HZH37" s="1135"/>
      <c r="HZI37" s="1135"/>
      <c r="HZJ37" s="1135"/>
      <c r="HZK37" s="1135"/>
      <c r="HZL37" s="1135"/>
      <c r="HZM37" s="1135"/>
      <c r="HZN37" s="1135"/>
      <c r="HZO37" s="1135"/>
      <c r="HZP37" s="1135"/>
      <c r="HZQ37" s="1135"/>
      <c r="HZR37" s="1135"/>
      <c r="HZS37" s="1135"/>
      <c r="HZT37" s="1135"/>
      <c r="HZU37" s="1135"/>
      <c r="HZV37" s="1135"/>
      <c r="HZW37" s="1135"/>
      <c r="HZX37" s="1135"/>
      <c r="HZY37" s="1135"/>
      <c r="HZZ37" s="1135"/>
      <c r="IAA37" s="1135"/>
      <c r="IAB37" s="1135"/>
      <c r="IAC37" s="1135"/>
      <c r="IAD37" s="1135"/>
      <c r="IAE37" s="1135"/>
      <c r="IAF37" s="1135"/>
      <c r="IAG37" s="1135"/>
      <c r="IAH37" s="1135"/>
      <c r="IAI37" s="1135"/>
      <c r="IAJ37" s="1135"/>
      <c r="IAK37" s="1135"/>
      <c r="IAL37" s="1135"/>
      <c r="IAM37" s="1135"/>
      <c r="IAN37" s="1135"/>
      <c r="IAO37" s="1135"/>
      <c r="IAP37" s="1135"/>
      <c r="IAQ37" s="1135"/>
      <c r="IAR37" s="1135"/>
      <c r="IAS37" s="1135"/>
      <c r="IAT37" s="1135"/>
      <c r="IAU37" s="1135"/>
      <c r="IAV37" s="1135"/>
      <c r="IAW37" s="1135"/>
      <c r="IAX37" s="1135"/>
      <c r="IAY37" s="1135"/>
      <c r="IAZ37" s="1135"/>
      <c r="IBA37" s="1135"/>
      <c r="IBB37" s="1135"/>
      <c r="IBC37" s="1135"/>
      <c r="IBD37" s="1135"/>
      <c r="IBE37" s="1135"/>
      <c r="IBF37" s="1135"/>
      <c r="IBG37" s="1135"/>
      <c r="IBH37" s="1135"/>
      <c r="IBI37" s="1135"/>
      <c r="IBJ37" s="1135"/>
      <c r="IBK37" s="1135"/>
      <c r="IBL37" s="1135"/>
      <c r="IBM37" s="1135"/>
      <c r="IBN37" s="1135"/>
      <c r="IBO37" s="1135"/>
      <c r="IBP37" s="1135"/>
      <c r="IBQ37" s="1135"/>
      <c r="IBR37" s="1135"/>
      <c r="IBS37" s="1135"/>
      <c r="IBT37" s="1135"/>
      <c r="IBU37" s="1135"/>
      <c r="IBV37" s="1135"/>
      <c r="IBW37" s="1135"/>
      <c r="IBX37" s="1135"/>
      <c r="IBY37" s="1135"/>
      <c r="IBZ37" s="1135"/>
      <c r="ICA37" s="1135"/>
      <c r="ICB37" s="1135"/>
      <c r="ICC37" s="1135"/>
      <c r="ICD37" s="1135"/>
      <c r="ICE37" s="1135"/>
      <c r="ICF37" s="1135"/>
      <c r="ICG37" s="1135"/>
      <c r="ICH37" s="1135"/>
      <c r="ICI37" s="1135"/>
      <c r="ICJ37" s="1135"/>
      <c r="ICK37" s="1135"/>
      <c r="ICL37" s="1135"/>
      <c r="ICM37" s="1135"/>
      <c r="ICN37" s="1135"/>
      <c r="ICO37" s="1135"/>
      <c r="ICP37" s="1135"/>
      <c r="ICQ37" s="1135"/>
      <c r="ICR37" s="1135"/>
      <c r="ICS37" s="1135"/>
      <c r="ICT37" s="1135"/>
      <c r="ICU37" s="1135"/>
      <c r="ICV37" s="1135"/>
      <c r="ICW37" s="1135"/>
      <c r="ICX37" s="1135"/>
      <c r="ICY37" s="1135"/>
      <c r="ICZ37" s="1135"/>
      <c r="IDA37" s="1135"/>
      <c r="IDB37" s="1135"/>
      <c r="IDC37" s="1135"/>
      <c r="IDD37" s="1135"/>
      <c r="IDE37" s="1135"/>
      <c r="IDF37" s="1135"/>
      <c r="IDG37" s="1135"/>
      <c r="IDH37" s="1135"/>
      <c r="IDI37" s="1135"/>
      <c r="IDJ37" s="1135"/>
      <c r="IDK37" s="1135"/>
      <c r="IDL37" s="1135"/>
      <c r="IDM37" s="1135"/>
      <c r="IDN37" s="1135"/>
      <c r="IDO37" s="1135"/>
      <c r="IDP37" s="1135"/>
      <c r="IDQ37" s="1135"/>
      <c r="IDR37" s="1135"/>
      <c r="IDS37" s="1135"/>
      <c r="IDT37" s="1135"/>
      <c r="IDU37" s="1135"/>
      <c r="IDV37" s="1135"/>
      <c r="IDW37" s="1135"/>
      <c r="IDX37" s="1135"/>
      <c r="IDY37" s="1135"/>
      <c r="IDZ37" s="1135"/>
      <c r="IEA37" s="1135"/>
      <c r="IEB37" s="1135"/>
      <c r="IEC37" s="1135"/>
      <c r="IED37" s="1135"/>
      <c r="IEE37" s="1135"/>
      <c r="IEF37" s="1135"/>
      <c r="IEG37" s="1135"/>
      <c r="IEH37" s="1135"/>
      <c r="IEI37" s="1135"/>
      <c r="IEJ37" s="1135"/>
      <c r="IEK37" s="1135"/>
      <c r="IEL37" s="1135"/>
      <c r="IEM37" s="1135"/>
      <c r="IEN37" s="1135"/>
      <c r="IEO37" s="1135"/>
      <c r="IEP37" s="1135"/>
      <c r="IEQ37" s="1135"/>
      <c r="IER37" s="1135"/>
      <c r="IES37" s="1135"/>
      <c r="IET37" s="1135"/>
      <c r="IEU37" s="1135"/>
      <c r="IEV37" s="1135"/>
      <c r="IEW37" s="1135"/>
      <c r="IEX37" s="1135"/>
      <c r="IEY37" s="1135"/>
      <c r="IEZ37" s="1135"/>
      <c r="IFA37" s="1135"/>
      <c r="IFB37" s="1135"/>
      <c r="IFC37" s="1135"/>
      <c r="IFD37" s="1135"/>
      <c r="IFE37" s="1135"/>
      <c r="IFF37" s="1135"/>
      <c r="IFG37" s="1135"/>
      <c r="IFH37" s="1135"/>
      <c r="IFI37" s="1135"/>
      <c r="IFJ37" s="1135"/>
      <c r="IFK37" s="1135"/>
      <c r="IFL37" s="1135"/>
      <c r="IFM37" s="1135"/>
      <c r="IFN37" s="1135"/>
      <c r="IFO37" s="1135"/>
      <c r="IFP37" s="1135"/>
      <c r="IFQ37" s="1135"/>
      <c r="IFR37" s="1135"/>
      <c r="IFS37" s="1135"/>
      <c r="IFT37" s="1135"/>
      <c r="IFU37" s="1135"/>
      <c r="IFV37" s="1135"/>
      <c r="IFW37" s="1135"/>
      <c r="IFX37" s="1135"/>
      <c r="IFY37" s="1135"/>
      <c r="IFZ37" s="1135"/>
      <c r="IGA37" s="1135"/>
      <c r="IGB37" s="1135"/>
      <c r="IGC37" s="1135"/>
      <c r="IGD37" s="1135"/>
      <c r="IGE37" s="1135"/>
      <c r="IGF37" s="1135"/>
      <c r="IGG37" s="1135"/>
      <c r="IGH37" s="1135"/>
      <c r="IGI37" s="1135"/>
      <c r="IGJ37" s="1135"/>
      <c r="IGK37" s="1135"/>
      <c r="IGL37" s="1135"/>
      <c r="IGM37" s="1135"/>
      <c r="IGN37" s="1135"/>
      <c r="IGO37" s="1135"/>
      <c r="IGP37" s="1135"/>
      <c r="IGQ37" s="1135"/>
      <c r="IGR37" s="1135"/>
      <c r="IGS37" s="1135"/>
      <c r="IGT37" s="1135"/>
      <c r="IGU37" s="1135"/>
      <c r="IGV37" s="1135"/>
      <c r="IGW37" s="1135"/>
      <c r="IGX37" s="1135"/>
      <c r="IGY37" s="1135"/>
      <c r="IGZ37" s="1135"/>
      <c r="IHA37" s="1135"/>
      <c r="IHB37" s="1135"/>
      <c r="IHC37" s="1135"/>
      <c r="IHD37" s="1135"/>
      <c r="IHE37" s="1135"/>
      <c r="IHF37" s="1135"/>
      <c r="IHG37" s="1135"/>
      <c r="IHH37" s="1135"/>
      <c r="IHI37" s="1135"/>
      <c r="IHJ37" s="1135"/>
      <c r="IHK37" s="1135"/>
      <c r="IHL37" s="1135"/>
      <c r="IHM37" s="1135"/>
      <c r="IHN37" s="1135"/>
      <c r="IHO37" s="1135"/>
      <c r="IHP37" s="1135"/>
      <c r="IHQ37" s="1135"/>
      <c r="IHR37" s="1135"/>
      <c r="IHS37" s="1135"/>
      <c r="IHT37" s="1135"/>
      <c r="IHU37" s="1135"/>
      <c r="IHV37" s="1135"/>
      <c r="IHW37" s="1135"/>
      <c r="IHX37" s="1135"/>
      <c r="IHY37" s="1135"/>
      <c r="IHZ37" s="1135"/>
      <c r="IIA37" s="1135"/>
      <c r="IIB37" s="1135"/>
      <c r="IIC37" s="1135"/>
      <c r="IID37" s="1135"/>
      <c r="IIE37" s="1135"/>
      <c r="IIF37" s="1135"/>
      <c r="IIG37" s="1135"/>
      <c r="IIH37" s="1135"/>
      <c r="III37" s="1135"/>
      <c r="IIJ37" s="1135"/>
      <c r="IIK37" s="1135"/>
      <c r="IIL37" s="1135"/>
      <c r="IIM37" s="1135"/>
      <c r="IIN37" s="1135"/>
      <c r="IIO37" s="1135"/>
      <c r="IIP37" s="1135"/>
      <c r="IIQ37" s="1135"/>
      <c r="IIR37" s="1135"/>
      <c r="IIS37" s="1135"/>
      <c r="IIT37" s="1135"/>
      <c r="IIU37" s="1135"/>
      <c r="IIV37" s="1135"/>
      <c r="IIW37" s="1135"/>
      <c r="IIX37" s="1135"/>
      <c r="IIY37" s="1135"/>
      <c r="IIZ37" s="1135"/>
      <c r="IJA37" s="1135"/>
      <c r="IJB37" s="1135"/>
      <c r="IJC37" s="1135"/>
      <c r="IJD37" s="1135"/>
      <c r="IJE37" s="1135"/>
      <c r="IJF37" s="1135"/>
      <c r="IJG37" s="1135"/>
      <c r="IJH37" s="1135"/>
      <c r="IJI37" s="1135"/>
      <c r="IJJ37" s="1135"/>
      <c r="IJK37" s="1135"/>
      <c r="IJL37" s="1135"/>
      <c r="IJM37" s="1135"/>
      <c r="IJN37" s="1135"/>
      <c r="IJO37" s="1135"/>
      <c r="IJP37" s="1135"/>
      <c r="IJQ37" s="1135"/>
      <c r="IJR37" s="1135"/>
      <c r="IJS37" s="1135"/>
      <c r="IJT37" s="1135"/>
      <c r="IJU37" s="1135"/>
      <c r="IJV37" s="1135"/>
      <c r="IJW37" s="1135"/>
      <c r="IJX37" s="1135"/>
      <c r="IJY37" s="1135"/>
      <c r="IJZ37" s="1135"/>
      <c r="IKA37" s="1135"/>
      <c r="IKB37" s="1135"/>
      <c r="IKC37" s="1135"/>
      <c r="IKD37" s="1135"/>
      <c r="IKE37" s="1135"/>
      <c r="IKF37" s="1135"/>
      <c r="IKG37" s="1135"/>
      <c r="IKH37" s="1135"/>
      <c r="IKI37" s="1135"/>
      <c r="IKJ37" s="1135"/>
      <c r="IKK37" s="1135"/>
      <c r="IKL37" s="1135"/>
      <c r="IKM37" s="1135"/>
      <c r="IKN37" s="1135"/>
      <c r="IKO37" s="1135"/>
      <c r="IKP37" s="1135"/>
      <c r="IKQ37" s="1135"/>
      <c r="IKR37" s="1135"/>
      <c r="IKS37" s="1135"/>
      <c r="IKT37" s="1135"/>
      <c r="IKU37" s="1135"/>
      <c r="IKV37" s="1135"/>
      <c r="IKW37" s="1135"/>
      <c r="IKX37" s="1135"/>
      <c r="IKY37" s="1135"/>
      <c r="IKZ37" s="1135"/>
      <c r="ILA37" s="1135"/>
      <c r="ILB37" s="1135"/>
      <c r="ILC37" s="1135"/>
      <c r="ILD37" s="1135"/>
      <c r="ILE37" s="1135"/>
      <c r="ILF37" s="1135"/>
      <c r="ILG37" s="1135"/>
      <c r="ILH37" s="1135"/>
      <c r="ILI37" s="1135"/>
      <c r="ILJ37" s="1135"/>
      <c r="ILK37" s="1135"/>
      <c r="ILL37" s="1135"/>
      <c r="ILM37" s="1135"/>
      <c r="ILN37" s="1135"/>
      <c r="ILO37" s="1135"/>
      <c r="ILP37" s="1135"/>
      <c r="ILQ37" s="1135"/>
      <c r="ILR37" s="1135"/>
      <c r="ILS37" s="1135"/>
      <c r="ILT37" s="1135"/>
      <c r="ILU37" s="1135"/>
      <c r="ILV37" s="1135"/>
      <c r="ILW37" s="1135"/>
      <c r="ILX37" s="1135"/>
      <c r="ILY37" s="1135"/>
      <c r="ILZ37" s="1135"/>
      <c r="IMA37" s="1135"/>
      <c r="IMB37" s="1135"/>
      <c r="IMC37" s="1135"/>
      <c r="IMD37" s="1135"/>
      <c r="IME37" s="1135"/>
      <c r="IMF37" s="1135"/>
      <c r="IMG37" s="1135"/>
      <c r="IMH37" s="1135"/>
      <c r="IMI37" s="1135"/>
      <c r="IMJ37" s="1135"/>
      <c r="IMK37" s="1135"/>
      <c r="IML37" s="1135"/>
      <c r="IMM37" s="1135"/>
      <c r="IMN37" s="1135"/>
      <c r="IMO37" s="1135"/>
      <c r="IMP37" s="1135"/>
      <c r="IMQ37" s="1135"/>
      <c r="IMR37" s="1135"/>
      <c r="IMS37" s="1135"/>
      <c r="IMT37" s="1135"/>
      <c r="IMU37" s="1135"/>
      <c r="IMV37" s="1135"/>
      <c r="IMW37" s="1135"/>
      <c r="IMX37" s="1135"/>
      <c r="IMY37" s="1135"/>
      <c r="IMZ37" s="1135"/>
      <c r="INA37" s="1135"/>
      <c r="INB37" s="1135"/>
      <c r="INC37" s="1135"/>
      <c r="IND37" s="1135"/>
      <c r="INE37" s="1135"/>
      <c r="INF37" s="1135"/>
      <c r="ING37" s="1135"/>
      <c r="INH37" s="1135"/>
      <c r="INI37" s="1135"/>
      <c r="INJ37" s="1135"/>
      <c r="INK37" s="1135"/>
      <c r="INL37" s="1135"/>
      <c r="INM37" s="1135"/>
      <c r="INN37" s="1135"/>
      <c r="INO37" s="1135"/>
      <c r="INP37" s="1135"/>
      <c r="INQ37" s="1135"/>
      <c r="INR37" s="1135"/>
      <c r="INS37" s="1135"/>
      <c r="INT37" s="1135"/>
      <c r="INU37" s="1135"/>
      <c r="INV37" s="1135"/>
      <c r="INW37" s="1135"/>
      <c r="INX37" s="1135"/>
      <c r="INY37" s="1135"/>
      <c r="INZ37" s="1135"/>
      <c r="IOA37" s="1135"/>
      <c r="IOB37" s="1135"/>
      <c r="IOC37" s="1135"/>
      <c r="IOD37" s="1135"/>
      <c r="IOE37" s="1135"/>
      <c r="IOF37" s="1135"/>
      <c r="IOG37" s="1135"/>
      <c r="IOH37" s="1135"/>
      <c r="IOI37" s="1135"/>
      <c r="IOJ37" s="1135"/>
      <c r="IOK37" s="1135"/>
      <c r="IOL37" s="1135"/>
      <c r="IOM37" s="1135"/>
      <c r="ION37" s="1135"/>
      <c r="IOO37" s="1135"/>
      <c r="IOP37" s="1135"/>
      <c r="IOQ37" s="1135"/>
      <c r="IOR37" s="1135"/>
      <c r="IOS37" s="1135"/>
      <c r="IOT37" s="1135"/>
      <c r="IOU37" s="1135"/>
      <c r="IOV37" s="1135"/>
      <c r="IOW37" s="1135"/>
      <c r="IOX37" s="1135"/>
      <c r="IOY37" s="1135"/>
      <c r="IOZ37" s="1135"/>
      <c r="IPA37" s="1135"/>
      <c r="IPB37" s="1135"/>
      <c r="IPC37" s="1135"/>
      <c r="IPD37" s="1135"/>
      <c r="IPE37" s="1135"/>
      <c r="IPF37" s="1135"/>
      <c r="IPG37" s="1135"/>
      <c r="IPH37" s="1135"/>
      <c r="IPI37" s="1135"/>
      <c r="IPJ37" s="1135"/>
      <c r="IPK37" s="1135"/>
      <c r="IPL37" s="1135"/>
      <c r="IPM37" s="1135"/>
      <c r="IPN37" s="1135"/>
      <c r="IPO37" s="1135"/>
      <c r="IPP37" s="1135"/>
      <c r="IPQ37" s="1135"/>
      <c r="IPR37" s="1135"/>
      <c r="IPS37" s="1135"/>
      <c r="IPT37" s="1135"/>
      <c r="IPU37" s="1135"/>
      <c r="IPV37" s="1135"/>
      <c r="IPW37" s="1135"/>
      <c r="IPX37" s="1135"/>
      <c r="IPY37" s="1135"/>
      <c r="IPZ37" s="1135"/>
      <c r="IQA37" s="1135"/>
      <c r="IQB37" s="1135"/>
      <c r="IQC37" s="1135"/>
      <c r="IQD37" s="1135"/>
      <c r="IQE37" s="1135"/>
      <c r="IQF37" s="1135"/>
      <c r="IQG37" s="1135"/>
      <c r="IQH37" s="1135"/>
      <c r="IQI37" s="1135"/>
      <c r="IQJ37" s="1135"/>
      <c r="IQK37" s="1135"/>
      <c r="IQL37" s="1135"/>
      <c r="IQM37" s="1135"/>
      <c r="IQN37" s="1135"/>
      <c r="IQO37" s="1135"/>
      <c r="IQP37" s="1135"/>
      <c r="IQQ37" s="1135"/>
      <c r="IQR37" s="1135"/>
      <c r="IQS37" s="1135"/>
      <c r="IQT37" s="1135"/>
      <c r="IQU37" s="1135"/>
      <c r="IQV37" s="1135"/>
      <c r="IQW37" s="1135"/>
      <c r="IQX37" s="1135"/>
      <c r="IQY37" s="1135"/>
      <c r="IQZ37" s="1135"/>
      <c r="IRA37" s="1135"/>
      <c r="IRB37" s="1135"/>
      <c r="IRC37" s="1135"/>
      <c r="IRD37" s="1135"/>
      <c r="IRE37" s="1135"/>
      <c r="IRF37" s="1135"/>
      <c r="IRG37" s="1135"/>
      <c r="IRH37" s="1135"/>
      <c r="IRI37" s="1135"/>
      <c r="IRJ37" s="1135"/>
      <c r="IRK37" s="1135"/>
      <c r="IRL37" s="1135"/>
      <c r="IRM37" s="1135"/>
      <c r="IRN37" s="1135"/>
      <c r="IRO37" s="1135"/>
      <c r="IRP37" s="1135"/>
      <c r="IRQ37" s="1135"/>
      <c r="IRR37" s="1135"/>
      <c r="IRS37" s="1135"/>
      <c r="IRT37" s="1135"/>
      <c r="IRU37" s="1135"/>
      <c r="IRV37" s="1135"/>
      <c r="IRW37" s="1135"/>
      <c r="IRX37" s="1135"/>
      <c r="IRY37" s="1135"/>
      <c r="IRZ37" s="1135"/>
      <c r="ISA37" s="1135"/>
      <c r="ISB37" s="1135"/>
      <c r="ISC37" s="1135"/>
      <c r="ISD37" s="1135"/>
      <c r="ISE37" s="1135"/>
      <c r="ISF37" s="1135"/>
      <c r="ISG37" s="1135"/>
      <c r="ISH37" s="1135"/>
      <c r="ISI37" s="1135"/>
      <c r="ISJ37" s="1135"/>
      <c r="ISK37" s="1135"/>
      <c r="ISL37" s="1135"/>
      <c r="ISM37" s="1135"/>
      <c r="ISN37" s="1135"/>
      <c r="ISO37" s="1135"/>
      <c r="ISP37" s="1135"/>
      <c r="ISQ37" s="1135"/>
      <c r="ISR37" s="1135"/>
      <c r="ISS37" s="1135"/>
      <c r="IST37" s="1135"/>
      <c r="ISU37" s="1135"/>
      <c r="ISV37" s="1135"/>
      <c r="ISW37" s="1135"/>
      <c r="ISX37" s="1135"/>
      <c r="ISY37" s="1135"/>
      <c r="ISZ37" s="1135"/>
      <c r="ITA37" s="1135"/>
      <c r="ITB37" s="1135"/>
      <c r="ITC37" s="1135"/>
      <c r="ITD37" s="1135"/>
      <c r="ITE37" s="1135"/>
      <c r="ITF37" s="1135"/>
      <c r="ITG37" s="1135"/>
      <c r="ITH37" s="1135"/>
      <c r="ITI37" s="1135"/>
      <c r="ITJ37" s="1135"/>
      <c r="ITK37" s="1135"/>
      <c r="ITL37" s="1135"/>
      <c r="ITM37" s="1135"/>
      <c r="ITN37" s="1135"/>
      <c r="ITO37" s="1135"/>
      <c r="ITP37" s="1135"/>
      <c r="ITQ37" s="1135"/>
      <c r="ITR37" s="1135"/>
      <c r="ITS37" s="1135"/>
      <c r="ITT37" s="1135"/>
      <c r="ITU37" s="1135"/>
      <c r="ITV37" s="1135"/>
      <c r="ITW37" s="1135"/>
      <c r="ITX37" s="1135"/>
      <c r="ITY37" s="1135"/>
      <c r="ITZ37" s="1135"/>
      <c r="IUA37" s="1135"/>
      <c r="IUB37" s="1135"/>
      <c r="IUC37" s="1135"/>
      <c r="IUD37" s="1135"/>
      <c r="IUE37" s="1135"/>
      <c r="IUF37" s="1135"/>
      <c r="IUG37" s="1135"/>
      <c r="IUH37" s="1135"/>
      <c r="IUI37" s="1135"/>
      <c r="IUJ37" s="1135"/>
      <c r="IUK37" s="1135"/>
      <c r="IUL37" s="1135"/>
      <c r="IUM37" s="1135"/>
      <c r="IUN37" s="1135"/>
      <c r="IUO37" s="1135"/>
      <c r="IUP37" s="1135"/>
      <c r="IUQ37" s="1135"/>
      <c r="IUR37" s="1135"/>
      <c r="IUS37" s="1135"/>
      <c r="IUT37" s="1135"/>
      <c r="IUU37" s="1135"/>
      <c r="IUV37" s="1135"/>
      <c r="IUW37" s="1135"/>
      <c r="IUX37" s="1135"/>
      <c r="IUY37" s="1135"/>
      <c r="IUZ37" s="1135"/>
      <c r="IVA37" s="1135"/>
      <c r="IVB37" s="1135"/>
      <c r="IVC37" s="1135"/>
      <c r="IVD37" s="1135"/>
      <c r="IVE37" s="1135"/>
      <c r="IVF37" s="1135"/>
      <c r="IVG37" s="1135"/>
      <c r="IVH37" s="1135"/>
      <c r="IVI37" s="1135"/>
      <c r="IVJ37" s="1135"/>
      <c r="IVK37" s="1135"/>
      <c r="IVL37" s="1135"/>
      <c r="IVM37" s="1135"/>
      <c r="IVN37" s="1135"/>
      <c r="IVO37" s="1135"/>
      <c r="IVP37" s="1135"/>
      <c r="IVQ37" s="1135"/>
      <c r="IVR37" s="1135"/>
      <c r="IVS37" s="1135"/>
      <c r="IVT37" s="1135"/>
      <c r="IVU37" s="1135"/>
      <c r="IVV37" s="1135"/>
      <c r="IVW37" s="1135"/>
      <c r="IVX37" s="1135"/>
      <c r="IVY37" s="1135"/>
      <c r="IVZ37" s="1135"/>
      <c r="IWA37" s="1135"/>
      <c r="IWB37" s="1135"/>
      <c r="IWC37" s="1135"/>
      <c r="IWD37" s="1135"/>
      <c r="IWE37" s="1135"/>
      <c r="IWF37" s="1135"/>
      <c r="IWG37" s="1135"/>
      <c r="IWH37" s="1135"/>
      <c r="IWI37" s="1135"/>
      <c r="IWJ37" s="1135"/>
      <c r="IWK37" s="1135"/>
      <c r="IWL37" s="1135"/>
      <c r="IWM37" s="1135"/>
      <c r="IWN37" s="1135"/>
      <c r="IWO37" s="1135"/>
      <c r="IWP37" s="1135"/>
      <c r="IWQ37" s="1135"/>
      <c r="IWR37" s="1135"/>
      <c r="IWS37" s="1135"/>
      <c r="IWT37" s="1135"/>
      <c r="IWU37" s="1135"/>
      <c r="IWV37" s="1135"/>
      <c r="IWW37" s="1135"/>
      <c r="IWX37" s="1135"/>
      <c r="IWY37" s="1135"/>
      <c r="IWZ37" s="1135"/>
      <c r="IXA37" s="1135"/>
      <c r="IXB37" s="1135"/>
      <c r="IXC37" s="1135"/>
      <c r="IXD37" s="1135"/>
      <c r="IXE37" s="1135"/>
      <c r="IXF37" s="1135"/>
      <c r="IXG37" s="1135"/>
      <c r="IXH37" s="1135"/>
      <c r="IXI37" s="1135"/>
      <c r="IXJ37" s="1135"/>
      <c r="IXK37" s="1135"/>
      <c r="IXL37" s="1135"/>
      <c r="IXM37" s="1135"/>
      <c r="IXN37" s="1135"/>
      <c r="IXO37" s="1135"/>
      <c r="IXP37" s="1135"/>
      <c r="IXQ37" s="1135"/>
      <c r="IXR37" s="1135"/>
      <c r="IXS37" s="1135"/>
      <c r="IXT37" s="1135"/>
      <c r="IXU37" s="1135"/>
      <c r="IXV37" s="1135"/>
      <c r="IXW37" s="1135"/>
      <c r="IXX37" s="1135"/>
      <c r="IXY37" s="1135"/>
      <c r="IXZ37" s="1135"/>
      <c r="IYA37" s="1135"/>
      <c r="IYB37" s="1135"/>
      <c r="IYC37" s="1135"/>
      <c r="IYD37" s="1135"/>
      <c r="IYE37" s="1135"/>
      <c r="IYF37" s="1135"/>
      <c r="IYG37" s="1135"/>
      <c r="IYH37" s="1135"/>
      <c r="IYI37" s="1135"/>
      <c r="IYJ37" s="1135"/>
      <c r="IYK37" s="1135"/>
      <c r="IYL37" s="1135"/>
      <c r="IYM37" s="1135"/>
      <c r="IYN37" s="1135"/>
      <c r="IYO37" s="1135"/>
      <c r="IYP37" s="1135"/>
      <c r="IYQ37" s="1135"/>
      <c r="IYR37" s="1135"/>
      <c r="IYS37" s="1135"/>
      <c r="IYT37" s="1135"/>
      <c r="IYU37" s="1135"/>
      <c r="IYV37" s="1135"/>
      <c r="IYW37" s="1135"/>
      <c r="IYX37" s="1135"/>
      <c r="IYY37" s="1135"/>
      <c r="IYZ37" s="1135"/>
      <c r="IZA37" s="1135"/>
      <c r="IZB37" s="1135"/>
      <c r="IZC37" s="1135"/>
      <c r="IZD37" s="1135"/>
      <c r="IZE37" s="1135"/>
      <c r="IZF37" s="1135"/>
      <c r="IZG37" s="1135"/>
      <c r="IZH37" s="1135"/>
      <c r="IZI37" s="1135"/>
      <c r="IZJ37" s="1135"/>
      <c r="IZK37" s="1135"/>
      <c r="IZL37" s="1135"/>
      <c r="IZM37" s="1135"/>
      <c r="IZN37" s="1135"/>
      <c r="IZO37" s="1135"/>
      <c r="IZP37" s="1135"/>
      <c r="IZQ37" s="1135"/>
      <c r="IZR37" s="1135"/>
      <c r="IZS37" s="1135"/>
      <c r="IZT37" s="1135"/>
      <c r="IZU37" s="1135"/>
      <c r="IZV37" s="1135"/>
      <c r="IZW37" s="1135"/>
      <c r="IZX37" s="1135"/>
      <c r="IZY37" s="1135"/>
      <c r="IZZ37" s="1135"/>
      <c r="JAA37" s="1135"/>
      <c r="JAB37" s="1135"/>
      <c r="JAC37" s="1135"/>
      <c r="JAD37" s="1135"/>
      <c r="JAE37" s="1135"/>
      <c r="JAF37" s="1135"/>
      <c r="JAG37" s="1135"/>
      <c r="JAH37" s="1135"/>
      <c r="JAI37" s="1135"/>
      <c r="JAJ37" s="1135"/>
      <c r="JAK37" s="1135"/>
      <c r="JAL37" s="1135"/>
      <c r="JAM37" s="1135"/>
      <c r="JAN37" s="1135"/>
      <c r="JAO37" s="1135"/>
      <c r="JAP37" s="1135"/>
      <c r="JAQ37" s="1135"/>
      <c r="JAR37" s="1135"/>
      <c r="JAS37" s="1135"/>
      <c r="JAT37" s="1135"/>
      <c r="JAU37" s="1135"/>
      <c r="JAV37" s="1135"/>
      <c r="JAW37" s="1135"/>
      <c r="JAX37" s="1135"/>
      <c r="JAY37" s="1135"/>
      <c r="JAZ37" s="1135"/>
      <c r="JBA37" s="1135"/>
      <c r="JBB37" s="1135"/>
      <c r="JBC37" s="1135"/>
      <c r="JBD37" s="1135"/>
      <c r="JBE37" s="1135"/>
      <c r="JBF37" s="1135"/>
      <c r="JBG37" s="1135"/>
      <c r="JBH37" s="1135"/>
      <c r="JBI37" s="1135"/>
      <c r="JBJ37" s="1135"/>
      <c r="JBK37" s="1135"/>
      <c r="JBL37" s="1135"/>
      <c r="JBM37" s="1135"/>
      <c r="JBN37" s="1135"/>
      <c r="JBO37" s="1135"/>
      <c r="JBP37" s="1135"/>
      <c r="JBQ37" s="1135"/>
      <c r="JBR37" s="1135"/>
      <c r="JBS37" s="1135"/>
      <c r="JBT37" s="1135"/>
      <c r="JBU37" s="1135"/>
      <c r="JBV37" s="1135"/>
      <c r="JBW37" s="1135"/>
      <c r="JBX37" s="1135"/>
      <c r="JBY37" s="1135"/>
      <c r="JBZ37" s="1135"/>
      <c r="JCA37" s="1135"/>
      <c r="JCB37" s="1135"/>
      <c r="JCC37" s="1135"/>
      <c r="JCD37" s="1135"/>
      <c r="JCE37" s="1135"/>
      <c r="JCF37" s="1135"/>
      <c r="JCG37" s="1135"/>
      <c r="JCH37" s="1135"/>
      <c r="JCI37" s="1135"/>
      <c r="JCJ37" s="1135"/>
      <c r="JCK37" s="1135"/>
      <c r="JCL37" s="1135"/>
      <c r="JCM37" s="1135"/>
      <c r="JCN37" s="1135"/>
      <c r="JCO37" s="1135"/>
      <c r="JCP37" s="1135"/>
      <c r="JCQ37" s="1135"/>
      <c r="JCR37" s="1135"/>
      <c r="JCS37" s="1135"/>
      <c r="JCT37" s="1135"/>
      <c r="JCU37" s="1135"/>
      <c r="JCV37" s="1135"/>
      <c r="JCW37" s="1135"/>
      <c r="JCX37" s="1135"/>
      <c r="JCY37" s="1135"/>
      <c r="JCZ37" s="1135"/>
      <c r="JDA37" s="1135"/>
      <c r="JDB37" s="1135"/>
      <c r="JDC37" s="1135"/>
      <c r="JDD37" s="1135"/>
      <c r="JDE37" s="1135"/>
      <c r="JDF37" s="1135"/>
      <c r="JDG37" s="1135"/>
      <c r="JDH37" s="1135"/>
      <c r="JDI37" s="1135"/>
      <c r="JDJ37" s="1135"/>
      <c r="JDK37" s="1135"/>
      <c r="JDL37" s="1135"/>
      <c r="JDM37" s="1135"/>
      <c r="JDN37" s="1135"/>
      <c r="JDO37" s="1135"/>
      <c r="JDP37" s="1135"/>
      <c r="JDQ37" s="1135"/>
      <c r="JDR37" s="1135"/>
      <c r="JDS37" s="1135"/>
      <c r="JDT37" s="1135"/>
      <c r="JDU37" s="1135"/>
      <c r="JDV37" s="1135"/>
      <c r="JDW37" s="1135"/>
      <c r="JDX37" s="1135"/>
      <c r="JDY37" s="1135"/>
      <c r="JDZ37" s="1135"/>
      <c r="JEA37" s="1135"/>
      <c r="JEB37" s="1135"/>
      <c r="JEC37" s="1135"/>
      <c r="JED37" s="1135"/>
      <c r="JEE37" s="1135"/>
      <c r="JEF37" s="1135"/>
      <c r="JEG37" s="1135"/>
      <c r="JEH37" s="1135"/>
      <c r="JEI37" s="1135"/>
      <c r="JEJ37" s="1135"/>
      <c r="JEK37" s="1135"/>
      <c r="JEL37" s="1135"/>
      <c r="JEM37" s="1135"/>
      <c r="JEN37" s="1135"/>
      <c r="JEO37" s="1135"/>
      <c r="JEP37" s="1135"/>
      <c r="JEQ37" s="1135"/>
      <c r="JER37" s="1135"/>
      <c r="JES37" s="1135"/>
      <c r="JET37" s="1135"/>
      <c r="JEU37" s="1135"/>
      <c r="JEV37" s="1135"/>
      <c r="JEW37" s="1135"/>
      <c r="JEX37" s="1135"/>
      <c r="JEY37" s="1135"/>
      <c r="JEZ37" s="1135"/>
      <c r="JFA37" s="1135"/>
      <c r="JFB37" s="1135"/>
      <c r="JFC37" s="1135"/>
      <c r="JFD37" s="1135"/>
      <c r="JFE37" s="1135"/>
      <c r="JFF37" s="1135"/>
      <c r="JFG37" s="1135"/>
      <c r="JFH37" s="1135"/>
      <c r="JFI37" s="1135"/>
      <c r="JFJ37" s="1135"/>
      <c r="JFK37" s="1135"/>
      <c r="JFL37" s="1135"/>
      <c r="JFM37" s="1135"/>
      <c r="JFN37" s="1135"/>
      <c r="JFO37" s="1135"/>
      <c r="JFP37" s="1135"/>
      <c r="JFQ37" s="1135"/>
      <c r="JFR37" s="1135"/>
      <c r="JFS37" s="1135"/>
      <c r="JFT37" s="1135"/>
      <c r="JFU37" s="1135"/>
      <c r="JFV37" s="1135"/>
      <c r="JFW37" s="1135"/>
      <c r="JFX37" s="1135"/>
      <c r="JFY37" s="1135"/>
      <c r="JFZ37" s="1135"/>
      <c r="JGA37" s="1135"/>
      <c r="JGB37" s="1135"/>
      <c r="JGC37" s="1135"/>
      <c r="JGD37" s="1135"/>
      <c r="JGE37" s="1135"/>
      <c r="JGF37" s="1135"/>
      <c r="JGG37" s="1135"/>
      <c r="JGH37" s="1135"/>
      <c r="JGI37" s="1135"/>
      <c r="JGJ37" s="1135"/>
      <c r="JGK37" s="1135"/>
      <c r="JGL37" s="1135"/>
      <c r="JGM37" s="1135"/>
      <c r="JGN37" s="1135"/>
      <c r="JGO37" s="1135"/>
      <c r="JGP37" s="1135"/>
      <c r="JGQ37" s="1135"/>
      <c r="JGR37" s="1135"/>
      <c r="JGS37" s="1135"/>
      <c r="JGT37" s="1135"/>
      <c r="JGU37" s="1135"/>
      <c r="JGV37" s="1135"/>
      <c r="JGW37" s="1135"/>
      <c r="JGX37" s="1135"/>
      <c r="JGY37" s="1135"/>
      <c r="JGZ37" s="1135"/>
      <c r="JHA37" s="1135"/>
      <c r="JHB37" s="1135"/>
      <c r="JHC37" s="1135"/>
      <c r="JHD37" s="1135"/>
      <c r="JHE37" s="1135"/>
      <c r="JHF37" s="1135"/>
      <c r="JHG37" s="1135"/>
      <c r="JHH37" s="1135"/>
      <c r="JHI37" s="1135"/>
      <c r="JHJ37" s="1135"/>
      <c r="JHK37" s="1135"/>
      <c r="JHL37" s="1135"/>
      <c r="JHM37" s="1135"/>
      <c r="JHN37" s="1135"/>
      <c r="JHO37" s="1135"/>
      <c r="JHP37" s="1135"/>
      <c r="JHQ37" s="1135"/>
      <c r="JHR37" s="1135"/>
      <c r="JHS37" s="1135"/>
      <c r="JHT37" s="1135"/>
      <c r="JHU37" s="1135"/>
      <c r="JHV37" s="1135"/>
      <c r="JHW37" s="1135"/>
      <c r="JHX37" s="1135"/>
      <c r="JHY37" s="1135"/>
      <c r="JHZ37" s="1135"/>
      <c r="JIA37" s="1135"/>
      <c r="JIB37" s="1135"/>
      <c r="JIC37" s="1135"/>
      <c r="JID37" s="1135"/>
      <c r="JIE37" s="1135"/>
      <c r="JIF37" s="1135"/>
      <c r="JIG37" s="1135"/>
      <c r="JIH37" s="1135"/>
      <c r="JII37" s="1135"/>
      <c r="JIJ37" s="1135"/>
      <c r="JIK37" s="1135"/>
      <c r="JIL37" s="1135"/>
      <c r="JIM37" s="1135"/>
      <c r="JIN37" s="1135"/>
      <c r="JIO37" s="1135"/>
      <c r="JIP37" s="1135"/>
      <c r="JIQ37" s="1135"/>
      <c r="JIR37" s="1135"/>
      <c r="JIS37" s="1135"/>
      <c r="JIT37" s="1135"/>
      <c r="JIU37" s="1135"/>
      <c r="JIV37" s="1135"/>
      <c r="JIW37" s="1135"/>
      <c r="JIX37" s="1135"/>
      <c r="JIY37" s="1135"/>
      <c r="JIZ37" s="1135"/>
      <c r="JJA37" s="1135"/>
      <c r="JJB37" s="1135"/>
      <c r="JJC37" s="1135"/>
      <c r="JJD37" s="1135"/>
      <c r="JJE37" s="1135"/>
      <c r="JJF37" s="1135"/>
      <c r="JJG37" s="1135"/>
      <c r="JJH37" s="1135"/>
      <c r="JJI37" s="1135"/>
      <c r="JJJ37" s="1135"/>
      <c r="JJK37" s="1135"/>
      <c r="JJL37" s="1135"/>
      <c r="JJM37" s="1135"/>
      <c r="JJN37" s="1135"/>
      <c r="JJO37" s="1135"/>
      <c r="JJP37" s="1135"/>
      <c r="JJQ37" s="1135"/>
      <c r="JJR37" s="1135"/>
      <c r="JJS37" s="1135"/>
      <c r="JJT37" s="1135"/>
      <c r="JJU37" s="1135"/>
      <c r="JJV37" s="1135"/>
      <c r="JJW37" s="1135"/>
      <c r="JJX37" s="1135"/>
      <c r="JJY37" s="1135"/>
      <c r="JJZ37" s="1135"/>
      <c r="JKA37" s="1135"/>
      <c r="JKB37" s="1135"/>
      <c r="JKC37" s="1135"/>
      <c r="JKD37" s="1135"/>
      <c r="JKE37" s="1135"/>
      <c r="JKF37" s="1135"/>
      <c r="JKG37" s="1135"/>
      <c r="JKH37" s="1135"/>
      <c r="JKI37" s="1135"/>
      <c r="JKJ37" s="1135"/>
      <c r="JKK37" s="1135"/>
      <c r="JKL37" s="1135"/>
      <c r="JKM37" s="1135"/>
      <c r="JKN37" s="1135"/>
      <c r="JKO37" s="1135"/>
      <c r="JKP37" s="1135"/>
      <c r="JKQ37" s="1135"/>
      <c r="JKR37" s="1135"/>
      <c r="JKS37" s="1135"/>
      <c r="JKT37" s="1135"/>
      <c r="JKU37" s="1135"/>
      <c r="JKV37" s="1135"/>
      <c r="JKW37" s="1135"/>
      <c r="JKX37" s="1135"/>
      <c r="JKY37" s="1135"/>
      <c r="JKZ37" s="1135"/>
      <c r="JLA37" s="1135"/>
      <c r="JLB37" s="1135"/>
      <c r="JLC37" s="1135"/>
      <c r="JLD37" s="1135"/>
      <c r="JLE37" s="1135"/>
      <c r="JLF37" s="1135"/>
      <c r="JLG37" s="1135"/>
      <c r="JLH37" s="1135"/>
      <c r="JLI37" s="1135"/>
      <c r="JLJ37" s="1135"/>
      <c r="JLK37" s="1135"/>
      <c r="JLL37" s="1135"/>
      <c r="JLM37" s="1135"/>
      <c r="JLN37" s="1135"/>
      <c r="JLO37" s="1135"/>
      <c r="JLP37" s="1135"/>
      <c r="JLQ37" s="1135"/>
      <c r="JLR37" s="1135"/>
      <c r="JLS37" s="1135"/>
      <c r="JLT37" s="1135"/>
      <c r="JLU37" s="1135"/>
      <c r="JLV37" s="1135"/>
      <c r="JLW37" s="1135"/>
      <c r="JLX37" s="1135"/>
      <c r="JLY37" s="1135"/>
      <c r="JLZ37" s="1135"/>
      <c r="JMA37" s="1135"/>
      <c r="JMB37" s="1135"/>
      <c r="JMC37" s="1135"/>
      <c r="JMD37" s="1135"/>
      <c r="JME37" s="1135"/>
      <c r="JMF37" s="1135"/>
      <c r="JMG37" s="1135"/>
      <c r="JMH37" s="1135"/>
      <c r="JMI37" s="1135"/>
      <c r="JMJ37" s="1135"/>
      <c r="JMK37" s="1135"/>
      <c r="JML37" s="1135"/>
      <c r="JMM37" s="1135"/>
      <c r="JMN37" s="1135"/>
      <c r="JMO37" s="1135"/>
      <c r="JMP37" s="1135"/>
      <c r="JMQ37" s="1135"/>
      <c r="JMR37" s="1135"/>
      <c r="JMS37" s="1135"/>
      <c r="JMT37" s="1135"/>
      <c r="JMU37" s="1135"/>
      <c r="JMV37" s="1135"/>
      <c r="JMW37" s="1135"/>
      <c r="JMX37" s="1135"/>
      <c r="JMY37" s="1135"/>
      <c r="JMZ37" s="1135"/>
      <c r="JNA37" s="1135"/>
      <c r="JNB37" s="1135"/>
      <c r="JNC37" s="1135"/>
      <c r="JND37" s="1135"/>
      <c r="JNE37" s="1135"/>
      <c r="JNF37" s="1135"/>
      <c r="JNG37" s="1135"/>
      <c r="JNH37" s="1135"/>
      <c r="JNI37" s="1135"/>
      <c r="JNJ37" s="1135"/>
      <c r="JNK37" s="1135"/>
      <c r="JNL37" s="1135"/>
      <c r="JNM37" s="1135"/>
      <c r="JNN37" s="1135"/>
      <c r="JNO37" s="1135"/>
      <c r="JNP37" s="1135"/>
      <c r="JNQ37" s="1135"/>
      <c r="JNR37" s="1135"/>
      <c r="JNS37" s="1135"/>
      <c r="JNT37" s="1135"/>
      <c r="JNU37" s="1135"/>
      <c r="JNV37" s="1135"/>
      <c r="JNW37" s="1135"/>
      <c r="JNX37" s="1135"/>
      <c r="JNY37" s="1135"/>
      <c r="JNZ37" s="1135"/>
      <c r="JOA37" s="1135"/>
      <c r="JOB37" s="1135"/>
      <c r="JOC37" s="1135"/>
      <c r="JOD37" s="1135"/>
      <c r="JOE37" s="1135"/>
      <c r="JOF37" s="1135"/>
      <c r="JOG37" s="1135"/>
      <c r="JOH37" s="1135"/>
      <c r="JOI37" s="1135"/>
      <c r="JOJ37" s="1135"/>
      <c r="JOK37" s="1135"/>
      <c r="JOL37" s="1135"/>
      <c r="JOM37" s="1135"/>
      <c r="JON37" s="1135"/>
      <c r="JOO37" s="1135"/>
      <c r="JOP37" s="1135"/>
      <c r="JOQ37" s="1135"/>
      <c r="JOR37" s="1135"/>
      <c r="JOS37" s="1135"/>
      <c r="JOT37" s="1135"/>
      <c r="JOU37" s="1135"/>
      <c r="JOV37" s="1135"/>
      <c r="JOW37" s="1135"/>
      <c r="JOX37" s="1135"/>
      <c r="JOY37" s="1135"/>
      <c r="JOZ37" s="1135"/>
      <c r="JPA37" s="1135"/>
      <c r="JPB37" s="1135"/>
      <c r="JPC37" s="1135"/>
      <c r="JPD37" s="1135"/>
      <c r="JPE37" s="1135"/>
      <c r="JPF37" s="1135"/>
      <c r="JPG37" s="1135"/>
      <c r="JPH37" s="1135"/>
      <c r="JPI37" s="1135"/>
      <c r="JPJ37" s="1135"/>
      <c r="JPK37" s="1135"/>
      <c r="JPL37" s="1135"/>
      <c r="JPM37" s="1135"/>
      <c r="JPN37" s="1135"/>
      <c r="JPO37" s="1135"/>
      <c r="JPP37" s="1135"/>
      <c r="JPQ37" s="1135"/>
      <c r="JPR37" s="1135"/>
      <c r="JPS37" s="1135"/>
      <c r="JPT37" s="1135"/>
      <c r="JPU37" s="1135"/>
      <c r="JPV37" s="1135"/>
      <c r="JPW37" s="1135"/>
      <c r="JPX37" s="1135"/>
      <c r="JPY37" s="1135"/>
      <c r="JPZ37" s="1135"/>
      <c r="JQA37" s="1135"/>
      <c r="JQB37" s="1135"/>
      <c r="JQC37" s="1135"/>
      <c r="JQD37" s="1135"/>
      <c r="JQE37" s="1135"/>
      <c r="JQF37" s="1135"/>
      <c r="JQG37" s="1135"/>
      <c r="JQH37" s="1135"/>
      <c r="JQI37" s="1135"/>
      <c r="JQJ37" s="1135"/>
      <c r="JQK37" s="1135"/>
      <c r="JQL37" s="1135"/>
      <c r="JQM37" s="1135"/>
      <c r="JQN37" s="1135"/>
      <c r="JQO37" s="1135"/>
      <c r="JQP37" s="1135"/>
      <c r="JQQ37" s="1135"/>
      <c r="JQR37" s="1135"/>
      <c r="JQS37" s="1135"/>
      <c r="JQT37" s="1135"/>
      <c r="JQU37" s="1135"/>
      <c r="JQV37" s="1135"/>
      <c r="JQW37" s="1135"/>
      <c r="JQX37" s="1135"/>
      <c r="JQY37" s="1135"/>
      <c r="JQZ37" s="1135"/>
      <c r="JRA37" s="1135"/>
      <c r="JRB37" s="1135"/>
      <c r="JRC37" s="1135"/>
      <c r="JRD37" s="1135"/>
      <c r="JRE37" s="1135"/>
      <c r="JRF37" s="1135"/>
      <c r="JRG37" s="1135"/>
      <c r="JRH37" s="1135"/>
      <c r="JRI37" s="1135"/>
      <c r="JRJ37" s="1135"/>
      <c r="JRK37" s="1135"/>
      <c r="JRL37" s="1135"/>
      <c r="JRM37" s="1135"/>
      <c r="JRN37" s="1135"/>
      <c r="JRO37" s="1135"/>
      <c r="JRP37" s="1135"/>
      <c r="JRQ37" s="1135"/>
      <c r="JRR37" s="1135"/>
      <c r="JRS37" s="1135"/>
      <c r="JRT37" s="1135"/>
      <c r="JRU37" s="1135"/>
      <c r="JRV37" s="1135"/>
      <c r="JRW37" s="1135"/>
      <c r="JRX37" s="1135"/>
      <c r="JRY37" s="1135"/>
      <c r="JRZ37" s="1135"/>
      <c r="JSA37" s="1135"/>
      <c r="JSB37" s="1135"/>
      <c r="JSC37" s="1135"/>
      <c r="JSD37" s="1135"/>
      <c r="JSE37" s="1135"/>
      <c r="JSF37" s="1135"/>
      <c r="JSG37" s="1135"/>
      <c r="JSH37" s="1135"/>
      <c r="JSI37" s="1135"/>
      <c r="JSJ37" s="1135"/>
      <c r="JSK37" s="1135"/>
      <c r="JSL37" s="1135"/>
      <c r="JSM37" s="1135"/>
      <c r="JSN37" s="1135"/>
      <c r="JSO37" s="1135"/>
      <c r="JSP37" s="1135"/>
      <c r="JSQ37" s="1135"/>
      <c r="JSR37" s="1135"/>
      <c r="JSS37" s="1135"/>
      <c r="JST37" s="1135"/>
      <c r="JSU37" s="1135"/>
      <c r="JSV37" s="1135"/>
      <c r="JSW37" s="1135"/>
      <c r="JSX37" s="1135"/>
      <c r="JSY37" s="1135"/>
      <c r="JSZ37" s="1135"/>
      <c r="JTA37" s="1135"/>
      <c r="JTB37" s="1135"/>
      <c r="JTC37" s="1135"/>
      <c r="JTD37" s="1135"/>
      <c r="JTE37" s="1135"/>
      <c r="JTF37" s="1135"/>
      <c r="JTG37" s="1135"/>
      <c r="JTH37" s="1135"/>
      <c r="JTI37" s="1135"/>
      <c r="JTJ37" s="1135"/>
      <c r="JTK37" s="1135"/>
      <c r="JTL37" s="1135"/>
      <c r="JTM37" s="1135"/>
      <c r="JTN37" s="1135"/>
      <c r="JTO37" s="1135"/>
      <c r="JTP37" s="1135"/>
      <c r="JTQ37" s="1135"/>
      <c r="JTR37" s="1135"/>
      <c r="JTS37" s="1135"/>
      <c r="JTT37" s="1135"/>
      <c r="JTU37" s="1135"/>
      <c r="JTV37" s="1135"/>
      <c r="JTW37" s="1135"/>
      <c r="JTX37" s="1135"/>
      <c r="JTY37" s="1135"/>
      <c r="JTZ37" s="1135"/>
      <c r="JUA37" s="1135"/>
      <c r="JUB37" s="1135"/>
      <c r="JUC37" s="1135"/>
      <c r="JUD37" s="1135"/>
      <c r="JUE37" s="1135"/>
      <c r="JUF37" s="1135"/>
      <c r="JUG37" s="1135"/>
      <c r="JUH37" s="1135"/>
      <c r="JUI37" s="1135"/>
      <c r="JUJ37" s="1135"/>
      <c r="JUK37" s="1135"/>
      <c r="JUL37" s="1135"/>
      <c r="JUM37" s="1135"/>
      <c r="JUN37" s="1135"/>
      <c r="JUO37" s="1135"/>
      <c r="JUP37" s="1135"/>
      <c r="JUQ37" s="1135"/>
      <c r="JUR37" s="1135"/>
      <c r="JUS37" s="1135"/>
      <c r="JUT37" s="1135"/>
      <c r="JUU37" s="1135"/>
      <c r="JUV37" s="1135"/>
      <c r="JUW37" s="1135"/>
      <c r="JUX37" s="1135"/>
      <c r="JUY37" s="1135"/>
      <c r="JUZ37" s="1135"/>
      <c r="JVA37" s="1135"/>
      <c r="JVB37" s="1135"/>
      <c r="JVC37" s="1135"/>
      <c r="JVD37" s="1135"/>
      <c r="JVE37" s="1135"/>
      <c r="JVF37" s="1135"/>
      <c r="JVG37" s="1135"/>
      <c r="JVH37" s="1135"/>
      <c r="JVI37" s="1135"/>
      <c r="JVJ37" s="1135"/>
      <c r="JVK37" s="1135"/>
      <c r="JVL37" s="1135"/>
      <c r="JVM37" s="1135"/>
      <c r="JVN37" s="1135"/>
      <c r="JVO37" s="1135"/>
      <c r="JVP37" s="1135"/>
      <c r="JVQ37" s="1135"/>
      <c r="JVR37" s="1135"/>
      <c r="JVS37" s="1135"/>
      <c r="JVT37" s="1135"/>
      <c r="JVU37" s="1135"/>
      <c r="JVV37" s="1135"/>
      <c r="JVW37" s="1135"/>
      <c r="JVX37" s="1135"/>
      <c r="JVY37" s="1135"/>
      <c r="JVZ37" s="1135"/>
      <c r="JWA37" s="1135"/>
      <c r="JWB37" s="1135"/>
      <c r="JWC37" s="1135"/>
      <c r="JWD37" s="1135"/>
      <c r="JWE37" s="1135"/>
      <c r="JWF37" s="1135"/>
      <c r="JWG37" s="1135"/>
      <c r="JWH37" s="1135"/>
      <c r="JWI37" s="1135"/>
      <c r="JWJ37" s="1135"/>
      <c r="JWK37" s="1135"/>
      <c r="JWL37" s="1135"/>
      <c r="JWM37" s="1135"/>
      <c r="JWN37" s="1135"/>
      <c r="JWO37" s="1135"/>
      <c r="JWP37" s="1135"/>
      <c r="JWQ37" s="1135"/>
      <c r="JWR37" s="1135"/>
      <c r="JWS37" s="1135"/>
      <c r="JWT37" s="1135"/>
      <c r="JWU37" s="1135"/>
      <c r="JWV37" s="1135"/>
      <c r="JWW37" s="1135"/>
      <c r="JWX37" s="1135"/>
      <c r="JWY37" s="1135"/>
      <c r="JWZ37" s="1135"/>
      <c r="JXA37" s="1135"/>
      <c r="JXB37" s="1135"/>
      <c r="JXC37" s="1135"/>
      <c r="JXD37" s="1135"/>
      <c r="JXE37" s="1135"/>
      <c r="JXF37" s="1135"/>
      <c r="JXG37" s="1135"/>
      <c r="JXH37" s="1135"/>
      <c r="JXI37" s="1135"/>
      <c r="JXJ37" s="1135"/>
      <c r="JXK37" s="1135"/>
      <c r="JXL37" s="1135"/>
      <c r="JXM37" s="1135"/>
      <c r="JXN37" s="1135"/>
      <c r="JXO37" s="1135"/>
      <c r="JXP37" s="1135"/>
      <c r="JXQ37" s="1135"/>
      <c r="JXR37" s="1135"/>
      <c r="JXS37" s="1135"/>
      <c r="JXT37" s="1135"/>
      <c r="JXU37" s="1135"/>
      <c r="JXV37" s="1135"/>
      <c r="JXW37" s="1135"/>
      <c r="JXX37" s="1135"/>
      <c r="JXY37" s="1135"/>
      <c r="JXZ37" s="1135"/>
      <c r="JYA37" s="1135"/>
      <c r="JYB37" s="1135"/>
      <c r="JYC37" s="1135"/>
      <c r="JYD37" s="1135"/>
      <c r="JYE37" s="1135"/>
      <c r="JYF37" s="1135"/>
      <c r="JYG37" s="1135"/>
      <c r="JYH37" s="1135"/>
      <c r="JYI37" s="1135"/>
      <c r="JYJ37" s="1135"/>
      <c r="JYK37" s="1135"/>
      <c r="JYL37" s="1135"/>
      <c r="JYM37" s="1135"/>
      <c r="JYN37" s="1135"/>
      <c r="JYO37" s="1135"/>
      <c r="JYP37" s="1135"/>
      <c r="JYQ37" s="1135"/>
      <c r="JYR37" s="1135"/>
      <c r="JYS37" s="1135"/>
      <c r="JYT37" s="1135"/>
      <c r="JYU37" s="1135"/>
      <c r="JYV37" s="1135"/>
      <c r="JYW37" s="1135"/>
      <c r="JYX37" s="1135"/>
      <c r="JYY37" s="1135"/>
      <c r="JYZ37" s="1135"/>
      <c r="JZA37" s="1135"/>
      <c r="JZB37" s="1135"/>
      <c r="JZC37" s="1135"/>
      <c r="JZD37" s="1135"/>
      <c r="JZE37" s="1135"/>
      <c r="JZF37" s="1135"/>
      <c r="JZG37" s="1135"/>
      <c r="JZH37" s="1135"/>
      <c r="JZI37" s="1135"/>
      <c r="JZJ37" s="1135"/>
      <c r="JZK37" s="1135"/>
      <c r="JZL37" s="1135"/>
      <c r="JZM37" s="1135"/>
      <c r="JZN37" s="1135"/>
      <c r="JZO37" s="1135"/>
      <c r="JZP37" s="1135"/>
      <c r="JZQ37" s="1135"/>
      <c r="JZR37" s="1135"/>
      <c r="JZS37" s="1135"/>
      <c r="JZT37" s="1135"/>
      <c r="JZU37" s="1135"/>
      <c r="JZV37" s="1135"/>
      <c r="JZW37" s="1135"/>
      <c r="JZX37" s="1135"/>
      <c r="JZY37" s="1135"/>
      <c r="JZZ37" s="1135"/>
      <c r="KAA37" s="1135"/>
      <c r="KAB37" s="1135"/>
      <c r="KAC37" s="1135"/>
      <c r="KAD37" s="1135"/>
      <c r="KAE37" s="1135"/>
      <c r="KAF37" s="1135"/>
      <c r="KAG37" s="1135"/>
      <c r="KAH37" s="1135"/>
      <c r="KAI37" s="1135"/>
      <c r="KAJ37" s="1135"/>
      <c r="KAK37" s="1135"/>
      <c r="KAL37" s="1135"/>
      <c r="KAM37" s="1135"/>
      <c r="KAN37" s="1135"/>
      <c r="KAO37" s="1135"/>
      <c r="KAP37" s="1135"/>
      <c r="KAQ37" s="1135"/>
      <c r="KAR37" s="1135"/>
      <c r="KAS37" s="1135"/>
      <c r="KAT37" s="1135"/>
      <c r="KAU37" s="1135"/>
      <c r="KAV37" s="1135"/>
      <c r="KAW37" s="1135"/>
      <c r="KAX37" s="1135"/>
      <c r="KAY37" s="1135"/>
      <c r="KAZ37" s="1135"/>
      <c r="KBA37" s="1135"/>
      <c r="KBB37" s="1135"/>
      <c r="KBC37" s="1135"/>
      <c r="KBD37" s="1135"/>
      <c r="KBE37" s="1135"/>
      <c r="KBF37" s="1135"/>
      <c r="KBG37" s="1135"/>
      <c r="KBH37" s="1135"/>
      <c r="KBI37" s="1135"/>
      <c r="KBJ37" s="1135"/>
      <c r="KBK37" s="1135"/>
      <c r="KBL37" s="1135"/>
      <c r="KBM37" s="1135"/>
      <c r="KBN37" s="1135"/>
      <c r="KBO37" s="1135"/>
      <c r="KBP37" s="1135"/>
      <c r="KBQ37" s="1135"/>
      <c r="KBR37" s="1135"/>
      <c r="KBS37" s="1135"/>
      <c r="KBT37" s="1135"/>
      <c r="KBU37" s="1135"/>
      <c r="KBV37" s="1135"/>
      <c r="KBW37" s="1135"/>
      <c r="KBX37" s="1135"/>
      <c r="KBY37" s="1135"/>
      <c r="KBZ37" s="1135"/>
      <c r="KCA37" s="1135"/>
      <c r="KCB37" s="1135"/>
      <c r="KCC37" s="1135"/>
      <c r="KCD37" s="1135"/>
      <c r="KCE37" s="1135"/>
      <c r="KCF37" s="1135"/>
      <c r="KCG37" s="1135"/>
      <c r="KCH37" s="1135"/>
      <c r="KCI37" s="1135"/>
      <c r="KCJ37" s="1135"/>
      <c r="KCK37" s="1135"/>
      <c r="KCL37" s="1135"/>
      <c r="KCM37" s="1135"/>
      <c r="KCN37" s="1135"/>
      <c r="KCO37" s="1135"/>
      <c r="KCP37" s="1135"/>
      <c r="KCQ37" s="1135"/>
      <c r="KCR37" s="1135"/>
      <c r="KCS37" s="1135"/>
      <c r="KCT37" s="1135"/>
      <c r="KCU37" s="1135"/>
      <c r="KCV37" s="1135"/>
      <c r="KCW37" s="1135"/>
      <c r="KCX37" s="1135"/>
      <c r="KCY37" s="1135"/>
      <c r="KCZ37" s="1135"/>
      <c r="KDA37" s="1135"/>
      <c r="KDB37" s="1135"/>
      <c r="KDC37" s="1135"/>
      <c r="KDD37" s="1135"/>
      <c r="KDE37" s="1135"/>
      <c r="KDF37" s="1135"/>
      <c r="KDG37" s="1135"/>
      <c r="KDH37" s="1135"/>
      <c r="KDI37" s="1135"/>
      <c r="KDJ37" s="1135"/>
      <c r="KDK37" s="1135"/>
      <c r="KDL37" s="1135"/>
      <c r="KDM37" s="1135"/>
      <c r="KDN37" s="1135"/>
      <c r="KDO37" s="1135"/>
      <c r="KDP37" s="1135"/>
      <c r="KDQ37" s="1135"/>
      <c r="KDR37" s="1135"/>
      <c r="KDS37" s="1135"/>
      <c r="KDT37" s="1135"/>
      <c r="KDU37" s="1135"/>
      <c r="KDV37" s="1135"/>
      <c r="KDW37" s="1135"/>
      <c r="KDX37" s="1135"/>
      <c r="KDY37" s="1135"/>
      <c r="KDZ37" s="1135"/>
      <c r="KEA37" s="1135"/>
      <c r="KEB37" s="1135"/>
      <c r="KEC37" s="1135"/>
      <c r="KED37" s="1135"/>
      <c r="KEE37" s="1135"/>
      <c r="KEF37" s="1135"/>
      <c r="KEG37" s="1135"/>
      <c r="KEH37" s="1135"/>
      <c r="KEI37" s="1135"/>
      <c r="KEJ37" s="1135"/>
      <c r="KEK37" s="1135"/>
      <c r="KEL37" s="1135"/>
      <c r="KEM37" s="1135"/>
      <c r="KEN37" s="1135"/>
      <c r="KEO37" s="1135"/>
      <c r="KEP37" s="1135"/>
      <c r="KEQ37" s="1135"/>
      <c r="KER37" s="1135"/>
      <c r="KES37" s="1135"/>
      <c r="KET37" s="1135"/>
      <c r="KEU37" s="1135"/>
      <c r="KEV37" s="1135"/>
      <c r="KEW37" s="1135"/>
      <c r="KEX37" s="1135"/>
      <c r="KEY37" s="1135"/>
      <c r="KEZ37" s="1135"/>
      <c r="KFA37" s="1135"/>
      <c r="KFB37" s="1135"/>
      <c r="KFC37" s="1135"/>
      <c r="KFD37" s="1135"/>
      <c r="KFE37" s="1135"/>
      <c r="KFF37" s="1135"/>
      <c r="KFG37" s="1135"/>
      <c r="KFH37" s="1135"/>
      <c r="KFI37" s="1135"/>
      <c r="KFJ37" s="1135"/>
      <c r="KFK37" s="1135"/>
      <c r="KFL37" s="1135"/>
      <c r="KFM37" s="1135"/>
      <c r="KFN37" s="1135"/>
      <c r="KFO37" s="1135"/>
      <c r="KFP37" s="1135"/>
      <c r="KFQ37" s="1135"/>
      <c r="KFR37" s="1135"/>
      <c r="KFS37" s="1135"/>
      <c r="KFT37" s="1135"/>
      <c r="KFU37" s="1135"/>
      <c r="KFV37" s="1135"/>
      <c r="KFW37" s="1135"/>
      <c r="KFX37" s="1135"/>
      <c r="KFY37" s="1135"/>
      <c r="KFZ37" s="1135"/>
      <c r="KGA37" s="1135"/>
      <c r="KGB37" s="1135"/>
      <c r="KGC37" s="1135"/>
      <c r="KGD37" s="1135"/>
      <c r="KGE37" s="1135"/>
      <c r="KGF37" s="1135"/>
      <c r="KGG37" s="1135"/>
      <c r="KGH37" s="1135"/>
      <c r="KGI37" s="1135"/>
      <c r="KGJ37" s="1135"/>
      <c r="KGK37" s="1135"/>
      <c r="KGL37" s="1135"/>
      <c r="KGM37" s="1135"/>
      <c r="KGN37" s="1135"/>
      <c r="KGO37" s="1135"/>
      <c r="KGP37" s="1135"/>
      <c r="KGQ37" s="1135"/>
      <c r="KGR37" s="1135"/>
      <c r="KGS37" s="1135"/>
      <c r="KGT37" s="1135"/>
      <c r="KGU37" s="1135"/>
      <c r="KGV37" s="1135"/>
      <c r="KGW37" s="1135"/>
      <c r="KGX37" s="1135"/>
      <c r="KGY37" s="1135"/>
      <c r="KGZ37" s="1135"/>
      <c r="KHA37" s="1135"/>
      <c r="KHB37" s="1135"/>
      <c r="KHC37" s="1135"/>
      <c r="KHD37" s="1135"/>
      <c r="KHE37" s="1135"/>
      <c r="KHF37" s="1135"/>
      <c r="KHG37" s="1135"/>
      <c r="KHH37" s="1135"/>
      <c r="KHI37" s="1135"/>
      <c r="KHJ37" s="1135"/>
      <c r="KHK37" s="1135"/>
      <c r="KHL37" s="1135"/>
      <c r="KHM37" s="1135"/>
      <c r="KHN37" s="1135"/>
      <c r="KHO37" s="1135"/>
      <c r="KHP37" s="1135"/>
      <c r="KHQ37" s="1135"/>
      <c r="KHR37" s="1135"/>
      <c r="KHS37" s="1135"/>
      <c r="KHT37" s="1135"/>
      <c r="KHU37" s="1135"/>
      <c r="KHV37" s="1135"/>
      <c r="KHW37" s="1135"/>
      <c r="KHX37" s="1135"/>
      <c r="KHY37" s="1135"/>
      <c r="KHZ37" s="1135"/>
      <c r="KIA37" s="1135"/>
      <c r="KIB37" s="1135"/>
      <c r="KIC37" s="1135"/>
      <c r="KID37" s="1135"/>
      <c r="KIE37" s="1135"/>
      <c r="KIF37" s="1135"/>
      <c r="KIG37" s="1135"/>
      <c r="KIH37" s="1135"/>
      <c r="KII37" s="1135"/>
      <c r="KIJ37" s="1135"/>
      <c r="KIK37" s="1135"/>
      <c r="KIL37" s="1135"/>
      <c r="KIM37" s="1135"/>
      <c r="KIN37" s="1135"/>
      <c r="KIO37" s="1135"/>
      <c r="KIP37" s="1135"/>
      <c r="KIQ37" s="1135"/>
      <c r="KIR37" s="1135"/>
      <c r="KIS37" s="1135"/>
      <c r="KIT37" s="1135"/>
      <c r="KIU37" s="1135"/>
      <c r="KIV37" s="1135"/>
      <c r="KIW37" s="1135"/>
      <c r="KIX37" s="1135"/>
      <c r="KIY37" s="1135"/>
      <c r="KIZ37" s="1135"/>
      <c r="KJA37" s="1135"/>
      <c r="KJB37" s="1135"/>
      <c r="KJC37" s="1135"/>
      <c r="KJD37" s="1135"/>
      <c r="KJE37" s="1135"/>
      <c r="KJF37" s="1135"/>
      <c r="KJG37" s="1135"/>
      <c r="KJH37" s="1135"/>
      <c r="KJI37" s="1135"/>
      <c r="KJJ37" s="1135"/>
      <c r="KJK37" s="1135"/>
      <c r="KJL37" s="1135"/>
      <c r="KJM37" s="1135"/>
      <c r="KJN37" s="1135"/>
      <c r="KJO37" s="1135"/>
      <c r="KJP37" s="1135"/>
      <c r="KJQ37" s="1135"/>
      <c r="KJR37" s="1135"/>
      <c r="KJS37" s="1135"/>
      <c r="KJT37" s="1135"/>
      <c r="KJU37" s="1135"/>
      <c r="KJV37" s="1135"/>
      <c r="KJW37" s="1135"/>
      <c r="KJX37" s="1135"/>
      <c r="KJY37" s="1135"/>
      <c r="KJZ37" s="1135"/>
      <c r="KKA37" s="1135"/>
      <c r="KKB37" s="1135"/>
      <c r="KKC37" s="1135"/>
      <c r="KKD37" s="1135"/>
      <c r="KKE37" s="1135"/>
      <c r="KKF37" s="1135"/>
      <c r="KKG37" s="1135"/>
      <c r="KKH37" s="1135"/>
      <c r="KKI37" s="1135"/>
      <c r="KKJ37" s="1135"/>
      <c r="KKK37" s="1135"/>
      <c r="KKL37" s="1135"/>
      <c r="KKM37" s="1135"/>
      <c r="KKN37" s="1135"/>
      <c r="KKO37" s="1135"/>
      <c r="KKP37" s="1135"/>
      <c r="KKQ37" s="1135"/>
      <c r="KKR37" s="1135"/>
      <c r="KKS37" s="1135"/>
      <c r="KKT37" s="1135"/>
      <c r="KKU37" s="1135"/>
      <c r="KKV37" s="1135"/>
      <c r="KKW37" s="1135"/>
      <c r="KKX37" s="1135"/>
      <c r="KKY37" s="1135"/>
      <c r="KKZ37" s="1135"/>
      <c r="KLA37" s="1135"/>
      <c r="KLB37" s="1135"/>
      <c r="KLC37" s="1135"/>
      <c r="KLD37" s="1135"/>
      <c r="KLE37" s="1135"/>
      <c r="KLF37" s="1135"/>
      <c r="KLG37" s="1135"/>
      <c r="KLH37" s="1135"/>
      <c r="KLI37" s="1135"/>
      <c r="KLJ37" s="1135"/>
      <c r="KLK37" s="1135"/>
      <c r="KLL37" s="1135"/>
      <c r="KLM37" s="1135"/>
      <c r="KLN37" s="1135"/>
      <c r="KLO37" s="1135"/>
      <c r="KLP37" s="1135"/>
      <c r="KLQ37" s="1135"/>
      <c r="KLR37" s="1135"/>
      <c r="KLS37" s="1135"/>
      <c r="KLT37" s="1135"/>
      <c r="KLU37" s="1135"/>
      <c r="KLV37" s="1135"/>
      <c r="KLW37" s="1135"/>
      <c r="KLX37" s="1135"/>
      <c r="KLY37" s="1135"/>
      <c r="KLZ37" s="1135"/>
      <c r="KMA37" s="1135"/>
      <c r="KMB37" s="1135"/>
      <c r="KMC37" s="1135"/>
      <c r="KMD37" s="1135"/>
      <c r="KME37" s="1135"/>
      <c r="KMF37" s="1135"/>
      <c r="KMG37" s="1135"/>
      <c r="KMH37" s="1135"/>
      <c r="KMI37" s="1135"/>
      <c r="KMJ37" s="1135"/>
      <c r="KMK37" s="1135"/>
      <c r="KML37" s="1135"/>
      <c r="KMM37" s="1135"/>
      <c r="KMN37" s="1135"/>
      <c r="KMO37" s="1135"/>
      <c r="KMP37" s="1135"/>
      <c r="KMQ37" s="1135"/>
      <c r="KMR37" s="1135"/>
      <c r="KMS37" s="1135"/>
      <c r="KMT37" s="1135"/>
      <c r="KMU37" s="1135"/>
      <c r="KMV37" s="1135"/>
      <c r="KMW37" s="1135"/>
      <c r="KMX37" s="1135"/>
      <c r="KMY37" s="1135"/>
      <c r="KMZ37" s="1135"/>
      <c r="KNA37" s="1135"/>
      <c r="KNB37" s="1135"/>
      <c r="KNC37" s="1135"/>
      <c r="KND37" s="1135"/>
      <c r="KNE37" s="1135"/>
      <c r="KNF37" s="1135"/>
      <c r="KNG37" s="1135"/>
      <c r="KNH37" s="1135"/>
      <c r="KNI37" s="1135"/>
      <c r="KNJ37" s="1135"/>
      <c r="KNK37" s="1135"/>
      <c r="KNL37" s="1135"/>
      <c r="KNM37" s="1135"/>
      <c r="KNN37" s="1135"/>
      <c r="KNO37" s="1135"/>
      <c r="KNP37" s="1135"/>
      <c r="KNQ37" s="1135"/>
      <c r="KNR37" s="1135"/>
      <c r="KNS37" s="1135"/>
      <c r="KNT37" s="1135"/>
      <c r="KNU37" s="1135"/>
      <c r="KNV37" s="1135"/>
      <c r="KNW37" s="1135"/>
      <c r="KNX37" s="1135"/>
      <c r="KNY37" s="1135"/>
      <c r="KNZ37" s="1135"/>
      <c r="KOA37" s="1135"/>
      <c r="KOB37" s="1135"/>
      <c r="KOC37" s="1135"/>
      <c r="KOD37" s="1135"/>
      <c r="KOE37" s="1135"/>
      <c r="KOF37" s="1135"/>
      <c r="KOG37" s="1135"/>
      <c r="KOH37" s="1135"/>
      <c r="KOI37" s="1135"/>
      <c r="KOJ37" s="1135"/>
      <c r="KOK37" s="1135"/>
      <c r="KOL37" s="1135"/>
      <c r="KOM37" s="1135"/>
      <c r="KON37" s="1135"/>
      <c r="KOO37" s="1135"/>
      <c r="KOP37" s="1135"/>
      <c r="KOQ37" s="1135"/>
      <c r="KOR37" s="1135"/>
      <c r="KOS37" s="1135"/>
      <c r="KOT37" s="1135"/>
      <c r="KOU37" s="1135"/>
      <c r="KOV37" s="1135"/>
      <c r="KOW37" s="1135"/>
      <c r="KOX37" s="1135"/>
      <c r="KOY37" s="1135"/>
      <c r="KOZ37" s="1135"/>
      <c r="KPA37" s="1135"/>
      <c r="KPB37" s="1135"/>
      <c r="KPC37" s="1135"/>
      <c r="KPD37" s="1135"/>
      <c r="KPE37" s="1135"/>
      <c r="KPF37" s="1135"/>
      <c r="KPG37" s="1135"/>
      <c r="KPH37" s="1135"/>
      <c r="KPI37" s="1135"/>
      <c r="KPJ37" s="1135"/>
      <c r="KPK37" s="1135"/>
      <c r="KPL37" s="1135"/>
      <c r="KPM37" s="1135"/>
      <c r="KPN37" s="1135"/>
      <c r="KPO37" s="1135"/>
      <c r="KPP37" s="1135"/>
      <c r="KPQ37" s="1135"/>
      <c r="KPR37" s="1135"/>
      <c r="KPS37" s="1135"/>
      <c r="KPT37" s="1135"/>
      <c r="KPU37" s="1135"/>
      <c r="KPV37" s="1135"/>
      <c r="KPW37" s="1135"/>
      <c r="KPX37" s="1135"/>
      <c r="KPY37" s="1135"/>
      <c r="KPZ37" s="1135"/>
      <c r="KQA37" s="1135"/>
      <c r="KQB37" s="1135"/>
      <c r="KQC37" s="1135"/>
      <c r="KQD37" s="1135"/>
      <c r="KQE37" s="1135"/>
      <c r="KQF37" s="1135"/>
      <c r="KQG37" s="1135"/>
      <c r="KQH37" s="1135"/>
      <c r="KQI37" s="1135"/>
      <c r="KQJ37" s="1135"/>
      <c r="KQK37" s="1135"/>
      <c r="KQL37" s="1135"/>
      <c r="KQM37" s="1135"/>
      <c r="KQN37" s="1135"/>
      <c r="KQO37" s="1135"/>
      <c r="KQP37" s="1135"/>
      <c r="KQQ37" s="1135"/>
      <c r="KQR37" s="1135"/>
      <c r="KQS37" s="1135"/>
      <c r="KQT37" s="1135"/>
      <c r="KQU37" s="1135"/>
      <c r="KQV37" s="1135"/>
      <c r="KQW37" s="1135"/>
      <c r="KQX37" s="1135"/>
      <c r="KQY37" s="1135"/>
      <c r="KQZ37" s="1135"/>
      <c r="KRA37" s="1135"/>
      <c r="KRB37" s="1135"/>
      <c r="KRC37" s="1135"/>
      <c r="KRD37" s="1135"/>
      <c r="KRE37" s="1135"/>
      <c r="KRF37" s="1135"/>
      <c r="KRG37" s="1135"/>
      <c r="KRH37" s="1135"/>
      <c r="KRI37" s="1135"/>
      <c r="KRJ37" s="1135"/>
      <c r="KRK37" s="1135"/>
      <c r="KRL37" s="1135"/>
      <c r="KRM37" s="1135"/>
      <c r="KRN37" s="1135"/>
      <c r="KRO37" s="1135"/>
      <c r="KRP37" s="1135"/>
      <c r="KRQ37" s="1135"/>
      <c r="KRR37" s="1135"/>
      <c r="KRS37" s="1135"/>
      <c r="KRT37" s="1135"/>
      <c r="KRU37" s="1135"/>
      <c r="KRV37" s="1135"/>
      <c r="KRW37" s="1135"/>
      <c r="KRX37" s="1135"/>
      <c r="KRY37" s="1135"/>
      <c r="KRZ37" s="1135"/>
      <c r="KSA37" s="1135"/>
      <c r="KSB37" s="1135"/>
      <c r="KSC37" s="1135"/>
      <c r="KSD37" s="1135"/>
      <c r="KSE37" s="1135"/>
      <c r="KSF37" s="1135"/>
      <c r="KSG37" s="1135"/>
      <c r="KSH37" s="1135"/>
      <c r="KSI37" s="1135"/>
      <c r="KSJ37" s="1135"/>
      <c r="KSK37" s="1135"/>
      <c r="KSL37" s="1135"/>
      <c r="KSM37" s="1135"/>
      <c r="KSN37" s="1135"/>
      <c r="KSO37" s="1135"/>
      <c r="KSP37" s="1135"/>
      <c r="KSQ37" s="1135"/>
      <c r="KSR37" s="1135"/>
      <c r="KSS37" s="1135"/>
      <c r="KST37" s="1135"/>
      <c r="KSU37" s="1135"/>
      <c r="KSV37" s="1135"/>
      <c r="KSW37" s="1135"/>
      <c r="KSX37" s="1135"/>
      <c r="KSY37" s="1135"/>
      <c r="KSZ37" s="1135"/>
      <c r="KTA37" s="1135"/>
      <c r="KTB37" s="1135"/>
      <c r="KTC37" s="1135"/>
      <c r="KTD37" s="1135"/>
      <c r="KTE37" s="1135"/>
      <c r="KTF37" s="1135"/>
      <c r="KTG37" s="1135"/>
      <c r="KTH37" s="1135"/>
      <c r="KTI37" s="1135"/>
      <c r="KTJ37" s="1135"/>
      <c r="KTK37" s="1135"/>
      <c r="KTL37" s="1135"/>
      <c r="KTM37" s="1135"/>
      <c r="KTN37" s="1135"/>
      <c r="KTO37" s="1135"/>
      <c r="KTP37" s="1135"/>
      <c r="KTQ37" s="1135"/>
      <c r="KTR37" s="1135"/>
      <c r="KTS37" s="1135"/>
      <c r="KTT37" s="1135"/>
      <c r="KTU37" s="1135"/>
      <c r="KTV37" s="1135"/>
      <c r="KTW37" s="1135"/>
      <c r="KTX37" s="1135"/>
      <c r="KTY37" s="1135"/>
      <c r="KTZ37" s="1135"/>
      <c r="KUA37" s="1135"/>
      <c r="KUB37" s="1135"/>
      <c r="KUC37" s="1135"/>
      <c r="KUD37" s="1135"/>
      <c r="KUE37" s="1135"/>
      <c r="KUF37" s="1135"/>
      <c r="KUG37" s="1135"/>
      <c r="KUH37" s="1135"/>
      <c r="KUI37" s="1135"/>
      <c r="KUJ37" s="1135"/>
      <c r="KUK37" s="1135"/>
      <c r="KUL37" s="1135"/>
      <c r="KUM37" s="1135"/>
      <c r="KUN37" s="1135"/>
      <c r="KUO37" s="1135"/>
      <c r="KUP37" s="1135"/>
      <c r="KUQ37" s="1135"/>
      <c r="KUR37" s="1135"/>
      <c r="KUS37" s="1135"/>
      <c r="KUT37" s="1135"/>
      <c r="KUU37" s="1135"/>
      <c r="KUV37" s="1135"/>
      <c r="KUW37" s="1135"/>
      <c r="KUX37" s="1135"/>
      <c r="KUY37" s="1135"/>
      <c r="KUZ37" s="1135"/>
      <c r="KVA37" s="1135"/>
      <c r="KVB37" s="1135"/>
      <c r="KVC37" s="1135"/>
      <c r="KVD37" s="1135"/>
      <c r="KVE37" s="1135"/>
      <c r="KVF37" s="1135"/>
      <c r="KVG37" s="1135"/>
      <c r="KVH37" s="1135"/>
      <c r="KVI37" s="1135"/>
      <c r="KVJ37" s="1135"/>
      <c r="KVK37" s="1135"/>
      <c r="KVL37" s="1135"/>
      <c r="KVM37" s="1135"/>
      <c r="KVN37" s="1135"/>
      <c r="KVO37" s="1135"/>
      <c r="KVP37" s="1135"/>
      <c r="KVQ37" s="1135"/>
      <c r="KVR37" s="1135"/>
      <c r="KVS37" s="1135"/>
      <c r="KVT37" s="1135"/>
      <c r="KVU37" s="1135"/>
      <c r="KVV37" s="1135"/>
      <c r="KVW37" s="1135"/>
      <c r="KVX37" s="1135"/>
      <c r="KVY37" s="1135"/>
      <c r="KVZ37" s="1135"/>
      <c r="KWA37" s="1135"/>
      <c r="KWB37" s="1135"/>
      <c r="KWC37" s="1135"/>
      <c r="KWD37" s="1135"/>
      <c r="KWE37" s="1135"/>
      <c r="KWF37" s="1135"/>
      <c r="KWG37" s="1135"/>
      <c r="KWH37" s="1135"/>
      <c r="KWI37" s="1135"/>
      <c r="KWJ37" s="1135"/>
      <c r="KWK37" s="1135"/>
      <c r="KWL37" s="1135"/>
      <c r="KWM37" s="1135"/>
      <c r="KWN37" s="1135"/>
      <c r="KWO37" s="1135"/>
      <c r="KWP37" s="1135"/>
      <c r="KWQ37" s="1135"/>
      <c r="KWR37" s="1135"/>
      <c r="KWS37" s="1135"/>
      <c r="KWT37" s="1135"/>
      <c r="KWU37" s="1135"/>
      <c r="KWV37" s="1135"/>
      <c r="KWW37" s="1135"/>
      <c r="KWX37" s="1135"/>
      <c r="KWY37" s="1135"/>
      <c r="KWZ37" s="1135"/>
      <c r="KXA37" s="1135"/>
      <c r="KXB37" s="1135"/>
      <c r="KXC37" s="1135"/>
      <c r="KXD37" s="1135"/>
      <c r="KXE37" s="1135"/>
      <c r="KXF37" s="1135"/>
      <c r="KXG37" s="1135"/>
      <c r="KXH37" s="1135"/>
      <c r="KXI37" s="1135"/>
      <c r="KXJ37" s="1135"/>
      <c r="KXK37" s="1135"/>
      <c r="KXL37" s="1135"/>
      <c r="KXM37" s="1135"/>
      <c r="KXN37" s="1135"/>
      <c r="KXO37" s="1135"/>
      <c r="KXP37" s="1135"/>
      <c r="KXQ37" s="1135"/>
      <c r="KXR37" s="1135"/>
      <c r="KXS37" s="1135"/>
      <c r="KXT37" s="1135"/>
      <c r="KXU37" s="1135"/>
      <c r="KXV37" s="1135"/>
      <c r="KXW37" s="1135"/>
      <c r="KXX37" s="1135"/>
      <c r="KXY37" s="1135"/>
      <c r="KXZ37" s="1135"/>
      <c r="KYA37" s="1135"/>
      <c r="KYB37" s="1135"/>
      <c r="KYC37" s="1135"/>
      <c r="KYD37" s="1135"/>
      <c r="KYE37" s="1135"/>
      <c r="KYF37" s="1135"/>
      <c r="KYG37" s="1135"/>
      <c r="KYH37" s="1135"/>
      <c r="KYI37" s="1135"/>
      <c r="KYJ37" s="1135"/>
      <c r="KYK37" s="1135"/>
      <c r="KYL37" s="1135"/>
      <c r="KYM37" s="1135"/>
      <c r="KYN37" s="1135"/>
      <c r="KYO37" s="1135"/>
      <c r="KYP37" s="1135"/>
      <c r="KYQ37" s="1135"/>
      <c r="KYR37" s="1135"/>
      <c r="KYS37" s="1135"/>
      <c r="KYT37" s="1135"/>
      <c r="KYU37" s="1135"/>
      <c r="KYV37" s="1135"/>
      <c r="KYW37" s="1135"/>
      <c r="KYX37" s="1135"/>
      <c r="KYY37" s="1135"/>
      <c r="KYZ37" s="1135"/>
      <c r="KZA37" s="1135"/>
      <c r="KZB37" s="1135"/>
      <c r="KZC37" s="1135"/>
      <c r="KZD37" s="1135"/>
      <c r="KZE37" s="1135"/>
      <c r="KZF37" s="1135"/>
      <c r="KZG37" s="1135"/>
      <c r="KZH37" s="1135"/>
      <c r="KZI37" s="1135"/>
      <c r="KZJ37" s="1135"/>
      <c r="KZK37" s="1135"/>
      <c r="KZL37" s="1135"/>
      <c r="KZM37" s="1135"/>
      <c r="KZN37" s="1135"/>
      <c r="KZO37" s="1135"/>
      <c r="KZP37" s="1135"/>
      <c r="KZQ37" s="1135"/>
      <c r="KZR37" s="1135"/>
      <c r="KZS37" s="1135"/>
      <c r="KZT37" s="1135"/>
      <c r="KZU37" s="1135"/>
      <c r="KZV37" s="1135"/>
      <c r="KZW37" s="1135"/>
      <c r="KZX37" s="1135"/>
      <c r="KZY37" s="1135"/>
      <c r="KZZ37" s="1135"/>
      <c r="LAA37" s="1135"/>
      <c r="LAB37" s="1135"/>
      <c r="LAC37" s="1135"/>
      <c r="LAD37" s="1135"/>
      <c r="LAE37" s="1135"/>
      <c r="LAF37" s="1135"/>
      <c r="LAG37" s="1135"/>
      <c r="LAH37" s="1135"/>
      <c r="LAI37" s="1135"/>
      <c r="LAJ37" s="1135"/>
      <c r="LAK37" s="1135"/>
      <c r="LAL37" s="1135"/>
      <c r="LAM37" s="1135"/>
      <c r="LAN37" s="1135"/>
      <c r="LAO37" s="1135"/>
      <c r="LAP37" s="1135"/>
      <c r="LAQ37" s="1135"/>
      <c r="LAR37" s="1135"/>
      <c r="LAS37" s="1135"/>
      <c r="LAT37" s="1135"/>
      <c r="LAU37" s="1135"/>
      <c r="LAV37" s="1135"/>
      <c r="LAW37" s="1135"/>
      <c r="LAX37" s="1135"/>
      <c r="LAY37" s="1135"/>
      <c r="LAZ37" s="1135"/>
      <c r="LBA37" s="1135"/>
      <c r="LBB37" s="1135"/>
      <c r="LBC37" s="1135"/>
      <c r="LBD37" s="1135"/>
      <c r="LBE37" s="1135"/>
      <c r="LBF37" s="1135"/>
      <c r="LBG37" s="1135"/>
      <c r="LBH37" s="1135"/>
      <c r="LBI37" s="1135"/>
      <c r="LBJ37" s="1135"/>
      <c r="LBK37" s="1135"/>
      <c r="LBL37" s="1135"/>
      <c r="LBM37" s="1135"/>
      <c r="LBN37" s="1135"/>
      <c r="LBO37" s="1135"/>
      <c r="LBP37" s="1135"/>
      <c r="LBQ37" s="1135"/>
      <c r="LBR37" s="1135"/>
      <c r="LBS37" s="1135"/>
      <c r="LBT37" s="1135"/>
      <c r="LBU37" s="1135"/>
      <c r="LBV37" s="1135"/>
      <c r="LBW37" s="1135"/>
      <c r="LBX37" s="1135"/>
      <c r="LBY37" s="1135"/>
      <c r="LBZ37" s="1135"/>
      <c r="LCA37" s="1135"/>
      <c r="LCB37" s="1135"/>
      <c r="LCC37" s="1135"/>
      <c r="LCD37" s="1135"/>
      <c r="LCE37" s="1135"/>
      <c r="LCF37" s="1135"/>
      <c r="LCG37" s="1135"/>
      <c r="LCH37" s="1135"/>
      <c r="LCI37" s="1135"/>
      <c r="LCJ37" s="1135"/>
      <c r="LCK37" s="1135"/>
      <c r="LCL37" s="1135"/>
      <c r="LCM37" s="1135"/>
      <c r="LCN37" s="1135"/>
      <c r="LCO37" s="1135"/>
      <c r="LCP37" s="1135"/>
      <c r="LCQ37" s="1135"/>
      <c r="LCR37" s="1135"/>
      <c r="LCS37" s="1135"/>
      <c r="LCT37" s="1135"/>
      <c r="LCU37" s="1135"/>
      <c r="LCV37" s="1135"/>
      <c r="LCW37" s="1135"/>
      <c r="LCX37" s="1135"/>
      <c r="LCY37" s="1135"/>
      <c r="LCZ37" s="1135"/>
      <c r="LDA37" s="1135"/>
      <c r="LDB37" s="1135"/>
      <c r="LDC37" s="1135"/>
      <c r="LDD37" s="1135"/>
      <c r="LDE37" s="1135"/>
      <c r="LDF37" s="1135"/>
      <c r="LDG37" s="1135"/>
      <c r="LDH37" s="1135"/>
      <c r="LDI37" s="1135"/>
      <c r="LDJ37" s="1135"/>
      <c r="LDK37" s="1135"/>
      <c r="LDL37" s="1135"/>
      <c r="LDM37" s="1135"/>
      <c r="LDN37" s="1135"/>
      <c r="LDO37" s="1135"/>
      <c r="LDP37" s="1135"/>
      <c r="LDQ37" s="1135"/>
      <c r="LDR37" s="1135"/>
      <c r="LDS37" s="1135"/>
      <c r="LDT37" s="1135"/>
      <c r="LDU37" s="1135"/>
      <c r="LDV37" s="1135"/>
      <c r="LDW37" s="1135"/>
      <c r="LDX37" s="1135"/>
      <c r="LDY37" s="1135"/>
      <c r="LDZ37" s="1135"/>
      <c r="LEA37" s="1135"/>
      <c r="LEB37" s="1135"/>
      <c r="LEC37" s="1135"/>
      <c r="LED37" s="1135"/>
      <c r="LEE37" s="1135"/>
      <c r="LEF37" s="1135"/>
      <c r="LEG37" s="1135"/>
      <c r="LEH37" s="1135"/>
      <c r="LEI37" s="1135"/>
      <c r="LEJ37" s="1135"/>
      <c r="LEK37" s="1135"/>
      <c r="LEL37" s="1135"/>
      <c r="LEM37" s="1135"/>
      <c r="LEN37" s="1135"/>
      <c r="LEO37" s="1135"/>
      <c r="LEP37" s="1135"/>
      <c r="LEQ37" s="1135"/>
      <c r="LER37" s="1135"/>
      <c r="LES37" s="1135"/>
      <c r="LET37" s="1135"/>
      <c r="LEU37" s="1135"/>
      <c r="LEV37" s="1135"/>
      <c r="LEW37" s="1135"/>
      <c r="LEX37" s="1135"/>
      <c r="LEY37" s="1135"/>
      <c r="LEZ37" s="1135"/>
      <c r="LFA37" s="1135"/>
      <c r="LFB37" s="1135"/>
      <c r="LFC37" s="1135"/>
      <c r="LFD37" s="1135"/>
      <c r="LFE37" s="1135"/>
      <c r="LFF37" s="1135"/>
      <c r="LFG37" s="1135"/>
      <c r="LFH37" s="1135"/>
      <c r="LFI37" s="1135"/>
      <c r="LFJ37" s="1135"/>
      <c r="LFK37" s="1135"/>
      <c r="LFL37" s="1135"/>
      <c r="LFM37" s="1135"/>
      <c r="LFN37" s="1135"/>
      <c r="LFO37" s="1135"/>
      <c r="LFP37" s="1135"/>
      <c r="LFQ37" s="1135"/>
      <c r="LFR37" s="1135"/>
      <c r="LFS37" s="1135"/>
      <c r="LFT37" s="1135"/>
      <c r="LFU37" s="1135"/>
      <c r="LFV37" s="1135"/>
      <c r="LFW37" s="1135"/>
      <c r="LFX37" s="1135"/>
      <c r="LFY37" s="1135"/>
      <c r="LFZ37" s="1135"/>
      <c r="LGA37" s="1135"/>
      <c r="LGB37" s="1135"/>
      <c r="LGC37" s="1135"/>
      <c r="LGD37" s="1135"/>
      <c r="LGE37" s="1135"/>
      <c r="LGF37" s="1135"/>
      <c r="LGG37" s="1135"/>
      <c r="LGH37" s="1135"/>
      <c r="LGI37" s="1135"/>
      <c r="LGJ37" s="1135"/>
      <c r="LGK37" s="1135"/>
      <c r="LGL37" s="1135"/>
      <c r="LGM37" s="1135"/>
      <c r="LGN37" s="1135"/>
      <c r="LGO37" s="1135"/>
      <c r="LGP37" s="1135"/>
      <c r="LGQ37" s="1135"/>
      <c r="LGR37" s="1135"/>
      <c r="LGS37" s="1135"/>
      <c r="LGT37" s="1135"/>
      <c r="LGU37" s="1135"/>
      <c r="LGV37" s="1135"/>
      <c r="LGW37" s="1135"/>
      <c r="LGX37" s="1135"/>
      <c r="LGY37" s="1135"/>
      <c r="LGZ37" s="1135"/>
      <c r="LHA37" s="1135"/>
      <c r="LHB37" s="1135"/>
      <c r="LHC37" s="1135"/>
      <c r="LHD37" s="1135"/>
      <c r="LHE37" s="1135"/>
      <c r="LHF37" s="1135"/>
      <c r="LHG37" s="1135"/>
      <c r="LHH37" s="1135"/>
      <c r="LHI37" s="1135"/>
      <c r="LHJ37" s="1135"/>
      <c r="LHK37" s="1135"/>
      <c r="LHL37" s="1135"/>
      <c r="LHM37" s="1135"/>
      <c r="LHN37" s="1135"/>
      <c r="LHO37" s="1135"/>
      <c r="LHP37" s="1135"/>
      <c r="LHQ37" s="1135"/>
      <c r="LHR37" s="1135"/>
      <c r="LHS37" s="1135"/>
      <c r="LHT37" s="1135"/>
      <c r="LHU37" s="1135"/>
      <c r="LHV37" s="1135"/>
      <c r="LHW37" s="1135"/>
      <c r="LHX37" s="1135"/>
      <c r="LHY37" s="1135"/>
      <c r="LHZ37" s="1135"/>
      <c r="LIA37" s="1135"/>
      <c r="LIB37" s="1135"/>
      <c r="LIC37" s="1135"/>
      <c r="LID37" s="1135"/>
      <c r="LIE37" s="1135"/>
      <c r="LIF37" s="1135"/>
      <c r="LIG37" s="1135"/>
      <c r="LIH37" s="1135"/>
      <c r="LII37" s="1135"/>
      <c r="LIJ37" s="1135"/>
      <c r="LIK37" s="1135"/>
      <c r="LIL37" s="1135"/>
      <c r="LIM37" s="1135"/>
      <c r="LIN37" s="1135"/>
      <c r="LIO37" s="1135"/>
      <c r="LIP37" s="1135"/>
      <c r="LIQ37" s="1135"/>
      <c r="LIR37" s="1135"/>
      <c r="LIS37" s="1135"/>
      <c r="LIT37" s="1135"/>
      <c r="LIU37" s="1135"/>
      <c r="LIV37" s="1135"/>
      <c r="LIW37" s="1135"/>
      <c r="LIX37" s="1135"/>
      <c r="LIY37" s="1135"/>
      <c r="LIZ37" s="1135"/>
      <c r="LJA37" s="1135"/>
      <c r="LJB37" s="1135"/>
      <c r="LJC37" s="1135"/>
      <c r="LJD37" s="1135"/>
      <c r="LJE37" s="1135"/>
      <c r="LJF37" s="1135"/>
      <c r="LJG37" s="1135"/>
      <c r="LJH37" s="1135"/>
      <c r="LJI37" s="1135"/>
      <c r="LJJ37" s="1135"/>
      <c r="LJK37" s="1135"/>
      <c r="LJL37" s="1135"/>
      <c r="LJM37" s="1135"/>
      <c r="LJN37" s="1135"/>
      <c r="LJO37" s="1135"/>
      <c r="LJP37" s="1135"/>
      <c r="LJQ37" s="1135"/>
      <c r="LJR37" s="1135"/>
      <c r="LJS37" s="1135"/>
      <c r="LJT37" s="1135"/>
      <c r="LJU37" s="1135"/>
      <c r="LJV37" s="1135"/>
      <c r="LJW37" s="1135"/>
      <c r="LJX37" s="1135"/>
      <c r="LJY37" s="1135"/>
      <c r="LJZ37" s="1135"/>
      <c r="LKA37" s="1135"/>
      <c r="LKB37" s="1135"/>
      <c r="LKC37" s="1135"/>
      <c r="LKD37" s="1135"/>
      <c r="LKE37" s="1135"/>
      <c r="LKF37" s="1135"/>
      <c r="LKG37" s="1135"/>
      <c r="LKH37" s="1135"/>
      <c r="LKI37" s="1135"/>
      <c r="LKJ37" s="1135"/>
      <c r="LKK37" s="1135"/>
      <c r="LKL37" s="1135"/>
      <c r="LKM37" s="1135"/>
      <c r="LKN37" s="1135"/>
      <c r="LKO37" s="1135"/>
      <c r="LKP37" s="1135"/>
      <c r="LKQ37" s="1135"/>
      <c r="LKR37" s="1135"/>
      <c r="LKS37" s="1135"/>
      <c r="LKT37" s="1135"/>
      <c r="LKU37" s="1135"/>
      <c r="LKV37" s="1135"/>
      <c r="LKW37" s="1135"/>
      <c r="LKX37" s="1135"/>
      <c r="LKY37" s="1135"/>
      <c r="LKZ37" s="1135"/>
      <c r="LLA37" s="1135"/>
      <c r="LLB37" s="1135"/>
      <c r="LLC37" s="1135"/>
      <c r="LLD37" s="1135"/>
      <c r="LLE37" s="1135"/>
      <c r="LLF37" s="1135"/>
      <c r="LLG37" s="1135"/>
      <c r="LLH37" s="1135"/>
      <c r="LLI37" s="1135"/>
      <c r="LLJ37" s="1135"/>
      <c r="LLK37" s="1135"/>
      <c r="LLL37" s="1135"/>
      <c r="LLM37" s="1135"/>
      <c r="LLN37" s="1135"/>
      <c r="LLO37" s="1135"/>
      <c r="LLP37" s="1135"/>
      <c r="LLQ37" s="1135"/>
      <c r="LLR37" s="1135"/>
      <c r="LLS37" s="1135"/>
      <c r="LLT37" s="1135"/>
      <c r="LLU37" s="1135"/>
      <c r="LLV37" s="1135"/>
      <c r="LLW37" s="1135"/>
      <c r="LLX37" s="1135"/>
      <c r="LLY37" s="1135"/>
      <c r="LLZ37" s="1135"/>
      <c r="LMA37" s="1135"/>
      <c r="LMB37" s="1135"/>
      <c r="LMC37" s="1135"/>
      <c r="LMD37" s="1135"/>
      <c r="LME37" s="1135"/>
      <c r="LMF37" s="1135"/>
      <c r="LMG37" s="1135"/>
      <c r="LMH37" s="1135"/>
      <c r="LMI37" s="1135"/>
      <c r="LMJ37" s="1135"/>
      <c r="LMK37" s="1135"/>
      <c r="LML37" s="1135"/>
      <c r="LMM37" s="1135"/>
      <c r="LMN37" s="1135"/>
      <c r="LMO37" s="1135"/>
      <c r="LMP37" s="1135"/>
      <c r="LMQ37" s="1135"/>
      <c r="LMR37" s="1135"/>
      <c r="LMS37" s="1135"/>
      <c r="LMT37" s="1135"/>
      <c r="LMU37" s="1135"/>
      <c r="LMV37" s="1135"/>
      <c r="LMW37" s="1135"/>
      <c r="LMX37" s="1135"/>
      <c r="LMY37" s="1135"/>
      <c r="LMZ37" s="1135"/>
      <c r="LNA37" s="1135"/>
      <c r="LNB37" s="1135"/>
      <c r="LNC37" s="1135"/>
      <c r="LND37" s="1135"/>
      <c r="LNE37" s="1135"/>
      <c r="LNF37" s="1135"/>
      <c r="LNG37" s="1135"/>
      <c r="LNH37" s="1135"/>
      <c r="LNI37" s="1135"/>
      <c r="LNJ37" s="1135"/>
      <c r="LNK37" s="1135"/>
      <c r="LNL37" s="1135"/>
      <c r="LNM37" s="1135"/>
      <c r="LNN37" s="1135"/>
      <c r="LNO37" s="1135"/>
      <c r="LNP37" s="1135"/>
      <c r="LNQ37" s="1135"/>
      <c r="LNR37" s="1135"/>
      <c r="LNS37" s="1135"/>
      <c r="LNT37" s="1135"/>
      <c r="LNU37" s="1135"/>
      <c r="LNV37" s="1135"/>
      <c r="LNW37" s="1135"/>
      <c r="LNX37" s="1135"/>
      <c r="LNY37" s="1135"/>
      <c r="LNZ37" s="1135"/>
      <c r="LOA37" s="1135"/>
      <c r="LOB37" s="1135"/>
      <c r="LOC37" s="1135"/>
      <c r="LOD37" s="1135"/>
      <c r="LOE37" s="1135"/>
      <c r="LOF37" s="1135"/>
      <c r="LOG37" s="1135"/>
      <c r="LOH37" s="1135"/>
      <c r="LOI37" s="1135"/>
      <c r="LOJ37" s="1135"/>
      <c r="LOK37" s="1135"/>
      <c r="LOL37" s="1135"/>
      <c r="LOM37" s="1135"/>
      <c r="LON37" s="1135"/>
      <c r="LOO37" s="1135"/>
      <c r="LOP37" s="1135"/>
      <c r="LOQ37" s="1135"/>
      <c r="LOR37" s="1135"/>
      <c r="LOS37" s="1135"/>
      <c r="LOT37" s="1135"/>
      <c r="LOU37" s="1135"/>
      <c r="LOV37" s="1135"/>
      <c r="LOW37" s="1135"/>
      <c r="LOX37" s="1135"/>
      <c r="LOY37" s="1135"/>
      <c r="LOZ37" s="1135"/>
      <c r="LPA37" s="1135"/>
      <c r="LPB37" s="1135"/>
      <c r="LPC37" s="1135"/>
      <c r="LPD37" s="1135"/>
      <c r="LPE37" s="1135"/>
      <c r="LPF37" s="1135"/>
      <c r="LPG37" s="1135"/>
      <c r="LPH37" s="1135"/>
      <c r="LPI37" s="1135"/>
      <c r="LPJ37" s="1135"/>
      <c r="LPK37" s="1135"/>
      <c r="LPL37" s="1135"/>
      <c r="LPM37" s="1135"/>
      <c r="LPN37" s="1135"/>
      <c r="LPO37" s="1135"/>
      <c r="LPP37" s="1135"/>
      <c r="LPQ37" s="1135"/>
      <c r="LPR37" s="1135"/>
      <c r="LPS37" s="1135"/>
      <c r="LPT37" s="1135"/>
      <c r="LPU37" s="1135"/>
      <c r="LPV37" s="1135"/>
      <c r="LPW37" s="1135"/>
      <c r="LPX37" s="1135"/>
      <c r="LPY37" s="1135"/>
      <c r="LPZ37" s="1135"/>
      <c r="LQA37" s="1135"/>
      <c r="LQB37" s="1135"/>
      <c r="LQC37" s="1135"/>
      <c r="LQD37" s="1135"/>
      <c r="LQE37" s="1135"/>
      <c r="LQF37" s="1135"/>
      <c r="LQG37" s="1135"/>
      <c r="LQH37" s="1135"/>
      <c r="LQI37" s="1135"/>
      <c r="LQJ37" s="1135"/>
      <c r="LQK37" s="1135"/>
      <c r="LQL37" s="1135"/>
      <c r="LQM37" s="1135"/>
      <c r="LQN37" s="1135"/>
      <c r="LQO37" s="1135"/>
      <c r="LQP37" s="1135"/>
      <c r="LQQ37" s="1135"/>
      <c r="LQR37" s="1135"/>
      <c r="LQS37" s="1135"/>
      <c r="LQT37" s="1135"/>
      <c r="LQU37" s="1135"/>
      <c r="LQV37" s="1135"/>
      <c r="LQW37" s="1135"/>
      <c r="LQX37" s="1135"/>
      <c r="LQY37" s="1135"/>
      <c r="LQZ37" s="1135"/>
      <c r="LRA37" s="1135"/>
      <c r="LRB37" s="1135"/>
      <c r="LRC37" s="1135"/>
      <c r="LRD37" s="1135"/>
      <c r="LRE37" s="1135"/>
      <c r="LRF37" s="1135"/>
      <c r="LRG37" s="1135"/>
      <c r="LRH37" s="1135"/>
      <c r="LRI37" s="1135"/>
      <c r="LRJ37" s="1135"/>
      <c r="LRK37" s="1135"/>
      <c r="LRL37" s="1135"/>
      <c r="LRM37" s="1135"/>
      <c r="LRN37" s="1135"/>
      <c r="LRO37" s="1135"/>
      <c r="LRP37" s="1135"/>
      <c r="LRQ37" s="1135"/>
      <c r="LRR37" s="1135"/>
      <c r="LRS37" s="1135"/>
      <c r="LRT37" s="1135"/>
      <c r="LRU37" s="1135"/>
      <c r="LRV37" s="1135"/>
      <c r="LRW37" s="1135"/>
      <c r="LRX37" s="1135"/>
      <c r="LRY37" s="1135"/>
      <c r="LRZ37" s="1135"/>
      <c r="LSA37" s="1135"/>
      <c r="LSB37" s="1135"/>
      <c r="LSC37" s="1135"/>
      <c r="LSD37" s="1135"/>
      <c r="LSE37" s="1135"/>
      <c r="LSF37" s="1135"/>
      <c r="LSG37" s="1135"/>
      <c r="LSH37" s="1135"/>
      <c r="LSI37" s="1135"/>
      <c r="LSJ37" s="1135"/>
      <c r="LSK37" s="1135"/>
      <c r="LSL37" s="1135"/>
      <c r="LSM37" s="1135"/>
      <c r="LSN37" s="1135"/>
      <c r="LSO37" s="1135"/>
      <c r="LSP37" s="1135"/>
      <c r="LSQ37" s="1135"/>
      <c r="LSR37" s="1135"/>
      <c r="LSS37" s="1135"/>
      <c r="LST37" s="1135"/>
      <c r="LSU37" s="1135"/>
      <c r="LSV37" s="1135"/>
      <c r="LSW37" s="1135"/>
      <c r="LSX37" s="1135"/>
      <c r="LSY37" s="1135"/>
      <c r="LSZ37" s="1135"/>
      <c r="LTA37" s="1135"/>
      <c r="LTB37" s="1135"/>
      <c r="LTC37" s="1135"/>
      <c r="LTD37" s="1135"/>
      <c r="LTE37" s="1135"/>
      <c r="LTF37" s="1135"/>
      <c r="LTG37" s="1135"/>
      <c r="LTH37" s="1135"/>
      <c r="LTI37" s="1135"/>
      <c r="LTJ37" s="1135"/>
      <c r="LTK37" s="1135"/>
      <c r="LTL37" s="1135"/>
      <c r="LTM37" s="1135"/>
      <c r="LTN37" s="1135"/>
      <c r="LTO37" s="1135"/>
      <c r="LTP37" s="1135"/>
      <c r="LTQ37" s="1135"/>
      <c r="LTR37" s="1135"/>
      <c r="LTS37" s="1135"/>
      <c r="LTT37" s="1135"/>
      <c r="LTU37" s="1135"/>
      <c r="LTV37" s="1135"/>
      <c r="LTW37" s="1135"/>
      <c r="LTX37" s="1135"/>
      <c r="LTY37" s="1135"/>
      <c r="LTZ37" s="1135"/>
      <c r="LUA37" s="1135"/>
      <c r="LUB37" s="1135"/>
      <c r="LUC37" s="1135"/>
      <c r="LUD37" s="1135"/>
      <c r="LUE37" s="1135"/>
      <c r="LUF37" s="1135"/>
      <c r="LUG37" s="1135"/>
      <c r="LUH37" s="1135"/>
      <c r="LUI37" s="1135"/>
      <c r="LUJ37" s="1135"/>
      <c r="LUK37" s="1135"/>
      <c r="LUL37" s="1135"/>
      <c r="LUM37" s="1135"/>
      <c r="LUN37" s="1135"/>
      <c r="LUO37" s="1135"/>
      <c r="LUP37" s="1135"/>
      <c r="LUQ37" s="1135"/>
      <c r="LUR37" s="1135"/>
      <c r="LUS37" s="1135"/>
      <c r="LUT37" s="1135"/>
      <c r="LUU37" s="1135"/>
      <c r="LUV37" s="1135"/>
      <c r="LUW37" s="1135"/>
      <c r="LUX37" s="1135"/>
      <c r="LUY37" s="1135"/>
      <c r="LUZ37" s="1135"/>
      <c r="LVA37" s="1135"/>
      <c r="LVB37" s="1135"/>
      <c r="LVC37" s="1135"/>
      <c r="LVD37" s="1135"/>
      <c r="LVE37" s="1135"/>
      <c r="LVF37" s="1135"/>
      <c r="LVG37" s="1135"/>
      <c r="LVH37" s="1135"/>
      <c r="LVI37" s="1135"/>
      <c r="LVJ37" s="1135"/>
      <c r="LVK37" s="1135"/>
      <c r="LVL37" s="1135"/>
      <c r="LVM37" s="1135"/>
      <c r="LVN37" s="1135"/>
      <c r="LVO37" s="1135"/>
      <c r="LVP37" s="1135"/>
      <c r="LVQ37" s="1135"/>
      <c r="LVR37" s="1135"/>
      <c r="LVS37" s="1135"/>
      <c r="LVT37" s="1135"/>
      <c r="LVU37" s="1135"/>
      <c r="LVV37" s="1135"/>
      <c r="LVW37" s="1135"/>
      <c r="LVX37" s="1135"/>
      <c r="LVY37" s="1135"/>
      <c r="LVZ37" s="1135"/>
      <c r="LWA37" s="1135"/>
      <c r="LWB37" s="1135"/>
      <c r="LWC37" s="1135"/>
      <c r="LWD37" s="1135"/>
      <c r="LWE37" s="1135"/>
      <c r="LWF37" s="1135"/>
      <c r="LWG37" s="1135"/>
      <c r="LWH37" s="1135"/>
      <c r="LWI37" s="1135"/>
      <c r="LWJ37" s="1135"/>
      <c r="LWK37" s="1135"/>
      <c r="LWL37" s="1135"/>
      <c r="LWM37" s="1135"/>
      <c r="LWN37" s="1135"/>
      <c r="LWO37" s="1135"/>
      <c r="LWP37" s="1135"/>
      <c r="LWQ37" s="1135"/>
      <c r="LWR37" s="1135"/>
      <c r="LWS37" s="1135"/>
      <c r="LWT37" s="1135"/>
      <c r="LWU37" s="1135"/>
      <c r="LWV37" s="1135"/>
      <c r="LWW37" s="1135"/>
      <c r="LWX37" s="1135"/>
      <c r="LWY37" s="1135"/>
      <c r="LWZ37" s="1135"/>
      <c r="LXA37" s="1135"/>
      <c r="LXB37" s="1135"/>
      <c r="LXC37" s="1135"/>
      <c r="LXD37" s="1135"/>
      <c r="LXE37" s="1135"/>
      <c r="LXF37" s="1135"/>
      <c r="LXG37" s="1135"/>
      <c r="LXH37" s="1135"/>
      <c r="LXI37" s="1135"/>
      <c r="LXJ37" s="1135"/>
      <c r="LXK37" s="1135"/>
      <c r="LXL37" s="1135"/>
      <c r="LXM37" s="1135"/>
      <c r="LXN37" s="1135"/>
      <c r="LXO37" s="1135"/>
      <c r="LXP37" s="1135"/>
      <c r="LXQ37" s="1135"/>
      <c r="LXR37" s="1135"/>
      <c r="LXS37" s="1135"/>
      <c r="LXT37" s="1135"/>
      <c r="LXU37" s="1135"/>
      <c r="LXV37" s="1135"/>
      <c r="LXW37" s="1135"/>
      <c r="LXX37" s="1135"/>
      <c r="LXY37" s="1135"/>
      <c r="LXZ37" s="1135"/>
      <c r="LYA37" s="1135"/>
      <c r="LYB37" s="1135"/>
      <c r="LYC37" s="1135"/>
      <c r="LYD37" s="1135"/>
      <c r="LYE37" s="1135"/>
      <c r="LYF37" s="1135"/>
      <c r="LYG37" s="1135"/>
      <c r="LYH37" s="1135"/>
      <c r="LYI37" s="1135"/>
      <c r="LYJ37" s="1135"/>
      <c r="LYK37" s="1135"/>
      <c r="LYL37" s="1135"/>
      <c r="LYM37" s="1135"/>
      <c r="LYN37" s="1135"/>
      <c r="LYO37" s="1135"/>
      <c r="LYP37" s="1135"/>
      <c r="LYQ37" s="1135"/>
      <c r="LYR37" s="1135"/>
      <c r="LYS37" s="1135"/>
      <c r="LYT37" s="1135"/>
      <c r="LYU37" s="1135"/>
      <c r="LYV37" s="1135"/>
      <c r="LYW37" s="1135"/>
      <c r="LYX37" s="1135"/>
      <c r="LYY37" s="1135"/>
      <c r="LYZ37" s="1135"/>
      <c r="LZA37" s="1135"/>
      <c r="LZB37" s="1135"/>
      <c r="LZC37" s="1135"/>
      <c r="LZD37" s="1135"/>
      <c r="LZE37" s="1135"/>
      <c r="LZF37" s="1135"/>
      <c r="LZG37" s="1135"/>
      <c r="LZH37" s="1135"/>
      <c r="LZI37" s="1135"/>
      <c r="LZJ37" s="1135"/>
      <c r="LZK37" s="1135"/>
      <c r="LZL37" s="1135"/>
      <c r="LZM37" s="1135"/>
      <c r="LZN37" s="1135"/>
      <c r="LZO37" s="1135"/>
      <c r="LZP37" s="1135"/>
      <c r="LZQ37" s="1135"/>
      <c r="LZR37" s="1135"/>
      <c r="LZS37" s="1135"/>
      <c r="LZT37" s="1135"/>
      <c r="LZU37" s="1135"/>
      <c r="LZV37" s="1135"/>
      <c r="LZW37" s="1135"/>
      <c r="LZX37" s="1135"/>
      <c r="LZY37" s="1135"/>
      <c r="LZZ37" s="1135"/>
      <c r="MAA37" s="1135"/>
      <c r="MAB37" s="1135"/>
      <c r="MAC37" s="1135"/>
      <c r="MAD37" s="1135"/>
      <c r="MAE37" s="1135"/>
      <c r="MAF37" s="1135"/>
      <c r="MAG37" s="1135"/>
      <c r="MAH37" s="1135"/>
      <c r="MAI37" s="1135"/>
      <c r="MAJ37" s="1135"/>
      <c r="MAK37" s="1135"/>
      <c r="MAL37" s="1135"/>
      <c r="MAM37" s="1135"/>
      <c r="MAN37" s="1135"/>
      <c r="MAO37" s="1135"/>
      <c r="MAP37" s="1135"/>
      <c r="MAQ37" s="1135"/>
      <c r="MAR37" s="1135"/>
      <c r="MAS37" s="1135"/>
      <c r="MAT37" s="1135"/>
      <c r="MAU37" s="1135"/>
      <c r="MAV37" s="1135"/>
      <c r="MAW37" s="1135"/>
      <c r="MAX37" s="1135"/>
      <c r="MAY37" s="1135"/>
      <c r="MAZ37" s="1135"/>
      <c r="MBA37" s="1135"/>
      <c r="MBB37" s="1135"/>
      <c r="MBC37" s="1135"/>
      <c r="MBD37" s="1135"/>
      <c r="MBE37" s="1135"/>
      <c r="MBF37" s="1135"/>
      <c r="MBG37" s="1135"/>
      <c r="MBH37" s="1135"/>
      <c r="MBI37" s="1135"/>
      <c r="MBJ37" s="1135"/>
      <c r="MBK37" s="1135"/>
      <c r="MBL37" s="1135"/>
      <c r="MBM37" s="1135"/>
      <c r="MBN37" s="1135"/>
      <c r="MBO37" s="1135"/>
      <c r="MBP37" s="1135"/>
      <c r="MBQ37" s="1135"/>
      <c r="MBR37" s="1135"/>
      <c r="MBS37" s="1135"/>
      <c r="MBT37" s="1135"/>
      <c r="MBU37" s="1135"/>
      <c r="MBV37" s="1135"/>
      <c r="MBW37" s="1135"/>
      <c r="MBX37" s="1135"/>
      <c r="MBY37" s="1135"/>
      <c r="MBZ37" s="1135"/>
      <c r="MCA37" s="1135"/>
      <c r="MCB37" s="1135"/>
      <c r="MCC37" s="1135"/>
      <c r="MCD37" s="1135"/>
      <c r="MCE37" s="1135"/>
      <c r="MCF37" s="1135"/>
      <c r="MCG37" s="1135"/>
      <c r="MCH37" s="1135"/>
      <c r="MCI37" s="1135"/>
      <c r="MCJ37" s="1135"/>
      <c r="MCK37" s="1135"/>
      <c r="MCL37" s="1135"/>
      <c r="MCM37" s="1135"/>
      <c r="MCN37" s="1135"/>
      <c r="MCO37" s="1135"/>
      <c r="MCP37" s="1135"/>
      <c r="MCQ37" s="1135"/>
      <c r="MCR37" s="1135"/>
      <c r="MCS37" s="1135"/>
      <c r="MCT37" s="1135"/>
      <c r="MCU37" s="1135"/>
      <c r="MCV37" s="1135"/>
      <c r="MCW37" s="1135"/>
      <c r="MCX37" s="1135"/>
      <c r="MCY37" s="1135"/>
      <c r="MCZ37" s="1135"/>
      <c r="MDA37" s="1135"/>
      <c r="MDB37" s="1135"/>
      <c r="MDC37" s="1135"/>
      <c r="MDD37" s="1135"/>
      <c r="MDE37" s="1135"/>
      <c r="MDF37" s="1135"/>
      <c r="MDG37" s="1135"/>
      <c r="MDH37" s="1135"/>
      <c r="MDI37" s="1135"/>
      <c r="MDJ37" s="1135"/>
      <c r="MDK37" s="1135"/>
      <c r="MDL37" s="1135"/>
      <c r="MDM37" s="1135"/>
      <c r="MDN37" s="1135"/>
      <c r="MDO37" s="1135"/>
      <c r="MDP37" s="1135"/>
      <c r="MDQ37" s="1135"/>
      <c r="MDR37" s="1135"/>
      <c r="MDS37" s="1135"/>
      <c r="MDT37" s="1135"/>
      <c r="MDU37" s="1135"/>
      <c r="MDV37" s="1135"/>
      <c r="MDW37" s="1135"/>
      <c r="MDX37" s="1135"/>
      <c r="MDY37" s="1135"/>
      <c r="MDZ37" s="1135"/>
      <c r="MEA37" s="1135"/>
      <c r="MEB37" s="1135"/>
      <c r="MEC37" s="1135"/>
      <c r="MED37" s="1135"/>
      <c r="MEE37" s="1135"/>
      <c r="MEF37" s="1135"/>
      <c r="MEG37" s="1135"/>
      <c r="MEH37" s="1135"/>
      <c r="MEI37" s="1135"/>
      <c r="MEJ37" s="1135"/>
      <c r="MEK37" s="1135"/>
      <c r="MEL37" s="1135"/>
      <c r="MEM37" s="1135"/>
      <c r="MEN37" s="1135"/>
      <c r="MEO37" s="1135"/>
      <c r="MEP37" s="1135"/>
      <c r="MEQ37" s="1135"/>
      <c r="MER37" s="1135"/>
      <c r="MES37" s="1135"/>
      <c r="MET37" s="1135"/>
      <c r="MEU37" s="1135"/>
      <c r="MEV37" s="1135"/>
      <c r="MEW37" s="1135"/>
      <c r="MEX37" s="1135"/>
      <c r="MEY37" s="1135"/>
      <c r="MEZ37" s="1135"/>
      <c r="MFA37" s="1135"/>
      <c r="MFB37" s="1135"/>
      <c r="MFC37" s="1135"/>
      <c r="MFD37" s="1135"/>
      <c r="MFE37" s="1135"/>
      <c r="MFF37" s="1135"/>
      <c r="MFG37" s="1135"/>
      <c r="MFH37" s="1135"/>
      <c r="MFI37" s="1135"/>
      <c r="MFJ37" s="1135"/>
      <c r="MFK37" s="1135"/>
      <c r="MFL37" s="1135"/>
      <c r="MFM37" s="1135"/>
      <c r="MFN37" s="1135"/>
      <c r="MFO37" s="1135"/>
      <c r="MFP37" s="1135"/>
      <c r="MFQ37" s="1135"/>
      <c r="MFR37" s="1135"/>
      <c r="MFS37" s="1135"/>
      <c r="MFT37" s="1135"/>
      <c r="MFU37" s="1135"/>
      <c r="MFV37" s="1135"/>
      <c r="MFW37" s="1135"/>
      <c r="MFX37" s="1135"/>
      <c r="MFY37" s="1135"/>
      <c r="MFZ37" s="1135"/>
      <c r="MGA37" s="1135"/>
      <c r="MGB37" s="1135"/>
      <c r="MGC37" s="1135"/>
      <c r="MGD37" s="1135"/>
      <c r="MGE37" s="1135"/>
      <c r="MGF37" s="1135"/>
      <c r="MGG37" s="1135"/>
      <c r="MGH37" s="1135"/>
      <c r="MGI37" s="1135"/>
      <c r="MGJ37" s="1135"/>
      <c r="MGK37" s="1135"/>
      <c r="MGL37" s="1135"/>
      <c r="MGM37" s="1135"/>
      <c r="MGN37" s="1135"/>
      <c r="MGO37" s="1135"/>
      <c r="MGP37" s="1135"/>
      <c r="MGQ37" s="1135"/>
      <c r="MGR37" s="1135"/>
      <c r="MGS37" s="1135"/>
      <c r="MGT37" s="1135"/>
      <c r="MGU37" s="1135"/>
      <c r="MGV37" s="1135"/>
      <c r="MGW37" s="1135"/>
      <c r="MGX37" s="1135"/>
      <c r="MGY37" s="1135"/>
      <c r="MGZ37" s="1135"/>
      <c r="MHA37" s="1135"/>
      <c r="MHB37" s="1135"/>
      <c r="MHC37" s="1135"/>
      <c r="MHD37" s="1135"/>
      <c r="MHE37" s="1135"/>
      <c r="MHF37" s="1135"/>
      <c r="MHG37" s="1135"/>
      <c r="MHH37" s="1135"/>
      <c r="MHI37" s="1135"/>
      <c r="MHJ37" s="1135"/>
      <c r="MHK37" s="1135"/>
      <c r="MHL37" s="1135"/>
      <c r="MHM37" s="1135"/>
      <c r="MHN37" s="1135"/>
      <c r="MHO37" s="1135"/>
      <c r="MHP37" s="1135"/>
      <c r="MHQ37" s="1135"/>
      <c r="MHR37" s="1135"/>
      <c r="MHS37" s="1135"/>
      <c r="MHT37" s="1135"/>
      <c r="MHU37" s="1135"/>
      <c r="MHV37" s="1135"/>
      <c r="MHW37" s="1135"/>
      <c r="MHX37" s="1135"/>
      <c r="MHY37" s="1135"/>
      <c r="MHZ37" s="1135"/>
      <c r="MIA37" s="1135"/>
      <c r="MIB37" s="1135"/>
      <c r="MIC37" s="1135"/>
      <c r="MID37" s="1135"/>
      <c r="MIE37" s="1135"/>
      <c r="MIF37" s="1135"/>
      <c r="MIG37" s="1135"/>
      <c r="MIH37" s="1135"/>
      <c r="MII37" s="1135"/>
      <c r="MIJ37" s="1135"/>
      <c r="MIK37" s="1135"/>
      <c r="MIL37" s="1135"/>
      <c r="MIM37" s="1135"/>
      <c r="MIN37" s="1135"/>
      <c r="MIO37" s="1135"/>
      <c r="MIP37" s="1135"/>
      <c r="MIQ37" s="1135"/>
      <c r="MIR37" s="1135"/>
      <c r="MIS37" s="1135"/>
      <c r="MIT37" s="1135"/>
      <c r="MIU37" s="1135"/>
      <c r="MIV37" s="1135"/>
      <c r="MIW37" s="1135"/>
      <c r="MIX37" s="1135"/>
      <c r="MIY37" s="1135"/>
      <c r="MIZ37" s="1135"/>
      <c r="MJA37" s="1135"/>
      <c r="MJB37" s="1135"/>
      <c r="MJC37" s="1135"/>
      <c r="MJD37" s="1135"/>
      <c r="MJE37" s="1135"/>
      <c r="MJF37" s="1135"/>
      <c r="MJG37" s="1135"/>
      <c r="MJH37" s="1135"/>
      <c r="MJI37" s="1135"/>
      <c r="MJJ37" s="1135"/>
      <c r="MJK37" s="1135"/>
      <c r="MJL37" s="1135"/>
      <c r="MJM37" s="1135"/>
      <c r="MJN37" s="1135"/>
      <c r="MJO37" s="1135"/>
      <c r="MJP37" s="1135"/>
      <c r="MJQ37" s="1135"/>
      <c r="MJR37" s="1135"/>
      <c r="MJS37" s="1135"/>
      <c r="MJT37" s="1135"/>
      <c r="MJU37" s="1135"/>
      <c r="MJV37" s="1135"/>
      <c r="MJW37" s="1135"/>
      <c r="MJX37" s="1135"/>
      <c r="MJY37" s="1135"/>
      <c r="MJZ37" s="1135"/>
      <c r="MKA37" s="1135"/>
      <c r="MKB37" s="1135"/>
      <c r="MKC37" s="1135"/>
      <c r="MKD37" s="1135"/>
      <c r="MKE37" s="1135"/>
      <c r="MKF37" s="1135"/>
      <c r="MKG37" s="1135"/>
      <c r="MKH37" s="1135"/>
      <c r="MKI37" s="1135"/>
      <c r="MKJ37" s="1135"/>
      <c r="MKK37" s="1135"/>
      <c r="MKL37" s="1135"/>
      <c r="MKM37" s="1135"/>
      <c r="MKN37" s="1135"/>
      <c r="MKO37" s="1135"/>
      <c r="MKP37" s="1135"/>
      <c r="MKQ37" s="1135"/>
      <c r="MKR37" s="1135"/>
      <c r="MKS37" s="1135"/>
      <c r="MKT37" s="1135"/>
      <c r="MKU37" s="1135"/>
      <c r="MKV37" s="1135"/>
      <c r="MKW37" s="1135"/>
      <c r="MKX37" s="1135"/>
      <c r="MKY37" s="1135"/>
      <c r="MKZ37" s="1135"/>
      <c r="MLA37" s="1135"/>
      <c r="MLB37" s="1135"/>
      <c r="MLC37" s="1135"/>
      <c r="MLD37" s="1135"/>
      <c r="MLE37" s="1135"/>
      <c r="MLF37" s="1135"/>
      <c r="MLG37" s="1135"/>
      <c r="MLH37" s="1135"/>
      <c r="MLI37" s="1135"/>
      <c r="MLJ37" s="1135"/>
      <c r="MLK37" s="1135"/>
      <c r="MLL37" s="1135"/>
      <c r="MLM37" s="1135"/>
      <c r="MLN37" s="1135"/>
      <c r="MLO37" s="1135"/>
      <c r="MLP37" s="1135"/>
      <c r="MLQ37" s="1135"/>
      <c r="MLR37" s="1135"/>
      <c r="MLS37" s="1135"/>
      <c r="MLT37" s="1135"/>
      <c r="MLU37" s="1135"/>
      <c r="MLV37" s="1135"/>
      <c r="MLW37" s="1135"/>
      <c r="MLX37" s="1135"/>
      <c r="MLY37" s="1135"/>
      <c r="MLZ37" s="1135"/>
      <c r="MMA37" s="1135"/>
      <c r="MMB37" s="1135"/>
      <c r="MMC37" s="1135"/>
      <c r="MMD37" s="1135"/>
      <c r="MME37" s="1135"/>
      <c r="MMF37" s="1135"/>
      <c r="MMG37" s="1135"/>
      <c r="MMH37" s="1135"/>
      <c r="MMI37" s="1135"/>
      <c r="MMJ37" s="1135"/>
      <c r="MMK37" s="1135"/>
      <c r="MML37" s="1135"/>
      <c r="MMM37" s="1135"/>
      <c r="MMN37" s="1135"/>
      <c r="MMO37" s="1135"/>
      <c r="MMP37" s="1135"/>
      <c r="MMQ37" s="1135"/>
      <c r="MMR37" s="1135"/>
      <c r="MMS37" s="1135"/>
      <c r="MMT37" s="1135"/>
      <c r="MMU37" s="1135"/>
      <c r="MMV37" s="1135"/>
      <c r="MMW37" s="1135"/>
      <c r="MMX37" s="1135"/>
      <c r="MMY37" s="1135"/>
      <c r="MMZ37" s="1135"/>
      <c r="MNA37" s="1135"/>
      <c r="MNB37" s="1135"/>
      <c r="MNC37" s="1135"/>
      <c r="MND37" s="1135"/>
      <c r="MNE37" s="1135"/>
      <c r="MNF37" s="1135"/>
      <c r="MNG37" s="1135"/>
      <c r="MNH37" s="1135"/>
      <c r="MNI37" s="1135"/>
      <c r="MNJ37" s="1135"/>
      <c r="MNK37" s="1135"/>
      <c r="MNL37" s="1135"/>
      <c r="MNM37" s="1135"/>
      <c r="MNN37" s="1135"/>
      <c r="MNO37" s="1135"/>
      <c r="MNP37" s="1135"/>
      <c r="MNQ37" s="1135"/>
      <c r="MNR37" s="1135"/>
      <c r="MNS37" s="1135"/>
      <c r="MNT37" s="1135"/>
      <c r="MNU37" s="1135"/>
      <c r="MNV37" s="1135"/>
      <c r="MNW37" s="1135"/>
      <c r="MNX37" s="1135"/>
      <c r="MNY37" s="1135"/>
      <c r="MNZ37" s="1135"/>
      <c r="MOA37" s="1135"/>
      <c r="MOB37" s="1135"/>
      <c r="MOC37" s="1135"/>
      <c r="MOD37" s="1135"/>
      <c r="MOE37" s="1135"/>
      <c r="MOF37" s="1135"/>
      <c r="MOG37" s="1135"/>
      <c r="MOH37" s="1135"/>
      <c r="MOI37" s="1135"/>
      <c r="MOJ37" s="1135"/>
      <c r="MOK37" s="1135"/>
      <c r="MOL37" s="1135"/>
      <c r="MOM37" s="1135"/>
      <c r="MON37" s="1135"/>
      <c r="MOO37" s="1135"/>
      <c r="MOP37" s="1135"/>
      <c r="MOQ37" s="1135"/>
      <c r="MOR37" s="1135"/>
      <c r="MOS37" s="1135"/>
      <c r="MOT37" s="1135"/>
      <c r="MOU37" s="1135"/>
      <c r="MOV37" s="1135"/>
      <c r="MOW37" s="1135"/>
      <c r="MOX37" s="1135"/>
      <c r="MOY37" s="1135"/>
      <c r="MOZ37" s="1135"/>
      <c r="MPA37" s="1135"/>
      <c r="MPB37" s="1135"/>
      <c r="MPC37" s="1135"/>
      <c r="MPD37" s="1135"/>
      <c r="MPE37" s="1135"/>
      <c r="MPF37" s="1135"/>
      <c r="MPG37" s="1135"/>
      <c r="MPH37" s="1135"/>
      <c r="MPI37" s="1135"/>
      <c r="MPJ37" s="1135"/>
      <c r="MPK37" s="1135"/>
      <c r="MPL37" s="1135"/>
      <c r="MPM37" s="1135"/>
      <c r="MPN37" s="1135"/>
      <c r="MPO37" s="1135"/>
      <c r="MPP37" s="1135"/>
      <c r="MPQ37" s="1135"/>
      <c r="MPR37" s="1135"/>
      <c r="MPS37" s="1135"/>
      <c r="MPT37" s="1135"/>
      <c r="MPU37" s="1135"/>
      <c r="MPV37" s="1135"/>
      <c r="MPW37" s="1135"/>
      <c r="MPX37" s="1135"/>
      <c r="MPY37" s="1135"/>
      <c r="MPZ37" s="1135"/>
      <c r="MQA37" s="1135"/>
      <c r="MQB37" s="1135"/>
      <c r="MQC37" s="1135"/>
      <c r="MQD37" s="1135"/>
      <c r="MQE37" s="1135"/>
      <c r="MQF37" s="1135"/>
      <c r="MQG37" s="1135"/>
      <c r="MQH37" s="1135"/>
      <c r="MQI37" s="1135"/>
      <c r="MQJ37" s="1135"/>
      <c r="MQK37" s="1135"/>
      <c r="MQL37" s="1135"/>
      <c r="MQM37" s="1135"/>
      <c r="MQN37" s="1135"/>
      <c r="MQO37" s="1135"/>
      <c r="MQP37" s="1135"/>
      <c r="MQQ37" s="1135"/>
      <c r="MQR37" s="1135"/>
      <c r="MQS37" s="1135"/>
      <c r="MQT37" s="1135"/>
      <c r="MQU37" s="1135"/>
      <c r="MQV37" s="1135"/>
      <c r="MQW37" s="1135"/>
      <c r="MQX37" s="1135"/>
      <c r="MQY37" s="1135"/>
      <c r="MQZ37" s="1135"/>
      <c r="MRA37" s="1135"/>
      <c r="MRB37" s="1135"/>
      <c r="MRC37" s="1135"/>
      <c r="MRD37" s="1135"/>
      <c r="MRE37" s="1135"/>
      <c r="MRF37" s="1135"/>
      <c r="MRG37" s="1135"/>
      <c r="MRH37" s="1135"/>
      <c r="MRI37" s="1135"/>
      <c r="MRJ37" s="1135"/>
      <c r="MRK37" s="1135"/>
      <c r="MRL37" s="1135"/>
      <c r="MRM37" s="1135"/>
      <c r="MRN37" s="1135"/>
      <c r="MRO37" s="1135"/>
      <c r="MRP37" s="1135"/>
      <c r="MRQ37" s="1135"/>
      <c r="MRR37" s="1135"/>
      <c r="MRS37" s="1135"/>
      <c r="MRT37" s="1135"/>
      <c r="MRU37" s="1135"/>
      <c r="MRV37" s="1135"/>
      <c r="MRW37" s="1135"/>
      <c r="MRX37" s="1135"/>
      <c r="MRY37" s="1135"/>
      <c r="MRZ37" s="1135"/>
      <c r="MSA37" s="1135"/>
      <c r="MSB37" s="1135"/>
      <c r="MSC37" s="1135"/>
      <c r="MSD37" s="1135"/>
      <c r="MSE37" s="1135"/>
      <c r="MSF37" s="1135"/>
      <c r="MSG37" s="1135"/>
      <c r="MSH37" s="1135"/>
      <c r="MSI37" s="1135"/>
      <c r="MSJ37" s="1135"/>
      <c r="MSK37" s="1135"/>
      <c r="MSL37" s="1135"/>
      <c r="MSM37" s="1135"/>
      <c r="MSN37" s="1135"/>
      <c r="MSO37" s="1135"/>
      <c r="MSP37" s="1135"/>
      <c r="MSQ37" s="1135"/>
      <c r="MSR37" s="1135"/>
      <c r="MSS37" s="1135"/>
      <c r="MST37" s="1135"/>
      <c r="MSU37" s="1135"/>
      <c r="MSV37" s="1135"/>
      <c r="MSW37" s="1135"/>
      <c r="MSX37" s="1135"/>
      <c r="MSY37" s="1135"/>
      <c r="MSZ37" s="1135"/>
      <c r="MTA37" s="1135"/>
      <c r="MTB37" s="1135"/>
      <c r="MTC37" s="1135"/>
      <c r="MTD37" s="1135"/>
      <c r="MTE37" s="1135"/>
      <c r="MTF37" s="1135"/>
      <c r="MTG37" s="1135"/>
      <c r="MTH37" s="1135"/>
      <c r="MTI37" s="1135"/>
      <c r="MTJ37" s="1135"/>
      <c r="MTK37" s="1135"/>
      <c r="MTL37" s="1135"/>
      <c r="MTM37" s="1135"/>
      <c r="MTN37" s="1135"/>
      <c r="MTO37" s="1135"/>
      <c r="MTP37" s="1135"/>
      <c r="MTQ37" s="1135"/>
      <c r="MTR37" s="1135"/>
      <c r="MTS37" s="1135"/>
      <c r="MTT37" s="1135"/>
      <c r="MTU37" s="1135"/>
      <c r="MTV37" s="1135"/>
      <c r="MTW37" s="1135"/>
      <c r="MTX37" s="1135"/>
      <c r="MTY37" s="1135"/>
      <c r="MTZ37" s="1135"/>
      <c r="MUA37" s="1135"/>
      <c r="MUB37" s="1135"/>
      <c r="MUC37" s="1135"/>
      <c r="MUD37" s="1135"/>
      <c r="MUE37" s="1135"/>
      <c r="MUF37" s="1135"/>
      <c r="MUG37" s="1135"/>
      <c r="MUH37" s="1135"/>
      <c r="MUI37" s="1135"/>
      <c r="MUJ37" s="1135"/>
      <c r="MUK37" s="1135"/>
      <c r="MUL37" s="1135"/>
      <c r="MUM37" s="1135"/>
      <c r="MUN37" s="1135"/>
      <c r="MUO37" s="1135"/>
      <c r="MUP37" s="1135"/>
      <c r="MUQ37" s="1135"/>
      <c r="MUR37" s="1135"/>
      <c r="MUS37" s="1135"/>
      <c r="MUT37" s="1135"/>
      <c r="MUU37" s="1135"/>
      <c r="MUV37" s="1135"/>
      <c r="MUW37" s="1135"/>
      <c r="MUX37" s="1135"/>
      <c r="MUY37" s="1135"/>
      <c r="MUZ37" s="1135"/>
      <c r="MVA37" s="1135"/>
      <c r="MVB37" s="1135"/>
      <c r="MVC37" s="1135"/>
      <c r="MVD37" s="1135"/>
      <c r="MVE37" s="1135"/>
      <c r="MVF37" s="1135"/>
      <c r="MVG37" s="1135"/>
      <c r="MVH37" s="1135"/>
      <c r="MVI37" s="1135"/>
      <c r="MVJ37" s="1135"/>
      <c r="MVK37" s="1135"/>
      <c r="MVL37" s="1135"/>
      <c r="MVM37" s="1135"/>
      <c r="MVN37" s="1135"/>
      <c r="MVO37" s="1135"/>
      <c r="MVP37" s="1135"/>
      <c r="MVQ37" s="1135"/>
      <c r="MVR37" s="1135"/>
      <c r="MVS37" s="1135"/>
      <c r="MVT37" s="1135"/>
      <c r="MVU37" s="1135"/>
      <c r="MVV37" s="1135"/>
      <c r="MVW37" s="1135"/>
      <c r="MVX37" s="1135"/>
      <c r="MVY37" s="1135"/>
      <c r="MVZ37" s="1135"/>
      <c r="MWA37" s="1135"/>
      <c r="MWB37" s="1135"/>
      <c r="MWC37" s="1135"/>
      <c r="MWD37" s="1135"/>
      <c r="MWE37" s="1135"/>
      <c r="MWF37" s="1135"/>
      <c r="MWG37" s="1135"/>
      <c r="MWH37" s="1135"/>
      <c r="MWI37" s="1135"/>
      <c r="MWJ37" s="1135"/>
      <c r="MWK37" s="1135"/>
      <c r="MWL37" s="1135"/>
      <c r="MWM37" s="1135"/>
      <c r="MWN37" s="1135"/>
      <c r="MWO37" s="1135"/>
      <c r="MWP37" s="1135"/>
      <c r="MWQ37" s="1135"/>
      <c r="MWR37" s="1135"/>
      <c r="MWS37" s="1135"/>
      <c r="MWT37" s="1135"/>
      <c r="MWU37" s="1135"/>
      <c r="MWV37" s="1135"/>
      <c r="MWW37" s="1135"/>
      <c r="MWX37" s="1135"/>
      <c r="MWY37" s="1135"/>
      <c r="MWZ37" s="1135"/>
      <c r="MXA37" s="1135"/>
      <c r="MXB37" s="1135"/>
      <c r="MXC37" s="1135"/>
      <c r="MXD37" s="1135"/>
      <c r="MXE37" s="1135"/>
      <c r="MXF37" s="1135"/>
      <c r="MXG37" s="1135"/>
      <c r="MXH37" s="1135"/>
      <c r="MXI37" s="1135"/>
      <c r="MXJ37" s="1135"/>
      <c r="MXK37" s="1135"/>
      <c r="MXL37" s="1135"/>
      <c r="MXM37" s="1135"/>
      <c r="MXN37" s="1135"/>
      <c r="MXO37" s="1135"/>
      <c r="MXP37" s="1135"/>
      <c r="MXQ37" s="1135"/>
      <c r="MXR37" s="1135"/>
      <c r="MXS37" s="1135"/>
      <c r="MXT37" s="1135"/>
      <c r="MXU37" s="1135"/>
      <c r="MXV37" s="1135"/>
      <c r="MXW37" s="1135"/>
      <c r="MXX37" s="1135"/>
      <c r="MXY37" s="1135"/>
      <c r="MXZ37" s="1135"/>
      <c r="MYA37" s="1135"/>
      <c r="MYB37" s="1135"/>
      <c r="MYC37" s="1135"/>
      <c r="MYD37" s="1135"/>
      <c r="MYE37" s="1135"/>
      <c r="MYF37" s="1135"/>
      <c r="MYG37" s="1135"/>
      <c r="MYH37" s="1135"/>
      <c r="MYI37" s="1135"/>
      <c r="MYJ37" s="1135"/>
      <c r="MYK37" s="1135"/>
      <c r="MYL37" s="1135"/>
      <c r="MYM37" s="1135"/>
      <c r="MYN37" s="1135"/>
      <c r="MYO37" s="1135"/>
      <c r="MYP37" s="1135"/>
      <c r="MYQ37" s="1135"/>
      <c r="MYR37" s="1135"/>
      <c r="MYS37" s="1135"/>
      <c r="MYT37" s="1135"/>
      <c r="MYU37" s="1135"/>
      <c r="MYV37" s="1135"/>
      <c r="MYW37" s="1135"/>
      <c r="MYX37" s="1135"/>
      <c r="MYY37" s="1135"/>
      <c r="MYZ37" s="1135"/>
      <c r="MZA37" s="1135"/>
      <c r="MZB37" s="1135"/>
      <c r="MZC37" s="1135"/>
      <c r="MZD37" s="1135"/>
      <c r="MZE37" s="1135"/>
      <c r="MZF37" s="1135"/>
      <c r="MZG37" s="1135"/>
      <c r="MZH37" s="1135"/>
      <c r="MZI37" s="1135"/>
      <c r="MZJ37" s="1135"/>
      <c r="MZK37" s="1135"/>
      <c r="MZL37" s="1135"/>
      <c r="MZM37" s="1135"/>
      <c r="MZN37" s="1135"/>
      <c r="MZO37" s="1135"/>
      <c r="MZP37" s="1135"/>
      <c r="MZQ37" s="1135"/>
      <c r="MZR37" s="1135"/>
      <c r="MZS37" s="1135"/>
      <c r="MZT37" s="1135"/>
      <c r="MZU37" s="1135"/>
      <c r="MZV37" s="1135"/>
      <c r="MZW37" s="1135"/>
      <c r="MZX37" s="1135"/>
      <c r="MZY37" s="1135"/>
      <c r="MZZ37" s="1135"/>
      <c r="NAA37" s="1135"/>
      <c r="NAB37" s="1135"/>
      <c r="NAC37" s="1135"/>
      <c r="NAD37" s="1135"/>
      <c r="NAE37" s="1135"/>
      <c r="NAF37" s="1135"/>
      <c r="NAG37" s="1135"/>
      <c r="NAH37" s="1135"/>
      <c r="NAI37" s="1135"/>
      <c r="NAJ37" s="1135"/>
      <c r="NAK37" s="1135"/>
      <c r="NAL37" s="1135"/>
      <c r="NAM37" s="1135"/>
      <c r="NAN37" s="1135"/>
      <c r="NAO37" s="1135"/>
      <c r="NAP37" s="1135"/>
      <c r="NAQ37" s="1135"/>
      <c r="NAR37" s="1135"/>
      <c r="NAS37" s="1135"/>
      <c r="NAT37" s="1135"/>
      <c r="NAU37" s="1135"/>
      <c r="NAV37" s="1135"/>
      <c r="NAW37" s="1135"/>
      <c r="NAX37" s="1135"/>
      <c r="NAY37" s="1135"/>
      <c r="NAZ37" s="1135"/>
      <c r="NBA37" s="1135"/>
      <c r="NBB37" s="1135"/>
      <c r="NBC37" s="1135"/>
      <c r="NBD37" s="1135"/>
      <c r="NBE37" s="1135"/>
      <c r="NBF37" s="1135"/>
      <c r="NBG37" s="1135"/>
      <c r="NBH37" s="1135"/>
      <c r="NBI37" s="1135"/>
      <c r="NBJ37" s="1135"/>
      <c r="NBK37" s="1135"/>
      <c r="NBL37" s="1135"/>
      <c r="NBM37" s="1135"/>
      <c r="NBN37" s="1135"/>
      <c r="NBO37" s="1135"/>
      <c r="NBP37" s="1135"/>
      <c r="NBQ37" s="1135"/>
      <c r="NBR37" s="1135"/>
      <c r="NBS37" s="1135"/>
      <c r="NBT37" s="1135"/>
      <c r="NBU37" s="1135"/>
      <c r="NBV37" s="1135"/>
      <c r="NBW37" s="1135"/>
      <c r="NBX37" s="1135"/>
      <c r="NBY37" s="1135"/>
      <c r="NBZ37" s="1135"/>
      <c r="NCA37" s="1135"/>
      <c r="NCB37" s="1135"/>
      <c r="NCC37" s="1135"/>
      <c r="NCD37" s="1135"/>
      <c r="NCE37" s="1135"/>
      <c r="NCF37" s="1135"/>
      <c r="NCG37" s="1135"/>
      <c r="NCH37" s="1135"/>
      <c r="NCI37" s="1135"/>
      <c r="NCJ37" s="1135"/>
      <c r="NCK37" s="1135"/>
      <c r="NCL37" s="1135"/>
      <c r="NCM37" s="1135"/>
      <c r="NCN37" s="1135"/>
      <c r="NCO37" s="1135"/>
      <c r="NCP37" s="1135"/>
      <c r="NCQ37" s="1135"/>
      <c r="NCR37" s="1135"/>
      <c r="NCS37" s="1135"/>
      <c r="NCT37" s="1135"/>
      <c r="NCU37" s="1135"/>
      <c r="NCV37" s="1135"/>
      <c r="NCW37" s="1135"/>
      <c r="NCX37" s="1135"/>
      <c r="NCY37" s="1135"/>
      <c r="NCZ37" s="1135"/>
      <c r="NDA37" s="1135"/>
      <c r="NDB37" s="1135"/>
      <c r="NDC37" s="1135"/>
      <c r="NDD37" s="1135"/>
      <c r="NDE37" s="1135"/>
      <c r="NDF37" s="1135"/>
      <c r="NDG37" s="1135"/>
      <c r="NDH37" s="1135"/>
      <c r="NDI37" s="1135"/>
      <c r="NDJ37" s="1135"/>
      <c r="NDK37" s="1135"/>
      <c r="NDL37" s="1135"/>
      <c r="NDM37" s="1135"/>
      <c r="NDN37" s="1135"/>
      <c r="NDO37" s="1135"/>
      <c r="NDP37" s="1135"/>
      <c r="NDQ37" s="1135"/>
      <c r="NDR37" s="1135"/>
      <c r="NDS37" s="1135"/>
      <c r="NDT37" s="1135"/>
      <c r="NDU37" s="1135"/>
      <c r="NDV37" s="1135"/>
      <c r="NDW37" s="1135"/>
      <c r="NDX37" s="1135"/>
      <c r="NDY37" s="1135"/>
      <c r="NDZ37" s="1135"/>
      <c r="NEA37" s="1135"/>
      <c r="NEB37" s="1135"/>
      <c r="NEC37" s="1135"/>
      <c r="NED37" s="1135"/>
      <c r="NEE37" s="1135"/>
      <c r="NEF37" s="1135"/>
      <c r="NEG37" s="1135"/>
      <c r="NEH37" s="1135"/>
      <c r="NEI37" s="1135"/>
      <c r="NEJ37" s="1135"/>
      <c r="NEK37" s="1135"/>
      <c r="NEL37" s="1135"/>
      <c r="NEM37" s="1135"/>
      <c r="NEN37" s="1135"/>
      <c r="NEO37" s="1135"/>
      <c r="NEP37" s="1135"/>
      <c r="NEQ37" s="1135"/>
      <c r="NER37" s="1135"/>
      <c r="NES37" s="1135"/>
      <c r="NET37" s="1135"/>
      <c r="NEU37" s="1135"/>
      <c r="NEV37" s="1135"/>
      <c r="NEW37" s="1135"/>
      <c r="NEX37" s="1135"/>
      <c r="NEY37" s="1135"/>
      <c r="NEZ37" s="1135"/>
      <c r="NFA37" s="1135"/>
      <c r="NFB37" s="1135"/>
      <c r="NFC37" s="1135"/>
      <c r="NFD37" s="1135"/>
      <c r="NFE37" s="1135"/>
      <c r="NFF37" s="1135"/>
      <c r="NFG37" s="1135"/>
      <c r="NFH37" s="1135"/>
      <c r="NFI37" s="1135"/>
      <c r="NFJ37" s="1135"/>
      <c r="NFK37" s="1135"/>
      <c r="NFL37" s="1135"/>
      <c r="NFM37" s="1135"/>
      <c r="NFN37" s="1135"/>
      <c r="NFO37" s="1135"/>
      <c r="NFP37" s="1135"/>
      <c r="NFQ37" s="1135"/>
      <c r="NFR37" s="1135"/>
      <c r="NFS37" s="1135"/>
      <c r="NFT37" s="1135"/>
      <c r="NFU37" s="1135"/>
      <c r="NFV37" s="1135"/>
      <c r="NFW37" s="1135"/>
      <c r="NFX37" s="1135"/>
      <c r="NFY37" s="1135"/>
      <c r="NFZ37" s="1135"/>
      <c r="NGA37" s="1135"/>
      <c r="NGB37" s="1135"/>
      <c r="NGC37" s="1135"/>
      <c r="NGD37" s="1135"/>
      <c r="NGE37" s="1135"/>
      <c r="NGF37" s="1135"/>
      <c r="NGG37" s="1135"/>
      <c r="NGH37" s="1135"/>
      <c r="NGI37" s="1135"/>
      <c r="NGJ37" s="1135"/>
      <c r="NGK37" s="1135"/>
      <c r="NGL37" s="1135"/>
      <c r="NGM37" s="1135"/>
      <c r="NGN37" s="1135"/>
      <c r="NGO37" s="1135"/>
      <c r="NGP37" s="1135"/>
      <c r="NGQ37" s="1135"/>
      <c r="NGR37" s="1135"/>
      <c r="NGS37" s="1135"/>
      <c r="NGT37" s="1135"/>
      <c r="NGU37" s="1135"/>
      <c r="NGV37" s="1135"/>
      <c r="NGW37" s="1135"/>
      <c r="NGX37" s="1135"/>
      <c r="NGY37" s="1135"/>
      <c r="NGZ37" s="1135"/>
      <c r="NHA37" s="1135"/>
      <c r="NHB37" s="1135"/>
      <c r="NHC37" s="1135"/>
      <c r="NHD37" s="1135"/>
      <c r="NHE37" s="1135"/>
      <c r="NHF37" s="1135"/>
      <c r="NHG37" s="1135"/>
      <c r="NHH37" s="1135"/>
      <c r="NHI37" s="1135"/>
      <c r="NHJ37" s="1135"/>
      <c r="NHK37" s="1135"/>
      <c r="NHL37" s="1135"/>
      <c r="NHM37" s="1135"/>
      <c r="NHN37" s="1135"/>
      <c r="NHO37" s="1135"/>
      <c r="NHP37" s="1135"/>
      <c r="NHQ37" s="1135"/>
      <c r="NHR37" s="1135"/>
      <c r="NHS37" s="1135"/>
      <c r="NHT37" s="1135"/>
      <c r="NHU37" s="1135"/>
      <c r="NHV37" s="1135"/>
      <c r="NHW37" s="1135"/>
      <c r="NHX37" s="1135"/>
      <c r="NHY37" s="1135"/>
      <c r="NHZ37" s="1135"/>
      <c r="NIA37" s="1135"/>
      <c r="NIB37" s="1135"/>
      <c r="NIC37" s="1135"/>
      <c r="NID37" s="1135"/>
      <c r="NIE37" s="1135"/>
      <c r="NIF37" s="1135"/>
      <c r="NIG37" s="1135"/>
      <c r="NIH37" s="1135"/>
      <c r="NII37" s="1135"/>
      <c r="NIJ37" s="1135"/>
      <c r="NIK37" s="1135"/>
      <c r="NIL37" s="1135"/>
      <c r="NIM37" s="1135"/>
      <c r="NIN37" s="1135"/>
      <c r="NIO37" s="1135"/>
      <c r="NIP37" s="1135"/>
      <c r="NIQ37" s="1135"/>
      <c r="NIR37" s="1135"/>
      <c r="NIS37" s="1135"/>
      <c r="NIT37" s="1135"/>
      <c r="NIU37" s="1135"/>
      <c r="NIV37" s="1135"/>
      <c r="NIW37" s="1135"/>
      <c r="NIX37" s="1135"/>
      <c r="NIY37" s="1135"/>
      <c r="NIZ37" s="1135"/>
      <c r="NJA37" s="1135"/>
      <c r="NJB37" s="1135"/>
      <c r="NJC37" s="1135"/>
      <c r="NJD37" s="1135"/>
      <c r="NJE37" s="1135"/>
      <c r="NJF37" s="1135"/>
      <c r="NJG37" s="1135"/>
      <c r="NJH37" s="1135"/>
      <c r="NJI37" s="1135"/>
      <c r="NJJ37" s="1135"/>
      <c r="NJK37" s="1135"/>
      <c r="NJL37" s="1135"/>
      <c r="NJM37" s="1135"/>
      <c r="NJN37" s="1135"/>
      <c r="NJO37" s="1135"/>
      <c r="NJP37" s="1135"/>
      <c r="NJQ37" s="1135"/>
      <c r="NJR37" s="1135"/>
      <c r="NJS37" s="1135"/>
      <c r="NJT37" s="1135"/>
      <c r="NJU37" s="1135"/>
      <c r="NJV37" s="1135"/>
      <c r="NJW37" s="1135"/>
      <c r="NJX37" s="1135"/>
      <c r="NJY37" s="1135"/>
      <c r="NJZ37" s="1135"/>
      <c r="NKA37" s="1135"/>
      <c r="NKB37" s="1135"/>
      <c r="NKC37" s="1135"/>
      <c r="NKD37" s="1135"/>
      <c r="NKE37" s="1135"/>
      <c r="NKF37" s="1135"/>
      <c r="NKG37" s="1135"/>
      <c r="NKH37" s="1135"/>
      <c r="NKI37" s="1135"/>
      <c r="NKJ37" s="1135"/>
      <c r="NKK37" s="1135"/>
      <c r="NKL37" s="1135"/>
      <c r="NKM37" s="1135"/>
      <c r="NKN37" s="1135"/>
      <c r="NKO37" s="1135"/>
      <c r="NKP37" s="1135"/>
      <c r="NKQ37" s="1135"/>
      <c r="NKR37" s="1135"/>
      <c r="NKS37" s="1135"/>
      <c r="NKT37" s="1135"/>
      <c r="NKU37" s="1135"/>
      <c r="NKV37" s="1135"/>
      <c r="NKW37" s="1135"/>
      <c r="NKX37" s="1135"/>
      <c r="NKY37" s="1135"/>
      <c r="NKZ37" s="1135"/>
      <c r="NLA37" s="1135"/>
      <c r="NLB37" s="1135"/>
      <c r="NLC37" s="1135"/>
      <c r="NLD37" s="1135"/>
      <c r="NLE37" s="1135"/>
      <c r="NLF37" s="1135"/>
      <c r="NLG37" s="1135"/>
      <c r="NLH37" s="1135"/>
      <c r="NLI37" s="1135"/>
      <c r="NLJ37" s="1135"/>
      <c r="NLK37" s="1135"/>
      <c r="NLL37" s="1135"/>
      <c r="NLM37" s="1135"/>
      <c r="NLN37" s="1135"/>
      <c r="NLO37" s="1135"/>
      <c r="NLP37" s="1135"/>
      <c r="NLQ37" s="1135"/>
      <c r="NLR37" s="1135"/>
      <c r="NLS37" s="1135"/>
      <c r="NLT37" s="1135"/>
      <c r="NLU37" s="1135"/>
      <c r="NLV37" s="1135"/>
      <c r="NLW37" s="1135"/>
      <c r="NLX37" s="1135"/>
      <c r="NLY37" s="1135"/>
      <c r="NLZ37" s="1135"/>
      <c r="NMA37" s="1135"/>
      <c r="NMB37" s="1135"/>
      <c r="NMC37" s="1135"/>
      <c r="NMD37" s="1135"/>
      <c r="NME37" s="1135"/>
      <c r="NMF37" s="1135"/>
      <c r="NMG37" s="1135"/>
      <c r="NMH37" s="1135"/>
      <c r="NMI37" s="1135"/>
      <c r="NMJ37" s="1135"/>
      <c r="NMK37" s="1135"/>
      <c r="NML37" s="1135"/>
      <c r="NMM37" s="1135"/>
      <c r="NMN37" s="1135"/>
      <c r="NMO37" s="1135"/>
      <c r="NMP37" s="1135"/>
      <c r="NMQ37" s="1135"/>
      <c r="NMR37" s="1135"/>
      <c r="NMS37" s="1135"/>
      <c r="NMT37" s="1135"/>
      <c r="NMU37" s="1135"/>
      <c r="NMV37" s="1135"/>
      <c r="NMW37" s="1135"/>
      <c r="NMX37" s="1135"/>
      <c r="NMY37" s="1135"/>
      <c r="NMZ37" s="1135"/>
      <c r="NNA37" s="1135"/>
      <c r="NNB37" s="1135"/>
      <c r="NNC37" s="1135"/>
      <c r="NND37" s="1135"/>
      <c r="NNE37" s="1135"/>
      <c r="NNF37" s="1135"/>
      <c r="NNG37" s="1135"/>
      <c r="NNH37" s="1135"/>
      <c r="NNI37" s="1135"/>
      <c r="NNJ37" s="1135"/>
      <c r="NNK37" s="1135"/>
      <c r="NNL37" s="1135"/>
      <c r="NNM37" s="1135"/>
      <c r="NNN37" s="1135"/>
      <c r="NNO37" s="1135"/>
      <c r="NNP37" s="1135"/>
      <c r="NNQ37" s="1135"/>
      <c r="NNR37" s="1135"/>
      <c r="NNS37" s="1135"/>
      <c r="NNT37" s="1135"/>
      <c r="NNU37" s="1135"/>
      <c r="NNV37" s="1135"/>
      <c r="NNW37" s="1135"/>
      <c r="NNX37" s="1135"/>
      <c r="NNY37" s="1135"/>
      <c r="NNZ37" s="1135"/>
      <c r="NOA37" s="1135"/>
      <c r="NOB37" s="1135"/>
      <c r="NOC37" s="1135"/>
      <c r="NOD37" s="1135"/>
      <c r="NOE37" s="1135"/>
      <c r="NOF37" s="1135"/>
      <c r="NOG37" s="1135"/>
      <c r="NOH37" s="1135"/>
      <c r="NOI37" s="1135"/>
      <c r="NOJ37" s="1135"/>
      <c r="NOK37" s="1135"/>
      <c r="NOL37" s="1135"/>
      <c r="NOM37" s="1135"/>
      <c r="NON37" s="1135"/>
      <c r="NOO37" s="1135"/>
      <c r="NOP37" s="1135"/>
      <c r="NOQ37" s="1135"/>
      <c r="NOR37" s="1135"/>
      <c r="NOS37" s="1135"/>
      <c r="NOT37" s="1135"/>
      <c r="NOU37" s="1135"/>
      <c r="NOV37" s="1135"/>
      <c r="NOW37" s="1135"/>
      <c r="NOX37" s="1135"/>
      <c r="NOY37" s="1135"/>
      <c r="NOZ37" s="1135"/>
      <c r="NPA37" s="1135"/>
      <c r="NPB37" s="1135"/>
      <c r="NPC37" s="1135"/>
      <c r="NPD37" s="1135"/>
      <c r="NPE37" s="1135"/>
      <c r="NPF37" s="1135"/>
      <c r="NPG37" s="1135"/>
      <c r="NPH37" s="1135"/>
      <c r="NPI37" s="1135"/>
      <c r="NPJ37" s="1135"/>
      <c r="NPK37" s="1135"/>
      <c r="NPL37" s="1135"/>
      <c r="NPM37" s="1135"/>
      <c r="NPN37" s="1135"/>
      <c r="NPO37" s="1135"/>
      <c r="NPP37" s="1135"/>
      <c r="NPQ37" s="1135"/>
      <c r="NPR37" s="1135"/>
      <c r="NPS37" s="1135"/>
      <c r="NPT37" s="1135"/>
      <c r="NPU37" s="1135"/>
      <c r="NPV37" s="1135"/>
      <c r="NPW37" s="1135"/>
      <c r="NPX37" s="1135"/>
      <c r="NPY37" s="1135"/>
      <c r="NPZ37" s="1135"/>
      <c r="NQA37" s="1135"/>
      <c r="NQB37" s="1135"/>
      <c r="NQC37" s="1135"/>
      <c r="NQD37" s="1135"/>
      <c r="NQE37" s="1135"/>
      <c r="NQF37" s="1135"/>
      <c r="NQG37" s="1135"/>
      <c r="NQH37" s="1135"/>
      <c r="NQI37" s="1135"/>
      <c r="NQJ37" s="1135"/>
      <c r="NQK37" s="1135"/>
      <c r="NQL37" s="1135"/>
      <c r="NQM37" s="1135"/>
      <c r="NQN37" s="1135"/>
      <c r="NQO37" s="1135"/>
      <c r="NQP37" s="1135"/>
      <c r="NQQ37" s="1135"/>
      <c r="NQR37" s="1135"/>
      <c r="NQS37" s="1135"/>
      <c r="NQT37" s="1135"/>
      <c r="NQU37" s="1135"/>
      <c r="NQV37" s="1135"/>
      <c r="NQW37" s="1135"/>
      <c r="NQX37" s="1135"/>
      <c r="NQY37" s="1135"/>
      <c r="NQZ37" s="1135"/>
      <c r="NRA37" s="1135"/>
      <c r="NRB37" s="1135"/>
      <c r="NRC37" s="1135"/>
      <c r="NRD37" s="1135"/>
      <c r="NRE37" s="1135"/>
      <c r="NRF37" s="1135"/>
      <c r="NRG37" s="1135"/>
      <c r="NRH37" s="1135"/>
      <c r="NRI37" s="1135"/>
      <c r="NRJ37" s="1135"/>
      <c r="NRK37" s="1135"/>
      <c r="NRL37" s="1135"/>
      <c r="NRM37" s="1135"/>
      <c r="NRN37" s="1135"/>
      <c r="NRO37" s="1135"/>
      <c r="NRP37" s="1135"/>
      <c r="NRQ37" s="1135"/>
      <c r="NRR37" s="1135"/>
      <c r="NRS37" s="1135"/>
      <c r="NRT37" s="1135"/>
      <c r="NRU37" s="1135"/>
      <c r="NRV37" s="1135"/>
      <c r="NRW37" s="1135"/>
      <c r="NRX37" s="1135"/>
      <c r="NRY37" s="1135"/>
      <c r="NRZ37" s="1135"/>
      <c r="NSA37" s="1135"/>
      <c r="NSB37" s="1135"/>
      <c r="NSC37" s="1135"/>
      <c r="NSD37" s="1135"/>
      <c r="NSE37" s="1135"/>
      <c r="NSF37" s="1135"/>
      <c r="NSG37" s="1135"/>
      <c r="NSH37" s="1135"/>
      <c r="NSI37" s="1135"/>
      <c r="NSJ37" s="1135"/>
      <c r="NSK37" s="1135"/>
      <c r="NSL37" s="1135"/>
      <c r="NSM37" s="1135"/>
      <c r="NSN37" s="1135"/>
      <c r="NSO37" s="1135"/>
      <c r="NSP37" s="1135"/>
      <c r="NSQ37" s="1135"/>
      <c r="NSR37" s="1135"/>
      <c r="NSS37" s="1135"/>
      <c r="NST37" s="1135"/>
      <c r="NSU37" s="1135"/>
      <c r="NSV37" s="1135"/>
      <c r="NSW37" s="1135"/>
      <c r="NSX37" s="1135"/>
      <c r="NSY37" s="1135"/>
      <c r="NSZ37" s="1135"/>
      <c r="NTA37" s="1135"/>
      <c r="NTB37" s="1135"/>
      <c r="NTC37" s="1135"/>
      <c r="NTD37" s="1135"/>
      <c r="NTE37" s="1135"/>
      <c r="NTF37" s="1135"/>
      <c r="NTG37" s="1135"/>
      <c r="NTH37" s="1135"/>
      <c r="NTI37" s="1135"/>
      <c r="NTJ37" s="1135"/>
      <c r="NTK37" s="1135"/>
      <c r="NTL37" s="1135"/>
      <c r="NTM37" s="1135"/>
      <c r="NTN37" s="1135"/>
      <c r="NTO37" s="1135"/>
      <c r="NTP37" s="1135"/>
      <c r="NTQ37" s="1135"/>
      <c r="NTR37" s="1135"/>
      <c r="NTS37" s="1135"/>
      <c r="NTT37" s="1135"/>
      <c r="NTU37" s="1135"/>
      <c r="NTV37" s="1135"/>
      <c r="NTW37" s="1135"/>
      <c r="NTX37" s="1135"/>
      <c r="NTY37" s="1135"/>
      <c r="NTZ37" s="1135"/>
      <c r="NUA37" s="1135"/>
      <c r="NUB37" s="1135"/>
      <c r="NUC37" s="1135"/>
      <c r="NUD37" s="1135"/>
      <c r="NUE37" s="1135"/>
      <c r="NUF37" s="1135"/>
      <c r="NUG37" s="1135"/>
      <c r="NUH37" s="1135"/>
      <c r="NUI37" s="1135"/>
      <c r="NUJ37" s="1135"/>
      <c r="NUK37" s="1135"/>
      <c r="NUL37" s="1135"/>
      <c r="NUM37" s="1135"/>
      <c r="NUN37" s="1135"/>
      <c r="NUO37" s="1135"/>
      <c r="NUP37" s="1135"/>
      <c r="NUQ37" s="1135"/>
      <c r="NUR37" s="1135"/>
      <c r="NUS37" s="1135"/>
      <c r="NUT37" s="1135"/>
      <c r="NUU37" s="1135"/>
      <c r="NUV37" s="1135"/>
      <c r="NUW37" s="1135"/>
      <c r="NUX37" s="1135"/>
      <c r="NUY37" s="1135"/>
      <c r="NUZ37" s="1135"/>
      <c r="NVA37" s="1135"/>
      <c r="NVB37" s="1135"/>
      <c r="NVC37" s="1135"/>
      <c r="NVD37" s="1135"/>
      <c r="NVE37" s="1135"/>
      <c r="NVF37" s="1135"/>
      <c r="NVG37" s="1135"/>
      <c r="NVH37" s="1135"/>
      <c r="NVI37" s="1135"/>
      <c r="NVJ37" s="1135"/>
      <c r="NVK37" s="1135"/>
      <c r="NVL37" s="1135"/>
      <c r="NVM37" s="1135"/>
      <c r="NVN37" s="1135"/>
      <c r="NVO37" s="1135"/>
      <c r="NVP37" s="1135"/>
      <c r="NVQ37" s="1135"/>
      <c r="NVR37" s="1135"/>
      <c r="NVS37" s="1135"/>
      <c r="NVT37" s="1135"/>
      <c r="NVU37" s="1135"/>
      <c r="NVV37" s="1135"/>
      <c r="NVW37" s="1135"/>
      <c r="NVX37" s="1135"/>
      <c r="NVY37" s="1135"/>
      <c r="NVZ37" s="1135"/>
      <c r="NWA37" s="1135"/>
      <c r="NWB37" s="1135"/>
      <c r="NWC37" s="1135"/>
      <c r="NWD37" s="1135"/>
      <c r="NWE37" s="1135"/>
      <c r="NWF37" s="1135"/>
      <c r="NWG37" s="1135"/>
      <c r="NWH37" s="1135"/>
      <c r="NWI37" s="1135"/>
      <c r="NWJ37" s="1135"/>
      <c r="NWK37" s="1135"/>
      <c r="NWL37" s="1135"/>
      <c r="NWM37" s="1135"/>
      <c r="NWN37" s="1135"/>
      <c r="NWO37" s="1135"/>
      <c r="NWP37" s="1135"/>
      <c r="NWQ37" s="1135"/>
      <c r="NWR37" s="1135"/>
      <c r="NWS37" s="1135"/>
      <c r="NWT37" s="1135"/>
      <c r="NWU37" s="1135"/>
      <c r="NWV37" s="1135"/>
      <c r="NWW37" s="1135"/>
      <c r="NWX37" s="1135"/>
      <c r="NWY37" s="1135"/>
      <c r="NWZ37" s="1135"/>
      <c r="NXA37" s="1135"/>
      <c r="NXB37" s="1135"/>
      <c r="NXC37" s="1135"/>
      <c r="NXD37" s="1135"/>
      <c r="NXE37" s="1135"/>
      <c r="NXF37" s="1135"/>
      <c r="NXG37" s="1135"/>
      <c r="NXH37" s="1135"/>
      <c r="NXI37" s="1135"/>
      <c r="NXJ37" s="1135"/>
      <c r="NXK37" s="1135"/>
      <c r="NXL37" s="1135"/>
      <c r="NXM37" s="1135"/>
      <c r="NXN37" s="1135"/>
      <c r="NXO37" s="1135"/>
      <c r="NXP37" s="1135"/>
      <c r="NXQ37" s="1135"/>
      <c r="NXR37" s="1135"/>
      <c r="NXS37" s="1135"/>
      <c r="NXT37" s="1135"/>
      <c r="NXU37" s="1135"/>
      <c r="NXV37" s="1135"/>
      <c r="NXW37" s="1135"/>
      <c r="NXX37" s="1135"/>
      <c r="NXY37" s="1135"/>
      <c r="NXZ37" s="1135"/>
      <c r="NYA37" s="1135"/>
      <c r="NYB37" s="1135"/>
      <c r="NYC37" s="1135"/>
      <c r="NYD37" s="1135"/>
      <c r="NYE37" s="1135"/>
      <c r="NYF37" s="1135"/>
      <c r="NYG37" s="1135"/>
      <c r="NYH37" s="1135"/>
      <c r="NYI37" s="1135"/>
      <c r="NYJ37" s="1135"/>
      <c r="NYK37" s="1135"/>
      <c r="NYL37" s="1135"/>
      <c r="NYM37" s="1135"/>
      <c r="NYN37" s="1135"/>
      <c r="NYO37" s="1135"/>
      <c r="NYP37" s="1135"/>
      <c r="NYQ37" s="1135"/>
      <c r="NYR37" s="1135"/>
      <c r="NYS37" s="1135"/>
      <c r="NYT37" s="1135"/>
      <c r="NYU37" s="1135"/>
      <c r="NYV37" s="1135"/>
      <c r="NYW37" s="1135"/>
      <c r="NYX37" s="1135"/>
      <c r="NYY37" s="1135"/>
      <c r="NYZ37" s="1135"/>
      <c r="NZA37" s="1135"/>
      <c r="NZB37" s="1135"/>
      <c r="NZC37" s="1135"/>
      <c r="NZD37" s="1135"/>
      <c r="NZE37" s="1135"/>
      <c r="NZF37" s="1135"/>
      <c r="NZG37" s="1135"/>
      <c r="NZH37" s="1135"/>
      <c r="NZI37" s="1135"/>
      <c r="NZJ37" s="1135"/>
      <c r="NZK37" s="1135"/>
      <c r="NZL37" s="1135"/>
      <c r="NZM37" s="1135"/>
      <c r="NZN37" s="1135"/>
      <c r="NZO37" s="1135"/>
      <c r="NZP37" s="1135"/>
      <c r="NZQ37" s="1135"/>
      <c r="NZR37" s="1135"/>
      <c r="NZS37" s="1135"/>
      <c r="NZT37" s="1135"/>
      <c r="NZU37" s="1135"/>
      <c r="NZV37" s="1135"/>
      <c r="NZW37" s="1135"/>
      <c r="NZX37" s="1135"/>
      <c r="NZY37" s="1135"/>
      <c r="NZZ37" s="1135"/>
      <c r="OAA37" s="1135"/>
      <c r="OAB37" s="1135"/>
      <c r="OAC37" s="1135"/>
      <c r="OAD37" s="1135"/>
      <c r="OAE37" s="1135"/>
      <c r="OAF37" s="1135"/>
      <c r="OAG37" s="1135"/>
      <c r="OAH37" s="1135"/>
      <c r="OAI37" s="1135"/>
      <c r="OAJ37" s="1135"/>
      <c r="OAK37" s="1135"/>
      <c r="OAL37" s="1135"/>
      <c r="OAM37" s="1135"/>
      <c r="OAN37" s="1135"/>
      <c r="OAO37" s="1135"/>
      <c r="OAP37" s="1135"/>
      <c r="OAQ37" s="1135"/>
      <c r="OAR37" s="1135"/>
      <c r="OAS37" s="1135"/>
      <c r="OAT37" s="1135"/>
      <c r="OAU37" s="1135"/>
      <c r="OAV37" s="1135"/>
      <c r="OAW37" s="1135"/>
      <c r="OAX37" s="1135"/>
      <c r="OAY37" s="1135"/>
      <c r="OAZ37" s="1135"/>
      <c r="OBA37" s="1135"/>
      <c r="OBB37" s="1135"/>
      <c r="OBC37" s="1135"/>
      <c r="OBD37" s="1135"/>
      <c r="OBE37" s="1135"/>
      <c r="OBF37" s="1135"/>
      <c r="OBG37" s="1135"/>
      <c r="OBH37" s="1135"/>
      <c r="OBI37" s="1135"/>
      <c r="OBJ37" s="1135"/>
      <c r="OBK37" s="1135"/>
      <c r="OBL37" s="1135"/>
      <c r="OBM37" s="1135"/>
      <c r="OBN37" s="1135"/>
      <c r="OBO37" s="1135"/>
      <c r="OBP37" s="1135"/>
      <c r="OBQ37" s="1135"/>
      <c r="OBR37" s="1135"/>
      <c r="OBS37" s="1135"/>
      <c r="OBT37" s="1135"/>
      <c r="OBU37" s="1135"/>
      <c r="OBV37" s="1135"/>
      <c r="OBW37" s="1135"/>
      <c r="OBX37" s="1135"/>
      <c r="OBY37" s="1135"/>
      <c r="OBZ37" s="1135"/>
      <c r="OCA37" s="1135"/>
      <c r="OCB37" s="1135"/>
      <c r="OCC37" s="1135"/>
      <c r="OCD37" s="1135"/>
      <c r="OCE37" s="1135"/>
      <c r="OCF37" s="1135"/>
      <c r="OCG37" s="1135"/>
      <c r="OCH37" s="1135"/>
      <c r="OCI37" s="1135"/>
      <c r="OCJ37" s="1135"/>
      <c r="OCK37" s="1135"/>
      <c r="OCL37" s="1135"/>
      <c r="OCM37" s="1135"/>
      <c r="OCN37" s="1135"/>
      <c r="OCO37" s="1135"/>
      <c r="OCP37" s="1135"/>
      <c r="OCQ37" s="1135"/>
      <c r="OCR37" s="1135"/>
      <c r="OCS37" s="1135"/>
      <c r="OCT37" s="1135"/>
      <c r="OCU37" s="1135"/>
      <c r="OCV37" s="1135"/>
      <c r="OCW37" s="1135"/>
      <c r="OCX37" s="1135"/>
      <c r="OCY37" s="1135"/>
      <c r="OCZ37" s="1135"/>
      <c r="ODA37" s="1135"/>
      <c r="ODB37" s="1135"/>
      <c r="ODC37" s="1135"/>
      <c r="ODD37" s="1135"/>
      <c r="ODE37" s="1135"/>
      <c r="ODF37" s="1135"/>
      <c r="ODG37" s="1135"/>
      <c r="ODH37" s="1135"/>
      <c r="ODI37" s="1135"/>
      <c r="ODJ37" s="1135"/>
      <c r="ODK37" s="1135"/>
      <c r="ODL37" s="1135"/>
      <c r="ODM37" s="1135"/>
      <c r="ODN37" s="1135"/>
      <c r="ODO37" s="1135"/>
      <c r="ODP37" s="1135"/>
      <c r="ODQ37" s="1135"/>
      <c r="ODR37" s="1135"/>
      <c r="ODS37" s="1135"/>
      <c r="ODT37" s="1135"/>
      <c r="ODU37" s="1135"/>
      <c r="ODV37" s="1135"/>
      <c r="ODW37" s="1135"/>
      <c r="ODX37" s="1135"/>
      <c r="ODY37" s="1135"/>
      <c r="ODZ37" s="1135"/>
      <c r="OEA37" s="1135"/>
      <c r="OEB37" s="1135"/>
      <c r="OEC37" s="1135"/>
      <c r="OED37" s="1135"/>
      <c r="OEE37" s="1135"/>
      <c r="OEF37" s="1135"/>
      <c r="OEG37" s="1135"/>
      <c r="OEH37" s="1135"/>
      <c r="OEI37" s="1135"/>
      <c r="OEJ37" s="1135"/>
      <c r="OEK37" s="1135"/>
      <c r="OEL37" s="1135"/>
      <c r="OEM37" s="1135"/>
      <c r="OEN37" s="1135"/>
      <c r="OEO37" s="1135"/>
      <c r="OEP37" s="1135"/>
      <c r="OEQ37" s="1135"/>
      <c r="OER37" s="1135"/>
      <c r="OES37" s="1135"/>
      <c r="OET37" s="1135"/>
      <c r="OEU37" s="1135"/>
      <c r="OEV37" s="1135"/>
      <c r="OEW37" s="1135"/>
      <c r="OEX37" s="1135"/>
      <c r="OEY37" s="1135"/>
      <c r="OEZ37" s="1135"/>
      <c r="OFA37" s="1135"/>
      <c r="OFB37" s="1135"/>
      <c r="OFC37" s="1135"/>
      <c r="OFD37" s="1135"/>
      <c r="OFE37" s="1135"/>
      <c r="OFF37" s="1135"/>
      <c r="OFG37" s="1135"/>
      <c r="OFH37" s="1135"/>
      <c r="OFI37" s="1135"/>
      <c r="OFJ37" s="1135"/>
      <c r="OFK37" s="1135"/>
      <c r="OFL37" s="1135"/>
      <c r="OFM37" s="1135"/>
      <c r="OFN37" s="1135"/>
      <c r="OFO37" s="1135"/>
      <c r="OFP37" s="1135"/>
      <c r="OFQ37" s="1135"/>
      <c r="OFR37" s="1135"/>
      <c r="OFS37" s="1135"/>
      <c r="OFT37" s="1135"/>
      <c r="OFU37" s="1135"/>
      <c r="OFV37" s="1135"/>
      <c r="OFW37" s="1135"/>
      <c r="OFX37" s="1135"/>
      <c r="OFY37" s="1135"/>
      <c r="OFZ37" s="1135"/>
      <c r="OGA37" s="1135"/>
      <c r="OGB37" s="1135"/>
      <c r="OGC37" s="1135"/>
      <c r="OGD37" s="1135"/>
      <c r="OGE37" s="1135"/>
      <c r="OGF37" s="1135"/>
      <c r="OGG37" s="1135"/>
      <c r="OGH37" s="1135"/>
      <c r="OGI37" s="1135"/>
      <c r="OGJ37" s="1135"/>
      <c r="OGK37" s="1135"/>
      <c r="OGL37" s="1135"/>
      <c r="OGM37" s="1135"/>
      <c r="OGN37" s="1135"/>
      <c r="OGO37" s="1135"/>
      <c r="OGP37" s="1135"/>
      <c r="OGQ37" s="1135"/>
      <c r="OGR37" s="1135"/>
      <c r="OGS37" s="1135"/>
      <c r="OGT37" s="1135"/>
      <c r="OGU37" s="1135"/>
      <c r="OGV37" s="1135"/>
      <c r="OGW37" s="1135"/>
      <c r="OGX37" s="1135"/>
      <c r="OGY37" s="1135"/>
      <c r="OGZ37" s="1135"/>
      <c r="OHA37" s="1135"/>
      <c r="OHB37" s="1135"/>
      <c r="OHC37" s="1135"/>
      <c r="OHD37" s="1135"/>
      <c r="OHE37" s="1135"/>
      <c r="OHF37" s="1135"/>
      <c r="OHG37" s="1135"/>
      <c r="OHH37" s="1135"/>
      <c r="OHI37" s="1135"/>
      <c r="OHJ37" s="1135"/>
      <c r="OHK37" s="1135"/>
      <c r="OHL37" s="1135"/>
      <c r="OHM37" s="1135"/>
      <c r="OHN37" s="1135"/>
      <c r="OHO37" s="1135"/>
      <c r="OHP37" s="1135"/>
      <c r="OHQ37" s="1135"/>
      <c r="OHR37" s="1135"/>
      <c r="OHS37" s="1135"/>
      <c r="OHT37" s="1135"/>
      <c r="OHU37" s="1135"/>
      <c r="OHV37" s="1135"/>
      <c r="OHW37" s="1135"/>
      <c r="OHX37" s="1135"/>
      <c r="OHY37" s="1135"/>
      <c r="OHZ37" s="1135"/>
      <c r="OIA37" s="1135"/>
      <c r="OIB37" s="1135"/>
      <c r="OIC37" s="1135"/>
      <c r="OID37" s="1135"/>
      <c r="OIE37" s="1135"/>
      <c r="OIF37" s="1135"/>
      <c r="OIG37" s="1135"/>
      <c r="OIH37" s="1135"/>
      <c r="OII37" s="1135"/>
      <c r="OIJ37" s="1135"/>
      <c r="OIK37" s="1135"/>
      <c r="OIL37" s="1135"/>
      <c r="OIM37" s="1135"/>
      <c r="OIN37" s="1135"/>
      <c r="OIO37" s="1135"/>
      <c r="OIP37" s="1135"/>
      <c r="OIQ37" s="1135"/>
      <c r="OIR37" s="1135"/>
      <c r="OIS37" s="1135"/>
      <c r="OIT37" s="1135"/>
      <c r="OIU37" s="1135"/>
      <c r="OIV37" s="1135"/>
      <c r="OIW37" s="1135"/>
      <c r="OIX37" s="1135"/>
      <c r="OIY37" s="1135"/>
      <c r="OIZ37" s="1135"/>
      <c r="OJA37" s="1135"/>
      <c r="OJB37" s="1135"/>
      <c r="OJC37" s="1135"/>
      <c r="OJD37" s="1135"/>
      <c r="OJE37" s="1135"/>
      <c r="OJF37" s="1135"/>
      <c r="OJG37" s="1135"/>
      <c r="OJH37" s="1135"/>
      <c r="OJI37" s="1135"/>
      <c r="OJJ37" s="1135"/>
      <c r="OJK37" s="1135"/>
      <c r="OJL37" s="1135"/>
      <c r="OJM37" s="1135"/>
      <c r="OJN37" s="1135"/>
      <c r="OJO37" s="1135"/>
      <c r="OJP37" s="1135"/>
      <c r="OJQ37" s="1135"/>
      <c r="OJR37" s="1135"/>
      <c r="OJS37" s="1135"/>
      <c r="OJT37" s="1135"/>
      <c r="OJU37" s="1135"/>
      <c r="OJV37" s="1135"/>
      <c r="OJW37" s="1135"/>
      <c r="OJX37" s="1135"/>
      <c r="OJY37" s="1135"/>
      <c r="OJZ37" s="1135"/>
      <c r="OKA37" s="1135"/>
      <c r="OKB37" s="1135"/>
      <c r="OKC37" s="1135"/>
      <c r="OKD37" s="1135"/>
      <c r="OKE37" s="1135"/>
      <c r="OKF37" s="1135"/>
      <c r="OKG37" s="1135"/>
      <c r="OKH37" s="1135"/>
      <c r="OKI37" s="1135"/>
      <c r="OKJ37" s="1135"/>
      <c r="OKK37" s="1135"/>
      <c r="OKL37" s="1135"/>
      <c r="OKM37" s="1135"/>
      <c r="OKN37" s="1135"/>
      <c r="OKO37" s="1135"/>
      <c r="OKP37" s="1135"/>
      <c r="OKQ37" s="1135"/>
      <c r="OKR37" s="1135"/>
      <c r="OKS37" s="1135"/>
      <c r="OKT37" s="1135"/>
      <c r="OKU37" s="1135"/>
      <c r="OKV37" s="1135"/>
      <c r="OKW37" s="1135"/>
      <c r="OKX37" s="1135"/>
      <c r="OKY37" s="1135"/>
      <c r="OKZ37" s="1135"/>
      <c r="OLA37" s="1135"/>
      <c r="OLB37" s="1135"/>
      <c r="OLC37" s="1135"/>
      <c r="OLD37" s="1135"/>
      <c r="OLE37" s="1135"/>
      <c r="OLF37" s="1135"/>
      <c r="OLG37" s="1135"/>
      <c r="OLH37" s="1135"/>
      <c r="OLI37" s="1135"/>
      <c r="OLJ37" s="1135"/>
      <c r="OLK37" s="1135"/>
      <c r="OLL37" s="1135"/>
      <c r="OLM37" s="1135"/>
      <c r="OLN37" s="1135"/>
      <c r="OLO37" s="1135"/>
      <c r="OLP37" s="1135"/>
      <c r="OLQ37" s="1135"/>
      <c r="OLR37" s="1135"/>
      <c r="OLS37" s="1135"/>
      <c r="OLT37" s="1135"/>
      <c r="OLU37" s="1135"/>
      <c r="OLV37" s="1135"/>
      <c r="OLW37" s="1135"/>
      <c r="OLX37" s="1135"/>
      <c r="OLY37" s="1135"/>
      <c r="OLZ37" s="1135"/>
      <c r="OMA37" s="1135"/>
      <c r="OMB37" s="1135"/>
      <c r="OMC37" s="1135"/>
      <c r="OMD37" s="1135"/>
      <c r="OME37" s="1135"/>
      <c r="OMF37" s="1135"/>
      <c r="OMG37" s="1135"/>
      <c r="OMH37" s="1135"/>
      <c r="OMI37" s="1135"/>
      <c r="OMJ37" s="1135"/>
      <c r="OMK37" s="1135"/>
      <c r="OML37" s="1135"/>
      <c r="OMM37" s="1135"/>
      <c r="OMN37" s="1135"/>
      <c r="OMO37" s="1135"/>
      <c r="OMP37" s="1135"/>
      <c r="OMQ37" s="1135"/>
      <c r="OMR37" s="1135"/>
      <c r="OMS37" s="1135"/>
      <c r="OMT37" s="1135"/>
      <c r="OMU37" s="1135"/>
      <c r="OMV37" s="1135"/>
      <c r="OMW37" s="1135"/>
      <c r="OMX37" s="1135"/>
      <c r="OMY37" s="1135"/>
      <c r="OMZ37" s="1135"/>
      <c r="ONA37" s="1135"/>
      <c r="ONB37" s="1135"/>
      <c r="ONC37" s="1135"/>
      <c r="OND37" s="1135"/>
      <c r="ONE37" s="1135"/>
      <c r="ONF37" s="1135"/>
      <c r="ONG37" s="1135"/>
      <c r="ONH37" s="1135"/>
      <c r="ONI37" s="1135"/>
      <c r="ONJ37" s="1135"/>
      <c r="ONK37" s="1135"/>
      <c r="ONL37" s="1135"/>
      <c r="ONM37" s="1135"/>
      <c r="ONN37" s="1135"/>
      <c r="ONO37" s="1135"/>
      <c r="ONP37" s="1135"/>
      <c r="ONQ37" s="1135"/>
      <c r="ONR37" s="1135"/>
      <c r="ONS37" s="1135"/>
      <c r="ONT37" s="1135"/>
      <c r="ONU37" s="1135"/>
      <c r="ONV37" s="1135"/>
      <c r="ONW37" s="1135"/>
      <c r="ONX37" s="1135"/>
      <c r="ONY37" s="1135"/>
      <c r="ONZ37" s="1135"/>
      <c r="OOA37" s="1135"/>
      <c r="OOB37" s="1135"/>
      <c r="OOC37" s="1135"/>
      <c r="OOD37" s="1135"/>
      <c r="OOE37" s="1135"/>
      <c r="OOF37" s="1135"/>
      <c r="OOG37" s="1135"/>
      <c r="OOH37" s="1135"/>
      <c r="OOI37" s="1135"/>
      <c r="OOJ37" s="1135"/>
      <c r="OOK37" s="1135"/>
      <c r="OOL37" s="1135"/>
      <c r="OOM37" s="1135"/>
      <c r="OON37" s="1135"/>
      <c r="OOO37" s="1135"/>
      <c r="OOP37" s="1135"/>
      <c r="OOQ37" s="1135"/>
      <c r="OOR37" s="1135"/>
      <c r="OOS37" s="1135"/>
      <c r="OOT37" s="1135"/>
      <c r="OOU37" s="1135"/>
      <c r="OOV37" s="1135"/>
      <c r="OOW37" s="1135"/>
      <c r="OOX37" s="1135"/>
      <c r="OOY37" s="1135"/>
      <c r="OOZ37" s="1135"/>
      <c r="OPA37" s="1135"/>
      <c r="OPB37" s="1135"/>
      <c r="OPC37" s="1135"/>
      <c r="OPD37" s="1135"/>
      <c r="OPE37" s="1135"/>
      <c r="OPF37" s="1135"/>
      <c r="OPG37" s="1135"/>
      <c r="OPH37" s="1135"/>
      <c r="OPI37" s="1135"/>
      <c r="OPJ37" s="1135"/>
      <c r="OPK37" s="1135"/>
      <c r="OPL37" s="1135"/>
      <c r="OPM37" s="1135"/>
      <c r="OPN37" s="1135"/>
      <c r="OPO37" s="1135"/>
      <c r="OPP37" s="1135"/>
      <c r="OPQ37" s="1135"/>
      <c r="OPR37" s="1135"/>
      <c r="OPS37" s="1135"/>
      <c r="OPT37" s="1135"/>
      <c r="OPU37" s="1135"/>
      <c r="OPV37" s="1135"/>
      <c r="OPW37" s="1135"/>
      <c r="OPX37" s="1135"/>
      <c r="OPY37" s="1135"/>
      <c r="OPZ37" s="1135"/>
      <c r="OQA37" s="1135"/>
      <c r="OQB37" s="1135"/>
      <c r="OQC37" s="1135"/>
      <c r="OQD37" s="1135"/>
      <c r="OQE37" s="1135"/>
      <c r="OQF37" s="1135"/>
      <c r="OQG37" s="1135"/>
      <c r="OQH37" s="1135"/>
      <c r="OQI37" s="1135"/>
      <c r="OQJ37" s="1135"/>
      <c r="OQK37" s="1135"/>
      <c r="OQL37" s="1135"/>
      <c r="OQM37" s="1135"/>
      <c r="OQN37" s="1135"/>
      <c r="OQO37" s="1135"/>
      <c r="OQP37" s="1135"/>
      <c r="OQQ37" s="1135"/>
      <c r="OQR37" s="1135"/>
      <c r="OQS37" s="1135"/>
      <c r="OQT37" s="1135"/>
      <c r="OQU37" s="1135"/>
      <c r="OQV37" s="1135"/>
      <c r="OQW37" s="1135"/>
      <c r="OQX37" s="1135"/>
      <c r="OQY37" s="1135"/>
      <c r="OQZ37" s="1135"/>
      <c r="ORA37" s="1135"/>
      <c r="ORB37" s="1135"/>
      <c r="ORC37" s="1135"/>
      <c r="ORD37" s="1135"/>
      <c r="ORE37" s="1135"/>
      <c r="ORF37" s="1135"/>
      <c r="ORG37" s="1135"/>
      <c r="ORH37" s="1135"/>
      <c r="ORI37" s="1135"/>
      <c r="ORJ37" s="1135"/>
      <c r="ORK37" s="1135"/>
      <c r="ORL37" s="1135"/>
      <c r="ORM37" s="1135"/>
      <c r="ORN37" s="1135"/>
      <c r="ORO37" s="1135"/>
      <c r="ORP37" s="1135"/>
      <c r="ORQ37" s="1135"/>
      <c r="ORR37" s="1135"/>
      <c r="ORS37" s="1135"/>
      <c r="ORT37" s="1135"/>
      <c r="ORU37" s="1135"/>
      <c r="ORV37" s="1135"/>
      <c r="ORW37" s="1135"/>
      <c r="ORX37" s="1135"/>
      <c r="ORY37" s="1135"/>
      <c r="ORZ37" s="1135"/>
      <c r="OSA37" s="1135"/>
      <c r="OSB37" s="1135"/>
      <c r="OSC37" s="1135"/>
      <c r="OSD37" s="1135"/>
      <c r="OSE37" s="1135"/>
      <c r="OSF37" s="1135"/>
      <c r="OSG37" s="1135"/>
      <c r="OSH37" s="1135"/>
      <c r="OSI37" s="1135"/>
      <c r="OSJ37" s="1135"/>
      <c r="OSK37" s="1135"/>
      <c r="OSL37" s="1135"/>
      <c r="OSM37" s="1135"/>
      <c r="OSN37" s="1135"/>
      <c r="OSO37" s="1135"/>
      <c r="OSP37" s="1135"/>
      <c r="OSQ37" s="1135"/>
      <c r="OSR37" s="1135"/>
      <c r="OSS37" s="1135"/>
      <c r="OST37" s="1135"/>
      <c r="OSU37" s="1135"/>
      <c r="OSV37" s="1135"/>
      <c r="OSW37" s="1135"/>
      <c r="OSX37" s="1135"/>
      <c r="OSY37" s="1135"/>
      <c r="OSZ37" s="1135"/>
      <c r="OTA37" s="1135"/>
      <c r="OTB37" s="1135"/>
      <c r="OTC37" s="1135"/>
      <c r="OTD37" s="1135"/>
      <c r="OTE37" s="1135"/>
      <c r="OTF37" s="1135"/>
      <c r="OTG37" s="1135"/>
      <c r="OTH37" s="1135"/>
      <c r="OTI37" s="1135"/>
      <c r="OTJ37" s="1135"/>
      <c r="OTK37" s="1135"/>
      <c r="OTL37" s="1135"/>
      <c r="OTM37" s="1135"/>
      <c r="OTN37" s="1135"/>
      <c r="OTO37" s="1135"/>
      <c r="OTP37" s="1135"/>
      <c r="OTQ37" s="1135"/>
      <c r="OTR37" s="1135"/>
      <c r="OTS37" s="1135"/>
      <c r="OTT37" s="1135"/>
      <c r="OTU37" s="1135"/>
      <c r="OTV37" s="1135"/>
      <c r="OTW37" s="1135"/>
      <c r="OTX37" s="1135"/>
      <c r="OTY37" s="1135"/>
      <c r="OTZ37" s="1135"/>
      <c r="OUA37" s="1135"/>
      <c r="OUB37" s="1135"/>
      <c r="OUC37" s="1135"/>
      <c r="OUD37" s="1135"/>
      <c r="OUE37" s="1135"/>
      <c r="OUF37" s="1135"/>
      <c r="OUG37" s="1135"/>
      <c r="OUH37" s="1135"/>
      <c r="OUI37" s="1135"/>
      <c r="OUJ37" s="1135"/>
      <c r="OUK37" s="1135"/>
      <c r="OUL37" s="1135"/>
      <c r="OUM37" s="1135"/>
      <c r="OUN37" s="1135"/>
      <c r="OUO37" s="1135"/>
      <c r="OUP37" s="1135"/>
      <c r="OUQ37" s="1135"/>
      <c r="OUR37" s="1135"/>
      <c r="OUS37" s="1135"/>
      <c r="OUT37" s="1135"/>
      <c r="OUU37" s="1135"/>
      <c r="OUV37" s="1135"/>
      <c r="OUW37" s="1135"/>
      <c r="OUX37" s="1135"/>
      <c r="OUY37" s="1135"/>
      <c r="OUZ37" s="1135"/>
      <c r="OVA37" s="1135"/>
      <c r="OVB37" s="1135"/>
      <c r="OVC37" s="1135"/>
      <c r="OVD37" s="1135"/>
      <c r="OVE37" s="1135"/>
      <c r="OVF37" s="1135"/>
      <c r="OVG37" s="1135"/>
      <c r="OVH37" s="1135"/>
      <c r="OVI37" s="1135"/>
      <c r="OVJ37" s="1135"/>
      <c r="OVK37" s="1135"/>
      <c r="OVL37" s="1135"/>
      <c r="OVM37" s="1135"/>
      <c r="OVN37" s="1135"/>
      <c r="OVO37" s="1135"/>
      <c r="OVP37" s="1135"/>
      <c r="OVQ37" s="1135"/>
      <c r="OVR37" s="1135"/>
      <c r="OVS37" s="1135"/>
      <c r="OVT37" s="1135"/>
      <c r="OVU37" s="1135"/>
      <c r="OVV37" s="1135"/>
      <c r="OVW37" s="1135"/>
      <c r="OVX37" s="1135"/>
      <c r="OVY37" s="1135"/>
      <c r="OVZ37" s="1135"/>
      <c r="OWA37" s="1135"/>
      <c r="OWB37" s="1135"/>
      <c r="OWC37" s="1135"/>
      <c r="OWD37" s="1135"/>
      <c r="OWE37" s="1135"/>
      <c r="OWF37" s="1135"/>
      <c r="OWG37" s="1135"/>
      <c r="OWH37" s="1135"/>
      <c r="OWI37" s="1135"/>
      <c r="OWJ37" s="1135"/>
      <c r="OWK37" s="1135"/>
      <c r="OWL37" s="1135"/>
      <c r="OWM37" s="1135"/>
      <c r="OWN37" s="1135"/>
      <c r="OWO37" s="1135"/>
      <c r="OWP37" s="1135"/>
      <c r="OWQ37" s="1135"/>
      <c r="OWR37" s="1135"/>
      <c r="OWS37" s="1135"/>
      <c r="OWT37" s="1135"/>
      <c r="OWU37" s="1135"/>
      <c r="OWV37" s="1135"/>
      <c r="OWW37" s="1135"/>
      <c r="OWX37" s="1135"/>
      <c r="OWY37" s="1135"/>
      <c r="OWZ37" s="1135"/>
      <c r="OXA37" s="1135"/>
      <c r="OXB37" s="1135"/>
      <c r="OXC37" s="1135"/>
      <c r="OXD37" s="1135"/>
      <c r="OXE37" s="1135"/>
      <c r="OXF37" s="1135"/>
      <c r="OXG37" s="1135"/>
      <c r="OXH37" s="1135"/>
      <c r="OXI37" s="1135"/>
      <c r="OXJ37" s="1135"/>
      <c r="OXK37" s="1135"/>
      <c r="OXL37" s="1135"/>
      <c r="OXM37" s="1135"/>
      <c r="OXN37" s="1135"/>
      <c r="OXO37" s="1135"/>
      <c r="OXP37" s="1135"/>
      <c r="OXQ37" s="1135"/>
      <c r="OXR37" s="1135"/>
      <c r="OXS37" s="1135"/>
      <c r="OXT37" s="1135"/>
      <c r="OXU37" s="1135"/>
      <c r="OXV37" s="1135"/>
      <c r="OXW37" s="1135"/>
      <c r="OXX37" s="1135"/>
      <c r="OXY37" s="1135"/>
      <c r="OXZ37" s="1135"/>
      <c r="OYA37" s="1135"/>
      <c r="OYB37" s="1135"/>
      <c r="OYC37" s="1135"/>
      <c r="OYD37" s="1135"/>
      <c r="OYE37" s="1135"/>
      <c r="OYF37" s="1135"/>
      <c r="OYG37" s="1135"/>
      <c r="OYH37" s="1135"/>
      <c r="OYI37" s="1135"/>
      <c r="OYJ37" s="1135"/>
      <c r="OYK37" s="1135"/>
      <c r="OYL37" s="1135"/>
      <c r="OYM37" s="1135"/>
      <c r="OYN37" s="1135"/>
      <c r="OYO37" s="1135"/>
      <c r="OYP37" s="1135"/>
      <c r="OYQ37" s="1135"/>
      <c r="OYR37" s="1135"/>
      <c r="OYS37" s="1135"/>
      <c r="OYT37" s="1135"/>
      <c r="OYU37" s="1135"/>
      <c r="OYV37" s="1135"/>
      <c r="OYW37" s="1135"/>
      <c r="OYX37" s="1135"/>
      <c r="OYY37" s="1135"/>
      <c r="OYZ37" s="1135"/>
      <c r="OZA37" s="1135"/>
      <c r="OZB37" s="1135"/>
      <c r="OZC37" s="1135"/>
      <c r="OZD37" s="1135"/>
      <c r="OZE37" s="1135"/>
      <c r="OZF37" s="1135"/>
      <c r="OZG37" s="1135"/>
      <c r="OZH37" s="1135"/>
      <c r="OZI37" s="1135"/>
      <c r="OZJ37" s="1135"/>
      <c r="OZK37" s="1135"/>
      <c r="OZL37" s="1135"/>
      <c r="OZM37" s="1135"/>
      <c r="OZN37" s="1135"/>
      <c r="OZO37" s="1135"/>
      <c r="OZP37" s="1135"/>
      <c r="OZQ37" s="1135"/>
      <c r="OZR37" s="1135"/>
      <c r="OZS37" s="1135"/>
      <c r="OZT37" s="1135"/>
      <c r="OZU37" s="1135"/>
      <c r="OZV37" s="1135"/>
      <c r="OZW37" s="1135"/>
      <c r="OZX37" s="1135"/>
      <c r="OZY37" s="1135"/>
      <c r="OZZ37" s="1135"/>
      <c r="PAA37" s="1135"/>
      <c r="PAB37" s="1135"/>
      <c r="PAC37" s="1135"/>
      <c r="PAD37" s="1135"/>
      <c r="PAE37" s="1135"/>
      <c r="PAF37" s="1135"/>
      <c r="PAG37" s="1135"/>
      <c r="PAH37" s="1135"/>
      <c r="PAI37" s="1135"/>
      <c r="PAJ37" s="1135"/>
      <c r="PAK37" s="1135"/>
      <c r="PAL37" s="1135"/>
      <c r="PAM37" s="1135"/>
      <c r="PAN37" s="1135"/>
      <c r="PAO37" s="1135"/>
      <c r="PAP37" s="1135"/>
      <c r="PAQ37" s="1135"/>
      <c r="PAR37" s="1135"/>
      <c r="PAS37" s="1135"/>
      <c r="PAT37" s="1135"/>
      <c r="PAU37" s="1135"/>
      <c r="PAV37" s="1135"/>
      <c r="PAW37" s="1135"/>
      <c r="PAX37" s="1135"/>
      <c r="PAY37" s="1135"/>
      <c r="PAZ37" s="1135"/>
      <c r="PBA37" s="1135"/>
      <c r="PBB37" s="1135"/>
      <c r="PBC37" s="1135"/>
      <c r="PBD37" s="1135"/>
      <c r="PBE37" s="1135"/>
      <c r="PBF37" s="1135"/>
      <c r="PBG37" s="1135"/>
      <c r="PBH37" s="1135"/>
      <c r="PBI37" s="1135"/>
      <c r="PBJ37" s="1135"/>
      <c r="PBK37" s="1135"/>
      <c r="PBL37" s="1135"/>
      <c r="PBM37" s="1135"/>
      <c r="PBN37" s="1135"/>
      <c r="PBO37" s="1135"/>
      <c r="PBP37" s="1135"/>
      <c r="PBQ37" s="1135"/>
      <c r="PBR37" s="1135"/>
      <c r="PBS37" s="1135"/>
      <c r="PBT37" s="1135"/>
      <c r="PBU37" s="1135"/>
      <c r="PBV37" s="1135"/>
      <c r="PBW37" s="1135"/>
      <c r="PBX37" s="1135"/>
      <c r="PBY37" s="1135"/>
      <c r="PBZ37" s="1135"/>
      <c r="PCA37" s="1135"/>
      <c r="PCB37" s="1135"/>
      <c r="PCC37" s="1135"/>
      <c r="PCD37" s="1135"/>
      <c r="PCE37" s="1135"/>
      <c r="PCF37" s="1135"/>
      <c r="PCG37" s="1135"/>
      <c r="PCH37" s="1135"/>
      <c r="PCI37" s="1135"/>
      <c r="PCJ37" s="1135"/>
      <c r="PCK37" s="1135"/>
      <c r="PCL37" s="1135"/>
      <c r="PCM37" s="1135"/>
      <c r="PCN37" s="1135"/>
      <c r="PCO37" s="1135"/>
      <c r="PCP37" s="1135"/>
      <c r="PCQ37" s="1135"/>
      <c r="PCR37" s="1135"/>
      <c r="PCS37" s="1135"/>
      <c r="PCT37" s="1135"/>
      <c r="PCU37" s="1135"/>
      <c r="PCV37" s="1135"/>
      <c r="PCW37" s="1135"/>
      <c r="PCX37" s="1135"/>
      <c r="PCY37" s="1135"/>
      <c r="PCZ37" s="1135"/>
      <c r="PDA37" s="1135"/>
      <c r="PDB37" s="1135"/>
      <c r="PDC37" s="1135"/>
      <c r="PDD37" s="1135"/>
      <c r="PDE37" s="1135"/>
      <c r="PDF37" s="1135"/>
      <c r="PDG37" s="1135"/>
      <c r="PDH37" s="1135"/>
      <c r="PDI37" s="1135"/>
      <c r="PDJ37" s="1135"/>
      <c r="PDK37" s="1135"/>
      <c r="PDL37" s="1135"/>
      <c r="PDM37" s="1135"/>
      <c r="PDN37" s="1135"/>
      <c r="PDO37" s="1135"/>
      <c r="PDP37" s="1135"/>
      <c r="PDQ37" s="1135"/>
      <c r="PDR37" s="1135"/>
      <c r="PDS37" s="1135"/>
      <c r="PDT37" s="1135"/>
      <c r="PDU37" s="1135"/>
      <c r="PDV37" s="1135"/>
      <c r="PDW37" s="1135"/>
      <c r="PDX37" s="1135"/>
      <c r="PDY37" s="1135"/>
      <c r="PDZ37" s="1135"/>
      <c r="PEA37" s="1135"/>
      <c r="PEB37" s="1135"/>
      <c r="PEC37" s="1135"/>
      <c r="PED37" s="1135"/>
      <c r="PEE37" s="1135"/>
      <c r="PEF37" s="1135"/>
      <c r="PEG37" s="1135"/>
      <c r="PEH37" s="1135"/>
      <c r="PEI37" s="1135"/>
      <c r="PEJ37" s="1135"/>
      <c r="PEK37" s="1135"/>
      <c r="PEL37" s="1135"/>
      <c r="PEM37" s="1135"/>
      <c r="PEN37" s="1135"/>
      <c r="PEO37" s="1135"/>
      <c r="PEP37" s="1135"/>
      <c r="PEQ37" s="1135"/>
      <c r="PER37" s="1135"/>
      <c r="PES37" s="1135"/>
      <c r="PET37" s="1135"/>
      <c r="PEU37" s="1135"/>
      <c r="PEV37" s="1135"/>
      <c r="PEW37" s="1135"/>
      <c r="PEX37" s="1135"/>
      <c r="PEY37" s="1135"/>
      <c r="PEZ37" s="1135"/>
      <c r="PFA37" s="1135"/>
      <c r="PFB37" s="1135"/>
      <c r="PFC37" s="1135"/>
      <c r="PFD37" s="1135"/>
      <c r="PFE37" s="1135"/>
      <c r="PFF37" s="1135"/>
      <c r="PFG37" s="1135"/>
      <c r="PFH37" s="1135"/>
      <c r="PFI37" s="1135"/>
      <c r="PFJ37" s="1135"/>
      <c r="PFK37" s="1135"/>
      <c r="PFL37" s="1135"/>
      <c r="PFM37" s="1135"/>
      <c r="PFN37" s="1135"/>
      <c r="PFO37" s="1135"/>
      <c r="PFP37" s="1135"/>
      <c r="PFQ37" s="1135"/>
      <c r="PFR37" s="1135"/>
      <c r="PFS37" s="1135"/>
      <c r="PFT37" s="1135"/>
      <c r="PFU37" s="1135"/>
      <c r="PFV37" s="1135"/>
      <c r="PFW37" s="1135"/>
      <c r="PFX37" s="1135"/>
      <c r="PFY37" s="1135"/>
      <c r="PFZ37" s="1135"/>
      <c r="PGA37" s="1135"/>
      <c r="PGB37" s="1135"/>
      <c r="PGC37" s="1135"/>
      <c r="PGD37" s="1135"/>
      <c r="PGE37" s="1135"/>
      <c r="PGF37" s="1135"/>
      <c r="PGG37" s="1135"/>
      <c r="PGH37" s="1135"/>
      <c r="PGI37" s="1135"/>
      <c r="PGJ37" s="1135"/>
      <c r="PGK37" s="1135"/>
      <c r="PGL37" s="1135"/>
      <c r="PGM37" s="1135"/>
      <c r="PGN37" s="1135"/>
      <c r="PGO37" s="1135"/>
      <c r="PGP37" s="1135"/>
      <c r="PGQ37" s="1135"/>
      <c r="PGR37" s="1135"/>
      <c r="PGS37" s="1135"/>
      <c r="PGT37" s="1135"/>
      <c r="PGU37" s="1135"/>
      <c r="PGV37" s="1135"/>
      <c r="PGW37" s="1135"/>
      <c r="PGX37" s="1135"/>
      <c r="PGY37" s="1135"/>
      <c r="PGZ37" s="1135"/>
      <c r="PHA37" s="1135"/>
      <c r="PHB37" s="1135"/>
      <c r="PHC37" s="1135"/>
      <c r="PHD37" s="1135"/>
      <c r="PHE37" s="1135"/>
      <c r="PHF37" s="1135"/>
      <c r="PHG37" s="1135"/>
      <c r="PHH37" s="1135"/>
      <c r="PHI37" s="1135"/>
      <c r="PHJ37" s="1135"/>
      <c r="PHK37" s="1135"/>
      <c r="PHL37" s="1135"/>
      <c r="PHM37" s="1135"/>
      <c r="PHN37" s="1135"/>
      <c r="PHO37" s="1135"/>
      <c r="PHP37" s="1135"/>
      <c r="PHQ37" s="1135"/>
      <c r="PHR37" s="1135"/>
      <c r="PHS37" s="1135"/>
      <c r="PHT37" s="1135"/>
      <c r="PHU37" s="1135"/>
      <c r="PHV37" s="1135"/>
      <c r="PHW37" s="1135"/>
      <c r="PHX37" s="1135"/>
      <c r="PHY37" s="1135"/>
      <c r="PHZ37" s="1135"/>
      <c r="PIA37" s="1135"/>
      <c r="PIB37" s="1135"/>
      <c r="PIC37" s="1135"/>
      <c r="PID37" s="1135"/>
      <c r="PIE37" s="1135"/>
      <c r="PIF37" s="1135"/>
      <c r="PIG37" s="1135"/>
      <c r="PIH37" s="1135"/>
      <c r="PII37" s="1135"/>
      <c r="PIJ37" s="1135"/>
      <c r="PIK37" s="1135"/>
      <c r="PIL37" s="1135"/>
      <c r="PIM37" s="1135"/>
      <c r="PIN37" s="1135"/>
      <c r="PIO37" s="1135"/>
      <c r="PIP37" s="1135"/>
      <c r="PIQ37" s="1135"/>
      <c r="PIR37" s="1135"/>
      <c r="PIS37" s="1135"/>
      <c r="PIT37" s="1135"/>
      <c r="PIU37" s="1135"/>
      <c r="PIV37" s="1135"/>
      <c r="PIW37" s="1135"/>
      <c r="PIX37" s="1135"/>
      <c r="PIY37" s="1135"/>
      <c r="PIZ37" s="1135"/>
      <c r="PJA37" s="1135"/>
      <c r="PJB37" s="1135"/>
      <c r="PJC37" s="1135"/>
      <c r="PJD37" s="1135"/>
      <c r="PJE37" s="1135"/>
      <c r="PJF37" s="1135"/>
      <c r="PJG37" s="1135"/>
      <c r="PJH37" s="1135"/>
      <c r="PJI37" s="1135"/>
      <c r="PJJ37" s="1135"/>
      <c r="PJK37" s="1135"/>
      <c r="PJL37" s="1135"/>
      <c r="PJM37" s="1135"/>
      <c r="PJN37" s="1135"/>
      <c r="PJO37" s="1135"/>
      <c r="PJP37" s="1135"/>
      <c r="PJQ37" s="1135"/>
      <c r="PJR37" s="1135"/>
      <c r="PJS37" s="1135"/>
      <c r="PJT37" s="1135"/>
      <c r="PJU37" s="1135"/>
      <c r="PJV37" s="1135"/>
      <c r="PJW37" s="1135"/>
      <c r="PJX37" s="1135"/>
      <c r="PJY37" s="1135"/>
      <c r="PJZ37" s="1135"/>
      <c r="PKA37" s="1135"/>
      <c r="PKB37" s="1135"/>
      <c r="PKC37" s="1135"/>
      <c r="PKD37" s="1135"/>
      <c r="PKE37" s="1135"/>
      <c r="PKF37" s="1135"/>
      <c r="PKG37" s="1135"/>
      <c r="PKH37" s="1135"/>
      <c r="PKI37" s="1135"/>
      <c r="PKJ37" s="1135"/>
      <c r="PKK37" s="1135"/>
      <c r="PKL37" s="1135"/>
      <c r="PKM37" s="1135"/>
      <c r="PKN37" s="1135"/>
      <c r="PKO37" s="1135"/>
      <c r="PKP37" s="1135"/>
      <c r="PKQ37" s="1135"/>
      <c r="PKR37" s="1135"/>
      <c r="PKS37" s="1135"/>
      <c r="PKT37" s="1135"/>
      <c r="PKU37" s="1135"/>
      <c r="PKV37" s="1135"/>
      <c r="PKW37" s="1135"/>
      <c r="PKX37" s="1135"/>
      <c r="PKY37" s="1135"/>
      <c r="PKZ37" s="1135"/>
      <c r="PLA37" s="1135"/>
      <c r="PLB37" s="1135"/>
      <c r="PLC37" s="1135"/>
      <c r="PLD37" s="1135"/>
      <c r="PLE37" s="1135"/>
      <c r="PLF37" s="1135"/>
      <c r="PLG37" s="1135"/>
      <c r="PLH37" s="1135"/>
      <c r="PLI37" s="1135"/>
      <c r="PLJ37" s="1135"/>
      <c r="PLK37" s="1135"/>
      <c r="PLL37" s="1135"/>
      <c r="PLM37" s="1135"/>
      <c r="PLN37" s="1135"/>
      <c r="PLO37" s="1135"/>
      <c r="PLP37" s="1135"/>
      <c r="PLQ37" s="1135"/>
      <c r="PLR37" s="1135"/>
      <c r="PLS37" s="1135"/>
      <c r="PLT37" s="1135"/>
      <c r="PLU37" s="1135"/>
      <c r="PLV37" s="1135"/>
      <c r="PLW37" s="1135"/>
      <c r="PLX37" s="1135"/>
      <c r="PLY37" s="1135"/>
      <c r="PLZ37" s="1135"/>
      <c r="PMA37" s="1135"/>
      <c r="PMB37" s="1135"/>
      <c r="PMC37" s="1135"/>
      <c r="PMD37" s="1135"/>
      <c r="PME37" s="1135"/>
      <c r="PMF37" s="1135"/>
      <c r="PMG37" s="1135"/>
      <c r="PMH37" s="1135"/>
      <c r="PMI37" s="1135"/>
      <c r="PMJ37" s="1135"/>
      <c r="PMK37" s="1135"/>
      <c r="PML37" s="1135"/>
      <c r="PMM37" s="1135"/>
      <c r="PMN37" s="1135"/>
      <c r="PMO37" s="1135"/>
      <c r="PMP37" s="1135"/>
      <c r="PMQ37" s="1135"/>
      <c r="PMR37" s="1135"/>
      <c r="PMS37" s="1135"/>
      <c r="PMT37" s="1135"/>
      <c r="PMU37" s="1135"/>
      <c r="PMV37" s="1135"/>
      <c r="PMW37" s="1135"/>
      <c r="PMX37" s="1135"/>
      <c r="PMY37" s="1135"/>
      <c r="PMZ37" s="1135"/>
      <c r="PNA37" s="1135"/>
      <c r="PNB37" s="1135"/>
      <c r="PNC37" s="1135"/>
      <c r="PND37" s="1135"/>
      <c r="PNE37" s="1135"/>
      <c r="PNF37" s="1135"/>
      <c r="PNG37" s="1135"/>
      <c r="PNH37" s="1135"/>
      <c r="PNI37" s="1135"/>
      <c r="PNJ37" s="1135"/>
      <c r="PNK37" s="1135"/>
      <c r="PNL37" s="1135"/>
      <c r="PNM37" s="1135"/>
      <c r="PNN37" s="1135"/>
      <c r="PNO37" s="1135"/>
      <c r="PNP37" s="1135"/>
      <c r="PNQ37" s="1135"/>
      <c r="PNR37" s="1135"/>
      <c r="PNS37" s="1135"/>
      <c r="PNT37" s="1135"/>
      <c r="PNU37" s="1135"/>
      <c r="PNV37" s="1135"/>
      <c r="PNW37" s="1135"/>
      <c r="PNX37" s="1135"/>
      <c r="PNY37" s="1135"/>
      <c r="PNZ37" s="1135"/>
      <c r="POA37" s="1135"/>
      <c r="POB37" s="1135"/>
      <c r="POC37" s="1135"/>
      <c r="POD37" s="1135"/>
      <c r="POE37" s="1135"/>
      <c r="POF37" s="1135"/>
      <c r="POG37" s="1135"/>
      <c r="POH37" s="1135"/>
      <c r="POI37" s="1135"/>
      <c r="POJ37" s="1135"/>
      <c r="POK37" s="1135"/>
      <c r="POL37" s="1135"/>
      <c r="POM37" s="1135"/>
      <c r="PON37" s="1135"/>
      <c r="POO37" s="1135"/>
      <c r="POP37" s="1135"/>
      <c r="POQ37" s="1135"/>
      <c r="POR37" s="1135"/>
      <c r="POS37" s="1135"/>
      <c r="POT37" s="1135"/>
      <c r="POU37" s="1135"/>
      <c r="POV37" s="1135"/>
      <c r="POW37" s="1135"/>
      <c r="POX37" s="1135"/>
      <c r="POY37" s="1135"/>
      <c r="POZ37" s="1135"/>
      <c r="PPA37" s="1135"/>
      <c r="PPB37" s="1135"/>
      <c r="PPC37" s="1135"/>
      <c r="PPD37" s="1135"/>
      <c r="PPE37" s="1135"/>
      <c r="PPF37" s="1135"/>
      <c r="PPG37" s="1135"/>
      <c r="PPH37" s="1135"/>
      <c r="PPI37" s="1135"/>
      <c r="PPJ37" s="1135"/>
      <c r="PPK37" s="1135"/>
      <c r="PPL37" s="1135"/>
      <c r="PPM37" s="1135"/>
      <c r="PPN37" s="1135"/>
      <c r="PPO37" s="1135"/>
      <c r="PPP37" s="1135"/>
      <c r="PPQ37" s="1135"/>
      <c r="PPR37" s="1135"/>
      <c r="PPS37" s="1135"/>
      <c r="PPT37" s="1135"/>
      <c r="PPU37" s="1135"/>
      <c r="PPV37" s="1135"/>
      <c r="PPW37" s="1135"/>
      <c r="PPX37" s="1135"/>
      <c r="PPY37" s="1135"/>
      <c r="PPZ37" s="1135"/>
      <c r="PQA37" s="1135"/>
      <c r="PQB37" s="1135"/>
      <c r="PQC37" s="1135"/>
      <c r="PQD37" s="1135"/>
      <c r="PQE37" s="1135"/>
      <c r="PQF37" s="1135"/>
      <c r="PQG37" s="1135"/>
      <c r="PQH37" s="1135"/>
      <c r="PQI37" s="1135"/>
      <c r="PQJ37" s="1135"/>
      <c r="PQK37" s="1135"/>
      <c r="PQL37" s="1135"/>
      <c r="PQM37" s="1135"/>
      <c r="PQN37" s="1135"/>
      <c r="PQO37" s="1135"/>
      <c r="PQP37" s="1135"/>
      <c r="PQQ37" s="1135"/>
      <c r="PQR37" s="1135"/>
      <c r="PQS37" s="1135"/>
      <c r="PQT37" s="1135"/>
      <c r="PQU37" s="1135"/>
      <c r="PQV37" s="1135"/>
      <c r="PQW37" s="1135"/>
      <c r="PQX37" s="1135"/>
      <c r="PQY37" s="1135"/>
      <c r="PQZ37" s="1135"/>
      <c r="PRA37" s="1135"/>
      <c r="PRB37" s="1135"/>
      <c r="PRC37" s="1135"/>
      <c r="PRD37" s="1135"/>
      <c r="PRE37" s="1135"/>
      <c r="PRF37" s="1135"/>
      <c r="PRG37" s="1135"/>
      <c r="PRH37" s="1135"/>
      <c r="PRI37" s="1135"/>
      <c r="PRJ37" s="1135"/>
      <c r="PRK37" s="1135"/>
      <c r="PRL37" s="1135"/>
      <c r="PRM37" s="1135"/>
      <c r="PRN37" s="1135"/>
      <c r="PRO37" s="1135"/>
      <c r="PRP37" s="1135"/>
      <c r="PRQ37" s="1135"/>
      <c r="PRR37" s="1135"/>
      <c r="PRS37" s="1135"/>
      <c r="PRT37" s="1135"/>
      <c r="PRU37" s="1135"/>
      <c r="PRV37" s="1135"/>
      <c r="PRW37" s="1135"/>
      <c r="PRX37" s="1135"/>
      <c r="PRY37" s="1135"/>
      <c r="PRZ37" s="1135"/>
      <c r="PSA37" s="1135"/>
      <c r="PSB37" s="1135"/>
      <c r="PSC37" s="1135"/>
      <c r="PSD37" s="1135"/>
      <c r="PSE37" s="1135"/>
      <c r="PSF37" s="1135"/>
      <c r="PSG37" s="1135"/>
      <c r="PSH37" s="1135"/>
      <c r="PSI37" s="1135"/>
      <c r="PSJ37" s="1135"/>
      <c r="PSK37" s="1135"/>
      <c r="PSL37" s="1135"/>
      <c r="PSM37" s="1135"/>
      <c r="PSN37" s="1135"/>
      <c r="PSO37" s="1135"/>
      <c r="PSP37" s="1135"/>
      <c r="PSQ37" s="1135"/>
      <c r="PSR37" s="1135"/>
      <c r="PSS37" s="1135"/>
      <c r="PST37" s="1135"/>
      <c r="PSU37" s="1135"/>
      <c r="PSV37" s="1135"/>
      <c r="PSW37" s="1135"/>
      <c r="PSX37" s="1135"/>
      <c r="PSY37" s="1135"/>
      <c r="PSZ37" s="1135"/>
      <c r="PTA37" s="1135"/>
      <c r="PTB37" s="1135"/>
      <c r="PTC37" s="1135"/>
      <c r="PTD37" s="1135"/>
      <c r="PTE37" s="1135"/>
      <c r="PTF37" s="1135"/>
      <c r="PTG37" s="1135"/>
      <c r="PTH37" s="1135"/>
      <c r="PTI37" s="1135"/>
      <c r="PTJ37" s="1135"/>
      <c r="PTK37" s="1135"/>
      <c r="PTL37" s="1135"/>
      <c r="PTM37" s="1135"/>
      <c r="PTN37" s="1135"/>
      <c r="PTO37" s="1135"/>
      <c r="PTP37" s="1135"/>
      <c r="PTQ37" s="1135"/>
      <c r="PTR37" s="1135"/>
      <c r="PTS37" s="1135"/>
      <c r="PTT37" s="1135"/>
      <c r="PTU37" s="1135"/>
      <c r="PTV37" s="1135"/>
      <c r="PTW37" s="1135"/>
      <c r="PTX37" s="1135"/>
      <c r="PTY37" s="1135"/>
      <c r="PTZ37" s="1135"/>
      <c r="PUA37" s="1135"/>
      <c r="PUB37" s="1135"/>
      <c r="PUC37" s="1135"/>
      <c r="PUD37" s="1135"/>
      <c r="PUE37" s="1135"/>
      <c r="PUF37" s="1135"/>
      <c r="PUG37" s="1135"/>
      <c r="PUH37" s="1135"/>
      <c r="PUI37" s="1135"/>
      <c r="PUJ37" s="1135"/>
      <c r="PUK37" s="1135"/>
      <c r="PUL37" s="1135"/>
      <c r="PUM37" s="1135"/>
      <c r="PUN37" s="1135"/>
      <c r="PUO37" s="1135"/>
      <c r="PUP37" s="1135"/>
      <c r="PUQ37" s="1135"/>
      <c r="PUR37" s="1135"/>
      <c r="PUS37" s="1135"/>
      <c r="PUT37" s="1135"/>
      <c r="PUU37" s="1135"/>
      <c r="PUV37" s="1135"/>
      <c r="PUW37" s="1135"/>
      <c r="PUX37" s="1135"/>
      <c r="PUY37" s="1135"/>
      <c r="PUZ37" s="1135"/>
      <c r="PVA37" s="1135"/>
      <c r="PVB37" s="1135"/>
      <c r="PVC37" s="1135"/>
      <c r="PVD37" s="1135"/>
      <c r="PVE37" s="1135"/>
      <c r="PVF37" s="1135"/>
      <c r="PVG37" s="1135"/>
      <c r="PVH37" s="1135"/>
      <c r="PVI37" s="1135"/>
      <c r="PVJ37" s="1135"/>
      <c r="PVK37" s="1135"/>
      <c r="PVL37" s="1135"/>
      <c r="PVM37" s="1135"/>
      <c r="PVN37" s="1135"/>
      <c r="PVO37" s="1135"/>
      <c r="PVP37" s="1135"/>
      <c r="PVQ37" s="1135"/>
      <c r="PVR37" s="1135"/>
      <c r="PVS37" s="1135"/>
      <c r="PVT37" s="1135"/>
      <c r="PVU37" s="1135"/>
      <c r="PVV37" s="1135"/>
      <c r="PVW37" s="1135"/>
      <c r="PVX37" s="1135"/>
      <c r="PVY37" s="1135"/>
      <c r="PVZ37" s="1135"/>
      <c r="PWA37" s="1135"/>
      <c r="PWB37" s="1135"/>
      <c r="PWC37" s="1135"/>
      <c r="PWD37" s="1135"/>
      <c r="PWE37" s="1135"/>
      <c r="PWF37" s="1135"/>
      <c r="PWG37" s="1135"/>
      <c r="PWH37" s="1135"/>
      <c r="PWI37" s="1135"/>
      <c r="PWJ37" s="1135"/>
      <c r="PWK37" s="1135"/>
      <c r="PWL37" s="1135"/>
      <c r="PWM37" s="1135"/>
      <c r="PWN37" s="1135"/>
      <c r="PWO37" s="1135"/>
      <c r="PWP37" s="1135"/>
      <c r="PWQ37" s="1135"/>
      <c r="PWR37" s="1135"/>
      <c r="PWS37" s="1135"/>
      <c r="PWT37" s="1135"/>
      <c r="PWU37" s="1135"/>
      <c r="PWV37" s="1135"/>
      <c r="PWW37" s="1135"/>
      <c r="PWX37" s="1135"/>
      <c r="PWY37" s="1135"/>
      <c r="PWZ37" s="1135"/>
      <c r="PXA37" s="1135"/>
      <c r="PXB37" s="1135"/>
      <c r="PXC37" s="1135"/>
      <c r="PXD37" s="1135"/>
      <c r="PXE37" s="1135"/>
      <c r="PXF37" s="1135"/>
      <c r="PXG37" s="1135"/>
      <c r="PXH37" s="1135"/>
      <c r="PXI37" s="1135"/>
      <c r="PXJ37" s="1135"/>
      <c r="PXK37" s="1135"/>
      <c r="PXL37" s="1135"/>
      <c r="PXM37" s="1135"/>
      <c r="PXN37" s="1135"/>
      <c r="PXO37" s="1135"/>
      <c r="PXP37" s="1135"/>
      <c r="PXQ37" s="1135"/>
      <c r="PXR37" s="1135"/>
      <c r="PXS37" s="1135"/>
      <c r="PXT37" s="1135"/>
      <c r="PXU37" s="1135"/>
      <c r="PXV37" s="1135"/>
      <c r="PXW37" s="1135"/>
      <c r="PXX37" s="1135"/>
      <c r="PXY37" s="1135"/>
      <c r="PXZ37" s="1135"/>
      <c r="PYA37" s="1135"/>
      <c r="PYB37" s="1135"/>
      <c r="PYC37" s="1135"/>
      <c r="PYD37" s="1135"/>
      <c r="PYE37" s="1135"/>
      <c r="PYF37" s="1135"/>
      <c r="PYG37" s="1135"/>
      <c r="PYH37" s="1135"/>
      <c r="PYI37" s="1135"/>
      <c r="PYJ37" s="1135"/>
      <c r="PYK37" s="1135"/>
      <c r="PYL37" s="1135"/>
      <c r="PYM37" s="1135"/>
      <c r="PYN37" s="1135"/>
      <c r="PYO37" s="1135"/>
      <c r="PYP37" s="1135"/>
      <c r="PYQ37" s="1135"/>
      <c r="PYR37" s="1135"/>
      <c r="PYS37" s="1135"/>
      <c r="PYT37" s="1135"/>
      <c r="PYU37" s="1135"/>
      <c r="PYV37" s="1135"/>
      <c r="PYW37" s="1135"/>
      <c r="PYX37" s="1135"/>
      <c r="PYY37" s="1135"/>
      <c r="PYZ37" s="1135"/>
      <c r="PZA37" s="1135"/>
      <c r="PZB37" s="1135"/>
      <c r="PZC37" s="1135"/>
      <c r="PZD37" s="1135"/>
      <c r="PZE37" s="1135"/>
      <c r="PZF37" s="1135"/>
      <c r="PZG37" s="1135"/>
      <c r="PZH37" s="1135"/>
      <c r="PZI37" s="1135"/>
      <c r="PZJ37" s="1135"/>
      <c r="PZK37" s="1135"/>
      <c r="PZL37" s="1135"/>
      <c r="PZM37" s="1135"/>
      <c r="PZN37" s="1135"/>
      <c r="PZO37" s="1135"/>
      <c r="PZP37" s="1135"/>
      <c r="PZQ37" s="1135"/>
      <c r="PZR37" s="1135"/>
      <c r="PZS37" s="1135"/>
      <c r="PZT37" s="1135"/>
      <c r="PZU37" s="1135"/>
      <c r="PZV37" s="1135"/>
      <c r="PZW37" s="1135"/>
      <c r="PZX37" s="1135"/>
      <c r="PZY37" s="1135"/>
      <c r="PZZ37" s="1135"/>
      <c r="QAA37" s="1135"/>
      <c r="QAB37" s="1135"/>
      <c r="QAC37" s="1135"/>
      <c r="QAD37" s="1135"/>
      <c r="QAE37" s="1135"/>
      <c r="QAF37" s="1135"/>
      <c r="QAG37" s="1135"/>
      <c r="QAH37" s="1135"/>
      <c r="QAI37" s="1135"/>
      <c r="QAJ37" s="1135"/>
      <c r="QAK37" s="1135"/>
      <c r="QAL37" s="1135"/>
      <c r="QAM37" s="1135"/>
      <c r="QAN37" s="1135"/>
      <c r="QAO37" s="1135"/>
      <c r="QAP37" s="1135"/>
      <c r="QAQ37" s="1135"/>
      <c r="QAR37" s="1135"/>
      <c r="QAS37" s="1135"/>
      <c r="QAT37" s="1135"/>
      <c r="QAU37" s="1135"/>
      <c r="QAV37" s="1135"/>
      <c r="QAW37" s="1135"/>
      <c r="QAX37" s="1135"/>
      <c r="QAY37" s="1135"/>
      <c r="QAZ37" s="1135"/>
      <c r="QBA37" s="1135"/>
      <c r="QBB37" s="1135"/>
      <c r="QBC37" s="1135"/>
      <c r="QBD37" s="1135"/>
      <c r="QBE37" s="1135"/>
      <c r="QBF37" s="1135"/>
      <c r="QBG37" s="1135"/>
      <c r="QBH37" s="1135"/>
      <c r="QBI37" s="1135"/>
      <c r="QBJ37" s="1135"/>
      <c r="QBK37" s="1135"/>
      <c r="QBL37" s="1135"/>
      <c r="QBM37" s="1135"/>
      <c r="QBN37" s="1135"/>
      <c r="QBO37" s="1135"/>
      <c r="QBP37" s="1135"/>
      <c r="QBQ37" s="1135"/>
      <c r="QBR37" s="1135"/>
      <c r="QBS37" s="1135"/>
      <c r="QBT37" s="1135"/>
      <c r="QBU37" s="1135"/>
      <c r="QBV37" s="1135"/>
      <c r="QBW37" s="1135"/>
      <c r="QBX37" s="1135"/>
      <c r="QBY37" s="1135"/>
      <c r="QBZ37" s="1135"/>
      <c r="QCA37" s="1135"/>
      <c r="QCB37" s="1135"/>
      <c r="QCC37" s="1135"/>
      <c r="QCD37" s="1135"/>
      <c r="QCE37" s="1135"/>
      <c r="QCF37" s="1135"/>
      <c r="QCG37" s="1135"/>
      <c r="QCH37" s="1135"/>
      <c r="QCI37" s="1135"/>
      <c r="QCJ37" s="1135"/>
      <c r="QCK37" s="1135"/>
      <c r="QCL37" s="1135"/>
      <c r="QCM37" s="1135"/>
      <c r="QCN37" s="1135"/>
      <c r="QCO37" s="1135"/>
      <c r="QCP37" s="1135"/>
      <c r="QCQ37" s="1135"/>
      <c r="QCR37" s="1135"/>
      <c r="QCS37" s="1135"/>
      <c r="QCT37" s="1135"/>
      <c r="QCU37" s="1135"/>
      <c r="QCV37" s="1135"/>
      <c r="QCW37" s="1135"/>
      <c r="QCX37" s="1135"/>
      <c r="QCY37" s="1135"/>
      <c r="QCZ37" s="1135"/>
      <c r="QDA37" s="1135"/>
      <c r="QDB37" s="1135"/>
      <c r="QDC37" s="1135"/>
      <c r="QDD37" s="1135"/>
      <c r="QDE37" s="1135"/>
      <c r="QDF37" s="1135"/>
      <c r="QDG37" s="1135"/>
      <c r="QDH37" s="1135"/>
      <c r="QDI37" s="1135"/>
      <c r="QDJ37" s="1135"/>
      <c r="QDK37" s="1135"/>
      <c r="QDL37" s="1135"/>
      <c r="QDM37" s="1135"/>
      <c r="QDN37" s="1135"/>
      <c r="QDO37" s="1135"/>
      <c r="QDP37" s="1135"/>
      <c r="QDQ37" s="1135"/>
      <c r="QDR37" s="1135"/>
      <c r="QDS37" s="1135"/>
      <c r="QDT37" s="1135"/>
      <c r="QDU37" s="1135"/>
      <c r="QDV37" s="1135"/>
      <c r="QDW37" s="1135"/>
      <c r="QDX37" s="1135"/>
      <c r="QDY37" s="1135"/>
      <c r="QDZ37" s="1135"/>
      <c r="QEA37" s="1135"/>
      <c r="QEB37" s="1135"/>
      <c r="QEC37" s="1135"/>
      <c r="QED37" s="1135"/>
      <c r="QEE37" s="1135"/>
      <c r="QEF37" s="1135"/>
      <c r="QEG37" s="1135"/>
      <c r="QEH37" s="1135"/>
      <c r="QEI37" s="1135"/>
      <c r="QEJ37" s="1135"/>
      <c r="QEK37" s="1135"/>
      <c r="QEL37" s="1135"/>
      <c r="QEM37" s="1135"/>
      <c r="QEN37" s="1135"/>
      <c r="QEO37" s="1135"/>
      <c r="QEP37" s="1135"/>
      <c r="QEQ37" s="1135"/>
      <c r="QER37" s="1135"/>
      <c r="QES37" s="1135"/>
      <c r="QET37" s="1135"/>
      <c r="QEU37" s="1135"/>
      <c r="QEV37" s="1135"/>
      <c r="QEW37" s="1135"/>
      <c r="QEX37" s="1135"/>
      <c r="QEY37" s="1135"/>
      <c r="QEZ37" s="1135"/>
      <c r="QFA37" s="1135"/>
      <c r="QFB37" s="1135"/>
      <c r="QFC37" s="1135"/>
      <c r="QFD37" s="1135"/>
      <c r="QFE37" s="1135"/>
      <c r="QFF37" s="1135"/>
      <c r="QFG37" s="1135"/>
      <c r="QFH37" s="1135"/>
      <c r="QFI37" s="1135"/>
      <c r="QFJ37" s="1135"/>
      <c r="QFK37" s="1135"/>
      <c r="QFL37" s="1135"/>
      <c r="QFM37" s="1135"/>
      <c r="QFN37" s="1135"/>
      <c r="QFO37" s="1135"/>
      <c r="QFP37" s="1135"/>
      <c r="QFQ37" s="1135"/>
      <c r="QFR37" s="1135"/>
      <c r="QFS37" s="1135"/>
      <c r="QFT37" s="1135"/>
      <c r="QFU37" s="1135"/>
      <c r="QFV37" s="1135"/>
      <c r="QFW37" s="1135"/>
      <c r="QFX37" s="1135"/>
      <c r="QFY37" s="1135"/>
      <c r="QFZ37" s="1135"/>
      <c r="QGA37" s="1135"/>
      <c r="QGB37" s="1135"/>
      <c r="QGC37" s="1135"/>
      <c r="QGD37" s="1135"/>
      <c r="QGE37" s="1135"/>
      <c r="QGF37" s="1135"/>
      <c r="QGG37" s="1135"/>
      <c r="QGH37" s="1135"/>
      <c r="QGI37" s="1135"/>
      <c r="QGJ37" s="1135"/>
      <c r="QGK37" s="1135"/>
      <c r="QGL37" s="1135"/>
      <c r="QGM37" s="1135"/>
      <c r="QGN37" s="1135"/>
      <c r="QGO37" s="1135"/>
      <c r="QGP37" s="1135"/>
      <c r="QGQ37" s="1135"/>
      <c r="QGR37" s="1135"/>
      <c r="QGS37" s="1135"/>
      <c r="QGT37" s="1135"/>
      <c r="QGU37" s="1135"/>
      <c r="QGV37" s="1135"/>
      <c r="QGW37" s="1135"/>
      <c r="QGX37" s="1135"/>
      <c r="QGY37" s="1135"/>
      <c r="QGZ37" s="1135"/>
      <c r="QHA37" s="1135"/>
      <c r="QHB37" s="1135"/>
      <c r="QHC37" s="1135"/>
      <c r="QHD37" s="1135"/>
      <c r="QHE37" s="1135"/>
      <c r="QHF37" s="1135"/>
      <c r="QHG37" s="1135"/>
      <c r="QHH37" s="1135"/>
      <c r="QHI37" s="1135"/>
      <c r="QHJ37" s="1135"/>
      <c r="QHK37" s="1135"/>
      <c r="QHL37" s="1135"/>
      <c r="QHM37" s="1135"/>
      <c r="QHN37" s="1135"/>
      <c r="QHO37" s="1135"/>
      <c r="QHP37" s="1135"/>
      <c r="QHQ37" s="1135"/>
      <c r="QHR37" s="1135"/>
      <c r="QHS37" s="1135"/>
      <c r="QHT37" s="1135"/>
      <c r="QHU37" s="1135"/>
      <c r="QHV37" s="1135"/>
      <c r="QHW37" s="1135"/>
      <c r="QHX37" s="1135"/>
      <c r="QHY37" s="1135"/>
      <c r="QHZ37" s="1135"/>
      <c r="QIA37" s="1135"/>
      <c r="QIB37" s="1135"/>
      <c r="QIC37" s="1135"/>
      <c r="QID37" s="1135"/>
      <c r="QIE37" s="1135"/>
      <c r="QIF37" s="1135"/>
      <c r="QIG37" s="1135"/>
      <c r="QIH37" s="1135"/>
      <c r="QII37" s="1135"/>
      <c r="QIJ37" s="1135"/>
      <c r="QIK37" s="1135"/>
      <c r="QIL37" s="1135"/>
      <c r="QIM37" s="1135"/>
      <c r="QIN37" s="1135"/>
      <c r="QIO37" s="1135"/>
      <c r="QIP37" s="1135"/>
      <c r="QIQ37" s="1135"/>
      <c r="QIR37" s="1135"/>
      <c r="QIS37" s="1135"/>
      <c r="QIT37" s="1135"/>
      <c r="QIU37" s="1135"/>
      <c r="QIV37" s="1135"/>
      <c r="QIW37" s="1135"/>
      <c r="QIX37" s="1135"/>
      <c r="QIY37" s="1135"/>
      <c r="QIZ37" s="1135"/>
      <c r="QJA37" s="1135"/>
      <c r="QJB37" s="1135"/>
      <c r="QJC37" s="1135"/>
      <c r="QJD37" s="1135"/>
      <c r="QJE37" s="1135"/>
      <c r="QJF37" s="1135"/>
      <c r="QJG37" s="1135"/>
      <c r="QJH37" s="1135"/>
      <c r="QJI37" s="1135"/>
      <c r="QJJ37" s="1135"/>
      <c r="QJK37" s="1135"/>
      <c r="QJL37" s="1135"/>
      <c r="QJM37" s="1135"/>
      <c r="QJN37" s="1135"/>
      <c r="QJO37" s="1135"/>
      <c r="QJP37" s="1135"/>
      <c r="QJQ37" s="1135"/>
      <c r="QJR37" s="1135"/>
      <c r="QJS37" s="1135"/>
      <c r="QJT37" s="1135"/>
      <c r="QJU37" s="1135"/>
      <c r="QJV37" s="1135"/>
      <c r="QJW37" s="1135"/>
      <c r="QJX37" s="1135"/>
      <c r="QJY37" s="1135"/>
      <c r="QJZ37" s="1135"/>
      <c r="QKA37" s="1135"/>
      <c r="QKB37" s="1135"/>
      <c r="QKC37" s="1135"/>
      <c r="QKD37" s="1135"/>
      <c r="QKE37" s="1135"/>
      <c r="QKF37" s="1135"/>
      <c r="QKG37" s="1135"/>
      <c r="QKH37" s="1135"/>
      <c r="QKI37" s="1135"/>
      <c r="QKJ37" s="1135"/>
      <c r="QKK37" s="1135"/>
      <c r="QKL37" s="1135"/>
      <c r="QKM37" s="1135"/>
      <c r="QKN37" s="1135"/>
      <c r="QKO37" s="1135"/>
      <c r="QKP37" s="1135"/>
      <c r="QKQ37" s="1135"/>
      <c r="QKR37" s="1135"/>
      <c r="QKS37" s="1135"/>
      <c r="QKT37" s="1135"/>
      <c r="QKU37" s="1135"/>
      <c r="QKV37" s="1135"/>
      <c r="QKW37" s="1135"/>
      <c r="QKX37" s="1135"/>
      <c r="QKY37" s="1135"/>
      <c r="QKZ37" s="1135"/>
      <c r="QLA37" s="1135"/>
      <c r="QLB37" s="1135"/>
      <c r="QLC37" s="1135"/>
      <c r="QLD37" s="1135"/>
      <c r="QLE37" s="1135"/>
      <c r="QLF37" s="1135"/>
      <c r="QLG37" s="1135"/>
      <c r="QLH37" s="1135"/>
      <c r="QLI37" s="1135"/>
      <c r="QLJ37" s="1135"/>
      <c r="QLK37" s="1135"/>
      <c r="QLL37" s="1135"/>
      <c r="QLM37" s="1135"/>
      <c r="QLN37" s="1135"/>
      <c r="QLO37" s="1135"/>
      <c r="QLP37" s="1135"/>
      <c r="QLQ37" s="1135"/>
      <c r="QLR37" s="1135"/>
      <c r="QLS37" s="1135"/>
      <c r="QLT37" s="1135"/>
      <c r="QLU37" s="1135"/>
      <c r="QLV37" s="1135"/>
      <c r="QLW37" s="1135"/>
      <c r="QLX37" s="1135"/>
      <c r="QLY37" s="1135"/>
      <c r="QLZ37" s="1135"/>
      <c r="QMA37" s="1135"/>
      <c r="QMB37" s="1135"/>
      <c r="QMC37" s="1135"/>
      <c r="QMD37" s="1135"/>
      <c r="QME37" s="1135"/>
      <c r="QMF37" s="1135"/>
      <c r="QMG37" s="1135"/>
      <c r="QMH37" s="1135"/>
      <c r="QMI37" s="1135"/>
      <c r="QMJ37" s="1135"/>
      <c r="QMK37" s="1135"/>
      <c r="QML37" s="1135"/>
      <c r="QMM37" s="1135"/>
      <c r="QMN37" s="1135"/>
      <c r="QMO37" s="1135"/>
      <c r="QMP37" s="1135"/>
      <c r="QMQ37" s="1135"/>
      <c r="QMR37" s="1135"/>
      <c r="QMS37" s="1135"/>
      <c r="QMT37" s="1135"/>
      <c r="QMU37" s="1135"/>
      <c r="QMV37" s="1135"/>
      <c r="QMW37" s="1135"/>
      <c r="QMX37" s="1135"/>
      <c r="QMY37" s="1135"/>
      <c r="QMZ37" s="1135"/>
      <c r="QNA37" s="1135"/>
      <c r="QNB37" s="1135"/>
      <c r="QNC37" s="1135"/>
      <c r="QND37" s="1135"/>
      <c r="QNE37" s="1135"/>
      <c r="QNF37" s="1135"/>
      <c r="QNG37" s="1135"/>
      <c r="QNH37" s="1135"/>
      <c r="QNI37" s="1135"/>
      <c r="QNJ37" s="1135"/>
      <c r="QNK37" s="1135"/>
      <c r="QNL37" s="1135"/>
      <c r="QNM37" s="1135"/>
      <c r="QNN37" s="1135"/>
      <c r="QNO37" s="1135"/>
      <c r="QNP37" s="1135"/>
      <c r="QNQ37" s="1135"/>
      <c r="QNR37" s="1135"/>
      <c r="QNS37" s="1135"/>
      <c r="QNT37" s="1135"/>
      <c r="QNU37" s="1135"/>
      <c r="QNV37" s="1135"/>
      <c r="QNW37" s="1135"/>
      <c r="QNX37" s="1135"/>
      <c r="QNY37" s="1135"/>
      <c r="QNZ37" s="1135"/>
      <c r="QOA37" s="1135"/>
      <c r="QOB37" s="1135"/>
      <c r="QOC37" s="1135"/>
      <c r="QOD37" s="1135"/>
      <c r="QOE37" s="1135"/>
      <c r="QOF37" s="1135"/>
      <c r="QOG37" s="1135"/>
      <c r="QOH37" s="1135"/>
      <c r="QOI37" s="1135"/>
      <c r="QOJ37" s="1135"/>
      <c r="QOK37" s="1135"/>
      <c r="QOL37" s="1135"/>
      <c r="QOM37" s="1135"/>
      <c r="QON37" s="1135"/>
      <c r="QOO37" s="1135"/>
      <c r="QOP37" s="1135"/>
      <c r="QOQ37" s="1135"/>
      <c r="QOR37" s="1135"/>
      <c r="QOS37" s="1135"/>
      <c r="QOT37" s="1135"/>
      <c r="QOU37" s="1135"/>
      <c r="QOV37" s="1135"/>
      <c r="QOW37" s="1135"/>
      <c r="QOX37" s="1135"/>
      <c r="QOY37" s="1135"/>
      <c r="QOZ37" s="1135"/>
      <c r="QPA37" s="1135"/>
      <c r="QPB37" s="1135"/>
      <c r="QPC37" s="1135"/>
      <c r="QPD37" s="1135"/>
      <c r="QPE37" s="1135"/>
      <c r="QPF37" s="1135"/>
      <c r="QPG37" s="1135"/>
      <c r="QPH37" s="1135"/>
      <c r="QPI37" s="1135"/>
      <c r="QPJ37" s="1135"/>
      <c r="QPK37" s="1135"/>
      <c r="QPL37" s="1135"/>
      <c r="QPM37" s="1135"/>
      <c r="QPN37" s="1135"/>
      <c r="QPO37" s="1135"/>
      <c r="QPP37" s="1135"/>
      <c r="QPQ37" s="1135"/>
      <c r="QPR37" s="1135"/>
      <c r="QPS37" s="1135"/>
      <c r="QPT37" s="1135"/>
      <c r="QPU37" s="1135"/>
      <c r="QPV37" s="1135"/>
      <c r="QPW37" s="1135"/>
      <c r="QPX37" s="1135"/>
      <c r="QPY37" s="1135"/>
      <c r="QPZ37" s="1135"/>
      <c r="QQA37" s="1135"/>
      <c r="QQB37" s="1135"/>
      <c r="QQC37" s="1135"/>
      <c r="QQD37" s="1135"/>
      <c r="QQE37" s="1135"/>
      <c r="QQF37" s="1135"/>
      <c r="QQG37" s="1135"/>
      <c r="QQH37" s="1135"/>
      <c r="QQI37" s="1135"/>
      <c r="QQJ37" s="1135"/>
      <c r="QQK37" s="1135"/>
      <c r="QQL37" s="1135"/>
      <c r="QQM37" s="1135"/>
      <c r="QQN37" s="1135"/>
      <c r="QQO37" s="1135"/>
      <c r="QQP37" s="1135"/>
      <c r="QQQ37" s="1135"/>
      <c r="QQR37" s="1135"/>
      <c r="QQS37" s="1135"/>
      <c r="QQT37" s="1135"/>
      <c r="QQU37" s="1135"/>
      <c r="QQV37" s="1135"/>
      <c r="QQW37" s="1135"/>
      <c r="QQX37" s="1135"/>
      <c r="QQY37" s="1135"/>
      <c r="QQZ37" s="1135"/>
      <c r="QRA37" s="1135"/>
      <c r="QRB37" s="1135"/>
      <c r="QRC37" s="1135"/>
      <c r="QRD37" s="1135"/>
      <c r="QRE37" s="1135"/>
      <c r="QRF37" s="1135"/>
      <c r="QRG37" s="1135"/>
      <c r="QRH37" s="1135"/>
      <c r="QRI37" s="1135"/>
      <c r="QRJ37" s="1135"/>
      <c r="QRK37" s="1135"/>
      <c r="QRL37" s="1135"/>
      <c r="QRM37" s="1135"/>
      <c r="QRN37" s="1135"/>
      <c r="QRO37" s="1135"/>
      <c r="QRP37" s="1135"/>
      <c r="QRQ37" s="1135"/>
      <c r="QRR37" s="1135"/>
      <c r="QRS37" s="1135"/>
      <c r="QRT37" s="1135"/>
      <c r="QRU37" s="1135"/>
      <c r="QRV37" s="1135"/>
      <c r="QRW37" s="1135"/>
      <c r="QRX37" s="1135"/>
      <c r="QRY37" s="1135"/>
      <c r="QRZ37" s="1135"/>
      <c r="QSA37" s="1135"/>
      <c r="QSB37" s="1135"/>
      <c r="QSC37" s="1135"/>
      <c r="QSD37" s="1135"/>
      <c r="QSE37" s="1135"/>
      <c r="QSF37" s="1135"/>
      <c r="QSG37" s="1135"/>
      <c r="QSH37" s="1135"/>
      <c r="QSI37" s="1135"/>
      <c r="QSJ37" s="1135"/>
      <c r="QSK37" s="1135"/>
      <c r="QSL37" s="1135"/>
      <c r="QSM37" s="1135"/>
      <c r="QSN37" s="1135"/>
      <c r="QSO37" s="1135"/>
      <c r="QSP37" s="1135"/>
      <c r="QSQ37" s="1135"/>
      <c r="QSR37" s="1135"/>
      <c r="QSS37" s="1135"/>
      <c r="QST37" s="1135"/>
      <c r="QSU37" s="1135"/>
      <c r="QSV37" s="1135"/>
      <c r="QSW37" s="1135"/>
      <c r="QSX37" s="1135"/>
      <c r="QSY37" s="1135"/>
      <c r="QSZ37" s="1135"/>
      <c r="QTA37" s="1135"/>
      <c r="QTB37" s="1135"/>
      <c r="QTC37" s="1135"/>
      <c r="QTD37" s="1135"/>
      <c r="QTE37" s="1135"/>
      <c r="QTF37" s="1135"/>
      <c r="QTG37" s="1135"/>
      <c r="QTH37" s="1135"/>
      <c r="QTI37" s="1135"/>
      <c r="QTJ37" s="1135"/>
      <c r="QTK37" s="1135"/>
      <c r="QTL37" s="1135"/>
      <c r="QTM37" s="1135"/>
      <c r="QTN37" s="1135"/>
      <c r="QTO37" s="1135"/>
      <c r="QTP37" s="1135"/>
      <c r="QTQ37" s="1135"/>
      <c r="QTR37" s="1135"/>
      <c r="QTS37" s="1135"/>
      <c r="QTT37" s="1135"/>
      <c r="QTU37" s="1135"/>
      <c r="QTV37" s="1135"/>
      <c r="QTW37" s="1135"/>
      <c r="QTX37" s="1135"/>
      <c r="QTY37" s="1135"/>
      <c r="QTZ37" s="1135"/>
      <c r="QUA37" s="1135"/>
      <c r="QUB37" s="1135"/>
      <c r="QUC37" s="1135"/>
      <c r="QUD37" s="1135"/>
      <c r="QUE37" s="1135"/>
      <c r="QUF37" s="1135"/>
      <c r="QUG37" s="1135"/>
      <c r="QUH37" s="1135"/>
      <c r="QUI37" s="1135"/>
      <c r="QUJ37" s="1135"/>
      <c r="QUK37" s="1135"/>
      <c r="QUL37" s="1135"/>
      <c r="QUM37" s="1135"/>
      <c r="QUN37" s="1135"/>
      <c r="QUO37" s="1135"/>
      <c r="QUP37" s="1135"/>
      <c r="QUQ37" s="1135"/>
      <c r="QUR37" s="1135"/>
      <c r="QUS37" s="1135"/>
      <c r="QUT37" s="1135"/>
      <c r="QUU37" s="1135"/>
      <c r="QUV37" s="1135"/>
      <c r="QUW37" s="1135"/>
      <c r="QUX37" s="1135"/>
      <c r="QUY37" s="1135"/>
      <c r="QUZ37" s="1135"/>
      <c r="QVA37" s="1135"/>
      <c r="QVB37" s="1135"/>
      <c r="QVC37" s="1135"/>
      <c r="QVD37" s="1135"/>
      <c r="QVE37" s="1135"/>
      <c r="QVF37" s="1135"/>
      <c r="QVG37" s="1135"/>
      <c r="QVH37" s="1135"/>
      <c r="QVI37" s="1135"/>
      <c r="QVJ37" s="1135"/>
      <c r="QVK37" s="1135"/>
      <c r="QVL37" s="1135"/>
      <c r="QVM37" s="1135"/>
      <c r="QVN37" s="1135"/>
      <c r="QVO37" s="1135"/>
      <c r="QVP37" s="1135"/>
      <c r="QVQ37" s="1135"/>
      <c r="QVR37" s="1135"/>
      <c r="QVS37" s="1135"/>
      <c r="QVT37" s="1135"/>
      <c r="QVU37" s="1135"/>
      <c r="QVV37" s="1135"/>
      <c r="QVW37" s="1135"/>
      <c r="QVX37" s="1135"/>
      <c r="QVY37" s="1135"/>
      <c r="QVZ37" s="1135"/>
      <c r="QWA37" s="1135"/>
      <c r="QWB37" s="1135"/>
      <c r="QWC37" s="1135"/>
      <c r="QWD37" s="1135"/>
      <c r="QWE37" s="1135"/>
      <c r="QWF37" s="1135"/>
      <c r="QWG37" s="1135"/>
      <c r="QWH37" s="1135"/>
      <c r="QWI37" s="1135"/>
      <c r="QWJ37" s="1135"/>
      <c r="QWK37" s="1135"/>
      <c r="QWL37" s="1135"/>
      <c r="QWM37" s="1135"/>
      <c r="QWN37" s="1135"/>
      <c r="QWO37" s="1135"/>
      <c r="QWP37" s="1135"/>
      <c r="QWQ37" s="1135"/>
      <c r="QWR37" s="1135"/>
      <c r="QWS37" s="1135"/>
      <c r="QWT37" s="1135"/>
      <c r="QWU37" s="1135"/>
      <c r="QWV37" s="1135"/>
      <c r="QWW37" s="1135"/>
      <c r="QWX37" s="1135"/>
      <c r="QWY37" s="1135"/>
      <c r="QWZ37" s="1135"/>
      <c r="QXA37" s="1135"/>
      <c r="QXB37" s="1135"/>
      <c r="QXC37" s="1135"/>
      <c r="QXD37" s="1135"/>
      <c r="QXE37" s="1135"/>
      <c r="QXF37" s="1135"/>
      <c r="QXG37" s="1135"/>
      <c r="QXH37" s="1135"/>
      <c r="QXI37" s="1135"/>
      <c r="QXJ37" s="1135"/>
      <c r="QXK37" s="1135"/>
      <c r="QXL37" s="1135"/>
      <c r="QXM37" s="1135"/>
      <c r="QXN37" s="1135"/>
      <c r="QXO37" s="1135"/>
      <c r="QXP37" s="1135"/>
      <c r="QXQ37" s="1135"/>
      <c r="QXR37" s="1135"/>
      <c r="QXS37" s="1135"/>
      <c r="QXT37" s="1135"/>
      <c r="QXU37" s="1135"/>
      <c r="QXV37" s="1135"/>
      <c r="QXW37" s="1135"/>
      <c r="QXX37" s="1135"/>
      <c r="QXY37" s="1135"/>
      <c r="QXZ37" s="1135"/>
      <c r="QYA37" s="1135"/>
      <c r="QYB37" s="1135"/>
      <c r="QYC37" s="1135"/>
      <c r="QYD37" s="1135"/>
      <c r="QYE37" s="1135"/>
      <c r="QYF37" s="1135"/>
      <c r="QYG37" s="1135"/>
      <c r="QYH37" s="1135"/>
      <c r="QYI37" s="1135"/>
      <c r="QYJ37" s="1135"/>
      <c r="QYK37" s="1135"/>
      <c r="QYL37" s="1135"/>
      <c r="QYM37" s="1135"/>
      <c r="QYN37" s="1135"/>
      <c r="QYO37" s="1135"/>
      <c r="QYP37" s="1135"/>
      <c r="QYQ37" s="1135"/>
      <c r="QYR37" s="1135"/>
      <c r="QYS37" s="1135"/>
      <c r="QYT37" s="1135"/>
      <c r="QYU37" s="1135"/>
      <c r="QYV37" s="1135"/>
      <c r="QYW37" s="1135"/>
      <c r="QYX37" s="1135"/>
      <c r="QYY37" s="1135"/>
      <c r="QYZ37" s="1135"/>
      <c r="QZA37" s="1135"/>
      <c r="QZB37" s="1135"/>
      <c r="QZC37" s="1135"/>
      <c r="QZD37" s="1135"/>
      <c r="QZE37" s="1135"/>
      <c r="QZF37" s="1135"/>
      <c r="QZG37" s="1135"/>
      <c r="QZH37" s="1135"/>
      <c r="QZI37" s="1135"/>
      <c r="QZJ37" s="1135"/>
      <c r="QZK37" s="1135"/>
      <c r="QZL37" s="1135"/>
      <c r="QZM37" s="1135"/>
      <c r="QZN37" s="1135"/>
      <c r="QZO37" s="1135"/>
      <c r="QZP37" s="1135"/>
      <c r="QZQ37" s="1135"/>
      <c r="QZR37" s="1135"/>
      <c r="QZS37" s="1135"/>
      <c r="QZT37" s="1135"/>
      <c r="QZU37" s="1135"/>
      <c r="QZV37" s="1135"/>
      <c r="QZW37" s="1135"/>
      <c r="QZX37" s="1135"/>
      <c r="QZY37" s="1135"/>
      <c r="QZZ37" s="1135"/>
      <c r="RAA37" s="1135"/>
      <c r="RAB37" s="1135"/>
      <c r="RAC37" s="1135"/>
      <c r="RAD37" s="1135"/>
      <c r="RAE37" s="1135"/>
      <c r="RAF37" s="1135"/>
      <c r="RAG37" s="1135"/>
      <c r="RAH37" s="1135"/>
      <c r="RAI37" s="1135"/>
      <c r="RAJ37" s="1135"/>
      <c r="RAK37" s="1135"/>
      <c r="RAL37" s="1135"/>
      <c r="RAM37" s="1135"/>
      <c r="RAN37" s="1135"/>
      <c r="RAO37" s="1135"/>
      <c r="RAP37" s="1135"/>
      <c r="RAQ37" s="1135"/>
      <c r="RAR37" s="1135"/>
      <c r="RAS37" s="1135"/>
      <c r="RAT37" s="1135"/>
      <c r="RAU37" s="1135"/>
      <c r="RAV37" s="1135"/>
      <c r="RAW37" s="1135"/>
      <c r="RAX37" s="1135"/>
      <c r="RAY37" s="1135"/>
      <c r="RAZ37" s="1135"/>
      <c r="RBA37" s="1135"/>
      <c r="RBB37" s="1135"/>
      <c r="RBC37" s="1135"/>
      <c r="RBD37" s="1135"/>
      <c r="RBE37" s="1135"/>
      <c r="RBF37" s="1135"/>
      <c r="RBG37" s="1135"/>
      <c r="RBH37" s="1135"/>
      <c r="RBI37" s="1135"/>
      <c r="RBJ37" s="1135"/>
      <c r="RBK37" s="1135"/>
      <c r="RBL37" s="1135"/>
      <c r="RBM37" s="1135"/>
      <c r="RBN37" s="1135"/>
      <c r="RBO37" s="1135"/>
      <c r="RBP37" s="1135"/>
      <c r="RBQ37" s="1135"/>
      <c r="RBR37" s="1135"/>
      <c r="RBS37" s="1135"/>
      <c r="RBT37" s="1135"/>
      <c r="RBU37" s="1135"/>
      <c r="RBV37" s="1135"/>
      <c r="RBW37" s="1135"/>
      <c r="RBX37" s="1135"/>
      <c r="RBY37" s="1135"/>
      <c r="RBZ37" s="1135"/>
      <c r="RCA37" s="1135"/>
      <c r="RCB37" s="1135"/>
      <c r="RCC37" s="1135"/>
      <c r="RCD37" s="1135"/>
      <c r="RCE37" s="1135"/>
      <c r="RCF37" s="1135"/>
      <c r="RCG37" s="1135"/>
      <c r="RCH37" s="1135"/>
      <c r="RCI37" s="1135"/>
      <c r="RCJ37" s="1135"/>
      <c r="RCK37" s="1135"/>
      <c r="RCL37" s="1135"/>
      <c r="RCM37" s="1135"/>
      <c r="RCN37" s="1135"/>
      <c r="RCO37" s="1135"/>
      <c r="RCP37" s="1135"/>
      <c r="RCQ37" s="1135"/>
      <c r="RCR37" s="1135"/>
      <c r="RCS37" s="1135"/>
      <c r="RCT37" s="1135"/>
      <c r="RCU37" s="1135"/>
      <c r="RCV37" s="1135"/>
      <c r="RCW37" s="1135"/>
      <c r="RCX37" s="1135"/>
      <c r="RCY37" s="1135"/>
      <c r="RCZ37" s="1135"/>
      <c r="RDA37" s="1135"/>
      <c r="RDB37" s="1135"/>
      <c r="RDC37" s="1135"/>
      <c r="RDD37" s="1135"/>
      <c r="RDE37" s="1135"/>
      <c r="RDF37" s="1135"/>
      <c r="RDG37" s="1135"/>
      <c r="RDH37" s="1135"/>
      <c r="RDI37" s="1135"/>
      <c r="RDJ37" s="1135"/>
      <c r="RDK37" s="1135"/>
      <c r="RDL37" s="1135"/>
      <c r="RDM37" s="1135"/>
      <c r="RDN37" s="1135"/>
      <c r="RDO37" s="1135"/>
      <c r="RDP37" s="1135"/>
      <c r="RDQ37" s="1135"/>
      <c r="RDR37" s="1135"/>
      <c r="RDS37" s="1135"/>
      <c r="RDT37" s="1135"/>
      <c r="RDU37" s="1135"/>
      <c r="RDV37" s="1135"/>
      <c r="RDW37" s="1135"/>
      <c r="RDX37" s="1135"/>
      <c r="RDY37" s="1135"/>
      <c r="RDZ37" s="1135"/>
      <c r="REA37" s="1135"/>
      <c r="REB37" s="1135"/>
      <c r="REC37" s="1135"/>
      <c r="RED37" s="1135"/>
      <c r="REE37" s="1135"/>
      <c r="REF37" s="1135"/>
      <c r="REG37" s="1135"/>
      <c r="REH37" s="1135"/>
      <c r="REI37" s="1135"/>
      <c r="REJ37" s="1135"/>
      <c r="REK37" s="1135"/>
      <c r="REL37" s="1135"/>
      <c r="REM37" s="1135"/>
      <c r="REN37" s="1135"/>
      <c r="REO37" s="1135"/>
      <c r="REP37" s="1135"/>
      <c r="REQ37" s="1135"/>
      <c r="RER37" s="1135"/>
      <c r="RES37" s="1135"/>
      <c r="RET37" s="1135"/>
      <c r="REU37" s="1135"/>
      <c r="REV37" s="1135"/>
      <c r="REW37" s="1135"/>
      <c r="REX37" s="1135"/>
      <c r="REY37" s="1135"/>
      <c r="REZ37" s="1135"/>
      <c r="RFA37" s="1135"/>
      <c r="RFB37" s="1135"/>
      <c r="RFC37" s="1135"/>
      <c r="RFD37" s="1135"/>
      <c r="RFE37" s="1135"/>
      <c r="RFF37" s="1135"/>
      <c r="RFG37" s="1135"/>
      <c r="RFH37" s="1135"/>
      <c r="RFI37" s="1135"/>
      <c r="RFJ37" s="1135"/>
      <c r="RFK37" s="1135"/>
      <c r="RFL37" s="1135"/>
      <c r="RFM37" s="1135"/>
      <c r="RFN37" s="1135"/>
      <c r="RFO37" s="1135"/>
      <c r="RFP37" s="1135"/>
      <c r="RFQ37" s="1135"/>
      <c r="RFR37" s="1135"/>
      <c r="RFS37" s="1135"/>
      <c r="RFT37" s="1135"/>
      <c r="RFU37" s="1135"/>
      <c r="RFV37" s="1135"/>
      <c r="RFW37" s="1135"/>
      <c r="RFX37" s="1135"/>
      <c r="RFY37" s="1135"/>
      <c r="RFZ37" s="1135"/>
      <c r="RGA37" s="1135"/>
      <c r="RGB37" s="1135"/>
      <c r="RGC37" s="1135"/>
      <c r="RGD37" s="1135"/>
      <c r="RGE37" s="1135"/>
      <c r="RGF37" s="1135"/>
      <c r="RGG37" s="1135"/>
      <c r="RGH37" s="1135"/>
      <c r="RGI37" s="1135"/>
      <c r="RGJ37" s="1135"/>
      <c r="RGK37" s="1135"/>
      <c r="RGL37" s="1135"/>
      <c r="RGM37" s="1135"/>
      <c r="RGN37" s="1135"/>
      <c r="RGO37" s="1135"/>
      <c r="RGP37" s="1135"/>
      <c r="RGQ37" s="1135"/>
      <c r="RGR37" s="1135"/>
      <c r="RGS37" s="1135"/>
      <c r="RGT37" s="1135"/>
      <c r="RGU37" s="1135"/>
      <c r="RGV37" s="1135"/>
      <c r="RGW37" s="1135"/>
      <c r="RGX37" s="1135"/>
      <c r="RGY37" s="1135"/>
      <c r="RGZ37" s="1135"/>
      <c r="RHA37" s="1135"/>
      <c r="RHB37" s="1135"/>
      <c r="RHC37" s="1135"/>
      <c r="RHD37" s="1135"/>
      <c r="RHE37" s="1135"/>
      <c r="RHF37" s="1135"/>
      <c r="RHG37" s="1135"/>
      <c r="RHH37" s="1135"/>
      <c r="RHI37" s="1135"/>
      <c r="RHJ37" s="1135"/>
      <c r="RHK37" s="1135"/>
      <c r="RHL37" s="1135"/>
      <c r="RHM37" s="1135"/>
      <c r="RHN37" s="1135"/>
      <c r="RHO37" s="1135"/>
      <c r="RHP37" s="1135"/>
      <c r="RHQ37" s="1135"/>
      <c r="RHR37" s="1135"/>
      <c r="RHS37" s="1135"/>
      <c r="RHT37" s="1135"/>
      <c r="RHU37" s="1135"/>
      <c r="RHV37" s="1135"/>
      <c r="RHW37" s="1135"/>
      <c r="RHX37" s="1135"/>
      <c r="RHY37" s="1135"/>
      <c r="RHZ37" s="1135"/>
      <c r="RIA37" s="1135"/>
      <c r="RIB37" s="1135"/>
      <c r="RIC37" s="1135"/>
      <c r="RID37" s="1135"/>
      <c r="RIE37" s="1135"/>
      <c r="RIF37" s="1135"/>
      <c r="RIG37" s="1135"/>
      <c r="RIH37" s="1135"/>
      <c r="RII37" s="1135"/>
      <c r="RIJ37" s="1135"/>
      <c r="RIK37" s="1135"/>
      <c r="RIL37" s="1135"/>
      <c r="RIM37" s="1135"/>
      <c r="RIN37" s="1135"/>
      <c r="RIO37" s="1135"/>
      <c r="RIP37" s="1135"/>
      <c r="RIQ37" s="1135"/>
      <c r="RIR37" s="1135"/>
      <c r="RIS37" s="1135"/>
      <c r="RIT37" s="1135"/>
      <c r="RIU37" s="1135"/>
      <c r="RIV37" s="1135"/>
      <c r="RIW37" s="1135"/>
      <c r="RIX37" s="1135"/>
      <c r="RIY37" s="1135"/>
      <c r="RIZ37" s="1135"/>
      <c r="RJA37" s="1135"/>
      <c r="RJB37" s="1135"/>
      <c r="RJC37" s="1135"/>
      <c r="RJD37" s="1135"/>
      <c r="RJE37" s="1135"/>
      <c r="RJF37" s="1135"/>
      <c r="RJG37" s="1135"/>
      <c r="RJH37" s="1135"/>
      <c r="RJI37" s="1135"/>
      <c r="RJJ37" s="1135"/>
      <c r="RJK37" s="1135"/>
      <c r="RJL37" s="1135"/>
      <c r="RJM37" s="1135"/>
      <c r="RJN37" s="1135"/>
      <c r="RJO37" s="1135"/>
      <c r="RJP37" s="1135"/>
      <c r="RJQ37" s="1135"/>
      <c r="RJR37" s="1135"/>
      <c r="RJS37" s="1135"/>
      <c r="RJT37" s="1135"/>
      <c r="RJU37" s="1135"/>
      <c r="RJV37" s="1135"/>
      <c r="RJW37" s="1135"/>
      <c r="RJX37" s="1135"/>
      <c r="RJY37" s="1135"/>
      <c r="RJZ37" s="1135"/>
      <c r="RKA37" s="1135"/>
      <c r="RKB37" s="1135"/>
      <c r="RKC37" s="1135"/>
      <c r="RKD37" s="1135"/>
      <c r="RKE37" s="1135"/>
      <c r="RKF37" s="1135"/>
      <c r="RKG37" s="1135"/>
      <c r="RKH37" s="1135"/>
      <c r="RKI37" s="1135"/>
      <c r="RKJ37" s="1135"/>
      <c r="RKK37" s="1135"/>
      <c r="RKL37" s="1135"/>
      <c r="RKM37" s="1135"/>
      <c r="RKN37" s="1135"/>
      <c r="RKO37" s="1135"/>
      <c r="RKP37" s="1135"/>
      <c r="RKQ37" s="1135"/>
      <c r="RKR37" s="1135"/>
      <c r="RKS37" s="1135"/>
      <c r="RKT37" s="1135"/>
      <c r="RKU37" s="1135"/>
      <c r="RKV37" s="1135"/>
      <c r="RKW37" s="1135"/>
      <c r="RKX37" s="1135"/>
      <c r="RKY37" s="1135"/>
      <c r="RKZ37" s="1135"/>
      <c r="RLA37" s="1135"/>
      <c r="RLB37" s="1135"/>
      <c r="RLC37" s="1135"/>
      <c r="RLD37" s="1135"/>
      <c r="RLE37" s="1135"/>
      <c r="RLF37" s="1135"/>
      <c r="RLG37" s="1135"/>
      <c r="RLH37" s="1135"/>
      <c r="RLI37" s="1135"/>
      <c r="RLJ37" s="1135"/>
      <c r="RLK37" s="1135"/>
      <c r="RLL37" s="1135"/>
      <c r="RLM37" s="1135"/>
      <c r="RLN37" s="1135"/>
      <c r="RLO37" s="1135"/>
      <c r="RLP37" s="1135"/>
      <c r="RLQ37" s="1135"/>
      <c r="RLR37" s="1135"/>
      <c r="RLS37" s="1135"/>
      <c r="RLT37" s="1135"/>
      <c r="RLU37" s="1135"/>
      <c r="RLV37" s="1135"/>
      <c r="RLW37" s="1135"/>
      <c r="RLX37" s="1135"/>
      <c r="RLY37" s="1135"/>
      <c r="RLZ37" s="1135"/>
      <c r="RMA37" s="1135"/>
      <c r="RMB37" s="1135"/>
      <c r="RMC37" s="1135"/>
      <c r="RMD37" s="1135"/>
      <c r="RME37" s="1135"/>
      <c r="RMF37" s="1135"/>
      <c r="RMG37" s="1135"/>
      <c r="RMH37" s="1135"/>
      <c r="RMI37" s="1135"/>
      <c r="RMJ37" s="1135"/>
      <c r="RMK37" s="1135"/>
      <c r="RML37" s="1135"/>
      <c r="RMM37" s="1135"/>
      <c r="RMN37" s="1135"/>
      <c r="RMO37" s="1135"/>
      <c r="RMP37" s="1135"/>
      <c r="RMQ37" s="1135"/>
      <c r="RMR37" s="1135"/>
      <c r="RMS37" s="1135"/>
      <c r="RMT37" s="1135"/>
      <c r="RMU37" s="1135"/>
      <c r="RMV37" s="1135"/>
      <c r="RMW37" s="1135"/>
      <c r="RMX37" s="1135"/>
      <c r="RMY37" s="1135"/>
      <c r="RMZ37" s="1135"/>
      <c r="RNA37" s="1135"/>
      <c r="RNB37" s="1135"/>
      <c r="RNC37" s="1135"/>
      <c r="RND37" s="1135"/>
      <c r="RNE37" s="1135"/>
      <c r="RNF37" s="1135"/>
      <c r="RNG37" s="1135"/>
      <c r="RNH37" s="1135"/>
      <c r="RNI37" s="1135"/>
      <c r="RNJ37" s="1135"/>
      <c r="RNK37" s="1135"/>
      <c r="RNL37" s="1135"/>
      <c r="RNM37" s="1135"/>
      <c r="RNN37" s="1135"/>
      <c r="RNO37" s="1135"/>
      <c r="RNP37" s="1135"/>
      <c r="RNQ37" s="1135"/>
      <c r="RNR37" s="1135"/>
      <c r="RNS37" s="1135"/>
      <c r="RNT37" s="1135"/>
      <c r="RNU37" s="1135"/>
      <c r="RNV37" s="1135"/>
      <c r="RNW37" s="1135"/>
      <c r="RNX37" s="1135"/>
      <c r="RNY37" s="1135"/>
      <c r="RNZ37" s="1135"/>
      <c r="ROA37" s="1135"/>
      <c r="ROB37" s="1135"/>
      <c r="ROC37" s="1135"/>
      <c r="ROD37" s="1135"/>
      <c r="ROE37" s="1135"/>
      <c r="ROF37" s="1135"/>
      <c r="ROG37" s="1135"/>
      <c r="ROH37" s="1135"/>
      <c r="ROI37" s="1135"/>
      <c r="ROJ37" s="1135"/>
      <c r="ROK37" s="1135"/>
      <c r="ROL37" s="1135"/>
      <c r="ROM37" s="1135"/>
      <c r="RON37" s="1135"/>
      <c r="ROO37" s="1135"/>
      <c r="ROP37" s="1135"/>
      <c r="ROQ37" s="1135"/>
      <c r="ROR37" s="1135"/>
      <c r="ROS37" s="1135"/>
      <c r="ROT37" s="1135"/>
      <c r="ROU37" s="1135"/>
      <c r="ROV37" s="1135"/>
      <c r="ROW37" s="1135"/>
      <c r="ROX37" s="1135"/>
      <c r="ROY37" s="1135"/>
      <c r="ROZ37" s="1135"/>
      <c r="RPA37" s="1135"/>
      <c r="RPB37" s="1135"/>
      <c r="RPC37" s="1135"/>
      <c r="RPD37" s="1135"/>
      <c r="RPE37" s="1135"/>
      <c r="RPF37" s="1135"/>
      <c r="RPG37" s="1135"/>
      <c r="RPH37" s="1135"/>
      <c r="RPI37" s="1135"/>
      <c r="RPJ37" s="1135"/>
      <c r="RPK37" s="1135"/>
      <c r="RPL37" s="1135"/>
      <c r="RPM37" s="1135"/>
      <c r="RPN37" s="1135"/>
      <c r="RPO37" s="1135"/>
      <c r="RPP37" s="1135"/>
      <c r="RPQ37" s="1135"/>
      <c r="RPR37" s="1135"/>
      <c r="RPS37" s="1135"/>
      <c r="RPT37" s="1135"/>
      <c r="RPU37" s="1135"/>
      <c r="RPV37" s="1135"/>
      <c r="RPW37" s="1135"/>
      <c r="RPX37" s="1135"/>
      <c r="RPY37" s="1135"/>
      <c r="RPZ37" s="1135"/>
      <c r="RQA37" s="1135"/>
      <c r="RQB37" s="1135"/>
      <c r="RQC37" s="1135"/>
      <c r="RQD37" s="1135"/>
      <c r="RQE37" s="1135"/>
      <c r="RQF37" s="1135"/>
      <c r="RQG37" s="1135"/>
      <c r="RQH37" s="1135"/>
      <c r="RQI37" s="1135"/>
      <c r="RQJ37" s="1135"/>
      <c r="RQK37" s="1135"/>
      <c r="RQL37" s="1135"/>
      <c r="RQM37" s="1135"/>
      <c r="RQN37" s="1135"/>
      <c r="RQO37" s="1135"/>
      <c r="RQP37" s="1135"/>
      <c r="RQQ37" s="1135"/>
      <c r="RQR37" s="1135"/>
      <c r="RQS37" s="1135"/>
      <c r="RQT37" s="1135"/>
      <c r="RQU37" s="1135"/>
      <c r="RQV37" s="1135"/>
      <c r="RQW37" s="1135"/>
      <c r="RQX37" s="1135"/>
      <c r="RQY37" s="1135"/>
      <c r="RQZ37" s="1135"/>
      <c r="RRA37" s="1135"/>
      <c r="RRB37" s="1135"/>
      <c r="RRC37" s="1135"/>
      <c r="RRD37" s="1135"/>
      <c r="RRE37" s="1135"/>
      <c r="RRF37" s="1135"/>
      <c r="RRG37" s="1135"/>
      <c r="RRH37" s="1135"/>
      <c r="RRI37" s="1135"/>
      <c r="RRJ37" s="1135"/>
      <c r="RRK37" s="1135"/>
      <c r="RRL37" s="1135"/>
      <c r="RRM37" s="1135"/>
      <c r="RRN37" s="1135"/>
      <c r="RRO37" s="1135"/>
      <c r="RRP37" s="1135"/>
      <c r="RRQ37" s="1135"/>
      <c r="RRR37" s="1135"/>
      <c r="RRS37" s="1135"/>
      <c r="RRT37" s="1135"/>
      <c r="RRU37" s="1135"/>
      <c r="RRV37" s="1135"/>
      <c r="RRW37" s="1135"/>
      <c r="RRX37" s="1135"/>
      <c r="RRY37" s="1135"/>
      <c r="RRZ37" s="1135"/>
      <c r="RSA37" s="1135"/>
      <c r="RSB37" s="1135"/>
      <c r="RSC37" s="1135"/>
      <c r="RSD37" s="1135"/>
      <c r="RSE37" s="1135"/>
      <c r="RSF37" s="1135"/>
      <c r="RSG37" s="1135"/>
      <c r="RSH37" s="1135"/>
      <c r="RSI37" s="1135"/>
      <c r="RSJ37" s="1135"/>
      <c r="RSK37" s="1135"/>
      <c r="RSL37" s="1135"/>
      <c r="RSM37" s="1135"/>
      <c r="RSN37" s="1135"/>
      <c r="RSO37" s="1135"/>
      <c r="RSP37" s="1135"/>
      <c r="RSQ37" s="1135"/>
      <c r="RSR37" s="1135"/>
      <c r="RSS37" s="1135"/>
      <c r="RST37" s="1135"/>
      <c r="RSU37" s="1135"/>
      <c r="RSV37" s="1135"/>
      <c r="RSW37" s="1135"/>
      <c r="RSX37" s="1135"/>
      <c r="RSY37" s="1135"/>
      <c r="RSZ37" s="1135"/>
      <c r="RTA37" s="1135"/>
      <c r="RTB37" s="1135"/>
      <c r="RTC37" s="1135"/>
      <c r="RTD37" s="1135"/>
      <c r="RTE37" s="1135"/>
      <c r="RTF37" s="1135"/>
      <c r="RTG37" s="1135"/>
      <c r="RTH37" s="1135"/>
      <c r="RTI37" s="1135"/>
      <c r="RTJ37" s="1135"/>
      <c r="RTK37" s="1135"/>
      <c r="RTL37" s="1135"/>
      <c r="RTM37" s="1135"/>
      <c r="RTN37" s="1135"/>
      <c r="RTO37" s="1135"/>
      <c r="RTP37" s="1135"/>
      <c r="RTQ37" s="1135"/>
      <c r="RTR37" s="1135"/>
      <c r="RTS37" s="1135"/>
      <c r="RTT37" s="1135"/>
      <c r="RTU37" s="1135"/>
      <c r="RTV37" s="1135"/>
      <c r="RTW37" s="1135"/>
      <c r="RTX37" s="1135"/>
      <c r="RTY37" s="1135"/>
      <c r="RTZ37" s="1135"/>
      <c r="RUA37" s="1135"/>
      <c r="RUB37" s="1135"/>
      <c r="RUC37" s="1135"/>
      <c r="RUD37" s="1135"/>
      <c r="RUE37" s="1135"/>
      <c r="RUF37" s="1135"/>
      <c r="RUG37" s="1135"/>
      <c r="RUH37" s="1135"/>
      <c r="RUI37" s="1135"/>
      <c r="RUJ37" s="1135"/>
      <c r="RUK37" s="1135"/>
      <c r="RUL37" s="1135"/>
      <c r="RUM37" s="1135"/>
      <c r="RUN37" s="1135"/>
      <c r="RUO37" s="1135"/>
      <c r="RUP37" s="1135"/>
      <c r="RUQ37" s="1135"/>
      <c r="RUR37" s="1135"/>
      <c r="RUS37" s="1135"/>
      <c r="RUT37" s="1135"/>
      <c r="RUU37" s="1135"/>
      <c r="RUV37" s="1135"/>
      <c r="RUW37" s="1135"/>
      <c r="RUX37" s="1135"/>
      <c r="RUY37" s="1135"/>
      <c r="RUZ37" s="1135"/>
      <c r="RVA37" s="1135"/>
      <c r="RVB37" s="1135"/>
      <c r="RVC37" s="1135"/>
      <c r="RVD37" s="1135"/>
      <c r="RVE37" s="1135"/>
      <c r="RVF37" s="1135"/>
      <c r="RVG37" s="1135"/>
      <c r="RVH37" s="1135"/>
      <c r="RVI37" s="1135"/>
      <c r="RVJ37" s="1135"/>
      <c r="RVK37" s="1135"/>
      <c r="RVL37" s="1135"/>
      <c r="RVM37" s="1135"/>
      <c r="RVN37" s="1135"/>
      <c r="RVO37" s="1135"/>
      <c r="RVP37" s="1135"/>
      <c r="RVQ37" s="1135"/>
      <c r="RVR37" s="1135"/>
      <c r="RVS37" s="1135"/>
      <c r="RVT37" s="1135"/>
      <c r="RVU37" s="1135"/>
      <c r="RVV37" s="1135"/>
      <c r="RVW37" s="1135"/>
      <c r="RVX37" s="1135"/>
      <c r="RVY37" s="1135"/>
      <c r="RVZ37" s="1135"/>
      <c r="RWA37" s="1135"/>
      <c r="RWB37" s="1135"/>
      <c r="RWC37" s="1135"/>
      <c r="RWD37" s="1135"/>
      <c r="RWE37" s="1135"/>
      <c r="RWF37" s="1135"/>
      <c r="RWG37" s="1135"/>
      <c r="RWH37" s="1135"/>
      <c r="RWI37" s="1135"/>
      <c r="RWJ37" s="1135"/>
      <c r="RWK37" s="1135"/>
      <c r="RWL37" s="1135"/>
      <c r="RWM37" s="1135"/>
      <c r="RWN37" s="1135"/>
      <c r="RWO37" s="1135"/>
      <c r="RWP37" s="1135"/>
      <c r="RWQ37" s="1135"/>
      <c r="RWR37" s="1135"/>
      <c r="RWS37" s="1135"/>
      <c r="RWT37" s="1135"/>
      <c r="RWU37" s="1135"/>
      <c r="RWV37" s="1135"/>
      <c r="RWW37" s="1135"/>
      <c r="RWX37" s="1135"/>
      <c r="RWY37" s="1135"/>
      <c r="RWZ37" s="1135"/>
      <c r="RXA37" s="1135"/>
      <c r="RXB37" s="1135"/>
      <c r="RXC37" s="1135"/>
      <c r="RXD37" s="1135"/>
      <c r="RXE37" s="1135"/>
      <c r="RXF37" s="1135"/>
      <c r="RXG37" s="1135"/>
      <c r="RXH37" s="1135"/>
      <c r="RXI37" s="1135"/>
      <c r="RXJ37" s="1135"/>
      <c r="RXK37" s="1135"/>
      <c r="RXL37" s="1135"/>
      <c r="RXM37" s="1135"/>
      <c r="RXN37" s="1135"/>
      <c r="RXO37" s="1135"/>
      <c r="RXP37" s="1135"/>
      <c r="RXQ37" s="1135"/>
      <c r="RXR37" s="1135"/>
      <c r="RXS37" s="1135"/>
      <c r="RXT37" s="1135"/>
      <c r="RXU37" s="1135"/>
      <c r="RXV37" s="1135"/>
      <c r="RXW37" s="1135"/>
      <c r="RXX37" s="1135"/>
      <c r="RXY37" s="1135"/>
      <c r="RXZ37" s="1135"/>
      <c r="RYA37" s="1135"/>
      <c r="RYB37" s="1135"/>
      <c r="RYC37" s="1135"/>
      <c r="RYD37" s="1135"/>
      <c r="RYE37" s="1135"/>
      <c r="RYF37" s="1135"/>
      <c r="RYG37" s="1135"/>
      <c r="RYH37" s="1135"/>
      <c r="RYI37" s="1135"/>
      <c r="RYJ37" s="1135"/>
      <c r="RYK37" s="1135"/>
      <c r="RYL37" s="1135"/>
      <c r="RYM37" s="1135"/>
      <c r="RYN37" s="1135"/>
      <c r="RYO37" s="1135"/>
      <c r="RYP37" s="1135"/>
      <c r="RYQ37" s="1135"/>
      <c r="RYR37" s="1135"/>
      <c r="RYS37" s="1135"/>
      <c r="RYT37" s="1135"/>
      <c r="RYU37" s="1135"/>
      <c r="RYV37" s="1135"/>
      <c r="RYW37" s="1135"/>
      <c r="RYX37" s="1135"/>
      <c r="RYY37" s="1135"/>
      <c r="RYZ37" s="1135"/>
      <c r="RZA37" s="1135"/>
      <c r="RZB37" s="1135"/>
      <c r="RZC37" s="1135"/>
      <c r="RZD37" s="1135"/>
      <c r="RZE37" s="1135"/>
      <c r="RZF37" s="1135"/>
      <c r="RZG37" s="1135"/>
      <c r="RZH37" s="1135"/>
      <c r="RZI37" s="1135"/>
      <c r="RZJ37" s="1135"/>
      <c r="RZK37" s="1135"/>
      <c r="RZL37" s="1135"/>
      <c r="RZM37" s="1135"/>
      <c r="RZN37" s="1135"/>
      <c r="RZO37" s="1135"/>
      <c r="RZP37" s="1135"/>
      <c r="RZQ37" s="1135"/>
      <c r="RZR37" s="1135"/>
      <c r="RZS37" s="1135"/>
      <c r="RZT37" s="1135"/>
      <c r="RZU37" s="1135"/>
      <c r="RZV37" s="1135"/>
      <c r="RZW37" s="1135"/>
      <c r="RZX37" s="1135"/>
      <c r="RZY37" s="1135"/>
      <c r="RZZ37" s="1135"/>
      <c r="SAA37" s="1135"/>
      <c r="SAB37" s="1135"/>
      <c r="SAC37" s="1135"/>
      <c r="SAD37" s="1135"/>
      <c r="SAE37" s="1135"/>
      <c r="SAF37" s="1135"/>
      <c r="SAG37" s="1135"/>
      <c r="SAH37" s="1135"/>
      <c r="SAI37" s="1135"/>
      <c r="SAJ37" s="1135"/>
      <c r="SAK37" s="1135"/>
      <c r="SAL37" s="1135"/>
      <c r="SAM37" s="1135"/>
      <c r="SAN37" s="1135"/>
      <c r="SAO37" s="1135"/>
      <c r="SAP37" s="1135"/>
      <c r="SAQ37" s="1135"/>
      <c r="SAR37" s="1135"/>
      <c r="SAS37" s="1135"/>
      <c r="SAT37" s="1135"/>
      <c r="SAU37" s="1135"/>
      <c r="SAV37" s="1135"/>
      <c r="SAW37" s="1135"/>
      <c r="SAX37" s="1135"/>
      <c r="SAY37" s="1135"/>
      <c r="SAZ37" s="1135"/>
      <c r="SBA37" s="1135"/>
      <c r="SBB37" s="1135"/>
      <c r="SBC37" s="1135"/>
      <c r="SBD37" s="1135"/>
      <c r="SBE37" s="1135"/>
      <c r="SBF37" s="1135"/>
      <c r="SBG37" s="1135"/>
      <c r="SBH37" s="1135"/>
      <c r="SBI37" s="1135"/>
      <c r="SBJ37" s="1135"/>
      <c r="SBK37" s="1135"/>
      <c r="SBL37" s="1135"/>
      <c r="SBM37" s="1135"/>
      <c r="SBN37" s="1135"/>
      <c r="SBO37" s="1135"/>
      <c r="SBP37" s="1135"/>
      <c r="SBQ37" s="1135"/>
      <c r="SBR37" s="1135"/>
      <c r="SBS37" s="1135"/>
      <c r="SBT37" s="1135"/>
      <c r="SBU37" s="1135"/>
      <c r="SBV37" s="1135"/>
      <c r="SBW37" s="1135"/>
      <c r="SBX37" s="1135"/>
      <c r="SBY37" s="1135"/>
      <c r="SBZ37" s="1135"/>
      <c r="SCA37" s="1135"/>
      <c r="SCB37" s="1135"/>
      <c r="SCC37" s="1135"/>
      <c r="SCD37" s="1135"/>
      <c r="SCE37" s="1135"/>
      <c r="SCF37" s="1135"/>
      <c r="SCG37" s="1135"/>
      <c r="SCH37" s="1135"/>
      <c r="SCI37" s="1135"/>
      <c r="SCJ37" s="1135"/>
      <c r="SCK37" s="1135"/>
      <c r="SCL37" s="1135"/>
      <c r="SCM37" s="1135"/>
      <c r="SCN37" s="1135"/>
      <c r="SCO37" s="1135"/>
      <c r="SCP37" s="1135"/>
      <c r="SCQ37" s="1135"/>
      <c r="SCR37" s="1135"/>
      <c r="SCS37" s="1135"/>
      <c r="SCT37" s="1135"/>
      <c r="SCU37" s="1135"/>
      <c r="SCV37" s="1135"/>
      <c r="SCW37" s="1135"/>
      <c r="SCX37" s="1135"/>
      <c r="SCY37" s="1135"/>
      <c r="SCZ37" s="1135"/>
      <c r="SDA37" s="1135"/>
      <c r="SDB37" s="1135"/>
      <c r="SDC37" s="1135"/>
      <c r="SDD37" s="1135"/>
      <c r="SDE37" s="1135"/>
      <c r="SDF37" s="1135"/>
      <c r="SDG37" s="1135"/>
      <c r="SDH37" s="1135"/>
      <c r="SDI37" s="1135"/>
      <c r="SDJ37" s="1135"/>
      <c r="SDK37" s="1135"/>
      <c r="SDL37" s="1135"/>
      <c r="SDM37" s="1135"/>
      <c r="SDN37" s="1135"/>
      <c r="SDO37" s="1135"/>
      <c r="SDP37" s="1135"/>
      <c r="SDQ37" s="1135"/>
      <c r="SDR37" s="1135"/>
      <c r="SDS37" s="1135"/>
      <c r="SDT37" s="1135"/>
      <c r="SDU37" s="1135"/>
      <c r="SDV37" s="1135"/>
      <c r="SDW37" s="1135"/>
      <c r="SDX37" s="1135"/>
      <c r="SDY37" s="1135"/>
      <c r="SDZ37" s="1135"/>
      <c r="SEA37" s="1135"/>
      <c r="SEB37" s="1135"/>
      <c r="SEC37" s="1135"/>
      <c r="SED37" s="1135"/>
      <c r="SEE37" s="1135"/>
      <c r="SEF37" s="1135"/>
      <c r="SEG37" s="1135"/>
      <c r="SEH37" s="1135"/>
      <c r="SEI37" s="1135"/>
      <c r="SEJ37" s="1135"/>
      <c r="SEK37" s="1135"/>
      <c r="SEL37" s="1135"/>
      <c r="SEM37" s="1135"/>
      <c r="SEN37" s="1135"/>
      <c r="SEO37" s="1135"/>
      <c r="SEP37" s="1135"/>
      <c r="SEQ37" s="1135"/>
      <c r="SER37" s="1135"/>
      <c r="SES37" s="1135"/>
      <c r="SET37" s="1135"/>
      <c r="SEU37" s="1135"/>
      <c r="SEV37" s="1135"/>
      <c r="SEW37" s="1135"/>
      <c r="SEX37" s="1135"/>
      <c r="SEY37" s="1135"/>
      <c r="SEZ37" s="1135"/>
      <c r="SFA37" s="1135"/>
      <c r="SFB37" s="1135"/>
      <c r="SFC37" s="1135"/>
      <c r="SFD37" s="1135"/>
      <c r="SFE37" s="1135"/>
      <c r="SFF37" s="1135"/>
      <c r="SFG37" s="1135"/>
      <c r="SFH37" s="1135"/>
      <c r="SFI37" s="1135"/>
      <c r="SFJ37" s="1135"/>
      <c r="SFK37" s="1135"/>
      <c r="SFL37" s="1135"/>
      <c r="SFM37" s="1135"/>
      <c r="SFN37" s="1135"/>
      <c r="SFO37" s="1135"/>
      <c r="SFP37" s="1135"/>
      <c r="SFQ37" s="1135"/>
      <c r="SFR37" s="1135"/>
      <c r="SFS37" s="1135"/>
      <c r="SFT37" s="1135"/>
      <c r="SFU37" s="1135"/>
      <c r="SFV37" s="1135"/>
      <c r="SFW37" s="1135"/>
      <c r="SFX37" s="1135"/>
      <c r="SFY37" s="1135"/>
      <c r="SFZ37" s="1135"/>
      <c r="SGA37" s="1135"/>
      <c r="SGB37" s="1135"/>
      <c r="SGC37" s="1135"/>
      <c r="SGD37" s="1135"/>
      <c r="SGE37" s="1135"/>
      <c r="SGF37" s="1135"/>
      <c r="SGG37" s="1135"/>
      <c r="SGH37" s="1135"/>
      <c r="SGI37" s="1135"/>
      <c r="SGJ37" s="1135"/>
      <c r="SGK37" s="1135"/>
      <c r="SGL37" s="1135"/>
      <c r="SGM37" s="1135"/>
      <c r="SGN37" s="1135"/>
      <c r="SGO37" s="1135"/>
      <c r="SGP37" s="1135"/>
      <c r="SGQ37" s="1135"/>
      <c r="SGR37" s="1135"/>
      <c r="SGS37" s="1135"/>
      <c r="SGT37" s="1135"/>
      <c r="SGU37" s="1135"/>
      <c r="SGV37" s="1135"/>
      <c r="SGW37" s="1135"/>
      <c r="SGX37" s="1135"/>
      <c r="SGY37" s="1135"/>
      <c r="SGZ37" s="1135"/>
      <c r="SHA37" s="1135"/>
      <c r="SHB37" s="1135"/>
      <c r="SHC37" s="1135"/>
      <c r="SHD37" s="1135"/>
      <c r="SHE37" s="1135"/>
      <c r="SHF37" s="1135"/>
      <c r="SHG37" s="1135"/>
      <c r="SHH37" s="1135"/>
      <c r="SHI37" s="1135"/>
      <c r="SHJ37" s="1135"/>
      <c r="SHK37" s="1135"/>
      <c r="SHL37" s="1135"/>
      <c r="SHM37" s="1135"/>
      <c r="SHN37" s="1135"/>
      <c r="SHO37" s="1135"/>
      <c r="SHP37" s="1135"/>
      <c r="SHQ37" s="1135"/>
      <c r="SHR37" s="1135"/>
      <c r="SHS37" s="1135"/>
      <c r="SHT37" s="1135"/>
      <c r="SHU37" s="1135"/>
      <c r="SHV37" s="1135"/>
      <c r="SHW37" s="1135"/>
      <c r="SHX37" s="1135"/>
      <c r="SHY37" s="1135"/>
      <c r="SHZ37" s="1135"/>
      <c r="SIA37" s="1135"/>
      <c r="SIB37" s="1135"/>
      <c r="SIC37" s="1135"/>
      <c r="SID37" s="1135"/>
      <c r="SIE37" s="1135"/>
      <c r="SIF37" s="1135"/>
      <c r="SIG37" s="1135"/>
      <c r="SIH37" s="1135"/>
      <c r="SII37" s="1135"/>
      <c r="SIJ37" s="1135"/>
      <c r="SIK37" s="1135"/>
      <c r="SIL37" s="1135"/>
      <c r="SIM37" s="1135"/>
      <c r="SIN37" s="1135"/>
      <c r="SIO37" s="1135"/>
      <c r="SIP37" s="1135"/>
      <c r="SIQ37" s="1135"/>
      <c r="SIR37" s="1135"/>
      <c r="SIS37" s="1135"/>
      <c r="SIT37" s="1135"/>
      <c r="SIU37" s="1135"/>
      <c r="SIV37" s="1135"/>
      <c r="SIW37" s="1135"/>
      <c r="SIX37" s="1135"/>
      <c r="SIY37" s="1135"/>
      <c r="SIZ37" s="1135"/>
      <c r="SJA37" s="1135"/>
      <c r="SJB37" s="1135"/>
      <c r="SJC37" s="1135"/>
      <c r="SJD37" s="1135"/>
      <c r="SJE37" s="1135"/>
      <c r="SJF37" s="1135"/>
      <c r="SJG37" s="1135"/>
      <c r="SJH37" s="1135"/>
      <c r="SJI37" s="1135"/>
      <c r="SJJ37" s="1135"/>
      <c r="SJK37" s="1135"/>
      <c r="SJL37" s="1135"/>
      <c r="SJM37" s="1135"/>
      <c r="SJN37" s="1135"/>
      <c r="SJO37" s="1135"/>
      <c r="SJP37" s="1135"/>
      <c r="SJQ37" s="1135"/>
      <c r="SJR37" s="1135"/>
      <c r="SJS37" s="1135"/>
      <c r="SJT37" s="1135"/>
      <c r="SJU37" s="1135"/>
      <c r="SJV37" s="1135"/>
      <c r="SJW37" s="1135"/>
      <c r="SJX37" s="1135"/>
      <c r="SJY37" s="1135"/>
      <c r="SJZ37" s="1135"/>
      <c r="SKA37" s="1135"/>
      <c r="SKB37" s="1135"/>
      <c r="SKC37" s="1135"/>
      <c r="SKD37" s="1135"/>
      <c r="SKE37" s="1135"/>
      <c r="SKF37" s="1135"/>
      <c r="SKG37" s="1135"/>
      <c r="SKH37" s="1135"/>
      <c r="SKI37" s="1135"/>
      <c r="SKJ37" s="1135"/>
      <c r="SKK37" s="1135"/>
      <c r="SKL37" s="1135"/>
      <c r="SKM37" s="1135"/>
      <c r="SKN37" s="1135"/>
      <c r="SKO37" s="1135"/>
      <c r="SKP37" s="1135"/>
      <c r="SKQ37" s="1135"/>
      <c r="SKR37" s="1135"/>
      <c r="SKS37" s="1135"/>
      <c r="SKT37" s="1135"/>
      <c r="SKU37" s="1135"/>
      <c r="SKV37" s="1135"/>
      <c r="SKW37" s="1135"/>
      <c r="SKX37" s="1135"/>
      <c r="SKY37" s="1135"/>
      <c r="SKZ37" s="1135"/>
      <c r="SLA37" s="1135"/>
      <c r="SLB37" s="1135"/>
      <c r="SLC37" s="1135"/>
      <c r="SLD37" s="1135"/>
      <c r="SLE37" s="1135"/>
      <c r="SLF37" s="1135"/>
      <c r="SLG37" s="1135"/>
      <c r="SLH37" s="1135"/>
      <c r="SLI37" s="1135"/>
      <c r="SLJ37" s="1135"/>
      <c r="SLK37" s="1135"/>
      <c r="SLL37" s="1135"/>
      <c r="SLM37" s="1135"/>
      <c r="SLN37" s="1135"/>
      <c r="SLO37" s="1135"/>
      <c r="SLP37" s="1135"/>
      <c r="SLQ37" s="1135"/>
      <c r="SLR37" s="1135"/>
      <c r="SLS37" s="1135"/>
      <c r="SLT37" s="1135"/>
      <c r="SLU37" s="1135"/>
      <c r="SLV37" s="1135"/>
      <c r="SLW37" s="1135"/>
      <c r="SLX37" s="1135"/>
      <c r="SLY37" s="1135"/>
      <c r="SLZ37" s="1135"/>
      <c r="SMA37" s="1135"/>
      <c r="SMB37" s="1135"/>
      <c r="SMC37" s="1135"/>
      <c r="SMD37" s="1135"/>
      <c r="SME37" s="1135"/>
      <c r="SMF37" s="1135"/>
      <c r="SMG37" s="1135"/>
      <c r="SMH37" s="1135"/>
      <c r="SMI37" s="1135"/>
      <c r="SMJ37" s="1135"/>
      <c r="SMK37" s="1135"/>
      <c r="SML37" s="1135"/>
      <c r="SMM37" s="1135"/>
      <c r="SMN37" s="1135"/>
      <c r="SMO37" s="1135"/>
      <c r="SMP37" s="1135"/>
      <c r="SMQ37" s="1135"/>
      <c r="SMR37" s="1135"/>
      <c r="SMS37" s="1135"/>
      <c r="SMT37" s="1135"/>
      <c r="SMU37" s="1135"/>
      <c r="SMV37" s="1135"/>
      <c r="SMW37" s="1135"/>
      <c r="SMX37" s="1135"/>
      <c r="SMY37" s="1135"/>
      <c r="SMZ37" s="1135"/>
      <c r="SNA37" s="1135"/>
      <c r="SNB37" s="1135"/>
      <c r="SNC37" s="1135"/>
      <c r="SND37" s="1135"/>
      <c r="SNE37" s="1135"/>
      <c r="SNF37" s="1135"/>
      <c r="SNG37" s="1135"/>
      <c r="SNH37" s="1135"/>
      <c r="SNI37" s="1135"/>
      <c r="SNJ37" s="1135"/>
      <c r="SNK37" s="1135"/>
      <c r="SNL37" s="1135"/>
      <c r="SNM37" s="1135"/>
      <c r="SNN37" s="1135"/>
      <c r="SNO37" s="1135"/>
      <c r="SNP37" s="1135"/>
      <c r="SNQ37" s="1135"/>
      <c r="SNR37" s="1135"/>
      <c r="SNS37" s="1135"/>
      <c r="SNT37" s="1135"/>
      <c r="SNU37" s="1135"/>
      <c r="SNV37" s="1135"/>
      <c r="SNW37" s="1135"/>
      <c r="SNX37" s="1135"/>
      <c r="SNY37" s="1135"/>
      <c r="SNZ37" s="1135"/>
      <c r="SOA37" s="1135"/>
      <c r="SOB37" s="1135"/>
      <c r="SOC37" s="1135"/>
      <c r="SOD37" s="1135"/>
      <c r="SOE37" s="1135"/>
      <c r="SOF37" s="1135"/>
      <c r="SOG37" s="1135"/>
      <c r="SOH37" s="1135"/>
      <c r="SOI37" s="1135"/>
      <c r="SOJ37" s="1135"/>
      <c r="SOK37" s="1135"/>
      <c r="SOL37" s="1135"/>
      <c r="SOM37" s="1135"/>
      <c r="SON37" s="1135"/>
      <c r="SOO37" s="1135"/>
      <c r="SOP37" s="1135"/>
      <c r="SOQ37" s="1135"/>
      <c r="SOR37" s="1135"/>
      <c r="SOS37" s="1135"/>
      <c r="SOT37" s="1135"/>
      <c r="SOU37" s="1135"/>
      <c r="SOV37" s="1135"/>
      <c r="SOW37" s="1135"/>
      <c r="SOX37" s="1135"/>
      <c r="SOY37" s="1135"/>
      <c r="SOZ37" s="1135"/>
      <c r="SPA37" s="1135"/>
      <c r="SPB37" s="1135"/>
      <c r="SPC37" s="1135"/>
      <c r="SPD37" s="1135"/>
      <c r="SPE37" s="1135"/>
      <c r="SPF37" s="1135"/>
      <c r="SPG37" s="1135"/>
      <c r="SPH37" s="1135"/>
      <c r="SPI37" s="1135"/>
      <c r="SPJ37" s="1135"/>
      <c r="SPK37" s="1135"/>
      <c r="SPL37" s="1135"/>
      <c r="SPM37" s="1135"/>
      <c r="SPN37" s="1135"/>
      <c r="SPO37" s="1135"/>
      <c r="SPP37" s="1135"/>
      <c r="SPQ37" s="1135"/>
      <c r="SPR37" s="1135"/>
      <c r="SPS37" s="1135"/>
      <c r="SPT37" s="1135"/>
      <c r="SPU37" s="1135"/>
      <c r="SPV37" s="1135"/>
      <c r="SPW37" s="1135"/>
      <c r="SPX37" s="1135"/>
      <c r="SPY37" s="1135"/>
      <c r="SPZ37" s="1135"/>
      <c r="SQA37" s="1135"/>
      <c r="SQB37" s="1135"/>
      <c r="SQC37" s="1135"/>
      <c r="SQD37" s="1135"/>
      <c r="SQE37" s="1135"/>
      <c r="SQF37" s="1135"/>
      <c r="SQG37" s="1135"/>
      <c r="SQH37" s="1135"/>
      <c r="SQI37" s="1135"/>
      <c r="SQJ37" s="1135"/>
      <c r="SQK37" s="1135"/>
      <c r="SQL37" s="1135"/>
      <c r="SQM37" s="1135"/>
      <c r="SQN37" s="1135"/>
      <c r="SQO37" s="1135"/>
      <c r="SQP37" s="1135"/>
      <c r="SQQ37" s="1135"/>
      <c r="SQR37" s="1135"/>
      <c r="SQS37" s="1135"/>
      <c r="SQT37" s="1135"/>
      <c r="SQU37" s="1135"/>
      <c r="SQV37" s="1135"/>
      <c r="SQW37" s="1135"/>
      <c r="SQX37" s="1135"/>
      <c r="SQY37" s="1135"/>
      <c r="SQZ37" s="1135"/>
      <c r="SRA37" s="1135"/>
      <c r="SRB37" s="1135"/>
      <c r="SRC37" s="1135"/>
      <c r="SRD37" s="1135"/>
      <c r="SRE37" s="1135"/>
      <c r="SRF37" s="1135"/>
      <c r="SRG37" s="1135"/>
      <c r="SRH37" s="1135"/>
      <c r="SRI37" s="1135"/>
      <c r="SRJ37" s="1135"/>
      <c r="SRK37" s="1135"/>
      <c r="SRL37" s="1135"/>
      <c r="SRM37" s="1135"/>
      <c r="SRN37" s="1135"/>
      <c r="SRO37" s="1135"/>
      <c r="SRP37" s="1135"/>
      <c r="SRQ37" s="1135"/>
      <c r="SRR37" s="1135"/>
      <c r="SRS37" s="1135"/>
      <c r="SRT37" s="1135"/>
      <c r="SRU37" s="1135"/>
      <c r="SRV37" s="1135"/>
      <c r="SRW37" s="1135"/>
      <c r="SRX37" s="1135"/>
      <c r="SRY37" s="1135"/>
      <c r="SRZ37" s="1135"/>
      <c r="SSA37" s="1135"/>
      <c r="SSB37" s="1135"/>
      <c r="SSC37" s="1135"/>
      <c r="SSD37" s="1135"/>
      <c r="SSE37" s="1135"/>
      <c r="SSF37" s="1135"/>
      <c r="SSG37" s="1135"/>
      <c r="SSH37" s="1135"/>
      <c r="SSI37" s="1135"/>
      <c r="SSJ37" s="1135"/>
      <c r="SSK37" s="1135"/>
      <c r="SSL37" s="1135"/>
      <c r="SSM37" s="1135"/>
      <c r="SSN37" s="1135"/>
      <c r="SSO37" s="1135"/>
      <c r="SSP37" s="1135"/>
      <c r="SSQ37" s="1135"/>
      <c r="SSR37" s="1135"/>
      <c r="SSS37" s="1135"/>
      <c r="SST37" s="1135"/>
      <c r="SSU37" s="1135"/>
      <c r="SSV37" s="1135"/>
      <c r="SSW37" s="1135"/>
      <c r="SSX37" s="1135"/>
      <c r="SSY37" s="1135"/>
      <c r="SSZ37" s="1135"/>
      <c r="STA37" s="1135"/>
      <c r="STB37" s="1135"/>
      <c r="STC37" s="1135"/>
      <c r="STD37" s="1135"/>
      <c r="STE37" s="1135"/>
      <c r="STF37" s="1135"/>
      <c r="STG37" s="1135"/>
      <c r="STH37" s="1135"/>
      <c r="STI37" s="1135"/>
      <c r="STJ37" s="1135"/>
      <c r="STK37" s="1135"/>
      <c r="STL37" s="1135"/>
      <c r="STM37" s="1135"/>
      <c r="STN37" s="1135"/>
      <c r="STO37" s="1135"/>
      <c r="STP37" s="1135"/>
      <c r="STQ37" s="1135"/>
      <c r="STR37" s="1135"/>
      <c r="STS37" s="1135"/>
      <c r="STT37" s="1135"/>
      <c r="STU37" s="1135"/>
      <c r="STV37" s="1135"/>
      <c r="STW37" s="1135"/>
      <c r="STX37" s="1135"/>
      <c r="STY37" s="1135"/>
      <c r="STZ37" s="1135"/>
      <c r="SUA37" s="1135"/>
      <c r="SUB37" s="1135"/>
      <c r="SUC37" s="1135"/>
      <c r="SUD37" s="1135"/>
      <c r="SUE37" s="1135"/>
      <c r="SUF37" s="1135"/>
      <c r="SUG37" s="1135"/>
      <c r="SUH37" s="1135"/>
      <c r="SUI37" s="1135"/>
      <c r="SUJ37" s="1135"/>
      <c r="SUK37" s="1135"/>
      <c r="SUL37" s="1135"/>
      <c r="SUM37" s="1135"/>
      <c r="SUN37" s="1135"/>
      <c r="SUO37" s="1135"/>
      <c r="SUP37" s="1135"/>
      <c r="SUQ37" s="1135"/>
      <c r="SUR37" s="1135"/>
      <c r="SUS37" s="1135"/>
      <c r="SUT37" s="1135"/>
      <c r="SUU37" s="1135"/>
      <c r="SUV37" s="1135"/>
      <c r="SUW37" s="1135"/>
      <c r="SUX37" s="1135"/>
      <c r="SUY37" s="1135"/>
      <c r="SUZ37" s="1135"/>
      <c r="SVA37" s="1135"/>
      <c r="SVB37" s="1135"/>
      <c r="SVC37" s="1135"/>
      <c r="SVD37" s="1135"/>
      <c r="SVE37" s="1135"/>
      <c r="SVF37" s="1135"/>
      <c r="SVG37" s="1135"/>
      <c r="SVH37" s="1135"/>
      <c r="SVI37" s="1135"/>
      <c r="SVJ37" s="1135"/>
      <c r="SVK37" s="1135"/>
      <c r="SVL37" s="1135"/>
      <c r="SVM37" s="1135"/>
      <c r="SVN37" s="1135"/>
      <c r="SVO37" s="1135"/>
      <c r="SVP37" s="1135"/>
      <c r="SVQ37" s="1135"/>
      <c r="SVR37" s="1135"/>
      <c r="SVS37" s="1135"/>
      <c r="SVT37" s="1135"/>
      <c r="SVU37" s="1135"/>
      <c r="SVV37" s="1135"/>
      <c r="SVW37" s="1135"/>
      <c r="SVX37" s="1135"/>
      <c r="SVY37" s="1135"/>
      <c r="SVZ37" s="1135"/>
      <c r="SWA37" s="1135"/>
      <c r="SWB37" s="1135"/>
      <c r="SWC37" s="1135"/>
      <c r="SWD37" s="1135"/>
      <c r="SWE37" s="1135"/>
      <c r="SWF37" s="1135"/>
      <c r="SWG37" s="1135"/>
      <c r="SWH37" s="1135"/>
      <c r="SWI37" s="1135"/>
      <c r="SWJ37" s="1135"/>
      <c r="SWK37" s="1135"/>
      <c r="SWL37" s="1135"/>
      <c r="SWM37" s="1135"/>
      <c r="SWN37" s="1135"/>
      <c r="SWO37" s="1135"/>
      <c r="SWP37" s="1135"/>
      <c r="SWQ37" s="1135"/>
      <c r="SWR37" s="1135"/>
      <c r="SWS37" s="1135"/>
      <c r="SWT37" s="1135"/>
      <c r="SWU37" s="1135"/>
      <c r="SWV37" s="1135"/>
      <c r="SWW37" s="1135"/>
      <c r="SWX37" s="1135"/>
      <c r="SWY37" s="1135"/>
      <c r="SWZ37" s="1135"/>
      <c r="SXA37" s="1135"/>
      <c r="SXB37" s="1135"/>
      <c r="SXC37" s="1135"/>
      <c r="SXD37" s="1135"/>
      <c r="SXE37" s="1135"/>
      <c r="SXF37" s="1135"/>
      <c r="SXG37" s="1135"/>
      <c r="SXH37" s="1135"/>
      <c r="SXI37" s="1135"/>
      <c r="SXJ37" s="1135"/>
      <c r="SXK37" s="1135"/>
      <c r="SXL37" s="1135"/>
      <c r="SXM37" s="1135"/>
      <c r="SXN37" s="1135"/>
      <c r="SXO37" s="1135"/>
      <c r="SXP37" s="1135"/>
      <c r="SXQ37" s="1135"/>
      <c r="SXR37" s="1135"/>
      <c r="SXS37" s="1135"/>
      <c r="SXT37" s="1135"/>
      <c r="SXU37" s="1135"/>
      <c r="SXV37" s="1135"/>
      <c r="SXW37" s="1135"/>
      <c r="SXX37" s="1135"/>
      <c r="SXY37" s="1135"/>
      <c r="SXZ37" s="1135"/>
      <c r="SYA37" s="1135"/>
      <c r="SYB37" s="1135"/>
      <c r="SYC37" s="1135"/>
      <c r="SYD37" s="1135"/>
      <c r="SYE37" s="1135"/>
      <c r="SYF37" s="1135"/>
      <c r="SYG37" s="1135"/>
      <c r="SYH37" s="1135"/>
      <c r="SYI37" s="1135"/>
      <c r="SYJ37" s="1135"/>
      <c r="SYK37" s="1135"/>
      <c r="SYL37" s="1135"/>
      <c r="SYM37" s="1135"/>
      <c r="SYN37" s="1135"/>
      <c r="SYO37" s="1135"/>
      <c r="SYP37" s="1135"/>
      <c r="SYQ37" s="1135"/>
      <c r="SYR37" s="1135"/>
      <c r="SYS37" s="1135"/>
      <c r="SYT37" s="1135"/>
      <c r="SYU37" s="1135"/>
      <c r="SYV37" s="1135"/>
      <c r="SYW37" s="1135"/>
      <c r="SYX37" s="1135"/>
      <c r="SYY37" s="1135"/>
      <c r="SYZ37" s="1135"/>
      <c r="SZA37" s="1135"/>
      <c r="SZB37" s="1135"/>
      <c r="SZC37" s="1135"/>
      <c r="SZD37" s="1135"/>
      <c r="SZE37" s="1135"/>
      <c r="SZF37" s="1135"/>
      <c r="SZG37" s="1135"/>
      <c r="SZH37" s="1135"/>
      <c r="SZI37" s="1135"/>
      <c r="SZJ37" s="1135"/>
      <c r="SZK37" s="1135"/>
      <c r="SZL37" s="1135"/>
      <c r="SZM37" s="1135"/>
      <c r="SZN37" s="1135"/>
      <c r="SZO37" s="1135"/>
      <c r="SZP37" s="1135"/>
      <c r="SZQ37" s="1135"/>
      <c r="SZR37" s="1135"/>
      <c r="SZS37" s="1135"/>
      <c r="SZT37" s="1135"/>
      <c r="SZU37" s="1135"/>
      <c r="SZV37" s="1135"/>
      <c r="SZW37" s="1135"/>
      <c r="SZX37" s="1135"/>
      <c r="SZY37" s="1135"/>
      <c r="SZZ37" s="1135"/>
      <c r="TAA37" s="1135"/>
      <c r="TAB37" s="1135"/>
      <c r="TAC37" s="1135"/>
      <c r="TAD37" s="1135"/>
      <c r="TAE37" s="1135"/>
      <c r="TAF37" s="1135"/>
      <c r="TAG37" s="1135"/>
      <c r="TAH37" s="1135"/>
      <c r="TAI37" s="1135"/>
      <c r="TAJ37" s="1135"/>
      <c r="TAK37" s="1135"/>
      <c r="TAL37" s="1135"/>
      <c r="TAM37" s="1135"/>
      <c r="TAN37" s="1135"/>
      <c r="TAO37" s="1135"/>
      <c r="TAP37" s="1135"/>
      <c r="TAQ37" s="1135"/>
      <c r="TAR37" s="1135"/>
      <c r="TAS37" s="1135"/>
      <c r="TAT37" s="1135"/>
      <c r="TAU37" s="1135"/>
      <c r="TAV37" s="1135"/>
      <c r="TAW37" s="1135"/>
      <c r="TAX37" s="1135"/>
      <c r="TAY37" s="1135"/>
      <c r="TAZ37" s="1135"/>
      <c r="TBA37" s="1135"/>
      <c r="TBB37" s="1135"/>
      <c r="TBC37" s="1135"/>
      <c r="TBD37" s="1135"/>
      <c r="TBE37" s="1135"/>
      <c r="TBF37" s="1135"/>
      <c r="TBG37" s="1135"/>
      <c r="TBH37" s="1135"/>
      <c r="TBI37" s="1135"/>
      <c r="TBJ37" s="1135"/>
      <c r="TBK37" s="1135"/>
      <c r="TBL37" s="1135"/>
      <c r="TBM37" s="1135"/>
      <c r="TBN37" s="1135"/>
      <c r="TBO37" s="1135"/>
      <c r="TBP37" s="1135"/>
      <c r="TBQ37" s="1135"/>
      <c r="TBR37" s="1135"/>
      <c r="TBS37" s="1135"/>
      <c r="TBT37" s="1135"/>
      <c r="TBU37" s="1135"/>
      <c r="TBV37" s="1135"/>
      <c r="TBW37" s="1135"/>
      <c r="TBX37" s="1135"/>
      <c r="TBY37" s="1135"/>
      <c r="TBZ37" s="1135"/>
      <c r="TCA37" s="1135"/>
      <c r="TCB37" s="1135"/>
      <c r="TCC37" s="1135"/>
      <c r="TCD37" s="1135"/>
      <c r="TCE37" s="1135"/>
      <c r="TCF37" s="1135"/>
      <c r="TCG37" s="1135"/>
      <c r="TCH37" s="1135"/>
      <c r="TCI37" s="1135"/>
      <c r="TCJ37" s="1135"/>
      <c r="TCK37" s="1135"/>
      <c r="TCL37" s="1135"/>
      <c r="TCM37" s="1135"/>
      <c r="TCN37" s="1135"/>
      <c r="TCO37" s="1135"/>
      <c r="TCP37" s="1135"/>
      <c r="TCQ37" s="1135"/>
      <c r="TCR37" s="1135"/>
      <c r="TCS37" s="1135"/>
      <c r="TCT37" s="1135"/>
      <c r="TCU37" s="1135"/>
      <c r="TCV37" s="1135"/>
      <c r="TCW37" s="1135"/>
      <c r="TCX37" s="1135"/>
      <c r="TCY37" s="1135"/>
      <c r="TCZ37" s="1135"/>
      <c r="TDA37" s="1135"/>
      <c r="TDB37" s="1135"/>
      <c r="TDC37" s="1135"/>
      <c r="TDD37" s="1135"/>
      <c r="TDE37" s="1135"/>
      <c r="TDF37" s="1135"/>
      <c r="TDG37" s="1135"/>
      <c r="TDH37" s="1135"/>
      <c r="TDI37" s="1135"/>
      <c r="TDJ37" s="1135"/>
      <c r="TDK37" s="1135"/>
      <c r="TDL37" s="1135"/>
      <c r="TDM37" s="1135"/>
      <c r="TDN37" s="1135"/>
      <c r="TDO37" s="1135"/>
      <c r="TDP37" s="1135"/>
      <c r="TDQ37" s="1135"/>
      <c r="TDR37" s="1135"/>
      <c r="TDS37" s="1135"/>
      <c r="TDT37" s="1135"/>
      <c r="TDU37" s="1135"/>
      <c r="TDV37" s="1135"/>
      <c r="TDW37" s="1135"/>
      <c r="TDX37" s="1135"/>
      <c r="TDY37" s="1135"/>
      <c r="TDZ37" s="1135"/>
      <c r="TEA37" s="1135"/>
      <c r="TEB37" s="1135"/>
      <c r="TEC37" s="1135"/>
      <c r="TED37" s="1135"/>
      <c r="TEE37" s="1135"/>
      <c r="TEF37" s="1135"/>
      <c r="TEG37" s="1135"/>
      <c r="TEH37" s="1135"/>
      <c r="TEI37" s="1135"/>
      <c r="TEJ37" s="1135"/>
      <c r="TEK37" s="1135"/>
      <c r="TEL37" s="1135"/>
      <c r="TEM37" s="1135"/>
      <c r="TEN37" s="1135"/>
      <c r="TEO37" s="1135"/>
      <c r="TEP37" s="1135"/>
      <c r="TEQ37" s="1135"/>
      <c r="TER37" s="1135"/>
      <c r="TES37" s="1135"/>
      <c r="TET37" s="1135"/>
      <c r="TEU37" s="1135"/>
      <c r="TEV37" s="1135"/>
      <c r="TEW37" s="1135"/>
      <c r="TEX37" s="1135"/>
      <c r="TEY37" s="1135"/>
      <c r="TEZ37" s="1135"/>
      <c r="TFA37" s="1135"/>
      <c r="TFB37" s="1135"/>
      <c r="TFC37" s="1135"/>
      <c r="TFD37" s="1135"/>
      <c r="TFE37" s="1135"/>
      <c r="TFF37" s="1135"/>
      <c r="TFG37" s="1135"/>
      <c r="TFH37" s="1135"/>
      <c r="TFI37" s="1135"/>
      <c r="TFJ37" s="1135"/>
      <c r="TFK37" s="1135"/>
      <c r="TFL37" s="1135"/>
      <c r="TFM37" s="1135"/>
      <c r="TFN37" s="1135"/>
      <c r="TFO37" s="1135"/>
      <c r="TFP37" s="1135"/>
      <c r="TFQ37" s="1135"/>
      <c r="TFR37" s="1135"/>
      <c r="TFS37" s="1135"/>
      <c r="TFT37" s="1135"/>
      <c r="TFU37" s="1135"/>
      <c r="TFV37" s="1135"/>
      <c r="TFW37" s="1135"/>
      <c r="TFX37" s="1135"/>
      <c r="TFY37" s="1135"/>
      <c r="TFZ37" s="1135"/>
      <c r="TGA37" s="1135"/>
      <c r="TGB37" s="1135"/>
      <c r="TGC37" s="1135"/>
      <c r="TGD37" s="1135"/>
      <c r="TGE37" s="1135"/>
      <c r="TGF37" s="1135"/>
      <c r="TGG37" s="1135"/>
      <c r="TGH37" s="1135"/>
      <c r="TGI37" s="1135"/>
      <c r="TGJ37" s="1135"/>
      <c r="TGK37" s="1135"/>
      <c r="TGL37" s="1135"/>
      <c r="TGM37" s="1135"/>
      <c r="TGN37" s="1135"/>
      <c r="TGO37" s="1135"/>
      <c r="TGP37" s="1135"/>
      <c r="TGQ37" s="1135"/>
      <c r="TGR37" s="1135"/>
      <c r="TGS37" s="1135"/>
      <c r="TGT37" s="1135"/>
      <c r="TGU37" s="1135"/>
      <c r="TGV37" s="1135"/>
      <c r="TGW37" s="1135"/>
      <c r="TGX37" s="1135"/>
      <c r="TGY37" s="1135"/>
      <c r="TGZ37" s="1135"/>
      <c r="THA37" s="1135"/>
      <c r="THB37" s="1135"/>
      <c r="THC37" s="1135"/>
      <c r="THD37" s="1135"/>
      <c r="THE37" s="1135"/>
      <c r="THF37" s="1135"/>
      <c r="THG37" s="1135"/>
      <c r="THH37" s="1135"/>
      <c r="THI37" s="1135"/>
      <c r="THJ37" s="1135"/>
      <c r="THK37" s="1135"/>
      <c r="THL37" s="1135"/>
      <c r="THM37" s="1135"/>
      <c r="THN37" s="1135"/>
      <c r="THO37" s="1135"/>
      <c r="THP37" s="1135"/>
      <c r="THQ37" s="1135"/>
      <c r="THR37" s="1135"/>
      <c r="THS37" s="1135"/>
      <c r="THT37" s="1135"/>
      <c r="THU37" s="1135"/>
      <c r="THV37" s="1135"/>
      <c r="THW37" s="1135"/>
      <c r="THX37" s="1135"/>
      <c r="THY37" s="1135"/>
      <c r="THZ37" s="1135"/>
      <c r="TIA37" s="1135"/>
      <c r="TIB37" s="1135"/>
      <c r="TIC37" s="1135"/>
      <c r="TID37" s="1135"/>
      <c r="TIE37" s="1135"/>
      <c r="TIF37" s="1135"/>
      <c r="TIG37" s="1135"/>
      <c r="TIH37" s="1135"/>
      <c r="TII37" s="1135"/>
      <c r="TIJ37" s="1135"/>
      <c r="TIK37" s="1135"/>
      <c r="TIL37" s="1135"/>
      <c r="TIM37" s="1135"/>
      <c r="TIN37" s="1135"/>
      <c r="TIO37" s="1135"/>
      <c r="TIP37" s="1135"/>
      <c r="TIQ37" s="1135"/>
      <c r="TIR37" s="1135"/>
      <c r="TIS37" s="1135"/>
      <c r="TIT37" s="1135"/>
      <c r="TIU37" s="1135"/>
      <c r="TIV37" s="1135"/>
      <c r="TIW37" s="1135"/>
      <c r="TIX37" s="1135"/>
      <c r="TIY37" s="1135"/>
      <c r="TIZ37" s="1135"/>
      <c r="TJA37" s="1135"/>
      <c r="TJB37" s="1135"/>
      <c r="TJC37" s="1135"/>
      <c r="TJD37" s="1135"/>
      <c r="TJE37" s="1135"/>
      <c r="TJF37" s="1135"/>
      <c r="TJG37" s="1135"/>
      <c r="TJH37" s="1135"/>
      <c r="TJI37" s="1135"/>
      <c r="TJJ37" s="1135"/>
      <c r="TJK37" s="1135"/>
      <c r="TJL37" s="1135"/>
      <c r="TJM37" s="1135"/>
      <c r="TJN37" s="1135"/>
      <c r="TJO37" s="1135"/>
      <c r="TJP37" s="1135"/>
      <c r="TJQ37" s="1135"/>
      <c r="TJR37" s="1135"/>
      <c r="TJS37" s="1135"/>
      <c r="TJT37" s="1135"/>
      <c r="TJU37" s="1135"/>
      <c r="TJV37" s="1135"/>
      <c r="TJW37" s="1135"/>
      <c r="TJX37" s="1135"/>
      <c r="TJY37" s="1135"/>
      <c r="TJZ37" s="1135"/>
      <c r="TKA37" s="1135"/>
      <c r="TKB37" s="1135"/>
      <c r="TKC37" s="1135"/>
      <c r="TKD37" s="1135"/>
      <c r="TKE37" s="1135"/>
      <c r="TKF37" s="1135"/>
      <c r="TKG37" s="1135"/>
      <c r="TKH37" s="1135"/>
      <c r="TKI37" s="1135"/>
      <c r="TKJ37" s="1135"/>
      <c r="TKK37" s="1135"/>
      <c r="TKL37" s="1135"/>
      <c r="TKM37" s="1135"/>
      <c r="TKN37" s="1135"/>
      <c r="TKO37" s="1135"/>
      <c r="TKP37" s="1135"/>
      <c r="TKQ37" s="1135"/>
      <c r="TKR37" s="1135"/>
      <c r="TKS37" s="1135"/>
      <c r="TKT37" s="1135"/>
      <c r="TKU37" s="1135"/>
      <c r="TKV37" s="1135"/>
      <c r="TKW37" s="1135"/>
      <c r="TKX37" s="1135"/>
      <c r="TKY37" s="1135"/>
      <c r="TKZ37" s="1135"/>
      <c r="TLA37" s="1135"/>
      <c r="TLB37" s="1135"/>
      <c r="TLC37" s="1135"/>
      <c r="TLD37" s="1135"/>
      <c r="TLE37" s="1135"/>
      <c r="TLF37" s="1135"/>
      <c r="TLG37" s="1135"/>
      <c r="TLH37" s="1135"/>
      <c r="TLI37" s="1135"/>
      <c r="TLJ37" s="1135"/>
      <c r="TLK37" s="1135"/>
      <c r="TLL37" s="1135"/>
      <c r="TLM37" s="1135"/>
      <c r="TLN37" s="1135"/>
      <c r="TLO37" s="1135"/>
      <c r="TLP37" s="1135"/>
      <c r="TLQ37" s="1135"/>
      <c r="TLR37" s="1135"/>
      <c r="TLS37" s="1135"/>
      <c r="TLT37" s="1135"/>
      <c r="TLU37" s="1135"/>
      <c r="TLV37" s="1135"/>
      <c r="TLW37" s="1135"/>
      <c r="TLX37" s="1135"/>
      <c r="TLY37" s="1135"/>
      <c r="TLZ37" s="1135"/>
      <c r="TMA37" s="1135"/>
      <c r="TMB37" s="1135"/>
      <c r="TMC37" s="1135"/>
      <c r="TMD37" s="1135"/>
      <c r="TME37" s="1135"/>
      <c r="TMF37" s="1135"/>
      <c r="TMG37" s="1135"/>
      <c r="TMH37" s="1135"/>
      <c r="TMI37" s="1135"/>
      <c r="TMJ37" s="1135"/>
      <c r="TMK37" s="1135"/>
      <c r="TML37" s="1135"/>
      <c r="TMM37" s="1135"/>
      <c r="TMN37" s="1135"/>
      <c r="TMO37" s="1135"/>
      <c r="TMP37" s="1135"/>
      <c r="TMQ37" s="1135"/>
      <c r="TMR37" s="1135"/>
      <c r="TMS37" s="1135"/>
      <c r="TMT37" s="1135"/>
      <c r="TMU37" s="1135"/>
      <c r="TMV37" s="1135"/>
      <c r="TMW37" s="1135"/>
      <c r="TMX37" s="1135"/>
      <c r="TMY37" s="1135"/>
      <c r="TMZ37" s="1135"/>
      <c r="TNA37" s="1135"/>
      <c r="TNB37" s="1135"/>
      <c r="TNC37" s="1135"/>
      <c r="TND37" s="1135"/>
      <c r="TNE37" s="1135"/>
      <c r="TNF37" s="1135"/>
      <c r="TNG37" s="1135"/>
      <c r="TNH37" s="1135"/>
      <c r="TNI37" s="1135"/>
      <c r="TNJ37" s="1135"/>
      <c r="TNK37" s="1135"/>
      <c r="TNL37" s="1135"/>
      <c r="TNM37" s="1135"/>
      <c r="TNN37" s="1135"/>
      <c r="TNO37" s="1135"/>
      <c r="TNP37" s="1135"/>
      <c r="TNQ37" s="1135"/>
      <c r="TNR37" s="1135"/>
      <c r="TNS37" s="1135"/>
      <c r="TNT37" s="1135"/>
      <c r="TNU37" s="1135"/>
      <c r="TNV37" s="1135"/>
      <c r="TNW37" s="1135"/>
      <c r="TNX37" s="1135"/>
      <c r="TNY37" s="1135"/>
      <c r="TNZ37" s="1135"/>
      <c r="TOA37" s="1135"/>
      <c r="TOB37" s="1135"/>
      <c r="TOC37" s="1135"/>
      <c r="TOD37" s="1135"/>
      <c r="TOE37" s="1135"/>
      <c r="TOF37" s="1135"/>
      <c r="TOG37" s="1135"/>
      <c r="TOH37" s="1135"/>
      <c r="TOI37" s="1135"/>
      <c r="TOJ37" s="1135"/>
      <c r="TOK37" s="1135"/>
      <c r="TOL37" s="1135"/>
      <c r="TOM37" s="1135"/>
      <c r="TON37" s="1135"/>
      <c r="TOO37" s="1135"/>
      <c r="TOP37" s="1135"/>
      <c r="TOQ37" s="1135"/>
      <c r="TOR37" s="1135"/>
      <c r="TOS37" s="1135"/>
      <c r="TOT37" s="1135"/>
      <c r="TOU37" s="1135"/>
      <c r="TOV37" s="1135"/>
      <c r="TOW37" s="1135"/>
      <c r="TOX37" s="1135"/>
      <c r="TOY37" s="1135"/>
      <c r="TOZ37" s="1135"/>
      <c r="TPA37" s="1135"/>
      <c r="TPB37" s="1135"/>
      <c r="TPC37" s="1135"/>
      <c r="TPD37" s="1135"/>
      <c r="TPE37" s="1135"/>
      <c r="TPF37" s="1135"/>
      <c r="TPG37" s="1135"/>
      <c r="TPH37" s="1135"/>
      <c r="TPI37" s="1135"/>
      <c r="TPJ37" s="1135"/>
      <c r="TPK37" s="1135"/>
      <c r="TPL37" s="1135"/>
      <c r="TPM37" s="1135"/>
      <c r="TPN37" s="1135"/>
      <c r="TPO37" s="1135"/>
      <c r="TPP37" s="1135"/>
      <c r="TPQ37" s="1135"/>
      <c r="TPR37" s="1135"/>
      <c r="TPS37" s="1135"/>
      <c r="TPT37" s="1135"/>
      <c r="TPU37" s="1135"/>
      <c r="TPV37" s="1135"/>
      <c r="TPW37" s="1135"/>
      <c r="TPX37" s="1135"/>
      <c r="TPY37" s="1135"/>
      <c r="TPZ37" s="1135"/>
      <c r="TQA37" s="1135"/>
      <c r="TQB37" s="1135"/>
      <c r="TQC37" s="1135"/>
      <c r="TQD37" s="1135"/>
      <c r="TQE37" s="1135"/>
      <c r="TQF37" s="1135"/>
      <c r="TQG37" s="1135"/>
      <c r="TQH37" s="1135"/>
      <c r="TQI37" s="1135"/>
      <c r="TQJ37" s="1135"/>
      <c r="TQK37" s="1135"/>
      <c r="TQL37" s="1135"/>
      <c r="TQM37" s="1135"/>
      <c r="TQN37" s="1135"/>
      <c r="TQO37" s="1135"/>
      <c r="TQP37" s="1135"/>
      <c r="TQQ37" s="1135"/>
      <c r="TQR37" s="1135"/>
      <c r="TQS37" s="1135"/>
      <c r="TQT37" s="1135"/>
      <c r="TQU37" s="1135"/>
      <c r="TQV37" s="1135"/>
      <c r="TQW37" s="1135"/>
      <c r="TQX37" s="1135"/>
      <c r="TQY37" s="1135"/>
      <c r="TQZ37" s="1135"/>
      <c r="TRA37" s="1135"/>
      <c r="TRB37" s="1135"/>
      <c r="TRC37" s="1135"/>
      <c r="TRD37" s="1135"/>
      <c r="TRE37" s="1135"/>
      <c r="TRF37" s="1135"/>
      <c r="TRG37" s="1135"/>
      <c r="TRH37" s="1135"/>
      <c r="TRI37" s="1135"/>
      <c r="TRJ37" s="1135"/>
      <c r="TRK37" s="1135"/>
      <c r="TRL37" s="1135"/>
      <c r="TRM37" s="1135"/>
      <c r="TRN37" s="1135"/>
      <c r="TRO37" s="1135"/>
      <c r="TRP37" s="1135"/>
      <c r="TRQ37" s="1135"/>
      <c r="TRR37" s="1135"/>
      <c r="TRS37" s="1135"/>
      <c r="TRT37" s="1135"/>
      <c r="TRU37" s="1135"/>
      <c r="TRV37" s="1135"/>
      <c r="TRW37" s="1135"/>
      <c r="TRX37" s="1135"/>
      <c r="TRY37" s="1135"/>
      <c r="TRZ37" s="1135"/>
      <c r="TSA37" s="1135"/>
      <c r="TSB37" s="1135"/>
      <c r="TSC37" s="1135"/>
      <c r="TSD37" s="1135"/>
      <c r="TSE37" s="1135"/>
      <c r="TSF37" s="1135"/>
      <c r="TSG37" s="1135"/>
      <c r="TSH37" s="1135"/>
      <c r="TSI37" s="1135"/>
      <c r="TSJ37" s="1135"/>
      <c r="TSK37" s="1135"/>
      <c r="TSL37" s="1135"/>
      <c r="TSM37" s="1135"/>
      <c r="TSN37" s="1135"/>
      <c r="TSO37" s="1135"/>
      <c r="TSP37" s="1135"/>
      <c r="TSQ37" s="1135"/>
      <c r="TSR37" s="1135"/>
      <c r="TSS37" s="1135"/>
      <c r="TST37" s="1135"/>
      <c r="TSU37" s="1135"/>
      <c r="TSV37" s="1135"/>
      <c r="TSW37" s="1135"/>
      <c r="TSX37" s="1135"/>
      <c r="TSY37" s="1135"/>
      <c r="TSZ37" s="1135"/>
      <c r="TTA37" s="1135"/>
      <c r="TTB37" s="1135"/>
      <c r="TTC37" s="1135"/>
      <c r="TTD37" s="1135"/>
      <c r="TTE37" s="1135"/>
      <c r="TTF37" s="1135"/>
      <c r="TTG37" s="1135"/>
      <c r="TTH37" s="1135"/>
      <c r="TTI37" s="1135"/>
      <c r="TTJ37" s="1135"/>
      <c r="TTK37" s="1135"/>
      <c r="TTL37" s="1135"/>
      <c r="TTM37" s="1135"/>
      <c r="TTN37" s="1135"/>
      <c r="TTO37" s="1135"/>
      <c r="TTP37" s="1135"/>
      <c r="TTQ37" s="1135"/>
      <c r="TTR37" s="1135"/>
      <c r="TTS37" s="1135"/>
      <c r="TTT37" s="1135"/>
      <c r="TTU37" s="1135"/>
      <c r="TTV37" s="1135"/>
      <c r="TTW37" s="1135"/>
      <c r="TTX37" s="1135"/>
      <c r="TTY37" s="1135"/>
      <c r="TTZ37" s="1135"/>
      <c r="TUA37" s="1135"/>
      <c r="TUB37" s="1135"/>
      <c r="TUC37" s="1135"/>
      <c r="TUD37" s="1135"/>
      <c r="TUE37" s="1135"/>
      <c r="TUF37" s="1135"/>
      <c r="TUG37" s="1135"/>
      <c r="TUH37" s="1135"/>
      <c r="TUI37" s="1135"/>
      <c r="TUJ37" s="1135"/>
      <c r="TUK37" s="1135"/>
      <c r="TUL37" s="1135"/>
      <c r="TUM37" s="1135"/>
      <c r="TUN37" s="1135"/>
      <c r="TUO37" s="1135"/>
      <c r="TUP37" s="1135"/>
      <c r="TUQ37" s="1135"/>
      <c r="TUR37" s="1135"/>
      <c r="TUS37" s="1135"/>
      <c r="TUT37" s="1135"/>
      <c r="TUU37" s="1135"/>
      <c r="TUV37" s="1135"/>
      <c r="TUW37" s="1135"/>
      <c r="TUX37" s="1135"/>
      <c r="TUY37" s="1135"/>
      <c r="TUZ37" s="1135"/>
      <c r="TVA37" s="1135"/>
      <c r="TVB37" s="1135"/>
      <c r="TVC37" s="1135"/>
      <c r="TVD37" s="1135"/>
      <c r="TVE37" s="1135"/>
      <c r="TVF37" s="1135"/>
      <c r="TVG37" s="1135"/>
      <c r="TVH37" s="1135"/>
      <c r="TVI37" s="1135"/>
      <c r="TVJ37" s="1135"/>
      <c r="TVK37" s="1135"/>
      <c r="TVL37" s="1135"/>
      <c r="TVM37" s="1135"/>
      <c r="TVN37" s="1135"/>
      <c r="TVO37" s="1135"/>
      <c r="TVP37" s="1135"/>
      <c r="TVQ37" s="1135"/>
      <c r="TVR37" s="1135"/>
      <c r="TVS37" s="1135"/>
      <c r="TVT37" s="1135"/>
      <c r="TVU37" s="1135"/>
      <c r="TVV37" s="1135"/>
      <c r="TVW37" s="1135"/>
      <c r="TVX37" s="1135"/>
      <c r="TVY37" s="1135"/>
      <c r="TVZ37" s="1135"/>
      <c r="TWA37" s="1135"/>
      <c r="TWB37" s="1135"/>
      <c r="TWC37" s="1135"/>
      <c r="TWD37" s="1135"/>
      <c r="TWE37" s="1135"/>
      <c r="TWF37" s="1135"/>
      <c r="TWG37" s="1135"/>
      <c r="TWH37" s="1135"/>
      <c r="TWI37" s="1135"/>
      <c r="TWJ37" s="1135"/>
      <c r="TWK37" s="1135"/>
      <c r="TWL37" s="1135"/>
      <c r="TWM37" s="1135"/>
      <c r="TWN37" s="1135"/>
      <c r="TWO37" s="1135"/>
      <c r="TWP37" s="1135"/>
      <c r="TWQ37" s="1135"/>
      <c r="TWR37" s="1135"/>
      <c r="TWS37" s="1135"/>
      <c r="TWT37" s="1135"/>
      <c r="TWU37" s="1135"/>
      <c r="TWV37" s="1135"/>
      <c r="TWW37" s="1135"/>
      <c r="TWX37" s="1135"/>
      <c r="TWY37" s="1135"/>
      <c r="TWZ37" s="1135"/>
      <c r="TXA37" s="1135"/>
      <c r="TXB37" s="1135"/>
      <c r="TXC37" s="1135"/>
      <c r="TXD37" s="1135"/>
      <c r="TXE37" s="1135"/>
      <c r="TXF37" s="1135"/>
      <c r="TXG37" s="1135"/>
      <c r="TXH37" s="1135"/>
      <c r="TXI37" s="1135"/>
      <c r="TXJ37" s="1135"/>
      <c r="TXK37" s="1135"/>
      <c r="TXL37" s="1135"/>
      <c r="TXM37" s="1135"/>
      <c r="TXN37" s="1135"/>
      <c r="TXO37" s="1135"/>
      <c r="TXP37" s="1135"/>
      <c r="TXQ37" s="1135"/>
      <c r="TXR37" s="1135"/>
      <c r="TXS37" s="1135"/>
      <c r="TXT37" s="1135"/>
      <c r="TXU37" s="1135"/>
      <c r="TXV37" s="1135"/>
      <c r="TXW37" s="1135"/>
      <c r="TXX37" s="1135"/>
      <c r="TXY37" s="1135"/>
      <c r="TXZ37" s="1135"/>
      <c r="TYA37" s="1135"/>
      <c r="TYB37" s="1135"/>
      <c r="TYC37" s="1135"/>
      <c r="TYD37" s="1135"/>
      <c r="TYE37" s="1135"/>
      <c r="TYF37" s="1135"/>
      <c r="TYG37" s="1135"/>
      <c r="TYH37" s="1135"/>
      <c r="TYI37" s="1135"/>
      <c r="TYJ37" s="1135"/>
      <c r="TYK37" s="1135"/>
      <c r="TYL37" s="1135"/>
      <c r="TYM37" s="1135"/>
      <c r="TYN37" s="1135"/>
      <c r="TYO37" s="1135"/>
      <c r="TYP37" s="1135"/>
      <c r="TYQ37" s="1135"/>
      <c r="TYR37" s="1135"/>
      <c r="TYS37" s="1135"/>
      <c r="TYT37" s="1135"/>
      <c r="TYU37" s="1135"/>
      <c r="TYV37" s="1135"/>
      <c r="TYW37" s="1135"/>
      <c r="TYX37" s="1135"/>
      <c r="TYY37" s="1135"/>
      <c r="TYZ37" s="1135"/>
      <c r="TZA37" s="1135"/>
      <c r="TZB37" s="1135"/>
      <c r="TZC37" s="1135"/>
      <c r="TZD37" s="1135"/>
      <c r="TZE37" s="1135"/>
      <c r="TZF37" s="1135"/>
      <c r="TZG37" s="1135"/>
      <c r="TZH37" s="1135"/>
      <c r="TZI37" s="1135"/>
      <c r="TZJ37" s="1135"/>
      <c r="TZK37" s="1135"/>
      <c r="TZL37" s="1135"/>
      <c r="TZM37" s="1135"/>
      <c r="TZN37" s="1135"/>
      <c r="TZO37" s="1135"/>
      <c r="TZP37" s="1135"/>
      <c r="TZQ37" s="1135"/>
      <c r="TZR37" s="1135"/>
      <c r="TZS37" s="1135"/>
      <c r="TZT37" s="1135"/>
      <c r="TZU37" s="1135"/>
      <c r="TZV37" s="1135"/>
      <c r="TZW37" s="1135"/>
      <c r="TZX37" s="1135"/>
      <c r="TZY37" s="1135"/>
      <c r="TZZ37" s="1135"/>
      <c r="UAA37" s="1135"/>
      <c r="UAB37" s="1135"/>
      <c r="UAC37" s="1135"/>
      <c r="UAD37" s="1135"/>
      <c r="UAE37" s="1135"/>
      <c r="UAF37" s="1135"/>
      <c r="UAG37" s="1135"/>
      <c r="UAH37" s="1135"/>
      <c r="UAI37" s="1135"/>
      <c r="UAJ37" s="1135"/>
      <c r="UAK37" s="1135"/>
      <c r="UAL37" s="1135"/>
      <c r="UAM37" s="1135"/>
      <c r="UAN37" s="1135"/>
      <c r="UAO37" s="1135"/>
      <c r="UAP37" s="1135"/>
      <c r="UAQ37" s="1135"/>
      <c r="UAR37" s="1135"/>
      <c r="UAS37" s="1135"/>
      <c r="UAT37" s="1135"/>
      <c r="UAU37" s="1135"/>
      <c r="UAV37" s="1135"/>
      <c r="UAW37" s="1135"/>
      <c r="UAX37" s="1135"/>
      <c r="UAY37" s="1135"/>
      <c r="UAZ37" s="1135"/>
      <c r="UBA37" s="1135"/>
      <c r="UBB37" s="1135"/>
      <c r="UBC37" s="1135"/>
      <c r="UBD37" s="1135"/>
      <c r="UBE37" s="1135"/>
      <c r="UBF37" s="1135"/>
      <c r="UBG37" s="1135"/>
      <c r="UBH37" s="1135"/>
      <c r="UBI37" s="1135"/>
      <c r="UBJ37" s="1135"/>
      <c r="UBK37" s="1135"/>
      <c r="UBL37" s="1135"/>
      <c r="UBM37" s="1135"/>
      <c r="UBN37" s="1135"/>
      <c r="UBO37" s="1135"/>
      <c r="UBP37" s="1135"/>
      <c r="UBQ37" s="1135"/>
      <c r="UBR37" s="1135"/>
      <c r="UBS37" s="1135"/>
      <c r="UBT37" s="1135"/>
      <c r="UBU37" s="1135"/>
      <c r="UBV37" s="1135"/>
      <c r="UBW37" s="1135"/>
      <c r="UBX37" s="1135"/>
      <c r="UBY37" s="1135"/>
      <c r="UBZ37" s="1135"/>
      <c r="UCA37" s="1135"/>
      <c r="UCB37" s="1135"/>
      <c r="UCC37" s="1135"/>
      <c r="UCD37" s="1135"/>
      <c r="UCE37" s="1135"/>
      <c r="UCF37" s="1135"/>
      <c r="UCG37" s="1135"/>
      <c r="UCH37" s="1135"/>
      <c r="UCI37" s="1135"/>
      <c r="UCJ37" s="1135"/>
      <c r="UCK37" s="1135"/>
      <c r="UCL37" s="1135"/>
      <c r="UCM37" s="1135"/>
      <c r="UCN37" s="1135"/>
      <c r="UCO37" s="1135"/>
      <c r="UCP37" s="1135"/>
      <c r="UCQ37" s="1135"/>
      <c r="UCR37" s="1135"/>
      <c r="UCS37" s="1135"/>
      <c r="UCT37" s="1135"/>
      <c r="UCU37" s="1135"/>
      <c r="UCV37" s="1135"/>
      <c r="UCW37" s="1135"/>
      <c r="UCX37" s="1135"/>
      <c r="UCY37" s="1135"/>
      <c r="UCZ37" s="1135"/>
      <c r="UDA37" s="1135"/>
      <c r="UDB37" s="1135"/>
      <c r="UDC37" s="1135"/>
      <c r="UDD37" s="1135"/>
      <c r="UDE37" s="1135"/>
      <c r="UDF37" s="1135"/>
      <c r="UDG37" s="1135"/>
      <c r="UDH37" s="1135"/>
      <c r="UDI37" s="1135"/>
      <c r="UDJ37" s="1135"/>
      <c r="UDK37" s="1135"/>
      <c r="UDL37" s="1135"/>
      <c r="UDM37" s="1135"/>
      <c r="UDN37" s="1135"/>
      <c r="UDO37" s="1135"/>
      <c r="UDP37" s="1135"/>
      <c r="UDQ37" s="1135"/>
      <c r="UDR37" s="1135"/>
      <c r="UDS37" s="1135"/>
      <c r="UDT37" s="1135"/>
      <c r="UDU37" s="1135"/>
      <c r="UDV37" s="1135"/>
      <c r="UDW37" s="1135"/>
      <c r="UDX37" s="1135"/>
      <c r="UDY37" s="1135"/>
      <c r="UDZ37" s="1135"/>
      <c r="UEA37" s="1135"/>
      <c r="UEB37" s="1135"/>
      <c r="UEC37" s="1135"/>
      <c r="UED37" s="1135"/>
      <c r="UEE37" s="1135"/>
      <c r="UEF37" s="1135"/>
      <c r="UEG37" s="1135"/>
      <c r="UEH37" s="1135"/>
      <c r="UEI37" s="1135"/>
      <c r="UEJ37" s="1135"/>
      <c r="UEK37" s="1135"/>
      <c r="UEL37" s="1135"/>
      <c r="UEM37" s="1135"/>
      <c r="UEN37" s="1135"/>
      <c r="UEO37" s="1135"/>
      <c r="UEP37" s="1135"/>
      <c r="UEQ37" s="1135"/>
      <c r="UER37" s="1135"/>
      <c r="UES37" s="1135"/>
      <c r="UET37" s="1135"/>
      <c r="UEU37" s="1135"/>
      <c r="UEV37" s="1135"/>
      <c r="UEW37" s="1135"/>
      <c r="UEX37" s="1135"/>
      <c r="UEY37" s="1135"/>
      <c r="UEZ37" s="1135"/>
      <c r="UFA37" s="1135"/>
      <c r="UFB37" s="1135"/>
      <c r="UFC37" s="1135"/>
      <c r="UFD37" s="1135"/>
      <c r="UFE37" s="1135"/>
      <c r="UFF37" s="1135"/>
      <c r="UFG37" s="1135"/>
      <c r="UFH37" s="1135"/>
      <c r="UFI37" s="1135"/>
      <c r="UFJ37" s="1135"/>
      <c r="UFK37" s="1135"/>
      <c r="UFL37" s="1135"/>
      <c r="UFM37" s="1135"/>
      <c r="UFN37" s="1135"/>
      <c r="UFO37" s="1135"/>
      <c r="UFP37" s="1135"/>
      <c r="UFQ37" s="1135"/>
      <c r="UFR37" s="1135"/>
      <c r="UFS37" s="1135"/>
      <c r="UFT37" s="1135"/>
      <c r="UFU37" s="1135"/>
      <c r="UFV37" s="1135"/>
      <c r="UFW37" s="1135"/>
      <c r="UFX37" s="1135"/>
      <c r="UFY37" s="1135"/>
      <c r="UFZ37" s="1135"/>
      <c r="UGA37" s="1135"/>
      <c r="UGB37" s="1135"/>
      <c r="UGC37" s="1135"/>
      <c r="UGD37" s="1135"/>
      <c r="UGE37" s="1135"/>
      <c r="UGF37" s="1135"/>
      <c r="UGG37" s="1135"/>
      <c r="UGH37" s="1135"/>
      <c r="UGI37" s="1135"/>
      <c r="UGJ37" s="1135"/>
      <c r="UGK37" s="1135"/>
      <c r="UGL37" s="1135"/>
      <c r="UGM37" s="1135"/>
      <c r="UGN37" s="1135"/>
      <c r="UGO37" s="1135"/>
      <c r="UGP37" s="1135"/>
      <c r="UGQ37" s="1135"/>
      <c r="UGR37" s="1135"/>
      <c r="UGS37" s="1135"/>
      <c r="UGT37" s="1135"/>
      <c r="UGU37" s="1135"/>
      <c r="UGV37" s="1135"/>
      <c r="UGW37" s="1135"/>
      <c r="UGX37" s="1135"/>
      <c r="UGY37" s="1135"/>
      <c r="UGZ37" s="1135"/>
      <c r="UHA37" s="1135"/>
      <c r="UHB37" s="1135"/>
      <c r="UHC37" s="1135"/>
      <c r="UHD37" s="1135"/>
      <c r="UHE37" s="1135"/>
      <c r="UHF37" s="1135"/>
      <c r="UHG37" s="1135"/>
      <c r="UHH37" s="1135"/>
      <c r="UHI37" s="1135"/>
      <c r="UHJ37" s="1135"/>
      <c r="UHK37" s="1135"/>
      <c r="UHL37" s="1135"/>
      <c r="UHM37" s="1135"/>
      <c r="UHN37" s="1135"/>
      <c r="UHO37" s="1135"/>
      <c r="UHP37" s="1135"/>
      <c r="UHQ37" s="1135"/>
      <c r="UHR37" s="1135"/>
      <c r="UHS37" s="1135"/>
      <c r="UHT37" s="1135"/>
      <c r="UHU37" s="1135"/>
      <c r="UHV37" s="1135"/>
      <c r="UHW37" s="1135"/>
      <c r="UHX37" s="1135"/>
      <c r="UHY37" s="1135"/>
      <c r="UHZ37" s="1135"/>
      <c r="UIA37" s="1135"/>
      <c r="UIB37" s="1135"/>
      <c r="UIC37" s="1135"/>
      <c r="UID37" s="1135"/>
      <c r="UIE37" s="1135"/>
      <c r="UIF37" s="1135"/>
      <c r="UIG37" s="1135"/>
      <c r="UIH37" s="1135"/>
      <c r="UII37" s="1135"/>
      <c r="UIJ37" s="1135"/>
      <c r="UIK37" s="1135"/>
      <c r="UIL37" s="1135"/>
      <c r="UIM37" s="1135"/>
      <c r="UIN37" s="1135"/>
      <c r="UIO37" s="1135"/>
      <c r="UIP37" s="1135"/>
      <c r="UIQ37" s="1135"/>
      <c r="UIR37" s="1135"/>
      <c r="UIS37" s="1135"/>
      <c r="UIT37" s="1135"/>
      <c r="UIU37" s="1135"/>
      <c r="UIV37" s="1135"/>
      <c r="UIW37" s="1135"/>
      <c r="UIX37" s="1135"/>
      <c r="UIY37" s="1135"/>
      <c r="UIZ37" s="1135"/>
      <c r="UJA37" s="1135"/>
      <c r="UJB37" s="1135"/>
      <c r="UJC37" s="1135"/>
      <c r="UJD37" s="1135"/>
      <c r="UJE37" s="1135"/>
      <c r="UJF37" s="1135"/>
      <c r="UJG37" s="1135"/>
      <c r="UJH37" s="1135"/>
      <c r="UJI37" s="1135"/>
      <c r="UJJ37" s="1135"/>
      <c r="UJK37" s="1135"/>
      <c r="UJL37" s="1135"/>
      <c r="UJM37" s="1135"/>
      <c r="UJN37" s="1135"/>
      <c r="UJO37" s="1135"/>
      <c r="UJP37" s="1135"/>
      <c r="UJQ37" s="1135"/>
      <c r="UJR37" s="1135"/>
      <c r="UJS37" s="1135"/>
      <c r="UJT37" s="1135"/>
      <c r="UJU37" s="1135"/>
      <c r="UJV37" s="1135"/>
      <c r="UJW37" s="1135"/>
      <c r="UJX37" s="1135"/>
      <c r="UJY37" s="1135"/>
      <c r="UJZ37" s="1135"/>
      <c r="UKA37" s="1135"/>
      <c r="UKB37" s="1135"/>
      <c r="UKC37" s="1135"/>
      <c r="UKD37" s="1135"/>
      <c r="UKE37" s="1135"/>
      <c r="UKF37" s="1135"/>
      <c r="UKG37" s="1135"/>
      <c r="UKH37" s="1135"/>
      <c r="UKI37" s="1135"/>
      <c r="UKJ37" s="1135"/>
      <c r="UKK37" s="1135"/>
      <c r="UKL37" s="1135"/>
      <c r="UKM37" s="1135"/>
      <c r="UKN37" s="1135"/>
      <c r="UKO37" s="1135"/>
      <c r="UKP37" s="1135"/>
      <c r="UKQ37" s="1135"/>
      <c r="UKR37" s="1135"/>
      <c r="UKS37" s="1135"/>
      <c r="UKT37" s="1135"/>
      <c r="UKU37" s="1135"/>
      <c r="UKV37" s="1135"/>
      <c r="UKW37" s="1135"/>
      <c r="UKX37" s="1135"/>
      <c r="UKY37" s="1135"/>
      <c r="UKZ37" s="1135"/>
      <c r="ULA37" s="1135"/>
      <c r="ULB37" s="1135"/>
      <c r="ULC37" s="1135"/>
      <c r="ULD37" s="1135"/>
      <c r="ULE37" s="1135"/>
      <c r="ULF37" s="1135"/>
      <c r="ULG37" s="1135"/>
      <c r="ULH37" s="1135"/>
      <c r="ULI37" s="1135"/>
      <c r="ULJ37" s="1135"/>
      <c r="ULK37" s="1135"/>
      <c r="ULL37" s="1135"/>
      <c r="ULM37" s="1135"/>
      <c r="ULN37" s="1135"/>
      <c r="ULO37" s="1135"/>
      <c r="ULP37" s="1135"/>
      <c r="ULQ37" s="1135"/>
      <c r="ULR37" s="1135"/>
      <c r="ULS37" s="1135"/>
      <c r="ULT37" s="1135"/>
      <c r="ULU37" s="1135"/>
      <c r="ULV37" s="1135"/>
      <c r="ULW37" s="1135"/>
      <c r="ULX37" s="1135"/>
      <c r="ULY37" s="1135"/>
      <c r="ULZ37" s="1135"/>
      <c r="UMA37" s="1135"/>
      <c r="UMB37" s="1135"/>
      <c r="UMC37" s="1135"/>
      <c r="UMD37" s="1135"/>
      <c r="UME37" s="1135"/>
      <c r="UMF37" s="1135"/>
      <c r="UMG37" s="1135"/>
      <c r="UMH37" s="1135"/>
      <c r="UMI37" s="1135"/>
      <c r="UMJ37" s="1135"/>
      <c r="UMK37" s="1135"/>
      <c r="UML37" s="1135"/>
      <c r="UMM37" s="1135"/>
      <c r="UMN37" s="1135"/>
      <c r="UMO37" s="1135"/>
      <c r="UMP37" s="1135"/>
      <c r="UMQ37" s="1135"/>
      <c r="UMR37" s="1135"/>
      <c r="UMS37" s="1135"/>
      <c r="UMT37" s="1135"/>
      <c r="UMU37" s="1135"/>
      <c r="UMV37" s="1135"/>
      <c r="UMW37" s="1135"/>
      <c r="UMX37" s="1135"/>
      <c r="UMY37" s="1135"/>
      <c r="UMZ37" s="1135"/>
      <c r="UNA37" s="1135"/>
      <c r="UNB37" s="1135"/>
      <c r="UNC37" s="1135"/>
      <c r="UND37" s="1135"/>
      <c r="UNE37" s="1135"/>
      <c r="UNF37" s="1135"/>
      <c r="UNG37" s="1135"/>
      <c r="UNH37" s="1135"/>
      <c r="UNI37" s="1135"/>
      <c r="UNJ37" s="1135"/>
      <c r="UNK37" s="1135"/>
      <c r="UNL37" s="1135"/>
      <c r="UNM37" s="1135"/>
      <c r="UNN37" s="1135"/>
      <c r="UNO37" s="1135"/>
      <c r="UNP37" s="1135"/>
      <c r="UNQ37" s="1135"/>
      <c r="UNR37" s="1135"/>
      <c r="UNS37" s="1135"/>
      <c r="UNT37" s="1135"/>
      <c r="UNU37" s="1135"/>
      <c r="UNV37" s="1135"/>
      <c r="UNW37" s="1135"/>
      <c r="UNX37" s="1135"/>
      <c r="UNY37" s="1135"/>
      <c r="UNZ37" s="1135"/>
      <c r="UOA37" s="1135"/>
      <c r="UOB37" s="1135"/>
      <c r="UOC37" s="1135"/>
      <c r="UOD37" s="1135"/>
      <c r="UOE37" s="1135"/>
      <c r="UOF37" s="1135"/>
      <c r="UOG37" s="1135"/>
      <c r="UOH37" s="1135"/>
      <c r="UOI37" s="1135"/>
      <c r="UOJ37" s="1135"/>
      <c r="UOK37" s="1135"/>
      <c r="UOL37" s="1135"/>
      <c r="UOM37" s="1135"/>
      <c r="UON37" s="1135"/>
      <c r="UOO37" s="1135"/>
      <c r="UOP37" s="1135"/>
      <c r="UOQ37" s="1135"/>
      <c r="UOR37" s="1135"/>
      <c r="UOS37" s="1135"/>
      <c r="UOT37" s="1135"/>
      <c r="UOU37" s="1135"/>
      <c r="UOV37" s="1135"/>
      <c r="UOW37" s="1135"/>
      <c r="UOX37" s="1135"/>
      <c r="UOY37" s="1135"/>
      <c r="UOZ37" s="1135"/>
      <c r="UPA37" s="1135"/>
      <c r="UPB37" s="1135"/>
      <c r="UPC37" s="1135"/>
      <c r="UPD37" s="1135"/>
      <c r="UPE37" s="1135"/>
      <c r="UPF37" s="1135"/>
      <c r="UPG37" s="1135"/>
      <c r="UPH37" s="1135"/>
      <c r="UPI37" s="1135"/>
      <c r="UPJ37" s="1135"/>
      <c r="UPK37" s="1135"/>
      <c r="UPL37" s="1135"/>
      <c r="UPM37" s="1135"/>
      <c r="UPN37" s="1135"/>
      <c r="UPO37" s="1135"/>
      <c r="UPP37" s="1135"/>
      <c r="UPQ37" s="1135"/>
      <c r="UPR37" s="1135"/>
      <c r="UPS37" s="1135"/>
      <c r="UPT37" s="1135"/>
      <c r="UPU37" s="1135"/>
      <c r="UPV37" s="1135"/>
      <c r="UPW37" s="1135"/>
      <c r="UPX37" s="1135"/>
      <c r="UPY37" s="1135"/>
      <c r="UPZ37" s="1135"/>
      <c r="UQA37" s="1135"/>
      <c r="UQB37" s="1135"/>
      <c r="UQC37" s="1135"/>
      <c r="UQD37" s="1135"/>
      <c r="UQE37" s="1135"/>
      <c r="UQF37" s="1135"/>
      <c r="UQG37" s="1135"/>
      <c r="UQH37" s="1135"/>
      <c r="UQI37" s="1135"/>
      <c r="UQJ37" s="1135"/>
      <c r="UQK37" s="1135"/>
      <c r="UQL37" s="1135"/>
      <c r="UQM37" s="1135"/>
      <c r="UQN37" s="1135"/>
      <c r="UQO37" s="1135"/>
      <c r="UQP37" s="1135"/>
      <c r="UQQ37" s="1135"/>
      <c r="UQR37" s="1135"/>
      <c r="UQS37" s="1135"/>
      <c r="UQT37" s="1135"/>
      <c r="UQU37" s="1135"/>
      <c r="UQV37" s="1135"/>
      <c r="UQW37" s="1135"/>
      <c r="UQX37" s="1135"/>
      <c r="UQY37" s="1135"/>
      <c r="UQZ37" s="1135"/>
      <c r="URA37" s="1135"/>
      <c r="URB37" s="1135"/>
      <c r="URC37" s="1135"/>
      <c r="URD37" s="1135"/>
      <c r="URE37" s="1135"/>
      <c r="URF37" s="1135"/>
      <c r="URG37" s="1135"/>
      <c r="URH37" s="1135"/>
      <c r="URI37" s="1135"/>
      <c r="URJ37" s="1135"/>
      <c r="URK37" s="1135"/>
      <c r="URL37" s="1135"/>
      <c r="URM37" s="1135"/>
      <c r="URN37" s="1135"/>
      <c r="URO37" s="1135"/>
      <c r="URP37" s="1135"/>
      <c r="URQ37" s="1135"/>
      <c r="URR37" s="1135"/>
      <c r="URS37" s="1135"/>
      <c r="URT37" s="1135"/>
      <c r="URU37" s="1135"/>
      <c r="URV37" s="1135"/>
      <c r="URW37" s="1135"/>
      <c r="URX37" s="1135"/>
      <c r="URY37" s="1135"/>
      <c r="URZ37" s="1135"/>
      <c r="USA37" s="1135"/>
      <c r="USB37" s="1135"/>
      <c r="USC37" s="1135"/>
      <c r="USD37" s="1135"/>
      <c r="USE37" s="1135"/>
      <c r="USF37" s="1135"/>
      <c r="USG37" s="1135"/>
      <c r="USH37" s="1135"/>
      <c r="USI37" s="1135"/>
      <c r="USJ37" s="1135"/>
      <c r="USK37" s="1135"/>
      <c r="USL37" s="1135"/>
      <c r="USM37" s="1135"/>
      <c r="USN37" s="1135"/>
      <c r="USO37" s="1135"/>
      <c r="USP37" s="1135"/>
      <c r="USQ37" s="1135"/>
      <c r="USR37" s="1135"/>
      <c r="USS37" s="1135"/>
      <c r="UST37" s="1135"/>
      <c r="USU37" s="1135"/>
      <c r="USV37" s="1135"/>
      <c r="USW37" s="1135"/>
      <c r="USX37" s="1135"/>
      <c r="USY37" s="1135"/>
      <c r="USZ37" s="1135"/>
      <c r="UTA37" s="1135"/>
      <c r="UTB37" s="1135"/>
      <c r="UTC37" s="1135"/>
      <c r="UTD37" s="1135"/>
      <c r="UTE37" s="1135"/>
      <c r="UTF37" s="1135"/>
      <c r="UTG37" s="1135"/>
      <c r="UTH37" s="1135"/>
      <c r="UTI37" s="1135"/>
      <c r="UTJ37" s="1135"/>
      <c r="UTK37" s="1135"/>
      <c r="UTL37" s="1135"/>
      <c r="UTM37" s="1135"/>
      <c r="UTN37" s="1135"/>
      <c r="UTO37" s="1135"/>
      <c r="UTP37" s="1135"/>
      <c r="UTQ37" s="1135"/>
      <c r="UTR37" s="1135"/>
      <c r="UTS37" s="1135"/>
      <c r="UTT37" s="1135"/>
      <c r="UTU37" s="1135"/>
      <c r="UTV37" s="1135"/>
      <c r="UTW37" s="1135"/>
      <c r="UTX37" s="1135"/>
      <c r="UTY37" s="1135"/>
      <c r="UTZ37" s="1135"/>
      <c r="UUA37" s="1135"/>
      <c r="UUB37" s="1135"/>
      <c r="UUC37" s="1135"/>
      <c r="UUD37" s="1135"/>
      <c r="UUE37" s="1135"/>
      <c r="UUF37" s="1135"/>
      <c r="UUG37" s="1135"/>
      <c r="UUH37" s="1135"/>
      <c r="UUI37" s="1135"/>
      <c r="UUJ37" s="1135"/>
      <c r="UUK37" s="1135"/>
      <c r="UUL37" s="1135"/>
      <c r="UUM37" s="1135"/>
      <c r="UUN37" s="1135"/>
      <c r="UUO37" s="1135"/>
      <c r="UUP37" s="1135"/>
      <c r="UUQ37" s="1135"/>
      <c r="UUR37" s="1135"/>
      <c r="UUS37" s="1135"/>
      <c r="UUT37" s="1135"/>
      <c r="UUU37" s="1135"/>
      <c r="UUV37" s="1135"/>
      <c r="UUW37" s="1135"/>
      <c r="UUX37" s="1135"/>
      <c r="UUY37" s="1135"/>
      <c r="UUZ37" s="1135"/>
      <c r="UVA37" s="1135"/>
      <c r="UVB37" s="1135"/>
      <c r="UVC37" s="1135"/>
      <c r="UVD37" s="1135"/>
      <c r="UVE37" s="1135"/>
      <c r="UVF37" s="1135"/>
      <c r="UVG37" s="1135"/>
      <c r="UVH37" s="1135"/>
      <c r="UVI37" s="1135"/>
      <c r="UVJ37" s="1135"/>
      <c r="UVK37" s="1135"/>
      <c r="UVL37" s="1135"/>
      <c r="UVM37" s="1135"/>
      <c r="UVN37" s="1135"/>
      <c r="UVO37" s="1135"/>
      <c r="UVP37" s="1135"/>
      <c r="UVQ37" s="1135"/>
      <c r="UVR37" s="1135"/>
      <c r="UVS37" s="1135"/>
      <c r="UVT37" s="1135"/>
      <c r="UVU37" s="1135"/>
      <c r="UVV37" s="1135"/>
      <c r="UVW37" s="1135"/>
      <c r="UVX37" s="1135"/>
      <c r="UVY37" s="1135"/>
      <c r="UVZ37" s="1135"/>
      <c r="UWA37" s="1135"/>
      <c r="UWB37" s="1135"/>
      <c r="UWC37" s="1135"/>
      <c r="UWD37" s="1135"/>
      <c r="UWE37" s="1135"/>
      <c r="UWF37" s="1135"/>
      <c r="UWG37" s="1135"/>
      <c r="UWH37" s="1135"/>
      <c r="UWI37" s="1135"/>
      <c r="UWJ37" s="1135"/>
      <c r="UWK37" s="1135"/>
      <c r="UWL37" s="1135"/>
      <c r="UWM37" s="1135"/>
      <c r="UWN37" s="1135"/>
      <c r="UWO37" s="1135"/>
      <c r="UWP37" s="1135"/>
      <c r="UWQ37" s="1135"/>
      <c r="UWR37" s="1135"/>
      <c r="UWS37" s="1135"/>
      <c r="UWT37" s="1135"/>
      <c r="UWU37" s="1135"/>
      <c r="UWV37" s="1135"/>
      <c r="UWW37" s="1135"/>
      <c r="UWX37" s="1135"/>
      <c r="UWY37" s="1135"/>
      <c r="UWZ37" s="1135"/>
      <c r="UXA37" s="1135"/>
      <c r="UXB37" s="1135"/>
      <c r="UXC37" s="1135"/>
      <c r="UXD37" s="1135"/>
      <c r="UXE37" s="1135"/>
      <c r="UXF37" s="1135"/>
      <c r="UXG37" s="1135"/>
      <c r="UXH37" s="1135"/>
      <c r="UXI37" s="1135"/>
      <c r="UXJ37" s="1135"/>
      <c r="UXK37" s="1135"/>
      <c r="UXL37" s="1135"/>
      <c r="UXM37" s="1135"/>
      <c r="UXN37" s="1135"/>
      <c r="UXO37" s="1135"/>
      <c r="UXP37" s="1135"/>
      <c r="UXQ37" s="1135"/>
      <c r="UXR37" s="1135"/>
      <c r="UXS37" s="1135"/>
      <c r="UXT37" s="1135"/>
      <c r="UXU37" s="1135"/>
      <c r="UXV37" s="1135"/>
      <c r="UXW37" s="1135"/>
      <c r="UXX37" s="1135"/>
      <c r="UXY37" s="1135"/>
      <c r="UXZ37" s="1135"/>
      <c r="UYA37" s="1135"/>
      <c r="UYB37" s="1135"/>
      <c r="UYC37" s="1135"/>
      <c r="UYD37" s="1135"/>
      <c r="UYE37" s="1135"/>
      <c r="UYF37" s="1135"/>
      <c r="UYG37" s="1135"/>
      <c r="UYH37" s="1135"/>
      <c r="UYI37" s="1135"/>
      <c r="UYJ37" s="1135"/>
      <c r="UYK37" s="1135"/>
      <c r="UYL37" s="1135"/>
      <c r="UYM37" s="1135"/>
      <c r="UYN37" s="1135"/>
      <c r="UYO37" s="1135"/>
      <c r="UYP37" s="1135"/>
      <c r="UYQ37" s="1135"/>
      <c r="UYR37" s="1135"/>
      <c r="UYS37" s="1135"/>
      <c r="UYT37" s="1135"/>
      <c r="UYU37" s="1135"/>
      <c r="UYV37" s="1135"/>
      <c r="UYW37" s="1135"/>
      <c r="UYX37" s="1135"/>
      <c r="UYY37" s="1135"/>
      <c r="UYZ37" s="1135"/>
      <c r="UZA37" s="1135"/>
      <c r="UZB37" s="1135"/>
      <c r="UZC37" s="1135"/>
      <c r="UZD37" s="1135"/>
      <c r="UZE37" s="1135"/>
      <c r="UZF37" s="1135"/>
      <c r="UZG37" s="1135"/>
      <c r="UZH37" s="1135"/>
      <c r="UZI37" s="1135"/>
      <c r="UZJ37" s="1135"/>
      <c r="UZK37" s="1135"/>
      <c r="UZL37" s="1135"/>
      <c r="UZM37" s="1135"/>
      <c r="UZN37" s="1135"/>
      <c r="UZO37" s="1135"/>
      <c r="UZP37" s="1135"/>
      <c r="UZQ37" s="1135"/>
      <c r="UZR37" s="1135"/>
      <c r="UZS37" s="1135"/>
      <c r="UZT37" s="1135"/>
      <c r="UZU37" s="1135"/>
      <c r="UZV37" s="1135"/>
      <c r="UZW37" s="1135"/>
      <c r="UZX37" s="1135"/>
      <c r="UZY37" s="1135"/>
      <c r="UZZ37" s="1135"/>
      <c r="VAA37" s="1135"/>
      <c r="VAB37" s="1135"/>
      <c r="VAC37" s="1135"/>
      <c r="VAD37" s="1135"/>
      <c r="VAE37" s="1135"/>
      <c r="VAF37" s="1135"/>
      <c r="VAG37" s="1135"/>
      <c r="VAH37" s="1135"/>
      <c r="VAI37" s="1135"/>
      <c r="VAJ37" s="1135"/>
      <c r="VAK37" s="1135"/>
      <c r="VAL37" s="1135"/>
      <c r="VAM37" s="1135"/>
      <c r="VAN37" s="1135"/>
      <c r="VAO37" s="1135"/>
      <c r="VAP37" s="1135"/>
      <c r="VAQ37" s="1135"/>
      <c r="VAR37" s="1135"/>
      <c r="VAS37" s="1135"/>
      <c r="VAT37" s="1135"/>
      <c r="VAU37" s="1135"/>
      <c r="VAV37" s="1135"/>
      <c r="VAW37" s="1135"/>
      <c r="VAX37" s="1135"/>
      <c r="VAY37" s="1135"/>
      <c r="VAZ37" s="1135"/>
      <c r="VBA37" s="1135"/>
      <c r="VBB37" s="1135"/>
      <c r="VBC37" s="1135"/>
      <c r="VBD37" s="1135"/>
      <c r="VBE37" s="1135"/>
      <c r="VBF37" s="1135"/>
      <c r="VBG37" s="1135"/>
      <c r="VBH37" s="1135"/>
      <c r="VBI37" s="1135"/>
      <c r="VBJ37" s="1135"/>
      <c r="VBK37" s="1135"/>
      <c r="VBL37" s="1135"/>
      <c r="VBM37" s="1135"/>
      <c r="VBN37" s="1135"/>
      <c r="VBO37" s="1135"/>
      <c r="VBP37" s="1135"/>
      <c r="VBQ37" s="1135"/>
      <c r="VBR37" s="1135"/>
      <c r="VBS37" s="1135"/>
      <c r="VBT37" s="1135"/>
      <c r="VBU37" s="1135"/>
      <c r="VBV37" s="1135"/>
      <c r="VBW37" s="1135"/>
      <c r="VBX37" s="1135"/>
      <c r="VBY37" s="1135"/>
      <c r="VBZ37" s="1135"/>
      <c r="VCA37" s="1135"/>
      <c r="VCB37" s="1135"/>
      <c r="VCC37" s="1135"/>
      <c r="VCD37" s="1135"/>
      <c r="VCE37" s="1135"/>
      <c r="VCF37" s="1135"/>
      <c r="VCG37" s="1135"/>
      <c r="VCH37" s="1135"/>
      <c r="VCI37" s="1135"/>
      <c r="VCJ37" s="1135"/>
      <c r="VCK37" s="1135"/>
      <c r="VCL37" s="1135"/>
      <c r="VCM37" s="1135"/>
      <c r="VCN37" s="1135"/>
      <c r="VCO37" s="1135"/>
      <c r="VCP37" s="1135"/>
      <c r="VCQ37" s="1135"/>
      <c r="VCR37" s="1135"/>
      <c r="VCS37" s="1135"/>
      <c r="VCT37" s="1135"/>
      <c r="VCU37" s="1135"/>
      <c r="VCV37" s="1135"/>
      <c r="VCW37" s="1135"/>
      <c r="VCX37" s="1135"/>
      <c r="VCY37" s="1135"/>
      <c r="VCZ37" s="1135"/>
      <c r="VDA37" s="1135"/>
      <c r="VDB37" s="1135"/>
      <c r="VDC37" s="1135"/>
      <c r="VDD37" s="1135"/>
      <c r="VDE37" s="1135"/>
      <c r="VDF37" s="1135"/>
      <c r="VDG37" s="1135"/>
      <c r="VDH37" s="1135"/>
      <c r="VDI37" s="1135"/>
      <c r="VDJ37" s="1135"/>
      <c r="VDK37" s="1135"/>
      <c r="VDL37" s="1135"/>
      <c r="VDM37" s="1135"/>
      <c r="VDN37" s="1135"/>
      <c r="VDO37" s="1135"/>
      <c r="VDP37" s="1135"/>
      <c r="VDQ37" s="1135"/>
      <c r="VDR37" s="1135"/>
      <c r="VDS37" s="1135"/>
      <c r="VDT37" s="1135"/>
      <c r="VDU37" s="1135"/>
      <c r="VDV37" s="1135"/>
      <c r="VDW37" s="1135"/>
      <c r="VDX37" s="1135"/>
      <c r="VDY37" s="1135"/>
      <c r="VDZ37" s="1135"/>
      <c r="VEA37" s="1135"/>
      <c r="VEB37" s="1135"/>
      <c r="VEC37" s="1135"/>
      <c r="VED37" s="1135"/>
      <c r="VEE37" s="1135"/>
      <c r="VEF37" s="1135"/>
      <c r="VEG37" s="1135"/>
      <c r="VEH37" s="1135"/>
      <c r="VEI37" s="1135"/>
      <c r="VEJ37" s="1135"/>
      <c r="VEK37" s="1135"/>
      <c r="VEL37" s="1135"/>
      <c r="VEM37" s="1135"/>
      <c r="VEN37" s="1135"/>
      <c r="VEO37" s="1135"/>
      <c r="VEP37" s="1135"/>
      <c r="VEQ37" s="1135"/>
      <c r="VER37" s="1135"/>
      <c r="VES37" s="1135"/>
      <c r="VET37" s="1135"/>
      <c r="VEU37" s="1135"/>
      <c r="VEV37" s="1135"/>
      <c r="VEW37" s="1135"/>
      <c r="VEX37" s="1135"/>
      <c r="VEY37" s="1135"/>
      <c r="VEZ37" s="1135"/>
      <c r="VFA37" s="1135"/>
      <c r="VFB37" s="1135"/>
      <c r="VFC37" s="1135"/>
      <c r="VFD37" s="1135"/>
      <c r="VFE37" s="1135"/>
      <c r="VFF37" s="1135"/>
      <c r="VFG37" s="1135"/>
      <c r="VFH37" s="1135"/>
      <c r="VFI37" s="1135"/>
      <c r="VFJ37" s="1135"/>
      <c r="VFK37" s="1135"/>
      <c r="VFL37" s="1135"/>
      <c r="VFM37" s="1135"/>
      <c r="VFN37" s="1135"/>
      <c r="VFO37" s="1135"/>
      <c r="VFP37" s="1135"/>
      <c r="VFQ37" s="1135"/>
      <c r="VFR37" s="1135"/>
      <c r="VFS37" s="1135"/>
      <c r="VFT37" s="1135"/>
      <c r="VFU37" s="1135"/>
      <c r="VFV37" s="1135"/>
      <c r="VFW37" s="1135"/>
      <c r="VFX37" s="1135"/>
      <c r="VFY37" s="1135"/>
      <c r="VFZ37" s="1135"/>
      <c r="VGA37" s="1135"/>
      <c r="VGB37" s="1135"/>
      <c r="VGC37" s="1135"/>
      <c r="VGD37" s="1135"/>
      <c r="VGE37" s="1135"/>
      <c r="VGF37" s="1135"/>
      <c r="VGG37" s="1135"/>
      <c r="VGH37" s="1135"/>
      <c r="VGI37" s="1135"/>
      <c r="VGJ37" s="1135"/>
      <c r="VGK37" s="1135"/>
      <c r="VGL37" s="1135"/>
      <c r="VGM37" s="1135"/>
      <c r="VGN37" s="1135"/>
      <c r="VGO37" s="1135"/>
      <c r="VGP37" s="1135"/>
      <c r="VGQ37" s="1135"/>
      <c r="VGR37" s="1135"/>
      <c r="VGS37" s="1135"/>
      <c r="VGT37" s="1135"/>
      <c r="VGU37" s="1135"/>
      <c r="VGV37" s="1135"/>
      <c r="VGW37" s="1135"/>
      <c r="VGX37" s="1135"/>
      <c r="VGY37" s="1135"/>
      <c r="VGZ37" s="1135"/>
      <c r="VHA37" s="1135"/>
      <c r="VHB37" s="1135"/>
      <c r="VHC37" s="1135"/>
      <c r="VHD37" s="1135"/>
      <c r="VHE37" s="1135"/>
      <c r="VHF37" s="1135"/>
      <c r="VHG37" s="1135"/>
      <c r="VHH37" s="1135"/>
      <c r="VHI37" s="1135"/>
      <c r="VHJ37" s="1135"/>
      <c r="VHK37" s="1135"/>
      <c r="VHL37" s="1135"/>
      <c r="VHM37" s="1135"/>
      <c r="VHN37" s="1135"/>
      <c r="VHO37" s="1135"/>
      <c r="VHP37" s="1135"/>
      <c r="VHQ37" s="1135"/>
      <c r="VHR37" s="1135"/>
      <c r="VHS37" s="1135"/>
      <c r="VHT37" s="1135"/>
      <c r="VHU37" s="1135"/>
      <c r="VHV37" s="1135"/>
      <c r="VHW37" s="1135"/>
      <c r="VHX37" s="1135"/>
      <c r="VHY37" s="1135"/>
      <c r="VHZ37" s="1135"/>
      <c r="VIA37" s="1135"/>
      <c r="VIB37" s="1135"/>
      <c r="VIC37" s="1135"/>
      <c r="VID37" s="1135"/>
      <c r="VIE37" s="1135"/>
      <c r="VIF37" s="1135"/>
      <c r="VIG37" s="1135"/>
      <c r="VIH37" s="1135"/>
      <c r="VII37" s="1135"/>
      <c r="VIJ37" s="1135"/>
      <c r="VIK37" s="1135"/>
      <c r="VIL37" s="1135"/>
      <c r="VIM37" s="1135"/>
      <c r="VIN37" s="1135"/>
      <c r="VIO37" s="1135"/>
      <c r="VIP37" s="1135"/>
      <c r="VIQ37" s="1135"/>
      <c r="VIR37" s="1135"/>
      <c r="VIS37" s="1135"/>
      <c r="VIT37" s="1135"/>
      <c r="VIU37" s="1135"/>
      <c r="VIV37" s="1135"/>
      <c r="VIW37" s="1135"/>
      <c r="VIX37" s="1135"/>
      <c r="VIY37" s="1135"/>
      <c r="VIZ37" s="1135"/>
      <c r="VJA37" s="1135"/>
      <c r="VJB37" s="1135"/>
      <c r="VJC37" s="1135"/>
      <c r="VJD37" s="1135"/>
      <c r="VJE37" s="1135"/>
      <c r="VJF37" s="1135"/>
      <c r="VJG37" s="1135"/>
      <c r="VJH37" s="1135"/>
      <c r="VJI37" s="1135"/>
      <c r="VJJ37" s="1135"/>
      <c r="VJK37" s="1135"/>
      <c r="VJL37" s="1135"/>
      <c r="VJM37" s="1135"/>
      <c r="VJN37" s="1135"/>
      <c r="VJO37" s="1135"/>
      <c r="VJP37" s="1135"/>
      <c r="VJQ37" s="1135"/>
      <c r="VJR37" s="1135"/>
      <c r="VJS37" s="1135"/>
      <c r="VJT37" s="1135"/>
      <c r="VJU37" s="1135"/>
      <c r="VJV37" s="1135"/>
      <c r="VJW37" s="1135"/>
      <c r="VJX37" s="1135"/>
      <c r="VJY37" s="1135"/>
      <c r="VJZ37" s="1135"/>
      <c r="VKA37" s="1135"/>
      <c r="VKB37" s="1135"/>
      <c r="VKC37" s="1135"/>
      <c r="VKD37" s="1135"/>
      <c r="VKE37" s="1135"/>
      <c r="VKF37" s="1135"/>
      <c r="VKG37" s="1135"/>
      <c r="VKH37" s="1135"/>
      <c r="VKI37" s="1135"/>
      <c r="VKJ37" s="1135"/>
      <c r="VKK37" s="1135"/>
      <c r="VKL37" s="1135"/>
      <c r="VKM37" s="1135"/>
      <c r="VKN37" s="1135"/>
      <c r="VKO37" s="1135"/>
      <c r="VKP37" s="1135"/>
      <c r="VKQ37" s="1135"/>
      <c r="VKR37" s="1135"/>
      <c r="VKS37" s="1135"/>
      <c r="VKT37" s="1135"/>
      <c r="VKU37" s="1135"/>
      <c r="VKV37" s="1135"/>
      <c r="VKW37" s="1135"/>
      <c r="VKX37" s="1135"/>
      <c r="VKY37" s="1135"/>
      <c r="VKZ37" s="1135"/>
      <c r="VLA37" s="1135"/>
      <c r="VLB37" s="1135"/>
      <c r="VLC37" s="1135"/>
      <c r="VLD37" s="1135"/>
      <c r="VLE37" s="1135"/>
      <c r="VLF37" s="1135"/>
      <c r="VLG37" s="1135"/>
      <c r="VLH37" s="1135"/>
      <c r="VLI37" s="1135"/>
      <c r="VLJ37" s="1135"/>
      <c r="VLK37" s="1135"/>
      <c r="VLL37" s="1135"/>
      <c r="VLM37" s="1135"/>
      <c r="VLN37" s="1135"/>
      <c r="VLO37" s="1135"/>
      <c r="VLP37" s="1135"/>
      <c r="VLQ37" s="1135"/>
      <c r="VLR37" s="1135"/>
      <c r="VLS37" s="1135"/>
      <c r="VLT37" s="1135"/>
      <c r="VLU37" s="1135"/>
      <c r="VLV37" s="1135"/>
      <c r="VLW37" s="1135"/>
      <c r="VLX37" s="1135"/>
      <c r="VLY37" s="1135"/>
      <c r="VLZ37" s="1135"/>
      <c r="VMA37" s="1135"/>
      <c r="VMB37" s="1135"/>
      <c r="VMC37" s="1135"/>
      <c r="VMD37" s="1135"/>
      <c r="VME37" s="1135"/>
      <c r="VMF37" s="1135"/>
      <c r="VMG37" s="1135"/>
      <c r="VMH37" s="1135"/>
      <c r="VMI37" s="1135"/>
      <c r="VMJ37" s="1135"/>
      <c r="VMK37" s="1135"/>
      <c r="VML37" s="1135"/>
      <c r="VMM37" s="1135"/>
      <c r="VMN37" s="1135"/>
      <c r="VMO37" s="1135"/>
      <c r="VMP37" s="1135"/>
      <c r="VMQ37" s="1135"/>
      <c r="VMR37" s="1135"/>
      <c r="VMS37" s="1135"/>
      <c r="VMT37" s="1135"/>
      <c r="VMU37" s="1135"/>
      <c r="VMV37" s="1135"/>
      <c r="VMW37" s="1135"/>
      <c r="VMX37" s="1135"/>
      <c r="VMY37" s="1135"/>
      <c r="VMZ37" s="1135"/>
      <c r="VNA37" s="1135"/>
      <c r="VNB37" s="1135"/>
      <c r="VNC37" s="1135"/>
      <c r="VND37" s="1135"/>
      <c r="VNE37" s="1135"/>
      <c r="VNF37" s="1135"/>
      <c r="VNG37" s="1135"/>
      <c r="VNH37" s="1135"/>
      <c r="VNI37" s="1135"/>
      <c r="VNJ37" s="1135"/>
      <c r="VNK37" s="1135"/>
      <c r="VNL37" s="1135"/>
      <c r="VNM37" s="1135"/>
      <c r="VNN37" s="1135"/>
      <c r="VNO37" s="1135"/>
      <c r="VNP37" s="1135"/>
      <c r="VNQ37" s="1135"/>
      <c r="VNR37" s="1135"/>
      <c r="VNS37" s="1135"/>
      <c r="VNT37" s="1135"/>
      <c r="VNU37" s="1135"/>
      <c r="VNV37" s="1135"/>
      <c r="VNW37" s="1135"/>
      <c r="VNX37" s="1135"/>
      <c r="VNY37" s="1135"/>
      <c r="VNZ37" s="1135"/>
      <c r="VOA37" s="1135"/>
      <c r="VOB37" s="1135"/>
      <c r="VOC37" s="1135"/>
      <c r="VOD37" s="1135"/>
      <c r="VOE37" s="1135"/>
      <c r="VOF37" s="1135"/>
      <c r="VOG37" s="1135"/>
      <c r="VOH37" s="1135"/>
      <c r="VOI37" s="1135"/>
      <c r="VOJ37" s="1135"/>
      <c r="VOK37" s="1135"/>
      <c r="VOL37" s="1135"/>
      <c r="VOM37" s="1135"/>
      <c r="VON37" s="1135"/>
      <c r="VOO37" s="1135"/>
      <c r="VOP37" s="1135"/>
      <c r="VOQ37" s="1135"/>
      <c r="VOR37" s="1135"/>
      <c r="VOS37" s="1135"/>
      <c r="VOT37" s="1135"/>
      <c r="VOU37" s="1135"/>
      <c r="VOV37" s="1135"/>
      <c r="VOW37" s="1135"/>
      <c r="VOX37" s="1135"/>
      <c r="VOY37" s="1135"/>
      <c r="VOZ37" s="1135"/>
      <c r="VPA37" s="1135"/>
      <c r="VPB37" s="1135"/>
      <c r="VPC37" s="1135"/>
      <c r="VPD37" s="1135"/>
      <c r="VPE37" s="1135"/>
      <c r="VPF37" s="1135"/>
      <c r="VPG37" s="1135"/>
      <c r="VPH37" s="1135"/>
      <c r="VPI37" s="1135"/>
      <c r="VPJ37" s="1135"/>
      <c r="VPK37" s="1135"/>
      <c r="VPL37" s="1135"/>
      <c r="VPM37" s="1135"/>
      <c r="VPN37" s="1135"/>
      <c r="VPO37" s="1135"/>
      <c r="VPP37" s="1135"/>
      <c r="VPQ37" s="1135"/>
      <c r="VPR37" s="1135"/>
      <c r="VPS37" s="1135"/>
      <c r="VPT37" s="1135"/>
      <c r="VPU37" s="1135"/>
      <c r="VPV37" s="1135"/>
      <c r="VPW37" s="1135"/>
      <c r="VPX37" s="1135"/>
      <c r="VPY37" s="1135"/>
      <c r="VPZ37" s="1135"/>
      <c r="VQA37" s="1135"/>
      <c r="VQB37" s="1135"/>
      <c r="VQC37" s="1135"/>
      <c r="VQD37" s="1135"/>
      <c r="VQE37" s="1135"/>
      <c r="VQF37" s="1135"/>
      <c r="VQG37" s="1135"/>
      <c r="VQH37" s="1135"/>
      <c r="VQI37" s="1135"/>
      <c r="VQJ37" s="1135"/>
      <c r="VQK37" s="1135"/>
      <c r="VQL37" s="1135"/>
      <c r="VQM37" s="1135"/>
      <c r="VQN37" s="1135"/>
      <c r="VQO37" s="1135"/>
      <c r="VQP37" s="1135"/>
      <c r="VQQ37" s="1135"/>
      <c r="VQR37" s="1135"/>
      <c r="VQS37" s="1135"/>
      <c r="VQT37" s="1135"/>
      <c r="VQU37" s="1135"/>
      <c r="VQV37" s="1135"/>
      <c r="VQW37" s="1135"/>
      <c r="VQX37" s="1135"/>
      <c r="VQY37" s="1135"/>
      <c r="VQZ37" s="1135"/>
      <c r="VRA37" s="1135"/>
      <c r="VRB37" s="1135"/>
      <c r="VRC37" s="1135"/>
      <c r="VRD37" s="1135"/>
      <c r="VRE37" s="1135"/>
      <c r="VRF37" s="1135"/>
      <c r="VRG37" s="1135"/>
      <c r="VRH37" s="1135"/>
      <c r="VRI37" s="1135"/>
      <c r="VRJ37" s="1135"/>
      <c r="VRK37" s="1135"/>
      <c r="VRL37" s="1135"/>
      <c r="VRM37" s="1135"/>
      <c r="VRN37" s="1135"/>
      <c r="VRO37" s="1135"/>
      <c r="VRP37" s="1135"/>
      <c r="VRQ37" s="1135"/>
      <c r="VRR37" s="1135"/>
      <c r="VRS37" s="1135"/>
      <c r="VRT37" s="1135"/>
      <c r="VRU37" s="1135"/>
      <c r="VRV37" s="1135"/>
      <c r="VRW37" s="1135"/>
      <c r="VRX37" s="1135"/>
      <c r="VRY37" s="1135"/>
      <c r="VRZ37" s="1135"/>
      <c r="VSA37" s="1135"/>
      <c r="VSB37" s="1135"/>
      <c r="VSC37" s="1135"/>
      <c r="VSD37" s="1135"/>
      <c r="VSE37" s="1135"/>
      <c r="VSF37" s="1135"/>
      <c r="VSG37" s="1135"/>
      <c r="VSH37" s="1135"/>
      <c r="VSI37" s="1135"/>
      <c r="VSJ37" s="1135"/>
      <c r="VSK37" s="1135"/>
      <c r="VSL37" s="1135"/>
      <c r="VSM37" s="1135"/>
      <c r="VSN37" s="1135"/>
      <c r="VSO37" s="1135"/>
      <c r="VSP37" s="1135"/>
      <c r="VSQ37" s="1135"/>
      <c r="VSR37" s="1135"/>
      <c r="VSS37" s="1135"/>
      <c r="VST37" s="1135"/>
      <c r="VSU37" s="1135"/>
      <c r="VSV37" s="1135"/>
      <c r="VSW37" s="1135"/>
      <c r="VSX37" s="1135"/>
      <c r="VSY37" s="1135"/>
      <c r="VSZ37" s="1135"/>
      <c r="VTA37" s="1135"/>
      <c r="VTB37" s="1135"/>
      <c r="VTC37" s="1135"/>
      <c r="VTD37" s="1135"/>
      <c r="VTE37" s="1135"/>
      <c r="VTF37" s="1135"/>
      <c r="VTG37" s="1135"/>
      <c r="VTH37" s="1135"/>
      <c r="VTI37" s="1135"/>
      <c r="VTJ37" s="1135"/>
      <c r="VTK37" s="1135"/>
      <c r="VTL37" s="1135"/>
      <c r="VTM37" s="1135"/>
      <c r="VTN37" s="1135"/>
      <c r="VTO37" s="1135"/>
      <c r="VTP37" s="1135"/>
      <c r="VTQ37" s="1135"/>
      <c r="VTR37" s="1135"/>
      <c r="VTS37" s="1135"/>
      <c r="VTT37" s="1135"/>
      <c r="VTU37" s="1135"/>
      <c r="VTV37" s="1135"/>
      <c r="VTW37" s="1135"/>
      <c r="VTX37" s="1135"/>
      <c r="VTY37" s="1135"/>
      <c r="VTZ37" s="1135"/>
      <c r="VUA37" s="1135"/>
      <c r="VUB37" s="1135"/>
      <c r="VUC37" s="1135"/>
      <c r="VUD37" s="1135"/>
      <c r="VUE37" s="1135"/>
      <c r="VUF37" s="1135"/>
      <c r="VUG37" s="1135"/>
      <c r="VUH37" s="1135"/>
      <c r="VUI37" s="1135"/>
      <c r="VUJ37" s="1135"/>
      <c r="VUK37" s="1135"/>
      <c r="VUL37" s="1135"/>
      <c r="VUM37" s="1135"/>
      <c r="VUN37" s="1135"/>
      <c r="VUO37" s="1135"/>
      <c r="VUP37" s="1135"/>
      <c r="VUQ37" s="1135"/>
      <c r="VUR37" s="1135"/>
      <c r="VUS37" s="1135"/>
      <c r="VUT37" s="1135"/>
      <c r="VUU37" s="1135"/>
      <c r="VUV37" s="1135"/>
      <c r="VUW37" s="1135"/>
      <c r="VUX37" s="1135"/>
      <c r="VUY37" s="1135"/>
      <c r="VUZ37" s="1135"/>
      <c r="VVA37" s="1135"/>
      <c r="VVB37" s="1135"/>
      <c r="VVC37" s="1135"/>
      <c r="VVD37" s="1135"/>
      <c r="VVE37" s="1135"/>
      <c r="VVF37" s="1135"/>
      <c r="VVG37" s="1135"/>
      <c r="VVH37" s="1135"/>
      <c r="VVI37" s="1135"/>
      <c r="VVJ37" s="1135"/>
      <c r="VVK37" s="1135"/>
      <c r="VVL37" s="1135"/>
      <c r="VVM37" s="1135"/>
      <c r="VVN37" s="1135"/>
      <c r="VVO37" s="1135"/>
      <c r="VVP37" s="1135"/>
      <c r="VVQ37" s="1135"/>
      <c r="VVR37" s="1135"/>
      <c r="VVS37" s="1135"/>
      <c r="VVT37" s="1135"/>
      <c r="VVU37" s="1135"/>
      <c r="VVV37" s="1135"/>
      <c r="VVW37" s="1135"/>
      <c r="VVX37" s="1135"/>
      <c r="VVY37" s="1135"/>
      <c r="VVZ37" s="1135"/>
      <c r="VWA37" s="1135"/>
      <c r="VWB37" s="1135"/>
      <c r="VWC37" s="1135"/>
      <c r="VWD37" s="1135"/>
      <c r="VWE37" s="1135"/>
      <c r="VWF37" s="1135"/>
      <c r="VWG37" s="1135"/>
      <c r="VWH37" s="1135"/>
      <c r="VWI37" s="1135"/>
      <c r="VWJ37" s="1135"/>
      <c r="VWK37" s="1135"/>
      <c r="VWL37" s="1135"/>
      <c r="VWM37" s="1135"/>
      <c r="VWN37" s="1135"/>
      <c r="VWO37" s="1135"/>
      <c r="VWP37" s="1135"/>
      <c r="VWQ37" s="1135"/>
      <c r="VWR37" s="1135"/>
      <c r="VWS37" s="1135"/>
      <c r="VWT37" s="1135"/>
      <c r="VWU37" s="1135"/>
      <c r="VWV37" s="1135"/>
      <c r="VWW37" s="1135"/>
      <c r="VWX37" s="1135"/>
      <c r="VWY37" s="1135"/>
      <c r="VWZ37" s="1135"/>
      <c r="VXA37" s="1135"/>
      <c r="VXB37" s="1135"/>
      <c r="VXC37" s="1135"/>
      <c r="VXD37" s="1135"/>
      <c r="VXE37" s="1135"/>
      <c r="VXF37" s="1135"/>
      <c r="VXG37" s="1135"/>
      <c r="VXH37" s="1135"/>
      <c r="VXI37" s="1135"/>
      <c r="VXJ37" s="1135"/>
      <c r="VXK37" s="1135"/>
      <c r="VXL37" s="1135"/>
      <c r="VXM37" s="1135"/>
      <c r="VXN37" s="1135"/>
      <c r="VXO37" s="1135"/>
      <c r="VXP37" s="1135"/>
      <c r="VXQ37" s="1135"/>
      <c r="VXR37" s="1135"/>
      <c r="VXS37" s="1135"/>
      <c r="VXT37" s="1135"/>
      <c r="VXU37" s="1135"/>
      <c r="VXV37" s="1135"/>
      <c r="VXW37" s="1135"/>
      <c r="VXX37" s="1135"/>
      <c r="VXY37" s="1135"/>
      <c r="VXZ37" s="1135"/>
      <c r="VYA37" s="1135"/>
      <c r="VYB37" s="1135"/>
      <c r="VYC37" s="1135"/>
      <c r="VYD37" s="1135"/>
      <c r="VYE37" s="1135"/>
      <c r="VYF37" s="1135"/>
      <c r="VYG37" s="1135"/>
      <c r="VYH37" s="1135"/>
      <c r="VYI37" s="1135"/>
      <c r="VYJ37" s="1135"/>
      <c r="VYK37" s="1135"/>
      <c r="VYL37" s="1135"/>
      <c r="VYM37" s="1135"/>
      <c r="VYN37" s="1135"/>
      <c r="VYO37" s="1135"/>
      <c r="VYP37" s="1135"/>
      <c r="VYQ37" s="1135"/>
      <c r="VYR37" s="1135"/>
      <c r="VYS37" s="1135"/>
      <c r="VYT37" s="1135"/>
      <c r="VYU37" s="1135"/>
      <c r="VYV37" s="1135"/>
      <c r="VYW37" s="1135"/>
      <c r="VYX37" s="1135"/>
      <c r="VYY37" s="1135"/>
      <c r="VYZ37" s="1135"/>
      <c r="VZA37" s="1135"/>
      <c r="VZB37" s="1135"/>
      <c r="VZC37" s="1135"/>
      <c r="VZD37" s="1135"/>
      <c r="VZE37" s="1135"/>
      <c r="VZF37" s="1135"/>
      <c r="VZG37" s="1135"/>
      <c r="VZH37" s="1135"/>
      <c r="VZI37" s="1135"/>
      <c r="VZJ37" s="1135"/>
      <c r="VZK37" s="1135"/>
      <c r="VZL37" s="1135"/>
      <c r="VZM37" s="1135"/>
      <c r="VZN37" s="1135"/>
      <c r="VZO37" s="1135"/>
      <c r="VZP37" s="1135"/>
      <c r="VZQ37" s="1135"/>
      <c r="VZR37" s="1135"/>
      <c r="VZS37" s="1135"/>
      <c r="VZT37" s="1135"/>
      <c r="VZU37" s="1135"/>
      <c r="VZV37" s="1135"/>
      <c r="VZW37" s="1135"/>
      <c r="VZX37" s="1135"/>
      <c r="VZY37" s="1135"/>
      <c r="VZZ37" s="1135"/>
      <c r="WAA37" s="1135"/>
      <c r="WAB37" s="1135"/>
      <c r="WAC37" s="1135"/>
      <c r="WAD37" s="1135"/>
      <c r="WAE37" s="1135"/>
      <c r="WAF37" s="1135"/>
      <c r="WAG37" s="1135"/>
      <c r="WAH37" s="1135"/>
      <c r="WAI37" s="1135"/>
      <c r="WAJ37" s="1135"/>
      <c r="WAK37" s="1135"/>
      <c r="WAL37" s="1135"/>
      <c r="WAM37" s="1135"/>
      <c r="WAN37" s="1135"/>
      <c r="WAO37" s="1135"/>
      <c r="WAP37" s="1135"/>
      <c r="WAQ37" s="1135"/>
      <c r="WAR37" s="1135"/>
      <c r="WAS37" s="1135"/>
      <c r="WAT37" s="1135"/>
      <c r="WAU37" s="1135"/>
      <c r="WAV37" s="1135"/>
      <c r="WAW37" s="1135"/>
      <c r="WAX37" s="1135"/>
      <c r="WAY37" s="1135"/>
      <c r="WAZ37" s="1135"/>
      <c r="WBA37" s="1135"/>
      <c r="WBB37" s="1135"/>
      <c r="WBC37" s="1135"/>
      <c r="WBD37" s="1135"/>
      <c r="WBE37" s="1135"/>
      <c r="WBF37" s="1135"/>
      <c r="WBG37" s="1135"/>
      <c r="WBH37" s="1135"/>
      <c r="WBI37" s="1135"/>
      <c r="WBJ37" s="1135"/>
      <c r="WBK37" s="1135"/>
      <c r="WBL37" s="1135"/>
      <c r="WBM37" s="1135"/>
      <c r="WBN37" s="1135"/>
      <c r="WBO37" s="1135"/>
      <c r="WBP37" s="1135"/>
      <c r="WBQ37" s="1135"/>
      <c r="WBR37" s="1135"/>
      <c r="WBS37" s="1135"/>
      <c r="WBT37" s="1135"/>
      <c r="WBU37" s="1135"/>
      <c r="WBV37" s="1135"/>
      <c r="WBW37" s="1135"/>
      <c r="WBX37" s="1135"/>
      <c r="WBY37" s="1135"/>
      <c r="WBZ37" s="1135"/>
      <c r="WCA37" s="1135"/>
      <c r="WCB37" s="1135"/>
      <c r="WCC37" s="1135"/>
      <c r="WCD37" s="1135"/>
      <c r="WCE37" s="1135"/>
      <c r="WCF37" s="1135"/>
      <c r="WCG37" s="1135"/>
      <c r="WCH37" s="1135"/>
      <c r="WCI37" s="1135"/>
      <c r="WCJ37" s="1135"/>
      <c r="WCK37" s="1135"/>
      <c r="WCL37" s="1135"/>
      <c r="WCM37" s="1135"/>
      <c r="WCN37" s="1135"/>
      <c r="WCO37" s="1135"/>
      <c r="WCP37" s="1135"/>
      <c r="WCQ37" s="1135"/>
      <c r="WCR37" s="1135"/>
      <c r="WCS37" s="1135"/>
      <c r="WCT37" s="1135"/>
      <c r="WCU37" s="1135"/>
      <c r="WCV37" s="1135"/>
      <c r="WCW37" s="1135"/>
      <c r="WCX37" s="1135"/>
      <c r="WCY37" s="1135"/>
      <c r="WCZ37" s="1135"/>
      <c r="WDA37" s="1135"/>
      <c r="WDB37" s="1135"/>
      <c r="WDC37" s="1135"/>
      <c r="WDD37" s="1135"/>
      <c r="WDE37" s="1135"/>
      <c r="WDF37" s="1135"/>
      <c r="WDG37" s="1135"/>
      <c r="WDH37" s="1135"/>
      <c r="WDI37" s="1135"/>
      <c r="WDJ37" s="1135"/>
      <c r="WDK37" s="1135"/>
      <c r="WDL37" s="1135"/>
      <c r="WDM37" s="1135"/>
      <c r="WDN37" s="1135"/>
      <c r="WDO37" s="1135"/>
      <c r="WDP37" s="1135"/>
      <c r="WDQ37" s="1135"/>
      <c r="WDR37" s="1135"/>
      <c r="WDS37" s="1135"/>
      <c r="WDT37" s="1135"/>
      <c r="WDU37" s="1135"/>
      <c r="WDV37" s="1135"/>
      <c r="WDW37" s="1135"/>
      <c r="WDX37" s="1135"/>
      <c r="WDY37" s="1135"/>
      <c r="WDZ37" s="1135"/>
      <c r="WEA37" s="1135"/>
      <c r="WEB37" s="1135"/>
      <c r="WEC37" s="1135"/>
      <c r="WED37" s="1135"/>
      <c r="WEE37" s="1135"/>
      <c r="WEF37" s="1135"/>
      <c r="WEG37" s="1135"/>
      <c r="WEH37" s="1135"/>
      <c r="WEI37" s="1135"/>
      <c r="WEJ37" s="1135"/>
      <c r="WEK37" s="1135"/>
      <c r="WEL37" s="1135"/>
      <c r="WEM37" s="1135"/>
      <c r="WEN37" s="1135"/>
      <c r="WEO37" s="1135"/>
      <c r="WEP37" s="1135"/>
      <c r="WEQ37" s="1135"/>
      <c r="WER37" s="1135"/>
      <c r="WES37" s="1135"/>
      <c r="WET37" s="1135"/>
      <c r="WEU37" s="1135"/>
      <c r="WEV37" s="1135"/>
      <c r="WEW37" s="1135"/>
      <c r="WEX37" s="1135"/>
      <c r="WEY37" s="1135"/>
      <c r="WEZ37" s="1135"/>
      <c r="WFA37" s="1135"/>
      <c r="WFB37" s="1135"/>
      <c r="WFC37" s="1135"/>
      <c r="WFD37" s="1135"/>
      <c r="WFE37" s="1135"/>
      <c r="WFF37" s="1135"/>
      <c r="WFG37" s="1135"/>
      <c r="WFH37" s="1135"/>
      <c r="WFI37" s="1135"/>
      <c r="WFJ37" s="1135"/>
      <c r="WFK37" s="1135"/>
      <c r="WFL37" s="1135"/>
      <c r="WFM37" s="1135"/>
      <c r="WFN37" s="1135"/>
      <c r="WFO37" s="1135"/>
      <c r="WFP37" s="1135"/>
      <c r="WFQ37" s="1135"/>
      <c r="WFR37" s="1135"/>
      <c r="WFS37" s="1135"/>
      <c r="WFT37" s="1135"/>
      <c r="WFU37" s="1135"/>
      <c r="WFV37" s="1135"/>
      <c r="WFW37" s="1135"/>
      <c r="WFX37" s="1135"/>
      <c r="WFY37" s="1135"/>
      <c r="WFZ37" s="1135"/>
      <c r="WGA37" s="1135"/>
      <c r="WGB37" s="1135"/>
      <c r="WGC37" s="1135"/>
      <c r="WGD37" s="1135"/>
      <c r="WGE37" s="1135"/>
      <c r="WGF37" s="1135"/>
      <c r="WGG37" s="1135"/>
      <c r="WGH37" s="1135"/>
      <c r="WGI37" s="1135"/>
      <c r="WGJ37" s="1135"/>
      <c r="WGK37" s="1135"/>
      <c r="WGL37" s="1135"/>
      <c r="WGM37" s="1135"/>
      <c r="WGN37" s="1135"/>
      <c r="WGO37" s="1135"/>
      <c r="WGP37" s="1135"/>
      <c r="WGQ37" s="1135"/>
      <c r="WGR37" s="1135"/>
      <c r="WGS37" s="1135"/>
      <c r="WGT37" s="1135"/>
      <c r="WGU37" s="1135"/>
      <c r="WGV37" s="1135"/>
      <c r="WGW37" s="1135"/>
      <c r="WGX37" s="1135"/>
      <c r="WGY37" s="1135"/>
      <c r="WGZ37" s="1135"/>
      <c r="WHA37" s="1135"/>
      <c r="WHB37" s="1135"/>
      <c r="WHC37" s="1135"/>
      <c r="WHD37" s="1135"/>
      <c r="WHE37" s="1135"/>
      <c r="WHF37" s="1135"/>
      <c r="WHG37" s="1135"/>
      <c r="WHH37" s="1135"/>
      <c r="WHI37" s="1135"/>
      <c r="WHJ37" s="1135"/>
      <c r="WHK37" s="1135"/>
      <c r="WHL37" s="1135"/>
      <c r="WHM37" s="1135"/>
      <c r="WHN37" s="1135"/>
      <c r="WHO37" s="1135"/>
      <c r="WHP37" s="1135"/>
      <c r="WHQ37" s="1135"/>
      <c r="WHR37" s="1135"/>
      <c r="WHS37" s="1135"/>
      <c r="WHT37" s="1135"/>
      <c r="WHU37" s="1135"/>
      <c r="WHV37" s="1135"/>
      <c r="WHW37" s="1135"/>
      <c r="WHX37" s="1135"/>
      <c r="WHY37" s="1135"/>
      <c r="WHZ37" s="1135"/>
      <c r="WIA37" s="1135"/>
      <c r="WIB37" s="1135"/>
      <c r="WIC37" s="1135"/>
      <c r="WID37" s="1135"/>
      <c r="WIE37" s="1135"/>
      <c r="WIF37" s="1135"/>
      <c r="WIG37" s="1135"/>
      <c r="WIH37" s="1135"/>
      <c r="WII37" s="1135"/>
      <c r="WIJ37" s="1135"/>
      <c r="WIK37" s="1135"/>
      <c r="WIL37" s="1135"/>
      <c r="WIM37" s="1135"/>
      <c r="WIN37" s="1135"/>
      <c r="WIO37" s="1135"/>
      <c r="WIP37" s="1135"/>
      <c r="WIQ37" s="1135"/>
      <c r="WIR37" s="1135"/>
      <c r="WIS37" s="1135"/>
      <c r="WIT37" s="1135"/>
      <c r="WIU37" s="1135"/>
      <c r="WIV37" s="1135"/>
      <c r="WIW37" s="1135"/>
      <c r="WIX37" s="1135"/>
      <c r="WIY37" s="1135"/>
      <c r="WIZ37" s="1135"/>
      <c r="WJA37" s="1135"/>
      <c r="WJB37" s="1135"/>
      <c r="WJC37" s="1135"/>
      <c r="WJD37" s="1135"/>
      <c r="WJE37" s="1135"/>
      <c r="WJF37" s="1135"/>
      <c r="WJG37" s="1135"/>
      <c r="WJH37" s="1135"/>
      <c r="WJI37" s="1135"/>
      <c r="WJJ37" s="1135"/>
      <c r="WJK37" s="1135"/>
      <c r="WJL37" s="1135"/>
      <c r="WJM37" s="1135"/>
      <c r="WJN37" s="1135"/>
      <c r="WJO37" s="1135"/>
      <c r="WJP37" s="1135"/>
      <c r="WJQ37" s="1135"/>
      <c r="WJR37" s="1135"/>
      <c r="WJS37" s="1135"/>
      <c r="WJT37" s="1135"/>
      <c r="WJU37" s="1135"/>
      <c r="WJV37" s="1135"/>
      <c r="WJW37" s="1135"/>
      <c r="WJX37" s="1135"/>
      <c r="WJY37" s="1135"/>
      <c r="WJZ37" s="1135"/>
      <c r="WKA37" s="1135"/>
      <c r="WKB37" s="1135"/>
      <c r="WKC37" s="1135"/>
      <c r="WKD37" s="1135"/>
      <c r="WKE37" s="1135"/>
      <c r="WKF37" s="1135"/>
      <c r="WKG37" s="1135"/>
      <c r="WKH37" s="1135"/>
      <c r="WKI37" s="1135"/>
      <c r="WKJ37" s="1135"/>
      <c r="WKK37" s="1135"/>
      <c r="WKL37" s="1135"/>
      <c r="WKM37" s="1135"/>
      <c r="WKN37" s="1135"/>
      <c r="WKO37" s="1135"/>
      <c r="WKP37" s="1135"/>
      <c r="WKQ37" s="1135"/>
      <c r="WKR37" s="1135"/>
      <c r="WKS37" s="1135"/>
      <c r="WKT37" s="1135"/>
      <c r="WKU37" s="1135"/>
      <c r="WKV37" s="1135"/>
      <c r="WKW37" s="1135"/>
      <c r="WKX37" s="1135"/>
      <c r="WKY37" s="1135"/>
      <c r="WKZ37" s="1135"/>
      <c r="WLA37" s="1135"/>
      <c r="WLB37" s="1135"/>
      <c r="WLC37" s="1135"/>
      <c r="WLD37" s="1135"/>
      <c r="WLE37" s="1135"/>
      <c r="WLF37" s="1135"/>
      <c r="WLG37" s="1135"/>
      <c r="WLH37" s="1135"/>
      <c r="WLI37" s="1135"/>
      <c r="WLJ37" s="1135"/>
      <c r="WLK37" s="1135"/>
      <c r="WLL37" s="1135"/>
      <c r="WLM37" s="1135"/>
      <c r="WLN37" s="1135"/>
      <c r="WLO37" s="1135"/>
      <c r="WLP37" s="1135"/>
      <c r="WLQ37" s="1135"/>
      <c r="WLR37" s="1135"/>
      <c r="WLS37" s="1135"/>
      <c r="WLT37" s="1135"/>
      <c r="WLU37" s="1135"/>
      <c r="WLV37" s="1135"/>
      <c r="WLW37" s="1135"/>
      <c r="WLX37" s="1135"/>
      <c r="WLY37" s="1135"/>
      <c r="WLZ37" s="1135"/>
      <c r="WMA37" s="1135"/>
      <c r="WMB37" s="1135"/>
      <c r="WMC37" s="1135"/>
      <c r="WMD37" s="1135"/>
      <c r="WME37" s="1135"/>
      <c r="WMF37" s="1135"/>
      <c r="WMG37" s="1135"/>
      <c r="WMH37" s="1135"/>
      <c r="WMI37" s="1135"/>
      <c r="WMJ37" s="1135"/>
      <c r="WMK37" s="1135"/>
      <c r="WML37" s="1135"/>
      <c r="WMM37" s="1135"/>
      <c r="WMN37" s="1135"/>
      <c r="WMO37" s="1135"/>
      <c r="WMP37" s="1135"/>
      <c r="WMQ37" s="1135"/>
      <c r="WMR37" s="1135"/>
      <c r="WMS37" s="1135"/>
      <c r="WMT37" s="1135"/>
      <c r="WMU37" s="1135"/>
      <c r="WMV37" s="1135"/>
      <c r="WMW37" s="1135"/>
      <c r="WMX37" s="1135"/>
      <c r="WMY37" s="1135"/>
      <c r="WMZ37" s="1135"/>
      <c r="WNA37" s="1135"/>
      <c r="WNB37" s="1135"/>
      <c r="WNC37" s="1135"/>
      <c r="WND37" s="1135"/>
      <c r="WNE37" s="1135"/>
      <c r="WNF37" s="1135"/>
      <c r="WNG37" s="1135"/>
      <c r="WNH37" s="1135"/>
      <c r="WNI37" s="1135"/>
      <c r="WNJ37" s="1135"/>
      <c r="WNK37" s="1135"/>
      <c r="WNL37" s="1135"/>
      <c r="WNM37" s="1135"/>
      <c r="WNN37" s="1135"/>
      <c r="WNO37" s="1135"/>
      <c r="WNP37" s="1135"/>
      <c r="WNQ37" s="1135"/>
      <c r="WNR37" s="1135"/>
      <c r="WNS37" s="1135"/>
      <c r="WNT37" s="1135"/>
      <c r="WNU37" s="1135"/>
      <c r="WNV37" s="1135"/>
      <c r="WNW37" s="1135"/>
      <c r="WNX37" s="1135"/>
      <c r="WNY37" s="1135"/>
      <c r="WNZ37" s="1135"/>
      <c r="WOA37" s="1135"/>
      <c r="WOB37" s="1135"/>
      <c r="WOC37" s="1135"/>
      <c r="WOD37" s="1135"/>
      <c r="WOE37" s="1135"/>
      <c r="WOF37" s="1135"/>
      <c r="WOG37" s="1135"/>
      <c r="WOH37" s="1135"/>
      <c r="WOI37" s="1135"/>
      <c r="WOJ37" s="1135"/>
      <c r="WOK37" s="1135"/>
      <c r="WOL37" s="1135"/>
      <c r="WOM37" s="1135"/>
      <c r="WON37" s="1135"/>
      <c r="WOO37" s="1135"/>
      <c r="WOP37" s="1135"/>
      <c r="WOQ37" s="1135"/>
      <c r="WOR37" s="1135"/>
      <c r="WOS37" s="1135"/>
      <c r="WOT37" s="1135"/>
      <c r="WOU37" s="1135"/>
      <c r="WOV37" s="1135"/>
      <c r="WOW37" s="1135"/>
      <c r="WOX37" s="1135"/>
      <c r="WOY37" s="1135"/>
      <c r="WOZ37" s="1135"/>
      <c r="WPA37" s="1135"/>
      <c r="WPB37" s="1135"/>
      <c r="WPC37" s="1135"/>
      <c r="WPD37" s="1135"/>
      <c r="WPE37" s="1135"/>
      <c r="WPF37" s="1135"/>
      <c r="WPG37" s="1135"/>
      <c r="WPH37" s="1135"/>
      <c r="WPI37" s="1135"/>
      <c r="WPJ37" s="1135"/>
      <c r="WPK37" s="1135"/>
      <c r="WPL37" s="1135"/>
      <c r="WPM37" s="1135"/>
      <c r="WPN37" s="1135"/>
      <c r="WPO37" s="1135"/>
      <c r="WPP37" s="1135"/>
      <c r="WPQ37" s="1135"/>
      <c r="WPR37" s="1135"/>
      <c r="WPS37" s="1135"/>
      <c r="WPT37" s="1135"/>
      <c r="WPU37" s="1135"/>
      <c r="WPV37" s="1135"/>
      <c r="WPW37" s="1135"/>
      <c r="WPX37" s="1135"/>
      <c r="WPY37" s="1135"/>
      <c r="WPZ37" s="1135"/>
      <c r="WQA37" s="1135"/>
      <c r="WQB37" s="1135"/>
      <c r="WQC37" s="1135"/>
      <c r="WQD37" s="1135"/>
      <c r="WQE37" s="1135"/>
      <c r="WQF37" s="1135"/>
      <c r="WQG37" s="1135"/>
      <c r="WQH37" s="1135"/>
      <c r="WQI37" s="1135"/>
      <c r="WQJ37" s="1135"/>
      <c r="WQK37" s="1135"/>
      <c r="WQL37" s="1135"/>
      <c r="WQM37" s="1135"/>
      <c r="WQN37" s="1135"/>
      <c r="WQO37" s="1135"/>
      <c r="WQP37" s="1135"/>
      <c r="WQQ37" s="1135"/>
      <c r="WQR37" s="1135"/>
      <c r="WQS37" s="1135"/>
      <c r="WQT37" s="1135"/>
      <c r="WQU37" s="1135"/>
      <c r="WQV37" s="1135"/>
      <c r="WQW37" s="1135"/>
      <c r="WQX37" s="1135"/>
      <c r="WQY37" s="1135"/>
      <c r="WQZ37" s="1135"/>
      <c r="WRA37" s="1135"/>
      <c r="WRB37" s="1135"/>
      <c r="WRC37" s="1135"/>
      <c r="WRD37" s="1135"/>
      <c r="WRE37" s="1135"/>
      <c r="WRF37" s="1135"/>
      <c r="WRG37" s="1135"/>
      <c r="WRH37" s="1135"/>
      <c r="WRI37" s="1135"/>
      <c r="WRJ37" s="1135"/>
      <c r="WRK37" s="1135"/>
      <c r="WRL37" s="1135"/>
      <c r="WRM37" s="1135"/>
      <c r="WRN37" s="1135"/>
      <c r="WRO37" s="1135"/>
      <c r="WRP37" s="1135"/>
      <c r="WRQ37" s="1135"/>
      <c r="WRR37" s="1135"/>
      <c r="WRS37" s="1135"/>
      <c r="WRT37" s="1135"/>
      <c r="WRU37" s="1135"/>
      <c r="WRV37" s="1135"/>
      <c r="WRW37" s="1135"/>
      <c r="WRX37" s="1135"/>
      <c r="WRY37" s="1135"/>
      <c r="WRZ37" s="1135"/>
      <c r="WSA37" s="1135"/>
      <c r="WSB37" s="1135"/>
      <c r="WSC37" s="1135"/>
      <c r="WSD37" s="1135"/>
      <c r="WSE37" s="1135"/>
      <c r="WSF37" s="1135"/>
      <c r="WSG37" s="1135"/>
      <c r="WSH37" s="1135"/>
      <c r="WSI37" s="1135"/>
      <c r="WSJ37" s="1135"/>
      <c r="WSK37" s="1135"/>
      <c r="WSL37" s="1135"/>
      <c r="WSM37" s="1135"/>
      <c r="WSN37" s="1135"/>
      <c r="WSO37" s="1135"/>
      <c r="WSP37" s="1135"/>
      <c r="WSQ37" s="1135"/>
      <c r="WSR37" s="1135"/>
      <c r="WSS37" s="1135"/>
      <c r="WST37" s="1135"/>
      <c r="WSU37" s="1135"/>
      <c r="WSV37" s="1135"/>
      <c r="WSW37" s="1135"/>
      <c r="WSX37" s="1135"/>
      <c r="WSY37" s="1135"/>
      <c r="WSZ37" s="1135"/>
      <c r="WTA37" s="1135"/>
      <c r="WTB37" s="1135"/>
      <c r="WTC37" s="1135"/>
      <c r="WTD37" s="1135"/>
      <c r="WTE37" s="1135"/>
      <c r="WTF37" s="1135"/>
      <c r="WTG37" s="1135"/>
      <c r="WTH37" s="1135"/>
      <c r="WTI37" s="1135"/>
      <c r="WTJ37" s="1135"/>
      <c r="WTK37" s="1135"/>
      <c r="WTL37" s="1135"/>
      <c r="WTM37" s="1135"/>
      <c r="WTN37" s="1135"/>
      <c r="WTO37" s="1135"/>
      <c r="WTP37" s="1135"/>
      <c r="WTQ37" s="1135"/>
      <c r="WTR37" s="1135"/>
      <c r="WTS37" s="1135"/>
      <c r="WTT37" s="1135"/>
      <c r="WTU37" s="1135"/>
      <c r="WTV37" s="1135"/>
      <c r="WTW37" s="1135"/>
      <c r="WTX37" s="1135"/>
      <c r="WTY37" s="1135"/>
      <c r="WTZ37" s="1135"/>
      <c r="WUA37" s="1135"/>
      <c r="WUB37" s="1135"/>
      <c r="WUC37" s="1135"/>
      <c r="WUD37" s="1135"/>
      <c r="WUE37" s="1135"/>
      <c r="WUF37" s="1135"/>
      <c r="WUG37" s="1135"/>
      <c r="WUH37" s="1135"/>
      <c r="WUI37" s="1135"/>
      <c r="WUJ37" s="1135"/>
      <c r="WUK37" s="1135"/>
      <c r="WUL37" s="1135"/>
      <c r="WUM37" s="1135"/>
      <c r="WUN37" s="1135"/>
      <c r="WUO37" s="1135"/>
      <c r="WUP37" s="1135"/>
      <c r="WUQ37" s="1135"/>
      <c r="WUR37" s="1135"/>
      <c r="WUS37" s="1135"/>
      <c r="WUT37" s="1135"/>
      <c r="WUU37" s="1135"/>
      <c r="WUV37" s="1135"/>
      <c r="WUW37" s="1135"/>
      <c r="WUX37" s="1135"/>
      <c r="WUY37" s="1135"/>
      <c r="WUZ37" s="1135"/>
      <c r="WVA37" s="1135"/>
      <c r="WVB37" s="1135"/>
      <c r="WVC37" s="1135"/>
      <c r="WVD37" s="1135"/>
      <c r="WVE37" s="1135"/>
      <c r="WVF37" s="1135"/>
      <c r="WVG37" s="1135"/>
      <c r="WVH37" s="1135"/>
      <c r="WVI37" s="1135"/>
      <c r="WVJ37" s="1135"/>
      <c r="WVK37" s="1135"/>
      <c r="WVL37" s="1135"/>
      <c r="WVM37" s="1135"/>
      <c r="WVN37" s="1135"/>
      <c r="WVO37" s="1135"/>
      <c r="WVP37" s="1135"/>
      <c r="WVQ37" s="1135"/>
      <c r="WVR37" s="1135"/>
      <c r="WVS37" s="1135"/>
      <c r="WVT37" s="1135"/>
      <c r="WVU37" s="1135"/>
      <c r="WVV37" s="1135"/>
      <c r="WVW37" s="1135"/>
      <c r="WVX37" s="1135"/>
      <c r="WVY37" s="1135"/>
      <c r="WVZ37" s="1135"/>
      <c r="WWA37" s="1135"/>
      <c r="WWB37" s="1135"/>
      <c r="WWC37" s="1135"/>
      <c r="WWD37" s="1135"/>
      <c r="WWE37" s="1135"/>
      <c r="WWF37" s="1135"/>
      <c r="WWG37" s="1135"/>
      <c r="WWH37" s="1135"/>
      <c r="WWI37" s="1135"/>
      <c r="WWJ37" s="1135"/>
      <c r="WWK37" s="1135"/>
      <c r="WWL37" s="1135"/>
      <c r="WWM37" s="1135"/>
      <c r="WWN37" s="1135"/>
      <c r="WWO37" s="1135"/>
      <c r="WWP37" s="1135"/>
      <c r="WWQ37" s="1135"/>
      <c r="WWR37" s="1135"/>
      <c r="WWS37" s="1135"/>
      <c r="WWT37" s="1135"/>
      <c r="WWU37" s="1135"/>
      <c r="WWV37" s="1135"/>
      <c r="WWW37" s="1135"/>
      <c r="WWX37" s="1135"/>
      <c r="WWY37" s="1135"/>
      <c r="WWZ37" s="1135"/>
      <c r="WXA37" s="1135"/>
      <c r="WXB37" s="1135"/>
      <c r="WXC37" s="1135"/>
      <c r="WXD37" s="1135"/>
      <c r="WXE37" s="1135"/>
      <c r="WXF37" s="1135"/>
      <c r="WXG37" s="1135"/>
      <c r="WXH37" s="1135"/>
      <c r="WXI37" s="1135"/>
      <c r="WXJ37" s="1135"/>
      <c r="WXK37" s="1135"/>
      <c r="WXL37" s="1135"/>
      <c r="WXM37" s="1135"/>
      <c r="WXN37" s="1135"/>
      <c r="WXO37" s="1135"/>
      <c r="WXP37" s="1135"/>
      <c r="WXQ37" s="1135"/>
      <c r="WXR37" s="1135"/>
      <c r="WXS37" s="1135"/>
      <c r="WXT37" s="1135"/>
      <c r="WXU37" s="1135"/>
      <c r="WXV37" s="1135"/>
      <c r="WXW37" s="1135"/>
      <c r="WXX37" s="1135"/>
      <c r="WXY37" s="1135"/>
      <c r="WXZ37" s="1135"/>
      <c r="WYA37" s="1135"/>
      <c r="WYB37" s="1135"/>
      <c r="WYC37" s="1135"/>
      <c r="WYD37" s="1135"/>
      <c r="WYE37" s="1135"/>
      <c r="WYF37" s="1135"/>
      <c r="WYG37" s="1135"/>
      <c r="WYH37" s="1135"/>
      <c r="WYI37" s="1135"/>
      <c r="WYJ37" s="1135"/>
      <c r="WYK37" s="1135"/>
      <c r="WYL37" s="1135"/>
      <c r="WYM37" s="1135"/>
      <c r="WYN37" s="1135"/>
      <c r="WYO37" s="1135"/>
      <c r="WYP37" s="1135"/>
      <c r="WYQ37" s="1135"/>
      <c r="WYR37" s="1135"/>
      <c r="WYS37" s="1135"/>
      <c r="WYT37" s="1135"/>
      <c r="WYU37" s="1135"/>
      <c r="WYV37" s="1135"/>
      <c r="WYW37" s="1135"/>
      <c r="WYX37" s="1135"/>
      <c r="WYY37" s="1135"/>
      <c r="WYZ37" s="1135"/>
      <c r="WZA37" s="1135"/>
      <c r="WZB37" s="1135"/>
      <c r="WZC37" s="1135"/>
      <c r="WZD37" s="1135"/>
      <c r="WZE37" s="1135"/>
      <c r="WZF37" s="1135"/>
      <c r="WZG37" s="1135"/>
      <c r="WZH37" s="1135"/>
      <c r="WZI37" s="1135"/>
      <c r="WZJ37" s="1135"/>
      <c r="WZK37" s="1135"/>
      <c r="WZL37" s="1135"/>
      <c r="WZM37" s="1135"/>
      <c r="WZN37" s="1135"/>
      <c r="WZO37" s="1135"/>
      <c r="WZP37" s="1135"/>
      <c r="WZQ37" s="1135"/>
      <c r="WZR37" s="1135"/>
      <c r="WZS37" s="1135"/>
      <c r="WZT37" s="1135"/>
      <c r="WZU37" s="1135"/>
      <c r="WZV37" s="1135"/>
      <c r="WZW37" s="1135"/>
      <c r="WZX37" s="1135"/>
      <c r="WZY37" s="1135"/>
      <c r="WZZ37" s="1135"/>
      <c r="XAA37" s="1135"/>
      <c r="XAB37" s="1135"/>
      <c r="XAC37" s="1135"/>
      <c r="XAD37" s="1135"/>
      <c r="XAE37" s="1135"/>
      <c r="XAF37" s="1135"/>
      <c r="XAG37" s="1135"/>
      <c r="XAH37" s="1135"/>
      <c r="XAI37" s="1135"/>
      <c r="XAJ37" s="1135"/>
      <c r="XAK37" s="1135"/>
      <c r="XAL37" s="1135"/>
      <c r="XAM37" s="1135"/>
      <c r="XAN37" s="1135"/>
      <c r="XAO37" s="1135"/>
      <c r="XAP37" s="1135"/>
      <c r="XAQ37" s="1135"/>
      <c r="XAR37" s="1135"/>
      <c r="XAS37" s="1135"/>
      <c r="XAT37" s="1135"/>
      <c r="XAU37" s="1135"/>
      <c r="XAV37" s="1135"/>
      <c r="XAW37" s="1135"/>
      <c r="XAX37" s="1135"/>
      <c r="XAY37" s="1135"/>
      <c r="XAZ37" s="1135"/>
      <c r="XBA37" s="1135"/>
      <c r="XBB37" s="1135"/>
      <c r="XBC37" s="1135"/>
      <c r="XBD37" s="1135"/>
      <c r="XBE37" s="1135"/>
      <c r="XBF37" s="1135"/>
      <c r="XBG37" s="1135"/>
      <c r="XBH37" s="1135"/>
      <c r="XBI37" s="1135"/>
      <c r="XBJ37" s="1135"/>
      <c r="XBK37" s="1135"/>
      <c r="XBL37" s="1135"/>
      <c r="XBM37" s="1135"/>
      <c r="XBN37" s="1135"/>
      <c r="XBO37" s="1135"/>
      <c r="XBP37" s="1135"/>
      <c r="XBQ37" s="1135"/>
      <c r="XBR37" s="1135"/>
      <c r="XBS37" s="1135"/>
      <c r="XBT37" s="1135"/>
      <c r="XBU37" s="1135"/>
      <c r="XBV37" s="1135"/>
      <c r="XBW37" s="1135"/>
      <c r="XBX37" s="1135"/>
      <c r="XBY37" s="1135"/>
      <c r="XBZ37" s="1135"/>
      <c r="XCA37" s="1135"/>
      <c r="XCB37" s="1135"/>
      <c r="XCC37" s="1135"/>
      <c r="XCD37" s="1135"/>
      <c r="XCE37" s="1135"/>
      <c r="XCF37" s="1135"/>
      <c r="XCG37" s="1135"/>
      <c r="XCH37" s="1135"/>
      <c r="XCI37" s="1135"/>
      <c r="XCJ37" s="1135"/>
      <c r="XCK37" s="1135"/>
      <c r="XCL37" s="1135"/>
      <c r="XCM37" s="1135"/>
      <c r="XCN37" s="1135"/>
      <c r="XCO37" s="1135"/>
      <c r="XCP37" s="1135"/>
      <c r="XCQ37" s="1135"/>
      <c r="XCR37" s="1135"/>
      <c r="XCS37" s="1135"/>
      <c r="XCT37" s="1135"/>
      <c r="XCU37" s="1135"/>
      <c r="XCV37" s="1135"/>
      <c r="XCW37" s="1135"/>
      <c r="XCX37" s="1135"/>
      <c r="XCY37" s="1135"/>
      <c r="XCZ37" s="1135"/>
      <c r="XDA37" s="1135"/>
      <c r="XDB37" s="1135"/>
      <c r="XDC37" s="1135"/>
      <c r="XDD37" s="1135"/>
      <c r="XDE37" s="1135"/>
      <c r="XDF37" s="1135"/>
      <c r="XDG37" s="1135"/>
      <c r="XDH37" s="1135"/>
      <c r="XDI37" s="1135"/>
      <c r="XDJ37" s="1135"/>
      <c r="XDK37" s="1135"/>
      <c r="XDL37" s="1135"/>
      <c r="XDM37" s="1135"/>
      <c r="XDN37" s="1135"/>
      <c r="XDO37" s="1135"/>
      <c r="XDP37" s="1135"/>
      <c r="XDQ37" s="1135"/>
      <c r="XDR37" s="1135"/>
      <c r="XDS37" s="1135"/>
      <c r="XDT37" s="1135"/>
      <c r="XDU37" s="1135"/>
      <c r="XDV37" s="1135"/>
      <c r="XDW37" s="1135"/>
      <c r="XDX37" s="1135"/>
      <c r="XDY37" s="1135"/>
      <c r="XDZ37" s="1135"/>
      <c r="XEA37" s="1135"/>
      <c r="XEB37" s="1135"/>
      <c r="XEC37" s="1135"/>
      <c r="XED37" s="1135"/>
      <c r="XEE37" s="1135"/>
      <c r="XEF37" s="1135"/>
      <c r="XEG37" s="1135"/>
      <c r="XEH37" s="1135"/>
      <c r="XEI37" s="1135"/>
      <c r="XEJ37" s="1135"/>
      <c r="XEK37" s="1135"/>
      <c r="XEL37" s="1135"/>
      <c r="XEM37" s="1135"/>
      <c r="XEN37" s="1135"/>
      <c r="XEO37" s="1135"/>
      <c r="XEP37" s="1135"/>
      <c r="XEQ37" s="1135"/>
      <c r="XER37" s="1135"/>
      <c r="XES37" s="1135"/>
      <c r="XET37" s="1135"/>
      <c r="XEU37" s="1135"/>
      <c r="XEV37" s="1135"/>
      <c r="XEW37" s="1135"/>
      <c r="XEX37" s="1135"/>
      <c r="XEY37" s="1135"/>
      <c r="XEZ37" s="1135"/>
      <c r="XFA37" s="1135"/>
      <c r="XFB37" s="1135"/>
      <c r="XFC37" s="1135"/>
    </row>
    <row r="38" spans="1:16383" s="546" customFormat="1" ht="15" customHeight="1" x14ac:dyDescent="0.25">
      <c r="A38" s="1469"/>
      <c r="B38" s="2046" t="s">
        <v>63</v>
      </c>
      <c r="C38" s="2047" t="s">
        <v>64</v>
      </c>
      <c r="D38" s="1901" t="str">
        <f>CONCATENATE("Column ", LEFT(ADDRESS(ROW('Leverage Ratio'!D1),COLUMN('Leverage Ratio'!D1),4), 1))</f>
        <v>Column D</v>
      </c>
      <c r="E38" s="1901" t="str">
        <f>CONCATENATE("Column ", LEFT(ADDRESS(ROW('Leverage Ratio'!E1),COLUMN('Leverage Ratio'!E1),4), 1))</f>
        <v>Column E</v>
      </c>
      <c r="F38" s="1901" t="str">
        <f>CONCATENATE("Column ", LEFT(ADDRESS(ROW('Leverage Ratio'!F1),COLUMN('Leverage Ratio'!F1),4), 1))</f>
        <v>Column F</v>
      </c>
      <c r="G38" s="1901" t="str">
        <f>CONCATENATE("Column ", LEFT(ADDRESS(ROW('Leverage Ratio'!G1),COLUMN('Leverage Ratio'!G1),4), 1))</f>
        <v>Column G</v>
      </c>
      <c r="H38" s="1901" t="str">
        <f>CONCATENATE("Column ", LEFT(ADDRESS(ROW('Leverage Ratio'!H1),COLUMN('Leverage Ratio'!H1),4), 1))</f>
        <v>Column H</v>
      </c>
      <c r="I38" s="1901" t="str">
        <f>CONCATENATE("Column ", LEFT(ADDRESS(ROW('Leverage Ratio'!I1),COLUMN('Leverage Ratio'!I1),4), 1))</f>
        <v>Column I</v>
      </c>
      <c r="J38" s="1901" t="str">
        <f>CONCATENATE("Column ", LEFT(ADDRESS(ROW('Leverage Ratio'!J1),COLUMN('Leverage Ratio'!J1),4), 1))</f>
        <v>Column J</v>
      </c>
      <c r="K38" s="1901" t="str">
        <f>CONCATENATE("Column ", LEFT(ADDRESS(ROW('Leverage Ratio'!K1),COLUMN('Leverage Ratio'!K1),4), 1))</f>
        <v>Column K</v>
      </c>
      <c r="L38" s="1901" t="str">
        <f>CONCATENATE("Column ", LEFT(ADDRESS(ROW('Leverage Ratio'!L1),COLUMN('Leverage Ratio'!L1),4), 1))</f>
        <v>Column L</v>
      </c>
      <c r="M38" s="1901" t="str">
        <f>CONCATENATE("Column ", LEFT(ADDRESS(ROW('Leverage Ratio'!M1),COLUMN('Leverage Ratio'!M1),4), 1))</f>
        <v>Column M</v>
      </c>
      <c r="N38" s="1901" t="str">
        <f>CONCATENATE("Column ", LEFT(ADDRESS(ROW('Leverage Ratio'!T1),COLUMN('Leverage Ratio'!T1),4), 1))</f>
        <v>Column T</v>
      </c>
      <c r="O38" s="1899" t="str">
        <f>CONCATENATE("Column ", LEFT(ADDRESS(ROW('Leverage Ratio'!U1),COLUMN('Leverage Ratio'!U1),4), 1))</f>
        <v>Column U</v>
      </c>
      <c r="Q38" s="1065"/>
      <c r="R38" s="1065"/>
      <c r="S38" s="1065"/>
      <c r="T38" s="1065"/>
      <c r="U38" s="1065"/>
      <c r="V38" s="1065"/>
      <c r="AP38" s="690"/>
    </row>
    <row r="39" spans="1:16383" s="546" customFormat="1" ht="15" customHeight="1" x14ac:dyDescent="0.25">
      <c r="A39" s="1469"/>
      <c r="B39" s="665" t="s">
        <v>296</v>
      </c>
      <c r="C39" s="666" t="str">
        <f>'Leverage Ratio additional'!O7</f>
        <v>Check: other assets ≥ deductions in rows 7 + 8 + exposure value for cash pooling transactions</v>
      </c>
      <c r="D39" s="270"/>
      <c r="E39" s="270"/>
      <c r="F39" s="270"/>
      <c r="G39" s="270"/>
      <c r="H39" s="270"/>
      <c r="I39" s="270"/>
      <c r="J39" s="270"/>
      <c r="K39" s="270"/>
      <c r="L39" s="270"/>
      <c r="M39" s="270"/>
      <c r="N39" s="22" t="str">
        <f>'Leverage Ratio additional'!S7</f>
        <v>Yes</v>
      </c>
      <c r="O39" s="42" t="str">
        <f>'Leverage Ratio additional'!T7</f>
        <v>Yes</v>
      </c>
      <c r="Q39" s="1900"/>
      <c r="R39" s="1900"/>
      <c r="S39" s="1900"/>
      <c r="T39" s="1900"/>
      <c r="U39" s="1900"/>
      <c r="V39" s="1900"/>
      <c r="AP39" s="690"/>
    </row>
    <row r="40" spans="1:16383" s="546" customFormat="1" ht="15" customHeight="1" x14ac:dyDescent="0.25">
      <c r="A40" s="1469"/>
      <c r="B40" s="600" t="s">
        <v>296</v>
      </c>
      <c r="C40" s="639" t="str">
        <f>'Leverage Ratio additional'!O8</f>
        <v>Check: gross value ≥ exposure value ≥ net value</v>
      </c>
      <c r="D40" s="270"/>
      <c r="E40" s="270"/>
      <c r="F40" s="270"/>
      <c r="G40" s="270"/>
      <c r="H40" s="270"/>
      <c r="I40" s="270"/>
      <c r="J40" s="270"/>
      <c r="K40" s="270"/>
      <c r="L40" s="270"/>
      <c r="M40" s="270"/>
      <c r="N40" s="22" t="str">
        <f>'Leverage Ratio additional'!S8</f>
        <v>Yes</v>
      </c>
      <c r="O40" s="42" t="str">
        <f>'Leverage Ratio additional'!T8</f>
        <v>Yes</v>
      </c>
      <c r="Q40" s="1900"/>
      <c r="R40" s="1900"/>
      <c r="S40" s="1900"/>
      <c r="T40" s="1900"/>
      <c r="U40" s="1900"/>
      <c r="V40" s="1900"/>
      <c r="AP40" s="690"/>
    </row>
    <row r="41" spans="1:16383" s="546" customFormat="1" ht="15" customHeight="1" x14ac:dyDescent="0.25">
      <c r="A41" s="1469"/>
      <c r="B41" s="600" t="s">
        <v>296</v>
      </c>
      <c r="C41" s="639" t="str">
        <f>'Leverage Ratio additional'!O9</f>
        <v>Check: total in row 9 ≥ of which in row 10</v>
      </c>
      <c r="D41" s="270"/>
      <c r="E41" s="270"/>
      <c r="F41" s="270"/>
      <c r="G41" s="270"/>
      <c r="H41" s="270"/>
      <c r="I41" s="270"/>
      <c r="J41" s="270"/>
      <c r="K41" s="270"/>
      <c r="L41" s="270"/>
      <c r="M41" s="270"/>
      <c r="N41" s="22" t="str">
        <f>'Leverage Ratio additional'!S9</f>
        <v>Yes</v>
      </c>
      <c r="O41" s="42" t="str">
        <f>'Leverage Ratio additional'!T9</f>
        <v>Yes</v>
      </c>
      <c r="Q41" s="1900"/>
      <c r="R41" s="1900"/>
      <c r="S41" s="1900"/>
      <c r="T41" s="1900"/>
      <c r="U41" s="1900"/>
      <c r="V41" s="1900"/>
      <c r="AP41" s="690"/>
    </row>
    <row r="42" spans="1:16383" s="546" customFormat="1" ht="15" customHeight="1" x14ac:dyDescent="0.25">
      <c r="A42" s="1469"/>
      <c r="B42" s="600" t="s">
        <v>296</v>
      </c>
      <c r="C42" s="639" t="str">
        <f>'Leverage Ratio additional'!O10</f>
        <v>Check: consistent reporting in row 10</v>
      </c>
      <c r="D42" s="270"/>
      <c r="E42" s="270"/>
      <c r="F42" s="270"/>
      <c r="G42" s="270"/>
      <c r="H42" s="270"/>
      <c r="I42" s="270"/>
      <c r="J42" s="270"/>
      <c r="K42" s="270"/>
      <c r="L42" s="270"/>
      <c r="M42" s="270"/>
      <c r="N42" s="22" t="str">
        <f>'Leverage Ratio additional'!S10</f>
        <v>Yes</v>
      </c>
      <c r="O42" s="42" t="str">
        <f>'Leverage Ratio additional'!T10</f>
        <v>Yes</v>
      </c>
      <c r="Q42" s="1900"/>
      <c r="R42" s="1900"/>
      <c r="S42" s="1900"/>
      <c r="T42" s="1900"/>
      <c r="U42" s="1900"/>
      <c r="V42" s="1900"/>
      <c r="AP42" s="690"/>
    </row>
    <row r="43" spans="1:16383" s="546" customFormat="1" ht="15" customHeight="1" x14ac:dyDescent="0.25">
      <c r="A43" s="1469"/>
      <c r="B43" s="1298" t="s">
        <v>297</v>
      </c>
      <c r="C43" s="639" t="str">
        <f>'Leverage Ratio additional'!O16</f>
        <v>Check: OBS items in row 20 ≥ OBS items in row 22</v>
      </c>
      <c r="D43" s="270"/>
      <c r="E43" s="270"/>
      <c r="F43" s="270"/>
      <c r="G43" s="270"/>
      <c r="H43" s="270"/>
      <c r="I43" s="270"/>
      <c r="J43" s="270"/>
      <c r="K43" s="270"/>
      <c r="L43" s="270"/>
      <c r="M43" s="270"/>
      <c r="N43" s="22" t="str">
        <f>'Leverage Ratio additional'!S16</f>
        <v>Yes</v>
      </c>
      <c r="O43" s="42" t="str">
        <f>'Leverage Ratio additional'!T16</f>
        <v>Yes</v>
      </c>
      <c r="Q43" s="1900"/>
      <c r="R43" s="1900"/>
      <c r="S43" s="1900"/>
      <c r="T43" s="1900"/>
      <c r="U43" s="1900"/>
      <c r="V43" s="1900"/>
      <c r="AP43" s="690"/>
    </row>
    <row r="44" spans="1:16383" s="546" customFormat="1" ht="15" customHeight="1" x14ac:dyDescent="0.25">
      <c r="A44" s="1469"/>
      <c r="B44" s="1298" t="s">
        <v>297</v>
      </c>
      <c r="C44" s="639" t="str">
        <f>'Leverage Ratio additional'!O17</f>
        <v>Check: OBS items in row 20 = OBS items in row 22 in the absence of pending settlements</v>
      </c>
      <c r="D44" s="270"/>
      <c r="E44" s="270"/>
      <c r="F44" s="270"/>
      <c r="G44" s="270"/>
      <c r="H44" s="270"/>
      <c r="I44" s="270"/>
      <c r="J44" s="270"/>
      <c r="K44" s="270"/>
      <c r="L44" s="270"/>
      <c r="M44" s="270"/>
      <c r="N44" s="22" t="str">
        <f>'Leverage Ratio additional'!S17</f>
        <v>Yes</v>
      </c>
      <c r="O44" s="42" t="str">
        <f>'Leverage Ratio additional'!T17</f>
        <v>Yes</v>
      </c>
      <c r="Q44" s="1900"/>
      <c r="R44" s="1900"/>
      <c r="S44" s="1900"/>
      <c r="T44" s="1900"/>
      <c r="U44" s="1900"/>
      <c r="V44" s="1900"/>
      <c r="AP44" s="690"/>
    </row>
    <row r="45" spans="1:16383" s="546" customFormat="1" ht="30" customHeight="1" x14ac:dyDescent="0.25">
      <c r="A45" s="1469"/>
      <c r="B45" s="1298" t="s">
        <v>297</v>
      </c>
      <c r="C45" s="639" t="str">
        <f>'Leverage Ratio additional'!O18</f>
        <v>Check: OBS items including unsettled financial asset purchases in rows 20 and 22 ≥ amounts for unsettled financial asset purchases in rows 56 and 58</v>
      </c>
      <c r="D45" s="270"/>
      <c r="E45" s="270"/>
      <c r="F45" s="270"/>
      <c r="G45" s="270"/>
      <c r="H45" s="270"/>
      <c r="I45" s="270"/>
      <c r="J45" s="270"/>
      <c r="K45" s="270"/>
      <c r="L45" s="270"/>
      <c r="M45" s="270"/>
      <c r="N45" s="22" t="str">
        <f>'Leverage Ratio additional'!S19</f>
        <v>Yes</v>
      </c>
      <c r="O45" s="42" t="str">
        <f>'Leverage Ratio additional'!T19</f>
        <v>Yes</v>
      </c>
      <c r="Q45" s="1900"/>
      <c r="R45" s="1900"/>
      <c r="S45" s="1900"/>
      <c r="T45" s="1900"/>
      <c r="U45" s="1900"/>
      <c r="V45" s="1900"/>
      <c r="AP45" s="690"/>
    </row>
    <row r="46" spans="1:16383" s="546" customFormat="1" ht="15" customHeight="1" x14ac:dyDescent="0.25">
      <c r="A46" s="1469"/>
      <c r="B46" s="1298" t="s">
        <v>297</v>
      </c>
      <c r="C46" s="640" t="str">
        <f>'Leverage Ratio additional'!O19</f>
        <v>Check: 'No' inclusion of unsettled financial asset purchases as OBS items under trade date accounting</v>
      </c>
      <c r="D46" s="270"/>
      <c r="E46" s="270"/>
      <c r="F46" s="270"/>
      <c r="G46" s="270"/>
      <c r="H46" s="270"/>
      <c r="I46" s="270"/>
      <c r="J46" s="270"/>
      <c r="K46" s="270"/>
      <c r="L46" s="270"/>
      <c r="M46" s="270"/>
      <c r="N46" s="22" t="str">
        <f>'Leverage Ratio additional'!S20</f>
        <v/>
      </c>
      <c r="O46" s="42" t="str">
        <f>'Leverage Ratio additional'!T20</f>
        <v/>
      </c>
      <c r="Q46" s="1900"/>
      <c r="R46" s="1900"/>
      <c r="S46" s="1900"/>
      <c r="T46" s="1900"/>
      <c r="U46" s="1900"/>
      <c r="V46" s="1900"/>
      <c r="AP46" s="690"/>
    </row>
    <row r="47" spans="1:16383" s="546" customFormat="1" ht="15" customHeight="1" x14ac:dyDescent="0.25">
      <c r="A47" s="1469"/>
      <c r="B47" s="1298" t="s">
        <v>297</v>
      </c>
      <c r="C47" s="640" t="str">
        <f>'Leverage Ratio additional'!O20</f>
        <v>Check: Option B applied consistently in panels B and F</v>
      </c>
      <c r="D47" s="270"/>
      <c r="E47" s="270"/>
      <c r="F47" s="270"/>
      <c r="G47" s="270"/>
      <c r="H47" s="270"/>
      <c r="I47" s="270"/>
      <c r="J47" s="270"/>
      <c r="K47" s="270"/>
      <c r="L47" s="270"/>
      <c r="M47" s="270"/>
      <c r="N47" s="22" t="str">
        <f>'Leverage Ratio additional'!S21</f>
        <v>Yes</v>
      </c>
      <c r="O47" s="42" t="str">
        <f>'Leverage Ratio additional'!T21</f>
        <v>Yes</v>
      </c>
      <c r="Q47" s="1900"/>
      <c r="R47" s="1900"/>
      <c r="S47" s="1900"/>
      <c r="T47" s="1900"/>
      <c r="U47" s="1900"/>
      <c r="V47" s="1900"/>
      <c r="AP47" s="690"/>
    </row>
    <row r="48" spans="1:16383" s="546" customFormat="1" ht="15" customHeight="1" x14ac:dyDescent="0.25">
      <c r="A48" s="1469"/>
      <c r="B48" s="1298" t="s">
        <v>286</v>
      </c>
      <c r="C48" s="640" t="str">
        <f>'Leverage Ratio additional'!C40</f>
        <v>Check: credit derivatives are consistently filled-in (see reporting instructions for more details)</v>
      </c>
      <c r="D48" s="270" t="str">
        <f>'Leverage Ratio additional'!D40</f>
        <v>Yes</v>
      </c>
      <c r="E48" s="270" t="str">
        <f>'Leverage Ratio additional'!E40</f>
        <v>Yes</v>
      </c>
      <c r="F48" s="270" t="str">
        <f>'Leverage Ratio additional'!F40</f>
        <v>Yes</v>
      </c>
      <c r="G48" s="270" t="str">
        <f>'Leverage Ratio additional'!G40</f>
        <v>Yes</v>
      </c>
      <c r="H48" s="270"/>
      <c r="I48" s="270" t="str">
        <f>'Leverage Ratio additional'!I40</f>
        <v>Yes</v>
      </c>
      <c r="J48" s="270" t="str">
        <f>'Leverage Ratio additional'!J40</f>
        <v>Yes</v>
      </c>
      <c r="K48" s="270" t="str">
        <f>'Leverage Ratio additional'!K40</f>
        <v>Yes</v>
      </c>
      <c r="L48" s="270" t="str">
        <f>'Leverage Ratio additional'!L40</f>
        <v>Yes</v>
      </c>
      <c r="M48" s="270"/>
      <c r="N48" s="461"/>
      <c r="O48" s="461"/>
      <c r="Q48" s="1900"/>
      <c r="R48" s="1900"/>
      <c r="S48" s="1900"/>
      <c r="T48" s="1900"/>
      <c r="U48" s="1900"/>
      <c r="V48" s="1900"/>
      <c r="AP48" s="690"/>
    </row>
    <row r="49" spans="1:42" s="546" customFormat="1" ht="15" customHeight="1" x14ac:dyDescent="0.25">
      <c r="A49" s="1469"/>
      <c r="B49" s="1298" t="s">
        <v>287</v>
      </c>
      <c r="C49" s="640" t="str">
        <f>'Leverage Ratio additional'!O45</f>
        <v>Check: total RC ≥ exempted leg not applied yet</v>
      </c>
      <c r="D49" s="270"/>
      <c r="E49" s="270"/>
      <c r="F49" s="270"/>
      <c r="G49" s="270"/>
      <c r="H49" s="270"/>
      <c r="I49" s="270"/>
      <c r="J49" s="270"/>
      <c r="K49" s="270"/>
      <c r="L49" s="270"/>
      <c r="M49" s="270"/>
      <c r="N49" s="22" t="str">
        <f>'Leverage Ratio additional'!S45</f>
        <v>Yes</v>
      </c>
      <c r="O49" s="42" t="str">
        <f>'Leverage Ratio additional'!T45</f>
        <v>Yes</v>
      </c>
      <c r="Q49" s="1900"/>
      <c r="R49" s="1900"/>
      <c r="S49" s="1900"/>
      <c r="T49" s="1900"/>
      <c r="U49" s="1900"/>
      <c r="V49" s="1900"/>
      <c r="AP49" s="690"/>
    </row>
    <row r="50" spans="1:42" s="546" customFormat="1" ht="15" customHeight="1" x14ac:dyDescent="0.25">
      <c r="A50" s="1469"/>
      <c r="B50" s="1298" t="s">
        <v>287</v>
      </c>
      <c r="C50" s="639" t="str">
        <f>'Leverage Ratio additional'!F44</f>
        <v>Check: total ≥ amounts associated with affiliated entities</v>
      </c>
      <c r="D50" s="270"/>
      <c r="E50" s="270"/>
      <c r="F50" s="270"/>
      <c r="G50" s="22" t="str">
        <f>'Leverage Ratio additional'!F46</f>
        <v>Yes</v>
      </c>
      <c r="H50" s="270"/>
      <c r="I50" s="270"/>
      <c r="J50" s="270"/>
      <c r="K50" s="270"/>
      <c r="L50" s="22" t="str">
        <f>'Leverage Ratio additional'!K46</f>
        <v>Yes</v>
      </c>
      <c r="M50" s="461"/>
      <c r="N50" s="461"/>
      <c r="O50" s="461"/>
      <c r="Q50" s="1900"/>
      <c r="R50" s="1900"/>
      <c r="S50" s="1900"/>
      <c r="T50" s="1900"/>
      <c r="U50" s="1900"/>
      <c r="V50" s="1900"/>
      <c r="AP50" s="690"/>
    </row>
    <row r="51" spans="1:42" s="546" customFormat="1" ht="15" customHeight="1" x14ac:dyDescent="0.25">
      <c r="A51" s="1469"/>
      <c r="B51" s="1298" t="s">
        <v>287</v>
      </c>
      <c r="C51" s="639" t="str">
        <f>'Leverage Ratio additional'!O47</f>
        <v>Check: total PFE ≥ exempted leg not applied yet</v>
      </c>
      <c r="D51" s="270"/>
      <c r="E51" s="270"/>
      <c r="F51" s="270"/>
      <c r="G51" s="270"/>
      <c r="H51" s="270"/>
      <c r="I51" s="270"/>
      <c r="J51" s="270"/>
      <c r="K51" s="270"/>
      <c r="L51" s="270"/>
      <c r="M51" s="270"/>
      <c r="N51" s="22" t="str">
        <f>'Leverage Ratio additional'!S47</f>
        <v>Yes</v>
      </c>
      <c r="O51" s="42" t="str">
        <f>'Leverage Ratio additional'!T47</f>
        <v>Yes</v>
      </c>
      <c r="Q51" s="1900"/>
      <c r="R51" s="1900"/>
      <c r="S51" s="1900"/>
      <c r="T51" s="1900"/>
      <c r="U51" s="1900"/>
      <c r="V51" s="1900"/>
      <c r="AP51" s="690"/>
    </row>
    <row r="52" spans="1:42" s="546" customFormat="1" ht="15" customHeight="1" x14ac:dyDescent="0.25">
      <c r="A52" s="1469"/>
      <c r="B52" s="1298" t="s">
        <v>287</v>
      </c>
      <c r="C52" s="639" t="str">
        <f>'Leverage Ratio additional'!F44</f>
        <v>Check: total ≥ amounts associated with affiliated entities</v>
      </c>
      <c r="D52" s="270"/>
      <c r="E52" s="270"/>
      <c r="F52" s="270"/>
      <c r="G52" s="22" t="str">
        <f>'Leverage Ratio additional'!F48</f>
        <v>Yes</v>
      </c>
      <c r="H52" s="270"/>
      <c r="I52" s="270"/>
      <c r="J52" s="270"/>
      <c r="K52" s="270"/>
      <c r="L52" s="22" t="str">
        <f>'Leverage Ratio additional'!K48</f>
        <v>Yes</v>
      </c>
      <c r="M52" s="461"/>
      <c r="N52" s="461"/>
      <c r="O52" s="461"/>
      <c r="Q52" s="1900"/>
      <c r="R52" s="1900"/>
      <c r="S52" s="1900"/>
      <c r="T52" s="1900"/>
      <c r="U52" s="1900"/>
      <c r="V52" s="1900"/>
      <c r="AP52" s="690"/>
    </row>
    <row r="53" spans="1:42" s="546" customFormat="1" ht="15" customHeight="1" x14ac:dyDescent="0.25">
      <c r="A53" s="1469"/>
      <c r="B53" s="1298" t="s">
        <v>287</v>
      </c>
      <c r="C53" s="639" t="str">
        <f>'Leverage Ratio additional'!O49</f>
        <v>Check: exemption consistently applied</v>
      </c>
      <c r="D53" s="270"/>
      <c r="E53" s="270"/>
      <c r="F53" s="270"/>
      <c r="G53" s="270"/>
      <c r="H53" s="270"/>
      <c r="I53" s="270"/>
      <c r="J53" s="270"/>
      <c r="K53" s="270"/>
      <c r="L53" s="270"/>
      <c r="M53" s="270"/>
      <c r="N53" s="22" t="str">
        <f>'Leverage Ratio additional'!S49</f>
        <v>Yes</v>
      </c>
      <c r="O53" s="42" t="str">
        <f>'Leverage Ratio additional'!T49</f>
        <v>Yes</v>
      </c>
      <c r="Q53" s="1900"/>
      <c r="R53" s="1900"/>
      <c r="S53" s="1900"/>
      <c r="T53" s="1900"/>
      <c r="U53" s="1900"/>
      <c r="V53" s="1900"/>
      <c r="AP53" s="690"/>
    </row>
    <row r="54" spans="1:42" s="546" customFormat="1" ht="15" customHeight="1" x14ac:dyDescent="0.25">
      <c r="A54" s="1469"/>
      <c r="B54" s="1298" t="s">
        <v>611</v>
      </c>
      <c r="C54" s="639" t="str">
        <f>'Leverage Ratio additional'!O63</f>
        <v>Check: total SFTs ≥ SFTs in the form of open repos</v>
      </c>
      <c r="D54" s="270"/>
      <c r="E54" s="270"/>
      <c r="F54" s="270"/>
      <c r="G54" s="270"/>
      <c r="H54" s="270"/>
      <c r="I54" s="270"/>
      <c r="J54" s="270"/>
      <c r="K54" s="270"/>
      <c r="L54" s="270"/>
      <c r="M54" s="461"/>
      <c r="N54" s="22" t="str">
        <f>'Leverage Ratio additional'!S63</f>
        <v>Yes</v>
      </c>
      <c r="O54" s="42" t="str">
        <f>'Leverage Ratio additional'!T63</f>
        <v>Yes</v>
      </c>
      <c r="Q54" s="1900"/>
      <c r="R54" s="1900"/>
      <c r="S54" s="1900"/>
      <c r="T54" s="1900"/>
      <c r="U54" s="1900"/>
      <c r="V54" s="1900"/>
      <c r="AP54" s="690"/>
    </row>
    <row r="55" spans="1:42" s="546" customFormat="1" ht="15" customHeight="1" x14ac:dyDescent="0.25">
      <c r="A55" s="1469"/>
      <c r="B55" s="1298" t="s">
        <v>611</v>
      </c>
      <c r="C55" s="639" t="str">
        <f>'Leverage Ratio additional'!C64</f>
        <v>Check: accounting ≤ gross value</v>
      </c>
      <c r="D55" s="270" t="str">
        <f>'Leverage Ratio additional'!D64</f>
        <v>Yes</v>
      </c>
      <c r="E55" s="270"/>
      <c r="F55" s="270"/>
      <c r="G55" s="270"/>
      <c r="H55" s="270"/>
      <c r="I55" s="270" t="str">
        <f>'Leverage Ratio additional'!I64</f>
        <v>Yes</v>
      </c>
      <c r="J55" s="270"/>
      <c r="K55" s="270"/>
      <c r="L55" s="270"/>
      <c r="M55" s="461"/>
      <c r="N55" s="461"/>
      <c r="O55" s="461"/>
      <c r="Q55" s="1900"/>
      <c r="R55" s="1900"/>
      <c r="S55" s="1900"/>
      <c r="T55" s="1900"/>
      <c r="U55" s="1900"/>
      <c r="V55" s="1900"/>
      <c r="AP55" s="690"/>
    </row>
    <row r="56" spans="1:42" s="546" customFormat="1" ht="15" customHeight="1" x14ac:dyDescent="0.25">
      <c r="A56" s="1469"/>
      <c r="B56" s="1298" t="s">
        <v>611</v>
      </c>
      <c r="C56" s="639" t="str">
        <f>'Leverage Ratio additional'!F64</f>
        <v>Check: adjusted gross ≥ adjusted gross with netting for open repos</v>
      </c>
      <c r="D56" s="270"/>
      <c r="E56" s="270"/>
      <c r="F56" s="270"/>
      <c r="G56" s="270"/>
      <c r="H56" s="270" t="str">
        <f>'Leverage Ratio additional'!H64</f>
        <v>Yes</v>
      </c>
      <c r="I56" s="270"/>
      <c r="J56" s="270"/>
      <c r="K56" s="270"/>
      <c r="L56" s="270"/>
      <c r="M56" s="270" t="str">
        <f>'Leverage Ratio additional'!M64</f>
        <v>Yes</v>
      </c>
      <c r="N56" s="461"/>
      <c r="O56" s="461"/>
      <c r="Q56" s="1900"/>
      <c r="R56" s="1900"/>
      <c r="S56" s="1900"/>
      <c r="T56" s="1900"/>
      <c r="U56" s="1900"/>
      <c r="V56" s="1900"/>
      <c r="AP56" s="690"/>
    </row>
    <row r="57" spans="1:42" s="546" customFormat="1" ht="15" customHeight="1" x14ac:dyDescent="0.25">
      <c r="A57" s="1469"/>
      <c r="B57" s="1298" t="s">
        <v>611</v>
      </c>
      <c r="C57" s="639" t="str">
        <f>'Leverage Ratio additional'!O64</f>
        <v>Check: gross value ≥ adjusted gross</v>
      </c>
      <c r="D57" s="270"/>
      <c r="E57" s="270"/>
      <c r="F57" s="270"/>
      <c r="G57" s="270"/>
      <c r="H57" s="270"/>
      <c r="I57" s="270"/>
      <c r="J57" s="270"/>
      <c r="K57" s="270"/>
      <c r="L57" s="270"/>
      <c r="M57" s="461"/>
      <c r="N57" s="22" t="str">
        <f>'Leverage Ratio additional'!S64</f>
        <v>Yes</v>
      </c>
      <c r="O57" s="42" t="str">
        <f>'Leverage Ratio additional'!T64</f>
        <v>Yes</v>
      </c>
      <c r="Q57" s="1900"/>
      <c r="R57" s="1900"/>
      <c r="S57" s="1900"/>
      <c r="T57" s="1900"/>
      <c r="U57" s="1900"/>
      <c r="V57" s="1900"/>
      <c r="AP57" s="690"/>
    </row>
    <row r="58" spans="1:42" s="546" customFormat="1" ht="15" customHeight="1" x14ac:dyDescent="0.25">
      <c r="A58" s="1469"/>
      <c r="B58" s="1298" t="s">
        <v>1516</v>
      </c>
      <c r="C58" s="639" t="str">
        <f>'Leverage Ratio additional'!B127</f>
        <v>Check: non-cash IM received before haircut ≥ non-cash IM received after haircut</v>
      </c>
      <c r="D58" s="270"/>
      <c r="E58" s="270"/>
      <c r="F58" s="270"/>
      <c r="G58" s="270"/>
      <c r="H58" s="270"/>
      <c r="I58" s="270"/>
      <c r="J58" s="270"/>
      <c r="K58" s="270"/>
      <c r="L58" s="270"/>
      <c r="M58" s="461"/>
      <c r="N58" s="461"/>
      <c r="O58" s="42" t="str">
        <f>'Leverage Ratio additional'!I127</f>
        <v>Yes</v>
      </c>
      <c r="Q58" s="1900"/>
      <c r="R58" s="1900"/>
      <c r="S58" s="1900"/>
      <c r="T58" s="1900"/>
      <c r="U58" s="1900"/>
      <c r="V58" s="1900"/>
      <c r="AP58" s="690"/>
    </row>
    <row r="59" spans="1:42" s="546" customFormat="1" ht="30" customHeight="1" x14ac:dyDescent="0.25">
      <c r="A59" s="1469"/>
      <c r="B59" s="1298" t="s">
        <v>1516</v>
      </c>
      <c r="C59" s="639" t="str">
        <f>'Leverage Ratio additional'!B128</f>
        <v>Check: LR exposure measure using SA-CCR without an IM offset to PFE ≥ LR exposure measure using SA-CCR with an IM offset to PFE</v>
      </c>
      <c r="D59" s="270"/>
      <c r="E59" s="270"/>
      <c r="F59" s="270"/>
      <c r="G59" s="270"/>
      <c r="H59" s="270"/>
      <c r="I59" s="270"/>
      <c r="J59" s="270"/>
      <c r="K59" s="270"/>
      <c r="L59" s="270"/>
      <c r="M59" s="461"/>
      <c r="N59" s="461"/>
      <c r="O59" s="42" t="str">
        <f>'Leverage Ratio additional'!I128</f>
        <v>Yes</v>
      </c>
      <c r="Q59" s="1900"/>
      <c r="R59" s="1900"/>
      <c r="S59" s="1900"/>
      <c r="T59" s="1900"/>
      <c r="U59" s="1900"/>
      <c r="V59" s="1900"/>
      <c r="AP59" s="690"/>
    </row>
    <row r="60" spans="1:42" s="546" customFormat="1" ht="15" customHeight="1" x14ac:dyDescent="0.25">
      <c r="A60" s="1469"/>
      <c r="B60" s="1298" t="s">
        <v>1516</v>
      </c>
      <c r="C60" s="639" t="str">
        <f>'Leverage Ratio additional'!B129</f>
        <v>Check: portfolio totals ≥ sum of values per client</v>
      </c>
      <c r="D60" s="270"/>
      <c r="E60" s="270"/>
      <c r="F60" s="270"/>
      <c r="G60" s="270"/>
      <c r="H60" s="270"/>
      <c r="I60" s="270"/>
      <c r="J60" s="270"/>
      <c r="K60" s="270"/>
      <c r="L60" s="270"/>
      <c r="M60" s="461"/>
      <c r="N60" s="461"/>
      <c r="O60" s="42" t="str">
        <f>'Leverage Ratio additional'!I129</f>
        <v>Yes</v>
      </c>
      <c r="Q60" s="1900"/>
      <c r="R60" s="1900"/>
      <c r="S60" s="1900"/>
      <c r="T60" s="1900"/>
      <c r="U60" s="1900"/>
      <c r="V60" s="1900"/>
      <c r="AP60" s="690"/>
    </row>
    <row r="61" spans="1:42" s="546" customFormat="1" ht="30" customHeight="1" x14ac:dyDescent="0.25">
      <c r="A61" s="1469"/>
      <c r="B61" s="1298" t="s">
        <v>1516</v>
      </c>
      <c r="C61" s="639" t="str">
        <f>'Leverage Ratio additional'!B130</f>
        <v>Check: cash IM received and reported in panel I ≥ cash IM received in the client leg of QCCP cleared derivatives (panel H1 + H2)</v>
      </c>
      <c r="D61" s="270"/>
      <c r="E61" s="270"/>
      <c r="F61" s="270"/>
      <c r="G61" s="270"/>
      <c r="H61" s="270"/>
      <c r="I61" s="270"/>
      <c r="J61" s="270"/>
      <c r="K61" s="270"/>
      <c r="L61" s="270"/>
      <c r="M61" s="461"/>
      <c r="N61" s="461"/>
      <c r="O61" s="42" t="str">
        <f>'Leverage Ratio additional'!I130</f>
        <v>Yes</v>
      </c>
      <c r="Q61" s="1900"/>
      <c r="R61" s="1900"/>
      <c r="S61" s="1900"/>
      <c r="T61" s="1900"/>
      <c r="U61" s="1900"/>
      <c r="V61" s="1900"/>
      <c r="AP61" s="690"/>
    </row>
    <row r="62" spans="1:42" s="546" customFormat="1" ht="30" customHeight="1" x14ac:dyDescent="0.25">
      <c r="A62" s="1469"/>
      <c r="B62" s="1298" t="s">
        <v>1516</v>
      </c>
      <c r="C62" s="639" t="str">
        <f>'Leverage Ratio additional'!B131</f>
        <v>Check: non-cash IM received and reported in panel I ≥ non-cash IM received in the client leg of QCCP cleared derivatives (panel H1 + H2)</v>
      </c>
      <c r="D62" s="270"/>
      <c r="E62" s="270"/>
      <c r="F62" s="270"/>
      <c r="G62" s="270"/>
      <c r="H62" s="270"/>
      <c r="I62" s="270"/>
      <c r="J62" s="270"/>
      <c r="K62" s="270"/>
      <c r="L62" s="270"/>
      <c r="M62" s="461"/>
      <c r="N62" s="461"/>
      <c r="O62" s="42" t="str">
        <f>'Leverage Ratio additional'!I131</f>
        <v>Yes</v>
      </c>
      <c r="Q62" s="1900"/>
      <c r="R62" s="1900"/>
      <c r="S62" s="1900"/>
      <c r="T62" s="1900"/>
      <c r="U62" s="1900"/>
      <c r="V62" s="1900"/>
      <c r="AP62" s="690"/>
    </row>
    <row r="63" spans="1:42" s="546" customFormat="1" ht="15" customHeight="1" x14ac:dyDescent="0.25">
      <c r="A63" s="1469"/>
      <c r="B63" s="1298" t="s">
        <v>1516</v>
      </c>
      <c r="C63" s="639" t="str">
        <f>'Leverage Ratio additional'!B132</f>
        <v>Check: LR exposure measure using CEM ≥ portfolio total LR exposure measure using CEM (panel H1 + H2 + H3)</v>
      </c>
      <c r="D63" s="270"/>
      <c r="E63" s="270"/>
      <c r="F63" s="270"/>
      <c r="G63" s="270"/>
      <c r="H63" s="270"/>
      <c r="I63" s="270"/>
      <c r="J63" s="270"/>
      <c r="K63" s="270"/>
      <c r="L63" s="270"/>
      <c r="M63" s="461"/>
      <c r="N63" s="461"/>
      <c r="O63" s="42" t="str">
        <f>'Leverage Ratio additional'!I132</f>
        <v/>
      </c>
      <c r="Q63" s="1900"/>
      <c r="R63" s="1900"/>
      <c r="S63" s="1900"/>
      <c r="T63" s="1900"/>
      <c r="U63" s="1900"/>
      <c r="V63" s="1900"/>
      <c r="AP63" s="690"/>
    </row>
    <row r="64" spans="1:42" s="546" customFormat="1" ht="30" customHeight="1" x14ac:dyDescent="0.25">
      <c r="A64" s="1469"/>
      <c r="B64" s="1298" t="s">
        <v>1516</v>
      </c>
      <c r="C64" s="639" t="str">
        <f>'Leverage Ratio additional'!B133</f>
        <v>Check: LR exposure measure using modified SA-CCR * 1.4 ≥ portfolio total LR exposure measure using SA-CCR without an IM offset to PFE (panel H1 + H2 + H3)</v>
      </c>
      <c r="D64" s="270"/>
      <c r="E64" s="270"/>
      <c r="F64" s="270"/>
      <c r="G64" s="270"/>
      <c r="H64" s="270"/>
      <c r="I64" s="270"/>
      <c r="J64" s="270"/>
      <c r="K64" s="270"/>
      <c r="L64" s="270"/>
      <c r="M64" s="461"/>
      <c r="N64" s="461"/>
      <c r="O64" s="42" t="str">
        <f>'Leverage Ratio additional'!I133</f>
        <v/>
      </c>
      <c r="Q64" s="1900"/>
      <c r="R64" s="1900"/>
      <c r="S64" s="1900"/>
      <c r="T64" s="1900"/>
      <c r="U64" s="1900"/>
      <c r="V64" s="1900"/>
      <c r="AP64" s="690"/>
    </row>
    <row r="65" spans="1:16383" s="546" customFormat="1" ht="30" customHeight="1" x14ac:dyDescent="0.25">
      <c r="A65" s="1469"/>
      <c r="B65" s="1298" t="s">
        <v>1516</v>
      </c>
      <c r="C65" s="639" t="str">
        <f>'Leverage Ratio additional'!B134</f>
        <v>Check: LR exposure measure using modified SA-CCR * 1.4 ≥ portfolio total exposure using SA-CCR without IM offset to PFE in the client leg of QCCP cleared derivatives (panel H1 + H2)</v>
      </c>
      <c r="D65" s="270"/>
      <c r="E65" s="270"/>
      <c r="F65" s="270"/>
      <c r="G65" s="270"/>
      <c r="H65" s="270"/>
      <c r="I65" s="270"/>
      <c r="J65" s="270"/>
      <c r="K65" s="270"/>
      <c r="L65" s="270"/>
      <c r="M65" s="461"/>
      <c r="N65" s="461"/>
      <c r="O65" s="42" t="str">
        <f>'Leverage Ratio additional'!I134</f>
        <v/>
      </c>
      <c r="Q65" s="1900"/>
      <c r="R65" s="1900"/>
      <c r="S65" s="1900"/>
      <c r="T65" s="1900"/>
      <c r="U65" s="1900"/>
      <c r="V65" s="1900"/>
      <c r="AP65" s="690"/>
    </row>
    <row r="66" spans="1:16383" s="546" customFormat="1" ht="30" customHeight="1" x14ac:dyDescent="0.25">
      <c r="A66" s="1469"/>
      <c r="B66" s="1298" t="s">
        <v>1516</v>
      </c>
      <c r="C66" s="639" t="str">
        <f>'Leverage Ratio additional'!B135</f>
        <v>Check: LR exposure measure using unmodified SA-CCR * 1.4 ≥ portfolio total LR exposure measure using SA-CCR with an IM offset to PFE (panel H1 + H2 + H3)</v>
      </c>
      <c r="D66" s="270"/>
      <c r="E66" s="270"/>
      <c r="F66" s="270"/>
      <c r="G66" s="270"/>
      <c r="H66" s="270"/>
      <c r="I66" s="270"/>
      <c r="J66" s="270"/>
      <c r="K66" s="270"/>
      <c r="L66" s="270"/>
      <c r="M66" s="461"/>
      <c r="N66" s="461"/>
      <c r="O66" s="42" t="str">
        <f>'Leverage Ratio additional'!I135</f>
        <v>Yes</v>
      </c>
      <c r="Q66" s="1900"/>
      <c r="R66" s="1900"/>
      <c r="S66" s="1900"/>
      <c r="T66" s="1900"/>
      <c r="U66" s="1900"/>
      <c r="V66" s="1900"/>
      <c r="AP66" s="690"/>
    </row>
    <row r="67" spans="1:16383" s="546" customFormat="1" ht="30" customHeight="1" x14ac:dyDescent="0.25">
      <c r="A67" s="1469"/>
      <c r="B67" s="1298" t="s">
        <v>1516</v>
      </c>
      <c r="C67" s="639" t="str">
        <f>'Leverage Ratio additional'!B136</f>
        <v>Check: LR exposure measure using unmodified SA-CCR * 1.4 ≥ portfolio total exposure using SA-CCR with IM offset to PFE in the client leg of QCCP cleared derivatives (panel H1 + H2)</v>
      </c>
      <c r="D67" s="270"/>
      <c r="E67" s="270"/>
      <c r="F67" s="270"/>
      <c r="G67" s="270"/>
      <c r="H67" s="270"/>
      <c r="I67" s="270"/>
      <c r="J67" s="270"/>
      <c r="K67" s="270"/>
      <c r="L67" s="270"/>
      <c r="M67" s="461"/>
      <c r="N67" s="461"/>
      <c r="O67" s="42" t="str">
        <f>'Leverage Ratio additional'!I136</f>
        <v>Yes</v>
      </c>
      <c r="Q67" s="1900"/>
      <c r="R67" s="1900"/>
      <c r="S67" s="1900"/>
      <c r="T67" s="1900"/>
      <c r="U67" s="1900"/>
      <c r="V67" s="1900"/>
      <c r="AP67" s="690"/>
    </row>
    <row r="68" spans="1:16383" s="546" customFormat="1" ht="15" customHeight="1" x14ac:dyDescent="0.25">
      <c r="A68" s="1469"/>
      <c r="B68" s="1298" t="s">
        <v>1517</v>
      </c>
      <c r="C68" s="639" t="str">
        <f>'Leverage Ratio additional'!B197</f>
        <v>Check: non-cash IM received before haircut ≥ non-cash IM received after haircut</v>
      </c>
      <c r="D68" s="270"/>
      <c r="E68" s="270"/>
      <c r="F68" s="270"/>
      <c r="G68" s="270"/>
      <c r="H68" s="270"/>
      <c r="I68" s="270"/>
      <c r="J68" s="270"/>
      <c r="K68" s="270"/>
      <c r="L68" s="270"/>
      <c r="M68" s="461"/>
      <c r="N68" s="461"/>
      <c r="O68" s="42" t="str">
        <f>'Leverage Ratio additional'!G197</f>
        <v>Yes</v>
      </c>
      <c r="Q68" s="1900"/>
      <c r="R68" s="1900"/>
      <c r="S68" s="1900"/>
      <c r="T68" s="1900"/>
      <c r="U68" s="1900"/>
      <c r="V68" s="1900"/>
      <c r="AP68" s="690"/>
    </row>
    <row r="69" spans="1:16383" s="546" customFormat="1" ht="30" customHeight="1" x14ac:dyDescent="0.25">
      <c r="A69" s="1469"/>
      <c r="B69" s="1298" t="s">
        <v>1517</v>
      </c>
      <c r="C69" s="639" t="str">
        <f>'Leverage Ratio additional'!B198</f>
        <v>Check: LR exposure measure using SA-CCR without an IM offset to PFE ≥ LR exposure measure using SA-CCR with an IM offset to PFE</v>
      </c>
      <c r="D69" s="270"/>
      <c r="E69" s="270"/>
      <c r="F69" s="270"/>
      <c r="G69" s="270"/>
      <c r="H69" s="270"/>
      <c r="I69" s="270"/>
      <c r="J69" s="270"/>
      <c r="K69" s="270"/>
      <c r="L69" s="270"/>
      <c r="M69" s="461"/>
      <c r="N69" s="461"/>
      <c r="O69" s="42" t="str">
        <f>'Leverage Ratio additional'!G198</f>
        <v>Yes</v>
      </c>
      <c r="Q69" s="1900"/>
      <c r="R69" s="1900"/>
      <c r="S69" s="1900"/>
      <c r="T69" s="1900"/>
      <c r="U69" s="1900"/>
      <c r="V69" s="1900"/>
      <c r="AP69" s="690"/>
    </row>
    <row r="70" spans="1:16383" s="546" customFormat="1" ht="15" customHeight="1" x14ac:dyDescent="0.25">
      <c r="A70" s="1469"/>
      <c r="B70" s="1298" t="s">
        <v>1517</v>
      </c>
      <c r="C70" s="639" t="str">
        <f>'Leverage Ratio additional'!B199</f>
        <v>Check: portfolio totals ≥ sum of values per client</v>
      </c>
      <c r="D70" s="270"/>
      <c r="E70" s="270"/>
      <c r="F70" s="270"/>
      <c r="G70" s="270"/>
      <c r="H70" s="270"/>
      <c r="I70" s="270"/>
      <c r="J70" s="270"/>
      <c r="K70" s="270"/>
      <c r="L70" s="270"/>
      <c r="M70" s="461"/>
      <c r="N70" s="461"/>
      <c r="O70" s="42" t="str">
        <f>'Leverage Ratio additional'!G199</f>
        <v>Yes</v>
      </c>
      <c r="Q70" s="1900"/>
      <c r="R70" s="1900"/>
      <c r="S70" s="1900"/>
      <c r="T70" s="1900"/>
      <c r="U70" s="1900"/>
      <c r="V70" s="1900"/>
      <c r="AP70" s="690"/>
    </row>
    <row r="71" spans="1:16383" s="546" customFormat="1" ht="15" customHeight="1" x14ac:dyDescent="0.25">
      <c r="A71" s="1469"/>
      <c r="B71" s="1298" t="s">
        <v>1518</v>
      </c>
      <c r="C71" s="639" t="str">
        <f>'Leverage Ratio additional'!B260</f>
        <v>Check: non-cash IM received before haircut ≥ non-cash IM received after haircut</v>
      </c>
      <c r="D71" s="270"/>
      <c r="E71" s="270"/>
      <c r="F71" s="270"/>
      <c r="G71" s="270"/>
      <c r="H71" s="270"/>
      <c r="I71" s="270"/>
      <c r="J71" s="270"/>
      <c r="K71" s="270"/>
      <c r="L71" s="270"/>
      <c r="M71" s="461"/>
      <c r="N71" s="461"/>
      <c r="O71" s="42" t="str">
        <f>'Leverage Ratio additional'!G260</f>
        <v>Yes</v>
      </c>
      <c r="Q71" s="1900"/>
      <c r="R71" s="1900"/>
      <c r="S71" s="1900"/>
      <c r="T71" s="1900"/>
      <c r="U71" s="1900"/>
      <c r="V71" s="1900"/>
      <c r="AP71" s="690"/>
    </row>
    <row r="72" spans="1:16383" s="546" customFormat="1" ht="30" customHeight="1" x14ac:dyDescent="0.25">
      <c r="A72" s="1469"/>
      <c r="B72" s="1298" t="s">
        <v>1518</v>
      </c>
      <c r="C72" s="639" t="str">
        <f>'Leverage Ratio additional'!B261</f>
        <v>Check: LR exposure measure using SA-CCR without an IM offset to PFE ≥ LR exposure measure using SA-CCR with an IM offset to PFE</v>
      </c>
      <c r="D72" s="270"/>
      <c r="E72" s="270"/>
      <c r="F72" s="270"/>
      <c r="G72" s="270"/>
      <c r="H72" s="270"/>
      <c r="I72" s="270"/>
      <c r="J72" s="270"/>
      <c r="K72" s="270"/>
      <c r="L72" s="270"/>
      <c r="M72" s="461"/>
      <c r="N72" s="461"/>
      <c r="O72" s="42" t="str">
        <f>'Leverage Ratio additional'!G261</f>
        <v>Yes</v>
      </c>
      <c r="Q72" s="1900"/>
      <c r="R72" s="1900"/>
      <c r="S72" s="1900"/>
      <c r="T72" s="1900"/>
      <c r="U72" s="1900"/>
      <c r="V72" s="1900"/>
      <c r="AP72" s="690"/>
    </row>
    <row r="73" spans="1:16383" s="546" customFormat="1" ht="15" customHeight="1" x14ac:dyDescent="0.25">
      <c r="A73" s="1469"/>
      <c r="B73" s="1298" t="s">
        <v>1518</v>
      </c>
      <c r="C73" s="639" t="str">
        <f>'Leverage Ratio additional'!B262</f>
        <v>Check: portfolio totals ≥ sum of values per client</v>
      </c>
      <c r="D73" s="270"/>
      <c r="E73" s="270"/>
      <c r="F73" s="270"/>
      <c r="G73" s="270"/>
      <c r="H73" s="270"/>
      <c r="I73" s="270"/>
      <c r="J73" s="270"/>
      <c r="K73" s="270"/>
      <c r="L73" s="270"/>
      <c r="M73" s="461"/>
      <c r="N73" s="461"/>
      <c r="O73" s="42" t="str">
        <f>'Leverage Ratio additional'!G262</f>
        <v>Yes</v>
      </c>
      <c r="Q73" s="1900"/>
      <c r="R73" s="1900"/>
      <c r="S73" s="1900"/>
      <c r="T73" s="1900"/>
      <c r="U73" s="1900"/>
      <c r="V73" s="1900"/>
      <c r="AP73" s="690"/>
    </row>
    <row r="74" spans="1:16383" s="546" customFormat="1" ht="15" customHeight="1" x14ac:dyDescent="0.25">
      <c r="A74" s="1469"/>
      <c r="B74" s="1258" t="s">
        <v>820</v>
      </c>
      <c r="C74" s="1297" t="str">
        <f>'Leverage Ratio additional'!F276</f>
        <v>Data complete</v>
      </c>
      <c r="D74" s="271"/>
      <c r="E74" s="271"/>
      <c r="F74" s="271"/>
      <c r="G74" s="271"/>
      <c r="H74" s="271"/>
      <c r="I74" s="271"/>
      <c r="J74" s="271"/>
      <c r="K74" s="271"/>
      <c r="L74" s="271"/>
      <c r="M74" s="1005"/>
      <c r="N74" s="1005"/>
      <c r="O74" s="54"/>
      <c r="Q74" s="1900"/>
      <c r="R74" s="1900"/>
      <c r="S74" s="1900"/>
      <c r="T74" s="1900"/>
      <c r="U74" s="1900"/>
      <c r="V74" s="1900"/>
      <c r="AP74" s="690"/>
    </row>
    <row r="75" spans="1:16383" s="546" customFormat="1" ht="15" customHeight="1" x14ac:dyDescent="0.25">
      <c r="A75" s="1469"/>
      <c r="B75" s="1030"/>
      <c r="C75" s="1030"/>
      <c r="D75" s="1030"/>
      <c r="E75" s="1030"/>
      <c r="F75" s="1030"/>
      <c r="G75" s="1030"/>
      <c r="H75" s="1030"/>
      <c r="I75" s="1030"/>
      <c r="J75" s="1030"/>
      <c r="K75" s="1030"/>
      <c r="L75" s="1377"/>
      <c r="M75" s="2072"/>
      <c r="N75" s="1377"/>
      <c r="O75" s="1030"/>
      <c r="P75" s="1030"/>
      <c r="Q75" s="1030"/>
      <c r="R75" s="1030"/>
      <c r="S75" s="1030"/>
      <c r="T75" s="1030"/>
      <c r="U75" s="1030"/>
      <c r="V75" s="1030"/>
      <c r="W75" s="1423"/>
      <c r="AP75" s="690"/>
    </row>
    <row r="76" spans="1:16383" s="546" customFormat="1" ht="45" customHeight="1" x14ac:dyDescent="0.25">
      <c r="A76" s="2068" t="s">
        <v>1221</v>
      </c>
      <c r="B76" s="1792"/>
      <c r="C76" s="1792"/>
      <c r="D76" s="1792"/>
      <c r="E76" s="1792"/>
      <c r="F76" s="1792"/>
      <c r="G76" s="1792"/>
      <c r="H76" s="1792"/>
      <c r="I76" s="1792"/>
      <c r="J76" s="1792"/>
      <c r="K76" s="1792"/>
      <c r="L76" s="1792"/>
      <c r="M76" s="1792"/>
      <c r="N76" s="1792"/>
      <c r="O76" s="1792"/>
      <c r="P76" s="1792"/>
      <c r="Q76" s="1792"/>
      <c r="R76" s="1792"/>
      <c r="S76" s="1792"/>
      <c r="T76" s="1792"/>
      <c r="U76" s="1792"/>
      <c r="V76" s="1792"/>
      <c r="W76" s="1030"/>
      <c r="X76" s="1792"/>
      <c r="Y76" s="1792"/>
      <c r="Z76" s="1792"/>
      <c r="AA76" s="1792"/>
      <c r="AB76" s="1792"/>
      <c r="AC76" s="1792"/>
      <c r="AD76" s="1792"/>
      <c r="AE76" s="1792"/>
      <c r="AF76" s="1792"/>
      <c r="AG76" s="1792"/>
      <c r="AH76" s="1792"/>
      <c r="AI76" s="1792"/>
      <c r="AJ76" s="1792"/>
      <c r="AK76" s="1792"/>
      <c r="AL76" s="1792"/>
      <c r="AM76" s="1792"/>
      <c r="AN76" s="1792"/>
      <c r="AO76" s="1792"/>
      <c r="AP76" s="1793"/>
      <c r="AQ76" s="1135"/>
      <c r="AR76" s="1135"/>
      <c r="AS76" s="1135"/>
      <c r="AT76" s="1135"/>
      <c r="AU76" s="1135"/>
      <c r="AV76" s="1135"/>
      <c r="AW76" s="1135"/>
      <c r="AX76" s="1135"/>
      <c r="AY76" s="1135"/>
      <c r="AZ76" s="1135"/>
      <c r="BA76" s="1135"/>
      <c r="BB76" s="1135"/>
      <c r="BC76" s="1135"/>
      <c r="BD76" s="1135"/>
      <c r="BE76" s="1135"/>
      <c r="BF76" s="1135"/>
      <c r="BG76" s="1135"/>
      <c r="BH76" s="1135"/>
      <c r="BI76" s="1135"/>
      <c r="BJ76" s="1135"/>
      <c r="BK76" s="1135"/>
      <c r="BL76" s="1135"/>
      <c r="BM76" s="1135"/>
      <c r="BN76" s="1135"/>
      <c r="BO76" s="1135"/>
      <c r="BP76" s="1135"/>
      <c r="BQ76" s="1135"/>
      <c r="BR76" s="1135"/>
      <c r="BS76" s="1135"/>
      <c r="BT76" s="1135"/>
      <c r="BU76" s="1135"/>
      <c r="BV76" s="1135"/>
      <c r="BW76" s="1135"/>
      <c r="BX76" s="1135"/>
      <c r="BY76" s="1135"/>
      <c r="BZ76" s="1135"/>
      <c r="CA76" s="1135"/>
      <c r="CB76" s="1135"/>
      <c r="CC76" s="1135"/>
      <c r="CD76" s="1135"/>
      <c r="CE76" s="1135"/>
      <c r="CF76" s="1135"/>
      <c r="CG76" s="1135"/>
      <c r="CH76" s="1135"/>
      <c r="CI76" s="1135"/>
      <c r="CJ76" s="1135"/>
      <c r="CK76" s="1135"/>
      <c r="CL76" s="1135"/>
      <c r="CM76" s="1135"/>
      <c r="CN76" s="1135"/>
      <c r="CO76" s="1135"/>
      <c r="CP76" s="1135"/>
      <c r="CQ76" s="1135"/>
      <c r="CR76" s="1135"/>
      <c r="CS76" s="1135"/>
      <c r="CT76" s="1135"/>
      <c r="CU76" s="1135"/>
      <c r="CV76" s="1135"/>
      <c r="CW76" s="1135"/>
      <c r="CX76" s="1135"/>
      <c r="CY76" s="1135"/>
      <c r="CZ76" s="1135"/>
      <c r="DA76" s="1135"/>
      <c r="DB76" s="1135"/>
      <c r="DC76" s="1135"/>
      <c r="DD76" s="1135"/>
      <c r="DE76" s="1135"/>
      <c r="DF76" s="1135"/>
      <c r="DG76" s="1135"/>
      <c r="DH76" s="1135"/>
      <c r="DI76" s="1135"/>
      <c r="DJ76" s="1135"/>
      <c r="DK76" s="1135"/>
      <c r="DL76" s="1135"/>
      <c r="DM76" s="1135"/>
      <c r="DN76" s="1135"/>
      <c r="DO76" s="1135"/>
      <c r="DP76" s="1135"/>
      <c r="DQ76" s="1135"/>
      <c r="DR76" s="1135"/>
      <c r="DS76" s="1135"/>
      <c r="DT76" s="1135"/>
      <c r="DU76" s="1135"/>
      <c r="DV76" s="1135"/>
      <c r="DW76" s="1135"/>
      <c r="DX76" s="1135"/>
      <c r="DY76" s="1135"/>
      <c r="DZ76" s="1135"/>
      <c r="EA76" s="1135"/>
      <c r="EB76" s="1135"/>
      <c r="EC76" s="1135"/>
      <c r="ED76" s="1135"/>
      <c r="EE76" s="1135"/>
      <c r="EF76" s="1135"/>
      <c r="EG76" s="1135"/>
      <c r="EH76" s="1135"/>
      <c r="EI76" s="1135"/>
      <c r="EJ76" s="1135"/>
      <c r="EK76" s="1135"/>
      <c r="EL76" s="1135"/>
      <c r="EM76" s="1135"/>
      <c r="EN76" s="1135"/>
      <c r="EO76" s="1135"/>
      <c r="EP76" s="1135"/>
      <c r="EQ76" s="1135"/>
      <c r="ER76" s="1135"/>
      <c r="ES76" s="1135"/>
      <c r="ET76" s="1135"/>
      <c r="EU76" s="1135"/>
      <c r="EV76" s="1135"/>
      <c r="EW76" s="1135"/>
      <c r="EX76" s="1135"/>
      <c r="EY76" s="1135"/>
      <c r="EZ76" s="1135"/>
      <c r="FA76" s="1135"/>
      <c r="FB76" s="1135"/>
      <c r="FC76" s="1135"/>
      <c r="FD76" s="1135"/>
      <c r="FE76" s="1135"/>
      <c r="FF76" s="1135"/>
      <c r="FG76" s="1135"/>
      <c r="FH76" s="1135"/>
      <c r="FI76" s="1135"/>
      <c r="FJ76" s="1135"/>
      <c r="FK76" s="1135"/>
      <c r="FL76" s="1135"/>
      <c r="FM76" s="1135"/>
      <c r="FN76" s="1135"/>
      <c r="FO76" s="1135"/>
      <c r="FP76" s="1135"/>
      <c r="FQ76" s="1135"/>
      <c r="FR76" s="1135"/>
      <c r="FS76" s="1135"/>
      <c r="FT76" s="1135"/>
      <c r="FU76" s="1135"/>
      <c r="FV76" s="1135"/>
      <c r="FW76" s="1135"/>
      <c r="FX76" s="1135"/>
      <c r="FY76" s="1135"/>
      <c r="FZ76" s="1135"/>
      <c r="GA76" s="1135"/>
      <c r="GB76" s="1135"/>
      <c r="GC76" s="1135"/>
      <c r="GD76" s="1135"/>
      <c r="GE76" s="1135"/>
      <c r="GF76" s="1135"/>
      <c r="GG76" s="1135"/>
      <c r="GH76" s="1135"/>
      <c r="GI76" s="1135"/>
      <c r="GJ76" s="1135"/>
      <c r="GK76" s="1135"/>
      <c r="GL76" s="1135"/>
      <c r="GM76" s="1135"/>
      <c r="GN76" s="1135"/>
      <c r="GO76" s="1135"/>
      <c r="GP76" s="1135"/>
      <c r="GQ76" s="1135"/>
      <c r="GR76" s="1135"/>
      <c r="GS76" s="1135"/>
      <c r="GT76" s="1135"/>
      <c r="GU76" s="1135"/>
      <c r="GV76" s="1135"/>
      <c r="GW76" s="1135"/>
      <c r="GX76" s="1135"/>
      <c r="GY76" s="1135"/>
      <c r="GZ76" s="1135"/>
      <c r="HA76" s="1135"/>
      <c r="HB76" s="1135"/>
      <c r="HC76" s="1135"/>
      <c r="HD76" s="1135"/>
      <c r="HE76" s="1135"/>
      <c r="HF76" s="1135"/>
      <c r="HG76" s="1135"/>
      <c r="HH76" s="1135"/>
      <c r="HI76" s="1135"/>
      <c r="HJ76" s="1135"/>
      <c r="HK76" s="1135"/>
      <c r="HL76" s="1135"/>
      <c r="HM76" s="1135"/>
      <c r="HN76" s="1135"/>
      <c r="HO76" s="1135"/>
      <c r="HP76" s="1135"/>
      <c r="HQ76" s="1135"/>
      <c r="HR76" s="1135"/>
      <c r="HS76" s="1135"/>
      <c r="HT76" s="1135"/>
      <c r="HU76" s="1135"/>
      <c r="HV76" s="1135"/>
      <c r="HW76" s="1135"/>
      <c r="HX76" s="1135"/>
      <c r="HY76" s="1135"/>
      <c r="HZ76" s="1135"/>
      <c r="IA76" s="1135"/>
      <c r="IB76" s="1135"/>
      <c r="IC76" s="1135"/>
      <c r="ID76" s="1135"/>
      <c r="IE76" s="1135"/>
      <c r="IF76" s="1135"/>
      <c r="IG76" s="1135"/>
      <c r="IH76" s="1135"/>
      <c r="II76" s="1135"/>
      <c r="IJ76" s="1135"/>
      <c r="IK76" s="1135"/>
      <c r="IL76" s="1135"/>
      <c r="IM76" s="1135"/>
      <c r="IN76" s="1135"/>
      <c r="IO76" s="1135"/>
      <c r="IP76" s="1135"/>
      <c r="IQ76" s="1135"/>
      <c r="IR76" s="1135"/>
      <c r="IS76" s="1135"/>
      <c r="IT76" s="1135"/>
      <c r="IU76" s="1135"/>
      <c r="IV76" s="1135"/>
      <c r="IW76" s="1135"/>
      <c r="IX76" s="1135"/>
      <c r="IY76" s="1135"/>
      <c r="IZ76" s="1135"/>
      <c r="JA76" s="1135"/>
      <c r="JB76" s="1135"/>
      <c r="JC76" s="1135"/>
      <c r="JD76" s="1135"/>
      <c r="JE76" s="1135"/>
      <c r="JF76" s="1135"/>
      <c r="JG76" s="1135"/>
      <c r="JH76" s="1135"/>
      <c r="JI76" s="1135"/>
      <c r="JJ76" s="1135"/>
      <c r="JK76" s="1135"/>
      <c r="JL76" s="1135"/>
      <c r="JM76" s="1135"/>
      <c r="JN76" s="1135"/>
      <c r="JO76" s="1135"/>
      <c r="JP76" s="1135"/>
      <c r="JQ76" s="1135"/>
      <c r="JR76" s="1135"/>
      <c r="JS76" s="1135"/>
      <c r="JT76" s="1135"/>
      <c r="JU76" s="1135"/>
      <c r="JV76" s="1135"/>
      <c r="JW76" s="1135"/>
      <c r="JX76" s="1135"/>
      <c r="JY76" s="1135"/>
      <c r="JZ76" s="1135"/>
      <c r="KA76" s="1135"/>
      <c r="KB76" s="1135"/>
      <c r="KC76" s="1135"/>
      <c r="KD76" s="1135"/>
      <c r="KE76" s="1135"/>
      <c r="KF76" s="1135"/>
      <c r="KG76" s="1135"/>
      <c r="KH76" s="1135"/>
      <c r="KI76" s="1135"/>
      <c r="KJ76" s="1135"/>
      <c r="KK76" s="1135"/>
      <c r="KL76" s="1135"/>
      <c r="KM76" s="1135"/>
      <c r="KN76" s="1135"/>
      <c r="KO76" s="1135"/>
      <c r="KP76" s="1135"/>
      <c r="KQ76" s="1135"/>
      <c r="KR76" s="1135"/>
      <c r="KS76" s="1135"/>
      <c r="KT76" s="1135"/>
      <c r="KU76" s="1135"/>
      <c r="KV76" s="1135"/>
      <c r="KW76" s="1135"/>
      <c r="KX76" s="1135"/>
      <c r="KY76" s="1135"/>
      <c r="KZ76" s="1135"/>
      <c r="LA76" s="1135"/>
      <c r="LB76" s="1135"/>
      <c r="LC76" s="1135"/>
      <c r="LD76" s="1135"/>
      <c r="LE76" s="1135"/>
      <c r="LF76" s="1135"/>
      <c r="LG76" s="1135"/>
      <c r="LH76" s="1135"/>
      <c r="LI76" s="1135"/>
      <c r="LJ76" s="1135"/>
      <c r="LK76" s="1135"/>
      <c r="LL76" s="1135"/>
      <c r="LM76" s="1135"/>
      <c r="LN76" s="1135"/>
      <c r="LO76" s="1135"/>
      <c r="LP76" s="1135"/>
      <c r="LQ76" s="1135"/>
      <c r="LR76" s="1135"/>
      <c r="LS76" s="1135"/>
      <c r="LT76" s="1135"/>
      <c r="LU76" s="1135"/>
      <c r="LV76" s="1135"/>
      <c r="LW76" s="1135"/>
      <c r="LX76" s="1135"/>
      <c r="LY76" s="1135"/>
      <c r="LZ76" s="1135"/>
      <c r="MA76" s="1135"/>
      <c r="MB76" s="1135"/>
      <c r="MC76" s="1135"/>
      <c r="MD76" s="1135"/>
      <c r="ME76" s="1135"/>
      <c r="MF76" s="1135"/>
      <c r="MG76" s="1135"/>
      <c r="MH76" s="1135"/>
      <c r="MI76" s="1135"/>
      <c r="MJ76" s="1135"/>
      <c r="MK76" s="1135"/>
      <c r="ML76" s="1135"/>
      <c r="MM76" s="1135"/>
      <c r="MN76" s="1135"/>
      <c r="MO76" s="1135"/>
      <c r="MP76" s="1135"/>
      <c r="MQ76" s="1135"/>
      <c r="MR76" s="1135"/>
      <c r="MS76" s="1135"/>
      <c r="MT76" s="1135"/>
      <c r="MU76" s="1135"/>
      <c r="MV76" s="1135"/>
      <c r="MW76" s="1135"/>
      <c r="MX76" s="1135"/>
      <c r="MY76" s="1135"/>
      <c r="MZ76" s="1135"/>
      <c r="NA76" s="1135"/>
      <c r="NB76" s="1135"/>
      <c r="NC76" s="1135"/>
      <c r="ND76" s="1135"/>
      <c r="NE76" s="1135"/>
      <c r="NF76" s="1135"/>
      <c r="NG76" s="1135"/>
      <c r="NH76" s="1135"/>
      <c r="NI76" s="1135"/>
      <c r="NJ76" s="1135"/>
      <c r="NK76" s="1135"/>
      <c r="NL76" s="1135"/>
      <c r="NM76" s="1135"/>
      <c r="NN76" s="1135"/>
      <c r="NO76" s="1135"/>
      <c r="NP76" s="1135"/>
      <c r="NQ76" s="1135"/>
      <c r="NR76" s="1135"/>
      <c r="NS76" s="1135"/>
      <c r="NT76" s="1135"/>
      <c r="NU76" s="1135"/>
      <c r="NV76" s="1135"/>
      <c r="NW76" s="1135"/>
      <c r="NX76" s="1135"/>
      <c r="NY76" s="1135"/>
      <c r="NZ76" s="1135"/>
      <c r="OA76" s="1135"/>
      <c r="OB76" s="1135"/>
      <c r="OC76" s="1135"/>
      <c r="OD76" s="1135"/>
      <c r="OE76" s="1135"/>
      <c r="OF76" s="1135"/>
      <c r="OG76" s="1135"/>
      <c r="OH76" s="1135"/>
      <c r="OI76" s="1135"/>
      <c r="OJ76" s="1135"/>
      <c r="OK76" s="1135"/>
      <c r="OL76" s="1135"/>
      <c r="OM76" s="1135"/>
      <c r="ON76" s="1135"/>
      <c r="OO76" s="1135"/>
      <c r="OP76" s="1135"/>
      <c r="OQ76" s="1135"/>
      <c r="OR76" s="1135"/>
      <c r="OS76" s="1135"/>
      <c r="OT76" s="1135"/>
      <c r="OU76" s="1135"/>
      <c r="OV76" s="1135"/>
      <c r="OW76" s="1135"/>
      <c r="OX76" s="1135"/>
      <c r="OY76" s="1135"/>
      <c r="OZ76" s="1135"/>
      <c r="PA76" s="1135"/>
      <c r="PB76" s="1135"/>
      <c r="PC76" s="1135"/>
      <c r="PD76" s="1135"/>
      <c r="PE76" s="1135"/>
      <c r="PF76" s="1135"/>
      <c r="PG76" s="1135"/>
      <c r="PH76" s="1135"/>
      <c r="PI76" s="1135"/>
      <c r="PJ76" s="1135"/>
      <c r="PK76" s="1135"/>
      <c r="PL76" s="1135"/>
      <c r="PM76" s="1135"/>
      <c r="PN76" s="1135"/>
      <c r="PO76" s="1135"/>
      <c r="PP76" s="1135"/>
      <c r="PQ76" s="1135"/>
      <c r="PR76" s="1135"/>
      <c r="PS76" s="1135"/>
      <c r="PT76" s="1135"/>
      <c r="PU76" s="1135"/>
      <c r="PV76" s="1135"/>
      <c r="PW76" s="1135"/>
      <c r="PX76" s="1135"/>
      <c r="PY76" s="1135"/>
      <c r="PZ76" s="1135"/>
      <c r="QA76" s="1135"/>
      <c r="QB76" s="1135"/>
      <c r="QC76" s="1135"/>
      <c r="QD76" s="1135"/>
      <c r="QE76" s="1135"/>
      <c r="QF76" s="1135"/>
      <c r="QG76" s="1135"/>
      <c r="QH76" s="1135"/>
      <c r="QI76" s="1135"/>
      <c r="QJ76" s="1135"/>
      <c r="QK76" s="1135"/>
      <c r="QL76" s="1135"/>
      <c r="QM76" s="1135"/>
      <c r="QN76" s="1135"/>
      <c r="QO76" s="1135"/>
      <c r="QP76" s="1135"/>
      <c r="QQ76" s="1135"/>
      <c r="QR76" s="1135"/>
      <c r="QS76" s="1135"/>
      <c r="QT76" s="1135"/>
      <c r="QU76" s="1135"/>
      <c r="QV76" s="1135"/>
      <c r="QW76" s="1135"/>
      <c r="QX76" s="1135"/>
      <c r="QY76" s="1135"/>
      <c r="QZ76" s="1135"/>
      <c r="RA76" s="1135"/>
      <c r="RB76" s="1135"/>
      <c r="RC76" s="1135"/>
      <c r="RD76" s="1135"/>
      <c r="RE76" s="1135"/>
      <c r="RF76" s="1135"/>
      <c r="RG76" s="1135"/>
      <c r="RH76" s="1135"/>
      <c r="RI76" s="1135"/>
      <c r="RJ76" s="1135"/>
      <c r="RK76" s="1135"/>
      <c r="RL76" s="1135"/>
      <c r="RM76" s="1135"/>
      <c r="RN76" s="1135"/>
      <c r="RO76" s="1135"/>
      <c r="RP76" s="1135"/>
      <c r="RQ76" s="1135"/>
      <c r="RR76" s="1135"/>
      <c r="RS76" s="1135"/>
      <c r="RT76" s="1135"/>
      <c r="RU76" s="1135"/>
      <c r="RV76" s="1135"/>
      <c r="RW76" s="1135"/>
      <c r="RX76" s="1135"/>
      <c r="RY76" s="1135"/>
      <c r="RZ76" s="1135"/>
      <c r="SA76" s="1135"/>
      <c r="SB76" s="1135"/>
      <c r="SC76" s="1135"/>
      <c r="SD76" s="1135"/>
      <c r="SE76" s="1135"/>
      <c r="SF76" s="1135"/>
      <c r="SG76" s="1135"/>
      <c r="SH76" s="1135"/>
      <c r="SI76" s="1135"/>
      <c r="SJ76" s="1135"/>
      <c r="SK76" s="1135"/>
      <c r="SL76" s="1135"/>
      <c r="SM76" s="1135"/>
      <c r="SN76" s="1135"/>
      <c r="SO76" s="1135"/>
      <c r="SP76" s="1135"/>
      <c r="SQ76" s="1135"/>
      <c r="SR76" s="1135"/>
      <c r="SS76" s="1135"/>
      <c r="ST76" s="1135"/>
      <c r="SU76" s="1135"/>
      <c r="SV76" s="1135"/>
      <c r="SW76" s="1135"/>
      <c r="SX76" s="1135"/>
      <c r="SY76" s="1135"/>
      <c r="SZ76" s="1135"/>
      <c r="TA76" s="1135"/>
      <c r="TB76" s="1135"/>
      <c r="TC76" s="1135"/>
      <c r="TD76" s="1135"/>
      <c r="TE76" s="1135"/>
      <c r="TF76" s="1135"/>
      <c r="TG76" s="1135"/>
      <c r="TH76" s="1135"/>
      <c r="TI76" s="1135"/>
      <c r="TJ76" s="1135"/>
      <c r="TK76" s="1135"/>
      <c r="TL76" s="1135"/>
      <c r="TM76" s="1135"/>
      <c r="TN76" s="1135"/>
      <c r="TO76" s="1135"/>
      <c r="TP76" s="1135"/>
      <c r="TQ76" s="1135"/>
      <c r="TR76" s="1135"/>
      <c r="TS76" s="1135"/>
      <c r="TT76" s="1135"/>
      <c r="TU76" s="1135"/>
      <c r="TV76" s="1135"/>
      <c r="TW76" s="1135"/>
      <c r="TX76" s="1135"/>
      <c r="TY76" s="1135"/>
      <c r="TZ76" s="1135"/>
      <c r="UA76" s="1135"/>
      <c r="UB76" s="1135"/>
      <c r="UC76" s="1135"/>
      <c r="UD76" s="1135"/>
      <c r="UE76" s="1135"/>
      <c r="UF76" s="1135"/>
      <c r="UG76" s="1135"/>
      <c r="UH76" s="1135"/>
      <c r="UI76" s="1135"/>
      <c r="UJ76" s="1135"/>
      <c r="UK76" s="1135"/>
      <c r="UL76" s="1135"/>
      <c r="UM76" s="1135"/>
      <c r="UN76" s="1135"/>
      <c r="UO76" s="1135"/>
      <c r="UP76" s="1135"/>
      <c r="UQ76" s="1135"/>
      <c r="UR76" s="1135"/>
      <c r="US76" s="1135"/>
      <c r="UT76" s="1135"/>
      <c r="UU76" s="1135"/>
      <c r="UV76" s="1135"/>
      <c r="UW76" s="1135"/>
      <c r="UX76" s="1135"/>
      <c r="UY76" s="1135"/>
      <c r="UZ76" s="1135"/>
      <c r="VA76" s="1135"/>
      <c r="VB76" s="1135"/>
      <c r="VC76" s="1135"/>
      <c r="VD76" s="1135"/>
      <c r="VE76" s="1135"/>
      <c r="VF76" s="1135"/>
      <c r="VG76" s="1135"/>
      <c r="VH76" s="1135"/>
      <c r="VI76" s="1135"/>
      <c r="VJ76" s="1135"/>
      <c r="VK76" s="1135"/>
      <c r="VL76" s="1135"/>
      <c r="VM76" s="1135"/>
      <c r="VN76" s="1135"/>
      <c r="VO76" s="1135"/>
      <c r="VP76" s="1135"/>
      <c r="VQ76" s="1135"/>
      <c r="VR76" s="1135"/>
      <c r="VS76" s="1135"/>
      <c r="VT76" s="1135"/>
      <c r="VU76" s="1135"/>
      <c r="VV76" s="1135"/>
      <c r="VW76" s="1135"/>
      <c r="VX76" s="1135"/>
      <c r="VY76" s="1135"/>
      <c r="VZ76" s="1135"/>
      <c r="WA76" s="1135"/>
      <c r="WB76" s="1135"/>
      <c r="WC76" s="1135"/>
      <c r="WD76" s="1135"/>
      <c r="WE76" s="1135"/>
      <c r="WF76" s="1135"/>
      <c r="WG76" s="1135"/>
      <c r="WH76" s="1135"/>
      <c r="WI76" s="1135"/>
      <c r="WJ76" s="1135"/>
      <c r="WK76" s="1135"/>
      <c r="WL76" s="1135"/>
      <c r="WM76" s="1135"/>
      <c r="WN76" s="1135"/>
      <c r="WO76" s="1135"/>
      <c r="WP76" s="1135"/>
      <c r="WQ76" s="1135"/>
      <c r="WR76" s="1135"/>
      <c r="WS76" s="1135"/>
      <c r="WT76" s="1135"/>
      <c r="WU76" s="1135"/>
      <c r="WV76" s="1135"/>
      <c r="WW76" s="1135"/>
      <c r="WX76" s="1135"/>
      <c r="WY76" s="1135"/>
      <c r="WZ76" s="1135"/>
      <c r="XA76" s="1135"/>
      <c r="XB76" s="1135"/>
      <c r="XC76" s="1135"/>
      <c r="XD76" s="1135"/>
      <c r="XE76" s="1135"/>
      <c r="XF76" s="1135"/>
      <c r="XG76" s="1135"/>
      <c r="XH76" s="1135"/>
      <c r="XI76" s="1135"/>
      <c r="XJ76" s="1135"/>
      <c r="XK76" s="1135"/>
      <c r="XL76" s="1135"/>
      <c r="XM76" s="1135"/>
      <c r="XN76" s="1135"/>
      <c r="XO76" s="1135"/>
      <c r="XP76" s="1135"/>
      <c r="XQ76" s="1135"/>
      <c r="XR76" s="1135"/>
      <c r="XS76" s="1135"/>
      <c r="XT76" s="1135"/>
      <c r="XU76" s="1135"/>
      <c r="XV76" s="1135"/>
      <c r="XW76" s="1135"/>
      <c r="XX76" s="1135"/>
      <c r="XY76" s="1135"/>
      <c r="XZ76" s="1135"/>
      <c r="YA76" s="1135"/>
      <c r="YB76" s="1135"/>
      <c r="YC76" s="1135"/>
      <c r="YD76" s="1135"/>
      <c r="YE76" s="1135"/>
      <c r="YF76" s="1135"/>
      <c r="YG76" s="1135"/>
      <c r="YH76" s="1135"/>
      <c r="YI76" s="1135"/>
      <c r="YJ76" s="1135"/>
      <c r="YK76" s="1135"/>
      <c r="YL76" s="1135"/>
      <c r="YM76" s="1135"/>
      <c r="YN76" s="1135"/>
      <c r="YO76" s="1135"/>
      <c r="YP76" s="1135"/>
      <c r="YQ76" s="1135"/>
      <c r="YR76" s="1135"/>
      <c r="YS76" s="1135"/>
      <c r="YT76" s="1135"/>
      <c r="YU76" s="1135"/>
      <c r="YV76" s="1135"/>
      <c r="YW76" s="1135"/>
      <c r="YX76" s="1135"/>
      <c r="YY76" s="1135"/>
      <c r="YZ76" s="1135"/>
      <c r="ZA76" s="1135"/>
      <c r="ZB76" s="1135"/>
      <c r="ZC76" s="1135"/>
      <c r="ZD76" s="1135"/>
      <c r="ZE76" s="1135"/>
      <c r="ZF76" s="1135"/>
      <c r="ZG76" s="1135"/>
      <c r="ZH76" s="1135"/>
      <c r="ZI76" s="1135"/>
      <c r="ZJ76" s="1135"/>
      <c r="ZK76" s="1135"/>
      <c r="ZL76" s="1135"/>
      <c r="ZM76" s="1135"/>
      <c r="ZN76" s="1135"/>
      <c r="ZO76" s="1135"/>
      <c r="ZP76" s="1135"/>
      <c r="ZQ76" s="1135"/>
      <c r="ZR76" s="1135"/>
      <c r="ZS76" s="1135"/>
      <c r="ZT76" s="1135"/>
      <c r="ZU76" s="1135"/>
      <c r="ZV76" s="1135"/>
      <c r="ZW76" s="1135"/>
      <c r="ZX76" s="1135"/>
      <c r="ZY76" s="1135"/>
      <c r="ZZ76" s="1135"/>
      <c r="AAA76" s="1135"/>
      <c r="AAB76" s="1135"/>
      <c r="AAC76" s="1135"/>
      <c r="AAD76" s="1135"/>
      <c r="AAE76" s="1135"/>
      <c r="AAF76" s="1135"/>
      <c r="AAG76" s="1135"/>
      <c r="AAH76" s="1135"/>
      <c r="AAI76" s="1135"/>
      <c r="AAJ76" s="1135"/>
      <c r="AAK76" s="1135"/>
      <c r="AAL76" s="1135"/>
      <c r="AAM76" s="1135"/>
      <c r="AAN76" s="1135"/>
      <c r="AAO76" s="1135"/>
      <c r="AAP76" s="1135"/>
      <c r="AAQ76" s="1135"/>
      <c r="AAR76" s="1135"/>
      <c r="AAS76" s="1135"/>
      <c r="AAT76" s="1135"/>
      <c r="AAU76" s="1135"/>
      <c r="AAV76" s="1135"/>
      <c r="AAW76" s="1135"/>
      <c r="AAX76" s="1135"/>
      <c r="AAY76" s="1135"/>
      <c r="AAZ76" s="1135"/>
      <c r="ABA76" s="1135"/>
      <c r="ABB76" s="1135"/>
      <c r="ABC76" s="1135"/>
      <c r="ABD76" s="1135"/>
      <c r="ABE76" s="1135"/>
      <c r="ABF76" s="1135"/>
      <c r="ABG76" s="1135"/>
      <c r="ABH76" s="1135"/>
      <c r="ABI76" s="1135"/>
      <c r="ABJ76" s="1135"/>
      <c r="ABK76" s="1135"/>
      <c r="ABL76" s="1135"/>
      <c r="ABM76" s="1135"/>
      <c r="ABN76" s="1135"/>
      <c r="ABO76" s="1135"/>
      <c r="ABP76" s="1135"/>
      <c r="ABQ76" s="1135"/>
      <c r="ABR76" s="1135"/>
      <c r="ABS76" s="1135"/>
      <c r="ABT76" s="1135"/>
      <c r="ABU76" s="1135"/>
      <c r="ABV76" s="1135"/>
      <c r="ABW76" s="1135"/>
      <c r="ABX76" s="1135"/>
      <c r="ABY76" s="1135"/>
      <c r="ABZ76" s="1135"/>
      <c r="ACA76" s="1135"/>
      <c r="ACB76" s="1135"/>
      <c r="ACC76" s="1135"/>
      <c r="ACD76" s="1135"/>
      <c r="ACE76" s="1135"/>
      <c r="ACF76" s="1135"/>
      <c r="ACG76" s="1135"/>
      <c r="ACH76" s="1135"/>
      <c r="ACI76" s="1135"/>
      <c r="ACJ76" s="1135"/>
      <c r="ACK76" s="1135"/>
      <c r="ACL76" s="1135"/>
      <c r="ACM76" s="1135"/>
      <c r="ACN76" s="1135"/>
      <c r="ACO76" s="1135"/>
      <c r="ACP76" s="1135"/>
      <c r="ACQ76" s="1135"/>
      <c r="ACR76" s="1135"/>
      <c r="ACS76" s="1135"/>
      <c r="ACT76" s="1135"/>
      <c r="ACU76" s="1135"/>
      <c r="ACV76" s="1135"/>
      <c r="ACW76" s="1135"/>
      <c r="ACX76" s="1135"/>
      <c r="ACY76" s="1135"/>
      <c r="ACZ76" s="1135"/>
      <c r="ADA76" s="1135"/>
      <c r="ADB76" s="1135"/>
      <c r="ADC76" s="1135"/>
      <c r="ADD76" s="1135"/>
      <c r="ADE76" s="1135"/>
      <c r="ADF76" s="1135"/>
      <c r="ADG76" s="1135"/>
      <c r="ADH76" s="1135"/>
      <c r="ADI76" s="1135"/>
      <c r="ADJ76" s="1135"/>
      <c r="ADK76" s="1135"/>
      <c r="ADL76" s="1135"/>
      <c r="ADM76" s="1135"/>
      <c r="ADN76" s="1135"/>
      <c r="ADO76" s="1135"/>
      <c r="ADP76" s="1135"/>
      <c r="ADQ76" s="1135"/>
      <c r="ADR76" s="1135"/>
      <c r="ADS76" s="1135"/>
      <c r="ADT76" s="1135"/>
      <c r="ADU76" s="1135"/>
      <c r="ADV76" s="1135"/>
      <c r="ADW76" s="1135"/>
      <c r="ADX76" s="1135"/>
      <c r="ADY76" s="1135"/>
      <c r="ADZ76" s="1135"/>
      <c r="AEA76" s="1135"/>
      <c r="AEB76" s="1135"/>
      <c r="AEC76" s="1135"/>
      <c r="AED76" s="1135"/>
      <c r="AEE76" s="1135"/>
      <c r="AEF76" s="1135"/>
      <c r="AEG76" s="1135"/>
      <c r="AEH76" s="1135"/>
      <c r="AEI76" s="1135"/>
      <c r="AEJ76" s="1135"/>
      <c r="AEK76" s="1135"/>
      <c r="AEL76" s="1135"/>
      <c r="AEM76" s="1135"/>
      <c r="AEN76" s="1135"/>
      <c r="AEO76" s="1135"/>
      <c r="AEP76" s="1135"/>
      <c r="AEQ76" s="1135"/>
      <c r="AER76" s="1135"/>
      <c r="AES76" s="1135"/>
      <c r="AET76" s="1135"/>
      <c r="AEU76" s="1135"/>
      <c r="AEV76" s="1135"/>
      <c r="AEW76" s="1135"/>
      <c r="AEX76" s="1135"/>
      <c r="AEY76" s="1135"/>
      <c r="AEZ76" s="1135"/>
      <c r="AFA76" s="1135"/>
      <c r="AFB76" s="1135"/>
      <c r="AFC76" s="1135"/>
      <c r="AFD76" s="1135"/>
      <c r="AFE76" s="1135"/>
      <c r="AFF76" s="1135"/>
      <c r="AFG76" s="1135"/>
      <c r="AFH76" s="1135"/>
      <c r="AFI76" s="1135"/>
      <c r="AFJ76" s="1135"/>
      <c r="AFK76" s="1135"/>
      <c r="AFL76" s="1135"/>
      <c r="AFM76" s="1135"/>
      <c r="AFN76" s="1135"/>
      <c r="AFO76" s="1135"/>
      <c r="AFP76" s="1135"/>
      <c r="AFQ76" s="1135"/>
      <c r="AFR76" s="1135"/>
      <c r="AFS76" s="1135"/>
      <c r="AFT76" s="1135"/>
      <c r="AFU76" s="1135"/>
      <c r="AFV76" s="1135"/>
      <c r="AFW76" s="1135"/>
      <c r="AFX76" s="1135"/>
      <c r="AFY76" s="1135"/>
      <c r="AFZ76" s="1135"/>
      <c r="AGA76" s="1135"/>
      <c r="AGB76" s="1135"/>
      <c r="AGC76" s="1135"/>
      <c r="AGD76" s="1135"/>
      <c r="AGE76" s="1135"/>
      <c r="AGF76" s="1135"/>
      <c r="AGG76" s="1135"/>
      <c r="AGH76" s="1135"/>
      <c r="AGI76" s="1135"/>
      <c r="AGJ76" s="1135"/>
      <c r="AGK76" s="1135"/>
      <c r="AGL76" s="1135"/>
      <c r="AGM76" s="1135"/>
      <c r="AGN76" s="1135"/>
      <c r="AGO76" s="1135"/>
      <c r="AGP76" s="1135"/>
      <c r="AGQ76" s="1135"/>
      <c r="AGR76" s="1135"/>
      <c r="AGS76" s="1135"/>
      <c r="AGT76" s="1135"/>
      <c r="AGU76" s="1135"/>
      <c r="AGV76" s="1135"/>
      <c r="AGW76" s="1135"/>
      <c r="AGX76" s="1135"/>
      <c r="AGY76" s="1135"/>
      <c r="AGZ76" s="1135"/>
      <c r="AHA76" s="1135"/>
      <c r="AHB76" s="1135"/>
      <c r="AHC76" s="1135"/>
      <c r="AHD76" s="1135"/>
      <c r="AHE76" s="1135"/>
      <c r="AHF76" s="1135"/>
      <c r="AHG76" s="1135"/>
      <c r="AHH76" s="1135"/>
      <c r="AHI76" s="1135"/>
      <c r="AHJ76" s="1135"/>
      <c r="AHK76" s="1135"/>
      <c r="AHL76" s="1135"/>
      <c r="AHM76" s="1135"/>
      <c r="AHN76" s="1135"/>
      <c r="AHO76" s="1135"/>
      <c r="AHP76" s="1135"/>
      <c r="AHQ76" s="1135"/>
      <c r="AHR76" s="1135"/>
      <c r="AHS76" s="1135"/>
      <c r="AHT76" s="1135"/>
      <c r="AHU76" s="1135"/>
      <c r="AHV76" s="1135"/>
      <c r="AHW76" s="1135"/>
      <c r="AHX76" s="1135"/>
      <c r="AHY76" s="1135"/>
      <c r="AHZ76" s="1135"/>
      <c r="AIA76" s="1135"/>
      <c r="AIB76" s="1135"/>
      <c r="AIC76" s="1135"/>
      <c r="AID76" s="1135"/>
      <c r="AIE76" s="1135"/>
      <c r="AIF76" s="1135"/>
      <c r="AIG76" s="1135"/>
      <c r="AIH76" s="1135"/>
      <c r="AII76" s="1135"/>
      <c r="AIJ76" s="1135"/>
      <c r="AIK76" s="1135"/>
      <c r="AIL76" s="1135"/>
      <c r="AIM76" s="1135"/>
      <c r="AIN76" s="1135"/>
      <c r="AIO76" s="1135"/>
      <c r="AIP76" s="1135"/>
      <c r="AIQ76" s="1135"/>
      <c r="AIR76" s="1135"/>
      <c r="AIS76" s="1135"/>
      <c r="AIT76" s="1135"/>
      <c r="AIU76" s="1135"/>
      <c r="AIV76" s="1135"/>
      <c r="AIW76" s="1135"/>
      <c r="AIX76" s="1135"/>
      <c r="AIY76" s="1135"/>
      <c r="AIZ76" s="1135"/>
      <c r="AJA76" s="1135"/>
      <c r="AJB76" s="1135"/>
      <c r="AJC76" s="1135"/>
      <c r="AJD76" s="1135"/>
      <c r="AJE76" s="1135"/>
      <c r="AJF76" s="1135"/>
      <c r="AJG76" s="1135"/>
      <c r="AJH76" s="1135"/>
      <c r="AJI76" s="1135"/>
      <c r="AJJ76" s="1135"/>
      <c r="AJK76" s="1135"/>
      <c r="AJL76" s="1135"/>
      <c r="AJM76" s="1135"/>
      <c r="AJN76" s="1135"/>
      <c r="AJO76" s="1135"/>
      <c r="AJP76" s="1135"/>
      <c r="AJQ76" s="1135"/>
      <c r="AJR76" s="1135"/>
      <c r="AJS76" s="1135"/>
      <c r="AJT76" s="1135"/>
      <c r="AJU76" s="1135"/>
      <c r="AJV76" s="1135"/>
      <c r="AJW76" s="1135"/>
      <c r="AJX76" s="1135"/>
      <c r="AJY76" s="1135"/>
      <c r="AJZ76" s="1135"/>
      <c r="AKA76" s="1135"/>
      <c r="AKB76" s="1135"/>
      <c r="AKC76" s="1135"/>
      <c r="AKD76" s="1135"/>
      <c r="AKE76" s="1135"/>
      <c r="AKF76" s="1135"/>
      <c r="AKG76" s="1135"/>
      <c r="AKH76" s="1135"/>
      <c r="AKI76" s="1135"/>
      <c r="AKJ76" s="1135"/>
      <c r="AKK76" s="1135"/>
      <c r="AKL76" s="1135"/>
      <c r="AKM76" s="1135"/>
      <c r="AKN76" s="1135"/>
      <c r="AKO76" s="1135"/>
      <c r="AKP76" s="1135"/>
      <c r="AKQ76" s="1135"/>
      <c r="AKR76" s="1135"/>
      <c r="AKS76" s="1135"/>
      <c r="AKT76" s="1135"/>
      <c r="AKU76" s="1135"/>
      <c r="AKV76" s="1135"/>
      <c r="AKW76" s="1135"/>
      <c r="AKX76" s="1135"/>
      <c r="AKY76" s="1135"/>
      <c r="AKZ76" s="1135"/>
      <c r="ALA76" s="1135"/>
      <c r="ALB76" s="1135"/>
      <c r="ALC76" s="1135"/>
      <c r="ALD76" s="1135"/>
      <c r="ALE76" s="1135"/>
      <c r="ALF76" s="1135"/>
      <c r="ALG76" s="1135"/>
      <c r="ALH76" s="1135"/>
      <c r="ALI76" s="1135"/>
      <c r="ALJ76" s="1135"/>
      <c r="ALK76" s="1135"/>
      <c r="ALL76" s="1135"/>
      <c r="ALM76" s="1135"/>
      <c r="ALN76" s="1135"/>
      <c r="ALO76" s="1135"/>
      <c r="ALP76" s="1135"/>
      <c r="ALQ76" s="1135"/>
      <c r="ALR76" s="1135"/>
      <c r="ALS76" s="1135"/>
      <c r="ALT76" s="1135"/>
      <c r="ALU76" s="1135"/>
      <c r="ALV76" s="1135"/>
      <c r="ALW76" s="1135"/>
      <c r="ALX76" s="1135"/>
      <c r="ALY76" s="1135"/>
      <c r="ALZ76" s="1135"/>
      <c r="AMA76" s="1135"/>
      <c r="AMB76" s="1135"/>
      <c r="AMC76" s="1135"/>
      <c r="AMD76" s="1135"/>
      <c r="AME76" s="1135"/>
      <c r="AMF76" s="1135"/>
      <c r="AMG76" s="1135"/>
      <c r="AMH76" s="1135"/>
      <c r="AMI76" s="1135"/>
      <c r="AMJ76" s="1135"/>
      <c r="AMK76" s="1135"/>
      <c r="AML76" s="1135"/>
      <c r="AMM76" s="1135"/>
      <c r="AMN76" s="1135"/>
      <c r="AMO76" s="1135"/>
      <c r="AMP76" s="1135"/>
      <c r="AMQ76" s="1135"/>
      <c r="AMR76" s="1135"/>
      <c r="AMS76" s="1135"/>
      <c r="AMT76" s="1135"/>
      <c r="AMU76" s="1135"/>
      <c r="AMV76" s="1135"/>
      <c r="AMW76" s="1135"/>
      <c r="AMX76" s="1135"/>
      <c r="AMY76" s="1135"/>
      <c r="AMZ76" s="1135"/>
      <c r="ANA76" s="1135"/>
      <c r="ANB76" s="1135"/>
      <c r="ANC76" s="1135"/>
      <c r="AND76" s="1135"/>
      <c r="ANE76" s="1135"/>
      <c r="ANF76" s="1135"/>
      <c r="ANG76" s="1135"/>
      <c r="ANH76" s="1135"/>
      <c r="ANI76" s="1135"/>
      <c r="ANJ76" s="1135"/>
      <c r="ANK76" s="1135"/>
      <c r="ANL76" s="1135"/>
      <c r="ANM76" s="1135"/>
      <c r="ANN76" s="1135"/>
      <c r="ANO76" s="1135"/>
      <c r="ANP76" s="1135"/>
      <c r="ANQ76" s="1135"/>
      <c r="ANR76" s="1135"/>
      <c r="ANS76" s="1135"/>
      <c r="ANT76" s="1135"/>
      <c r="ANU76" s="1135"/>
      <c r="ANV76" s="1135"/>
      <c r="ANW76" s="1135"/>
      <c r="ANX76" s="1135"/>
      <c r="ANY76" s="1135"/>
      <c r="ANZ76" s="1135"/>
      <c r="AOA76" s="1135"/>
      <c r="AOB76" s="1135"/>
      <c r="AOC76" s="1135"/>
      <c r="AOD76" s="1135"/>
      <c r="AOE76" s="1135"/>
      <c r="AOF76" s="1135"/>
      <c r="AOG76" s="1135"/>
      <c r="AOH76" s="1135"/>
      <c r="AOI76" s="1135"/>
      <c r="AOJ76" s="1135"/>
      <c r="AOK76" s="1135"/>
      <c r="AOL76" s="1135"/>
      <c r="AOM76" s="1135"/>
      <c r="AON76" s="1135"/>
      <c r="AOO76" s="1135"/>
      <c r="AOP76" s="1135"/>
      <c r="AOQ76" s="1135"/>
      <c r="AOR76" s="1135"/>
      <c r="AOS76" s="1135"/>
      <c r="AOT76" s="1135"/>
      <c r="AOU76" s="1135"/>
      <c r="AOV76" s="1135"/>
      <c r="AOW76" s="1135"/>
      <c r="AOX76" s="1135"/>
      <c r="AOY76" s="1135"/>
      <c r="AOZ76" s="1135"/>
      <c r="APA76" s="1135"/>
      <c r="APB76" s="1135"/>
      <c r="APC76" s="1135"/>
      <c r="APD76" s="1135"/>
      <c r="APE76" s="1135"/>
      <c r="APF76" s="1135"/>
      <c r="APG76" s="1135"/>
      <c r="APH76" s="1135"/>
      <c r="API76" s="1135"/>
      <c r="APJ76" s="1135"/>
      <c r="APK76" s="1135"/>
      <c r="APL76" s="1135"/>
      <c r="APM76" s="1135"/>
      <c r="APN76" s="1135"/>
      <c r="APO76" s="1135"/>
      <c r="APP76" s="1135"/>
      <c r="APQ76" s="1135"/>
      <c r="APR76" s="1135"/>
      <c r="APS76" s="1135"/>
      <c r="APT76" s="1135"/>
      <c r="APU76" s="1135"/>
      <c r="APV76" s="1135"/>
      <c r="APW76" s="1135"/>
      <c r="APX76" s="1135"/>
      <c r="APY76" s="1135"/>
      <c r="APZ76" s="1135"/>
      <c r="AQA76" s="1135"/>
      <c r="AQB76" s="1135"/>
      <c r="AQC76" s="1135"/>
      <c r="AQD76" s="1135"/>
      <c r="AQE76" s="1135"/>
      <c r="AQF76" s="1135"/>
      <c r="AQG76" s="1135"/>
      <c r="AQH76" s="1135"/>
      <c r="AQI76" s="1135"/>
      <c r="AQJ76" s="1135"/>
      <c r="AQK76" s="1135"/>
      <c r="AQL76" s="1135"/>
      <c r="AQM76" s="1135"/>
      <c r="AQN76" s="1135"/>
      <c r="AQO76" s="1135"/>
      <c r="AQP76" s="1135"/>
      <c r="AQQ76" s="1135"/>
      <c r="AQR76" s="1135"/>
      <c r="AQS76" s="1135"/>
      <c r="AQT76" s="1135"/>
      <c r="AQU76" s="1135"/>
      <c r="AQV76" s="1135"/>
      <c r="AQW76" s="1135"/>
      <c r="AQX76" s="1135"/>
      <c r="AQY76" s="1135"/>
      <c r="AQZ76" s="1135"/>
      <c r="ARA76" s="1135"/>
      <c r="ARB76" s="1135"/>
      <c r="ARC76" s="1135"/>
      <c r="ARD76" s="1135"/>
      <c r="ARE76" s="1135"/>
      <c r="ARF76" s="1135"/>
      <c r="ARG76" s="1135"/>
      <c r="ARH76" s="1135"/>
      <c r="ARI76" s="1135"/>
      <c r="ARJ76" s="1135"/>
      <c r="ARK76" s="1135"/>
      <c r="ARL76" s="1135"/>
      <c r="ARM76" s="1135"/>
      <c r="ARN76" s="1135"/>
      <c r="ARO76" s="1135"/>
      <c r="ARP76" s="1135"/>
      <c r="ARQ76" s="1135"/>
      <c r="ARR76" s="1135"/>
      <c r="ARS76" s="1135"/>
      <c r="ART76" s="1135"/>
      <c r="ARU76" s="1135"/>
      <c r="ARV76" s="1135"/>
      <c r="ARW76" s="1135"/>
      <c r="ARX76" s="1135"/>
      <c r="ARY76" s="1135"/>
      <c r="ARZ76" s="1135"/>
      <c r="ASA76" s="1135"/>
      <c r="ASB76" s="1135"/>
      <c r="ASC76" s="1135"/>
      <c r="ASD76" s="1135"/>
      <c r="ASE76" s="1135"/>
      <c r="ASF76" s="1135"/>
      <c r="ASG76" s="1135"/>
      <c r="ASH76" s="1135"/>
      <c r="ASI76" s="1135"/>
      <c r="ASJ76" s="1135"/>
      <c r="ASK76" s="1135"/>
      <c r="ASL76" s="1135"/>
      <c r="ASM76" s="1135"/>
      <c r="ASN76" s="1135"/>
      <c r="ASO76" s="1135"/>
      <c r="ASP76" s="1135"/>
      <c r="ASQ76" s="1135"/>
      <c r="ASR76" s="1135"/>
      <c r="ASS76" s="1135"/>
      <c r="AST76" s="1135"/>
      <c r="ASU76" s="1135"/>
      <c r="ASV76" s="1135"/>
      <c r="ASW76" s="1135"/>
      <c r="ASX76" s="1135"/>
      <c r="ASY76" s="1135"/>
      <c r="ASZ76" s="1135"/>
      <c r="ATA76" s="1135"/>
      <c r="ATB76" s="1135"/>
      <c r="ATC76" s="1135"/>
      <c r="ATD76" s="1135"/>
      <c r="ATE76" s="1135"/>
      <c r="ATF76" s="1135"/>
      <c r="ATG76" s="1135"/>
      <c r="ATH76" s="1135"/>
      <c r="ATI76" s="1135"/>
      <c r="ATJ76" s="1135"/>
      <c r="ATK76" s="1135"/>
      <c r="ATL76" s="1135"/>
      <c r="ATM76" s="1135"/>
      <c r="ATN76" s="1135"/>
      <c r="ATO76" s="1135"/>
      <c r="ATP76" s="1135"/>
      <c r="ATQ76" s="1135"/>
      <c r="ATR76" s="1135"/>
      <c r="ATS76" s="1135"/>
      <c r="ATT76" s="1135"/>
      <c r="ATU76" s="1135"/>
      <c r="ATV76" s="1135"/>
      <c r="ATW76" s="1135"/>
      <c r="ATX76" s="1135"/>
      <c r="ATY76" s="1135"/>
      <c r="ATZ76" s="1135"/>
      <c r="AUA76" s="1135"/>
      <c r="AUB76" s="1135"/>
      <c r="AUC76" s="1135"/>
      <c r="AUD76" s="1135"/>
      <c r="AUE76" s="1135"/>
      <c r="AUF76" s="1135"/>
      <c r="AUG76" s="1135"/>
      <c r="AUH76" s="1135"/>
      <c r="AUI76" s="1135"/>
      <c r="AUJ76" s="1135"/>
      <c r="AUK76" s="1135"/>
      <c r="AUL76" s="1135"/>
      <c r="AUM76" s="1135"/>
      <c r="AUN76" s="1135"/>
      <c r="AUO76" s="1135"/>
      <c r="AUP76" s="1135"/>
      <c r="AUQ76" s="1135"/>
      <c r="AUR76" s="1135"/>
      <c r="AUS76" s="1135"/>
      <c r="AUT76" s="1135"/>
      <c r="AUU76" s="1135"/>
      <c r="AUV76" s="1135"/>
      <c r="AUW76" s="1135"/>
      <c r="AUX76" s="1135"/>
      <c r="AUY76" s="1135"/>
      <c r="AUZ76" s="1135"/>
      <c r="AVA76" s="1135"/>
      <c r="AVB76" s="1135"/>
      <c r="AVC76" s="1135"/>
      <c r="AVD76" s="1135"/>
      <c r="AVE76" s="1135"/>
      <c r="AVF76" s="1135"/>
      <c r="AVG76" s="1135"/>
      <c r="AVH76" s="1135"/>
      <c r="AVI76" s="1135"/>
      <c r="AVJ76" s="1135"/>
      <c r="AVK76" s="1135"/>
      <c r="AVL76" s="1135"/>
      <c r="AVM76" s="1135"/>
      <c r="AVN76" s="1135"/>
      <c r="AVO76" s="1135"/>
      <c r="AVP76" s="1135"/>
      <c r="AVQ76" s="1135"/>
      <c r="AVR76" s="1135"/>
      <c r="AVS76" s="1135"/>
      <c r="AVT76" s="1135"/>
      <c r="AVU76" s="1135"/>
      <c r="AVV76" s="1135"/>
      <c r="AVW76" s="1135"/>
      <c r="AVX76" s="1135"/>
      <c r="AVY76" s="1135"/>
      <c r="AVZ76" s="1135"/>
      <c r="AWA76" s="1135"/>
      <c r="AWB76" s="1135"/>
      <c r="AWC76" s="1135"/>
      <c r="AWD76" s="1135"/>
      <c r="AWE76" s="1135"/>
      <c r="AWF76" s="1135"/>
      <c r="AWG76" s="1135"/>
      <c r="AWH76" s="1135"/>
      <c r="AWI76" s="1135"/>
      <c r="AWJ76" s="1135"/>
      <c r="AWK76" s="1135"/>
      <c r="AWL76" s="1135"/>
      <c r="AWM76" s="1135"/>
      <c r="AWN76" s="1135"/>
      <c r="AWO76" s="1135"/>
      <c r="AWP76" s="1135"/>
      <c r="AWQ76" s="1135"/>
      <c r="AWR76" s="1135"/>
      <c r="AWS76" s="1135"/>
      <c r="AWT76" s="1135"/>
      <c r="AWU76" s="1135"/>
      <c r="AWV76" s="1135"/>
      <c r="AWW76" s="1135"/>
      <c r="AWX76" s="1135"/>
      <c r="AWY76" s="1135"/>
      <c r="AWZ76" s="1135"/>
      <c r="AXA76" s="1135"/>
      <c r="AXB76" s="1135"/>
      <c r="AXC76" s="1135"/>
      <c r="AXD76" s="1135"/>
      <c r="AXE76" s="1135"/>
      <c r="AXF76" s="1135"/>
      <c r="AXG76" s="1135"/>
      <c r="AXH76" s="1135"/>
      <c r="AXI76" s="1135"/>
      <c r="AXJ76" s="1135"/>
      <c r="AXK76" s="1135"/>
      <c r="AXL76" s="1135"/>
      <c r="AXM76" s="1135"/>
      <c r="AXN76" s="1135"/>
      <c r="AXO76" s="1135"/>
      <c r="AXP76" s="1135"/>
      <c r="AXQ76" s="1135"/>
      <c r="AXR76" s="1135"/>
      <c r="AXS76" s="1135"/>
      <c r="AXT76" s="1135"/>
      <c r="AXU76" s="1135"/>
      <c r="AXV76" s="1135"/>
      <c r="AXW76" s="1135"/>
      <c r="AXX76" s="1135"/>
      <c r="AXY76" s="1135"/>
      <c r="AXZ76" s="1135"/>
      <c r="AYA76" s="1135"/>
      <c r="AYB76" s="1135"/>
      <c r="AYC76" s="1135"/>
      <c r="AYD76" s="1135"/>
      <c r="AYE76" s="1135"/>
      <c r="AYF76" s="1135"/>
      <c r="AYG76" s="1135"/>
      <c r="AYH76" s="1135"/>
      <c r="AYI76" s="1135"/>
      <c r="AYJ76" s="1135"/>
      <c r="AYK76" s="1135"/>
      <c r="AYL76" s="1135"/>
      <c r="AYM76" s="1135"/>
      <c r="AYN76" s="1135"/>
      <c r="AYO76" s="1135"/>
      <c r="AYP76" s="1135"/>
      <c r="AYQ76" s="1135"/>
      <c r="AYR76" s="1135"/>
      <c r="AYS76" s="1135"/>
      <c r="AYT76" s="1135"/>
      <c r="AYU76" s="1135"/>
      <c r="AYV76" s="1135"/>
      <c r="AYW76" s="1135"/>
      <c r="AYX76" s="1135"/>
      <c r="AYY76" s="1135"/>
      <c r="AYZ76" s="1135"/>
      <c r="AZA76" s="1135"/>
      <c r="AZB76" s="1135"/>
      <c r="AZC76" s="1135"/>
      <c r="AZD76" s="1135"/>
      <c r="AZE76" s="1135"/>
      <c r="AZF76" s="1135"/>
      <c r="AZG76" s="1135"/>
      <c r="AZH76" s="1135"/>
      <c r="AZI76" s="1135"/>
      <c r="AZJ76" s="1135"/>
      <c r="AZK76" s="1135"/>
      <c r="AZL76" s="1135"/>
      <c r="AZM76" s="1135"/>
      <c r="AZN76" s="1135"/>
      <c r="AZO76" s="1135"/>
      <c r="AZP76" s="1135"/>
      <c r="AZQ76" s="1135"/>
      <c r="AZR76" s="1135"/>
      <c r="AZS76" s="1135"/>
      <c r="AZT76" s="1135"/>
      <c r="AZU76" s="1135"/>
      <c r="AZV76" s="1135"/>
      <c r="AZW76" s="1135"/>
      <c r="AZX76" s="1135"/>
      <c r="AZY76" s="1135"/>
      <c r="AZZ76" s="1135"/>
      <c r="BAA76" s="1135"/>
      <c r="BAB76" s="1135"/>
      <c r="BAC76" s="1135"/>
      <c r="BAD76" s="1135"/>
      <c r="BAE76" s="1135"/>
      <c r="BAF76" s="1135"/>
      <c r="BAG76" s="1135"/>
      <c r="BAH76" s="1135"/>
      <c r="BAI76" s="1135"/>
      <c r="BAJ76" s="1135"/>
      <c r="BAK76" s="1135"/>
      <c r="BAL76" s="1135"/>
      <c r="BAM76" s="1135"/>
      <c r="BAN76" s="1135"/>
      <c r="BAO76" s="1135"/>
      <c r="BAP76" s="1135"/>
      <c r="BAQ76" s="1135"/>
      <c r="BAR76" s="1135"/>
      <c r="BAS76" s="1135"/>
      <c r="BAT76" s="1135"/>
      <c r="BAU76" s="1135"/>
      <c r="BAV76" s="1135"/>
      <c r="BAW76" s="1135"/>
      <c r="BAX76" s="1135"/>
      <c r="BAY76" s="1135"/>
      <c r="BAZ76" s="1135"/>
      <c r="BBA76" s="1135"/>
      <c r="BBB76" s="1135"/>
      <c r="BBC76" s="1135"/>
      <c r="BBD76" s="1135"/>
      <c r="BBE76" s="1135"/>
      <c r="BBF76" s="1135"/>
      <c r="BBG76" s="1135"/>
      <c r="BBH76" s="1135"/>
      <c r="BBI76" s="1135"/>
      <c r="BBJ76" s="1135"/>
      <c r="BBK76" s="1135"/>
      <c r="BBL76" s="1135"/>
      <c r="BBM76" s="1135"/>
      <c r="BBN76" s="1135"/>
      <c r="BBO76" s="1135"/>
      <c r="BBP76" s="1135"/>
      <c r="BBQ76" s="1135"/>
      <c r="BBR76" s="1135"/>
      <c r="BBS76" s="1135"/>
      <c r="BBT76" s="1135"/>
      <c r="BBU76" s="1135"/>
      <c r="BBV76" s="1135"/>
      <c r="BBW76" s="1135"/>
      <c r="BBX76" s="1135"/>
      <c r="BBY76" s="1135"/>
      <c r="BBZ76" s="1135"/>
      <c r="BCA76" s="1135"/>
      <c r="BCB76" s="1135"/>
      <c r="BCC76" s="1135"/>
      <c r="BCD76" s="1135"/>
      <c r="BCE76" s="1135"/>
      <c r="BCF76" s="1135"/>
      <c r="BCG76" s="1135"/>
      <c r="BCH76" s="1135"/>
      <c r="BCI76" s="1135"/>
      <c r="BCJ76" s="1135"/>
      <c r="BCK76" s="1135"/>
      <c r="BCL76" s="1135"/>
      <c r="BCM76" s="1135"/>
      <c r="BCN76" s="1135"/>
      <c r="BCO76" s="1135"/>
      <c r="BCP76" s="1135"/>
      <c r="BCQ76" s="1135"/>
      <c r="BCR76" s="1135"/>
      <c r="BCS76" s="1135"/>
      <c r="BCT76" s="1135"/>
      <c r="BCU76" s="1135"/>
      <c r="BCV76" s="1135"/>
      <c r="BCW76" s="1135"/>
      <c r="BCX76" s="1135"/>
      <c r="BCY76" s="1135"/>
      <c r="BCZ76" s="1135"/>
      <c r="BDA76" s="1135"/>
      <c r="BDB76" s="1135"/>
      <c r="BDC76" s="1135"/>
      <c r="BDD76" s="1135"/>
      <c r="BDE76" s="1135"/>
      <c r="BDF76" s="1135"/>
      <c r="BDG76" s="1135"/>
      <c r="BDH76" s="1135"/>
      <c r="BDI76" s="1135"/>
      <c r="BDJ76" s="1135"/>
      <c r="BDK76" s="1135"/>
      <c r="BDL76" s="1135"/>
      <c r="BDM76" s="1135"/>
      <c r="BDN76" s="1135"/>
      <c r="BDO76" s="1135"/>
      <c r="BDP76" s="1135"/>
      <c r="BDQ76" s="1135"/>
      <c r="BDR76" s="1135"/>
      <c r="BDS76" s="1135"/>
      <c r="BDT76" s="1135"/>
      <c r="BDU76" s="1135"/>
      <c r="BDV76" s="1135"/>
      <c r="BDW76" s="1135"/>
      <c r="BDX76" s="1135"/>
      <c r="BDY76" s="1135"/>
      <c r="BDZ76" s="1135"/>
      <c r="BEA76" s="1135"/>
      <c r="BEB76" s="1135"/>
      <c r="BEC76" s="1135"/>
      <c r="BED76" s="1135"/>
      <c r="BEE76" s="1135"/>
      <c r="BEF76" s="1135"/>
      <c r="BEG76" s="1135"/>
      <c r="BEH76" s="1135"/>
      <c r="BEI76" s="1135"/>
      <c r="BEJ76" s="1135"/>
      <c r="BEK76" s="1135"/>
      <c r="BEL76" s="1135"/>
      <c r="BEM76" s="1135"/>
      <c r="BEN76" s="1135"/>
      <c r="BEO76" s="1135"/>
      <c r="BEP76" s="1135"/>
      <c r="BEQ76" s="1135"/>
      <c r="BER76" s="1135"/>
      <c r="BES76" s="1135"/>
      <c r="BET76" s="1135"/>
      <c r="BEU76" s="1135"/>
      <c r="BEV76" s="1135"/>
      <c r="BEW76" s="1135"/>
      <c r="BEX76" s="1135"/>
      <c r="BEY76" s="1135"/>
      <c r="BEZ76" s="1135"/>
      <c r="BFA76" s="1135"/>
      <c r="BFB76" s="1135"/>
      <c r="BFC76" s="1135"/>
      <c r="BFD76" s="1135"/>
      <c r="BFE76" s="1135"/>
      <c r="BFF76" s="1135"/>
      <c r="BFG76" s="1135"/>
      <c r="BFH76" s="1135"/>
      <c r="BFI76" s="1135"/>
      <c r="BFJ76" s="1135"/>
      <c r="BFK76" s="1135"/>
      <c r="BFL76" s="1135"/>
      <c r="BFM76" s="1135"/>
      <c r="BFN76" s="1135"/>
      <c r="BFO76" s="1135"/>
      <c r="BFP76" s="1135"/>
      <c r="BFQ76" s="1135"/>
      <c r="BFR76" s="1135"/>
      <c r="BFS76" s="1135"/>
      <c r="BFT76" s="1135"/>
      <c r="BFU76" s="1135"/>
      <c r="BFV76" s="1135"/>
      <c r="BFW76" s="1135"/>
      <c r="BFX76" s="1135"/>
      <c r="BFY76" s="1135"/>
      <c r="BFZ76" s="1135"/>
      <c r="BGA76" s="1135"/>
      <c r="BGB76" s="1135"/>
      <c r="BGC76" s="1135"/>
      <c r="BGD76" s="1135"/>
      <c r="BGE76" s="1135"/>
      <c r="BGF76" s="1135"/>
      <c r="BGG76" s="1135"/>
      <c r="BGH76" s="1135"/>
      <c r="BGI76" s="1135"/>
      <c r="BGJ76" s="1135"/>
      <c r="BGK76" s="1135"/>
      <c r="BGL76" s="1135"/>
      <c r="BGM76" s="1135"/>
      <c r="BGN76" s="1135"/>
      <c r="BGO76" s="1135"/>
      <c r="BGP76" s="1135"/>
      <c r="BGQ76" s="1135"/>
      <c r="BGR76" s="1135"/>
      <c r="BGS76" s="1135"/>
      <c r="BGT76" s="1135"/>
      <c r="BGU76" s="1135"/>
      <c r="BGV76" s="1135"/>
      <c r="BGW76" s="1135"/>
      <c r="BGX76" s="1135"/>
      <c r="BGY76" s="1135"/>
      <c r="BGZ76" s="1135"/>
      <c r="BHA76" s="1135"/>
      <c r="BHB76" s="1135"/>
      <c r="BHC76" s="1135"/>
      <c r="BHD76" s="1135"/>
      <c r="BHE76" s="1135"/>
      <c r="BHF76" s="1135"/>
      <c r="BHG76" s="1135"/>
      <c r="BHH76" s="1135"/>
      <c r="BHI76" s="1135"/>
      <c r="BHJ76" s="1135"/>
      <c r="BHK76" s="1135"/>
      <c r="BHL76" s="1135"/>
      <c r="BHM76" s="1135"/>
      <c r="BHN76" s="1135"/>
      <c r="BHO76" s="1135"/>
      <c r="BHP76" s="1135"/>
      <c r="BHQ76" s="1135"/>
      <c r="BHR76" s="1135"/>
      <c r="BHS76" s="1135"/>
      <c r="BHT76" s="1135"/>
      <c r="BHU76" s="1135"/>
      <c r="BHV76" s="1135"/>
      <c r="BHW76" s="1135"/>
      <c r="BHX76" s="1135"/>
      <c r="BHY76" s="1135"/>
      <c r="BHZ76" s="1135"/>
      <c r="BIA76" s="1135"/>
      <c r="BIB76" s="1135"/>
      <c r="BIC76" s="1135"/>
      <c r="BID76" s="1135"/>
      <c r="BIE76" s="1135"/>
      <c r="BIF76" s="1135"/>
      <c r="BIG76" s="1135"/>
      <c r="BIH76" s="1135"/>
      <c r="BII76" s="1135"/>
      <c r="BIJ76" s="1135"/>
      <c r="BIK76" s="1135"/>
      <c r="BIL76" s="1135"/>
      <c r="BIM76" s="1135"/>
      <c r="BIN76" s="1135"/>
      <c r="BIO76" s="1135"/>
      <c r="BIP76" s="1135"/>
      <c r="BIQ76" s="1135"/>
      <c r="BIR76" s="1135"/>
      <c r="BIS76" s="1135"/>
      <c r="BIT76" s="1135"/>
      <c r="BIU76" s="1135"/>
      <c r="BIV76" s="1135"/>
      <c r="BIW76" s="1135"/>
      <c r="BIX76" s="1135"/>
      <c r="BIY76" s="1135"/>
      <c r="BIZ76" s="1135"/>
      <c r="BJA76" s="1135"/>
      <c r="BJB76" s="1135"/>
      <c r="BJC76" s="1135"/>
      <c r="BJD76" s="1135"/>
      <c r="BJE76" s="1135"/>
      <c r="BJF76" s="1135"/>
      <c r="BJG76" s="1135"/>
      <c r="BJH76" s="1135"/>
      <c r="BJI76" s="1135"/>
      <c r="BJJ76" s="1135"/>
      <c r="BJK76" s="1135"/>
      <c r="BJL76" s="1135"/>
      <c r="BJM76" s="1135"/>
      <c r="BJN76" s="1135"/>
      <c r="BJO76" s="1135"/>
      <c r="BJP76" s="1135"/>
      <c r="BJQ76" s="1135"/>
      <c r="BJR76" s="1135"/>
      <c r="BJS76" s="1135"/>
      <c r="BJT76" s="1135"/>
      <c r="BJU76" s="1135"/>
      <c r="BJV76" s="1135"/>
      <c r="BJW76" s="1135"/>
      <c r="BJX76" s="1135"/>
      <c r="BJY76" s="1135"/>
      <c r="BJZ76" s="1135"/>
      <c r="BKA76" s="1135"/>
      <c r="BKB76" s="1135"/>
      <c r="BKC76" s="1135"/>
      <c r="BKD76" s="1135"/>
      <c r="BKE76" s="1135"/>
      <c r="BKF76" s="1135"/>
      <c r="BKG76" s="1135"/>
      <c r="BKH76" s="1135"/>
      <c r="BKI76" s="1135"/>
      <c r="BKJ76" s="1135"/>
      <c r="BKK76" s="1135"/>
      <c r="BKL76" s="1135"/>
      <c r="BKM76" s="1135"/>
      <c r="BKN76" s="1135"/>
      <c r="BKO76" s="1135"/>
      <c r="BKP76" s="1135"/>
      <c r="BKQ76" s="1135"/>
      <c r="BKR76" s="1135"/>
      <c r="BKS76" s="1135"/>
      <c r="BKT76" s="1135"/>
      <c r="BKU76" s="1135"/>
      <c r="BKV76" s="1135"/>
      <c r="BKW76" s="1135"/>
      <c r="BKX76" s="1135"/>
      <c r="BKY76" s="1135"/>
      <c r="BKZ76" s="1135"/>
      <c r="BLA76" s="1135"/>
      <c r="BLB76" s="1135"/>
      <c r="BLC76" s="1135"/>
      <c r="BLD76" s="1135"/>
      <c r="BLE76" s="1135"/>
      <c r="BLF76" s="1135"/>
      <c r="BLG76" s="1135"/>
      <c r="BLH76" s="1135"/>
      <c r="BLI76" s="1135"/>
      <c r="BLJ76" s="1135"/>
      <c r="BLK76" s="1135"/>
      <c r="BLL76" s="1135"/>
      <c r="BLM76" s="1135"/>
      <c r="BLN76" s="1135"/>
      <c r="BLO76" s="1135"/>
      <c r="BLP76" s="1135"/>
      <c r="BLQ76" s="1135"/>
      <c r="BLR76" s="1135"/>
      <c r="BLS76" s="1135"/>
      <c r="BLT76" s="1135"/>
      <c r="BLU76" s="1135"/>
      <c r="BLV76" s="1135"/>
      <c r="BLW76" s="1135"/>
      <c r="BLX76" s="1135"/>
      <c r="BLY76" s="1135"/>
      <c r="BLZ76" s="1135"/>
      <c r="BMA76" s="1135"/>
      <c r="BMB76" s="1135"/>
      <c r="BMC76" s="1135"/>
      <c r="BMD76" s="1135"/>
      <c r="BME76" s="1135"/>
      <c r="BMF76" s="1135"/>
      <c r="BMG76" s="1135"/>
      <c r="BMH76" s="1135"/>
      <c r="BMI76" s="1135"/>
      <c r="BMJ76" s="1135"/>
      <c r="BMK76" s="1135"/>
      <c r="BML76" s="1135"/>
      <c r="BMM76" s="1135"/>
      <c r="BMN76" s="1135"/>
      <c r="BMO76" s="1135"/>
      <c r="BMP76" s="1135"/>
      <c r="BMQ76" s="1135"/>
      <c r="BMR76" s="1135"/>
      <c r="BMS76" s="1135"/>
      <c r="BMT76" s="1135"/>
      <c r="BMU76" s="1135"/>
      <c r="BMV76" s="1135"/>
      <c r="BMW76" s="1135"/>
      <c r="BMX76" s="1135"/>
      <c r="BMY76" s="1135"/>
      <c r="BMZ76" s="1135"/>
      <c r="BNA76" s="1135"/>
      <c r="BNB76" s="1135"/>
      <c r="BNC76" s="1135"/>
      <c r="BND76" s="1135"/>
      <c r="BNE76" s="1135"/>
      <c r="BNF76" s="1135"/>
      <c r="BNG76" s="1135"/>
      <c r="BNH76" s="1135"/>
      <c r="BNI76" s="1135"/>
      <c r="BNJ76" s="1135"/>
      <c r="BNK76" s="1135"/>
      <c r="BNL76" s="1135"/>
      <c r="BNM76" s="1135"/>
      <c r="BNN76" s="1135"/>
      <c r="BNO76" s="1135"/>
      <c r="BNP76" s="1135"/>
      <c r="BNQ76" s="1135"/>
      <c r="BNR76" s="1135"/>
      <c r="BNS76" s="1135"/>
      <c r="BNT76" s="1135"/>
      <c r="BNU76" s="1135"/>
      <c r="BNV76" s="1135"/>
      <c r="BNW76" s="1135"/>
      <c r="BNX76" s="1135"/>
      <c r="BNY76" s="1135"/>
      <c r="BNZ76" s="1135"/>
      <c r="BOA76" s="1135"/>
      <c r="BOB76" s="1135"/>
      <c r="BOC76" s="1135"/>
      <c r="BOD76" s="1135"/>
      <c r="BOE76" s="1135"/>
      <c r="BOF76" s="1135"/>
      <c r="BOG76" s="1135"/>
      <c r="BOH76" s="1135"/>
      <c r="BOI76" s="1135"/>
      <c r="BOJ76" s="1135"/>
      <c r="BOK76" s="1135"/>
      <c r="BOL76" s="1135"/>
      <c r="BOM76" s="1135"/>
      <c r="BON76" s="1135"/>
      <c r="BOO76" s="1135"/>
      <c r="BOP76" s="1135"/>
      <c r="BOQ76" s="1135"/>
      <c r="BOR76" s="1135"/>
      <c r="BOS76" s="1135"/>
      <c r="BOT76" s="1135"/>
      <c r="BOU76" s="1135"/>
      <c r="BOV76" s="1135"/>
      <c r="BOW76" s="1135"/>
      <c r="BOX76" s="1135"/>
      <c r="BOY76" s="1135"/>
      <c r="BOZ76" s="1135"/>
      <c r="BPA76" s="1135"/>
      <c r="BPB76" s="1135"/>
      <c r="BPC76" s="1135"/>
      <c r="BPD76" s="1135"/>
      <c r="BPE76" s="1135"/>
      <c r="BPF76" s="1135"/>
      <c r="BPG76" s="1135"/>
      <c r="BPH76" s="1135"/>
      <c r="BPI76" s="1135"/>
      <c r="BPJ76" s="1135"/>
      <c r="BPK76" s="1135"/>
      <c r="BPL76" s="1135"/>
      <c r="BPM76" s="1135"/>
      <c r="BPN76" s="1135"/>
      <c r="BPO76" s="1135"/>
      <c r="BPP76" s="1135"/>
      <c r="BPQ76" s="1135"/>
      <c r="BPR76" s="1135"/>
      <c r="BPS76" s="1135"/>
      <c r="BPT76" s="1135"/>
      <c r="BPU76" s="1135"/>
      <c r="BPV76" s="1135"/>
      <c r="BPW76" s="1135"/>
      <c r="BPX76" s="1135"/>
      <c r="BPY76" s="1135"/>
      <c r="BPZ76" s="1135"/>
      <c r="BQA76" s="1135"/>
      <c r="BQB76" s="1135"/>
      <c r="BQC76" s="1135"/>
      <c r="BQD76" s="1135"/>
      <c r="BQE76" s="1135"/>
      <c r="BQF76" s="1135"/>
      <c r="BQG76" s="1135"/>
      <c r="BQH76" s="1135"/>
      <c r="BQI76" s="1135"/>
      <c r="BQJ76" s="1135"/>
      <c r="BQK76" s="1135"/>
      <c r="BQL76" s="1135"/>
      <c r="BQM76" s="1135"/>
      <c r="BQN76" s="1135"/>
      <c r="BQO76" s="1135"/>
      <c r="BQP76" s="1135"/>
      <c r="BQQ76" s="1135"/>
      <c r="BQR76" s="1135"/>
      <c r="BQS76" s="1135"/>
      <c r="BQT76" s="1135"/>
      <c r="BQU76" s="1135"/>
      <c r="BQV76" s="1135"/>
      <c r="BQW76" s="1135"/>
      <c r="BQX76" s="1135"/>
      <c r="BQY76" s="1135"/>
      <c r="BQZ76" s="1135"/>
      <c r="BRA76" s="1135"/>
      <c r="BRB76" s="1135"/>
      <c r="BRC76" s="1135"/>
      <c r="BRD76" s="1135"/>
      <c r="BRE76" s="1135"/>
      <c r="BRF76" s="1135"/>
      <c r="BRG76" s="1135"/>
      <c r="BRH76" s="1135"/>
      <c r="BRI76" s="1135"/>
      <c r="BRJ76" s="1135"/>
      <c r="BRK76" s="1135"/>
      <c r="BRL76" s="1135"/>
      <c r="BRM76" s="1135"/>
      <c r="BRN76" s="1135"/>
      <c r="BRO76" s="1135"/>
      <c r="BRP76" s="1135"/>
      <c r="BRQ76" s="1135"/>
      <c r="BRR76" s="1135"/>
      <c r="BRS76" s="1135"/>
      <c r="BRT76" s="1135"/>
      <c r="BRU76" s="1135"/>
      <c r="BRV76" s="1135"/>
      <c r="BRW76" s="1135"/>
      <c r="BRX76" s="1135"/>
      <c r="BRY76" s="1135"/>
      <c r="BRZ76" s="1135"/>
      <c r="BSA76" s="1135"/>
      <c r="BSB76" s="1135"/>
      <c r="BSC76" s="1135"/>
      <c r="BSD76" s="1135"/>
      <c r="BSE76" s="1135"/>
      <c r="BSF76" s="1135"/>
      <c r="BSG76" s="1135"/>
      <c r="BSH76" s="1135"/>
      <c r="BSI76" s="1135"/>
      <c r="BSJ76" s="1135"/>
      <c r="BSK76" s="1135"/>
      <c r="BSL76" s="1135"/>
      <c r="BSM76" s="1135"/>
      <c r="BSN76" s="1135"/>
      <c r="BSO76" s="1135"/>
      <c r="BSP76" s="1135"/>
      <c r="BSQ76" s="1135"/>
      <c r="BSR76" s="1135"/>
      <c r="BSS76" s="1135"/>
      <c r="BST76" s="1135"/>
      <c r="BSU76" s="1135"/>
      <c r="BSV76" s="1135"/>
      <c r="BSW76" s="1135"/>
      <c r="BSX76" s="1135"/>
      <c r="BSY76" s="1135"/>
      <c r="BSZ76" s="1135"/>
      <c r="BTA76" s="1135"/>
      <c r="BTB76" s="1135"/>
      <c r="BTC76" s="1135"/>
      <c r="BTD76" s="1135"/>
      <c r="BTE76" s="1135"/>
      <c r="BTF76" s="1135"/>
      <c r="BTG76" s="1135"/>
      <c r="BTH76" s="1135"/>
      <c r="BTI76" s="1135"/>
      <c r="BTJ76" s="1135"/>
      <c r="BTK76" s="1135"/>
      <c r="BTL76" s="1135"/>
      <c r="BTM76" s="1135"/>
      <c r="BTN76" s="1135"/>
      <c r="BTO76" s="1135"/>
      <c r="BTP76" s="1135"/>
      <c r="BTQ76" s="1135"/>
      <c r="BTR76" s="1135"/>
      <c r="BTS76" s="1135"/>
      <c r="BTT76" s="1135"/>
      <c r="BTU76" s="1135"/>
      <c r="BTV76" s="1135"/>
      <c r="BTW76" s="1135"/>
      <c r="BTX76" s="1135"/>
      <c r="BTY76" s="1135"/>
      <c r="BTZ76" s="1135"/>
      <c r="BUA76" s="1135"/>
      <c r="BUB76" s="1135"/>
      <c r="BUC76" s="1135"/>
      <c r="BUD76" s="1135"/>
      <c r="BUE76" s="1135"/>
      <c r="BUF76" s="1135"/>
      <c r="BUG76" s="1135"/>
      <c r="BUH76" s="1135"/>
      <c r="BUI76" s="1135"/>
      <c r="BUJ76" s="1135"/>
      <c r="BUK76" s="1135"/>
      <c r="BUL76" s="1135"/>
      <c r="BUM76" s="1135"/>
      <c r="BUN76" s="1135"/>
      <c r="BUO76" s="1135"/>
      <c r="BUP76" s="1135"/>
      <c r="BUQ76" s="1135"/>
      <c r="BUR76" s="1135"/>
      <c r="BUS76" s="1135"/>
      <c r="BUT76" s="1135"/>
      <c r="BUU76" s="1135"/>
      <c r="BUV76" s="1135"/>
      <c r="BUW76" s="1135"/>
      <c r="BUX76" s="1135"/>
      <c r="BUY76" s="1135"/>
      <c r="BUZ76" s="1135"/>
      <c r="BVA76" s="1135"/>
      <c r="BVB76" s="1135"/>
      <c r="BVC76" s="1135"/>
      <c r="BVD76" s="1135"/>
      <c r="BVE76" s="1135"/>
      <c r="BVF76" s="1135"/>
      <c r="BVG76" s="1135"/>
      <c r="BVH76" s="1135"/>
      <c r="BVI76" s="1135"/>
      <c r="BVJ76" s="1135"/>
      <c r="BVK76" s="1135"/>
      <c r="BVL76" s="1135"/>
      <c r="BVM76" s="1135"/>
      <c r="BVN76" s="1135"/>
      <c r="BVO76" s="1135"/>
      <c r="BVP76" s="1135"/>
      <c r="BVQ76" s="1135"/>
      <c r="BVR76" s="1135"/>
      <c r="BVS76" s="1135"/>
      <c r="BVT76" s="1135"/>
      <c r="BVU76" s="1135"/>
      <c r="BVV76" s="1135"/>
      <c r="BVW76" s="1135"/>
      <c r="BVX76" s="1135"/>
      <c r="BVY76" s="1135"/>
      <c r="BVZ76" s="1135"/>
      <c r="BWA76" s="1135"/>
      <c r="BWB76" s="1135"/>
      <c r="BWC76" s="1135"/>
      <c r="BWD76" s="1135"/>
      <c r="BWE76" s="1135"/>
      <c r="BWF76" s="1135"/>
      <c r="BWG76" s="1135"/>
      <c r="BWH76" s="1135"/>
      <c r="BWI76" s="1135"/>
      <c r="BWJ76" s="1135"/>
      <c r="BWK76" s="1135"/>
      <c r="BWL76" s="1135"/>
      <c r="BWM76" s="1135"/>
      <c r="BWN76" s="1135"/>
      <c r="BWO76" s="1135"/>
      <c r="BWP76" s="1135"/>
      <c r="BWQ76" s="1135"/>
      <c r="BWR76" s="1135"/>
      <c r="BWS76" s="1135"/>
      <c r="BWT76" s="1135"/>
      <c r="BWU76" s="1135"/>
      <c r="BWV76" s="1135"/>
      <c r="BWW76" s="1135"/>
      <c r="BWX76" s="1135"/>
      <c r="BWY76" s="1135"/>
      <c r="BWZ76" s="1135"/>
      <c r="BXA76" s="1135"/>
      <c r="BXB76" s="1135"/>
      <c r="BXC76" s="1135"/>
      <c r="BXD76" s="1135"/>
      <c r="BXE76" s="1135"/>
      <c r="BXF76" s="1135"/>
      <c r="BXG76" s="1135"/>
      <c r="BXH76" s="1135"/>
      <c r="BXI76" s="1135"/>
      <c r="BXJ76" s="1135"/>
      <c r="BXK76" s="1135"/>
      <c r="BXL76" s="1135"/>
      <c r="BXM76" s="1135"/>
      <c r="BXN76" s="1135"/>
      <c r="BXO76" s="1135"/>
      <c r="BXP76" s="1135"/>
      <c r="BXQ76" s="1135"/>
      <c r="BXR76" s="1135"/>
      <c r="BXS76" s="1135"/>
      <c r="BXT76" s="1135"/>
      <c r="BXU76" s="1135"/>
      <c r="BXV76" s="1135"/>
      <c r="BXW76" s="1135"/>
      <c r="BXX76" s="1135"/>
      <c r="BXY76" s="1135"/>
      <c r="BXZ76" s="1135"/>
      <c r="BYA76" s="1135"/>
      <c r="BYB76" s="1135"/>
      <c r="BYC76" s="1135"/>
      <c r="BYD76" s="1135"/>
      <c r="BYE76" s="1135"/>
      <c r="BYF76" s="1135"/>
      <c r="BYG76" s="1135"/>
      <c r="BYH76" s="1135"/>
      <c r="BYI76" s="1135"/>
      <c r="BYJ76" s="1135"/>
      <c r="BYK76" s="1135"/>
      <c r="BYL76" s="1135"/>
      <c r="BYM76" s="1135"/>
      <c r="BYN76" s="1135"/>
      <c r="BYO76" s="1135"/>
      <c r="BYP76" s="1135"/>
      <c r="BYQ76" s="1135"/>
      <c r="BYR76" s="1135"/>
      <c r="BYS76" s="1135"/>
      <c r="BYT76" s="1135"/>
      <c r="BYU76" s="1135"/>
      <c r="BYV76" s="1135"/>
      <c r="BYW76" s="1135"/>
      <c r="BYX76" s="1135"/>
      <c r="BYY76" s="1135"/>
      <c r="BYZ76" s="1135"/>
      <c r="BZA76" s="1135"/>
      <c r="BZB76" s="1135"/>
      <c r="BZC76" s="1135"/>
      <c r="BZD76" s="1135"/>
      <c r="BZE76" s="1135"/>
      <c r="BZF76" s="1135"/>
      <c r="BZG76" s="1135"/>
      <c r="BZH76" s="1135"/>
      <c r="BZI76" s="1135"/>
      <c r="BZJ76" s="1135"/>
      <c r="BZK76" s="1135"/>
      <c r="BZL76" s="1135"/>
      <c r="BZM76" s="1135"/>
      <c r="BZN76" s="1135"/>
      <c r="BZO76" s="1135"/>
      <c r="BZP76" s="1135"/>
      <c r="BZQ76" s="1135"/>
      <c r="BZR76" s="1135"/>
      <c r="BZS76" s="1135"/>
      <c r="BZT76" s="1135"/>
      <c r="BZU76" s="1135"/>
      <c r="BZV76" s="1135"/>
      <c r="BZW76" s="1135"/>
      <c r="BZX76" s="1135"/>
      <c r="BZY76" s="1135"/>
      <c r="BZZ76" s="1135"/>
      <c r="CAA76" s="1135"/>
      <c r="CAB76" s="1135"/>
      <c r="CAC76" s="1135"/>
      <c r="CAD76" s="1135"/>
      <c r="CAE76" s="1135"/>
      <c r="CAF76" s="1135"/>
      <c r="CAG76" s="1135"/>
      <c r="CAH76" s="1135"/>
      <c r="CAI76" s="1135"/>
      <c r="CAJ76" s="1135"/>
      <c r="CAK76" s="1135"/>
      <c r="CAL76" s="1135"/>
      <c r="CAM76" s="1135"/>
      <c r="CAN76" s="1135"/>
      <c r="CAO76" s="1135"/>
      <c r="CAP76" s="1135"/>
      <c r="CAQ76" s="1135"/>
      <c r="CAR76" s="1135"/>
      <c r="CAS76" s="1135"/>
      <c r="CAT76" s="1135"/>
      <c r="CAU76" s="1135"/>
      <c r="CAV76" s="1135"/>
      <c r="CAW76" s="1135"/>
      <c r="CAX76" s="1135"/>
      <c r="CAY76" s="1135"/>
      <c r="CAZ76" s="1135"/>
      <c r="CBA76" s="1135"/>
      <c r="CBB76" s="1135"/>
      <c r="CBC76" s="1135"/>
      <c r="CBD76" s="1135"/>
      <c r="CBE76" s="1135"/>
      <c r="CBF76" s="1135"/>
      <c r="CBG76" s="1135"/>
      <c r="CBH76" s="1135"/>
      <c r="CBI76" s="1135"/>
      <c r="CBJ76" s="1135"/>
      <c r="CBK76" s="1135"/>
      <c r="CBL76" s="1135"/>
      <c r="CBM76" s="1135"/>
      <c r="CBN76" s="1135"/>
      <c r="CBO76" s="1135"/>
      <c r="CBP76" s="1135"/>
      <c r="CBQ76" s="1135"/>
      <c r="CBR76" s="1135"/>
      <c r="CBS76" s="1135"/>
      <c r="CBT76" s="1135"/>
      <c r="CBU76" s="1135"/>
      <c r="CBV76" s="1135"/>
      <c r="CBW76" s="1135"/>
      <c r="CBX76" s="1135"/>
      <c r="CBY76" s="1135"/>
      <c r="CBZ76" s="1135"/>
      <c r="CCA76" s="1135"/>
      <c r="CCB76" s="1135"/>
      <c r="CCC76" s="1135"/>
      <c r="CCD76" s="1135"/>
      <c r="CCE76" s="1135"/>
      <c r="CCF76" s="1135"/>
      <c r="CCG76" s="1135"/>
      <c r="CCH76" s="1135"/>
      <c r="CCI76" s="1135"/>
      <c r="CCJ76" s="1135"/>
      <c r="CCK76" s="1135"/>
      <c r="CCL76" s="1135"/>
      <c r="CCM76" s="1135"/>
      <c r="CCN76" s="1135"/>
      <c r="CCO76" s="1135"/>
      <c r="CCP76" s="1135"/>
      <c r="CCQ76" s="1135"/>
      <c r="CCR76" s="1135"/>
      <c r="CCS76" s="1135"/>
      <c r="CCT76" s="1135"/>
      <c r="CCU76" s="1135"/>
      <c r="CCV76" s="1135"/>
      <c r="CCW76" s="1135"/>
      <c r="CCX76" s="1135"/>
      <c r="CCY76" s="1135"/>
      <c r="CCZ76" s="1135"/>
      <c r="CDA76" s="1135"/>
      <c r="CDB76" s="1135"/>
      <c r="CDC76" s="1135"/>
      <c r="CDD76" s="1135"/>
      <c r="CDE76" s="1135"/>
      <c r="CDF76" s="1135"/>
      <c r="CDG76" s="1135"/>
      <c r="CDH76" s="1135"/>
      <c r="CDI76" s="1135"/>
      <c r="CDJ76" s="1135"/>
      <c r="CDK76" s="1135"/>
      <c r="CDL76" s="1135"/>
      <c r="CDM76" s="1135"/>
      <c r="CDN76" s="1135"/>
      <c r="CDO76" s="1135"/>
      <c r="CDP76" s="1135"/>
      <c r="CDQ76" s="1135"/>
      <c r="CDR76" s="1135"/>
      <c r="CDS76" s="1135"/>
      <c r="CDT76" s="1135"/>
      <c r="CDU76" s="1135"/>
      <c r="CDV76" s="1135"/>
      <c r="CDW76" s="1135"/>
      <c r="CDX76" s="1135"/>
      <c r="CDY76" s="1135"/>
      <c r="CDZ76" s="1135"/>
      <c r="CEA76" s="1135"/>
      <c r="CEB76" s="1135"/>
      <c r="CEC76" s="1135"/>
      <c r="CED76" s="1135"/>
      <c r="CEE76" s="1135"/>
      <c r="CEF76" s="1135"/>
      <c r="CEG76" s="1135"/>
      <c r="CEH76" s="1135"/>
      <c r="CEI76" s="1135"/>
      <c r="CEJ76" s="1135"/>
      <c r="CEK76" s="1135"/>
      <c r="CEL76" s="1135"/>
      <c r="CEM76" s="1135"/>
      <c r="CEN76" s="1135"/>
      <c r="CEO76" s="1135"/>
      <c r="CEP76" s="1135"/>
      <c r="CEQ76" s="1135"/>
      <c r="CER76" s="1135"/>
      <c r="CES76" s="1135"/>
      <c r="CET76" s="1135"/>
      <c r="CEU76" s="1135"/>
      <c r="CEV76" s="1135"/>
      <c r="CEW76" s="1135"/>
      <c r="CEX76" s="1135"/>
      <c r="CEY76" s="1135"/>
      <c r="CEZ76" s="1135"/>
      <c r="CFA76" s="1135"/>
      <c r="CFB76" s="1135"/>
      <c r="CFC76" s="1135"/>
      <c r="CFD76" s="1135"/>
      <c r="CFE76" s="1135"/>
      <c r="CFF76" s="1135"/>
      <c r="CFG76" s="1135"/>
      <c r="CFH76" s="1135"/>
      <c r="CFI76" s="1135"/>
      <c r="CFJ76" s="1135"/>
      <c r="CFK76" s="1135"/>
      <c r="CFL76" s="1135"/>
      <c r="CFM76" s="1135"/>
      <c r="CFN76" s="1135"/>
      <c r="CFO76" s="1135"/>
      <c r="CFP76" s="1135"/>
      <c r="CFQ76" s="1135"/>
      <c r="CFR76" s="1135"/>
      <c r="CFS76" s="1135"/>
      <c r="CFT76" s="1135"/>
      <c r="CFU76" s="1135"/>
      <c r="CFV76" s="1135"/>
      <c r="CFW76" s="1135"/>
      <c r="CFX76" s="1135"/>
      <c r="CFY76" s="1135"/>
      <c r="CFZ76" s="1135"/>
      <c r="CGA76" s="1135"/>
      <c r="CGB76" s="1135"/>
      <c r="CGC76" s="1135"/>
      <c r="CGD76" s="1135"/>
      <c r="CGE76" s="1135"/>
      <c r="CGF76" s="1135"/>
      <c r="CGG76" s="1135"/>
      <c r="CGH76" s="1135"/>
      <c r="CGI76" s="1135"/>
      <c r="CGJ76" s="1135"/>
      <c r="CGK76" s="1135"/>
      <c r="CGL76" s="1135"/>
      <c r="CGM76" s="1135"/>
      <c r="CGN76" s="1135"/>
      <c r="CGO76" s="1135"/>
      <c r="CGP76" s="1135"/>
      <c r="CGQ76" s="1135"/>
      <c r="CGR76" s="1135"/>
      <c r="CGS76" s="1135"/>
      <c r="CGT76" s="1135"/>
      <c r="CGU76" s="1135"/>
      <c r="CGV76" s="1135"/>
      <c r="CGW76" s="1135"/>
      <c r="CGX76" s="1135"/>
      <c r="CGY76" s="1135"/>
      <c r="CGZ76" s="1135"/>
      <c r="CHA76" s="1135"/>
      <c r="CHB76" s="1135"/>
      <c r="CHC76" s="1135"/>
      <c r="CHD76" s="1135"/>
      <c r="CHE76" s="1135"/>
      <c r="CHF76" s="1135"/>
      <c r="CHG76" s="1135"/>
      <c r="CHH76" s="1135"/>
      <c r="CHI76" s="1135"/>
      <c r="CHJ76" s="1135"/>
      <c r="CHK76" s="1135"/>
      <c r="CHL76" s="1135"/>
      <c r="CHM76" s="1135"/>
      <c r="CHN76" s="1135"/>
      <c r="CHO76" s="1135"/>
      <c r="CHP76" s="1135"/>
      <c r="CHQ76" s="1135"/>
      <c r="CHR76" s="1135"/>
      <c r="CHS76" s="1135"/>
      <c r="CHT76" s="1135"/>
      <c r="CHU76" s="1135"/>
      <c r="CHV76" s="1135"/>
      <c r="CHW76" s="1135"/>
      <c r="CHX76" s="1135"/>
      <c r="CHY76" s="1135"/>
      <c r="CHZ76" s="1135"/>
      <c r="CIA76" s="1135"/>
      <c r="CIB76" s="1135"/>
      <c r="CIC76" s="1135"/>
      <c r="CID76" s="1135"/>
      <c r="CIE76" s="1135"/>
      <c r="CIF76" s="1135"/>
      <c r="CIG76" s="1135"/>
      <c r="CIH76" s="1135"/>
      <c r="CII76" s="1135"/>
      <c r="CIJ76" s="1135"/>
      <c r="CIK76" s="1135"/>
      <c r="CIL76" s="1135"/>
      <c r="CIM76" s="1135"/>
      <c r="CIN76" s="1135"/>
      <c r="CIO76" s="1135"/>
      <c r="CIP76" s="1135"/>
      <c r="CIQ76" s="1135"/>
      <c r="CIR76" s="1135"/>
      <c r="CIS76" s="1135"/>
      <c r="CIT76" s="1135"/>
      <c r="CIU76" s="1135"/>
      <c r="CIV76" s="1135"/>
      <c r="CIW76" s="1135"/>
      <c r="CIX76" s="1135"/>
      <c r="CIY76" s="1135"/>
      <c r="CIZ76" s="1135"/>
      <c r="CJA76" s="1135"/>
      <c r="CJB76" s="1135"/>
      <c r="CJC76" s="1135"/>
      <c r="CJD76" s="1135"/>
      <c r="CJE76" s="1135"/>
      <c r="CJF76" s="1135"/>
      <c r="CJG76" s="1135"/>
      <c r="CJH76" s="1135"/>
      <c r="CJI76" s="1135"/>
      <c r="CJJ76" s="1135"/>
      <c r="CJK76" s="1135"/>
      <c r="CJL76" s="1135"/>
      <c r="CJM76" s="1135"/>
      <c r="CJN76" s="1135"/>
      <c r="CJO76" s="1135"/>
      <c r="CJP76" s="1135"/>
      <c r="CJQ76" s="1135"/>
      <c r="CJR76" s="1135"/>
      <c r="CJS76" s="1135"/>
      <c r="CJT76" s="1135"/>
      <c r="CJU76" s="1135"/>
      <c r="CJV76" s="1135"/>
      <c r="CJW76" s="1135"/>
      <c r="CJX76" s="1135"/>
      <c r="CJY76" s="1135"/>
      <c r="CJZ76" s="1135"/>
      <c r="CKA76" s="1135"/>
      <c r="CKB76" s="1135"/>
      <c r="CKC76" s="1135"/>
      <c r="CKD76" s="1135"/>
      <c r="CKE76" s="1135"/>
      <c r="CKF76" s="1135"/>
      <c r="CKG76" s="1135"/>
      <c r="CKH76" s="1135"/>
      <c r="CKI76" s="1135"/>
      <c r="CKJ76" s="1135"/>
      <c r="CKK76" s="1135"/>
      <c r="CKL76" s="1135"/>
      <c r="CKM76" s="1135"/>
      <c r="CKN76" s="1135"/>
      <c r="CKO76" s="1135"/>
      <c r="CKP76" s="1135"/>
      <c r="CKQ76" s="1135"/>
      <c r="CKR76" s="1135"/>
      <c r="CKS76" s="1135"/>
      <c r="CKT76" s="1135"/>
      <c r="CKU76" s="1135"/>
      <c r="CKV76" s="1135"/>
      <c r="CKW76" s="1135"/>
      <c r="CKX76" s="1135"/>
      <c r="CKY76" s="1135"/>
      <c r="CKZ76" s="1135"/>
      <c r="CLA76" s="1135"/>
      <c r="CLB76" s="1135"/>
      <c r="CLC76" s="1135"/>
      <c r="CLD76" s="1135"/>
      <c r="CLE76" s="1135"/>
      <c r="CLF76" s="1135"/>
      <c r="CLG76" s="1135"/>
      <c r="CLH76" s="1135"/>
      <c r="CLI76" s="1135"/>
      <c r="CLJ76" s="1135"/>
      <c r="CLK76" s="1135"/>
      <c r="CLL76" s="1135"/>
      <c r="CLM76" s="1135"/>
      <c r="CLN76" s="1135"/>
      <c r="CLO76" s="1135"/>
      <c r="CLP76" s="1135"/>
      <c r="CLQ76" s="1135"/>
      <c r="CLR76" s="1135"/>
      <c r="CLS76" s="1135"/>
      <c r="CLT76" s="1135"/>
      <c r="CLU76" s="1135"/>
      <c r="CLV76" s="1135"/>
      <c r="CLW76" s="1135"/>
      <c r="CLX76" s="1135"/>
      <c r="CLY76" s="1135"/>
      <c r="CLZ76" s="1135"/>
      <c r="CMA76" s="1135"/>
      <c r="CMB76" s="1135"/>
      <c r="CMC76" s="1135"/>
      <c r="CMD76" s="1135"/>
      <c r="CME76" s="1135"/>
      <c r="CMF76" s="1135"/>
      <c r="CMG76" s="1135"/>
      <c r="CMH76" s="1135"/>
      <c r="CMI76" s="1135"/>
      <c r="CMJ76" s="1135"/>
      <c r="CMK76" s="1135"/>
      <c r="CML76" s="1135"/>
      <c r="CMM76" s="1135"/>
      <c r="CMN76" s="1135"/>
      <c r="CMO76" s="1135"/>
      <c r="CMP76" s="1135"/>
      <c r="CMQ76" s="1135"/>
      <c r="CMR76" s="1135"/>
      <c r="CMS76" s="1135"/>
      <c r="CMT76" s="1135"/>
      <c r="CMU76" s="1135"/>
      <c r="CMV76" s="1135"/>
      <c r="CMW76" s="1135"/>
      <c r="CMX76" s="1135"/>
      <c r="CMY76" s="1135"/>
      <c r="CMZ76" s="1135"/>
      <c r="CNA76" s="1135"/>
      <c r="CNB76" s="1135"/>
      <c r="CNC76" s="1135"/>
      <c r="CND76" s="1135"/>
      <c r="CNE76" s="1135"/>
      <c r="CNF76" s="1135"/>
      <c r="CNG76" s="1135"/>
      <c r="CNH76" s="1135"/>
      <c r="CNI76" s="1135"/>
      <c r="CNJ76" s="1135"/>
      <c r="CNK76" s="1135"/>
      <c r="CNL76" s="1135"/>
      <c r="CNM76" s="1135"/>
      <c r="CNN76" s="1135"/>
      <c r="CNO76" s="1135"/>
      <c r="CNP76" s="1135"/>
      <c r="CNQ76" s="1135"/>
      <c r="CNR76" s="1135"/>
      <c r="CNS76" s="1135"/>
      <c r="CNT76" s="1135"/>
      <c r="CNU76" s="1135"/>
      <c r="CNV76" s="1135"/>
      <c r="CNW76" s="1135"/>
      <c r="CNX76" s="1135"/>
      <c r="CNY76" s="1135"/>
      <c r="CNZ76" s="1135"/>
      <c r="COA76" s="1135"/>
      <c r="COB76" s="1135"/>
      <c r="COC76" s="1135"/>
      <c r="COD76" s="1135"/>
      <c r="COE76" s="1135"/>
      <c r="COF76" s="1135"/>
      <c r="COG76" s="1135"/>
      <c r="COH76" s="1135"/>
      <c r="COI76" s="1135"/>
      <c r="COJ76" s="1135"/>
      <c r="COK76" s="1135"/>
      <c r="COL76" s="1135"/>
      <c r="COM76" s="1135"/>
      <c r="CON76" s="1135"/>
      <c r="COO76" s="1135"/>
      <c r="COP76" s="1135"/>
      <c r="COQ76" s="1135"/>
      <c r="COR76" s="1135"/>
      <c r="COS76" s="1135"/>
      <c r="COT76" s="1135"/>
      <c r="COU76" s="1135"/>
      <c r="COV76" s="1135"/>
      <c r="COW76" s="1135"/>
      <c r="COX76" s="1135"/>
      <c r="COY76" s="1135"/>
      <c r="COZ76" s="1135"/>
      <c r="CPA76" s="1135"/>
      <c r="CPB76" s="1135"/>
      <c r="CPC76" s="1135"/>
      <c r="CPD76" s="1135"/>
      <c r="CPE76" s="1135"/>
      <c r="CPF76" s="1135"/>
      <c r="CPG76" s="1135"/>
      <c r="CPH76" s="1135"/>
      <c r="CPI76" s="1135"/>
      <c r="CPJ76" s="1135"/>
      <c r="CPK76" s="1135"/>
      <c r="CPL76" s="1135"/>
      <c r="CPM76" s="1135"/>
      <c r="CPN76" s="1135"/>
      <c r="CPO76" s="1135"/>
      <c r="CPP76" s="1135"/>
      <c r="CPQ76" s="1135"/>
      <c r="CPR76" s="1135"/>
      <c r="CPS76" s="1135"/>
      <c r="CPT76" s="1135"/>
      <c r="CPU76" s="1135"/>
      <c r="CPV76" s="1135"/>
      <c r="CPW76" s="1135"/>
      <c r="CPX76" s="1135"/>
      <c r="CPY76" s="1135"/>
      <c r="CPZ76" s="1135"/>
      <c r="CQA76" s="1135"/>
      <c r="CQB76" s="1135"/>
      <c r="CQC76" s="1135"/>
      <c r="CQD76" s="1135"/>
      <c r="CQE76" s="1135"/>
      <c r="CQF76" s="1135"/>
      <c r="CQG76" s="1135"/>
      <c r="CQH76" s="1135"/>
      <c r="CQI76" s="1135"/>
      <c r="CQJ76" s="1135"/>
      <c r="CQK76" s="1135"/>
      <c r="CQL76" s="1135"/>
      <c r="CQM76" s="1135"/>
      <c r="CQN76" s="1135"/>
      <c r="CQO76" s="1135"/>
      <c r="CQP76" s="1135"/>
      <c r="CQQ76" s="1135"/>
      <c r="CQR76" s="1135"/>
      <c r="CQS76" s="1135"/>
      <c r="CQT76" s="1135"/>
      <c r="CQU76" s="1135"/>
      <c r="CQV76" s="1135"/>
      <c r="CQW76" s="1135"/>
      <c r="CQX76" s="1135"/>
      <c r="CQY76" s="1135"/>
      <c r="CQZ76" s="1135"/>
      <c r="CRA76" s="1135"/>
      <c r="CRB76" s="1135"/>
      <c r="CRC76" s="1135"/>
      <c r="CRD76" s="1135"/>
      <c r="CRE76" s="1135"/>
      <c r="CRF76" s="1135"/>
      <c r="CRG76" s="1135"/>
      <c r="CRH76" s="1135"/>
      <c r="CRI76" s="1135"/>
      <c r="CRJ76" s="1135"/>
      <c r="CRK76" s="1135"/>
      <c r="CRL76" s="1135"/>
      <c r="CRM76" s="1135"/>
      <c r="CRN76" s="1135"/>
      <c r="CRO76" s="1135"/>
      <c r="CRP76" s="1135"/>
      <c r="CRQ76" s="1135"/>
      <c r="CRR76" s="1135"/>
      <c r="CRS76" s="1135"/>
      <c r="CRT76" s="1135"/>
      <c r="CRU76" s="1135"/>
      <c r="CRV76" s="1135"/>
      <c r="CRW76" s="1135"/>
      <c r="CRX76" s="1135"/>
      <c r="CRY76" s="1135"/>
      <c r="CRZ76" s="1135"/>
      <c r="CSA76" s="1135"/>
      <c r="CSB76" s="1135"/>
      <c r="CSC76" s="1135"/>
      <c r="CSD76" s="1135"/>
      <c r="CSE76" s="1135"/>
      <c r="CSF76" s="1135"/>
      <c r="CSG76" s="1135"/>
      <c r="CSH76" s="1135"/>
      <c r="CSI76" s="1135"/>
      <c r="CSJ76" s="1135"/>
      <c r="CSK76" s="1135"/>
      <c r="CSL76" s="1135"/>
      <c r="CSM76" s="1135"/>
      <c r="CSN76" s="1135"/>
      <c r="CSO76" s="1135"/>
      <c r="CSP76" s="1135"/>
      <c r="CSQ76" s="1135"/>
      <c r="CSR76" s="1135"/>
      <c r="CSS76" s="1135"/>
      <c r="CST76" s="1135"/>
      <c r="CSU76" s="1135"/>
      <c r="CSV76" s="1135"/>
      <c r="CSW76" s="1135"/>
      <c r="CSX76" s="1135"/>
      <c r="CSY76" s="1135"/>
      <c r="CSZ76" s="1135"/>
      <c r="CTA76" s="1135"/>
      <c r="CTB76" s="1135"/>
      <c r="CTC76" s="1135"/>
      <c r="CTD76" s="1135"/>
      <c r="CTE76" s="1135"/>
      <c r="CTF76" s="1135"/>
      <c r="CTG76" s="1135"/>
      <c r="CTH76" s="1135"/>
      <c r="CTI76" s="1135"/>
      <c r="CTJ76" s="1135"/>
      <c r="CTK76" s="1135"/>
      <c r="CTL76" s="1135"/>
      <c r="CTM76" s="1135"/>
      <c r="CTN76" s="1135"/>
      <c r="CTO76" s="1135"/>
      <c r="CTP76" s="1135"/>
      <c r="CTQ76" s="1135"/>
      <c r="CTR76" s="1135"/>
      <c r="CTS76" s="1135"/>
      <c r="CTT76" s="1135"/>
      <c r="CTU76" s="1135"/>
      <c r="CTV76" s="1135"/>
      <c r="CTW76" s="1135"/>
      <c r="CTX76" s="1135"/>
      <c r="CTY76" s="1135"/>
      <c r="CTZ76" s="1135"/>
      <c r="CUA76" s="1135"/>
      <c r="CUB76" s="1135"/>
      <c r="CUC76" s="1135"/>
      <c r="CUD76" s="1135"/>
      <c r="CUE76" s="1135"/>
      <c r="CUF76" s="1135"/>
      <c r="CUG76" s="1135"/>
      <c r="CUH76" s="1135"/>
      <c r="CUI76" s="1135"/>
      <c r="CUJ76" s="1135"/>
      <c r="CUK76" s="1135"/>
      <c r="CUL76" s="1135"/>
      <c r="CUM76" s="1135"/>
      <c r="CUN76" s="1135"/>
      <c r="CUO76" s="1135"/>
      <c r="CUP76" s="1135"/>
      <c r="CUQ76" s="1135"/>
      <c r="CUR76" s="1135"/>
      <c r="CUS76" s="1135"/>
      <c r="CUT76" s="1135"/>
      <c r="CUU76" s="1135"/>
      <c r="CUV76" s="1135"/>
      <c r="CUW76" s="1135"/>
      <c r="CUX76" s="1135"/>
      <c r="CUY76" s="1135"/>
      <c r="CUZ76" s="1135"/>
      <c r="CVA76" s="1135"/>
      <c r="CVB76" s="1135"/>
      <c r="CVC76" s="1135"/>
      <c r="CVD76" s="1135"/>
      <c r="CVE76" s="1135"/>
      <c r="CVF76" s="1135"/>
      <c r="CVG76" s="1135"/>
      <c r="CVH76" s="1135"/>
      <c r="CVI76" s="1135"/>
      <c r="CVJ76" s="1135"/>
      <c r="CVK76" s="1135"/>
      <c r="CVL76" s="1135"/>
      <c r="CVM76" s="1135"/>
      <c r="CVN76" s="1135"/>
      <c r="CVO76" s="1135"/>
      <c r="CVP76" s="1135"/>
      <c r="CVQ76" s="1135"/>
      <c r="CVR76" s="1135"/>
      <c r="CVS76" s="1135"/>
      <c r="CVT76" s="1135"/>
      <c r="CVU76" s="1135"/>
      <c r="CVV76" s="1135"/>
      <c r="CVW76" s="1135"/>
      <c r="CVX76" s="1135"/>
      <c r="CVY76" s="1135"/>
      <c r="CVZ76" s="1135"/>
      <c r="CWA76" s="1135"/>
      <c r="CWB76" s="1135"/>
      <c r="CWC76" s="1135"/>
      <c r="CWD76" s="1135"/>
      <c r="CWE76" s="1135"/>
      <c r="CWF76" s="1135"/>
      <c r="CWG76" s="1135"/>
      <c r="CWH76" s="1135"/>
      <c r="CWI76" s="1135"/>
      <c r="CWJ76" s="1135"/>
      <c r="CWK76" s="1135"/>
      <c r="CWL76" s="1135"/>
      <c r="CWM76" s="1135"/>
      <c r="CWN76" s="1135"/>
      <c r="CWO76" s="1135"/>
      <c r="CWP76" s="1135"/>
      <c r="CWQ76" s="1135"/>
      <c r="CWR76" s="1135"/>
      <c r="CWS76" s="1135"/>
      <c r="CWT76" s="1135"/>
      <c r="CWU76" s="1135"/>
      <c r="CWV76" s="1135"/>
      <c r="CWW76" s="1135"/>
      <c r="CWX76" s="1135"/>
      <c r="CWY76" s="1135"/>
      <c r="CWZ76" s="1135"/>
      <c r="CXA76" s="1135"/>
      <c r="CXB76" s="1135"/>
      <c r="CXC76" s="1135"/>
      <c r="CXD76" s="1135"/>
      <c r="CXE76" s="1135"/>
      <c r="CXF76" s="1135"/>
      <c r="CXG76" s="1135"/>
      <c r="CXH76" s="1135"/>
      <c r="CXI76" s="1135"/>
      <c r="CXJ76" s="1135"/>
      <c r="CXK76" s="1135"/>
      <c r="CXL76" s="1135"/>
      <c r="CXM76" s="1135"/>
      <c r="CXN76" s="1135"/>
      <c r="CXO76" s="1135"/>
      <c r="CXP76" s="1135"/>
      <c r="CXQ76" s="1135"/>
      <c r="CXR76" s="1135"/>
      <c r="CXS76" s="1135"/>
      <c r="CXT76" s="1135"/>
      <c r="CXU76" s="1135"/>
      <c r="CXV76" s="1135"/>
      <c r="CXW76" s="1135"/>
      <c r="CXX76" s="1135"/>
      <c r="CXY76" s="1135"/>
      <c r="CXZ76" s="1135"/>
      <c r="CYA76" s="1135"/>
      <c r="CYB76" s="1135"/>
      <c r="CYC76" s="1135"/>
      <c r="CYD76" s="1135"/>
      <c r="CYE76" s="1135"/>
      <c r="CYF76" s="1135"/>
      <c r="CYG76" s="1135"/>
      <c r="CYH76" s="1135"/>
      <c r="CYI76" s="1135"/>
      <c r="CYJ76" s="1135"/>
      <c r="CYK76" s="1135"/>
      <c r="CYL76" s="1135"/>
      <c r="CYM76" s="1135"/>
      <c r="CYN76" s="1135"/>
      <c r="CYO76" s="1135"/>
      <c r="CYP76" s="1135"/>
      <c r="CYQ76" s="1135"/>
      <c r="CYR76" s="1135"/>
      <c r="CYS76" s="1135"/>
      <c r="CYT76" s="1135"/>
      <c r="CYU76" s="1135"/>
      <c r="CYV76" s="1135"/>
      <c r="CYW76" s="1135"/>
      <c r="CYX76" s="1135"/>
      <c r="CYY76" s="1135"/>
      <c r="CYZ76" s="1135"/>
      <c r="CZA76" s="1135"/>
      <c r="CZB76" s="1135"/>
      <c r="CZC76" s="1135"/>
      <c r="CZD76" s="1135"/>
      <c r="CZE76" s="1135"/>
      <c r="CZF76" s="1135"/>
      <c r="CZG76" s="1135"/>
      <c r="CZH76" s="1135"/>
      <c r="CZI76" s="1135"/>
      <c r="CZJ76" s="1135"/>
      <c r="CZK76" s="1135"/>
      <c r="CZL76" s="1135"/>
      <c r="CZM76" s="1135"/>
      <c r="CZN76" s="1135"/>
      <c r="CZO76" s="1135"/>
      <c r="CZP76" s="1135"/>
      <c r="CZQ76" s="1135"/>
      <c r="CZR76" s="1135"/>
      <c r="CZS76" s="1135"/>
      <c r="CZT76" s="1135"/>
      <c r="CZU76" s="1135"/>
      <c r="CZV76" s="1135"/>
      <c r="CZW76" s="1135"/>
      <c r="CZX76" s="1135"/>
      <c r="CZY76" s="1135"/>
      <c r="CZZ76" s="1135"/>
      <c r="DAA76" s="1135"/>
      <c r="DAB76" s="1135"/>
      <c r="DAC76" s="1135"/>
      <c r="DAD76" s="1135"/>
      <c r="DAE76" s="1135"/>
      <c r="DAF76" s="1135"/>
      <c r="DAG76" s="1135"/>
      <c r="DAH76" s="1135"/>
      <c r="DAI76" s="1135"/>
      <c r="DAJ76" s="1135"/>
      <c r="DAK76" s="1135"/>
      <c r="DAL76" s="1135"/>
      <c r="DAM76" s="1135"/>
      <c r="DAN76" s="1135"/>
      <c r="DAO76" s="1135"/>
      <c r="DAP76" s="1135"/>
      <c r="DAQ76" s="1135"/>
      <c r="DAR76" s="1135"/>
      <c r="DAS76" s="1135"/>
      <c r="DAT76" s="1135"/>
      <c r="DAU76" s="1135"/>
      <c r="DAV76" s="1135"/>
      <c r="DAW76" s="1135"/>
      <c r="DAX76" s="1135"/>
      <c r="DAY76" s="1135"/>
      <c r="DAZ76" s="1135"/>
      <c r="DBA76" s="1135"/>
      <c r="DBB76" s="1135"/>
      <c r="DBC76" s="1135"/>
      <c r="DBD76" s="1135"/>
      <c r="DBE76" s="1135"/>
      <c r="DBF76" s="1135"/>
      <c r="DBG76" s="1135"/>
      <c r="DBH76" s="1135"/>
      <c r="DBI76" s="1135"/>
      <c r="DBJ76" s="1135"/>
      <c r="DBK76" s="1135"/>
      <c r="DBL76" s="1135"/>
      <c r="DBM76" s="1135"/>
      <c r="DBN76" s="1135"/>
      <c r="DBO76" s="1135"/>
      <c r="DBP76" s="1135"/>
      <c r="DBQ76" s="1135"/>
      <c r="DBR76" s="1135"/>
      <c r="DBS76" s="1135"/>
      <c r="DBT76" s="1135"/>
      <c r="DBU76" s="1135"/>
      <c r="DBV76" s="1135"/>
      <c r="DBW76" s="1135"/>
      <c r="DBX76" s="1135"/>
      <c r="DBY76" s="1135"/>
      <c r="DBZ76" s="1135"/>
      <c r="DCA76" s="1135"/>
      <c r="DCB76" s="1135"/>
      <c r="DCC76" s="1135"/>
      <c r="DCD76" s="1135"/>
      <c r="DCE76" s="1135"/>
      <c r="DCF76" s="1135"/>
      <c r="DCG76" s="1135"/>
      <c r="DCH76" s="1135"/>
      <c r="DCI76" s="1135"/>
      <c r="DCJ76" s="1135"/>
      <c r="DCK76" s="1135"/>
      <c r="DCL76" s="1135"/>
      <c r="DCM76" s="1135"/>
      <c r="DCN76" s="1135"/>
      <c r="DCO76" s="1135"/>
      <c r="DCP76" s="1135"/>
      <c r="DCQ76" s="1135"/>
      <c r="DCR76" s="1135"/>
      <c r="DCS76" s="1135"/>
      <c r="DCT76" s="1135"/>
      <c r="DCU76" s="1135"/>
      <c r="DCV76" s="1135"/>
      <c r="DCW76" s="1135"/>
      <c r="DCX76" s="1135"/>
      <c r="DCY76" s="1135"/>
      <c r="DCZ76" s="1135"/>
      <c r="DDA76" s="1135"/>
      <c r="DDB76" s="1135"/>
      <c r="DDC76" s="1135"/>
      <c r="DDD76" s="1135"/>
      <c r="DDE76" s="1135"/>
      <c r="DDF76" s="1135"/>
      <c r="DDG76" s="1135"/>
      <c r="DDH76" s="1135"/>
      <c r="DDI76" s="1135"/>
      <c r="DDJ76" s="1135"/>
      <c r="DDK76" s="1135"/>
      <c r="DDL76" s="1135"/>
      <c r="DDM76" s="1135"/>
      <c r="DDN76" s="1135"/>
      <c r="DDO76" s="1135"/>
      <c r="DDP76" s="1135"/>
      <c r="DDQ76" s="1135"/>
      <c r="DDR76" s="1135"/>
      <c r="DDS76" s="1135"/>
      <c r="DDT76" s="1135"/>
      <c r="DDU76" s="1135"/>
      <c r="DDV76" s="1135"/>
      <c r="DDW76" s="1135"/>
      <c r="DDX76" s="1135"/>
      <c r="DDY76" s="1135"/>
      <c r="DDZ76" s="1135"/>
      <c r="DEA76" s="1135"/>
      <c r="DEB76" s="1135"/>
      <c r="DEC76" s="1135"/>
      <c r="DED76" s="1135"/>
      <c r="DEE76" s="1135"/>
      <c r="DEF76" s="1135"/>
      <c r="DEG76" s="1135"/>
      <c r="DEH76" s="1135"/>
      <c r="DEI76" s="1135"/>
      <c r="DEJ76" s="1135"/>
      <c r="DEK76" s="1135"/>
      <c r="DEL76" s="1135"/>
      <c r="DEM76" s="1135"/>
      <c r="DEN76" s="1135"/>
      <c r="DEO76" s="1135"/>
      <c r="DEP76" s="1135"/>
      <c r="DEQ76" s="1135"/>
      <c r="DER76" s="1135"/>
      <c r="DES76" s="1135"/>
      <c r="DET76" s="1135"/>
      <c r="DEU76" s="1135"/>
      <c r="DEV76" s="1135"/>
      <c r="DEW76" s="1135"/>
      <c r="DEX76" s="1135"/>
      <c r="DEY76" s="1135"/>
      <c r="DEZ76" s="1135"/>
      <c r="DFA76" s="1135"/>
      <c r="DFB76" s="1135"/>
      <c r="DFC76" s="1135"/>
      <c r="DFD76" s="1135"/>
      <c r="DFE76" s="1135"/>
      <c r="DFF76" s="1135"/>
      <c r="DFG76" s="1135"/>
      <c r="DFH76" s="1135"/>
      <c r="DFI76" s="1135"/>
      <c r="DFJ76" s="1135"/>
      <c r="DFK76" s="1135"/>
      <c r="DFL76" s="1135"/>
      <c r="DFM76" s="1135"/>
      <c r="DFN76" s="1135"/>
      <c r="DFO76" s="1135"/>
      <c r="DFP76" s="1135"/>
      <c r="DFQ76" s="1135"/>
      <c r="DFR76" s="1135"/>
      <c r="DFS76" s="1135"/>
      <c r="DFT76" s="1135"/>
      <c r="DFU76" s="1135"/>
      <c r="DFV76" s="1135"/>
      <c r="DFW76" s="1135"/>
      <c r="DFX76" s="1135"/>
      <c r="DFY76" s="1135"/>
      <c r="DFZ76" s="1135"/>
      <c r="DGA76" s="1135"/>
      <c r="DGB76" s="1135"/>
      <c r="DGC76" s="1135"/>
      <c r="DGD76" s="1135"/>
      <c r="DGE76" s="1135"/>
      <c r="DGF76" s="1135"/>
      <c r="DGG76" s="1135"/>
      <c r="DGH76" s="1135"/>
      <c r="DGI76" s="1135"/>
      <c r="DGJ76" s="1135"/>
      <c r="DGK76" s="1135"/>
      <c r="DGL76" s="1135"/>
      <c r="DGM76" s="1135"/>
      <c r="DGN76" s="1135"/>
      <c r="DGO76" s="1135"/>
      <c r="DGP76" s="1135"/>
      <c r="DGQ76" s="1135"/>
      <c r="DGR76" s="1135"/>
      <c r="DGS76" s="1135"/>
      <c r="DGT76" s="1135"/>
      <c r="DGU76" s="1135"/>
      <c r="DGV76" s="1135"/>
      <c r="DGW76" s="1135"/>
      <c r="DGX76" s="1135"/>
      <c r="DGY76" s="1135"/>
      <c r="DGZ76" s="1135"/>
      <c r="DHA76" s="1135"/>
      <c r="DHB76" s="1135"/>
      <c r="DHC76" s="1135"/>
      <c r="DHD76" s="1135"/>
      <c r="DHE76" s="1135"/>
      <c r="DHF76" s="1135"/>
      <c r="DHG76" s="1135"/>
      <c r="DHH76" s="1135"/>
      <c r="DHI76" s="1135"/>
      <c r="DHJ76" s="1135"/>
      <c r="DHK76" s="1135"/>
      <c r="DHL76" s="1135"/>
      <c r="DHM76" s="1135"/>
      <c r="DHN76" s="1135"/>
      <c r="DHO76" s="1135"/>
      <c r="DHP76" s="1135"/>
      <c r="DHQ76" s="1135"/>
      <c r="DHR76" s="1135"/>
      <c r="DHS76" s="1135"/>
      <c r="DHT76" s="1135"/>
      <c r="DHU76" s="1135"/>
      <c r="DHV76" s="1135"/>
      <c r="DHW76" s="1135"/>
      <c r="DHX76" s="1135"/>
      <c r="DHY76" s="1135"/>
      <c r="DHZ76" s="1135"/>
      <c r="DIA76" s="1135"/>
      <c r="DIB76" s="1135"/>
      <c r="DIC76" s="1135"/>
      <c r="DID76" s="1135"/>
      <c r="DIE76" s="1135"/>
      <c r="DIF76" s="1135"/>
      <c r="DIG76" s="1135"/>
      <c r="DIH76" s="1135"/>
      <c r="DII76" s="1135"/>
      <c r="DIJ76" s="1135"/>
      <c r="DIK76" s="1135"/>
      <c r="DIL76" s="1135"/>
      <c r="DIM76" s="1135"/>
      <c r="DIN76" s="1135"/>
      <c r="DIO76" s="1135"/>
      <c r="DIP76" s="1135"/>
      <c r="DIQ76" s="1135"/>
      <c r="DIR76" s="1135"/>
      <c r="DIS76" s="1135"/>
      <c r="DIT76" s="1135"/>
      <c r="DIU76" s="1135"/>
      <c r="DIV76" s="1135"/>
      <c r="DIW76" s="1135"/>
      <c r="DIX76" s="1135"/>
      <c r="DIY76" s="1135"/>
      <c r="DIZ76" s="1135"/>
      <c r="DJA76" s="1135"/>
      <c r="DJB76" s="1135"/>
      <c r="DJC76" s="1135"/>
      <c r="DJD76" s="1135"/>
      <c r="DJE76" s="1135"/>
      <c r="DJF76" s="1135"/>
      <c r="DJG76" s="1135"/>
      <c r="DJH76" s="1135"/>
      <c r="DJI76" s="1135"/>
      <c r="DJJ76" s="1135"/>
      <c r="DJK76" s="1135"/>
      <c r="DJL76" s="1135"/>
      <c r="DJM76" s="1135"/>
      <c r="DJN76" s="1135"/>
      <c r="DJO76" s="1135"/>
      <c r="DJP76" s="1135"/>
      <c r="DJQ76" s="1135"/>
      <c r="DJR76" s="1135"/>
      <c r="DJS76" s="1135"/>
      <c r="DJT76" s="1135"/>
      <c r="DJU76" s="1135"/>
      <c r="DJV76" s="1135"/>
      <c r="DJW76" s="1135"/>
      <c r="DJX76" s="1135"/>
      <c r="DJY76" s="1135"/>
      <c r="DJZ76" s="1135"/>
      <c r="DKA76" s="1135"/>
      <c r="DKB76" s="1135"/>
      <c r="DKC76" s="1135"/>
      <c r="DKD76" s="1135"/>
      <c r="DKE76" s="1135"/>
      <c r="DKF76" s="1135"/>
      <c r="DKG76" s="1135"/>
      <c r="DKH76" s="1135"/>
      <c r="DKI76" s="1135"/>
      <c r="DKJ76" s="1135"/>
      <c r="DKK76" s="1135"/>
      <c r="DKL76" s="1135"/>
      <c r="DKM76" s="1135"/>
      <c r="DKN76" s="1135"/>
      <c r="DKO76" s="1135"/>
      <c r="DKP76" s="1135"/>
      <c r="DKQ76" s="1135"/>
      <c r="DKR76" s="1135"/>
      <c r="DKS76" s="1135"/>
      <c r="DKT76" s="1135"/>
      <c r="DKU76" s="1135"/>
      <c r="DKV76" s="1135"/>
      <c r="DKW76" s="1135"/>
      <c r="DKX76" s="1135"/>
      <c r="DKY76" s="1135"/>
      <c r="DKZ76" s="1135"/>
      <c r="DLA76" s="1135"/>
      <c r="DLB76" s="1135"/>
      <c r="DLC76" s="1135"/>
      <c r="DLD76" s="1135"/>
      <c r="DLE76" s="1135"/>
      <c r="DLF76" s="1135"/>
      <c r="DLG76" s="1135"/>
      <c r="DLH76" s="1135"/>
      <c r="DLI76" s="1135"/>
      <c r="DLJ76" s="1135"/>
      <c r="DLK76" s="1135"/>
      <c r="DLL76" s="1135"/>
      <c r="DLM76" s="1135"/>
      <c r="DLN76" s="1135"/>
      <c r="DLO76" s="1135"/>
      <c r="DLP76" s="1135"/>
      <c r="DLQ76" s="1135"/>
      <c r="DLR76" s="1135"/>
      <c r="DLS76" s="1135"/>
      <c r="DLT76" s="1135"/>
      <c r="DLU76" s="1135"/>
      <c r="DLV76" s="1135"/>
      <c r="DLW76" s="1135"/>
      <c r="DLX76" s="1135"/>
      <c r="DLY76" s="1135"/>
      <c r="DLZ76" s="1135"/>
      <c r="DMA76" s="1135"/>
      <c r="DMB76" s="1135"/>
      <c r="DMC76" s="1135"/>
      <c r="DMD76" s="1135"/>
      <c r="DME76" s="1135"/>
      <c r="DMF76" s="1135"/>
      <c r="DMG76" s="1135"/>
      <c r="DMH76" s="1135"/>
      <c r="DMI76" s="1135"/>
      <c r="DMJ76" s="1135"/>
      <c r="DMK76" s="1135"/>
      <c r="DML76" s="1135"/>
      <c r="DMM76" s="1135"/>
      <c r="DMN76" s="1135"/>
      <c r="DMO76" s="1135"/>
      <c r="DMP76" s="1135"/>
      <c r="DMQ76" s="1135"/>
      <c r="DMR76" s="1135"/>
      <c r="DMS76" s="1135"/>
      <c r="DMT76" s="1135"/>
      <c r="DMU76" s="1135"/>
      <c r="DMV76" s="1135"/>
      <c r="DMW76" s="1135"/>
      <c r="DMX76" s="1135"/>
      <c r="DMY76" s="1135"/>
      <c r="DMZ76" s="1135"/>
      <c r="DNA76" s="1135"/>
      <c r="DNB76" s="1135"/>
      <c r="DNC76" s="1135"/>
      <c r="DND76" s="1135"/>
      <c r="DNE76" s="1135"/>
      <c r="DNF76" s="1135"/>
      <c r="DNG76" s="1135"/>
      <c r="DNH76" s="1135"/>
      <c r="DNI76" s="1135"/>
      <c r="DNJ76" s="1135"/>
      <c r="DNK76" s="1135"/>
      <c r="DNL76" s="1135"/>
      <c r="DNM76" s="1135"/>
      <c r="DNN76" s="1135"/>
      <c r="DNO76" s="1135"/>
      <c r="DNP76" s="1135"/>
      <c r="DNQ76" s="1135"/>
      <c r="DNR76" s="1135"/>
      <c r="DNS76" s="1135"/>
      <c r="DNT76" s="1135"/>
      <c r="DNU76" s="1135"/>
      <c r="DNV76" s="1135"/>
      <c r="DNW76" s="1135"/>
      <c r="DNX76" s="1135"/>
      <c r="DNY76" s="1135"/>
      <c r="DNZ76" s="1135"/>
      <c r="DOA76" s="1135"/>
      <c r="DOB76" s="1135"/>
      <c r="DOC76" s="1135"/>
      <c r="DOD76" s="1135"/>
      <c r="DOE76" s="1135"/>
      <c r="DOF76" s="1135"/>
      <c r="DOG76" s="1135"/>
      <c r="DOH76" s="1135"/>
      <c r="DOI76" s="1135"/>
      <c r="DOJ76" s="1135"/>
      <c r="DOK76" s="1135"/>
      <c r="DOL76" s="1135"/>
      <c r="DOM76" s="1135"/>
      <c r="DON76" s="1135"/>
      <c r="DOO76" s="1135"/>
      <c r="DOP76" s="1135"/>
      <c r="DOQ76" s="1135"/>
      <c r="DOR76" s="1135"/>
      <c r="DOS76" s="1135"/>
      <c r="DOT76" s="1135"/>
      <c r="DOU76" s="1135"/>
      <c r="DOV76" s="1135"/>
      <c r="DOW76" s="1135"/>
      <c r="DOX76" s="1135"/>
      <c r="DOY76" s="1135"/>
      <c r="DOZ76" s="1135"/>
      <c r="DPA76" s="1135"/>
      <c r="DPB76" s="1135"/>
      <c r="DPC76" s="1135"/>
      <c r="DPD76" s="1135"/>
      <c r="DPE76" s="1135"/>
      <c r="DPF76" s="1135"/>
      <c r="DPG76" s="1135"/>
      <c r="DPH76" s="1135"/>
      <c r="DPI76" s="1135"/>
      <c r="DPJ76" s="1135"/>
      <c r="DPK76" s="1135"/>
      <c r="DPL76" s="1135"/>
      <c r="DPM76" s="1135"/>
      <c r="DPN76" s="1135"/>
      <c r="DPO76" s="1135"/>
      <c r="DPP76" s="1135"/>
      <c r="DPQ76" s="1135"/>
      <c r="DPR76" s="1135"/>
      <c r="DPS76" s="1135"/>
      <c r="DPT76" s="1135"/>
      <c r="DPU76" s="1135"/>
      <c r="DPV76" s="1135"/>
      <c r="DPW76" s="1135"/>
      <c r="DPX76" s="1135"/>
      <c r="DPY76" s="1135"/>
      <c r="DPZ76" s="1135"/>
      <c r="DQA76" s="1135"/>
      <c r="DQB76" s="1135"/>
      <c r="DQC76" s="1135"/>
      <c r="DQD76" s="1135"/>
      <c r="DQE76" s="1135"/>
      <c r="DQF76" s="1135"/>
      <c r="DQG76" s="1135"/>
      <c r="DQH76" s="1135"/>
      <c r="DQI76" s="1135"/>
      <c r="DQJ76" s="1135"/>
      <c r="DQK76" s="1135"/>
      <c r="DQL76" s="1135"/>
      <c r="DQM76" s="1135"/>
      <c r="DQN76" s="1135"/>
      <c r="DQO76" s="1135"/>
      <c r="DQP76" s="1135"/>
      <c r="DQQ76" s="1135"/>
      <c r="DQR76" s="1135"/>
      <c r="DQS76" s="1135"/>
      <c r="DQT76" s="1135"/>
      <c r="DQU76" s="1135"/>
      <c r="DQV76" s="1135"/>
      <c r="DQW76" s="1135"/>
      <c r="DQX76" s="1135"/>
      <c r="DQY76" s="1135"/>
      <c r="DQZ76" s="1135"/>
      <c r="DRA76" s="1135"/>
      <c r="DRB76" s="1135"/>
      <c r="DRC76" s="1135"/>
      <c r="DRD76" s="1135"/>
      <c r="DRE76" s="1135"/>
      <c r="DRF76" s="1135"/>
      <c r="DRG76" s="1135"/>
      <c r="DRH76" s="1135"/>
      <c r="DRI76" s="1135"/>
      <c r="DRJ76" s="1135"/>
      <c r="DRK76" s="1135"/>
      <c r="DRL76" s="1135"/>
      <c r="DRM76" s="1135"/>
      <c r="DRN76" s="1135"/>
      <c r="DRO76" s="1135"/>
      <c r="DRP76" s="1135"/>
      <c r="DRQ76" s="1135"/>
      <c r="DRR76" s="1135"/>
      <c r="DRS76" s="1135"/>
      <c r="DRT76" s="1135"/>
      <c r="DRU76" s="1135"/>
      <c r="DRV76" s="1135"/>
      <c r="DRW76" s="1135"/>
      <c r="DRX76" s="1135"/>
      <c r="DRY76" s="1135"/>
      <c r="DRZ76" s="1135"/>
      <c r="DSA76" s="1135"/>
      <c r="DSB76" s="1135"/>
      <c r="DSC76" s="1135"/>
      <c r="DSD76" s="1135"/>
      <c r="DSE76" s="1135"/>
      <c r="DSF76" s="1135"/>
      <c r="DSG76" s="1135"/>
      <c r="DSH76" s="1135"/>
      <c r="DSI76" s="1135"/>
      <c r="DSJ76" s="1135"/>
      <c r="DSK76" s="1135"/>
      <c r="DSL76" s="1135"/>
      <c r="DSM76" s="1135"/>
      <c r="DSN76" s="1135"/>
      <c r="DSO76" s="1135"/>
      <c r="DSP76" s="1135"/>
      <c r="DSQ76" s="1135"/>
      <c r="DSR76" s="1135"/>
      <c r="DSS76" s="1135"/>
      <c r="DST76" s="1135"/>
      <c r="DSU76" s="1135"/>
      <c r="DSV76" s="1135"/>
      <c r="DSW76" s="1135"/>
      <c r="DSX76" s="1135"/>
      <c r="DSY76" s="1135"/>
      <c r="DSZ76" s="1135"/>
      <c r="DTA76" s="1135"/>
      <c r="DTB76" s="1135"/>
      <c r="DTC76" s="1135"/>
      <c r="DTD76" s="1135"/>
      <c r="DTE76" s="1135"/>
      <c r="DTF76" s="1135"/>
      <c r="DTG76" s="1135"/>
      <c r="DTH76" s="1135"/>
      <c r="DTI76" s="1135"/>
      <c r="DTJ76" s="1135"/>
      <c r="DTK76" s="1135"/>
      <c r="DTL76" s="1135"/>
      <c r="DTM76" s="1135"/>
      <c r="DTN76" s="1135"/>
      <c r="DTO76" s="1135"/>
      <c r="DTP76" s="1135"/>
      <c r="DTQ76" s="1135"/>
      <c r="DTR76" s="1135"/>
      <c r="DTS76" s="1135"/>
      <c r="DTT76" s="1135"/>
      <c r="DTU76" s="1135"/>
      <c r="DTV76" s="1135"/>
      <c r="DTW76" s="1135"/>
      <c r="DTX76" s="1135"/>
      <c r="DTY76" s="1135"/>
      <c r="DTZ76" s="1135"/>
      <c r="DUA76" s="1135"/>
      <c r="DUB76" s="1135"/>
      <c r="DUC76" s="1135"/>
      <c r="DUD76" s="1135"/>
      <c r="DUE76" s="1135"/>
      <c r="DUF76" s="1135"/>
      <c r="DUG76" s="1135"/>
      <c r="DUH76" s="1135"/>
      <c r="DUI76" s="1135"/>
      <c r="DUJ76" s="1135"/>
      <c r="DUK76" s="1135"/>
      <c r="DUL76" s="1135"/>
      <c r="DUM76" s="1135"/>
      <c r="DUN76" s="1135"/>
      <c r="DUO76" s="1135"/>
      <c r="DUP76" s="1135"/>
      <c r="DUQ76" s="1135"/>
      <c r="DUR76" s="1135"/>
      <c r="DUS76" s="1135"/>
      <c r="DUT76" s="1135"/>
      <c r="DUU76" s="1135"/>
      <c r="DUV76" s="1135"/>
      <c r="DUW76" s="1135"/>
      <c r="DUX76" s="1135"/>
      <c r="DUY76" s="1135"/>
      <c r="DUZ76" s="1135"/>
      <c r="DVA76" s="1135"/>
      <c r="DVB76" s="1135"/>
      <c r="DVC76" s="1135"/>
      <c r="DVD76" s="1135"/>
      <c r="DVE76" s="1135"/>
      <c r="DVF76" s="1135"/>
      <c r="DVG76" s="1135"/>
      <c r="DVH76" s="1135"/>
      <c r="DVI76" s="1135"/>
      <c r="DVJ76" s="1135"/>
      <c r="DVK76" s="1135"/>
      <c r="DVL76" s="1135"/>
      <c r="DVM76" s="1135"/>
      <c r="DVN76" s="1135"/>
      <c r="DVO76" s="1135"/>
      <c r="DVP76" s="1135"/>
      <c r="DVQ76" s="1135"/>
      <c r="DVR76" s="1135"/>
      <c r="DVS76" s="1135"/>
      <c r="DVT76" s="1135"/>
      <c r="DVU76" s="1135"/>
      <c r="DVV76" s="1135"/>
      <c r="DVW76" s="1135"/>
      <c r="DVX76" s="1135"/>
      <c r="DVY76" s="1135"/>
      <c r="DVZ76" s="1135"/>
      <c r="DWA76" s="1135"/>
      <c r="DWB76" s="1135"/>
      <c r="DWC76" s="1135"/>
      <c r="DWD76" s="1135"/>
      <c r="DWE76" s="1135"/>
      <c r="DWF76" s="1135"/>
      <c r="DWG76" s="1135"/>
      <c r="DWH76" s="1135"/>
      <c r="DWI76" s="1135"/>
      <c r="DWJ76" s="1135"/>
      <c r="DWK76" s="1135"/>
      <c r="DWL76" s="1135"/>
      <c r="DWM76" s="1135"/>
      <c r="DWN76" s="1135"/>
      <c r="DWO76" s="1135"/>
      <c r="DWP76" s="1135"/>
      <c r="DWQ76" s="1135"/>
      <c r="DWR76" s="1135"/>
      <c r="DWS76" s="1135"/>
      <c r="DWT76" s="1135"/>
      <c r="DWU76" s="1135"/>
      <c r="DWV76" s="1135"/>
      <c r="DWW76" s="1135"/>
      <c r="DWX76" s="1135"/>
      <c r="DWY76" s="1135"/>
      <c r="DWZ76" s="1135"/>
      <c r="DXA76" s="1135"/>
      <c r="DXB76" s="1135"/>
      <c r="DXC76" s="1135"/>
      <c r="DXD76" s="1135"/>
      <c r="DXE76" s="1135"/>
      <c r="DXF76" s="1135"/>
      <c r="DXG76" s="1135"/>
      <c r="DXH76" s="1135"/>
      <c r="DXI76" s="1135"/>
      <c r="DXJ76" s="1135"/>
      <c r="DXK76" s="1135"/>
      <c r="DXL76" s="1135"/>
      <c r="DXM76" s="1135"/>
      <c r="DXN76" s="1135"/>
      <c r="DXO76" s="1135"/>
      <c r="DXP76" s="1135"/>
      <c r="DXQ76" s="1135"/>
      <c r="DXR76" s="1135"/>
      <c r="DXS76" s="1135"/>
      <c r="DXT76" s="1135"/>
      <c r="DXU76" s="1135"/>
      <c r="DXV76" s="1135"/>
      <c r="DXW76" s="1135"/>
      <c r="DXX76" s="1135"/>
      <c r="DXY76" s="1135"/>
      <c r="DXZ76" s="1135"/>
      <c r="DYA76" s="1135"/>
      <c r="DYB76" s="1135"/>
      <c r="DYC76" s="1135"/>
      <c r="DYD76" s="1135"/>
      <c r="DYE76" s="1135"/>
      <c r="DYF76" s="1135"/>
      <c r="DYG76" s="1135"/>
      <c r="DYH76" s="1135"/>
      <c r="DYI76" s="1135"/>
      <c r="DYJ76" s="1135"/>
      <c r="DYK76" s="1135"/>
      <c r="DYL76" s="1135"/>
      <c r="DYM76" s="1135"/>
      <c r="DYN76" s="1135"/>
      <c r="DYO76" s="1135"/>
      <c r="DYP76" s="1135"/>
      <c r="DYQ76" s="1135"/>
      <c r="DYR76" s="1135"/>
      <c r="DYS76" s="1135"/>
      <c r="DYT76" s="1135"/>
      <c r="DYU76" s="1135"/>
      <c r="DYV76" s="1135"/>
      <c r="DYW76" s="1135"/>
      <c r="DYX76" s="1135"/>
      <c r="DYY76" s="1135"/>
      <c r="DYZ76" s="1135"/>
      <c r="DZA76" s="1135"/>
      <c r="DZB76" s="1135"/>
      <c r="DZC76" s="1135"/>
      <c r="DZD76" s="1135"/>
      <c r="DZE76" s="1135"/>
      <c r="DZF76" s="1135"/>
      <c r="DZG76" s="1135"/>
      <c r="DZH76" s="1135"/>
      <c r="DZI76" s="1135"/>
      <c r="DZJ76" s="1135"/>
      <c r="DZK76" s="1135"/>
      <c r="DZL76" s="1135"/>
      <c r="DZM76" s="1135"/>
      <c r="DZN76" s="1135"/>
      <c r="DZO76" s="1135"/>
      <c r="DZP76" s="1135"/>
      <c r="DZQ76" s="1135"/>
      <c r="DZR76" s="1135"/>
      <c r="DZS76" s="1135"/>
      <c r="DZT76" s="1135"/>
      <c r="DZU76" s="1135"/>
      <c r="DZV76" s="1135"/>
      <c r="DZW76" s="1135"/>
      <c r="DZX76" s="1135"/>
      <c r="DZY76" s="1135"/>
      <c r="DZZ76" s="1135"/>
      <c r="EAA76" s="1135"/>
      <c r="EAB76" s="1135"/>
      <c r="EAC76" s="1135"/>
      <c r="EAD76" s="1135"/>
      <c r="EAE76" s="1135"/>
      <c r="EAF76" s="1135"/>
      <c r="EAG76" s="1135"/>
      <c r="EAH76" s="1135"/>
      <c r="EAI76" s="1135"/>
      <c r="EAJ76" s="1135"/>
      <c r="EAK76" s="1135"/>
      <c r="EAL76" s="1135"/>
      <c r="EAM76" s="1135"/>
      <c r="EAN76" s="1135"/>
      <c r="EAO76" s="1135"/>
      <c r="EAP76" s="1135"/>
      <c r="EAQ76" s="1135"/>
      <c r="EAR76" s="1135"/>
      <c r="EAS76" s="1135"/>
      <c r="EAT76" s="1135"/>
      <c r="EAU76" s="1135"/>
      <c r="EAV76" s="1135"/>
      <c r="EAW76" s="1135"/>
      <c r="EAX76" s="1135"/>
      <c r="EAY76" s="1135"/>
      <c r="EAZ76" s="1135"/>
      <c r="EBA76" s="1135"/>
      <c r="EBB76" s="1135"/>
      <c r="EBC76" s="1135"/>
      <c r="EBD76" s="1135"/>
      <c r="EBE76" s="1135"/>
      <c r="EBF76" s="1135"/>
      <c r="EBG76" s="1135"/>
      <c r="EBH76" s="1135"/>
      <c r="EBI76" s="1135"/>
      <c r="EBJ76" s="1135"/>
      <c r="EBK76" s="1135"/>
      <c r="EBL76" s="1135"/>
      <c r="EBM76" s="1135"/>
      <c r="EBN76" s="1135"/>
      <c r="EBO76" s="1135"/>
      <c r="EBP76" s="1135"/>
      <c r="EBQ76" s="1135"/>
      <c r="EBR76" s="1135"/>
      <c r="EBS76" s="1135"/>
      <c r="EBT76" s="1135"/>
      <c r="EBU76" s="1135"/>
      <c r="EBV76" s="1135"/>
      <c r="EBW76" s="1135"/>
      <c r="EBX76" s="1135"/>
      <c r="EBY76" s="1135"/>
      <c r="EBZ76" s="1135"/>
      <c r="ECA76" s="1135"/>
      <c r="ECB76" s="1135"/>
      <c r="ECC76" s="1135"/>
      <c r="ECD76" s="1135"/>
      <c r="ECE76" s="1135"/>
      <c r="ECF76" s="1135"/>
      <c r="ECG76" s="1135"/>
      <c r="ECH76" s="1135"/>
      <c r="ECI76" s="1135"/>
      <c r="ECJ76" s="1135"/>
      <c r="ECK76" s="1135"/>
      <c r="ECL76" s="1135"/>
      <c r="ECM76" s="1135"/>
      <c r="ECN76" s="1135"/>
      <c r="ECO76" s="1135"/>
      <c r="ECP76" s="1135"/>
      <c r="ECQ76" s="1135"/>
      <c r="ECR76" s="1135"/>
      <c r="ECS76" s="1135"/>
      <c r="ECT76" s="1135"/>
      <c r="ECU76" s="1135"/>
      <c r="ECV76" s="1135"/>
      <c r="ECW76" s="1135"/>
      <c r="ECX76" s="1135"/>
      <c r="ECY76" s="1135"/>
      <c r="ECZ76" s="1135"/>
      <c r="EDA76" s="1135"/>
      <c r="EDB76" s="1135"/>
      <c r="EDC76" s="1135"/>
      <c r="EDD76" s="1135"/>
      <c r="EDE76" s="1135"/>
      <c r="EDF76" s="1135"/>
      <c r="EDG76" s="1135"/>
      <c r="EDH76" s="1135"/>
      <c r="EDI76" s="1135"/>
      <c r="EDJ76" s="1135"/>
      <c r="EDK76" s="1135"/>
      <c r="EDL76" s="1135"/>
      <c r="EDM76" s="1135"/>
      <c r="EDN76" s="1135"/>
      <c r="EDO76" s="1135"/>
      <c r="EDP76" s="1135"/>
      <c r="EDQ76" s="1135"/>
      <c r="EDR76" s="1135"/>
      <c r="EDS76" s="1135"/>
      <c r="EDT76" s="1135"/>
      <c r="EDU76" s="1135"/>
      <c r="EDV76" s="1135"/>
      <c r="EDW76" s="1135"/>
      <c r="EDX76" s="1135"/>
      <c r="EDY76" s="1135"/>
      <c r="EDZ76" s="1135"/>
      <c r="EEA76" s="1135"/>
      <c r="EEB76" s="1135"/>
      <c r="EEC76" s="1135"/>
      <c r="EED76" s="1135"/>
      <c r="EEE76" s="1135"/>
      <c r="EEF76" s="1135"/>
      <c r="EEG76" s="1135"/>
      <c r="EEH76" s="1135"/>
      <c r="EEI76" s="1135"/>
      <c r="EEJ76" s="1135"/>
      <c r="EEK76" s="1135"/>
      <c r="EEL76" s="1135"/>
      <c r="EEM76" s="1135"/>
      <c r="EEN76" s="1135"/>
      <c r="EEO76" s="1135"/>
      <c r="EEP76" s="1135"/>
      <c r="EEQ76" s="1135"/>
      <c r="EER76" s="1135"/>
      <c r="EES76" s="1135"/>
      <c r="EET76" s="1135"/>
      <c r="EEU76" s="1135"/>
      <c r="EEV76" s="1135"/>
      <c r="EEW76" s="1135"/>
      <c r="EEX76" s="1135"/>
      <c r="EEY76" s="1135"/>
      <c r="EEZ76" s="1135"/>
      <c r="EFA76" s="1135"/>
      <c r="EFB76" s="1135"/>
      <c r="EFC76" s="1135"/>
      <c r="EFD76" s="1135"/>
      <c r="EFE76" s="1135"/>
      <c r="EFF76" s="1135"/>
      <c r="EFG76" s="1135"/>
      <c r="EFH76" s="1135"/>
      <c r="EFI76" s="1135"/>
      <c r="EFJ76" s="1135"/>
      <c r="EFK76" s="1135"/>
      <c r="EFL76" s="1135"/>
      <c r="EFM76" s="1135"/>
      <c r="EFN76" s="1135"/>
      <c r="EFO76" s="1135"/>
      <c r="EFP76" s="1135"/>
      <c r="EFQ76" s="1135"/>
      <c r="EFR76" s="1135"/>
      <c r="EFS76" s="1135"/>
      <c r="EFT76" s="1135"/>
      <c r="EFU76" s="1135"/>
      <c r="EFV76" s="1135"/>
      <c r="EFW76" s="1135"/>
      <c r="EFX76" s="1135"/>
      <c r="EFY76" s="1135"/>
      <c r="EFZ76" s="1135"/>
      <c r="EGA76" s="1135"/>
      <c r="EGB76" s="1135"/>
      <c r="EGC76" s="1135"/>
      <c r="EGD76" s="1135"/>
      <c r="EGE76" s="1135"/>
      <c r="EGF76" s="1135"/>
      <c r="EGG76" s="1135"/>
      <c r="EGH76" s="1135"/>
      <c r="EGI76" s="1135"/>
      <c r="EGJ76" s="1135"/>
      <c r="EGK76" s="1135"/>
      <c r="EGL76" s="1135"/>
      <c r="EGM76" s="1135"/>
      <c r="EGN76" s="1135"/>
      <c r="EGO76" s="1135"/>
      <c r="EGP76" s="1135"/>
      <c r="EGQ76" s="1135"/>
      <c r="EGR76" s="1135"/>
      <c r="EGS76" s="1135"/>
      <c r="EGT76" s="1135"/>
      <c r="EGU76" s="1135"/>
      <c r="EGV76" s="1135"/>
      <c r="EGW76" s="1135"/>
      <c r="EGX76" s="1135"/>
      <c r="EGY76" s="1135"/>
      <c r="EGZ76" s="1135"/>
      <c r="EHA76" s="1135"/>
      <c r="EHB76" s="1135"/>
      <c r="EHC76" s="1135"/>
      <c r="EHD76" s="1135"/>
      <c r="EHE76" s="1135"/>
      <c r="EHF76" s="1135"/>
      <c r="EHG76" s="1135"/>
      <c r="EHH76" s="1135"/>
      <c r="EHI76" s="1135"/>
      <c r="EHJ76" s="1135"/>
      <c r="EHK76" s="1135"/>
      <c r="EHL76" s="1135"/>
      <c r="EHM76" s="1135"/>
      <c r="EHN76" s="1135"/>
      <c r="EHO76" s="1135"/>
      <c r="EHP76" s="1135"/>
      <c r="EHQ76" s="1135"/>
      <c r="EHR76" s="1135"/>
      <c r="EHS76" s="1135"/>
      <c r="EHT76" s="1135"/>
      <c r="EHU76" s="1135"/>
      <c r="EHV76" s="1135"/>
      <c r="EHW76" s="1135"/>
      <c r="EHX76" s="1135"/>
      <c r="EHY76" s="1135"/>
      <c r="EHZ76" s="1135"/>
      <c r="EIA76" s="1135"/>
      <c r="EIB76" s="1135"/>
      <c r="EIC76" s="1135"/>
      <c r="EID76" s="1135"/>
      <c r="EIE76" s="1135"/>
      <c r="EIF76" s="1135"/>
      <c r="EIG76" s="1135"/>
      <c r="EIH76" s="1135"/>
      <c r="EII76" s="1135"/>
      <c r="EIJ76" s="1135"/>
      <c r="EIK76" s="1135"/>
      <c r="EIL76" s="1135"/>
      <c r="EIM76" s="1135"/>
      <c r="EIN76" s="1135"/>
      <c r="EIO76" s="1135"/>
      <c r="EIP76" s="1135"/>
      <c r="EIQ76" s="1135"/>
      <c r="EIR76" s="1135"/>
      <c r="EIS76" s="1135"/>
      <c r="EIT76" s="1135"/>
      <c r="EIU76" s="1135"/>
      <c r="EIV76" s="1135"/>
      <c r="EIW76" s="1135"/>
      <c r="EIX76" s="1135"/>
      <c r="EIY76" s="1135"/>
      <c r="EIZ76" s="1135"/>
      <c r="EJA76" s="1135"/>
      <c r="EJB76" s="1135"/>
      <c r="EJC76" s="1135"/>
      <c r="EJD76" s="1135"/>
      <c r="EJE76" s="1135"/>
      <c r="EJF76" s="1135"/>
      <c r="EJG76" s="1135"/>
      <c r="EJH76" s="1135"/>
      <c r="EJI76" s="1135"/>
      <c r="EJJ76" s="1135"/>
      <c r="EJK76" s="1135"/>
      <c r="EJL76" s="1135"/>
      <c r="EJM76" s="1135"/>
      <c r="EJN76" s="1135"/>
      <c r="EJO76" s="1135"/>
      <c r="EJP76" s="1135"/>
      <c r="EJQ76" s="1135"/>
      <c r="EJR76" s="1135"/>
      <c r="EJS76" s="1135"/>
      <c r="EJT76" s="1135"/>
      <c r="EJU76" s="1135"/>
      <c r="EJV76" s="1135"/>
      <c r="EJW76" s="1135"/>
      <c r="EJX76" s="1135"/>
      <c r="EJY76" s="1135"/>
      <c r="EJZ76" s="1135"/>
      <c r="EKA76" s="1135"/>
      <c r="EKB76" s="1135"/>
      <c r="EKC76" s="1135"/>
      <c r="EKD76" s="1135"/>
      <c r="EKE76" s="1135"/>
      <c r="EKF76" s="1135"/>
      <c r="EKG76" s="1135"/>
      <c r="EKH76" s="1135"/>
      <c r="EKI76" s="1135"/>
      <c r="EKJ76" s="1135"/>
      <c r="EKK76" s="1135"/>
      <c r="EKL76" s="1135"/>
      <c r="EKM76" s="1135"/>
      <c r="EKN76" s="1135"/>
      <c r="EKO76" s="1135"/>
      <c r="EKP76" s="1135"/>
      <c r="EKQ76" s="1135"/>
      <c r="EKR76" s="1135"/>
      <c r="EKS76" s="1135"/>
      <c r="EKT76" s="1135"/>
      <c r="EKU76" s="1135"/>
      <c r="EKV76" s="1135"/>
      <c r="EKW76" s="1135"/>
      <c r="EKX76" s="1135"/>
      <c r="EKY76" s="1135"/>
      <c r="EKZ76" s="1135"/>
      <c r="ELA76" s="1135"/>
      <c r="ELB76" s="1135"/>
      <c r="ELC76" s="1135"/>
      <c r="ELD76" s="1135"/>
      <c r="ELE76" s="1135"/>
      <c r="ELF76" s="1135"/>
      <c r="ELG76" s="1135"/>
      <c r="ELH76" s="1135"/>
      <c r="ELI76" s="1135"/>
      <c r="ELJ76" s="1135"/>
      <c r="ELK76" s="1135"/>
      <c r="ELL76" s="1135"/>
      <c r="ELM76" s="1135"/>
      <c r="ELN76" s="1135"/>
      <c r="ELO76" s="1135"/>
      <c r="ELP76" s="1135"/>
      <c r="ELQ76" s="1135"/>
      <c r="ELR76" s="1135"/>
      <c r="ELS76" s="1135"/>
      <c r="ELT76" s="1135"/>
      <c r="ELU76" s="1135"/>
      <c r="ELV76" s="1135"/>
      <c r="ELW76" s="1135"/>
      <c r="ELX76" s="1135"/>
      <c r="ELY76" s="1135"/>
      <c r="ELZ76" s="1135"/>
      <c r="EMA76" s="1135"/>
      <c r="EMB76" s="1135"/>
      <c r="EMC76" s="1135"/>
      <c r="EMD76" s="1135"/>
      <c r="EME76" s="1135"/>
      <c r="EMF76" s="1135"/>
      <c r="EMG76" s="1135"/>
      <c r="EMH76" s="1135"/>
      <c r="EMI76" s="1135"/>
      <c r="EMJ76" s="1135"/>
      <c r="EMK76" s="1135"/>
      <c r="EML76" s="1135"/>
      <c r="EMM76" s="1135"/>
      <c r="EMN76" s="1135"/>
      <c r="EMO76" s="1135"/>
      <c r="EMP76" s="1135"/>
      <c r="EMQ76" s="1135"/>
      <c r="EMR76" s="1135"/>
      <c r="EMS76" s="1135"/>
      <c r="EMT76" s="1135"/>
      <c r="EMU76" s="1135"/>
      <c r="EMV76" s="1135"/>
      <c r="EMW76" s="1135"/>
      <c r="EMX76" s="1135"/>
      <c r="EMY76" s="1135"/>
      <c r="EMZ76" s="1135"/>
      <c r="ENA76" s="1135"/>
      <c r="ENB76" s="1135"/>
      <c r="ENC76" s="1135"/>
      <c r="END76" s="1135"/>
      <c r="ENE76" s="1135"/>
      <c r="ENF76" s="1135"/>
      <c r="ENG76" s="1135"/>
      <c r="ENH76" s="1135"/>
      <c r="ENI76" s="1135"/>
      <c r="ENJ76" s="1135"/>
      <c r="ENK76" s="1135"/>
      <c r="ENL76" s="1135"/>
      <c r="ENM76" s="1135"/>
      <c r="ENN76" s="1135"/>
      <c r="ENO76" s="1135"/>
      <c r="ENP76" s="1135"/>
      <c r="ENQ76" s="1135"/>
      <c r="ENR76" s="1135"/>
      <c r="ENS76" s="1135"/>
      <c r="ENT76" s="1135"/>
      <c r="ENU76" s="1135"/>
      <c r="ENV76" s="1135"/>
      <c r="ENW76" s="1135"/>
      <c r="ENX76" s="1135"/>
      <c r="ENY76" s="1135"/>
      <c r="ENZ76" s="1135"/>
      <c r="EOA76" s="1135"/>
      <c r="EOB76" s="1135"/>
      <c r="EOC76" s="1135"/>
      <c r="EOD76" s="1135"/>
      <c r="EOE76" s="1135"/>
      <c r="EOF76" s="1135"/>
      <c r="EOG76" s="1135"/>
      <c r="EOH76" s="1135"/>
      <c r="EOI76" s="1135"/>
      <c r="EOJ76" s="1135"/>
      <c r="EOK76" s="1135"/>
      <c r="EOL76" s="1135"/>
      <c r="EOM76" s="1135"/>
      <c r="EON76" s="1135"/>
      <c r="EOO76" s="1135"/>
      <c r="EOP76" s="1135"/>
      <c r="EOQ76" s="1135"/>
      <c r="EOR76" s="1135"/>
      <c r="EOS76" s="1135"/>
      <c r="EOT76" s="1135"/>
      <c r="EOU76" s="1135"/>
      <c r="EOV76" s="1135"/>
      <c r="EOW76" s="1135"/>
      <c r="EOX76" s="1135"/>
      <c r="EOY76" s="1135"/>
      <c r="EOZ76" s="1135"/>
      <c r="EPA76" s="1135"/>
      <c r="EPB76" s="1135"/>
      <c r="EPC76" s="1135"/>
      <c r="EPD76" s="1135"/>
      <c r="EPE76" s="1135"/>
      <c r="EPF76" s="1135"/>
      <c r="EPG76" s="1135"/>
      <c r="EPH76" s="1135"/>
      <c r="EPI76" s="1135"/>
      <c r="EPJ76" s="1135"/>
      <c r="EPK76" s="1135"/>
      <c r="EPL76" s="1135"/>
      <c r="EPM76" s="1135"/>
      <c r="EPN76" s="1135"/>
      <c r="EPO76" s="1135"/>
      <c r="EPP76" s="1135"/>
      <c r="EPQ76" s="1135"/>
      <c r="EPR76" s="1135"/>
      <c r="EPS76" s="1135"/>
      <c r="EPT76" s="1135"/>
      <c r="EPU76" s="1135"/>
      <c r="EPV76" s="1135"/>
      <c r="EPW76" s="1135"/>
      <c r="EPX76" s="1135"/>
      <c r="EPY76" s="1135"/>
      <c r="EPZ76" s="1135"/>
      <c r="EQA76" s="1135"/>
      <c r="EQB76" s="1135"/>
      <c r="EQC76" s="1135"/>
      <c r="EQD76" s="1135"/>
      <c r="EQE76" s="1135"/>
      <c r="EQF76" s="1135"/>
      <c r="EQG76" s="1135"/>
      <c r="EQH76" s="1135"/>
      <c r="EQI76" s="1135"/>
      <c r="EQJ76" s="1135"/>
      <c r="EQK76" s="1135"/>
      <c r="EQL76" s="1135"/>
      <c r="EQM76" s="1135"/>
      <c r="EQN76" s="1135"/>
      <c r="EQO76" s="1135"/>
      <c r="EQP76" s="1135"/>
      <c r="EQQ76" s="1135"/>
      <c r="EQR76" s="1135"/>
      <c r="EQS76" s="1135"/>
      <c r="EQT76" s="1135"/>
      <c r="EQU76" s="1135"/>
      <c r="EQV76" s="1135"/>
      <c r="EQW76" s="1135"/>
      <c r="EQX76" s="1135"/>
      <c r="EQY76" s="1135"/>
      <c r="EQZ76" s="1135"/>
      <c r="ERA76" s="1135"/>
      <c r="ERB76" s="1135"/>
      <c r="ERC76" s="1135"/>
      <c r="ERD76" s="1135"/>
      <c r="ERE76" s="1135"/>
      <c r="ERF76" s="1135"/>
      <c r="ERG76" s="1135"/>
      <c r="ERH76" s="1135"/>
      <c r="ERI76" s="1135"/>
      <c r="ERJ76" s="1135"/>
      <c r="ERK76" s="1135"/>
      <c r="ERL76" s="1135"/>
      <c r="ERM76" s="1135"/>
      <c r="ERN76" s="1135"/>
      <c r="ERO76" s="1135"/>
      <c r="ERP76" s="1135"/>
      <c r="ERQ76" s="1135"/>
      <c r="ERR76" s="1135"/>
      <c r="ERS76" s="1135"/>
      <c r="ERT76" s="1135"/>
      <c r="ERU76" s="1135"/>
      <c r="ERV76" s="1135"/>
      <c r="ERW76" s="1135"/>
      <c r="ERX76" s="1135"/>
      <c r="ERY76" s="1135"/>
      <c r="ERZ76" s="1135"/>
      <c r="ESA76" s="1135"/>
      <c r="ESB76" s="1135"/>
      <c r="ESC76" s="1135"/>
      <c r="ESD76" s="1135"/>
      <c r="ESE76" s="1135"/>
      <c r="ESF76" s="1135"/>
      <c r="ESG76" s="1135"/>
      <c r="ESH76" s="1135"/>
      <c r="ESI76" s="1135"/>
      <c r="ESJ76" s="1135"/>
      <c r="ESK76" s="1135"/>
      <c r="ESL76" s="1135"/>
      <c r="ESM76" s="1135"/>
      <c r="ESN76" s="1135"/>
      <c r="ESO76" s="1135"/>
      <c r="ESP76" s="1135"/>
      <c r="ESQ76" s="1135"/>
      <c r="ESR76" s="1135"/>
      <c r="ESS76" s="1135"/>
      <c r="EST76" s="1135"/>
      <c r="ESU76" s="1135"/>
      <c r="ESV76" s="1135"/>
      <c r="ESW76" s="1135"/>
      <c r="ESX76" s="1135"/>
      <c r="ESY76" s="1135"/>
      <c r="ESZ76" s="1135"/>
      <c r="ETA76" s="1135"/>
      <c r="ETB76" s="1135"/>
      <c r="ETC76" s="1135"/>
      <c r="ETD76" s="1135"/>
      <c r="ETE76" s="1135"/>
      <c r="ETF76" s="1135"/>
      <c r="ETG76" s="1135"/>
      <c r="ETH76" s="1135"/>
      <c r="ETI76" s="1135"/>
      <c r="ETJ76" s="1135"/>
      <c r="ETK76" s="1135"/>
      <c r="ETL76" s="1135"/>
      <c r="ETM76" s="1135"/>
      <c r="ETN76" s="1135"/>
      <c r="ETO76" s="1135"/>
      <c r="ETP76" s="1135"/>
      <c r="ETQ76" s="1135"/>
      <c r="ETR76" s="1135"/>
      <c r="ETS76" s="1135"/>
      <c r="ETT76" s="1135"/>
      <c r="ETU76" s="1135"/>
      <c r="ETV76" s="1135"/>
      <c r="ETW76" s="1135"/>
      <c r="ETX76" s="1135"/>
      <c r="ETY76" s="1135"/>
      <c r="ETZ76" s="1135"/>
      <c r="EUA76" s="1135"/>
      <c r="EUB76" s="1135"/>
      <c r="EUC76" s="1135"/>
      <c r="EUD76" s="1135"/>
      <c r="EUE76" s="1135"/>
      <c r="EUF76" s="1135"/>
      <c r="EUG76" s="1135"/>
      <c r="EUH76" s="1135"/>
      <c r="EUI76" s="1135"/>
      <c r="EUJ76" s="1135"/>
      <c r="EUK76" s="1135"/>
      <c r="EUL76" s="1135"/>
      <c r="EUM76" s="1135"/>
      <c r="EUN76" s="1135"/>
      <c r="EUO76" s="1135"/>
      <c r="EUP76" s="1135"/>
      <c r="EUQ76" s="1135"/>
      <c r="EUR76" s="1135"/>
      <c r="EUS76" s="1135"/>
      <c r="EUT76" s="1135"/>
      <c r="EUU76" s="1135"/>
      <c r="EUV76" s="1135"/>
      <c r="EUW76" s="1135"/>
      <c r="EUX76" s="1135"/>
      <c r="EUY76" s="1135"/>
      <c r="EUZ76" s="1135"/>
      <c r="EVA76" s="1135"/>
      <c r="EVB76" s="1135"/>
      <c r="EVC76" s="1135"/>
      <c r="EVD76" s="1135"/>
      <c r="EVE76" s="1135"/>
      <c r="EVF76" s="1135"/>
      <c r="EVG76" s="1135"/>
      <c r="EVH76" s="1135"/>
      <c r="EVI76" s="1135"/>
      <c r="EVJ76" s="1135"/>
      <c r="EVK76" s="1135"/>
      <c r="EVL76" s="1135"/>
      <c r="EVM76" s="1135"/>
      <c r="EVN76" s="1135"/>
      <c r="EVO76" s="1135"/>
      <c r="EVP76" s="1135"/>
      <c r="EVQ76" s="1135"/>
      <c r="EVR76" s="1135"/>
      <c r="EVS76" s="1135"/>
      <c r="EVT76" s="1135"/>
      <c r="EVU76" s="1135"/>
      <c r="EVV76" s="1135"/>
      <c r="EVW76" s="1135"/>
      <c r="EVX76" s="1135"/>
      <c r="EVY76" s="1135"/>
      <c r="EVZ76" s="1135"/>
      <c r="EWA76" s="1135"/>
      <c r="EWB76" s="1135"/>
      <c r="EWC76" s="1135"/>
      <c r="EWD76" s="1135"/>
      <c r="EWE76" s="1135"/>
      <c r="EWF76" s="1135"/>
      <c r="EWG76" s="1135"/>
      <c r="EWH76" s="1135"/>
      <c r="EWI76" s="1135"/>
      <c r="EWJ76" s="1135"/>
      <c r="EWK76" s="1135"/>
      <c r="EWL76" s="1135"/>
      <c r="EWM76" s="1135"/>
      <c r="EWN76" s="1135"/>
      <c r="EWO76" s="1135"/>
      <c r="EWP76" s="1135"/>
      <c r="EWQ76" s="1135"/>
      <c r="EWR76" s="1135"/>
      <c r="EWS76" s="1135"/>
      <c r="EWT76" s="1135"/>
      <c r="EWU76" s="1135"/>
      <c r="EWV76" s="1135"/>
      <c r="EWW76" s="1135"/>
      <c r="EWX76" s="1135"/>
      <c r="EWY76" s="1135"/>
      <c r="EWZ76" s="1135"/>
      <c r="EXA76" s="1135"/>
      <c r="EXB76" s="1135"/>
      <c r="EXC76" s="1135"/>
      <c r="EXD76" s="1135"/>
      <c r="EXE76" s="1135"/>
      <c r="EXF76" s="1135"/>
      <c r="EXG76" s="1135"/>
      <c r="EXH76" s="1135"/>
      <c r="EXI76" s="1135"/>
      <c r="EXJ76" s="1135"/>
      <c r="EXK76" s="1135"/>
      <c r="EXL76" s="1135"/>
      <c r="EXM76" s="1135"/>
      <c r="EXN76" s="1135"/>
      <c r="EXO76" s="1135"/>
      <c r="EXP76" s="1135"/>
      <c r="EXQ76" s="1135"/>
      <c r="EXR76" s="1135"/>
      <c r="EXS76" s="1135"/>
      <c r="EXT76" s="1135"/>
      <c r="EXU76" s="1135"/>
      <c r="EXV76" s="1135"/>
      <c r="EXW76" s="1135"/>
      <c r="EXX76" s="1135"/>
      <c r="EXY76" s="1135"/>
      <c r="EXZ76" s="1135"/>
      <c r="EYA76" s="1135"/>
      <c r="EYB76" s="1135"/>
      <c r="EYC76" s="1135"/>
      <c r="EYD76" s="1135"/>
      <c r="EYE76" s="1135"/>
      <c r="EYF76" s="1135"/>
      <c r="EYG76" s="1135"/>
      <c r="EYH76" s="1135"/>
      <c r="EYI76" s="1135"/>
      <c r="EYJ76" s="1135"/>
      <c r="EYK76" s="1135"/>
      <c r="EYL76" s="1135"/>
      <c r="EYM76" s="1135"/>
      <c r="EYN76" s="1135"/>
      <c r="EYO76" s="1135"/>
      <c r="EYP76" s="1135"/>
      <c r="EYQ76" s="1135"/>
      <c r="EYR76" s="1135"/>
      <c r="EYS76" s="1135"/>
      <c r="EYT76" s="1135"/>
      <c r="EYU76" s="1135"/>
      <c r="EYV76" s="1135"/>
      <c r="EYW76" s="1135"/>
      <c r="EYX76" s="1135"/>
      <c r="EYY76" s="1135"/>
      <c r="EYZ76" s="1135"/>
      <c r="EZA76" s="1135"/>
      <c r="EZB76" s="1135"/>
      <c r="EZC76" s="1135"/>
      <c r="EZD76" s="1135"/>
      <c r="EZE76" s="1135"/>
      <c r="EZF76" s="1135"/>
      <c r="EZG76" s="1135"/>
      <c r="EZH76" s="1135"/>
      <c r="EZI76" s="1135"/>
      <c r="EZJ76" s="1135"/>
      <c r="EZK76" s="1135"/>
      <c r="EZL76" s="1135"/>
      <c r="EZM76" s="1135"/>
      <c r="EZN76" s="1135"/>
      <c r="EZO76" s="1135"/>
      <c r="EZP76" s="1135"/>
      <c r="EZQ76" s="1135"/>
      <c r="EZR76" s="1135"/>
      <c r="EZS76" s="1135"/>
      <c r="EZT76" s="1135"/>
      <c r="EZU76" s="1135"/>
      <c r="EZV76" s="1135"/>
      <c r="EZW76" s="1135"/>
      <c r="EZX76" s="1135"/>
      <c r="EZY76" s="1135"/>
      <c r="EZZ76" s="1135"/>
      <c r="FAA76" s="1135"/>
      <c r="FAB76" s="1135"/>
      <c r="FAC76" s="1135"/>
      <c r="FAD76" s="1135"/>
      <c r="FAE76" s="1135"/>
      <c r="FAF76" s="1135"/>
      <c r="FAG76" s="1135"/>
      <c r="FAH76" s="1135"/>
      <c r="FAI76" s="1135"/>
      <c r="FAJ76" s="1135"/>
      <c r="FAK76" s="1135"/>
      <c r="FAL76" s="1135"/>
      <c r="FAM76" s="1135"/>
      <c r="FAN76" s="1135"/>
      <c r="FAO76" s="1135"/>
      <c r="FAP76" s="1135"/>
      <c r="FAQ76" s="1135"/>
      <c r="FAR76" s="1135"/>
      <c r="FAS76" s="1135"/>
      <c r="FAT76" s="1135"/>
      <c r="FAU76" s="1135"/>
      <c r="FAV76" s="1135"/>
      <c r="FAW76" s="1135"/>
      <c r="FAX76" s="1135"/>
      <c r="FAY76" s="1135"/>
      <c r="FAZ76" s="1135"/>
      <c r="FBA76" s="1135"/>
      <c r="FBB76" s="1135"/>
      <c r="FBC76" s="1135"/>
      <c r="FBD76" s="1135"/>
      <c r="FBE76" s="1135"/>
      <c r="FBF76" s="1135"/>
      <c r="FBG76" s="1135"/>
      <c r="FBH76" s="1135"/>
      <c r="FBI76" s="1135"/>
      <c r="FBJ76" s="1135"/>
      <c r="FBK76" s="1135"/>
      <c r="FBL76" s="1135"/>
      <c r="FBM76" s="1135"/>
      <c r="FBN76" s="1135"/>
      <c r="FBO76" s="1135"/>
      <c r="FBP76" s="1135"/>
      <c r="FBQ76" s="1135"/>
      <c r="FBR76" s="1135"/>
      <c r="FBS76" s="1135"/>
      <c r="FBT76" s="1135"/>
      <c r="FBU76" s="1135"/>
      <c r="FBV76" s="1135"/>
      <c r="FBW76" s="1135"/>
      <c r="FBX76" s="1135"/>
      <c r="FBY76" s="1135"/>
      <c r="FBZ76" s="1135"/>
      <c r="FCA76" s="1135"/>
      <c r="FCB76" s="1135"/>
      <c r="FCC76" s="1135"/>
      <c r="FCD76" s="1135"/>
      <c r="FCE76" s="1135"/>
      <c r="FCF76" s="1135"/>
      <c r="FCG76" s="1135"/>
      <c r="FCH76" s="1135"/>
      <c r="FCI76" s="1135"/>
      <c r="FCJ76" s="1135"/>
      <c r="FCK76" s="1135"/>
      <c r="FCL76" s="1135"/>
      <c r="FCM76" s="1135"/>
      <c r="FCN76" s="1135"/>
      <c r="FCO76" s="1135"/>
      <c r="FCP76" s="1135"/>
      <c r="FCQ76" s="1135"/>
      <c r="FCR76" s="1135"/>
      <c r="FCS76" s="1135"/>
      <c r="FCT76" s="1135"/>
      <c r="FCU76" s="1135"/>
      <c r="FCV76" s="1135"/>
      <c r="FCW76" s="1135"/>
      <c r="FCX76" s="1135"/>
      <c r="FCY76" s="1135"/>
      <c r="FCZ76" s="1135"/>
      <c r="FDA76" s="1135"/>
      <c r="FDB76" s="1135"/>
      <c r="FDC76" s="1135"/>
      <c r="FDD76" s="1135"/>
      <c r="FDE76" s="1135"/>
      <c r="FDF76" s="1135"/>
      <c r="FDG76" s="1135"/>
      <c r="FDH76" s="1135"/>
      <c r="FDI76" s="1135"/>
      <c r="FDJ76" s="1135"/>
      <c r="FDK76" s="1135"/>
      <c r="FDL76" s="1135"/>
      <c r="FDM76" s="1135"/>
      <c r="FDN76" s="1135"/>
      <c r="FDO76" s="1135"/>
      <c r="FDP76" s="1135"/>
      <c r="FDQ76" s="1135"/>
      <c r="FDR76" s="1135"/>
      <c r="FDS76" s="1135"/>
      <c r="FDT76" s="1135"/>
      <c r="FDU76" s="1135"/>
      <c r="FDV76" s="1135"/>
      <c r="FDW76" s="1135"/>
      <c r="FDX76" s="1135"/>
      <c r="FDY76" s="1135"/>
      <c r="FDZ76" s="1135"/>
      <c r="FEA76" s="1135"/>
      <c r="FEB76" s="1135"/>
      <c r="FEC76" s="1135"/>
      <c r="FED76" s="1135"/>
      <c r="FEE76" s="1135"/>
      <c r="FEF76" s="1135"/>
      <c r="FEG76" s="1135"/>
      <c r="FEH76" s="1135"/>
      <c r="FEI76" s="1135"/>
      <c r="FEJ76" s="1135"/>
      <c r="FEK76" s="1135"/>
      <c r="FEL76" s="1135"/>
      <c r="FEM76" s="1135"/>
      <c r="FEN76" s="1135"/>
      <c r="FEO76" s="1135"/>
      <c r="FEP76" s="1135"/>
      <c r="FEQ76" s="1135"/>
      <c r="FER76" s="1135"/>
      <c r="FES76" s="1135"/>
      <c r="FET76" s="1135"/>
      <c r="FEU76" s="1135"/>
      <c r="FEV76" s="1135"/>
      <c r="FEW76" s="1135"/>
      <c r="FEX76" s="1135"/>
      <c r="FEY76" s="1135"/>
      <c r="FEZ76" s="1135"/>
      <c r="FFA76" s="1135"/>
      <c r="FFB76" s="1135"/>
      <c r="FFC76" s="1135"/>
      <c r="FFD76" s="1135"/>
      <c r="FFE76" s="1135"/>
      <c r="FFF76" s="1135"/>
      <c r="FFG76" s="1135"/>
      <c r="FFH76" s="1135"/>
      <c r="FFI76" s="1135"/>
      <c r="FFJ76" s="1135"/>
      <c r="FFK76" s="1135"/>
      <c r="FFL76" s="1135"/>
      <c r="FFM76" s="1135"/>
      <c r="FFN76" s="1135"/>
      <c r="FFO76" s="1135"/>
      <c r="FFP76" s="1135"/>
      <c r="FFQ76" s="1135"/>
      <c r="FFR76" s="1135"/>
      <c r="FFS76" s="1135"/>
      <c r="FFT76" s="1135"/>
      <c r="FFU76" s="1135"/>
      <c r="FFV76" s="1135"/>
      <c r="FFW76" s="1135"/>
      <c r="FFX76" s="1135"/>
      <c r="FFY76" s="1135"/>
      <c r="FFZ76" s="1135"/>
      <c r="FGA76" s="1135"/>
      <c r="FGB76" s="1135"/>
      <c r="FGC76" s="1135"/>
      <c r="FGD76" s="1135"/>
      <c r="FGE76" s="1135"/>
      <c r="FGF76" s="1135"/>
      <c r="FGG76" s="1135"/>
      <c r="FGH76" s="1135"/>
      <c r="FGI76" s="1135"/>
      <c r="FGJ76" s="1135"/>
      <c r="FGK76" s="1135"/>
      <c r="FGL76" s="1135"/>
      <c r="FGM76" s="1135"/>
      <c r="FGN76" s="1135"/>
      <c r="FGO76" s="1135"/>
      <c r="FGP76" s="1135"/>
      <c r="FGQ76" s="1135"/>
      <c r="FGR76" s="1135"/>
      <c r="FGS76" s="1135"/>
      <c r="FGT76" s="1135"/>
      <c r="FGU76" s="1135"/>
      <c r="FGV76" s="1135"/>
      <c r="FGW76" s="1135"/>
      <c r="FGX76" s="1135"/>
      <c r="FGY76" s="1135"/>
      <c r="FGZ76" s="1135"/>
      <c r="FHA76" s="1135"/>
      <c r="FHB76" s="1135"/>
      <c r="FHC76" s="1135"/>
      <c r="FHD76" s="1135"/>
      <c r="FHE76" s="1135"/>
      <c r="FHF76" s="1135"/>
      <c r="FHG76" s="1135"/>
      <c r="FHH76" s="1135"/>
      <c r="FHI76" s="1135"/>
      <c r="FHJ76" s="1135"/>
      <c r="FHK76" s="1135"/>
      <c r="FHL76" s="1135"/>
      <c r="FHM76" s="1135"/>
      <c r="FHN76" s="1135"/>
      <c r="FHO76" s="1135"/>
      <c r="FHP76" s="1135"/>
      <c r="FHQ76" s="1135"/>
      <c r="FHR76" s="1135"/>
      <c r="FHS76" s="1135"/>
      <c r="FHT76" s="1135"/>
      <c r="FHU76" s="1135"/>
      <c r="FHV76" s="1135"/>
      <c r="FHW76" s="1135"/>
      <c r="FHX76" s="1135"/>
      <c r="FHY76" s="1135"/>
      <c r="FHZ76" s="1135"/>
      <c r="FIA76" s="1135"/>
      <c r="FIB76" s="1135"/>
      <c r="FIC76" s="1135"/>
      <c r="FID76" s="1135"/>
      <c r="FIE76" s="1135"/>
      <c r="FIF76" s="1135"/>
      <c r="FIG76" s="1135"/>
      <c r="FIH76" s="1135"/>
      <c r="FII76" s="1135"/>
      <c r="FIJ76" s="1135"/>
      <c r="FIK76" s="1135"/>
      <c r="FIL76" s="1135"/>
      <c r="FIM76" s="1135"/>
      <c r="FIN76" s="1135"/>
      <c r="FIO76" s="1135"/>
      <c r="FIP76" s="1135"/>
      <c r="FIQ76" s="1135"/>
      <c r="FIR76" s="1135"/>
      <c r="FIS76" s="1135"/>
      <c r="FIT76" s="1135"/>
      <c r="FIU76" s="1135"/>
      <c r="FIV76" s="1135"/>
      <c r="FIW76" s="1135"/>
      <c r="FIX76" s="1135"/>
      <c r="FIY76" s="1135"/>
      <c r="FIZ76" s="1135"/>
      <c r="FJA76" s="1135"/>
      <c r="FJB76" s="1135"/>
      <c r="FJC76" s="1135"/>
      <c r="FJD76" s="1135"/>
      <c r="FJE76" s="1135"/>
      <c r="FJF76" s="1135"/>
      <c r="FJG76" s="1135"/>
      <c r="FJH76" s="1135"/>
      <c r="FJI76" s="1135"/>
      <c r="FJJ76" s="1135"/>
      <c r="FJK76" s="1135"/>
      <c r="FJL76" s="1135"/>
      <c r="FJM76" s="1135"/>
      <c r="FJN76" s="1135"/>
      <c r="FJO76" s="1135"/>
      <c r="FJP76" s="1135"/>
      <c r="FJQ76" s="1135"/>
      <c r="FJR76" s="1135"/>
      <c r="FJS76" s="1135"/>
      <c r="FJT76" s="1135"/>
      <c r="FJU76" s="1135"/>
      <c r="FJV76" s="1135"/>
      <c r="FJW76" s="1135"/>
      <c r="FJX76" s="1135"/>
      <c r="FJY76" s="1135"/>
      <c r="FJZ76" s="1135"/>
      <c r="FKA76" s="1135"/>
      <c r="FKB76" s="1135"/>
      <c r="FKC76" s="1135"/>
      <c r="FKD76" s="1135"/>
      <c r="FKE76" s="1135"/>
      <c r="FKF76" s="1135"/>
      <c r="FKG76" s="1135"/>
      <c r="FKH76" s="1135"/>
      <c r="FKI76" s="1135"/>
      <c r="FKJ76" s="1135"/>
      <c r="FKK76" s="1135"/>
      <c r="FKL76" s="1135"/>
      <c r="FKM76" s="1135"/>
      <c r="FKN76" s="1135"/>
      <c r="FKO76" s="1135"/>
      <c r="FKP76" s="1135"/>
      <c r="FKQ76" s="1135"/>
      <c r="FKR76" s="1135"/>
      <c r="FKS76" s="1135"/>
      <c r="FKT76" s="1135"/>
      <c r="FKU76" s="1135"/>
      <c r="FKV76" s="1135"/>
      <c r="FKW76" s="1135"/>
      <c r="FKX76" s="1135"/>
      <c r="FKY76" s="1135"/>
      <c r="FKZ76" s="1135"/>
      <c r="FLA76" s="1135"/>
      <c r="FLB76" s="1135"/>
      <c r="FLC76" s="1135"/>
      <c r="FLD76" s="1135"/>
      <c r="FLE76" s="1135"/>
      <c r="FLF76" s="1135"/>
      <c r="FLG76" s="1135"/>
      <c r="FLH76" s="1135"/>
      <c r="FLI76" s="1135"/>
      <c r="FLJ76" s="1135"/>
      <c r="FLK76" s="1135"/>
      <c r="FLL76" s="1135"/>
      <c r="FLM76" s="1135"/>
      <c r="FLN76" s="1135"/>
      <c r="FLO76" s="1135"/>
      <c r="FLP76" s="1135"/>
      <c r="FLQ76" s="1135"/>
      <c r="FLR76" s="1135"/>
      <c r="FLS76" s="1135"/>
      <c r="FLT76" s="1135"/>
      <c r="FLU76" s="1135"/>
      <c r="FLV76" s="1135"/>
      <c r="FLW76" s="1135"/>
      <c r="FLX76" s="1135"/>
      <c r="FLY76" s="1135"/>
      <c r="FLZ76" s="1135"/>
      <c r="FMA76" s="1135"/>
      <c r="FMB76" s="1135"/>
      <c r="FMC76" s="1135"/>
      <c r="FMD76" s="1135"/>
      <c r="FME76" s="1135"/>
      <c r="FMF76" s="1135"/>
      <c r="FMG76" s="1135"/>
      <c r="FMH76" s="1135"/>
      <c r="FMI76" s="1135"/>
      <c r="FMJ76" s="1135"/>
      <c r="FMK76" s="1135"/>
      <c r="FML76" s="1135"/>
      <c r="FMM76" s="1135"/>
      <c r="FMN76" s="1135"/>
      <c r="FMO76" s="1135"/>
      <c r="FMP76" s="1135"/>
      <c r="FMQ76" s="1135"/>
      <c r="FMR76" s="1135"/>
      <c r="FMS76" s="1135"/>
      <c r="FMT76" s="1135"/>
      <c r="FMU76" s="1135"/>
      <c r="FMV76" s="1135"/>
      <c r="FMW76" s="1135"/>
      <c r="FMX76" s="1135"/>
      <c r="FMY76" s="1135"/>
      <c r="FMZ76" s="1135"/>
      <c r="FNA76" s="1135"/>
      <c r="FNB76" s="1135"/>
      <c r="FNC76" s="1135"/>
      <c r="FND76" s="1135"/>
      <c r="FNE76" s="1135"/>
      <c r="FNF76" s="1135"/>
      <c r="FNG76" s="1135"/>
      <c r="FNH76" s="1135"/>
      <c r="FNI76" s="1135"/>
      <c r="FNJ76" s="1135"/>
      <c r="FNK76" s="1135"/>
      <c r="FNL76" s="1135"/>
      <c r="FNM76" s="1135"/>
      <c r="FNN76" s="1135"/>
      <c r="FNO76" s="1135"/>
      <c r="FNP76" s="1135"/>
      <c r="FNQ76" s="1135"/>
      <c r="FNR76" s="1135"/>
      <c r="FNS76" s="1135"/>
      <c r="FNT76" s="1135"/>
      <c r="FNU76" s="1135"/>
      <c r="FNV76" s="1135"/>
      <c r="FNW76" s="1135"/>
      <c r="FNX76" s="1135"/>
      <c r="FNY76" s="1135"/>
      <c r="FNZ76" s="1135"/>
      <c r="FOA76" s="1135"/>
      <c r="FOB76" s="1135"/>
      <c r="FOC76" s="1135"/>
      <c r="FOD76" s="1135"/>
      <c r="FOE76" s="1135"/>
      <c r="FOF76" s="1135"/>
      <c r="FOG76" s="1135"/>
      <c r="FOH76" s="1135"/>
      <c r="FOI76" s="1135"/>
      <c r="FOJ76" s="1135"/>
      <c r="FOK76" s="1135"/>
      <c r="FOL76" s="1135"/>
      <c r="FOM76" s="1135"/>
      <c r="FON76" s="1135"/>
      <c r="FOO76" s="1135"/>
      <c r="FOP76" s="1135"/>
      <c r="FOQ76" s="1135"/>
      <c r="FOR76" s="1135"/>
      <c r="FOS76" s="1135"/>
      <c r="FOT76" s="1135"/>
      <c r="FOU76" s="1135"/>
      <c r="FOV76" s="1135"/>
      <c r="FOW76" s="1135"/>
      <c r="FOX76" s="1135"/>
      <c r="FOY76" s="1135"/>
      <c r="FOZ76" s="1135"/>
      <c r="FPA76" s="1135"/>
      <c r="FPB76" s="1135"/>
      <c r="FPC76" s="1135"/>
      <c r="FPD76" s="1135"/>
      <c r="FPE76" s="1135"/>
      <c r="FPF76" s="1135"/>
      <c r="FPG76" s="1135"/>
      <c r="FPH76" s="1135"/>
      <c r="FPI76" s="1135"/>
      <c r="FPJ76" s="1135"/>
      <c r="FPK76" s="1135"/>
      <c r="FPL76" s="1135"/>
      <c r="FPM76" s="1135"/>
      <c r="FPN76" s="1135"/>
      <c r="FPO76" s="1135"/>
      <c r="FPP76" s="1135"/>
      <c r="FPQ76" s="1135"/>
      <c r="FPR76" s="1135"/>
      <c r="FPS76" s="1135"/>
      <c r="FPT76" s="1135"/>
      <c r="FPU76" s="1135"/>
      <c r="FPV76" s="1135"/>
      <c r="FPW76" s="1135"/>
      <c r="FPX76" s="1135"/>
      <c r="FPY76" s="1135"/>
      <c r="FPZ76" s="1135"/>
      <c r="FQA76" s="1135"/>
      <c r="FQB76" s="1135"/>
      <c r="FQC76" s="1135"/>
      <c r="FQD76" s="1135"/>
      <c r="FQE76" s="1135"/>
      <c r="FQF76" s="1135"/>
      <c r="FQG76" s="1135"/>
      <c r="FQH76" s="1135"/>
      <c r="FQI76" s="1135"/>
      <c r="FQJ76" s="1135"/>
      <c r="FQK76" s="1135"/>
      <c r="FQL76" s="1135"/>
      <c r="FQM76" s="1135"/>
      <c r="FQN76" s="1135"/>
      <c r="FQO76" s="1135"/>
      <c r="FQP76" s="1135"/>
      <c r="FQQ76" s="1135"/>
      <c r="FQR76" s="1135"/>
      <c r="FQS76" s="1135"/>
      <c r="FQT76" s="1135"/>
      <c r="FQU76" s="1135"/>
      <c r="FQV76" s="1135"/>
      <c r="FQW76" s="1135"/>
      <c r="FQX76" s="1135"/>
      <c r="FQY76" s="1135"/>
      <c r="FQZ76" s="1135"/>
      <c r="FRA76" s="1135"/>
      <c r="FRB76" s="1135"/>
      <c r="FRC76" s="1135"/>
      <c r="FRD76" s="1135"/>
      <c r="FRE76" s="1135"/>
      <c r="FRF76" s="1135"/>
      <c r="FRG76" s="1135"/>
      <c r="FRH76" s="1135"/>
      <c r="FRI76" s="1135"/>
      <c r="FRJ76" s="1135"/>
      <c r="FRK76" s="1135"/>
      <c r="FRL76" s="1135"/>
      <c r="FRM76" s="1135"/>
      <c r="FRN76" s="1135"/>
      <c r="FRO76" s="1135"/>
      <c r="FRP76" s="1135"/>
      <c r="FRQ76" s="1135"/>
      <c r="FRR76" s="1135"/>
      <c r="FRS76" s="1135"/>
      <c r="FRT76" s="1135"/>
      <c r="FRU76" s="1135"/>
      <c r="FRV76" s="1135"/>
      <c r="FRW76" s="1135"/>
      <c r="FRX76" s="1135"/>
      <c r="FRY76" s="1135"/>
      <c r="FRZ76" s="1135"/>
      <c r="FSA76" s="1135"/>
      <c r="FSB76" s="1135"/>
      <c r="FSC76" s="1135"/>
      <c r="FSD76" s="1135"/>
      <c r="FSE76" s="1135"/>
      <c r="FSF76" s="1135"/>
      <c r="FSG76" s="1135"/>
      <c r="FSH76" s="1135"/>
      <c r="FSI76" s="1135"/>
      <c r="FSJ76" s="1135"/>
      <c r="FSK76" s="1135"/>
      <c r="FSL76" s="1135"/>
      <c r="FSM76" s="1135"/>
      <c r="FSN76" s="1135"/>
      <c r="FSO76" s="1135"/>
      <c r="FSP76" s="1135"/>
      <c r="FSQ76" s="1135"/>
      <c r="FSR76" s="1135"/>
      <c r="FSS76" s="1135"/>
      <c r="FST76" s="1135"/>
      <c r="FSU76" s="1135"/>
      <c r="FSV76" s="1135"/>
      <c r="FSW76" s="1135"/>
      <c r="FSX76" s="1135"/>
      <c r="FSY76" s="1135"/>
      <c r="FSZ76" s="1135"/>
      <c r="FTA76" s="1135"/>
      <c r="FTB76" s="1135"/>
      <c r="FTC76" s="1135"/>
      <c r="FTD76" s="1135"/>
      <c r="FTE76" s="1135"/>
      <c r="FTF76" s="1135"/>
      <c r="FTG76" s="1135"/>
      <c r="FTH76" s="1135"/>
      <c r="FTI76" s="1135"/>
      <c r="FTJ76" s="1135"/>
      <c r="FTK76" s="1135"/>
      <c r="FTL76" s="1135"/>
      <c r="FTM76" s="1135"/>
      <c r="FTN76" s="1135"/>
      <c r="FTO76" s="1135"/>
      <c r="FTP76" s="1135"/>
      <c r="FTQ76" s="1135"/>
      <c r="FTR76" s="1135"/>
      <c r="FTS76" s="1135"/>
      <c r="FTT76" s="1135"/>
      <c r="FTU76" s="1135"/>
      <c r="FTV76" s="1135"/>
      <c r="FTW76" s="1135"/>
      <c r="FTX76" s="1135"/>
      <c r="FTY76" s="1135"/>
      <c r="FTZ76" s="1135"/>
      <c r="FUA76" s="1135"/>
      <c r="FUB76" s="1135"/>
      <c r="FUC76" s="1135"/>
      <c r="FUD76" s="1135"/>
      <c r="FUE76" s="1135"/>
      <c r="FUF76" s="1135"/>
      <c r="FUG76" s="1135"/>
      <c r="FUH76" s="1135"/>
      <c r="FUI76" s="1135"/>
      <c r="FUJ76" s="1135"/>
      <c r="FUK76" s="1135"/>
      <c r="FUL76" s="1135"/>
      <c r="FUM76" s="1135"/>
      <c r="FUN76" s="1135"/>
      <c r="FUO76" s="1135"/>
      <c r="FUP76" s="1135"/>
      <c r="FUQ76" s="1135"/>
      <c r="FUR76" s="1135"/>
      <c r="FUS76" s="1135"/>
      <c r="FUT76" s="1135"/>
      <c r="FUU76" s="1135"/>
      <c r="FUV76" s="1135"/>
      <c r="FUW76" s="1135"/>
      <c r="FUX76" s="1135"/>
      <c r="FUY76" s="1135"/>
      <c r="FUZ76" s="1135"/>
      <c r="FVA76" s="1135"/>
      <c r="FVB76" s="1135"/>
      <c r="FVC76" s="1135"/>
      <c r="FVD76" s="1135"/>
      <c r="FVE76" s="1135"/>
      <c r="FVF76" s="1135"/>
      <c r="FVG76" s="1135"/>
      <c r="FVH76" s="1135"/>
      <c r="FVI76" s="1135"/>
      <c r="FVJ76" s="1135"/>
      <c r="FVK76" s="1135"/>
      <c r="FVL76" s="1135"/>
      <c r="FVM76" s="1135"/>
      <c r="FVN76" s="1135"/>
      <c r="FVO76" s="1135"/>
      <c r="FVP76" s="1135"/>
      <c r="FVQ76" s="1135"/>
      <c r="FVR76" s="1135"/>
      <c r="FVS76" s="1135"/>
      <c r="FVT76" s="1135"/>
      <c r="FVU76" s="1135"/>
      <c r="FVV76" s="1135"/>
      <c r="FVW76" s="1135"/>
      <c r="FVX76" s="1135"/>
      <c r="FVY76" s="1135"/>
      <c r="FVZ76" s="1135"/>
      <c r="FWA76" s="1135"/>
      <c r="FWB76" s="1135"/>
      <c r="FWC76" s="1135"/>
      <c r="FWD76" s="1135"/>
      <c r="FWE76" s="1135"/>
      <c r="FWF76" s="1135"/>
      <c r="FWG76" s="1135"/>
      <c r="FWH76" s="1135"/>
      <c r="FWI76" s="1135"/>
      <c r="FWJ76" s="1135"/>
      <c r="FWK76" s="1135"/>
      <c r="FWL76" s="1135"/>
      <c r="FWM76" s="1135"/>
      <c r="FWN76" s="1135"/>
      <c r="FWO76" s="1135"/>
      <c r="FWP76" s="1135"/>
      <c r="FWQ76" s="1135"/>
      <c r="FWR76" s="1135"/>
      <c r="FWS76" s="1135"/>
      <c r="FWT76" s="1135"/>
      <c r="FWU76" s="1135"/>
      <c r="FWV76" s="1135"/>
      <c r="FWW76" s="1135"/>
      <c r="FWX76" s="1135"/>
      <c r="FWY76" s="1135"/>
      <c r="FWZ76" s="1135"/>
      <c r="FXA76" s="1135"/>
      <c r="FXB76" s="1135"/>
      <c r="FXC76" s="1135"/>
      <c r="FXD76" s="1135"/>
      <c r="FXE76" s="1135"/>
      <c r="FXF76" s="1135"/>
      <c r="FXG76" s="1135"/>
      <c r="FXH76" s="1135"/>
      <c r="FXI76" s="1135"/>
      <c r="FXJ76" s="1135"/>
      <c r="FXK76" s="1135"/>
      <c r="FXL76" s="1135"/>
      <c r="FXM76" s="1135"/>
      <c r="FXN76" s="1135"/>
      <c r="FXO76" s="1135"/>
      <c r="FXP76" s="1135"/>
      <c r="FXQ76" s="1135"/>
      <c r="FXR76" s="1135"/>
      <c r="FXS76" s="1135"/>
      <c r="FXT76" s="1135"/>
      <c r="FXU76" s="1135"/>
      <c r="FXV76" s="1135"/>
      <c r="FXW76" s="1135"/>
      <c r="FXX76" s="1135"/>
      <c r="FXY76" s="1135"/>
      <c r="FXZ76" s="1135"/>
      <c r="FYA76" s="1135"/>
      <c r="FYB76" s="1135"/>
      <c r="FYC76" s="1135"/>
      <c r="FYD76" s="1135"/>
      <c r="FYE76" s="1135"/>
      <c r="FYF76" s="1135"/>
      <c r="FYG76" s="1135"/>
      <c r="FYH76" s="1135"/>
      <c r="FYI76" s="1135"/>
      <c r="FYJ76" s="1135"/>
      <c r="FYK76" s="1135"/>
      <c r="FYL76" s="1135"/>
      <c r="FYM76" s="1135"/>
      <c r="FYN76" s="1135"/>
      <c r="FYO76" s="1135"/>
      <c r="FYP76" s="1135"/>
      <c r="FYQ76" s="1135"/>
      <c r="FYR76" s="1135"/>
      <c r="FYS76" s="1135"/>
      <c r="FYT76" s="1135"/>
      <c r="FYU76" s="1135"/>
      <c r="FYV76" s="1135"/>
      <c r="FYW76" s="1135"/>
      <c r="FYX76" s="1135"/>
      <c r="FYY76" s="1135"/>
      <c r="FYZ76" s="1135"/>
      <c r="FZA76" s="1135"/>
      <c r="FZB76" s="1135"/>
      <c r="FZC76" s="1135"/>
      <c r="FZD76" s="1135"/>
      <c r="FZE76" s="1135"/>
      <c r="FZF76" s="1135"/>
      <c r="FZG76" s="1135"/>
      <c r="FZH76" s="1135"/>
      <c r="FZI76" s="1135"/>
      <c r="FZJ76" s="1135"/>
      <c r="FZK76" s="1135"/>
      <c r="FZL76" s="1135"/>
      <c r="FZM76" s="1135"/>
      <c r="FZN76" s="1135"/>
      <c r="FZO76" s="1135"/>
      <c r="FZP76" s="1135"/>
      <c r="FZQ76" s="1135"/>
      <c r="FZR76" s="1135"/>
      <c r="FZS76" s="1135"/>
      <c r="FZT76" s="1135"/>
      <c r="FZU76" s="1135"/>
      <c r="FZV76" s="1135"/>
      <c r="FZW76" s="1135"/>
      <c r="FZX76" s="1135"/>
      <c r="FZY76" s="1135"/>
      <c r="FZZ76" s="1135"/>
      <c r="GAA76" s="1135"/>
      <c r="GAB76" s="1135"/>
      <c r="GAC76" s="1135"/>
      <c r="GAD76" s="1135"/>
      <c r="GAE76" s="1135"/>
      <c r="GAF76" s="1135"/>
      <c r="GAG76" s="1135"/>
      <c r="GAH76" s="1135"/>
      <c r="GAI76" s="1135"/>
      <c r="GAJ76" s="1135"/>
      <c r="GAK76" s="1135"/>
      <c r="GAL76" s="1135"/>
      <c r="GAM76" s="1135"/>
      <c r="GAN76" s="1135"/>
      <c r="GAO76" s="1135"/>
      <c r="GAP76" s="1135"/>
      <c r="GAQ76" s="1135"/>
      <c r="GAR76" s="1135"/>
      <c r="GAS76" s="1135"/>
      <c r="GAT76" s="1135"/>
      <c r="GAU76" s="1135"/>
      <c r="GAV76" s="1135"/>
      <c r="GAW76" s="1135"/>
      <c r="GAX76" s="1135"/>
      <c r="GAY76" s="1135"/>
      <c r="GAZ76" s="1135"/>
      <c r="GBA76" s="1135"/>
      <c r="GBB76" s="1135"/>
      <c r="GBC76" s="1135"/>
      <c r="GBD76" s="1135"/>
      <c r="GBE76" s="1135"/>
      <c r="GBF76" s="1135"/>
      <c r="GBG76" s="1135"/>
      <c r="GBH76" s="1135"/>
      <c r="GBI76" s="1135"/>
      <c r="GBJ76" s="1135"/>
      <c r="GBK76" s="1135"/>
      <c r="GBL76" s="1135"/>
      <c r="GBM76" s="1135"/>
      <c r="GBN76" s="1135"/>
      <c r="GBO76" s="1135"/>
      <c r="GBP76" s="1135"/>
      <c r="GBQ76" s="1135"/>
      <c r="GBR76" s="1135"/>
      <c r="GBS76" s="1135"/>
      <c r="GBT76" s="1135"/>
      <c r="GBU76" s="1135"/>
      <c r="GBV76" s="1135"/>
      <c r="GBW76" s="1135"/>
      <c r="GBX76" s="1135"/>
      <c r="GBY76" s="1135"/>
      <c r="GBZ76" s="1135"/>
      <c r="GCA76" s="1135"/>
      <c r="GCB76" s="1135"/>
      <c r="GCC76" s="1135"/>
      <c r="GCD76" s="1135"/>
      <c r="GCE76" s="1135"/>
      <c r="GCF76" s="1135"/>
      <c r="GCG76" s="1135"/>
      <c r="GCH76" s="1135"/>
      <c r="GCI76" s="1135"/>
      <c r="GCJ76" s="1135"/>
      <c r="GCK76" s="1135"/>
      <c r="GCL76" s="1135"/>
      <c r="GCM76" s="1135"/>
      <c r="GCN76" s="1135"/>
      <c r="GCO76" s="1135"/>
      <c r="GCP76" s="1135"/>
      <c r="GCQ76" s="1135"/>
      <c r="GCR76" s="1135"/>
      <c r="GCS76" s="1135"/>
      <c r="GCT76" s="1135"/>
      <c r="GCU76" s="1135"/>
      <c r="GCV76" s="1135"/>
      <c r="GCW76" s="1135"/>
      <c r="GCX76" s="1135"/>
      <c r="GCY76" s="1135"/>
      <c r="GCZ76" s="1135"/>
      <c r="GDA76" s="1135"/>
      <c r="GDB76" s="1135"/>
      <c r="GDC76" s="1135"/>
      <c r="GDD76" s="1135"/>
      <c r="GDE76" s="1135"/>
      <c r="GDF76" s="1135"/>
      <c r="GDG76" s="1135"/>
      <c r="GDH76" s="1135"/>
      <c r="GDI76" s="1135"/>
      <c r="GDJ76" s="1135"/>
      <c r="GDK76" s="1135"/>
      <c r="GDL76" s="1135"/>
      <c r="GDM76" s="1135"/>
      <c r="GDN76" s="1135"/>
      <c r="GDO76" s="1135"/>
      <c r="GDP76" s="1135"/>
      <c r="GDQ76" s="1135"/>
      <c r="GDR76" s="1135"/>
      <c r="GDS76" s="1135"/>
      <c r="GDT76" s="1135"/>
      <c r="GDU76" s="1135"/>
      <c r="GDV76" s="1135"/>
      <c r="GDW76" s="1135"/>
      <c r="GDX76" s="1135"/>
      <c r="GDY76" s="1135"/>
      <c r="GDZ76" s="1135"/>
      <c r="GEA76" s="1135"/>
      <c r="GEB76" s="1135"/>
      <c r="GEC76" s="1135"/>
      <c r="GED76" s="1135"/>
      <c r="GEE76" s="1135"/>
      <c r="GEF76" s="1135"/>
      <c r="GEG76" s="1135"/>
      <c r="GEH76" s="1135"/>
      <c r="GEI76" s="1135"/>
      <c r="GEJ76" s="1135"/>
      <c r="GEK76" s="1135"/>
      <c r="GEL76" s="1135"/>
      <c r="GEM76" s="1135"/>
      <c r="GEN76" s="1135"/>
      <c r="GEO76" s="1135"/>
      <c r="GEP76" s="1135"/>
      <c r="GEQ76" s="1135"/>
      <c r="GER76" s="1135"/>
      <c r="GES76" s="1135"/>
      <c r="GET76" s="1135"/>
      <c r="GEU76" s="1135"/>
      <c r="GEV76" s="1135"/>
      <c r="GEW76" s="1135"/>
      <c r="GEX76" s="1135"/>
      <c r="GEY76" s="1135"/>
      <c r="GEZ76" s="1135"/>
      <c r="GFA76" s="1135"/>
      <c r="GFB76" s="1135"/>
      <c r="GFC76" s="1135"/>
      <c r="GFD76" s="1135"/>
      <c r="GFE76" s="1135"/>
      <c r="GFF76" s="1135"/>
      <c r="GFG76" s="1135"/>
      <c r="GFH76" s="1135"/>
      <c r="GFI76" s="1135"/>
      <c r="GFJ76" s="1135"/>
      <c r="GFK76" s="1135"/>
      <c r="GFL76" s="1135"/>
      <c r="GFM76" s="1135"/>
      <c r="GFN76" s="1135"/>
      <c r="GFO76" s="1135"/>
      <c r="GFP76" s="1135"/>
      <c r="GFQ76" s="1135"/>
      <c r="GFR76" s="1135"/>
      <c r="GFS76" s="1135"/>
      <c r="GFT76" s="1135"/>
      <c r="GFU76" s="1135"/>
      <c r="GFV76" s="1135"/>
      <c r="GFW76" s="1135"/>
      <c r="GFX76" s="1135"/>
      <c r="GFY76" s="1135"/>
      <c r="GFZ76" s="1135"/>
      <c r="GGA76" s="1135"/>
      <c r="GGB76" s="1135"/>
      <c r="GGC76" s="1135"/>
      <c r="GGD76" s="1135"/>
      <c r="GGE76" s="1135"/>
      <c r="GGF76" s="1135"/>
      <c r="GGG76" s="1135"/>
      <c r="GGH76" s="1135"/>
      <c r="GGI76" s="1135"/>
      <c r="GGJ76" s="1135"/>
      <c r="GGK76" s="1135"/>
      <c r="GGL76" s="1135"/>
      <c r="GGM76" s="1135"/>
      <c r="GGN76" s="1135"/>
      <c r="GGO76" s="1135"/>
      <c r="GGP76" s="1135"/>
      <c r="GGQ76" s="1135"/>
      <c r="GGR76" s="1135"/>
      <c r="GGS76" s="1135"/>
      <c r="GGT76" s="1135"/>
      <c r="GGU76" s="1135"/>
      <c r="GGV76" s="1135"/>
      <c r="GGW76" s="1135"/>
      <c r="GGX76" s="1135"/>
      <c r="GGY76" s="1135"/>
      <c r="GGZ76" s="1135"/>
      <c r="GHA76" s="1135"/>
      <c r="GHB76" s="1135"/>
      <c r="GHC76" s="1135"/>
      <c r="GHD76" s="1135"/>
      <c r="GHE76" s="1135"/>
      <c r="GHF76" s="1135"/>
      <c r="GHG76" s="1135"/>
      <c r="GHH76" s="1135"/>
      <c r="GHI76" s="1135"/>
      <c r="GHJ76" s="1135"/>
      <c r="GHK76" s="1135"/>
      <c r="GHL76" s="1135"/>
      <c r="GHM76" s="1135"/>
      <c r="GHN76" s="1135"/>
      <c r="GHO76" s="1135"/>
      <c r="GHP76" s="1135"/>
      <c r="GHQ76" s="1135"/>
      <c r="GHR76" s="1135"/>
      <c r="GHS76" s="1135"/>
      <c r="GHT76" s="1135"/>
      <c r="GHU76" s="1135"/>
      <c r="GHV76" s="1135"/>
      <c r="GHW76" s="1135"/>
      <c r="GHX76" s="1135"/>
      <c r="GHY76" s="1135"/>
      <c r="GHZ76" s="1135"/>
      <c r="GIA76" s="1135"/>
      <c r="GIB76" s="1135"/>
      <c r="GIC76" s="1135"/>
      <c r="GID76" s="1135"/>
      <c r="GIE76" s="1135"/>
      <c r="GIF76" s="1135"/>
      <c r="GIG76" s="1135"/>
      <c r="GIH76" s="1135"/>
      <c r="GII76" s="1135"/>
      <c r="GIJ76" s="1135"/>
      <c r="GIK76" s="1135"/>
      <c r="GIL76" s="1135"/>
      <c r="GIM76" s="1135"/>
      <c r="GIN76" s="1135"/>
      <c r="GIO76" s="1135"/>
      <c r="GIP76" s="1135"/>
      <c r="GIQ76" s="1135"/>
      <c r="GIR76" s="1135"/>
      <c r="GIS76" s="1135"/>
      <c r="GIT76" s="1135"/>
      <c r="GIU76" s="1135"/>
      <c r="GIV76" s="1135"/>
      <c r="GIW76" s="1135"/>
      <c r="GIX76" s="1135"/>
      <c r="GIY76" s="1135"/>
      <c r="GIZ76" s="1135"/>
      <c r="GJA76" s="1135"/>
      <c r="GJB76" s="1135"/>
      <c r="GJC76" s="1135"/>
      <c r="GJD76" s="1135"/>
      <c r="GJE76" s="1135"/>
      <c r="GJF76" s="1135"/>
      <c r="GJG76" s="1135"/>
      <c r="GJH76" s="1135"/>
      <c r="GJI76" s="1135"/>
      <c r="GJJ76" s="1135"/>
      <c r="GJK76" s="1135"/>
      <c r="GJL76" s="1135"/>
      <c r="GJM76" s="1135"/>
      <c r="GJN76" s="1135"/>
      <c r="GJO76" s="1135"/>
      <c r="GJP76" s="1135"/>
      <c r="GJQ76" s="1135"/>
      <c r="GJR76" s="1135"/>
      <c r="GJS76" s="1135"/>
      <c r="GJT76" s="1135"/>
      <c r="GJU76" s="1135"/>
      <c r="GJV76" s="1135"/>
      <c r="GJW76" s="1135"/>
      <c r="GJX76" s="1135"/>
      <c r="GJY76" s="1135"/>
      <c r="GJZ76" s="1135"/>
      <c r="GKA76" s="1135"/>
      <c r="GKB76" s="1135"/>
      <c r="GKC76" s="1135"/>
      <c r="GKD76" s="1135"/>
      <c r="GKE76" s="1135"/>
      <c r="GKF76" s="1135"/>
      <c r="GKG76" s="1135"/>
      <c r="GKH76" s="1135"/>
      <c r="GKI76" s="1135"/>
      <c r="GKJ76" s="1135"/>
      <c r="GKK76" s="1135"/>
      <c r="GKL76" s="1135"/>
      <c r="GKM76" s="1135"/>
      <c r="GKN76" s="1135"/>
      <c r="GKO76" s="1135"/>
      <c r="GKP76" s="1135"/>
      <c r="GKQ76" s="1135"/>
      <c r="GKR76" s="1135"/>
      <c r="GKS76" s="1135"/>
      <c r="GKT76" s="1135"/>
      <c r="GKU76" s="1135"/>
      <c r="GKV76" s="1135"/>
      <c r="GKW76" s="1135"/>
      <c r="GKX76" s="1135"/>
      <c r="GKY76" s="1135"/>
      <c r="GKZ76" s="1135"/>
      <c r="GLA76" s="1135"/>
      <c r="GLB76" s="1135"/>
      <c r="GLC76" s="1135"/>
      <c r="GLD76" s="1135"/>
      <c r="GLE76" s="1135"/>
      <c r="GLF76" s="1135"/>
      <c r="GLG76" s="1135"/>
      <c r="GLH76" s="1135"/>
      <c r="GLI76" s="1135"/>
      <c r="GLJ76" s="1135"/>
      <c r="GLK76" s="1135"/>
      <c r="GLL76" s="1135"/>
      <c r="GLM76" s="1135"/>
      <c r="GLN76" s="1135"/>
      <c r="GLO76" s="1135"/>
      <c r="GLP76" s="1135"/>
      <c r="GLQ76" s="1135"/>
      <c r="GLR76" s="1135"/>
      <c r="GLS76" s="1135"/>
      <c r="GLT76" s="1135"/>
      <c r="GLU76" s="1135"/>
      <c r="GLV76" s="1135"/>
      <c r="GLW76" s="1135"/>
      <c r="GLX76" s="1135"/>
      <c r="GLY76" s="1135"/>
      <c r="GLZ76" s="1135"/>
      <c r="GMA76" s="1135"/>
      <c r="GMB76" s="1135"/>
      <c r="GMC76" s="1135"/>
      <c r="GMD76" s="1135"/>
      <c r="GME76" s="1135"/>
      <c r="GMF76" s="1135"/>
      <c r="GMG76" s="1135"/>
      <c r="GMH76" s="1135"/>
      <c r="GMI76" s="1135"/>
      <c r="GMJ76" s="1135"/>
      <c r="GMK76" s="1135"/>
      <c r="GML76" s="1135"/>
      <c r="GMM76" s="1135"/>
      <c r="GMN76" s="1135"/>
      <c r="GMO76" s="1135"/>
      <c r="GMP76" s="1135"/>
      <c r="GMQ76" s="1135"/>
      <c r="GMR76" s="1135"/>
      <c r="GMS76" s="1135"/>
      <c r="GMT76" s="1135"/>
      <c r="GMU76" s="1135"/>
      <c r="GMV76" s="1135"/>
      <c r="GMW76" s="1135"/>
      <c r="GMX76" s="1135"/>
      <c r="GMY76" s="1135"/>
      <c r="GMZ76" s="1135"/>
      <c r="GNA76" s="1135"/>
      <c r="GNB76" s="1135"/>
      <c r="GNC76" s="1135"/>
      <c r="GND76" s="1135"/>
      <c r="GNE76" s="1135"/>
      <c r="GNF76" s="1135"/>
      <c r="GNG76" s="1135"/>
      <c r="GNH76" s="1135"/>
      <c r="GNI76" s="1135"/>
      <c r="GNJ76" s="1135"/>
      <c r="GNK76" s="1135"/>
      <c r="GNL76" s="1135"/>
      <c r="GNM76" s="1135"/>
      <c r="GNN76" s="1135"/>
      <c r="GNO76" s="1135"/>
      <c r="GNP76" s="1135"/>
      <c r="GNQ76" s="1135"/>
      <c r="GNR76" s="1135"/>
      <c r="GNS76" s="1135"/>
      <c r="GNT76" s="1135"/>
      <c r="GNU76" s="1135"/>
      <c r="GNV76" s="1135"/>
      <c r="GNW76" s="1135"/>
      <c r="GNX76" s="1135"/>
      <c r="GNY76" s="1135"/>
      <c r="GNZ76" s="1135"/>
      <c r="GOA76" s="1135"/>
      <c r="GOB76" s="1135"/>
      <c r="GOC76" s="1135"/>
      <c r="GOD76" s="1135"/>
      <c r="GOE76" s="1135"/>
      <c r="GOF76" s="1135"/>
      <c r="GOG76" s="1135"/>
      <c r="GOH76" s="1135"/>
      <c r="GOI76" s="1135"/>
      <c r="GOJ76" s="1135"/>
      <c r="GOK76" s="1135"/>
      <c r="GOL76" s="1135"/>
      <c r="GOM76" s="1135"/>
      <c r="GON76" s="1135"/>
      <c r="GOO76" s="1135"/>
      <c r="GOP76" s="1135"/>
      <c r="GOQ76" s="1135"/>
      <c r="GOR76" s="1135"/>
      <c r="GOS76" s="1135"/>
      <c r="GOT76" s="1135"/>
      <c r="GOU76" s="1135"/>
      <c r="GOV76" s="1135"/>
      <c r="GOW76" s="1135"/>
      <c r="GOX76" s="1135"/>
      <c r="GOY76" s="1135"/>
      <c r="GOZ76" s="1135"/>
      <c r="GPA76" s="1135"/>
      <c r="GPB76" s="1135"/>
      <c r="GPC76" s="1135"/>
      <c r="GPD76" s="1135"/>
      <c r="GPE76" s="1135"/>
      <c r="GPF76" s="1135"/>
      <c r="GPG76" s="1135"/>
      <c r="GPH76" s="1135"/>
      <c r="GPI76" s="1135"/>
      <c r="GPJ76" s="1135"/>
      <c r="GPK76" s="1135"/>
      <c r="GPL76" s="1135"/>
      <c r="GPM76" s="1135"/>
      <c r="GPN76" s="1135"/>
      <c r="GPO76" s="1135"/>
      <c r="GPP76" s="1135"/>
      <c r="GPQ76" s="1135"/>
      <c r="GPR76" s="1135"/>
      <c r="GPS76" s="1135"/>
      <c r="GPT76" s="1135"/>
      <c r="GPU76" s="1135"/>
      <c r="GPV76" s="1135"/>
      <c r="GPW76" s="1135"/>
      <c r="GPX76" s="1135"/>
      <c r="GPY76" s="1135"/>
      <c r="GPZ76" s="1135"/>
      <c r="GQA76" s="1135"/>
      <c r="GQB76" s="1135"/>
      <c r="GQC76" s="1135"/>
      <c r="GQD76" s="1135"/>
      <c r="GQE76" s="1135"/>
      <c r="GQF76" s="1135"/>
      <c r="GQG76" s="1135"/>
      <c r="GQH76" s="1135"/>
      <c r="GQI76" s="1135"/>
      <c r="GQJ76" s="1135"/>
      <c r="GQK76" s="1135"/>
      <c r="GQL76" s="1135"/>
      <c r="GQM76" s="1135"/>
      <c r="GQN76" s="1135"/>
      <c r="GQO76" s="1135"/>
      <c r="GQP76" s="1135"/>
      <c r="GQQ76" s="1135"/>
      <c r="GQR76" s="1135"/>
      <c r="GQS76" s="1135"/>
      <c r="GQT76" s="1135"/>
      <c r="GQU76" s="1135"/>
      <c r="GQV76" s="1135"/>
      <c r="GQW76" s="1135"/>
      <c r="GQX76" s="1135"/>
      <c r="GQY76" s="1135"/>
      <c r="GQZ76" s="1135"/>
      <c r="GRA76" s="1135"/>
      <c r="GRB76" s="1135"/>
      <c r="GRC76" s="1135"/>
      <c r="GRD76" s="1135"/>
      <c r="GRE76" s="1135"/>
      <c r="GRF76" s="1135"/>
      <c r="GRG76" s="1135"/>
      <c r="GRH76" s="1135"/>
      <c r="GRI76" s="1135"/>
      <c r="GRJ76" s="1135"/>
      <c r="GRK76" s="1135"/>
      <c r="GRL76" s="1135"/>
      <c r="GRM76" s="1135"/>
      <c r="GRN76" s="1135"/>
      <c r="GRO76" s="1135"/>
      <c r="GRP76" s="1135"/>
      <c r="GRQ76" s="1135"/>
      <c r="GRR76" s="1135"/>
      <c r="GRS76" s="1135"/>
      <c r="GRT76" s="1135"/>
      <c r="GRU76" s="1135"/>
      <c r="GRV76" s="1135"/>
      <c r="GRW76" s="1135"/>
      <c r="GRX76" s="1135"/>
      <c r="GRY76" s="1135"/>
      <c r="GRZ76" s="1135"/>
      <c r="GSA76" s="1135"/>
      <c r="GSB76" s="1135"/>
      <c r="GSC76" s="1135"/>
      <c r="GSD76" s="1135"/>
      <c r="GSE76" s="1135"/>
      <c r="GSF76" s="1135"/>
      <c r="GSG76" s="1135"/>
      <c r="GSH76" s="1135"/>
      <c r="GSI76" s="1135"/>
      <c r="GSJ76" s="1135"/>
      <c r="GSK76" s="1135"/>
      <c r="GSL76" s="1135"/>
      <c r="GSM76" s="1135"/>
      <c r="GSN76" s="1135"/>
      <c r="GSO76" s="1135"/>
      <c r="GSP76" s="1135"/>
      <c r="GSQ76" s="1135"/>
      <c r="GSR76" s="1135"/>
      <c r="GSS76" s="1135"/>
      <c r="GST76" s="1135"/>
      <c r="GSU76" s="1135"/>
      <c r="GSV76" s="1135"/>
      <c r="GSW76" s="1135"/>
      <c r="GSX76" s="1135"/>
      <c r="GSY76" s="1135"/>
      <c r="GSZ76" s="1135"/>
      <c r="GTA76" s="1135"/>
      <c r="GTB76" s="1135"/>
      <c r="GTC76" s="1135"/>
      <c r="GTD76" s="1135"/>
      <c r="GTE76" s="1135"/>
      <c r="GTF76" s="1135"/>
      <c r="GTG76" s="1135"/>
      <c r="GTH76" s="1135"/>
      <c r="GTI76" s="1135"/>
      <c r="GTJ76" s="1135"/>
      <c r="GTK76" s="1135"/>
      <c r="GTL76" s="1135"/>
      <c r="GTM76" s="1135"/>
      <c r="GTN76" s="1135"/>
      <c r="GTO76" s="1135"/>
      <c r="GTP76" s="1135"/>
      <c r="GTQ76" s="1135"/>
      <c r="GTR76" s="1135"/>
      <c r="GTS76" s="1135"/>
      <c r="GTT76" s="1135"/>
      <c r="GTU76" s="1135"/>
      <c r="GTV76" s="1135"/>
      <c r="GTW76" s="1135"/>
      <c r="GTX76" s="1135"/>
      <c r="GTY76" s="1135"/>
      <c r="GTZ76" s="1135"/>
      <c r="GUA76" s="1135"/>
      <c r="GUB76" s="1135"/>
      <c r="GUC76" s="1135"/>
      <c r="GUD76" s="1135"/>
      <c r="GUE76" s="1135"/>
      <c r="GUF76" s="1135"/>
      <c r="GUG76" s="1135"/>
      <c r="GUH76" s="1135"/>
      <c r="GUI76" s="1135"/>
      <c r="GUJ76" s="1135"/>
      <c r="GUK76" s="1135"/>
      <c r="GUL76" s="1135"/>
      <c r="GUM76" s="1135"/>
      <c r="GUN76" s="1135"/>
      <c r="GUO76" s="1135"/>
      <c r="GUP76" s="1135"/>
      <c r="GUQ76" s="1135"/>
      <c r="GUR76" s="1135"/>
      <c r="GUS76" s="1135"/>
      <c r="GUT76" s="1135"/>
      <c r="GUU76" s="1135"/>
      <c r="GUV76" s="1135"/>
      <c r="GUW76" s="1135"/>
      <c r="GUX76" s="1135"/>
      <c r="GUY76" s="1135"/>
      <c r="GUZ76" s="1135"/>
      <c r="GVA76" s="1135"/>
      <c r="GVB76" s="1135"/>
      <c r="GVC76" s="1135"/>
      <c r="GVD76" s="1135"/>
      <c r="GVE76" s="1135"/>
      <c r="GVF76" s="1135"/>
      <c r="GVG76" s="1135"/>
      <c r="GVH76" s="1135"/>
      <c r="GVI76" s="1135"/>
      <c r="GVJ76" s="1135"/>
      <c r="GVK76" s="1135"/>
      <c r="GVL76" s="1135"/>
      <c r="GVM76" s="1135"/>
      <c r="GVN76" s="1135"/>
      <c r="GVO76" s="1135"/>
      <c r="GVP76" s="1135"/>
      <c r="GVQ76" s="1135"/>
      <c r="GVR76" s="1135"/>
      <c r="GVS76" s="1135"/>
      <c r="GVT76" s="1135"/>
      <c r="GVU76" s="1135"/>
      <c r="GVV76" s="1135"/>
      <c r="GVW76" s="1135"/>
      <c r="GVX76" s="1135"/>
      <c r="GVY76" s="1135"/>
      <c r="GVZ76" s="1135"/>
      <c r="GWA76" s="1135"/>
      <c r="GWB76" s="1135"/>
      <c r="GWC76" s="1135"/>
      <c r="GWD76" s="1135"/>
      <c r="GWE76" s="1135"/>
      <c r="GWF76" s="1135"/>
      <c r="GWG76" s="1135"/>
      <c r="GWH76" s="1135"/>
      <c r="GWI76" s="1135"/>
      <c r="GWJ76" s="1135"/>
      <c r="GWK76" s="1135"/>
      <c r="GWL76" s="1135"/>
      <c r="GWM76" s="1135"/>
      <c r="GWN76" s="1135"/>
      <c r="GWO76" s="1135"/>
      <c r="GWP76" s="1135"/>
      <c r="GWQ76" s="1135"/>
      <c r="GWR76" s="1135"/>
      <c r="GWS76" s="1135"/>
      <c r="GWT76" s="1135"/>
      <c r="GWU76" s="1135"/>
      <c r="GWV76" s="1135"/>
      <c r="GWW76" s="1135"/>
      <c r="GWX76" s="1135"/>
      <c r="GWY76" s="1135"/>
      <c r="GWZ76" s="1135"/>
      <c r="GXA76" s="1135"/>
      <c r="GXB76" s="1135"/>
      <c r="GXC76" s="1135"/>
      <c r="GXD76" s="1135"/>
      <c r="GXE76" s="1135"/>
      <c r="GXF76" s="1135"/>
      <c r="GXG76" s="1135"/>
      <c r="GXH76" s="1135"/>
      <c r="GXI76" s="1135"/>
      <c r="GXJ76" s="1135"/>
      <c r="GXK76" s="1135"/>
      <c r="GXL76" s="1135"/>
      <c r="GXM76" s="1135"/>
      <c r="GXN76" s="1135"/>
      <c r="GXO76" s="1135"/>
      <c r="GXP76" s="1135"/>
      <c r="GXQ76" s="1135"/>
      <c r="GXR76" s="1135"/>
      <c r="GXS76" s="1135"/>
      <c r="GXT76" s="1135"/>
      <c r="GXU76" s="1135"/>
      <c r="GXV76" s="1135"/>
      <c r="GXW76" s="1135"/>
      <c r="GXX76" s="1135"/>
      <c r="GXY76" s="1135"/>
      <c r="GXZ76" s="1135"/>
      <c r="GYA76" s="1135"/>
      <c r="GYB76" s="1135"/>
      <c r="GYC76" s="1135"/>
      <c r="GYD76" s="1135"/>
      <c r="GYE76" s="1135"/>
      <c r="GYF76" s="1135"/>
      <c r="GYG76" s="1135"/>
      <c r="GYH76" s="1135"/>
      <c r="GYI76" s="1135"/>
      <c r="GYJ76" s="1135"/>
      <c r="GYK76" s="1135"/>
      <c r="GYL76" s="1135"/>
      <c r="GYM76" s="1135"/>
      <c r="GYN76" s="1135"/>
      <c r="GYO76" s="1135"/>
      <c r="GYP76" s="1135"/>
      <c r="GYQ76" s="1135"/>
      <c r="GYR76" s="1135"/>
      <c r="GYS76" s="1135"/>
      <c r="GYT76" s="1135"/>
      <c r="GYU76" s="1135"/>
      <c r="GYV76" s="1135"/>
      <c r="GYW76" s="1135"/>
      <c r="GYX76" s="1135"/>
      <c r="GYY76" s="1135"/>
      <c r="GYZ76" s="1135"/>
      <c r="GZA76" s="1135"/>
      <c r="GZB76" s="1135"/>
      <c r="GZC76" s="1135"/>
      <c r="GZD76" s="1135"/>
      <c r="GZE76" s="1135"/>
      <c r="GZF76" s="1135"/>
      <c r="GZG76" s="1135"/>
      <c r="GZH76" s="1135"/>
      <c r="GZI76" s="1135"/>
      <c r="GZJ76" s="1135"/>
      <c r="GZK76" s="1135"/>
      <c r="GZL76" s="1135"/>
      <c r="GZM76" s="1135"/>
      <c r="GZN76" s="1135"/>
      <c r="GZO76" s="1135"/>
      <c r="GZP76" s="1135"/>
      <c r="GZQ76" s="1135"/>
      <c r="GZR76" s="1135"/>
      <c r="GZS76" s="1135"/>
      <c r="GZT76" s="1135"/>
      <c r="GZU76" s="1135"/>
      <c r="GZV76" s="1135"/>
      <c r="GZW76" s="1135"/>
      <c r="GZX76" s="1135"/>
      <c r="GZY76" s="1135"/>
      <c r="GZZ76" s="1135"/>
      <c r="HAA76" s="1135"/>
      <c r="HAB76" s="1135"/>
      <c r="HAC76" s="1135"/>
      <c r="HAD76" s="1135"/>
      <c r="HAE76" s="1135"/>
      <c r="HAF76" s="1135"/>
      <c r="HAG76" s="1135"/>
      <c r="HAH76" s="1135"/>
      <c r="HAI76" s="1135"/>
      <c r="HAJ76" s="1135"/>
      <c r="HAK76" s="1135"/>
      <c r="HAL76" s="1135"/>
      <c r="HAM76" s="1135"/>
      <c r="HAN76" s="1135"/>
      <c r="HAO76" s="1135"/>
      <c r="HAP76" s="1135"/>
      <c r="HAQ76" s="1135"/>
      <c r="HAR76" s="1135"/>
      <c r="HAS76" s="1135"/>
      <c r="HAT76" s="1135"/>
      <c r="HAU76" s="1135"/>
      <c r="HAV76" s="1135"/>
      <c r="HAW76" s="1135"/>
      <c r="HAX76" s="1135"/>
      <c r="HAY76" s="1135"/>
      <c r="HAZ76" s="1135"/>
      <c r="HBA76" s="1135"/>
      <c r="HBB76" s="1135"/>
      <c r="HBC76" s="1135"/>
      <c r="HBD76" s="1135"/>
      <c r="HBE76" s="1135"/>
      <c r="HBF76" s="1135"/>
      <c r="HBG76" s="1135"/>
      <c r="HBH76" s="1135"/>
      <c r="HBI76" s="1135"/>
      <c r="HBJ76" s="1135"/>
      <c r="HBK76" s="1135"/>
      <c r="HBL76" s="1135"/>
      <c r="HBM76" s="1135"/>
      <c r="HBN76" s="1135"/>
      <c r="HBO76" s="1135"/>
      <c r="HBP76" s="1135"/>
      <c r="HBQ76" s="1135"/>
      <c r="HBR76" s="1135"/>
      <c r="HBS76" s="1135"/>
      <c r="HBT76" s="1135"/>
      <c r="HBU76" s="1135"/>
      <c r="HBV76" s="1135"/>
      <c r="HBW76" s="1135"/>
      <c r="HBX76" s="1135"/>
      <c r="HBY76" s="1135"/>
      <c r="HBZ76" s="1135"/>
      <c r="HCA76" s="1135"/>
      <c r="HCB76" s="1135"/>
      <c r="HCC76" s="1135"/>
      <c r="HCD76" s="1135"/>
      <c r="HCE76" s="1135"/>
      <c r="HCF76" s="1135"/>
      <c r="HCG76" s="1135"/>
      <c r="HCH76" s="1135"/>
      <c r="HCI76" s="1135"/>
      <c r="HCJ76" s="1135"/>
      <c r="HCK76" s="1135"/>
      <c r="HCL76" s="1135"/>
      <c r="HCM76" s="1135"/>
      <c r="HCN76" s="1135"/>
      <c r="HCO76" s="1135"/>
      <c r="HCP76" s="1135"/>
      <c r="HCQ76" s="1135"/>
      <c r="HCR76" s="1135"/>
      <c r="HCS76" s="1135"/>
      <c r="HCT76" s="1135"/>
      <c r="HCU76" s="1135"/>
      <c r="HCV76" s="1135"/>
      <c r="HCW76" s="1135"/>
      <c r="HCX76" s="1135"/>
      <c r="HCY76" s="1135"/>
      <c r="HCZ76" s="1135"/>
      <c r="HDA76" s="1135"/>
      <c r="HDB76" s="1135"/>
      <c r="HDC76" s="1135"/>
      <c r="HDD76" s="1135"/>
      <c r="HDE76" s="1135"/>
      <c r="HDF76" s="1135"/>
      <c r="HDG76" s="1135"/>
      <c r="HDH76" s="1135"/>
      <c r="HDI76" s="1135"/>
      <c r="HDJ76" s="1135"/>
      <c r="HDK76" s="1135"/>
      <c r="HDL76" s="1135"/>
      <c r="HDM76" s="1135"/>
      <c r="HDN76" s="1135"/>
      <c r="HDO76" s="1135"/>
      <c r="HDP76" s="1135"/>
      <c r="HDQ76" s="1135"/>
      <c r="HDR76" s="1135"/>
      <c r="HDS76" s="1135"/>
      <c r="HDT76" s="1135"/>
      <c r="HDU76" s="1135"/>
      <c r="HDV76" s="1135"/>
      <c r="HDW76" s="1135"/>
      <c r="HDX76" s="1135"/>
      <c r="HDY76" s="1135"/>
      <c r="HDZ76" s="1135"/>
      <c r="HEA76" s="1135"/>
      <c r="HEB76" s="1135"/>
      <c r="HEC76" s="1135"/>
      <c r="HED76" s="1135"/>
      <c r="HEE76" s="1135"/>
      <c r="HEF76" s="1135"/>
      <c r="HEG76" s="1135"/>
      <c r="HEH76" s="1135"/>
      <c r="HEI76" s="1135"/>
      <c r="HEJ76" s="1135"/>
      <c r="HEK76" s="1135"/>
      <c r="HEL76" s="1135"/>
      <c r="HEM76" s="1135"/>
      <c r="HEN76" s="1135"/>
      <c r="HEO76" s="1135"/>
      <c r="HEP76" s="1135"/>
      <c r="HEQ76" s="1135"/>
      <c r="HER76" s="1135"/>
      <c r="HES76" s="1135"/>
      <c r="HET76" s="1135"/>
      <c r="HEU76" s="1135"/>
      <c r="HEV76" s="1135"/>
      <c r="HEW76" s="1135"/>
      <c r="HEX76" s="1135"/>
      <c r="HEY76" s="1135"/>
      <c r="HEZ76" s="1135"/>
      <c r="HFA76" s="1135"/>
      <c r="HFB76" s="1135"/>
      <c r="HFC76" s="1135"/>
      <c r="HFD76" s="1135"/>
      <c r="HFE76" s="1135"/>
      <c r="HFF76" s="1135"/>
      <c r="HFG76" s="1135"/>
      <c r="HFH76" s="1135"/>
      <c r="HFI76" s="1135"/>
      <c r="HFJ76" s="1135"/>
      <c r="HFK76" s="1135"/>
      <c r="HFL76" s="1135"/>
      <c r="HFM76" s="1135"/>
      <c r="HFN76" s="1135"/>
      <c r="HFO76" s="1135"/>
      <c r="HFP76" s="1135"/>
      <c r="HFQ76" s="1135"/>
      <c r="HFR76" s="1135"/>
      <c r="HFS76" s="1135"/>
      <c r="HFT76" s="1135"/>
      <c r="HFU76" s="1135"/>
      <c r="HFV76" s="1135"/>
      <c r="HFW76" s="1135"/>
      <c r="HFX76" s="1135"/>
      <c r="HFY76" s="1135"/>
      <c r="HFZ76" s="1135"/>
      <c r="HGA76" s="1135"/>
      <c r="HGB76" s="1135"/>
      <c r="HGC76" s="1135"/>
      <c r="HGD76" s="1135"/>
      <c r="HGE76" s="1135"/>
      <c r="HGF76" s="1135"/>
      <c r="HGG76" s="1135"/>
      <c r="HGH76" s="1135"/>
      <c r="HGI76" s="1135"/>
      <c r="HGJ76" s="1135"/>
      <c r="HGK76" s="1135"/>
      <c r="HGL76" s="1135"/>
      <c r="HGM76" s="1135"/>
      <c r="HGN76" s="1135"/>
      <c r="HGO76" s="1135"/>
      <c r="HGP76" s="1135"/>
      <c r="HGQ76" s="1135"/>
      <c r="HGR76" s="1135"/>
      <c r="HGS76" s="1135"/>
      <c r="HGT76" s="1135"/>
      <c r="HGU76" s="1135"/>
      <c r="HGV76" s="1135"/>
      <c r="HGW76" s="1135"/>
      <c r="HGX76" s="1135"/>
      <c r="HGY76" s="1135"/>
      <c r="HGZ76" s="1135"/>
      <c r="HHA76" s="1135"/>
      <c r="HHB76" s="1135"/>
      <c r="HHC76" s="1135"/>
      <c r="HHD76" s="1135"/>
      <c r="HHE76" s="1135"/>
      <c r="HHF76" s="1135"/>
      <c r="HHG76" s="1135"/>
      <c r="HHH76" s="1135"/>
      <c r="HHI76" s="1135"/>
      <c r="HHJ76" s="1135"/>
      <c r="HHK76" s="1135"/>
      <c r="HHL76" s="1135"/>
      <c r="HHM76" s="1135"/>
      <c r="HHN76" s="1135"/>
      <c r="HHO76" s="1135"/>
      <c r="HHP76" s="1135"/>
      <c r="HHQ76" s="1135"/>
      <c r="HHR76" s="1135"/>
      <c r="HHS76" s="1135"/>
      <c r="HHT76" s="1135"/>
      <c r="HHU76" s="1135"/>
      <c r="HHV76" s="1135"/>
      <c r="HHW76" s="1135"/>
      <c r="HHX76" s="1135"/>
      <c r="HHY76" s="1135"/>
      <c r="HHZ76" s="1135"/>
      <c r="HIA76" s="1135"/>
      <c r="HIB76" s="1135"/>
      <c r="HIC76" s="1135"/>
      <c r="HID76" s="1135"/>
      <c r="HIE76" s="1135"/>
      <c r="HIF76" s="1135"/>
      <c r="HIG76" s="1135"/>
      <c r="HIH76" s="1135"/>
      <c r="HII76" s="1135"/>
      <c r="HIJ76" s="1135"/>
      <c r="HIK76" s="1135"/>
      <c r="HIL76" s="1135"/>
      <c r="HIM76" s="1135"/>
      <c r="HIN76" s="1135"/>
      <c r="HIO76" s="1135"/>
      <c r="HIP76" s="1135"/>
      <c r="HIQ76" s="1135"/>
      <c r="HIR76" s="1135"/>
      <c r="HIS76" s="1135"/>
      <c r="HIT76" s="1135"/>
      <c r="HIU76" s="1135"/>
      <c r="HIV76" s="1135"/>
      <c r="HIW76" s="1135"/>
      <c r="HIX76" s="1135"/>
      <c r="HIY76" s="1135"/>
      <c r="HIZ76" s="1135"/>
      <c r="HJA76" s="1135"/>
      <c r="HJB76" s="1135"/>
      <c r="HJC76" s="1135"/>
      <c r="HJD76" s="1135"/>
      <c r="HJE76" s="1135"/>
      <c r="HJF76" s="1135"/>
      <c r="HJG76" s="1135"/>
      <c r="HJH76" s="1135"/>
      <c r="HJI76" s="1135"/>
      <c r="HJJ76" s="1135"/>
      <c r="HJK76" s="1135"/>
      <c r="HJL76" s="1135"/>
      <c r="HJM76" s="1135"/>
      <c r="HJN76" s="1135"/>
      <c r="HJO76" s="1135"/>
      <c r="HJP76" s="1135"/>
      <c r="HJQ76" s="1135"/>
      <c r="HJR76" s="1135"/>
      <c r="HJS76" s="1135"/>
      <c r="HJT76" s="1135"/>
      <c r="HJU76" s="1135"/>
      <c r="HJV76" s="1135"/>
      <c r="HJW76" s="1135"/>
      <c r="HJX76" s="1135"/>
      <c r="HJY76" s="1135"/>
      <c r="HJZ76" s="1135"/>
      <c r="HKA76" s="1135"/>
      <c r="HKB76" s="1135"/>
      <c r="HKC76" s="1135"/>
      <c r="HKD76" s="1135"/>
      <c r="HKE76" s="1135"/>
      <c r="HKF76" s="1135"/>
      <c r="HKG76" s="1135"/>
      <c r="HKH76" s="1135"/>
      <c r="HKI76" s="1135"/>
      <c r="HKJ76" s="1135"/>
      <c r="HKK76" s="1135"/>
      <c r="HKL76" s="1135"/>
      <c r="HKM76" s="1135"/>
      <c r="HKN76" s="1135"/>
      <c r="HKO76" s="1135"/>
      <c r="HKP76" s="1135"/>
      <c r="HKQ76" s="1135"/>
      <c r="HKR76" s="1135"/>
      <c r="HKS76" s="1135"/>
      <c r="HKT76" s="1135"/>
      <c r="HKU76" s="1135"/>
      <c r="HKV76" s="1135"/>
      <c r="HKW76" s="1135"/>
      <c r="HKX76" s="1135"/>
      <c r="HKY76" s="1135"/>
      <c r="HKZ76" s="1135"/>
      <c r="HLA76" s="1135"/>
      <c r="HLB76" s="1135"/>
      <c r="HLC76" s="1135"/>
      <c r="HLD76" s="1135"/>
      <c r="HLE76" s="1135"/>
      <c r="HLF76" s="1135"/>
      <c r="HLG76" s="1135"/>
      <c r="HLH76" s="1135"/>
      <c r="HLI76" s="1135"/>
      <c r="HLJ76" s="1135"/>
      <c r="HLK76" s="1135"/>
      <c r="HLL76" s="1135"/>
      <c r="HLM76" s="1135"/>
      <c r="HLN76" s="1135"/>
      <c r="HLO76" s="1135"/>
      <c r="HLP76" s="1135"/>
      <c r="HLQ76" s="1135"/>
      <c r="HLR76" s="1135"/>
      <c r="HLS76" s="1135"/>
      <c r="HLT76" s="1135"/>
      <c r="HLU76" s="1135"/>
      <c r="HLV76" s="1135"/>
      <c r="HLW76" s="1135"/>
      <c r="HLX76" s="1135"/>
      <c r="HLY76" s="1135"/>
      <c r="HLZ76" s="1135"/>
      <c r="HMA76" s="1135"/>
      <c r="HMB76" s="1135"/>
      <c r="HMC76" s="1135"/>
      <c r="HMD76" s="1135"/>
      <c r="HME76" s="1135"/>
      <c r="HMF76" s="1135"/>
      <c r="HMG76" s="1135"/>
      <c r="HMH76" s="1135"/>
      <c r="HMI76" s="1135"/>
      <c r="HMJ76" s="1135"/>
      <c r="HMK76" s="1135"/>
      <c r="HML76" s="1135"/>
      <c r="HMM76" s="1135"/>
      <c r="HMN76" s="1135"/>
      <c r="HMO76" s="1135"/>
      <c r="HMP76" s="1135"/>
      <c r="HMQ76" s="1135"/>
      <c r="HMR76" s="1135"/>
      <c r="HMS76" s="1135"/>
      <c r="HMT76" s="1135"/>
      <c r="HMU76" s="1135"/>
      <c r="HMV76" s="1135"/>
      <c r="HMW76" s="1135"/>
      <c r="HMX76" s="1135"/>
      <c r="HMY76" s="1135"/>
      <c r="HMZ76" s="1135"/>
      <c r="HNA76" s="1135"/>
      <c r="HNB76" s="1135"/>
      <c r="HNC76" s="1135"/>
      <c r="HND76" s="1135"/>
      <c r="HNE76" s="1135"/>
      <c r="HNF76" s="1135"/>
      <c r="HNG76" s="1135"/>
      <c r="HNH76" s="1135"/>
      <c r="HNI76" s="1135"/>
      <c r="HNJ76" s="1135"/>
      <c r="HNK76" s="1135"/>
      <c r="HNL76" s="1135"/>
      <c r="HNM76" s="1135"/>
      <c r="HNN76" s="1135"/>
      <c r="HNO76" s="1135"/>
      <c r="HNP76" s="1135"/>
      <c r="HNQ76" s="1135"/>
      <c r="HNR76" s="1135"/>
      <c r="HNS76" s="1135"/>
      <c r="HNT76" s="1135"/>
      <c r="HNU76" s="1135"/>
      <c r="HNV76" s="1135"/>
      <c r="HNW76" s="1135"/>
      <c r="HNX76" s="1135"/>
      <c r="HNY76" s="1135"/>
      <c r="HNZ76" s="1135"/>
      <c r="HOA76" s="1135"/>
      <c r="HOB76" s="1135"/>
      <c r="HOC76" s="1135"/>
      <c r="HOD76" s="1135"/>
      <c r="HOE76" s="1135"/>
      <c r="HOF76" s="1135"/>
      <c r="HOG76" s="1135"/>
      <c r="HOH76" s="1135"/>
      <c r="HOI76" s="1135"/>
      <c r="HOJ76" s="1135"/>
      <c r="HOK76" s="1135"/>
      <c r="HOL76" s="1135"/>
      <c r="HOM76" s="1135"/>
      <c r="HON76" s="1135"/>
      <c r="HOO76" s="1135"/>
      <c r="HOP76" s="1135"/>
      <c r="HOQ76" s="1135"/>
      <c r="HOR76" s="1135"/>
      <c r="HOS76" s="1135"/>
      <c r="HOT76" s="1135"/>
      <c r="HOU76" s="1135"/>
      <c r="HOV76" s="1135"/>
      <c r="HOW76" s="1135"/>
      <c r="HOX76" s="1135"/>
      <c r="HOY76" s="1135"/>
      <c r="HOZ76" s="1135"/>
      <c r="HPA76" s="1135"/>
      <c r="HPB76" s="1135"/>
      <c r="HPC76" s="1135"/>
      <c r="HPD76" s="1135"/>
      <c r="HPE76" s="1135"/>
      <c r="HPF76" s="1135"/>
      <c r="HPG76" s="1135"/>
      <c r="HPH76" s="1135"/>
      <c r="HPI76" s="1135"/>
      <c r="HPJ76" s="1135"/>
      <c r="HPK76" s="1135"/>
      <c r="HPL76" s="1135"/>
      <c r="HPM76" s="1135"/>
      <c r="HPN76" s="1135"/>
      <c r="HPO76" s="1135"/>
      <c r="HPP76" s="1135"/>
      <c r="HPQ76" s="1135"/>
      <c r="HPR76" s="1135"/>
      <c r="HPS76" s="1135"/>
      <c r="HPT76" s="1135"/>
      <c r="HPU76" s="1135"/>
      <c r="HPV76" s="1135"/>
      <c r="HPW76" s="1135"/>
      <c r="HPX76" s="1135"/>
      <c r="HPY76" s="1135"/>
      <c r="HPZ76" s="1135"/>
      <c r="HQA76" s="1135"/>
      <c r="HQB76" s="1135"/>
      <c r="HQC76" s="1135"/>
      <c r="HQD76" s="1135"/>
      <c r="HQE76" s="1135"/>
      <c r="HQF76" s="1135"/>
      <c r="HQG76" s="1135"/>
      <c r="HQH76" s="1135"/>
      <c r="HQI76" s="1135"/>
      <c r="HQJ76" s="1135"/>
      <c r="HQK76" s="1135"/>
      <c r="HQL76" s="1135"/>
      <c r="HQM76" s="1135"/>
      <c r="HQN76" s="1135"/>
      <c r="HQO76" s="1135"/>
      <c r="HQP76" s="1135"/>
      <c r="HQQ76" s="1135"/>
      <c r="HQR76" s="1135"/>
      <c r="HQS76" s="1135"/>
      <c r="HQT76" s="1135"/>
      <c r="HQU76" s="1135"/>
      <c r="HQV76" s="1135"/>
      <c r="HQW76" s="1135"/>
      <c r="HQX76" s="1135"/>
      <c r="HQY76" s="1135"/>
      <c r="HQZ76" s="1135"/>
      <c r="HRA76" s="1135"/>
      <c r="HRB76" s="1135"/>
      <c r="HRC76" s="1135"/>
      <c r="HRD76" s="1135"/>
      <c r="HRE76" s="1135"/>
      <c r="HRF76" s="1135"/>
      <c r="HRG76" s="1135"/>
      <c r="HRH76" s="1135"/>
      <c r="HRI76" s="1135"/>
      <c r="HRJ76" s="1135"/>
      <c r="HRK76" s="1135"/>
      <c r="HRL76" s="1135"/>
      <c r="HRM76" s="1135"/>
      <c r="HRN76" s="1135"/>
      <c r="HRO76" s="1135"/>
      <c r="HRP76" s="1135"/>
      <c r="HRQ76" s="1135"/>
      <c r="HRR76" s="1135"/>
      <c r="HRS76" s="1135"/>
      <c r="HRT76" s="1135"/>
      <c r="HRU76" s="1135"/>
      <c r="HRV76" s="1135"/>
      <c r="HRW76" s="1135"/>
      <c r="HRX76" s="1135"/>
      <c r="HRY76" s="1135"/>
      <c r="HRZ76" s="1135"/>
      <c r="HSA76" s="1135"/>
      <c r="HSB76" s="1135"/>
      <c r="HSC76" s="1135"/>
      <c r="HSD76" s="1135"/>
      <c r="HSE76" s="1135"/>
      <c r="HSF76" s="1135"/>
      <c r="HSG76" s="1135"/>
      <c r="HSH76" s="1135"/>
      <c r="HSI76" s="1135"/>
      <c r="HSJ76" s="1135"/>
      <c r="HSK76" s="1135"/>
      <c r="HSL76" s="1135"/>
      <c r="HSM76" s="1135"/>
      <c r="HSN76" s="1135"/>
      <c r="HSO76" s="1135"/>
      <c r="HSP76" s="1135"/>
      <c r="HSQ76" s="1135"/>
      <c r="HSR76" s="1135"/>
      <c r="HSS76" s="1135"/>
      <c r="HST76" s="1135"/>
      <c r="HSU76" s="1135"/>
      <c r="HSV76" s="1135"/>
      <c r="HSW76" s="1135"/>
      <c r="HSX76" s="1135"/>
      <c r="HSY76" s="1135"/>
      <c r="HSZ76" s="1135"/>
      <c r="HTA76" s="1135"/>
      <c r="HTB76" s="1135"/>
      <c r="HTC76" s="1135"/>
      <c r="HTD76" s="1135"/>
      <c r="HTE76" s="1135"/>
      <c r="HTF76" s="1135"/>
      <c r="HTG76" s="1135"/>
      <c r="HTH76" s="1135"/>
      <c r="HTI76" s="1135"/>
      <c r="HTJ76" s="1135"/>
      <c r="HTK76" s="1135"/>
      <c r="HTL76" s="1135"/>
      <c r="HTM76" s="1135"/>
      <c r="HTN76" s="1135"/>
      <c r="HTO76" s="1135"/>
      <c r="HTP76" s="1135"/>
      <c r="HTQ76" s="1135"/>
      <c r="HTR76" s="1135"/>
      <c r="HTS76" s="1135"/>
      <c r="HTT76" s="1135"/>
      <c r="HTU76" s="1135"/>
      <c r="HTV76" s="1135"/>
      <c r="HTW76" s="1135"/>
      <c r="HTX76" s="1135"/>
      <c r="HTY76" s="1135"/>
      <c r="HTZ76" s="1135"/>
      <c r="HUA76" s="1135"/>
      <c r="HUB76" s="1135"/>
      <c r="HUC76" s="1135"/>
      <c r="HUD76" s="1135"/>
      <c r="HUE76" s="1135"/>
      <c r="HUF76" s="1135"/>
      <c r="HUG76" s="1135"/>
      <c r="HUH76" s="1135"/>
      <c r="HUI76" s="1135"/>
      <c r="HUJ76" s="1135"/>
      <c r="HUK76" s="1135"/>
      <c r="HUL76" s="1135"/>
      <c r="HUM76" s="1135"/>
      <c r="HUN76" s="1135"/>
      <c r="HUO76" s="1135"/>
      <c r="HUP76" s="1135"/>
      <c r="HUQ76" s="1135"/>
      <c r="HUR76" s="1135"/>
      <c r="HUS76" s="1135"/>
      <c r="HUT76" s="1135"/>
      <c r="HUU76" s="1135"/>
      <c r="HUV76" s="1135"/>
      <c r="HUW76" s="1135"/>
      <c r="HUX76" s="1135"/>
      <c r="HUY76" s="1135"/>
      <c r="HUZ76" s="1135"/>
      <c r="HVA76" s="1135"/>
      <c r="HVB76" s="1135"/>
      <c r="HVC76" s="1135"/>
      <c r="HVD76" s="1135"/>
      <c r="HVE76" s="1135"/>
      <c r="HVF76" s="1135"/>
      <c r="HVG76" s="1135"/>
      <c r="HVH76" s="1135"/>
      <c r="HVI76" s="1135"/>
      <c r="HVJ76" s="1135"/>
      <c r="HVK76" s="1135"/>
      <c r="HVL76" s="1135"/>
      <c r="HVM76" s="1135"/>
      <c r="HVN76" s="1135"/>
      <c r="HVO76" s="1135"/>
      <c r="HVP76" s="1135"/>
      <c r="HVQ76" s="1135"/>
      <c r="HVR76" s="1135"/>
      <c r="HVS76" s="1135"/>
      <c r="HVT76" s="1135"/>
      <c r="HVU76" s="1135"/>
      <c r="HVV76" s="1135"/>
      <c r="HVW76" s="1135"/>
      <c r="HVX76" s="1135"/>
      <c r="HVY76" s="1135"/>
      <c r="HVZ76" s="1135"/>
      <c r="HWA76" s="1135"/>
      <c r="HWB76" s="1135"/>
      <c r="HWC76" s="1135"/>
      <c r="HWD76" s="1135"/>
      <c r="HWE76" s="1135"/>
      <c r="HWF76" s="1135"/>
      <c r="HWG76" s="1135"/>
      <c r="HWH76" s="1135"/>
      <c r="HWI76" s="1135"/>
      <c r="HWJ76" s="1135"/>
      <c r="HWK76" s="1135"/>
      <c r="HWL76" s="1135"/>
      <c r="HWM76" s="1135"/>
      <c r="HWN76" s="1135"/>
      <c r="HWO76" s="1135"/>
      <c r="HWP76" s="1135"/>
      <c r="HWQ76" s="1135"/>
      <c r="HWR76" s="1135"/>
      <c r="HWS76" s="1135"/>
      <c r="HWT76" s="1135"/>
      <c r="HWU76" s="1135"/>
      <c r="HWV76" s="1135"/>
      <c r="HWW76" s="1135"/>
      <c r="HWX76" s="1135"/>
      <c r="HWY76" s="1135"/>
      <c r="HWZ76" s="1135"/>
      <c r="HXA76" s="1135"/>
      <c r="HXB76" s="1135"/>
      <c r="HXC76" s="1135"/>
      <c r="HXD76" s="1135"/>
      <c r="HXE76" s="1135"/>
      <c r="HXF76" s="1135"/>
      <c r="HXG76" s="1135"/>
      <c r="HXH76" s="1135"/>
      <c r="HXI76" s="1135"/>
      <c r="HXJ76" s="1135"/>
      <c r="HXK76" s="1135"/>
      <c r="HXL76" s="1135"/>
      <c r="HXM76" s="1135"/>
      <c r="HXN76" s="1135"/>
      <c r="HXO76" s="1135"/>
      <c r="HXP76" s="1135"/>
      <c r="HXQ76" s="1135"/>
      <c r="HXR76" s="1135"/>
      <c r="HXS76" s="1135"/>
      <c r="HXT76" s="1135"/>
      <c r="HXU76" s="1135"/>
      <c r="HXV76" s="1135"/>
      <c r="HXW76" s="1135"/>
      <c r="HXX76" s="1135"/>
      <c r="HXY76" s="1135"/>
      <c r="HXZ76" s="1135"/>
      <c r="HYA76" s="1135"/>
      <c r="HYB76" s="1135"/>
      <c r="HYC76" s="1135"/>
      <c r="HYD76" s="1135"/>
      <c r="HYE76" s="1135"/>
      <c r="HYF76" s="1135"/>
      <c r="HYG76" s="1135"/>
      <c r="HYH76" s="1135"/>
      <c r="HYI76" s="1135"/>
      <c r="HYJ76" s="1135"/>
      <c r="HYK76" s="1135"/>
      <c r="HYL76" s="1135"/>
      <c r="HYM76" s="1135"/>
      <c r="HYN76" s="1135"/>
      <c r="HYO76" s="1135"/>
      <c r="HYP76" s="1135"/>
      <c r="HYQ76" s="1135"/>
      <c r="HYR76" s="1135"/>
      <c r="HYS76" s="1135"/>
      <c r="HYT76" s="1135"/>
      <c r="HYU76" s="1135"/>
      <c r="HYV76" s="1135"/>
      <c r="HYW76" s="1135"/>
      <c r="HYX76" s="1135"/>
      <c r="HYY76" s="1135"/>
      <c r="HYZ76" s="1135"/>
      <c r="HZA76" s="1135"/>
      <c r="HZB76" s="1135"/>
      <c r="HZC76" s="1135"/>
      <c r="HZD76" s="1135"/>
      <c r="HZE76" s="1135"/>
      <c r="HZF76" s="1135"/>
      <c r="HZG76" s="1135"/>
      <c r="HZH76" s="1135"/>
      <c r="HZI76" s="1135"/>
      <c r="HZJ76" s="1135"/>
      <c r="HZK76" s="1135"/>
      <c r="HZL76" s="1135"/>
      <c r="HZM76" s="1135"/>
      <c r="HZN76" s="1135"/>
      <c r="HZO76" s="1135"/>
      <c r="HZP76" s="1135"/>
      <c r="HZQ76" s="1135"/>
      <c r="HZR76" s="1135"/>
      <c r="HZS76" s="1135"/>
      <c r="HZT76" s="1135"/>
      <c r="HZU76" s="1135"/>
      <c r="HZV76" s="1135"/>
      <c r="HZW76" s="1135"/>
      <c r="HZX76" s="1135"/>
      <c r="HZY76" s="1135"/>
      <c r="HZZ76" s="1135"/>
      <c r="IAA76" s="1135"/>
      <c r="IAB76" s="1135"/>
      <c r="IAC76" s="1135"/>
      <c r="IAD76" s="1135"/>
      <c r="IAE76" s="1135"/>
      <c r="IAF76" s="1135"/>
      <c r="IAG76" s="1135"/>
      <c r="IAH76" s="1135"/>
      <c r="IAI76" s="1135"/>
      <c r="IAJ76" s="1135"/>
      <c r="IAK76" s="1135"/>
      <c r="IAL76" s="1135"/>
      <c r="IAM76" s="1135"/>
      <c r="IAN76" s="1135"/>
      <c r="IAO76" s="1135"/>
      <c r="IAP76" s="1135"/>
      <c r="IAQ76" s="1135"/>
      <c r="IAR76" s="1135"/>
      <c r="IAS76" s="1135"/>
      <c r="IAT76" s="1135"/>
      <c r="IAU76" s="1135"/>
      <c r="IAV76" s="1135"/>
      <c r="IAW76" s="1135"/>
      <c r="IAX76" s="1135"/>
      <c r="IAY76" s="1135"/>
      <c r="IAZ76" s="1135"/>
      <c r="IBA76" s="1135"/>
      <c r="IBB76" s="1135"/>
      <c r="IBC76" s="1135"/>
      <c r="IBD76" s="1135"/>
      <c r="IBE76" s="1135"/>
      <c r="IBF76" s="1135"/>
      <c r="IBG76" s="1135"/>
      <c r="IBH76" s="1135"/>
      <c r="IBI76" s="1135"/>
      <c r="IBJ76" s="1135"/>
      <c r="IBK76" s="1135"/>
      <c r="IBL76" s="1135"/>
      <c r="IBM76" s="1135"/>
      <c r="IBN76" s="1135"/>
      <c r="IBO76" s="1135"/>
      <c r="IBP76" s="1135"/>
      <c r="IBQ76" s="1135"/>
      <c r="IBR76" s="1135"/>
      <c r="IBS76" s="1135"/>
      <c r="IBT76" s="1135"/>
      <c r="IBU76" s="1135"/>
      <c r="IBV76" s="1135"/>
      <c r="IBW76" s="1135"/>
      <c r="IBX76" s="1135"/>
      <c r="IBY76" s="1135"/>
      <c r="IBZ76" s="1135"/>
      <c r="ICA76" s="1135"/>
      <c r="ICB76" s="1135"/>
      <c r="ICC76" s="1135"/>
      <c r="ICD76" s="1135"/>
      <c r="ICE76" s="1135"/>
      <c r="ICF76" s="1135"/>
      <c r="ICG76" s="1135"/>
      <c r="ICH76" s="1135"/>
      <c r="ICI76" s="1135"/>
      <c r="ICJ76" s="1135"/>
      <c r="ICK76" s="1135"/>
      <c r="ICL76" s="1135"/>
      <c r="ICM76" s="1135"/>
      <c r="ICN76" s="1135"/>
      <c r="ICO76" s="1135"/>
      <c r="ICP76" s="1135"/>
      <c r="ICQ76" s="1135"/>
      <c r="ICR76" s="1135"/>
      <c r="ICS76" s="1135"/>
      <c r="ICT76" s="1135"/>
      <c r="ICU76" s="1135"/>
      <c r="ICV76" s="1135"/>
      <c r="ICW76" s="1135"/>
      <c r="ICX76" s="1135"/>
      <c r="ICY76" s="1135"/>
      <c r="ICZ76" s="1135"/>
      <c r="IDA76" s="1135"/>
      <c r="IDB76" s="1135"/>
      <c r="IDC76" s="1135"/>
      <c r="IDD76" s="1135"/>
      <c r="IDE76" s="1135"/>
      <c r="IDF76" s="1135"/>
      <c r="IDG76" s="1135"/>
      <c r="IDH76" s="1135"/>
      <c r="IDI76" s="1135"/>
      <c r="IDJ76" s="1135"/>
      <c r="IDK76" s="1135"/>
      <c r="IDL76" s="1135"/>
      <c r="IDM76" s="1135"/>
      <c r="IDN76" s="1135"/>
      <c r="IDO76" s="1135"/>
      <c r="IDP76" s="1135"/>
      <c r="IDQ76" s="1135"/>
      <c r="IDR76" s="1135"/>
      <c r="IDS76" s="1135"/>
      <c r="IDT76" s="1135"/>
      <c r="IDU76" s="1135"/>
      <c r="IDV76" s="1135"/>
      <c r="IDW76" s="1135"/>
      <c r="IDX76" s="1135"/>
      <c r="IDY76" s="1135"/>
      <c r="IDZ76" s="1135"/>
      <c r="IEA76" s="1135"/>
      <c r="IEB76" s="1135"/>
      <c r="IEC76" s="1135"/>
      <c r="IED76" s="1135"/>
      <c r="IEE76" s="1135"/>
      <c r="IEF76" s="1135"/>
      <c r="IEG76" s="1135"/>
      <c r="IEH76" s="1135"/>
      <c r="IEI76" s="1135"/>
      <c r="IEJ76" s="1135"/>
      <c r="IEK76" s="1135"/>
      <c r="IEL76" s="1135"/>
      <c r="IEM76" s="1135"/>
      <c r="IEN76" s="1135"/>
      <c r="IEO76" s="1135"/>
      <c r="IEP76" s="1135"/>
      <c r="IEQ76" s="1135"/>
      <c r="IER76" s="1135"/>
      <c r="IES76" s="1135"/>
      <c r="IET76" s="1135"/>
      <c r="IEU76" s="1135"/>
      <c r="IEV76" s="1135"/>
      <c r="IEW76" s="1135"/>
      <c r="IEX76" s="1135"/>
      <c r="IEY76" s="1135"/>
      <c r="IEZ76" s="1135"/>
      <c r="IFA76" s="1135"/>
      <c r="IFB76" s="1135"/>
      <c r="IFC76" s="1135"/>
      <c r="IFD76" s="1135"/>
      <c r="IFE76" s="1135"/>
      <c r="IFF76" s="1135"/>
      <c r="IFG76" s="1135"/>
      <c r="IFH76" s="1135"/>
      <c r="IFI76" s="1135"/>
      <c r="IFJ76" s="1135"/>
      <c r="IFK76" s="1135"/>
      <c r="IFL76" s="1135"/>
      <c r="IFM76" s="1135"/>
      <c r="IFN76" s="1135"/>
      <c r="IFO76" s="1135"/>
      <c r="IFP76" s="1135"/>
      <c r="IFQ76" s="1135"/>
      <c r="IFR76" s="1135"/>
      <c r="IFS76" s="1135"/>
      <c r="IFT76" s="1135"/>
      <c r="IFU76" s="1135"/>
      <c r="IFV76" s="1135"/>
      <c r="IFW76" s="1135"/>
      <c r="IFX76" s="1135"/>
      <c r="IFY76" s="1135"/>
      <c r="IFZ76" s="1135"/>
      <c r="IGA76" s="1135"/>
      <c r="IGB76" s="1135"/>
      <c r="IGC76" s="1135"/>
      <c r="IGD76" s="1135"/>
      <c r="IGE76" s="1135"/>
      <c r="IGF76" s="1135"/>
      <c r="IGG76" s="1135"/>
      <c r="IGH76" s="1135"/>
      <c r="IGI76" s="1135"/>
      <c r="IGJ76" s="1135"/>
      <c r="IGK76" s="1135"/>
      <c r="IGL76" s="1135"/>
      <c r="IGM76" s="1135"/>
      <c r="IGN76" s="1135"/>
      <c r="IGO76" s="1135"/>
      <c r="IGP76" s="1135"/>
      <c r="IGQ76" s="1135"/>
      <c r="IGR76" s="1135"/>
      <c r="IGS76" s="1135"/>
      <c r="IGT76" s="1135"/>
      <c r="IGU76" s="1135"/>
      <c r="IGV76" s="1135"/>
      <c r="IGW76" s="1135"/>
      <c r="IGX76" s="1135"/>
      <c r="IGY76" s="1135"/>
      <c r="IGZ76" s="1135"/>
      <c r="IHA76" s="1135"/>
      <c r="IHB76" s="1135"/>
      <c r="IHC76" s="1135"/>
      <c r="IHD76" s="1135"/>
      <c r="IHE76" s="1135"/>
      <c r="IHF76" s="1135"/>
      <c r="IHG76" s="1135"/>
      <c r="IHH76" s="1135"/>
      <c r="IHI76" s="1135"/>
      <c r="IHJ76" s="1135"/>
      <c r="IHK76" s="1135"/>
      <c r="IHL76" s="1135"/>
      <c r="IHM76" s="1135"/>
      <c r="IHN76" s="1135"/>
      <c r="IHO76" s="1135"/>
      <c r="IHP76" s="1135"/>
      <c r="IHQ76" s="1135"/>
      <c r="IHR76" s="1135"/>
      <c r="IHS76" s="1135"/>
      <c r="IHT76" s="1135"/>
      <c r="IHU76" s="1135"/>
      <c r="IHV76" s="1135"/>
      <c r="IHW76" s="1135"/>
      <c r="IHX76" s="1135"/>
      <c r="IHY76" s="1135"/>
      <c r="IHZ76" s="1135"/>
      <c r="IIA76" s="1135"/>
      <c r="IIB76" s="1135"/>
      <c r="IIC76" s="1135"/>
      <c r="IID76" s="1135"/>
      <c r="IIE76" s="1135"/>
      <c r="IIF76" s="1135"/>
      <c r="IIG76" s="1135"/>
      <c r="IIH76" s="1135"/>
      <c r="III76" s="1135"/>
      <c r="IIJ76" s="1135"/>
      <c r="IIK76" s="1135"/>
      <c r="IIL76" s="1135"/>
      <c r="IIM76" s="1135"/>
      <c r="IIN76" s="1135"/>
      <c r="IIO76" s="1135"/>
      <c r="IIP76" s="1135"/>
      <c r="IIQ76" s="1135"/>
      <c r="IIR76" s="1135"/>
      <c r="IIS76" s="1135"/>
      <c r="IIT76" s="1135"/>
      <c r="IIU76" s="1135"/>
      <c r="IIV76" s="1135"/>
      <c r="IIW76" s="1135"/>
      <c r="IIX76" s="1135"/>
      <c r="IIY76" s="1135"/>
      <c r="IIZ76" s="1135"/>
      <c r="IJA76" s="1135"/>
      <c r="IJB76" s="1135"/>
      <c r="IJC76" s="1135"/>
      <c r="IJD76" s="1135"/>
      <c r="IJE76" s="1135"/>
      <c r="IJF76" s="1135"/>
      <c r="IJG76" s="1135"/>
      <c r="IJH76" s="1135"/>
      <c r="IJI76" s="1135"/>
      <c r="IJJ76" s="1135"/>
      <c r="IJK76" s="1135"/>
      <c r="IJL76" s="1135"/>
      <c r="IJM76" s="1135"/>
      <c r="IJN76" s="1135"/>
      <c r="IJO76" s="1135"/>
      <c r="IJP76" s="1135"/>
      <c r="IJQ76" s="1135"/>
      <c r="IJR76" s="1135"/>
      <c r="IJS76" s="1135"/>
      <c r="IJT76" s="1135"/>
      <c r="IJU76" s="1135"/>
      <c r="IJV76" s="1135"/>
      <c r="IJW76" s="1135"/>
      <c r="IJX76" s="1135"/>
      <c r="IJY76" s="1135"/>
      <c r="IJZ76" s="1135"/>
      <c r="IKA76" s="1135"/>
      <c r="IKB76" s="1135"/>
      <c r="IKC76" s="1135"/>
      <c r="IKD76" s="1135"/>
      <c r="IKE76" s="1135"/>
      <c r="IKF76" s="1135"/>
      <c r="IKG76" s="1135"/>
      <c r="IKH76" s="1135"/>
      <c r="IKI76" s="1135"/>
      <c r="IKJ76" s="1135"/>
      <c r="IKK76" s="1135"/>
      <c r="IKL76" s="1135"/>
      <c r="IKM76" s="1135"/>
      <c r="IKN76" s="1135"/>
      <c r="IKO76" s="1135"/>
      <c r="IKP76" s="1135"/>
      <c r="IKQ76" s="1135"/>
      <c r="IKR76" s="1135"/>
      <c r="IKS76" s="1135"/>
      <c r="IKT76" s="1135"/>
      <c r="IKU76" s="1135"/>
      <c r="IKV76" s="1135"/>
      <c r="IKW76" s="1135"/>
      <c r="IKX76" s="1135"/>
      <c r="IKY76" s="1135"/>
      <c r="IKZ76" s="1135"/>
      <c r="ILA76" s="1135"/>
      <c r="ILB76" s="1135"/>
      <c r="ILC76" s="1135"/>
      <c r="ILD76" s="1135"/>
      <c r="ILE76" s="1135"/>
      <c r="ILF76" s="1135"/>
      <c r="ILG76" s="1135"/>
      <c r="ILH76" s="1135"/>
      <c r="ILI76" s="1135"/>
      <c r="ILJ76" s="1135"/>
      <c r="ILK76" s="1135"/>
      <c r="ILL76" s="1135"/>
      <c r="ILM76" s="1135"/>
      <c r="ILN76" s="1135"/>
      <c r="ILO76" s="1135"/>
      <c r="ILP76" s="1135"/>
      <c r="ILQ76" s="1135"/>
      <c r="ILR76" s="1135"/>
      <c r="ILS76" s="1135"/>
      <c r="ILT76" s="1135"/>
      <c r="ILU76" s="1135"/>
      <c r="ILV76" s="1135"/>
      <c r="ILW76" s="1135"/>
      <c r="ILX76" s="1135"/>
      <c r="ILY76" s="1135"/>
      <c r="ILZ76" s="1135"/>
      <c r="IMA76" s="1135"/>
      <c r="IMB76" s="1135"/>
      <c r="IMC76" s="1135"/>
      <c r="IMD76" s="1135"/>
      <c r="IME76" s="1135"/>
      <c r="IMF76" s="1135"/>
      <c r="IMG76" s="1135"/>
      <c r="IMH76" s="1135"/>
      <c r="IMI76" s="1135"/>
      <c r="IMJ76" s="1135"/>
      <c r="IMK76" s="1135"/>
      <c r="IML76" s="1135"/>
      <c r="IMM76" s="1135"/>
      <c r="IMN76" s="1135"/>
      <c r="IMO76" s="1135"/>
      <c r="IMP76" s="1135"/>
      <c r="IMQ76" s="1135"/>
      <c r="IMR76" s="1135"/>
      <c r="IMS76" s="1135"/>
      <c r="IMT76" s="1135"/>
      <c r="IMU76" s="1135"/>
      <c r="IMV76" s="1135"/>
      <c r="IMW76" s="1135"/>
      <c r="IMX76" s="1135"/>
      <c r="IMY76" s="1135"/>
      <c r="IMZ76" s="1135"/>
      <c r="INA76" s="1135"/>
      <c r="INB76" s="1135"/>
      <c r="INC76" s="1135"/>
      <c r="IND76" s="1135"/>
      <c r="INE76" s="1135"/>
      <c r="INF76" s="1135"/>
      <c r="ING76" s="1135"/>
      <c r="INH76" s="1135"/>
      <c r="INI76" s="1135"/>
      <c r="INJ76" s="1135"/>
      <c r="INK76" s="1135"/>
      <c r="INL76" s="1135"/>
      <c r="INM76" s="1135"/>
      <c r="INN76" s="1135"/>
      <c r="INO76" s="1135"/>
      <c r="INP76" s="1135"/>
      <c r="INQ76" s="1135"/>
      <c r="INR76" s="1135"/>
      <c r="INS76" s="1135"/>
      <c r="INT76" s="1135"/>
      <c r="INU76" s="1135"/>
      <c r="INV76" s="1135"/>
      <c r="INW76" s="1135"/>
      <c r="INX76" s="1135"/>
      <c r="INY76" s="1135"/>
      <c r="INZ76" s="1135"/>
      <c r="IOA76" s="1135"/>
      <c r="IOB76" s="1135"/>
      <c r="IOC76" s="1135"/>
      <c r="IOD76" s="1135"/>
      <c r="IOE76" s="1135"/>
      <c r="IOF76" s="1135"/>
      <c r="IOG76" s="1135"/>
      <c r="IOH76" s="1135"/>
      <c r="IOI76" s="1135"/>
      <c r="IOJ76" s="1135"/>
      <c r="IOK76" s="1135"/>
      <c r="IOL76" s="1135"/>
      <c r="IOM76" s="1135"/>
      <c r="ION76" s="1135"/>
      <c r="IOO76" s="1135"/>
      <c r="IOP76" s="1135"/>
      <c r="IOQ76" s="1135"/>
      <c r="IOR76" s="1135"/>
      <c r="IOS76" s="1135"/>
      <c r="IOT76" s="1135"/>
      <c r="IOU76" s="1135"/>
      <c r="IOV76" s="1135"/>
      <c r="IOW76" s="1135"/>
      <c r="IOX76" s="1135"/>
      <c r="IOY76" s="1135"/>
      <c r="IOZ76" s="1135"/>
      <c r="IPA76" s="1135"/>
      <c r="IPB76" s="1135"/>
      <c r="IPC76" s="1135"/>
      <c r="IPD76" s="1135"/>
      <c r="IPE76" s="1135"/>
      <c r="IPF76" s="1135"/>
      <c r="IPG76" s="1135"/>
      <c r="IPH76" s="1135"/>
      <c r="IPI76" s="1135"/>
      <c r="IPJ76" s="1135"/>
      <c r="IPK76" s="1135"/>
      <c r="IPL76" s="1135"/>
      <c r="IPM76" s="1135"/>
      <c r="IPN76" s="1135"/>
      <c r="IPO76" s="1135"/>
      <c r="IPP76" s="1135"/>
      <c r="IPQ76" s="1135"/>
      <c r="IPR76" s="1135"/>
      <c r="IPS76" s="1135"/>
      <c r="IPT76" s="1135"/>
      <c r="IPU76" s="1135"/>
      <c r="IPV76" s="1135"/>
      <c r="IPW76" s="1135"/>
      <c r="IPX76" s="1135"/>
      <c r="IPY76" s="1135"/>
      <c r="IPZ76" s="1135"/>
      <c r="IQA76" s="1135"/>
      <c r="IQB76" s="1135"/>
      <c r="IQC76" s="1135"/>
      <c r="IQD76" s="1135"/>
      <c r="IQE76" s="1135"/>
      <c r="IQF76" s="1135"/>
      <c r="IQG76" s="1135"/>
      <c r="IQH76" s="1135"/>
      <c r="IQI76" s="1135"/>
      <c r="IQJ76" s="1135"/>
      <c r="IQK76" s="1135"/>
      <c r="IQL76" s="1135"/>
      <c r="IQM76" s="1135"/>
      <c r="IQN76" s="1135"/>
      <c r="IQO76" s="1135"/>
      <c r="IQP76" s="1135"/>
      <c r="IQQ76" s="1135"/>
      <c r="IQR76" s="1135"/>
      <c r="IQS76" s="1135"/>
      <c r="IQT76" s="1135"/>
      <c r="IQU76" s="1135"/>
      <c r="IQV76" s="1135"/>
      <c r="IQW76" s="1135"/>
      <c r="IQX76" s="1135"/>
      <c r="IQY76" s="1135"/>
      <c r="IQZ76" s="1135"/>
      <c r="IRA76" s="1135"/>
      <c r="IRB76" s="1135"/>
      <c r="IRC76" s="1135"/>
      <c r="IRD76" s="1135"/>
      <c r="IRE76" s="1135"/>
      <c r="IRF76" s="1135"/>
      <c r="IRG76" s="1135"/>
      <c r="IRH76" s="1135"/>
      <c r="IRI76" s="1135"/>
      <c r="IRJ76" s="1135"/>
      <c r="IRK76" s="1135"/>
      <c r="IRL76" s="1135"/>
      <c r="IRM76" s="1135"/>
      <c r="IRN76" s="1135"/>
      <c r="IRO76" s="1135"/>
      <c r="IRP76" s="1135"/>
      <c r="IRQ76" s="1135"/>
      <c r="IRR76" s="1135"/>
      <c r="IRS76" s="1135"/>
      <c r="IRT76" s="1135"/>
      <c r="IRU76" s="1135"/>
      <c r="IRV76" s="1135"/>
      <c r="IRW76" s="1135"/>
      <c r="IRX76" s="1135"/>
      <c r="IRY76" s="1135"/>
      <c r="IRZ76" s="1135"/>
      <c r="ISA76" s="1135"/>
      <c r="ISB76" s="1135"/>
      <c r="ISC76" s="1135"/>
      <c r="ISD76" s="1135"/>
      <c r="ISE76" s="1135"/>
      <c r="ISF76" s="1135"/>
      <c r="ISG76" s="1135"/>
      <c r="ISH76" s="1135"/>
      <c r="ISI76" s="1135"/>
      <c r="ISJ76" s="1135"/>
      <c r="ISK76" s="1135"/>
      <c r="ISL76" s="1135"/>
      <c r="ISM76" s="1135"/>
      <c r="ISN76" s="1135"/>
      <c r="ISO76" s="1135"/>
      <c r="ISP76" s="1135"/>
      <c r="ISQ76" s="1135"/>
      <c r="ISR76" s="1135"/>
      <c r="ISS76" s="1135"/>
      <c r="IST76" s="1135"/>
      <c r="ISU76" s="1135"/>
      <c r="ISV76" s="1135"/>
      <c r="ISW76" s="1135"/>
      <c r="ISX76" s="1135"/>
      <c r="ISY76" s="1135"/>
      <c r="ISZ76" s="1135"/>
      <c r="ITA76" s="1135"/>
      <c r="ITB76" s="1135"/>
      <c r="ITC76" s="1135"/>
      <c r="ITD76" s="1135"/>
      <c r="ITE76" s="1135"/>
      <c r="ITF76" s="1135"/>
      <c r="ITG76" s="1135"/>
      <c r="ITH76" s="1135"/>
      <c r="ITI76" s="1135"/>
      <c r="ITJ76" s="1135"/>
      <c r="ITK76" s="1135"/>
      <c r="ITL76" s="1135"/>
      <c r="ITM76" s="1135"/>
      <c r="ITN76" s="1135"/>
      <c r="ITO76" s="1135"/>
      <c r="ITP76" s="1135"/>
      <c r="ITQ76" s="1135"/>
      <c r="ITR76" s="1135"/>
      <c r="ITS76" s="1135"/>
      <c r="ITT76" s="1135"/>
      <c r="ITU76" s="1135"/>
      <c r="ITV76" s="1135"/>
      <c r="ITW76" s="1135"/>
      <c r="ITX76" s="1135"/>
      <c r="ITY76" s="1135"/>
      <c r="ITZ76" s="1135"/>
      <c r="IUA76" s="1135"/>
      <c r="IUB76" s="1135"/>
      <c r="IUC76" s="1135"/>
      <c r="IUD76" s="1135"/>
      <c r="IUE76" s="1135"/>
      <c r="IUF76" s="1135"/>
      <c r="IUG76" s="1135"/>
      <c r="IUH76" s="1135"/>
      <c r="IUI76" s="1135"/>
      <c r="IUJ76" s="1135"/>
      <c r="IUK76" s="1135"/>
      <c r="IUL76" s="1135"/>
      <c r="IUM76" s="1135"/>
      <c r="IUN76" s="1135"/>
      <c r="IUO76" s="1135"/>
      <c r="IUP76" s="1135"/>
      <c r="IUQ76" s="1135"/>
      <c r="IUR76" s="1135"/>
      <c r="IUS76" s="1135"/>
      <c r="IUT76" s="1135"/>
      <c r="IUU76" s="1135"/>
      <c r="IUV76" s="1135"/>
      <c r="IUW76" s="1135"/>
      <c r="IUX76" s="1135"/>
      <c r="IUY76" s="1135"/>
      <c r="IUZ76" s="1135"/>
      <c r="IVA76" s="1135"/>
      <c r="IVB76" s="1135"/>
      <c r="IVC76" s="1135"/>
      <c r="IVD76" s="1135"/>
      <c r="IVE76" s="1135"/>
      <c r="IVF76" s="1135"/>
      <c r="IVG76" s="1135"/>
      <c r="IVH76" s="1135"/>
      <c r="IVI76" s="1135"/>
      <c r="IVJ76" s="1135"/>
      <c r="IVK76" s="1135"/>
      <c r="IVL76" s="1135"/>
      <c r="IVM76" s="1135"/>
      <c r="IVN76" s="1135"/>
      <c r="IVO76" s="1135"/>
      <c r="IVP76" s="1135"/>
      <c r="IVQ76" s="1135"/>
      <c r="IVR76" s="1135"/>
      <c r="IVS76" s="1135"/>
      <c r="IVT76" s="1135"/>
      <c r="IVU76" s="1135"/>
      <c r="IVV76" s="1135"/>
      <c r="IVW76" s="1135"/>
      <c r="IVX76" s="1135"/>
      <c r="IVY76" s="1135"/>
      <c r="IVZ76" s="1135"/>
      <c r="IWA76" s="1135"/>
      <c r="IWB76" s="1135"/>
      <c r="IWC76" s="1135"/>
      <c r="IWD76" s="1135"/>
      <c r="IWE76" s="1135"/>
      <c r="IWF76" s="1135"/>
      <c r="IWG76" s="1135"/>
      <c r="IWH76" s="1135"/>
      <c r="IWI76" s="1135"/>
      <c r="IWJ76" s="1135"/>
      <c r="IWK76" s="1135"/>
      <c r="IWL76" s="1135"/>
      <c r="IWM76" s="1135"/>
      <c r="IWN76" s="1135"/>
      <c r="IWO76" s="1135"/>
      <c r="IWP76" s="1135"/>
      <c r="IWQ76" s="1135"/>
      <c r="IWR76" s="1135"/>
      <c r="IWS76" s="1135"/>
      <c r="IWT76" s="1135"/>
      <c r="IWU76" s="1135"/>
      <c r="IWV76" s="1135"/>
      <c r="IWW76" s="1135"/>
      <c r="IWX76" s="1135"/>
      <c r="IWY76" s="1135"/>
      <c r="IWZ76" s="1135"/>
      <c r="IXA76" s="1135"/>
      <c r="IXB76" s="1135"/>
      <c r="IXC76" s="1135"/>
      <c r="IXD76" s="1135"/>
      <c r="IXE76" s="1135"/>
      <c r="IXF76" s="1135"/>
      <c r="IXG76" s="1135"/>
      <c r="IXH76" s="1135"/>
      <c r="IXI76" s="1135"/>
      <c r="IXJ76" s="1135"/>
      <c r="IXK76" s="1135"/>
      <c r="IXL76" s="1135"/>
      <c r="IXM76" s="1135"/>
      <c r="IXN76" s="1135"/>
      <c r="IXO76" s="1135"/>
      <c r="IXP76" s="1135"/>
      <c r="IXQ76" s="1135"/>
      <c r="IXR76" s="1135"/>
      <c r="IXS76" s="1135"/>
      <c r="IXT76" s="1135"/>
      <c r="IXU76" s="1135"/>
      <c r="IXV76" s="1135"/>
      <c r="IXW76" s="1135"/>
      <c r="IXX76" s="1135"/>
      <c r="IXY76" s="1135"/>
      <c r="IXZ76" s="1135"/>
      <c r="IYA76" s="1135"/>
      <c r="IYB76" s="1135"/>
      <c r="IYC76" s="1135"/>
      <c r="IYD76" s="1135"/>
      <c r="IYE76" s="1135"/>
      <c r="IYF76" s="1135"/>
      <c r="IYG76" s="1135"/>
      <c r="IYH76" s="1135"/>
      <c r="IYI76" s="1135"/>
      <c r="IYJ76" s="1135"/>
      <c r="IYK76" s="1135"/>
      <c r="IYL76" s="1135"/>
      <c r="IYM76" s="1135"/>
      <c r="IYN76" s="1135"/>
      <c r="IYO76" s="1135"/>
      <c r="IYP76" s="1135"/>
      <c r="IYQ76" s="1135"/>
      <c r="IYR76" s="1135"/>
      <c r="IYS76" s="1135"/>
      <c r="IYT76" s="1135"/>
      <c r="IYU76" s="1135"/>
      <c r="IYV76" s="1135"/>
      <c r="IYW76" s="1135"/>
      <c r="IYX76" s="1135"/>
      <c r="IYY76" s="1135"/>
      <c r="IYZ76" s="1135"/>
      <c r="IZA76" s="1135"/>
      <c r="IZB76" s="1135"/>
      <c r="IZC76" s="1135"/>
      <c r="IZD76" s="1135"/>
      <c r="IZE76" s="1135"/>
      <c r="IZF76" s="1135"/>
      <c r="IZG76" s="1135"/>
      <c r="IZH76" s="1135"/>
      <c r="IZI76" s="1135"/>
      <c r="IZJ76" s="1135"/>
      <c r="IZK76" s="1135"/>
      <c r="IZL76" s="1135"/>
      <c r="IZM76" s="1135"/>
      <c r="IZN76" s="1135"/>
      <c r="IZO76" s="1135"/>
      <c r="IZP76" s="1135"/>
      <c r="IZQ76" s="1135"/>
      <c r="IZR76" s="1135"/>
      <c r="IZS76" s="1135"/>
      <c r="IZT76" s="1135"/>
      <c r="IZU76" s="1135"/>
      <c r="IZV76" s="1135"/>
      <c r="IZW76" s="1135"/>
      <c r="IZX76" s="1135"/>
      <c r="IZY76" s="1135"/>
      <c r="IZZ76" s="1135"/>
      <c r="JAA76" s="1135"/>
      <c r="JAB76" s="1135"/>
      <c r="JAC76" s="1135"/>
      <c r="JAD76" s="1135"/>
      <c r="JAE76" s="1135"/>
      <c r="JAF76" s="1135"/>
      <c r="JAG76" s="1135"/>
      <c r="JAH76" s="1135"/>
      <c r="JAI76" s="1135"/>
      <c r="JAJ76" s="1135"/>
      <c r="JAK76" s="1135"/>
      <c r="JAL76" s="1135"/>
      <c r="JAM76" s="1135"/>
      <c r="JAN76" s="1135"/>
      <c r="JAO76" s="1135"/>
      <c r="JAP76" s="1135"/>
      <c r="JAQ76" s="1135"/>
      <c r="JAR76" s="1135"/>
      <c r="JAS76" s="1135"/>
      <c r="JAT76" s="1135"/>
      <c r="JAU76" s="1135"/>
      <c r="JAV76" s="1135"/>
      <c r="JAW76" s="1135"/>
      <c r="JAX76" s="1135"/>
      <c r="JAY76" s="1135"/>
      <c r="JAZ76" s="1135"/>
      <c r="JBA76" s="1135"/>
      <c r="JBB76" s="1135"/>
      <c r="JBC76" s="1135"/>
      <c r="JBD76" s="1135"/>
      <c r="JBE76" s="1135"/>
      <c r="JBF76" s="1135"/>
      <c r="JBG76" s="1135"/>
      <c r="JBH76" s="1135"/>
      <c r="JBI76" s="1135"/>
      <c r="JBJ76" s="1135"/>
      <c r="JBK76" s="1135"/>
      <c r="JBL76" s="1135"/>
      <c r="JBM76" s="1135"/>
      <c r="JBN76" s="1135"/>
      <c r="JBO76" s="1135"/>
      <c r="JBP76" s="1135"/>
      <c r="JBQ76" s="1135"/>
      <c r="JBR76" s="1135"/>
      <c r="JBS76" s="1135"/>
      <c r="JBT76" s="1135"/>
      <c r="JBU76" s="1135"/>
      <c r="JBV76" s="1135"/>
      <c r="JBW76" s="1135"/>
      <c r="JBX76" s="1135"/>
      <c r="JBY76" s="1135"/>
      <c r="JBZ76" s="1135"/>
      <c r="JCA76" s="1135"/>
      <c r="JCB76" s="1135"/>
      <c r="JCC76" s="1135"/>
      <c r="JCD76" s="1135"/>
      <c r="JCE76" s="1135"/>
      <c r="JCF76" s="1135"/>
      <c r="JCG76" s="1135"/>
      <c r="JCH76" s="1135"/>
      <c r="JCI76" s="1135"/>
      <c r="JCJ76" s="1135"/>
      <c r="JCK76" s="1135"/>
      <c r="JCL76" s="1135"/>
      <c r="JCM76" s="1135"/>
      <c r="JCN76" s="1135"/>
      <c r="JCO76" s="1135"/>
      <c r="JCP76" s="1135"/>
      <c r="JCQ76" s="1135"/>
      <c r="JCR76" s="1135"/>
      <c r="JCS76" s="1135"/>
      <c r="JCT76" s="1135"/>
      <c r="JCU76" s="1135"/>
      <c r="JCV76" s="1135"/>
      <c r="JCW76" s="1135"/>
      <c r="JCX76" s="1135"/>
      <c r="JCY76" s="1135"/>
      <c r="JCZ76" s="1135"/>
      <c r="JDA76" s="1135"/>
      <c r="JDB76" s="1135"/>
      <c r="JDC76" s="1135"/>
      <c r="JDD76" s="1135"/>
      <c r="JDE76" s="1135"/>
      <c r="JDF76" s="1135"/>
      <c r="JDG76" s="1135"/>
      <c r="JDH76" s="1135"/>
      <c r="JDI76" s="1135"/>
      <c r="JDJ76" s="1135"/>
      <c r="JDK76" s="1135"/>
      <c r="JDL76" s="1135"/>
      <c r="JDM76" s="1135"/>
      <c r="JDN76" s="1135"/>
      <c r="JDO76" s="1135"/>
      <c r="JDP76" s="1135"/>
      <c r="JDQ76" s="1135"/>
      <c r="JDR76" s="1135"/>
      <c r="JDS76" s="1135"/>
      <c r="JDT76" s="1135"/>
      <c r="JDU76" s="1135"/>
      <c r="JDV76" s="1135"/>
      <c r="JDW76" s="1135"/>
      <c r="JDX76" s="1135"/>
      <c r="JDY76" s="1135"/>
      <c r="JDZ76" s="1135"/>
      <c r="JEA76" s="1135"/>
      <c r="JEB76" s="1135"/>
      <c r="JEC76" s="1135"/>
      <c r="JED76" s="1135"/>
      <c r="JEE76" s="1135"/>
      <c r="JEF76" s="1135"/>
      <c r="JEG76" s="1135"/>
      <c r="JEH76" s="1135"/>
      <c r="JEI76" s="1135"/>
      <c r="JEJ76" s="1135"/>
      <c r="JEK76" s="1135"/>
      <c r="JEL76" s="1135"/>
      <c r="JEM76" s="1135"/>
      <c r="JEN76" s="1135"/>
      <c r="JEO76" s="1135"/>
      <c r="JEP76" s="1135"/>
      <c r="JEQ76" s="1135"/>
      <c r="JER76" s="1135"/>
      <c r="JES76" s="1135"/>
      <c r="JET76" s="1135"/>
      <c r="JEU76" s="1135"/>
      <c r="JEV76" s="1135"/>
      <c r="JEW76" s="1135"/>
      <c r="JEX76" s="1135"/>
      <c r="JEY76" s="1135"/>
      <c r="JEZ76" s="1135"/>
      <c r="JFA76" s="1135"/>
      <c r="JFB76" s="1135"/>
      <c r="JFC76" s="1135"/>
      <c r="JFD76" s="1135"/>
      <c r="JFE76" s="1135"/>
      <c r="JFF76" s="1135"/>
      <c r="JFG76" s="1135"/>
      <c r="JFH76" s="1135"/>
      <c r="JFI76" s="1135"/>
      <c r="JFJ76" s="1135"/>
      <c r="JFK76" s="1135"/>
      <c r="JFL76" s="1135"/>
      <c r="JFM76" s="1135"/>
      <c r="JFN76" s="1135"/>
      <c r="JFO76" s="1135"/>
      <c r="JFP76" s="1135"/>
      <c r="JFQ76" s="1135"/>
      <c r="JFR76" s="1135"/>
      <c r="JFS76" s="1135"/>
      <c r="JFT76" s="1135"/>
      <c r="JFU76" s="1135"/>
      <c r="JFV76" s="1135"/>
      <c r="JFW76" s="1135"/>
      <c r="JFX76" s="1135"/>
      <c r="JFY76" s="1135"/>
      <c r="JFZ76" s="1135"/>
      <c r="JGA76" s="1135"/>
      <c r="JGB76" s="1135"/>
      <c r="JGC76" s="1135"/>
      <c r="JGD76" s="1135"/>
      <c r="JGE76" s="1135"/>
      <c r="JGF76" s="1135"/>
      <c r="JGG76" s="1135"/>
      <c r="JGH76" s="1135"/>
      <c r="JGI76" s="1135"/>
      <c r="JGJ76" s="1135"/>
      <c r="JGK76" s="1135"/>
      <c r="JGL76" s="1135"/>
      <c r="JGM76" s="1135"/>
      <c r="JGN76" s="1135"/>
      <c r="JGO76" s="1135"/>
      <c r="JGP76" s="1135"/>
      <c r="JGQ76" s="1135"/>
      <c r="JGR76" s="1135"/>
      <c r="JGS76" s="1135"/>
      <c r="JGT76" s="1135"/>
      <c r="JGU76" s="1135"/>
      <c r="JGV76" s="1135"/>
      <c r="JGW76" s="1135"/>
      <c r="JGX76" s="1135"/>
      <c r="JGY76" s="1135"/>
      <c r="JGZ76" s="1135"/>
      <c r="JHA76" s="1135"/>
      <c r="JHB76" s="1135"/>
      <c r="JHC76" s="1135"/>
      <c r="JHD76" s="1135"/>
      <c r="JHE76" s="1135"/>
      <c r="JHF76" s="1135"/>
      <c r="JHG76" s="1135"/>
      <c r="JHH76" s="1135"/>
      <c r="JHI76" s="1135"/>
      <c r="JHJ76" s="1135"/>
      <c r="JHK76" s="1135"/>
      <c r="JHL76" s="1135"/>
      <c r="JHM76" s="1135"/>
      <c r="JHN76" s="1135"/>
      <c r="JHO76" s="1135"/>
      <c r="JHP76" s="1135"/>
      <c r="JHQ76" s="1135"/>
      <c r="JHR76" s="1135"/>
      <c r="JHS76" s="1135"/>
      <c r="JHT76" s="1135"/>
      <c r="JHU76" s="1135"/>
      <c r="JHV76" s="1135"/>
      <c r="JHW76" s="1135"/>
      <c r="JHX76" s="1135"/>
      <c r="JHY76" s="1135"/>
      <c r="JHZ76" s="1135"/>
      <c r="JIA76" s="1135"/>
      <c r="JIB76" s="1135"/>
      <c r="JIC76" s="1135"/>
      <c r="JID76" s="1135"/>
      <c r="JIE76" s="1135"/>
      <c r="JIF76" s="1135"/>
      <c r="JIG76" s="1135"/>
      <c r="JIH76" s="1135"/>
      <c r="JII76" s="1135"/>
      <c r="JIJ76" s="1135"/>
      <c r="JIK76" s="1135"/>
      <c r="JIL76" s="1135"/>
      <c r="JIM76" s="1135"/>
      <c r="JIN76" s="1135"/>
      <c r="JIO76" s="1135"/>
      <c r="JIP76" s="1135"/>
      <c r="JIQ76" s="1135"/>
      <c r="JIR76" s="1135"/>
      <c r="JIS76" s="1135"/>
      <c r="JIT76" s="1135"/>
      <c r="JIU76" s="1135"/>
      <c r="JIV76" s="1135"/>
      <c r="JIW76" s="1135"/>
      <c r="JIX76" s="1135"/>
      <c r="JIY76" s="1135"/>
      <c r="JIZ76" s="1135"/>
      <c r="JJA76" s="1135"/>
      <c r="JJB76" s="1135"/>
      <c r="JJC76" s="1135"/>
      <c r="JJD76" s="1135"/>
      <c r="JJE76" s="1135"/>
      <c r="JJF76" s="1135"/>
      <c r="JJG76" s="1135"/>
      <c r="JJH76" s="1135"/>
      <c r="JJI76" s="1135"/>
      <c r="JJJ76" s="1135"/>
      <c r="JJK76" s="1135"/>
      <c r="JJL76" s="1135"/>
      <c r="JJM76" s="1135"/>
      <c r="JJN76" s="1135"/>
      <c r="JJO76" s="1135"/>
      <c r="JJP76" s="1135"/>
      <c r="JJQ76" s="1135"/>
      <c r="JJR76" s="1135"/>
      <c r="JJS76" s="1135"/>
      <c r="JJT76" s="1135"/>
      <c r="JJU76" s="1135"/>
      <c r="JJV76" s="1135"/>
      <c r="JJW76" s="1135"/>
      <c r="JJX76" s="1135"/>
      <c r="JJY76" s="1135"/>
      <c r="JJZ76" s="1135"/>
      <c r="JKA76" s="1135"/>
      <c r="JKB76" s="1135"/>
      <c r="JKC76" s="1135"/>
      <c r="JKD76" s="1135"/>
      <c r="JKE76" s="1135"/>
      <c r="JKF76" s="1135"/>
      <c r="JKG76" s="1135"/>
      <c r="JKH76" s="1135"/>
      <c r="JKI76" s="1135"/>
      <c r="JKJ76" s="1135"/>
      <c r="JKK76" s="1135"/>
      <c r="JKL76" s="1135"/>
      <c r="JKM76" s="1135"/>
      <c r="JKN76" s="1135"/>
      <c r="JKO76" s="1135"/>
      <c r="JKP76" s="1135"/>
      <c r="JKQ76" s="1135"/>
      <c r="JKR76" s="1135"/>
      <c r="JKS76" s="1135"/>
      <c r="JKT76" s="1135"/>
      <c r="JKU76" s="1135"/>
      <c r="JKV76" s="1135"/>
      <c r="JKW76" s="1135"/>
      <c r="JKX76" s="1135"/>
      <c r="JKY76" s="1135"/>
      <c r="JKZ76" s="1135"/>
      <c r="JLA76" s="1135"/>
      <c r="JLB76" s="1135"/>
      <c r="JLC76" s="1135"/>
      <c r="JLD76" s="1135"/>
      <c r="JLE76" s="1135"/>
      <c r="JLF76" s="1135"/>
      <c r="JLG76" s="1135"/>
      <c r="JLH76" s="1135"/>
      <c r="JLI76" s="1135"/>
      <c r="JLJ76" s="1135"/>
      <c r="JLK76" s="1135"/>
      <c r="JLL76" s="1135"/>
      <c r="JLM76" s="1135"/>
      <c r="JLN76" s="1135"/>
      <c r="JLO76" s="1135"/>
      <c r="JLP76" s="1135"/>
      <c r="JLQ76" s="1135"/>
      <c r="JLR76" s="1135"/>
      <c r="JLS76" s="1135"/>
      <c r="JLT76" s="1135"/>
      <c r="JLU76" s="1135"/>
      <c r="JLV76" s="1135"/>
      <c r="JLW76" s="1135"/>
      <c r="JLX76" s="1135"/>
      <c r="JLY76" s="1135"/>
      <c r="JLZ76" s="1135"/>
      <c r="JMA76" s="1135"/>
      <c r="JMB76" s="1135"/>
      <c r="JMC76" s="1135"/>
      <c r="JMD76" s="1135"/>
      <c r="JME76" s="1135"/>
      <c r="JMF76" s="1135"/>
      <c r="JMG76" s="1135"/>
      <c r="JMH76" s="1135"/>
      <c r="JMI76" s="1135"/>
      <c r="JMJ76" s="1135"/>
      <c r="JMK76" s="1135"/>
      <c r="JML76" s="1135"/>
      <c r="JMM76" s="1135"/>
      <c r="JMN76" s="1135"/>
      <c r="JMO76" s="1135"/>
      <c r="JMP76" s="1135"/>
      <c r="JMQ76" s="1135"/>
      <c r="JMR76" s="1135"/>
      <c r="JMS76" s="1135"/>
      <c r="JMT76" s="1135"/>
      <c r="JMU76" s="1135"/>
      <c r="JMV76" s="1135"/>
      <c r="JMW76" s="1135"/>
      <c r="JMX76" s="1135"/>
      <c r="JMY76" s="1135"/>
      <c r="JMZ76" s="1135"/>
      <c r="JNA76" s="1135"/>
      <c r="JNB76" s="1135"/>
      <c r="JNC76" s="1135"/>
      <c r="JND76" s="1135"/>
      <c r="JNE76" s="1135"/>
      <c r="JNF76" s="1135"/>
      <c r="JNG76" s="1135"/>
      <c r="JNH76" s="1135"/>
      <c r="JNI76" s="1135"/>
      <c r="JNJ76" s="1135"/>
      <c r="JNK76" s="1135"/>
      <c r="JNL76" s="1135"/>
      <c r="JNM76" s="1135"/>
      <c r="JNN76" s="1135"/>
      <c r="JNO76" s="1135"/>
      <c r="JNP76" s="1135"/>
      <c r="JNQ76" s="1135"/>
      <c r="JNR76" s="1135"/>
      <c r="JNS76" s="1135"/>
      <c r="JNT76" s="1135"/>
      <c r="JNU76" s="1135"/>
      <c r="JNV76" s="1135"/>
      <c r="JNW76" s="1135"/>
      <c r="JNX76" s="1135"/>
      <c r="JNY76" s="1135"/>
      <c r="JNZ76" s="1135"/>
      <c r="JOA76" s="1135"/>
      <c r="JOB76" s="1135"/>
      <c r="JOC76" s="1135"/>
      <c r="JOD76" s="1135"/>
      <c r="JOE76" s="1135"/>
      <c r="JOF76" s="1135"/>
      <c r="JOG76" s="1135"/>
      <c r="JOH76" s="1135"/>
      <c r="JOI76" s="1135"/>
      <c r="JOJ76" s="1135"/>
      <c r="JOK76" s="1135"/>
      <c r="JOL76" s="1135"/>
      <c r="JOM76" s="1135"/>
      <c r="JON76" s="1135"/>
      <c r="JOO76" s="1135"/>
      <c r="JOP76" s="1135"/>
      <c r="JOQ76" s="1135"/>
      <c r="JOR76" s="1135"/>
      <c r="JOS76" s="1135"/>
      <c r="JOT76" s="1135"/>
      <c r="JOU76" s="1135"/>
      <c r="JOV76" s="1135"/>
      <c r="JOW76" s="1135"/>
      <c r="JOX76" s="1135"/>
      <c r="JOY76" s="1135"/>
      <c r="JOZ76" s="1135"/>
      <c r="JPA76" s="1135"/>
      <c r="JPB76" s="1135"/>
      <c r="JPC76" s="1135"/>
      <c r="JPD76" s="1135"/>
      <c r="JPE76" s="1135"/>
      <c r="JPF76" s="1135"/>
      <c r="JPG76" s="1135"/>
      <c r="JPH76" s="1135"/>
      <c r="JPI76" s="1135"/>
      <c r="JPJ76" s="1135"/>
      <c r="JPK76" s="1135"/>
      <c r="JPL76" s="1135"/>
      <c r="JPM76" s="1135"/>
      <c r="JPN76" s="1135"/>
      <c r="JPO76" s="1135"/>
      <c r="JPP76" s="1135"/>
      <c r="JPQ76" s="1135"/>
      <c r="JPR76" s="1135"/>
      <c r="JPS76" s="1135"/>
      <c r="JPT76" s="1135"/>
      <c r="JPU76" s="1135"/>
      <c r="JPV76" s="1135"/>
      <c r="JPW76" s="1135"/>
      <c r="JPX76" s="1135"/>
      <c r="JPY76" s="1135"/>
      <c r="JPZ76" s="1135"/>
      <c r="JQA76" s="1135"/>
      <c r="JQB76" s="1135"/>
      <c r="JQC76" s="1135"/>
      <c r="JQD76" s="1135"/>
      <c r="JQE76" s="1135"/>
      <c r="JQF76" s="1135"/>
      <c r="JQG76" s="1135"/>
      <c r="JQH76" s="1135"/>
      <c r="JQI76" s="1135"/>
      <c r="JQJ76" s="1135"/>
      <c r="JQK76" s="1135"/>
      <c r="JQL76" s="1135"/>
      <c r="JQM76" s="1135"/>
      <c r="JQN76" s="1135"/>
      <c r="JQO76" s="1135"/>
      <c r="JQP76" s="1135"/>
      <c r="JQQ76" s="1135"/>
      <c r="JQR76" s="1135"/>
      <c r="JQS76" s="1135"/>
      <c r="JQT76" s="1135"/>
      <c r="JQU76" s="1135"/>
      <c r="JQV76" s="1135"/>
      <c r="JQW76" s="1135"/>
      <c r="JQX76" s="1135"/>
      <c r="JQY76" s="1135"/>
      <c r="JQZ76" s="1135"/>
      <c r="JRA76" s="1135"/>
      <c r="JRB76" s="1135"/>
      <c r="JRC76" s="1135"/>
      <c r="JRD76" s="1135"/>
      <c r="JRE76" s="1135"/>
      <c r="JRF76" s="1135"/>
      <c r="JRG76" s="1135"/>
      <c r="JRH76" s="1135"/>
      <c r="JRI76" s="1135"/>
      <c r="JRJ76" s="1135"/>
      <c r="JRK76" s="1135"/>
      <c r="JRL76" s="1135"/>
      <c r="JRM76" s="1135"/>
      <c r="JRN76" s="1135"/>
      <c r="JRO76" s="1135"/>
      <c r="JRP76" s="1135"/>
      <c r="JRQ76" s="1135"/>
      <c r="JRR76" s="1135"/>
      <c r="JRS76" s="1135"/>
      <c r="JRT76" s="1135"/>
      <c r="JRU76" s="1135"/>
      <c r="JRV76" s="1135"/>
      <c r="JRW76" s="1135"/>
      <c r="JRX76" s="1135"/>
      <c r="JRY76" s="1135"/>
      <c r="JRZ76" s="1135"/>
      <c r="JSA76" s="1135"/>
      <c r="JSB76" s="1135"/>
      <c r="JSC76" s="1135"/>
      <c r="JSD76" s="1135"/>
      <c r="JSE76" s="1135"/>
      <c r="JSF76" s="1135"/>
      <c r="JSG76" s="1135"/>
      <c r="JSH76" s="1135"/>
      <c r="JSI76" s="1135"/>
      <c r="JSJ76" s="1135"/>
      <c r="JSK76" s="1135"/>
      <c r="JSL76" s="1135"/>
      <c r="JSM76" s="1135"/>
      <c r="JSN76" s="1135"/>
      <c r="JSO76" s="1135"/>
      <c r="JSP76" s="1135"/>
      <c r="JSQ76" s="1135"/>
      <c r="JSR76" s="1135"/>
      <c r="JSS76" s="1135"/>
      <c r="JST76" s="1135"/>
      <c r="JSU76" s="1135"/>
      <c r="JSV76" s="1135"/>
      <c r="JSW76" s="1135"/>
      <c r="JSX76" s="1135"/>
      <c r="JSY76" s="1135"/>
      <c r="JSZ76" s="1135"/>
      <c r="JTA76" s="1135"/>
      <c r="JTB76" s="1135"/>
      <c r="JTC76" s="1135"/>
      <c r="JTD76" s="1135"/>
      <c r="JTE76" s="1135"/>
      <c r="JTF76" s="1135"/>
      <c r="JTG76" s="1135"/>
      <c r="JTH76" s="1135"/>
      <c r="JTI76" s="1135"/>
      <c r="JTJ76" s="1135"/>
      <c r="JTK76" s="1135"/>
      <c r="JTL76" s="1135"/>
      <c r="JTM76" s="1135"/>
      <c r="JTN76" s="1135"/>
      <c r="JTO76" s="1135"/>
      <c r="JTP76" s="1135"/>
      <c r="JTQ76" s="1135"/>
      <c r="JTR76" s="1135"/>
      <c r="JTS76" s="1135"/>
      <c r="JTT76" s="1135"/>
      <c r="JTU76" s="1135"/>
      <c r="JTV76" s="1135"/>
      <c r="JTW76" s="1135"/>
      <c r="JTX76" s="1135"/>
      <c r="JTY76" s="1135"/>
      <c r="JTZ76" s="1135"/>
      <c r="JUA76" s="1135"/>
      <c r="JUB76" s="1135"/>
      <c r="JUC76" s="1135"/>
      <c r="JUD76" s="1135"/>
      <c r="JUE76" s="1135"/>
      <c r="JUF76" s="1135"/>
      <c r="JUG76" s="1135"/>
      <c r="JUH76" s="1135"/>
      <c r="JUI76" s="1135"/>
      <c r="JUJ76" s="1135"/>
      <c r="JUK76" s="1135"/>
      <c r="JUL76" s="1135"/>
      <c r="JUM76" s="1135"/>
      <c r="JUN76" s="1135"/>
      <c r="JUO76" s="1135"/>
      <c r="JUP76" s="1135"/>
      <c r="JUQ76" s="1135"/>
      <c r="JUR76" s="1135"/>
      <c r="JUS76" s="1135"/>
      <c r="JUT76" s="1135"/>
      <c r="JUU76" s="1135"/>
      <c r="JUV76" s="1135"/>
      <c r="JUW76" s="1135"/>
      <c r="JUX76" s="1135"/>
      <c r="JUY76" s="1135"/>
      <c r="JUZ76" s="1135"/>
      <c r="JVA76" s="1135"/>
      <c r="JVB76" s="1135"/>
      <c r="JVC76" s="1135"/>
      <c r="JVD76" s="1135"/>
      <c r="JVE76" s="1135"/>
      <c r="JVF76" s="1135"/>
      <c r="JVG76" s="1135"/>
      <c r="JVH76" s="1135"/>
      <c r="JVI76" s="1135"/>
      <c r="JVJ76" s="1135"/>
      <c r="JVK76" s="1135"/>
      <c r="JVL76" s="1135"/>
      <c r="JVM76" s="1135"/>
      <c r="JVN76" s="1135"/>
      <c r="JVO76" s="1135"/>
      <c r="JVP76" s="1135"/>
      <c r="JVQ76" s="1135"/>
      <c r="JVR76" s="1135"/>
      <c r="JVS76" s="1135"/>
      <c r="JVT76" s="1135"/>
      <c r="JVU76" s="1135"/>
      <c r="JVV76" s="1135"/>
      <c r="JVW76" s="1135"/>
      <c r="JVX76" s="1135"/>
      <c r="JVY76" s="1135"/>
      <c r="JVZ76" s="1135"/>
      <c r="JWA76" s="1135"/>
      <c r="JWB76" s="1135"/>
      <c r="JWC76" s="1135"/>
      <c r="JWD76" s="1135"/>
      <c r="JWE76" s="1135"/>
      <c r="JWF76" s="1135"/>
      <c r="JWG76" s="1135"/>
      <c r="JWH76" s="1135"/>
      <c r="JWI76" s="1135"/>
      <c r="JWJ76" s="1135"/>
      <c r="JWK76" s="1135"/>
      <c r="JWL76" s="1135"/>
      <c r="JWM76" s="1135"/>
      <c r="JWN76" s="1135"/>
      <c r="JWO76" s="1135"/>
      <c r="JWP76" s="1135"/>
      <c r="JWQ76" s="1135"/>
      <c r="JWR76" s="1135"/>
      <c r="JWS76" s="1135"/>
      <c r="JWT76" s="1135"/>
      <c r="JWU76" s="1135"/>
      <c r="JWV76" s="1135"/>
      <c r="JWW76" s="1135"/>
      <c r="JWX76" s="1135"/>
      <c r="JWY76" s="1135"/>
      <c r="JWZ76" s="1135"/>
      <c r="JXA76" s="1135"/>
      <c r="JXB76" s="1135"/>
      <c r="JXC76" s="1135"/>
      <c r="JXD76" s="1135"/>
      <c r="JXE76" s="1135"/>
      <c r="JXF76" s="1135"/>
      <c r="JXG76" s="1135"/>
      <c r="JXH76" s="1135"/>
      <c r="JXI76" s="1135"/>
      <c r="JXJ76" s="1135"/>
      <c r="JXK76" s="1135"/>
      <c r="JXL76" s="1135"/>
      <c r="JXM76" s="1135"/>
      <c r="JXN76" s="1135"/>
      <c r="JXO76" s="1135"/>
      <c r="JXP76" s="1135"/>
      <c r="JXQ76" s="1135"/>
      <c r="JXR76" s="1135"/>
      <c r="JXS76" s="1135"/>
      <c r="JXT76" s="1135"/>
      <c r="JXU76" s="1135"/>
      <c r="JXV76" s="1135"/>
      <c r="JXW76" s="1135"/>
      <c r="JXX76" s="1135"/>
      <c r="JXY76" s="1135"/>
      <c r="JXZ76" s="1135"/>
      <c r="JYA76" s="1135"/>
      <c r="JYB76" s="1135"/>
      <c r="JYC76" s="1135"/>
      <c r="JYD76" s="1135"/>
      <c r="JYE76" s="1135"/>
      <c r="JYF76" s="1135"/>
      <c r="JYG76" s="1135"/>
      <c r="JYH76" s="1135"/>
      <c r="JYI76" s="1135"/>
      <c r="JYJ76" s="1135"/>
      <c r="JYK76" s="1135"/>
      <c r="JYL76" s="1135"/>
      <c r="JYM76" s="1135"/>
      <c r="JYN76" s="1135"/>
      <c r="JYO76" s="1135"/>
      <c r="JYP76" s="1135"/>
      <c r="JYQ76" s="1135"/>
      <c r="JYR76" s="1135"/>
      <c r="JYS76" s="1135"/>
      <c r="JYT76" s="1135"/>
      <c r="JYU76" s="1135"/>
      <c r="JYV76" s="1135"/>
      <c r="JYW76" s="1135"/>
      <c r="JYX76" s="1135"/>
      <c r="JYY76" s="1135"/>
      <c r="JYZ76" s="1135"/>
      <c r="JZA76" s="1135"/>
      <c r="JZB76" s="1135"/>
      <c r="JZC76" s="1135"/>
      <c r="JZD76" s="1135"/>
      <c r="JZE76" s="1135"/>
      <c r="JZF76" s="1135"/>
      <c r="JZG76" s="1135"/>
      <c r="JZH76" s="1135"/>
      <c r="JZI76" s="1135"/>
      <c r="JZJ76" s="1135"/>
      <c r="JZK76" s="1135"/>
      <c r="JZL76" s="1135"/>
      <c r="JZM76" s="1135"/>
      <c r="JZN76" s="1135"/>
      <c r="JZO76" s="1135"/>
      <c r="JZP76" s="1135"/>
      <c r="JZQ76" s="1135"/>
      <c r="JZR76" s="1135"/>
      <c r="JZS76" s="1135"/>
      <c r="JZT76" s="1135"/>
      <c r="JZU76" s="1135"/>
      <c r="JZV76" s="1135"/>
      <c r="JZW76" s="1135"/>
      <c r="JZX76" s="1135"/>
      <c r="JZY76" s="1135"/>
      <c r="JZZ76" s="1135"/>
      <c r="KAA76" s="1135"/>
      <c r="KAB76" s="1135"/>
      <c r="KAC76" s="1135"/>
      <c r="KAD76" s="1135"/>
      <c r="KAE76" s="1135"/>
      <c r="KAF76" s="1135"/>
      <c r="KAG76" s="1135"/>
      <c r="KAH76" s="1135"/>
      <c r="KAI76" s="1135"/>
      <c r="KAJ76" s="1135"/>
      <c r="KAK76" s="1135"/>
      <c r="KAL76" s="1135"/>
      <c r="KAM76" s="1135"/>
      <c r="KAN76" s="1135"/>
      <c r="KAO76" s="1135"/>
      <c r="KAP76" s="1135"/>
      <c r="KAQ76" s="1135"/>
      <c r="KAR76" s="1135"/>
      <c r="KAS76" s="1135"/>
      <c r="KAT76" s="1135"/>
      <c r="KAU76" s="1135"/>
      <c r="KAV76" s="1135"/>
      <c r="KAW76" s="1135"/>
      <c r="KAX76" s="1135"/>
      <c r="KAY76" s="1135"/>
      <c r="KAZ76" s="1135"/>
      <c r="KBA76" s="1135"/>
      <c r="KBB76" s="1135"/>
      <c r="KBC76" s="1135"/>
      <c r="KBD76" s="1135"/>
      <c r="KBE76" s="1135"/>
      <c r="KBF76" s="1135"/>
      <c r="KBG76" s="1135"/>
      <c r="KBH76" s="1135"/>
      <c r="KBI76" s="1135"/>
      <c r="KBJ76" s="1135"/>
      <c r="KBK76" s="1135"/>
      <c r="KBL76" s="1135"/>
      <c r="KBM76" s="1135"/>
      <c r="KBN76" s="1135"/>
      <c r="KBO76" s="1135"/>
      <c r="KBP76" s="1135"/>
      <c r="KBQ76" s="1135"/>
      <c r="KBR76" s="1135"/>
      <c r="KBS76" s="1135"/>
      <c r="KBT76" s="1135"/>
      <c r="KBU76" s="1135"/>
      <c r="KBV76" s="1135"/>
      <c r="KBW76" s="1135"/>
      <c r="KBX76" s="1135"/>
      <c r="KBY76" s="1135"/>
      <c r="KBZ76" s="1135"/>
      <c r="KCA76" s="1135"/>
      <c r="KCB76" s="1135"/>
      <c r="KCC76" s="1135"/>
      <c r="KCD76" s="1135"/>
      <c r="KCE76" s="1135"/>
      <c r="KCF76" s="1135"/>
      <c r="KCG76" s="1135"/>
      <c r="KCH76" s="1135"/>
      <c r="KCI76" s="1135"/>
      <c r="KCJ76" s="1135"/>
      <c r="KCK76" s="1135"/>
      <c r="KCL76" s="1135"/>
      <c r="KCM76" s="1135"/>
      <c r="KCN76" s="1135"/>
      <c r="KCO76" s="1135"/>
      <c r="KCP76" s="1135"/>
      <c r="KCQ76" s="1135"/>
      <c r="KCR76" s="1135"/>
      <c r="KCS76" s="1135"/>
      <c r="KCT76" s="1135"/>
      <c r="KCU76" s="1135"/>
      <c r="KCV76" s="1135"/>
      <c r="KCW76" s="1135"/>
      <c r="KCX76" s="1135"/>
      <c r="KCY76" s="1135"/>
      <c r="KCZ76" s="1135"/>
      <c r="KDA76" s="1135"/>
      <c r="KDB76" s="1135"/>
      <c r="KDC76" s="1135"/>
      <c r="KDD76" s="1135"/>
      <c r="KDE76" s="1135"/>
      <c r="KDF76" s="1135"/>
      <c r="KDG76" s="1135"/>
      <c r="KDH76" s="1135"/>
      <c r="KDI76" s="1135"/>
      <c r="KDJ76" s="1135"/>
      <c r="KDK76" s="1135"/>
      <c r="KDL76" s="1135"/>
      <c r="KDM76" s="1135"/>
      <c r="KDN76" s="1135"/>
      <c r="KDO76" s="1135"/>
      <c r="KDP76" s="1135"/>
      <c r="KDQ76" s="1135"/>
      <c r="KDR76" s="1135"/>
      <c r="KDS76" s="1135"/>
      <c r="KDT76" s="1135"/>
      <c r="KDU76" s="1135"/>
      <c r="KDV76" s="1135"/>
      <c r="KDW76" s="1135"/>
      <c r="KDX76" s="1135"/>
      <c r="KDY76" s="1135"/>
      <c r="KDZ76" s="1135"/>
      <c r="KEA76" s="1135"/>
      <c r="KEB76" s="1135"/>
      <c r="KEC76" s="1135"/>
      <c r="KED76" s="1135"/>
      <c r="KEE76" s="1135"/>
      <c r="KEF76" s="1135"/>
      <c r="KEG76" s="1135"/>
      <c r="KEH76" s="1135"/>
      <c r="KEI76" s="1135"/>
      <c r="KEJ76" s="1135"/>
      <c r="KEK76" s="1135"/>
      <c r="KEL76" s="1135"/>
      <c r="KEM76" s="1135"/>
      <c r="KEN76" s="1135"/>
      <c r="KEO76" s="1135"/>
      <c r="KEP76" s="1135"/>
      <c r="KEQ76" s="1135"/>
      <c r="KER76" s="1135"/>
      <c r="KES76" s="1135"/>
      <c r="KET76" s="1135"/>
      <c r="KEU76" s="1135"/>
      <c r="KEV76" s="1135"/>
      <c r="KEW76" s="1135"/>
      <c r="KEX76" s="1135"/>
      <c r="KEY76" s="1135"/>
      <c r="KEZ76" s="1135"/>
      <c r="KFA76" s="1135"/>
      <c r="KFB76" s="1135"/>
      <c r="KFC76" s="1135"/>
      <c r="KFD76" s="1135"/>
      <c r="KFE76" s="1135"/>
      <c r="KFF76" s="1135"/>
      <c r="KFG76" s="1135"/>
      <c r="KFH76" s="1135"/>
      <c r="KFI76" s="1135"/>
      <c r="KFJ76" s="1135"/>
      <c r="KFK76" s="1135"/>
      <c r="KFL76" s="1135"/>
      <c r="KFM76" s="1135"/>
      <c r="KFN76" s="1135"/>
      <c r="KFO76" s="1135"/>
      <c r="KFP76" s="1135"/>
      <c r="KFQ76" s="1135"/>
      <c r="KFR76" s="1135"/>
      <c r="KFS76" s="1135"/>
      <c r="KFT76" s="1135"/>
      <c r="KFU76" s="1135"/>
      <c r="KFV76" s="1135"/>
      <c r="KFW76" s="1135"/>
      <c r="KFX76" s="1135"/>
      <c r="KFY76" s="1135"/>
      <c r="KFZ76" s="1135"/>
      <c r="KGA76" s="1135"/>
      <c r="KGB76" s="1135"/>
      <c r="KGC76" s="1135"/>
      <c r="KGD76" s="1135"/>
      <c r="KGE76" s="1135"/>
      <c r="KGF76" s="1135"/>
      <c r="KGG76" s="1135"/>
      <c r="KGH76" s="1135"/>
      <c r="KGI76" s="1135"/>
      <c r="KGJ76" s="1135"/>
      <c r="KGK76" s="1135"/>
      <c r="KGL76" s="1135"/>
      <c r="KGM76" s="1135"/>
      <c r="KGN76" s="1135"/>
      <c r="KGO76" s="1135"/>
      <c r="KGP76" s="1135"/>
      <c r="KGQ76" s="1135"/>
      <c r="KGR76" s="1135"/>
      <c r="KGS76" s="1135"/>
      <c r="KGT76" s="1135"/>
      <c r="KGU76" s="1135"/>
      <c r="KGV76" s="1135"/>
      <c r="KGW76" s="1135"/>
      <c r="KGX76" s="1135"/>
      <c r="KGY76" s="1135"/>
      <c r="KGZ76" s="1135"/>
      <c r="KHA76" s="1135"/>
      <c r="KHB76" s="1135"/>
      <c r="KHC76" s="1135"/>
      <c r="KHD76" s="1135"/>
      <c r="KHE76" s="1135"/>
      <c r="KHF76" s="1135"/>
      <c r="KHG76" s="1135"/>
      <c r="KHH76" s="1135"/>
      <c r="KHI76" s="1135"/>
      <c r="KHJ76" s="1135"/>
      <c r="KHK76" s="1135"/>
      <c r="KHL76" s="1135"/>
      <c r="KHM76" s="1135"/>
      <c r="KHN76" s="1135"/>
      <c r="KHO76" s="1135"/>
      <c r="KHP76" s="1135"/>
      <c r="KHQ76" s="1135"/>
      <c r="KHR76" s="1135"/>
      <c r="KHS76" s="1135"/>
      <c r="KHT76" s="1135"/>
      <c r="KHU76" s="1135"/>
      <c r="KHV76" s="1135"/>
      <c r="KHW76" s="1135"/>
      <c r="KHX76" s="1135"/>
      <c r="KHY76" s="1135"/>
      <c r="KHZ76" s="1135"/>
      <c r="KIA76" s="1135"/>
      <c r="KIB76" s="1135"/>
      <c r="KIC76" s="1135"/>
      <c r="KID76" s="1135"/>
      <c r="KIE76" s="1135"/>
      <c r="KIF76" s="1135"/>
      <c r="KIG76" s="1135"/>
      <c r="KIH76" s="1135"/>
      <c r="KII76" s="1135"/>
      <c r="KIJ76" s="1135"/>
      <c r="KIK76" s="1135"/>
      <c r="KIL76" s="1135"/>
      <c r="KIM76" s="1135"/>
      <c r="KIN76" s="1135"/>
      <c r="KIO76" s="1135"/>
      <c r="KIP76" s="1135"/>
      <c r="KIQ76" s="1135"/>
      <c r="KIR76" s="1135"/>
      <c r="KIS76" s="1135"/>
      <c r="KIT76" s="1135"/>
      <c r="KIU76" s="1135"/>
      <c r="KIV76" s="1135"/>
      <c r="KIW76" s="1135"/>
      <c r="KIX76" s="1135"/>
      <c r="KIY76" s="1135"/>
      <c r="KIZ76" s="1135"/>
      <c r="KJA76" s="1135"/>
      <c r="KJB76" s="1135"/>
      <c r="KJC76" s="1135"/>
      <c r="KJD76" s="1135"/>
      <c r="KJE76" s="1135"/>
      <c r="KJF76" s="1135"/>
      <c r="KJG76" s="1135"/>
      <c r="KJH76" s="1135"/>
      <c r="KJI76" s="1135"/>
      <c r="KJJ76" s="1135"/>
      <c r="KJK76" s="1135"/>
      <c r="KJL76" s="1135"/>
      <c r="KJM76" s="1135"/>
      <c r="KJN76" s="1135"/>
      <c r="KJO76" s="1135"/>
      <c r="KJP76" s="1135"/>
      <c r="KJQ76" s="1135"/>
      <c r="KJR76" s="1135"/>
      <c r="KJS76" s="1135"/>
      <c r="KJT76" s="1135"/>
      <c r="KJU76" s="1135"/>
      <c r="KJV76" s="1135"/>
      <c r="KJW76" s="1135"/>
      <c r="KJX76" s="1135"/>
      <c r="KJY76" s="1135"/>
      <c r="KJZ76" s="1135"/>
      <c r="KKA76" s="1135"/>
      <c r="KKB76" s="1135"/>
      <c r="KKC76" s="1135"/>
      <c r="KKD76" s="1135"/>
      <c r="KKE76" s="1135"/>
      <c r="KKF76" s="1135"/>
      <c r="KKG76" s="1135"/>
      <c r="KKH76" s="1135"/>
      <c r="KKI76" s="1135"/>
      <c r="KKJ76" s="1135"/>
      <c r="KKK76" s="1135"/>
      <c r="KKL76" s="1135"/>
      <c r="KKM76" s="1135"/>
      <c r="KKN76" s="1135"/>
      <c r="KKO76" s="1135"/>
      <c r="KKP76" s="1135"/>
      <c r="KKQ76" s="1135"/>
      <c r="KKR76" s="1135"/>
      <c r="KKS76" s="1135"/>
      <c r="KKT76" s="1135"/>
      <c r="KKU76" s="1135"/>
      <c r="KKV76" s="1135"/>
      <c r="KKW76" s="1135"/>
      <c r="KKX76" s="1135"/>
      <c r="KKY76" s="1135"/>
      <c r="KKZ76" s="1135"/>
      <c r="KLA76" s="1135"/>
      <c r="KLB76" s="1135"/>
      <c r="KLC76" s="1135"/>
      <c r="KLD76" s="1135"/>
      <c r="KLE76" s="1135"/>
      <c r="KLF76" s="1135"/>
      <c r="KLG76" s="1135"/>
      <c r="KLH76" s="1135"/>
      <c r="KLI76" s="1135"/>
      <c r="KLJ76" s="1135"/>
      <c r="KLK76" s="1135"/>
      <c r="KLL76" s="1135"/>
      <c r="KLM76" s="1135"/>
      <c r="KLN76" s="1135"/>
      <c r="KLO76" s="1135"/>
      <c r="KLP76" s="1135"/>
      <c r="KLQ76" s="1135"/>
      <c r="KLR76" s="1135"/>
      <c r="KLS76" s="1135"/>
      <c r="KLT76" s="1135"/>
      <c r="KLU76" s="1135"/>
      <c r="KLV76" s="1135"/>
      <c r="KLW76" s="1135"/>
      <c r="KLX76" s="1135"/>
      <c r="KLY76" s="1135"/>
      <c r="KLZ76" s="1135"/>
      <c r="KMA76" s="1135"/>
      <c r="KMB76" s="1135"/>
      <c r="KMC76" s="1135"/>
      <c r="KMD76" s="1135"/>
      <c r="KME76" s="1135"/>
      <c r="KMF76" s="1135"/>
      <c r="KMG76" s="1135"/>
      <c r="KMH76" s="1135"/>
      <c r="KMI76" s="1135"/>
      <c r="KMJ76" s="1135"/>
      <c r="KMK76" s="1135"/>
      <c r="KML76" s="1135"/>
      <c r="KMM76" s="1135"/>
      <c r="KMN76" s="1135"/>
      <c r="KMO76" s="1135"/>
      <c r="KMP76" s="1135"/>
      <c r="KMQ76" s="1135"/>
      <c r="KMR76" s="1135"/>
      <c r="KMS76" s="1135"/>
      <c r="KMT76" s="1135"/>
      <c r="KMU76" s="1135"/>
      <c r="KMV76" s="1135"/>
      <c r="KMW76" s="1135"/>
      <c r="KMX76" s="1135"/>
      <c r="KMY76" s="1135"/>
      <c r="KMZ76" s="1135"/>
      <c r="KNA76" s="1135"/>
      <c r="KNB76" s="1135"/>
      <c r="KNC76" s="1135"/>
      <c r="KND76" s="1135"/>
      <c r="KNE76" s="1135"/>
      <c r="KNF76" s="1135"/>
      <c r="KNG76" s="1135"/>
      <c r="KNH76" s="1135"/>
      <c r="KNI76" s="1135"/>
      <c r="KNJ76" s="1135"/>
      <c r="KNK76" s="1135"/>
      <c r="KNL76" s="1135"/>
      <c r="KNM76" s="1135"/>
      <c r="KNN76" s="1135"/>
      <c r="KNO76" s="1135"/>
      <c r="KNP76" s="1135"/>
      <c r="KNQ76" s="1135"/>
      <c r="KNR76" s="1135"/>
      <c r="KNS76" s="1135"/>
      <c r="KNT76" s="1135"/>
      <c r="KNU76" s="1135"/>
      <c r="KNV76" s="1135"/>
      <c r="KNW76" s="1135"/>
      <c r="KNX76" s="1135"/>
      <c r="KNY76" s="1135"/>
      <c r="KNZ76" s="1135"/>
      <c r="KOA76" s="1135"/>
      <c r="KOB76" s="1135"/>
      <c r="KOC76" s="1135"/>
      <c r="KOD76" s="1135"/>
      <c r="KOE76" s="1135"/>
      <c r="KOF76" s="1135"/>
      <c r="KOG76" s="1135"/>
      <c r="KOH76" s="1135"/>
      <c r="KOI76" s="1135"/>
      <c r="KOJ76" s="1135"/>
      <c r="KOK76" s="1135"/>
      <c r="KOL76" s="1135"/>
      <c r="KOM76" s="1135"/>
      <c r="KON76" s="1135"/>
      <c r="KOO76" s="1135"/>
      <c r="KOP76" s="1135"/>
      <c r="KOQ76" s="1135"/>
      <c r="KOR76" s="1135"/>
      <c r="KOS76" s="1135"/>
      <c r="KOT76" s="1135"/>
      <c r="KOU76" s="1135"/>
      <c r="KOV76" s="1135"/>
      <c r="KOW76" s="1135"/>
      <c r="KOX76" s="1135"/>
      <c r="KOY76" s="1135"/>
      <c r="KOZ76" s="1135"/>
      <c r="KPA76" s="1135"/>
      <c r="KPB76" s="1135"/>
      <c r="KPC76" s="1135"/>
      <c r="KPD76" s="1135"/>
      <c r="KPE76" s="1135"/>
      <c r="KPF76" s="1135"/>
      <c r="KPG76" s="1135"/>
      <c r="KPH76" s="1135"/>
      <c r="KPI76" s="1135"/>
      <c r="KPJ76" s="1135"/>
      <c r="KPK76" s="1135"/>
      <c r="KPL76" s="1135"/>
      <c r="KPM76" s="1135"/>
      <c r="KPN76" s="1135"/>
      <c r="KPO76" s="1135"/>
      <c r="KPP76" s="1135"/>
      <c r="KPQ76" s="1135"/>
      <c r="KPR76" s="1135"/>
      <c r="KPS76" s="1135"/>
      <c r="KPT76" s="1135"/>
      <c r="KPU76" s="1135"/>
      <c r="KPV76" s="1135"/>
      <c r="KPW76" s="1135"/>
      <c r="KPX76" s="1135"/>
      <c r="KPY76" s="1135"/>
      <c r="KPZ76" s="1135"/>
      <c r="KQA76" s="1135"/>
      <c r="KQB76" s="1135"/>
      <c r="KQC76" s="1135"/>
      <c r="KQD76" s="1135"/>
      <c r="KQE76" s="1135"/>
      <c r="KQF76" s="1135"/>
      <c r="KQG76" s="1135"/>
      <c r="KQH76" s="1135"/>
      <c r="KQI76" s="1135"/>
      <c r="KQJ76" s="1135"/>
      <c r="KQK76" s="1135"/>
      <c r="KQL76" s="1135"/>
      <c r="KQM76" s="1135"/>
      <c r="KQN76" s="1135"/>
      <c r="KQO76" s="1135"/>
      <c r="KQP76" s="1135"/>
      <c r="KQQ76" s="1135"/>
      <c r="KQR76" s="1135"/>
      <c r="KQS76" s="1135"/>
      <c r="KQT76" s="1135"/>
      <c r="KQU76" s="1135"/>
      <c r="KQV76" s="1135"/>
      <c r="KQW76" s="1135"/>
      <c r="KQX76" s="1135"/>
      <c r="KQY76" s="1135"/>
      <c r="KQZ76" s="1135"/>
      <c r="KRA76" s="1135"/>
      <c r="KRB76" s="1135"/>
      <c r="KRC76" s="1135"/>
      <c r="KRD76" s="1135"/>
      <c r="KRE76" s="1135"/>
      <c r="KRF76" s="1135"/>
      <c r="KRG76" s="1135"/>
      <c r="KRH76" s="1135"/>
      <c r="KRI76" s="1135"/>
      <c r="KRJ76" s="1135"/>
      <c r="KRK76" s="1135"/>
      <c r="KRL76" s="1135"/>
      <c r="KRM76" s="1135"/>
      <c r="KRN76" s="1135"/>
      <c r="KRO76" s="1135"/>
      <c r="KRP76" s="1135"/>
      <c r="KRQ76" s="1135"/>
      <c r="KRR76" s="1135"/>
      <c r="KRS76" s="1135"/>
      <c r="KRT76" s="1135"/>
      <c r="KRU76" s="1135"/>
      <c r="KRV76" s="1135"/>
      <c r="KRW76" s="1135"/>
      <c r="KRX76" s="1135"/>
      <c r="KRY76" s="1135"/>
      <c r="KRZ76" s="1135"/>
      <c r="KSA76" s="1135"/>
      <c r="KSB76" s="1135"/>
      <c r="KSC76" s="1135"/>
      <c r="KSD76" s="1135"/>
      <c r="KSE76" s="1135"/>
      <c r="KSF76" s="1135"/>
      <c r="KSG76" s="1135"/>
      <c r="KSH76" s="1135"/>
      <c r="KSI76" s="1135"/>
      <c r="KSJ76" s="1135"/>
      <c r="KSK76" s="1135"/>
      <c r="KSL76" s="1135"/>
      <c r="KSM76" s="1135"/>
      <c r="KSN76" s="1135"/>
      <c r="KSO76" s="1135"/>
      <c r="KSP76" s="1135"/>
      <c r="KSQ76" s="1135"/>
      <c r="KSR76" s="1135"/>
      <c r="KSS76" s="1135"/>
      <c r="KST76" s="1135"/>
      <c r="KSU76" s="1135"/>
      <c r="KSV76" s="1135"/>
      <c r="KSW76" s="1135"/>
      <c r="KSX76" s="1135"/>
      <c r="KSY76" s="1135"/>
      <c r="KSZ76" s="1135"/>
      <c r="KTA76" s="1135"/>
      <c r="KTB76" s="1135"/>
      <c r="KTC76" s="1135"/>
      <c r="KTD76" s="1135"/>
      <c r="KTE76" s="1135"/>
      <c r="KTF76" s="1135"/>
      <c r="KTG76" s="1135"/>
      <c r="KTH76" s="1135"/>
      <c r="KTI76" s="1135"/>
      <c r="KTJ76" s="1135"/>
      <c r="KTK76" s="1135"/>
      <c r="KTL76" s="1135"/>
      <c r="KTM76" s="1135"/>
      <c r="KTN76" s="1135"/>
      <c r="KTO76" s="1135"/>
      <c r="KTP76" s="1135"/>
      <c r="KTQ76" s="1135"/>
      <c r="KTR76" s="1135"/>
      <c r="KTS76" s="1135"/>
      <c r="KTT76" s="1135"/>
      <c r="KTU76" s="1135"/>
      <c r="KTV76" s="1135"/>
      <c r="KTW76" s="1135"/>
      <c r="KTX76" s="1135"/>
      <c r="KTY76" s="1135"/>
      <c r="KTZ76" s="1135"/>
      <c r="KUA76" s="1135"/>
      <c r="KUB76" s="1135"/>
      <c r="KUC76" s="1135"/>
      <c r="KUD76" s="1135"/>
      <c r="KUE76" s="1135"/>
      <c r="KUF76" s="1135"/>
      <c r="KUG76" s="1135"/>
      <c r="KUH76" s="1135"/>
      <c r="KUI76" s="1135"/>
      <c r="KUJ76" s="1135"/>
      <c r="KUK76" s="1135"/>
      <c r="KUL76" s="1135"/>
      <c r="KUM76" s="1135"/>
      <c r="KUN76" s="1135"/>
      <c r="KUO76" s="1135"/>
      <c r="KUP76" s="1135"/>
      <c r="KUQ76" s="1135"/>
      <c r="KUR76" s="1135"/>
      <c r="KUS76" s="1135"/>
      <c r="KUT76" s="1135"/>
      <c r="KUU76" s="1135"/>
      <c r="KUV76" s="1135"/>
      <c r="KUW76" s="1135"/>
      <c r="KUX76" s="1135"/>
      <c r="KUY76" s="1135"/>
      <c r="KUZ76" s="1135"/>
      <c r="KVA76" s="1135"/>
      <c r="KVB76" s="1135"/>
      <c r="KVC76" s="1135"/>
      <c r="KVD76" s="1135"/>
      <c r="KVE76" s="1135"/>
      <c r="KVF76" s="1135"/>
      <c r="KVG76" s="1135"/>
      <c r="KVH76" s="1135"/>
      <c r="KVI76" s="1135"/>
      <c r="KVJ76" s="1135"/>
      <c r="KVK76" s="1135"/>
      <c r="KVL76" s="1135"/>
      <c r="KVM76" s="1135"/>
      <c r="KVN76" s="1135"/>
      <c r="KVO76" s="1135"/>
      <c r="KVP76" s="1135"/>
      <c r="KVQ76" s="1135"/>
      <c r="KVR76" s="1135"/>
      <c r="KVS76" s="1135"/>
      <c r="KVT76" s="1135"/>
      <c r="KVU76" s="1135"/>
      <c r="KVV76" s="1135"/>
      <c r="KVW76" s="1135"/>
      <c r="KVX76" s="1135"/>
      <c r="KVY76" s="1135"/>
      <c r="KVZ76" s="1135"/>
      <c r="KWA76" s="1135"/>
      <c r="KWB76" s="1135"/>
      <c r="KWC76" s="1135"/>
      <c r="KWD76" s="1135"/>
      <c r="KWE76" s="1135"/>
      <c r="KWF76" s="1135"/>
      <c r="KWG76" s="1135"/>
      <c r="KWH76" s="1135"/>
      <c r="KWI76" s="1135"/>
      <c r="KWJ76" s="1135"/>
      <c r="KWK76" s="1135"/>
      <c r="KWL76" s="1135"/>
      <c r="KWM76" s="1135"/>
      <c r="KWN76" s="1135"/>
      <c r="KWO76" s="1135"/>
      <c r="KWP76" s="1135"/>
      <c r="KWQ76" s="1135"/>
      <c r="KWR76" s="1135"/>
      <c r="KWS76" s="1135"/>
      <c r="KWT76" s="1135"/>
      <c r="KWU76" s="1135"/>
      <c r="KWV76" s="1135"/>
      <c r="KWW76" s="1135"/>
      <c r="KWX76" s="1135"/>
      <c r="KWY76" s="1135"/>
      <c r="KWZ76" s="1135"/>
      <c r="KXA76" s="1135"/>
      <c r="KXB76" s="1135"/>
      <c r="KXC76" s="1135"/>
      <c r="KXD76" s="1135"/>
      <c r="KXE76" s="1135"/>
      <c r="KXF76" s="1135"/>
      <c r="KXG76" s="1135"/>
      <c r="KXH76" s="1135"/>
      <c r="KXI76" s="1135"/>
      <c r="KXJ76" s="1135"/>
      <c r="KXK76" s="1135"/>
      <c r="KXL76" s="1135"/>
      <c r="KXM76" s="1135"/>
      <c r="KXN76" s="1135"/>
      <c r="KXO76" s="1135"/>
      <c r="KXP76" s="1135"/>
      <c r="KXQ76" s="1135"/>
      <c r="KXR76" s="1135"/>
      <c r="KXS76" s="1135"/>
      <c r="KXT76" s="1135"/>
      <c r="KXU76" s="1135"/>
      <c r="KXV76" s="1135"/>
      <c r="KXW76" s="1135"/>
      <c r="KXX76" s="1135"/>
      <c r="KXY76" s="1135"/>
      <c r="KXZ76" s="1135"/>
      <c r="KYA76" s="1135"/>
      <c r="KYB76" s="1135"/>
      <c r="KYC76" s="1135"/>
      <c r="KYD76" s="1135"/>
      <c r="KYE76" s="1135"/>
      <c r="KYF76" s="1135"/>
      <c r="KYG76" s="1135"/>
      <c r="KYH76" s="1135"/>
      <c r="KYI76" s="1135"/>
      <c r="KYJ76" s="1135"/>
      <c r="KYK76" s="1135"/>
      <c r="KYL76" s="1135"/>
      <c r="KYM76" s="1135"/>
      <c r="KYN76" s="1135"/>
      <c r="KYO76" s="1135"/>
      <c r="KYP76" s="1135"/>
      <c r="KYQ76" s="1135"/>
      <c r="KYR76" s="1135"/>
      <c r="KYS76" s="1135"/>
      <c r="KYT76" s="1135"/>
      <c r="KYU76" s="1135"/>
      <c r="KYV76" s="1135"/>
      <c r="KYW76" s="1135"/>
      <c r="KYX76" s="1135"/>
      <c r="KYY76" s="1135"/>
      <c r="KYZ76" s="1135"/>
      <c r="KZA76" s="1135"/>
      <c r="KZB76" s="1135"/>
      <c r="KZC76" s="1135"/>
      <c r="KZD76" s="1135"/>
      <c r="KZE76" s="1135"/>
      <c r="KZF76" s="1135"/>
      <c r="KZG76" s="1135"/>
      <c r="KZH76" s="1135"/>
      <c r="KZI76" s="1135"/>
      <c r="KZJ76" s="1135"/>
      <c r="KZK76" s="1135"/>
      <c r="KZL76" s="1135"/>
      <c r="KZM76" s="1135"/>
      <c r="KZN76" s="1135"/>
      <c r="KZO76" s="1135"/>
      <c r="KZP76" s="1135"/>
      <c r="KZQ76" s="1135"/>
      <c r="KZR76" s="1135"/>
      <c r="KZS76" s="1135"/>
      <c r="KZT76" s="1135"/>
      <c r="KZU76" s="1135"/>
      <c r="KZV76" s="1135"/>
      <c r="KZW76" s="1135"/>
      <c r="KZX76" s="1135"/>
      <c r="KZY76" s="1135"/>
      <c r="KZZ76" s="1135"/>
      <c r="LAA76" s="1135"/>
      <c r="LAB76" s="1135"/>
      <c r="LAC76" s="1135"/>
      <c r="LAD76" s="1135"/>
      <c r="LAE76" s="1135"/>
      <c r="LAF76" s="1135"/>
      <c r="LAG76" s="1135"/>
      <c r="LAH76" s="1135"/>
      <c r="LAI76" s="1135"/>
      <c r="LAJ76" s="1135"/>
      <c r="LAK76" s="1135"/>
      <c r="LAL76" s="1135"/>
      <c r="LAM76" s="1135"/>
      <c r="LAN76" s="1135"/>
      <c r="LAO76" s="1135"/>
      <c r="LAP76" s="1135"/>
      <c r="LAQ76" s="1135"/>
      <c r="LAR76" s="1135"/>
      <c r="LAS76" s="1135"/>
      <c r="LAT76" s="1135"/>
      <c r="LAU76" s="1135"/>
      <c r="LAV76" s="1135"/>
      <c r="LAW76" s="1135"/>
      <c r="LAX76" s="1135"/>
      <c r="LAY76" s="1135"/>
      <c r="LAZ76" s="1135"/>
      <c r="LBA76" s="1135"/>
      <c r="LBB76" s="1135"/>
      <c r="LBC76" s="1135"/>
      <c r="LBD76" s="1135"/>
      <c r="LBE76" s="1135"/>
      <c r="LBF76" s="1135"/>
      <c r="LBG76" s="1135"/>
      <c r="LBH76" s="1135"/>
      <c r="LBI76" s="1135"/>
      <c r="LBJ76" s="1135"/>
      <c r="LBK76" s="1135"/>
      <c r="LBL76" s="1135"/>
      <c r="LBM76" s="1135"/>
      <c r="LBN76" s="1135"/>
      <c r="LBO76" s="1135"/>
      <c r="LBP76" s="1135"/>
      <c r="LBQ76" s="1135"/>
      <c r="LBR76" s="1135"/>
      <c r="LBS76" s="1135"/>
      <c r="LBT76" s="1135"/>
      <c r="LBU76" s="1135"/>
      <c r="LBV76" s="1135"/>
      <c r="LBW76" s="1135"/>
      <c r="LBX76" s="1135"/>
      <c r="LBY76" s="1135"/>
      <c r="LBZ76" s="1135"/>
      <c r="LCA76" s="1135"/>
      <c r="LCB76" s="1135"/>
      <c r="LCC76" s="1135"/>
      <c r="LCD76" s="1135"/>
      <c r="LCE76" s="1135"/>
      <c r="LCF76" s="1135"/>
      <c r="LCG76" s="1135"/>
      <c r="LCH76" s="1135"/>
      <c r="LCI76" s="1135"/>
      <c r="LCJ76" s="1135"/>
      <c r="LCK76" s="1135"/>
      <c r="LCL76" s="1135"/>
      <c r="LCM76" s="1135"/>
      <c r="LCN76" s="1135"/>
      <c r="LCO76" s="1135"/>
      <c r="LCP76" s="1135"/>
      <c r="LCQ76" s="1135"/>
      <c r="LCR76" s="1135"/>
      <c r="LCS76" s="1135"/>
      <c r="LCT76" s="1135"/>
      <c r="LCU76" s="1135"/>
      <c r="LCV76" s="1135"/>
      <c r="LCW76" s="1135"/>
      <c r="LCX76" s="1135"/>
      <c r="LCY76" s="1135"/>
      <c r="LCZ76" s="1135"/>
      <c r="LDA76" s="1135"/>
      <c r="LDB76" s="1135"/>
      <c r="LDC76" s="1135"/>
      <c r="LDD76" s="1135"/>
      <c r="LDE76" s="1135"/>
      <c r="LDF76" s="1135"/>
      <c r="LDG76" s="1135"/>
      <c r="LDH76" s="1135"/>
      <c r="LDI76" s="1135"/>
      <c r="LDJ76" s="1135"/>
      <c r="LDK76" s="1135"/>
      <c r="LDL76" s="1135"/>
      <c r="LDM76" s="1135"/>
      <c r="LDN76" s="1135"/>
      <c r="LDO76" s="1135"/>
      <c r="LDP76" s="1135"/>
      <c r="LDQ76" s="1135"/>
      <c r="LDR76" s="1135"/>
      <c r="LDS76" s="1135"/>
      <c r="LDT76" s="1135"/>
      <c r="LDU76" s="1135"/>
      <c r="LDV76" s="1135"/>
      <c r="LDW76" s="1135"/>
      <c r="LDX76" s="1135"/>
      <c r="LDY76" s="1135"/>
      <c r="LDZ76" s="1135"/>
      <c r="LEA76" s="1135"/>
      <c r="LEB76" s="1135"/>
      <c r="LEC76" s="1135"/>
      <c r="LED76" s="1135"/>
      <c r="LEE76" s="1135"/>
      <c r="LEF76" s="1135"/>
      <c r="LEG76" s="1135"/>
      <c r="LEH76" s="1135"/>
      <c r="LEI76" s="1135"/>
      <c r="LEJ76" s="1135"/>
      <c r="LEK76" s="1135"/>
      <c r="LEL76" s="1135"/>
      <c r="LEM76" s="1135"/>
      <c r="LEN76" s="1135"/>
      <c r="LEO76" s="1135"/>
      <c r="LEP76" s="1135"/>
      <c r="LEQ76" s="1135"/>
      <c r="LER76" s="1135"/>
      <c r="LES76" s="1135"/>
      <c r="LET76" s="1135"/>
      <c r="LEU76" s="1135"/>
      <c r="LEV76" s="1135"/>
      <c r="LEW76" s="1135"/>
      <c r="LEX76" s="1135"/>
      <c r="LEY76" s="1135"/>
      <c r="LEZ76" s="1135"/>
      <c r="LFA76" s="1135"/>
      <c r="LFB76" s="1135"/>
      <c r="LFC76" s="1135"/>
      <c r="LFD76" s="1135"/>
      <c r="LFE76" s="1135"/>
      <c r="LFF76" s="1135"/>
      <c r="LFG76" s="1135"/>
      <c r="LFH76" s="1135"/>
      <c r="LFI76" s="1135"/>
      <c r="LFJ76" s="1135"/>
      <c r="LFK76" s="1135"/>
      <c r="LFL76" s="1135"/>
      <c r="LFM76" s="1135"/>
      <c r="LFN76" s="1135"/>
      <c r="LFO76" s="1135"/>
      <c r="LFP76" s="1135"/>
      <c r="LFQ76" s="1135"/>
      <c r="LFR76" s="1135"/>
      <c r="LFS76" s="1135"/>
      <c r="LFT76" s="1135"/>
      <c r="LFU76" s="1135"/>
      <c r="LFV76" s="1135"/>
      <c r="LFW76" s="1135"/>
      <c r="LFX76" s="1135"/>
      <c r="LFY76" s="1135"/>
      <c r="LFZ76" s="1135"/>
      <c r="LGA76" s="1135"/>
      <c r="LGB76" s="1135"/>
      <c r="LGC76" s="1135"/>
      <c r="LGD76" s="1135"/>
      <c r="LGE76" s="1135"/>
      <c r="LGF76" s="1135"/>
      <c r="LGG76" s="1135"/>
      <c r="LGH76" s="1135"/>
      <c r="LGI76" s="1135"/>
      <c r="LGJ76" s="1135"/>
      <c r="LGK76" s="1135"/>
      <c r="LGL76" s="1135"/>
      <c r="LGM76" s="1135"/>
      <c r="LGN76" s="1135"/>
      <c r="LGO76" s="1135"/>
      <c r="LGP76" s="1135"/>
      <c r="LGQ76" s="1135"/>
      <c r="LGR76" s="1135"/>
      <c r="LGS76" s="1135"/>
      <c r="LGT76" s="1135"/>
      <c r="LGU76" s="1135"/>
      <c r="LGV76" s="1135"/>
      <c r="LGW76" s="1135"/>
      <c r="LGX76" s="1135"/>
      <c r="LGY76" s="1135"/>
      <c r="LGZ76" s="1135"/>
      <c r="LHA76" s="1135"/>
      <c r="LHB76" s="1135"/>
      <c r="LHC76" s="1135"/>
      <c r="LHD76" s="1135"/>
      <c r="LHE76" s="1135"/>
      <c r="LHF76" s="1135"/>
      <c r="LHG76" s="1135"/>
      <c r="LHH76" s="1135"/>
      <c r="LHI76" s="1135"/>
      <c r="LHJ76" s="1135"/>
      <c r="LHK76" s="1135"/>
      <c r="LHL76" s="1135"/>
      <c r="LHM76" s="1135"/>
      <c r="LHN76" s="1135"/>
      <c r="LHO76" s="1135"/>
      <c r="LHP76" s="1135"/>
      <c r="LHQ76" s="1135"/>
      <c r="LHR76" s="1135"/>
      <c r="LHS76" s="1135"/>
      <c r="LHT76" s="1135"/>
      <c r="LHU76" s="1135"/>
      <c r="LHV76" s="1135"/>
      <c r="LHW76" s="1135"/>
      <c r="LHX76" s="1135"/>
      <c r="LHY76" s="1135"/>
      <c r="LHZ76" s="1135"/>
      <c r="LIA76" s="1135"/>
      <c r="LIB76" s="1135"/>
      <c r="LIC76" s="1135"/>
      <c r="LID76" s="1135"/>
      <c r="LIE76" s="1135"/>
      <c r="LIF76" s="1135"/>
      <c r="LIG76" s="1135"/>
      <c r="LIH76" s="1135"/>
      <c r="LII76" s="1135"/>
      <c r="LIJ76" s="1135"/>
      <c r="LIK76" s="1135"/>
      <c r="LIL76" s="1135"/>
      <c r="LIM76" s="1135"/>
      <c r="LIN76" s="1135"/>
      <c r="LIO76" s="1135"/>
      <c r="LIP76" s="1135"/>
      <c r="LIQ76" s="1135"/>
      <c r="LIR76" s="1135"/>
      <c r="LIS76" s="1135"/>
      <c r="LIT76" s="1135"/>
      <c r="LIU76" s="1135"/>
      <c r="LIV76" s="1135"/>
      <c r="LIW76" s="1135"/>
      <c r="LIX76" s="1135"/>
      <c r="LIY76" s="1135"/>
      <c r="LIZ76" s="1135"/>
      <c r="LJA76" s="1135"/>
      <c r="LJB76" s="1135"/>
      <c r="LJC76" s="1135"/>
      <c r="LJD76" s="1135"/>
      <c r="LJE76" s="1135"/>
      <c r="LJF76" s="1135"/>
      <c r="LJG76" s="1135"/>
      <c r="LJH76" s="1135"/>
      <c r="LJI76" s="1135"/>
      <c r="LJJ76" s="1135"/>
      <c r="LJK76" s="1135"/>
      <c r="LJL76" s="1135"/>
      <c r="LJM76" s="1135"/>
      <c r="LJN76" s="1135"/>
      <c r="LJO76" s="1135"/>
      <c r="LJP76" s="1135"/>
      <c r="LJQ76" s="1135"/>
      <c r="LJR76" s="1135"/>
      <c r="LJS76" s="1135"/>
      <c r="LJT76" s="1135"/>
      <c r="LJU76" s="1135"/>
      <c r="LJV76" s="1135"/>
      <c r="LJW76" s="1135"/>
      <c r="LJX76" s="1135"/>
      <c r="LJY76" s="1135"/>
      <c r="LJZ76" s="1135"/>
      <c r="LKA76" s="1135"/>
      <c r="LKB76" s="1135"/>
      <c r="LKC76" s="1135"/>
      <c r="LKD76" s="1135"/>
      <c r="LKE76" s="1135"/>
      <c r="LKF76" s="1135"/>
      <c r="LKG76" s="1135"/>
      <c r="LKH76" s="1135"/>
      <c r="LKI76" s="1135"/>
      <c r="LKJ76" s="1135"/>
      <c r="LKK76" s="1135"/>
      <c r="LKL76" s="1135"/>
      <c r="LKM76" s="1135"/>
      <c r="LKN76" s="1135"/>
      <c r="LKO76" s="1135"/>
      <c r="LKP76" s="1135"/>
      <c r="LKQ76" s="1135"/>
      <c r="LKR76" s="1135"/>
      <c r="LKS76" s="1135"/>
      <c r="LKT76" s="1135"/>
      <c r="LKU76" s="1135"/>
      <c r="LKV76" s="1135"/>
      <c r="LKW76" s="1135"/>
      <c r="LKX76" s="1135"/>
      <c r="LKY76" s="1135"/>
      <c r="LKZ76" s="1135"/>
      <c r="LLA76" s="1135"/>
      <c r="LLB76" s="1135"/>
      <c r="LLC76" s="1135"/>
      <c r="LLD76" s="1135"/>
      <c r="LLE76" s="1135"/>
      <c r="LLF76" s="1135"/>
      <c r="LLG76" s="1135"/>
      <c r="LLH76" s="1135"/>
      <c r="LLI76" s="1135"/>
      <c r="LLJ76" s="1135"/>
      <c r="LLK76" s="1135"/>
      <c r="LLL76" s="1135"/>
      <c r="LLM76" s="1135"/>
      <c r="LLN76" s="1135"/>
      <c r="LLO76" s="1135"/>
      <c r="LLP76" s="1135"/>
      <c r="LLQ76" s="1135"/>
      <c r="LLR76" s="1135"/>
      <c r="LLS76" s="1135"/>
      <c r="LLT76" s="1135"/>
      <c r="LLU76" s="1135"/>
      <c r="LLV76" s="1135"/>
      <c r="LLW76" s="1135"/>
      <c r="LLX76" s="1135"/>
      <c r="LLY76" s="1135"/>
      <c r="LLZ76" s="1135"/>
      <c r="LMA76" s="1135"/>
      <c r="LMB76" s="1135"/>
      <c r="LMC76" s="1135"/>
      <c r="LMD76" s="1135"/>
      <c r="LME76" s="1135"/>
      <c r="LMF76" s="1135"/>
      <c r="LMG76" s="1135"/>
      <c r="LMH76" s="1135"/>
      <c r="LMI76" s="1135"/>
      <c r="LMJ76" s="1135"/>
      <c r="LMK76" s="1135"/>
      <c r="LML76" s="1135"/>
      <c r="LMM76" s="1135"/>
      <c r="LMN76" s="1135"/>
      <c r="LMO76" s="1135"/>
      <c r="LMP76" s="1135"/>
      <c r="LMQ76" s="1135"/>
      <c r="LMR76" s="1135"/>
      <c r="LMS76" s="1135"/>
      <c r="LMT76" s="1135"/>
      <c r="LMU76" s="1135"/>
      <c r="LMV76" s="1135"/>
      <c r="LMW76" s="1135"/>
      <c r="LMX76" s="1135"/>
      <c r="LMY76" s="1135"/>
      <c r="LMZ76" s="1135"/>
      <c r="LNA76" s="1135"/>
      <c r="LNB76" s="1135"/>
      <c r="LNC76" s="1135"/>
      <c r="LND76" s="1135"/>
      <c r="LNE76" s="1135"/>
      <c r="LNF76" s="1135"/>
      <c r="LNG76" s="1135"/>
      <c r="LNH76" s="1135"/>
      <c r="LNI76" s="1135"/>
      <c r="LNJ76" s="1135"/>
      <c r="LNK76" s="1135"/>
      <c r="LNL76" s="1135"/>
      <c r="LNM76" s="1135"/>
      <c r="LNN76" s="1135"/>
      <c r="LNO76" s="1135"/>
      <c r="LNP76" s="1135"/>
      <c r="LNQ76" s="1135"/>
      <c r="LNR76" s="1135"/>
      <c r="LNS76" s="1135"/>
      <c r="LNT76" s="1135"/>
      <c r="LNU76" s="1135"/>
      <c r="LNV76" s="1135"/>
      <c r="LNW76" s="1135"/>
      <c r="LNX76" s="1135"/>
      <c r="LNY76" s="1135"/>
      <c r="LNZ76" s="1135"/>
      <c r="LOA76" s="1135"/>
      <c r="LOB76" s="1135"/>
      <c r="LOC76" s="1135"/>
      <c r="LOD76" s="1135"/>
      <c r="LOE76" s="1135"/>
      <c r="LOF76" s="1135"/>
      <c r="LOG76" s="1135"/>
      <c r="LOH76" s="1135"/>
      <c r="LOI76" s="1135"/>
      <c r="LOJ76" s="1135"/>
      <c r="LOK76" s="1135"/>
      <c r="LOL76" s="1135"/>
      <c r="LOM76" s="1135"/>
      <c r="LON76" s="1135"/>
      <c r="LOO76" s="1135"/>
      <c r="LOP76" s="1135"/>
      <c r="LOQ76" s="1135"/>
      <c r="LOR76" s="1135"/>
      <c r="LOS76" s="1135"/>
      <c r="LOT76" s="1135"/>
      <c r="LOU76" s="1135"/>
      <c r="LOV76" s="1135"/>
      <c r="LOW76" s="1135"/>
      <c r="LOX76" s="1135"/>
      <c r="LOY76" s="1135"/>
      <c r="LOZ76" s="1135"/>
      <c r="LPA76" s="1135"/>
      <c r="LPB76" s="1135"/>
      <c r="LPC76" s="1135"/>
      <c r="LPD76" s="1135"/>
      <c r="LPE76" s="1135"/>
      <c r="LPF76" s="1135"/>
      <c r="LPG76" s="1135"/>
      <c r="LPH76" s="1135"/>
      <c r="LPI76" s="1135"/>
      <c r="LPJ76" s="1135"/>
      <c r="LPK76" s="1135"/>
      <c r="LPL76" s="1135"/>
      <c r="LPM76" s="1135"/>
      <c r="LPN76" s="1135"/>
      <c r="LPO76" s="1135"/>
      <c r="LPP76" s="1135"/>
      <c r="LPQ76" s="1135"/>
      <c r="LPR76" s="1135"/>
      <c r="LPS76" s="1135"/>
      <c r="LPT76" s="1135"/>
      <c r="LPU76" s="1135"/>
      <c r="LPV76" s="1135"/>
      <c r="LPW76" s="1135"/>
      <c r="LPX76" s="1135"/>
      <c r="LPY76" s="1135"/>
      <c r="LPZ76" s="1135"/>
      <c r="LQA76" s="1135"/>
      <c r="LQB76" s="1135"/>
      <c r="LQC76" s="1135"/>
      <c r="LQD76" s="1135"/>
      <c r="LQE76" s="1135"/>
      <c r="LQF76" s="1135"/>
      <c r="LQG76" s="1135"/>
      <c r="LQH76" s="1135"/>
      <c r="LQI76" s="1135"/>
      <c r="LQJ76" s="1135"/>
      <c r="LQK76" s="1135"/>
      <c r="LQL76" s="1135"/>
      <c r="LQM76" s="1135"/>
      <c r="LQN76" s="1135"/>
      <c r="LQO76" s="1135"/>
      <c r="LQP76" s="1135"/>
      <c r="LQQ76" s="1135"/>
      <c r="LQR76" s="1135"/>
      <c r="LQS76" s="1135"/>
      <c r="LQT76" s="1135"/>
      <c r="LQU76" s="1135"/>
      <c r="LQV76" s="1135"/>
      <c r="LQW76" s="1135"/>
      <c r="LQX76" s="1135"/>
      <c r="LQY76" s="1135"/>
      <c r="LQZ76" s="1135"/>
      <c r="LRA76" s="1135"/>
      <c r="LRB76" s="1135"/>
      <c r="LRC76" s="1135"/>
      <c r="LRD76" s="1135"/>
      <c r="LRE76" s="1135"/>
      <c r="LRF76" s="1135"/>
      <c r="LRG76" s="1135"/>
      <c r="LRH76" s="1135"/>
      <c r="LRI76" s="1135"/>
      <c r="LRJ76" s="1135"/>
      <c r="LRK76" s="1135"/>
      <c r="LRL76" s="1135"/>
      <c r="LRM76" s="1135"/>
      <c r="LRN76" s="1135"/>
      <c r="LRO76" s="1135"/>
      <c r="LRP76" s="1135"/>
      <c r="LRQ76" s="1135"/>
      <c r="LRR76" s="1135"/>
      <c r="LRS76" s="1135"/>
      <c r="LRT76" s="1135"/>
      <c r="LRU76" s="1135"/>
      <c r="LRV76" s="1135"/>
      <c r="LRW76" s="1135"/>
      <c r="LRX76" s="1135"/>
      <c r="LRY76" s="1135"/>
      <c r="LRZ76" s="1135"/>
      <c r="LSA76" s="1135"/>
      <c r="LSB76" s="1135"/>
      <c r="LSC76" s="1135"/>
      <c r="LSD76" s="1135"/>
      <c r="LSE76" s="1135"/>
      <c r="LSF76" s="1135"/>
      <c r="LSG76" s="1135"/>
      <c r="LSH76" s="1135"/>
      <c r="LSI76" s="1135"/>
      <c r="LSJ76" s="1135"/>
      <c r="LSK76" s="1135"/>
      <c r="LSL76" s="1135"/>
      <c r="LSM76" s="1135"/>
      <c r="LSN76" s="1135"/>
      <c r="LSO76" s="1135"/>
      <c r="LSP76" s="1135"/>
      <c r="LSQ76" s="1135"/>
      <c r="LSR76" s="1135"/>
      <c r="LSS76" s="1135"/>
      <c r="LST76" s="1135"/>
      <c r="LSU76" s="1135"/>
      <c r="LSV76" s="1135"/>
      <c r="LSW76" s="1135"/>
      <c r="LSX76" s="1135"/>
      <c r="LSY76" s="1135"/>
      <c r="LSZ76" s="1135"/>
      <c r="LTA76" s="1135"/>
      <c r="LTB76" s="1135"/>
      <c r="LTC76" s="1135"/>
      <c r="LTD76" s="1135"/>
      <c r="LTE76" s="1135"/>
      <c r="LTF76" s="1135"/>
      <c r="LTG76" s="1135"/>
      <c r="LTH76" s="1135"/>
      <c r="LTI76" s="1135"/>
      <c r="LTJ76" s="1135"/>
      <c r="LTK76" s="1135"/>
      <c r="LTL76" s="1135"/>
      <c r="LTM76" s="1135"/>
      <c r="LTN76" s="1135"/>
      <c r="LTO76" s="1135"/>
      <c r="LTP76" s="1135"/>
      <c r="LTQ76" s="1135"/>
      <c r="LTR76" s="1135"/>
      <c r="LTS76" s="1135"/>
      <c r="LTT76" s="1135"/>
      <c r="LTU76" s="1135"/>
      <c r="LTV76" s="1135"/>
      <c r="LTW76" s="1135"/>
      <c r="LTX76" s="1135"/>
      <c r="LTY76" s="1135"/>
      <c r="LTZ76" s="1135"/>
      <c r="LUA76" s="1135"/>
      <c r="LUB76" s="1135"/>
      <c r="LUC76" s="1135"/>
      <c r="LUD76" s="1135"/>
      <c r="LUE76" s="1135"/>
      <c r="LUF76" s="1135"/>
      <c r="LUG76" s="1135"/>
      <c r="LUH76" s="1135"/>
      <c r="LUI76" s="1135"/>
      <c r="LUJ76" s="1135"/>
      <c r="LUK76" s="1135"/>
      <c r="LUL76" s="1135"/>
      <c r="LUM76" s="1135"/>
      <c r="LUN76" s="1135"/>
      <c r="LUO76" s="1135"/>
      <c r="LUP76" s="1135"/>
      <c r="LUQ76" s="1135"/>
      <c r="LUR76" s="1135"/>
      <c r="LUS76" s="1135"/>
      <c r="LUT76" s="1135"/>
      <c r="LUU76" s="1135"/>
      <c r="LUV76" s="1135"/>
      <c r="LUW76" s="1135"/>
      <c r="LUX76" s="1135"/>
      <c r="LUY76" s="1135"/>
      <c r="LUZ76" s="1135"/>
      <c r="LVA76" s="1135"/>
      <c r="LVB76" s="1135"/>
      <c r="LVC76" s="1135"/>
      <c r="LVD76" s="1135"/>
      <c r="LVE76" s="1135"/>
      <c r="LVF76" s="1135"/>
      <c r="LVG76" s="1135"/>
      <c r="LVH76" s="1135"/>
      <c r="LVI76" s="1135"/>
      <c r="LVJ76" s="1135"/>
      <c r="LVK76" s="1135"/>
      <c r="LVL76" s="1135"/>
      <c r="LVM76" s="1135"/>
      <c r="LVN76" s="1135"/>
      <c r="LVO76" s="1135"/>
      <c r="LVP76" s="1135"/>
      <c r="LVQ76" s="1135"/>
      <c r="LVR76" s="1135"/>
      <c r="LVS76" s="1135"/>
      <c r="LVT76" s="1135"/>
      <c r="LVU76" s="1135"/>
      <c r="LVV76" s="1135"/>
      <c r="LVW76" s="1135"/>
      <c r="LVX76" s="1135"/>
      <c r="LVY76" s="1135"/>
      <c r="LVZ76" s="1135"/>
      <c r="LWA76" s="1135"/>
      <c r="LWB76" s="1135"/>
      <c r="LWC76" s="1135"/>
      <c r="LWD76" s="1135"/>
      <c r="LWE76" s="1135"/>
      <c r="LWF76" s="1135"/>
      <c r="LWG76" s="1135"/>
      <c r="LWH76" s="1135"/>
      <c r="LWI76" s="1135"/>
      <c r="LWJ76" s="1135"/>
      <c r="LWK76" s="1135"/>
      <c r="LWL76" s="1135"/>
      <c r="LWM76" s="1135"/>
      <c r="LWN76" s="1135"/>
      <c r="LWO76" s="1135"/>
      <c r="LWP76" s="1135"/>
      <c r="LWQ76" s="1135"/>
      <c r="LWR76" s="1135"/>
      <c r="LWS76" s="1135"/>
      <c r="LWT76" s="1135"/>
      <c r="LWU76" s="1135"/>
      <c r="LWV76" s="1135"/>
      <c r="LWW76" s="1135"/>
      <c r="LWX76" s="1135"/>
      <c r="LWY76" s="1135"/>
      <c r="LWZ76" s="1135"/>
      <c r="LXA76" s="1135"/>
      <c r="LXB76" s="1135"/>
      <c r="LXC76" s="1135"/>
      <c r="LXD76" s="1135"/>
      <c r="LXE76" s="1135"/>
      <c r="LXF76" s="1135"/>
      <c r="LXG76" s="1135"/>
      <c r="LXH76" s="1135"/>
      <c r="LXI76" s="1135"/>
      <c r="LXJ76" s="1135"/>
      <c r="LXK76" s="1135"/>
      <c r="LXL76" s="1135"/>
      <c r="LXM76" s="1135"/>
      <c r="LXN76" s="1135"/>
      <c r="LXO76" s="1135"/>
      <c r="LXP76" s="1135"/>
      <c r="LXQ76" s="1135"/>
      <c r="LXR76" s="1135"/>
      <c r="LXS76" s="1135"/>
      <c r="LXT76" s="1135"/>
      <c r="LXU76" s="1135"/>
      <c r="LXV76" s="1135"/>
      <c r="LXW76" s="1135"/>
      <c r="LXX76" s="1135"/>
      <c r="LXY76" s="1135"/>
      <c r="LXZ76" s="1135"/>
      <c r="LYA76" s="1135"/>
      <c r="LYB76" s="1135"/>
      <c r="LYC76" s="1135"/>
      <c r="LYD76" s="1135"/>
      <c r="LYE76" s="1135"/>
      <c r="LYF76" s="1135"/>
      <c r="LYG76" s="1135"/>
      <c r="LYH76" s="1135"/>
      <c r="LYI76" s="1135"/>
      <c r="LYJ76" s="1135"/>
      <c r="LYK76" s="1135"/>
      <c r="LYL76" s="1135"/>
      <c r="LYM76" s="1135"/>
      <c r="LYN76" s="1135"/>
      <c r="LYO76" s="1135"/>
      <c r="LYP76" s="1135"/>
      <c r="LYQ76" s="1135"/>
      <c r="LYR76" s="1135"/>
      <c r="LYS76" s="1135"/>
      <c r="LYT76" s="1135"/>
      <c r="LYU76" s="1135"/>
      <c r="LYV76" s="1135"/>
      <c r="LYW76" s="1135"/>
      <c r="LYX76" s="1135"/>
      <c r="LYY76" s="1135"/>
      <c r="LYZ76" s="1135"/>
      <c r="LZA76" s="1135"/>
      <c r="LZB76" s="1135"/>
      <c r="LZC76" s="1135"/>
      <c r="LZD76" s="1135"/>
      <c r="LZE76" s="1135"/>
      <c r="LZF76" s="1135"/>
      <c r="LZG76" s="1135"/>
      <c r="LZH76" s="1135"/>
      <c r="LZI76" s="1135"/>
      <c r="LZJ76" s="1135"/>
      <c r="LZK76" s="1135"/>
      <c r="LZL76" s="1135"/>
      <c r="LZM76" s="1135"/>
      <c r="LZN76" s="1135"/>
      <c r="LZO76" s="1135"/>
      <c r="LZP76" s="1135"/>
      <c r="LZQ76" s="1135"/>
      <c r="LZR76" s="1135"/>
      <c r="LZS76" s="1135"/>
      <c r="LZT76" s="1135"/>
      <c r="LZU76" s="1135"/>
      <c r="LZV76" s="1135"/>
      <c r="LZW76" s="1135"/>
      <c r="LZX76" s="1135"/>
      <c r="LZY76" s="1135"/>
      <c r="LZZ76" s="1135"/>
      <c r="MAA76" s="1135"/>
      <c r="MAB76" s="1135"/>
      <c r="MAC76" s="1135"/>
      <c r="MAD76" s="1135"/>
      <c r="MAE76" s="1135"/>
      <c r="MAF76" s="1135"/>
      <c r="MAG76" s="1135"/>
      <c r="MAH76" s="1135"/>
      <c r="MAI76" s="1135"/>
      <c r="MAJ76" s="1135"/>
      <c r="MAK76" s="1135"/>
      <c r="MAL76" s="1135"/>
      <c r="MAM76" s="1135"/>
      <c r="MAN76" s="1135"/>
      <c r="MAO76" s="1135"/>
      <c r="MAP76" s="1135"/>
      <c r="MAQ76" s="1135"/>
      <c r="MAR76" s="1135"/>
      <c r="MAS76" s="1135"/>
      <c r="MAT76" s="1135"/>
      <c r="MAU76" s="1135"/>
      <c r="MAV76" s="1135"/>
      <c r="MAW76" s="1135"/>
      <c r="MAX76" s="1135"/>
      <c r="MAY76" s="1135"/>
      <c r="MAZ76" s="1135"/>
      <c r="MBA76" s="1135"/>
      <c r="MBB76" s="1135"/>
      <c r="MBC76" s="1135"/>
      <c r="MBD76" s="1135"/>
      <c r="MBE76" s="1135"/>
      <c r="MBF76" s="1135"/>
      <c r="MBG76" s="1135"/>
      <c r="MBH76" s="1135"/>
      <c r="MBI76" s="1135"/>
      <c r="MBJ76" s="1135"/>
      <c r="MBK76" s="1135"/>
      <c r="MBL76" s="1135"/>
      <c r="MBM76" s="1135"/>
      <c r="MBN76" s="1135"/>
      <c r="MBO76" s="1135"/>
      <c r="MBP76" s="1135"/>
      <c r="MBQ76" s="1135"/>
      <c r="MBR76" s="1135"/>
      <c r="MBS76" s="1135"/>
      <c r="MBT76" s="1135"/>
      <c r="MBU76" s="1135"/>
      <c r="MBV76" s="1135"/>
      <c r="MBW76" s="1135"/>
      <c r="MBX76" s="1135"/>
      <c r="MBY76" s="1135"/>
      <c r="MBZ76" s="1135"/>
      <c r="MCA76" s="1135"/>
      <c r="MCB76" s="1135"/>
      <c r="MCC76" s="1135"/>
      <c r="MCD76" s="1135"/>
      <c r="MCE76" s="1135"/>
      <c r="MCF76" s="1135"/>
      <c r="MCG76" s="1135"/>
      <c r="MCH76" s="1135"/>
      <c r="MCI76" s="1135"/>
      <c r="MCJ76" s="1135"/>
      <c r="MCK76" s="1135"/>
      <c r="MCL76" s="1135"/>
      <c r="MCM76" s="1135"/>
      <c r="MCN76" s="1135"/>
      <c r="MCO76" s="1135"/>
      <c r="MCP76" s="1135"/>
      <c r="MCQ76" s="1135"/>
      <c r="MCR76" s="1135"/>
      <c r="MCS76" s="1135"/>
      <c r="MCT76" s="1135"/>
      <c r="MCU76" s="1135"/>
      <c r="MCV76" s="1135"/>
      <c r="MCW76" s="1135"/>
      <c r="MCX76" s="1135"/>
      <c r="MCY76" s="1135"/>
      <c r="MCZ76" s="1135"/>
      <c r="MDA76" s="1135"/>
      <c r="MDB76" s="1135"/>
      <c r="MDC76" s="1135"/>
      <c r="MDD76" s="1135"/>
      <c r="MDE76" s="1135"/>
      <c r="MDF76" s="1135"/>
      <c r="MDG76" s="1135"/>
      <c r="MDH76" s="1135"/>
      <c r="MDI76" s="1135"/>
      <c r="MDJ76" s="1135"/>
      <c r="MDK76" s="1135"/>
      <c r="MDL76" s="1135"/>
      <c r="MDM76" s="1135"/>
      <c r="MDN76" s="1135"/>
      <c r="MDO76" s="1135"/>
      <c r="MDP76" s="1135"/>
      <c r="MDQ76" s="1135"/>
      <c r="MDR76" s="1135"/>
      <c r="MDS76" s="1135"/>
      <c r="MDT76" s="1135"/>
      <c r="MDU76" s="1135"/>
      <c r="MDV76" s="1135"/>
      <c r="MDW76" s="1135"/>
      <c r="MDX76" s="1135"/>
      <c r="MDY76" s="1135"/>
      <c r="MDZ76" s="1135"/>
      <c r="MEA76" s="1135"/>
      <c r="MEB76" s="1135"/>
      <c r="MEC76" s="1135"/>
      <c r="MED76" s="1135"/>
      <c r="MEE76" s="1135"/>
      <c r="MEF76" s="1135"/>
      <c r="MEG76" s="1135"/>
      <c r="MEH76" s="1135"/>
      <c r="MEI76" s="1135"/>
      <c r="MEJ76" s="1135"/>
      <c r="MEK76" s="1135"/>
      <c r="MEL76" s="1135"/>
      <c r="MEM76" s="1135"/>
      <c r="MEN76" s="1135"/>
      <c r="MEO76" s="1135"/>
      <c r="MEP76" s="1135"/>
      <c r="MEQ76" s="1135"/>
      <c r="MER76" s="1135"/>
      <c r="MES76" s="1135"/>
      <c r="MET76" s="1135"/>
      <c r="MEU76" s="1135"/>
      <c r="MEV76" s="1135"/>
      <c r="MEW76" s="1135"/>
      <c r="MEX76" s="1135"/>
      <c r="MEY76" s="1135"/>
      <c r="MEZ76" s="1135"/>
      <c r="MFA76" s="1135"/>
      <c r="MFB76" s="1135"/>
      <c r="MFC76" s="1135"/>
      <c r="MFD76" s="1135"/>
      <c r="MFE76" s="1135"/>
      <c r="MFF76" s="1135"/>
      <c r="MFG76" s="1135"/>
      <c r="MFH76" s="1135"/>
      <c r="MFI76" s="1135"/>
      <c r="MFJ76" s="1135"/>
      <c r="MFK76" s="1135"/>
      <c r="MFL76" s="1135"/>
      <c r="MFM76" s="1135"/>
      <c r="MFN76" s="1135"/>
      <c r="MFO76" s="1135"/>
      <c r="MFP76" s="1135"/>
      <c r="MFQ76" s="1135"/>
      <c r="MFR76" s="1135"/>
      <c r="MFS76" s="1135"/>
      <c r="MFT76" s="1135"/>
      <c r="MFU76" s="1135"/>
      <c r="MFV76" s="1135"/>
      <c r="MFW76" s="1135"/>
      <c r="MFX76" s="1135"/>
      <c r="MFY76" s="1135"/>
      <c r="MFZ76" s="1135"/>
      <c r="MGA76" s="1135"/>
      <c r="MGB76" s="1135"/>
      <c r="MGC76" s="1135"/>
      <c r="MGD76" s="1135"/>
      <c r="MGE76" s="1135"/>
      <c r="MGF76" s="1135"/>
      <c r="MGG76" s="1135"/>
      <c r="MGH76" s="1135"/>
      <c r="MGI76" s="1135"/>
      <c r="MGJ76" s="1135"/>
      <c r="MGK76" s="1135"/>
      <c r="MGL76" s="1135"/>
      <c r="MGM76" s="1135"/>
      <c r="MGN76" s="1135"/>
      <c r="MGO76" s="1135"/>
      <c r="MGP76" s="1135"/>
      <c r="MGQ76" s="1135"/>
      <c r="MGR76" s="1135"/>
      <c r="MGS76" s="1135"/>
      <c r="MGT76" s="1135"/>
      <c r="MGU76" s="1135"/>
      <c r="MGV76" s="1135"/>
      <c r="MGW76" s="1135"/>
      <c r="MGX76" s="1135"/>
      <c r="MGY76" s="1135"/>
      <c r="MGZ76" s="1135"/>
      <c r="MHA76" s="1135"/>
      <c r="MHB76" s="1135"/>
      <c r="MHC76" s="1135"/>
      <c r="MHD76" s="1135"/>
      <c r="MHE76" s="1135"/>
      <c r="MHF76" s="1135"/>
      <c r="MHG76" s="1135"/>
      <c r="MHH76" s="1135"/>
      <c r="MHI76" s="1135"/>
      <c r="MHJ76" s="1135"/>
      <c r="MHK76" s="1135"/>
      <c r="MHL76" s="1135"/>
      <c r="MHM76" s="1135"/>
      <c r="MHN76" s="1135"/>
      <c r="MHO76" s="1135"/>
      <c r="MHP76" s="1135"/>
      <c r="MHQ76" s="1135"/>
      <c r="MHR76" s="1135"/>
      <c r="MHS76" s="1135"/>
      <c r="MHT76" s="1135"/>
      <c r="MHU76" s="1135"/>
      <c r="MHV76" s="1135"/>
      <c r="MHW76" s="1135"/>
      <c r="MHX76" s="1135"/>
      <c r="MHY76" s="1135"/>
      <c r="MHZ76" s="1135"/>
      <c r="MIA76" s="1135"/>
      <c r="MIB76" s="1135"/>
      <c r="MIC76" s="1135"/>
      <c r="MID76" s="1135"/>
      <c r="MIE76" s="1135"/>
      <c r="MIF76" s="1135"/>
      <c r="MIG76" s="1135"/>
      <c r="MIH76" s="1135"/>
      <c r="MII76" s="1135"/>
      <c r="MIJ76" s="1135"/>
      <c r="MIK76" s="1135"/>
      <c r="MIL76" s="1135"/>
      <c r="MIM76" s="1135"/>
      <c r="MIN76" s="1135"/>
      <c r="MIO76" s="1135"/>
      <c r="MIP76" s="1135"/>
      <c r="MIQ76" s="1135"/>
      <c r="MIR76" s="1135"/>
      <c r="MIS76" s="1135"/>
      <c r="MIT76" s="1135"/>
      <c r="MIU76" s="1135"/>
      <c r="MIV76" s="1135"/>
      <c r="MIW76" s="1135"/>
      <c r="MIX76" s="1135"/>
      <c r="MIY76" s="1135"/>
      <c r="MIZ76" s="1135"/>
      <c r="MJA76" s="1135"/>
      <c r="MJB76" s="1135"/>
      <c r="MJC76" s="1135"/>
      <c r="MJD76" s="1135"/>
      <c r="MJE76" s="1135"/>
      <c r="MJF76" s="1135"/>
      <c r="MJG76" s="1135"/>
      <c r="MJH76" s="1135"/>
      <c r="MJI76" s="1135"/>
      <c r="MJJ76" s="1135"/>
      <c r="MJK76" s="1135"/>
      <c r="MJL76" s="1135"/>
      <c r="MJM76" s="1135"/>
      <c r="MJN76" s="1135"/>
      <c r="MJO76" s="1135"/>
      <c r="MJP76" s="1135"/>
      <c r="MJQ76" s="1135"/>
      <c r="MJR76" s="1135"/>
      <c r="MJS76" s="1135"/>
      <c r="MJT76" s="1135"/>
      <c r="MJU76" s="1135"/>
      <c r="MJV76" s="1135"/>
      <c r="MJW76" s="1135"/>
      <c r="MJX76" s="1135"/>
      <c r="MJY76" s="1135"/>
      <c r="MJZ76" s="1135"/>
      <c r="MKA76" s="1135"/>
      <c r="MKB76" s="1135"/>
      <c r="MKC76" s="1135"/>
      <c r="MKD76" s="1135"/>
      <c r="MKE76" s="1135"/>
      <c r="MKF76" s="1135"/>
      <c r="MKG76" s="1135"/>
      <c r="MKH76" s="1135"/>
      <c r="MKI76" s="1135"/>
      <c r="MKJ76" s="1135"/>
      <c r="MKK76" s="1135"/>
      <c r="MKL76" s="1135"/>
      <c r="MKM76" s="1135"/>
      <c r="MKN76" s="1135"/>
      <c r="MKO76" s="1135"/>
      <c r="MKP76" s="1135"/>
      <c r="MKQ76" s="1135"/>
      <c r="MKR76" s="1135"/>
      <c r="MKS76" s="1135"/>
      <c r="MKT76" s="1135"/>
      <c r="MKU76" s="1135"/>
      <c r="MKV76" s="1135"/>
      <c r="MKW76" s="1135"/>
      <c r="MKX76" s="1135"/>
      <c r="MKY76" s="1135"/>
      <c r="MKZ76" s="1135"/>
      <c r="MLA76" s="1135"/>
      <c r="MLB76" s="1135"/>
      <c r="MLC76" s="1135"/>
      <c r="MLD76" s="1135"/>
      <c r="MLE76" s="1135"/>
      <c r="MLF76" s="1135"/>
      <c r="MLG76" s="1135"/>
      <c r="MLH76" s="1135"/>
      <c r="MLI76" s="1135"/>
      <c r="MLJ76" s="1135"/>
      <c r="MLK76" s="1135"/>
      <c r="MLL76" s="1135"/>
      <c r="MLM76" s="1135"/>
      <c r="MLN76" s="1135"/>
      <c r="MLO76" s="1135"/>
      <c r="MLP76" s="1135"/>
      <c r="MLQ76" s="1135"/>
      <c r="MLR76" s="1135"/>
      <c r="MLS76" s="1135"/>
      <c r="MLT76" s="1135"/>
      <c r="MLU76" s="1135"/>
      <c r="MLV76" s="1135"/>
      <c r="MLW76" s="1135"/>
      <c r="MLX76" s="1135"/>
      <c r="MLY76" s="1135"/>
      <c r="MLZ76" s="1135"/>
      <c r="MMA76" s="1135"/>
      <c r="MMB76" s="1135"/>
      <c r="MMC76" s="1135"/>
      <c r="MMD76" s="1135"/>
      <c r="MME76" s="1135"/>
      <c r="MMF76" s="1135"/>
      <c r="MMG76" s="1135"/>
      <c r="MMH76" s="1135"/>
      <c r="MMI76" s="1135"/>
      <c r="MMJ76" s="1135"/>
      <c r="MMK76" s="1135"/>
      <c r="MML76" s="1135"/>
      <c r="MMM76" s="1135"/>
      <c r="MMN76" s="1135"/>
      <c r="MMO76" s="1135"/>
      <c r="MMP76" s="1135"/>
      <c r="MMQ76" s="1135"/>
      <c r="MMR76" s="1135"/>
      <c r="MMS76" s="1135"/>
      <c r="MMT76" s="1135"/>
      <c r="MMU76" s="1135"/>
      <c r="MMV76" s="1135"/>
      <c r="MMW76" s="1135"/>
      <c r="MMX76" s="1135"/>
      <c r="MMY76" s="1135"/>
      <c r="MMZ76" s="1135"/>
      <c r="MNA76" s="1135"/>
      <c r="MNB76" s="1135"/>
      <c r="MNC76" s="1135"/>
      <c r="MND76" s="1135"/>
      <c r="MNE76" s="1135"/>
      <c r="MNF76" s="1135"/>
      <c r="MNG76" s="1135"/>
      <c r="MNH76" s="1135"/>
      <c r="MNI76" s="1135"/>
      <c r="MNJ76" s="1135"/>
      <c r="MNK76" s="1135"/>
      <c r="MNL76" s="1135"/>
      <c r="MNM76" s="1135"/>
      <c r="MNN76" s="1135"/>
      <c r="MNO76" s="1135"/>
      <c r="MNP76" s="1135"/>
      <c r="MNQ76" s="1135"/>
      <c r="MNR76" s="1135"/>
      <c r="MNS76" s="1135"/>
      <c r="MNT76" s="1135"/>
      <c r="MNU76" s="1135"/>
      <c r="MNV76" s="1135"/>
      <c r="MNW76" s="1135"/>
      <c r="MNX76" s="1135"/>
      <c r="MNY76" s="1135"/>
      <c r="MNZ76" s="1135"/>
      <c r="MOA76" s="1135"/>
      <c r="MOB76" s="1135"/>
      <c r="MOC76" s="1135"/>
      <c r="MOD76" s="1135"/>
      <c r="MOE76" s="1135"/>
      <c r="MOF76" s="1135"/>
      <c r="MOG76" s="1135"/>
      <c r="MOH76" s="1135"/>
      <c r="MOI76" s="1135"/>
      <c r="MOJ76" s="1135"/>
      <c r="MOK76" s="1135"/>
      <c r="MOL76" s="1135"/>
      <c r="MOM76" s="1135"/>
      <c r="MON76" s="1135"/>
      <c r="MOO76" s="1135"/>
      <c r="MOP76" s="1135"/>
      <c r="MOQ76" s="1135"/>
      <c r="MOR76" s="1135"/>
      <c r="MOS76" s="1135"/>
      <c r="MOT76" s="1135"/>
      <c r="MOU76" s="1135"/>
      <c r="MOV76" s="1135"/>
      <c r="MOW76" s="1135"/>
      <c r="MOX76" s="1135"/>
      <c r="MOY76" s="1135"/>
      <c r="MOZ76" s="1135"/>
      <c r="MPA76" s="1135"/>
      <c r="MPB76" s="1135"/>
      <c r="MPC76" s="1135"/>
      <c r="MPD76" s="1135"/>
      <c r="MPE76" s="1135"/>
      <c r="MPF76" s="1135"/>
      <c r="MPG76" s="1135"/>
      <c r="MPH76" s="1135"/>
      <c r="MPI76" s="1135"/>
      <c r="MPJ76" s="1135"/>
      <c r="MPK76" s="1135"/>
      <c r="MPL76" s="1135"/>
      <c r="MPM76" s="1135"/>
      <c r="MPN76" s="1135"/>
      <c r="MPO76" s="1135"/>
      <c r="MPP76" s="1135"/>
      <c r="MPQ76" s="1135"/>
      <c r="MPR76" s="1135"/>
      <c r="MPS76" s="1135"/>
      <c r="MPT76" s="1135"/>
      <c r="MPU76" s="1135"/>
      <c r="MPV76" s="1135"/>
      <c r="MPW76" s="1135"/>
      <c r="MPX76" s="1135"/>
      <c r="MPY76" s="1135"/>
      <c r="MPZ76" s="1135"/>
      <c r="MQA76" s="1135"/>
      <c r="MQB76" s="1135"/>
      <c r="MQC76" s="1135"/>
      <c r="MQD76" s="1135"/>
      <c r="MQE76" s="1135"/>
      <c r="MQF76" s="1135"/>
      <c r="MQG76" s="1135"/>
      <c r="MQH76" s="1135"/>
      <c r="MQI76" s="1135"/>
      <c r="MQJ76" s="1135"/>
      <c r="MQK76" s="1135"/>
      <c r="MQL76" s="1135"/>
      <c r="MQM76" s="1135"/>
      <c r="MQN76" s="1135"/>
      <c r="MQO76" s="1135"/>
      <c r="MQP76" s="1135"/>
      <c r="MQQ76" s="1135"/>
      <c r="MQR76" s="1135"/>
      <c r="MQS76" s="1135"/>
      <c r="MQT76" s="1135"/>
      <c r="MQU76" s="1135"/>
      <c r="MQV76" s="1135"/>
      <c r="MQW76" s="1135"/>
      <c r="MQX76" s="1135"/>
      <c r="MQY76" s="1135"/>
      <c r="MQZ76" s="1135"/>
      <c r="MRA76" s="1135"/>
      <c r="MRB76" s="1135"/>
      <c r="MRC76" s="1135"/>
      <c r="MRD76" s="1135"/>
      <c r="MRE76" s="1135"/>
      <c r="MRF76" s="1135"/>
      <c r="MRG76" s="1135"/>
      <c r="MRH76" s="1135"/>
      <c r="MRI76" s="1135"/>
      <c r="MRJ76" s="1135"/>
      <c r="MRK76" s="1135"/>
      <c r="MRL76" s="1135"/>
      <c r="MRM76" s="1135"/>
      <c r="MRN76" s="1135"/>
      <c r="MRO76" s="1135"/>
      <c r="MRP76" s="1135"/>
      <c r="MRQ76" s="1135"/>
      <c r="MRR76" s="1135"/>
      <c r="MRS76" s="1135"/>
      <c r="MRT76" s="1135"/>
      <c r="MRU76" s="1135"/>
      <c r="MRV76" s="1135"/>
      <c r="MRW76" s="1135"/>
      <c r="MRX76" s="1135"/>
      <c r="MRY76" s="1135"/>
      <c r="MRZ76" s="1135"/>
      <c r="MSA76" s="1135"/>
      <c r="MSB76" s="1135"/>
      <c r="MSC76" s="1135"/>
      <c r="MSD76" s="1135"/>
      <c r="MSE76" s="1135"/>
      <c r="MSF76" s="1135"/>
      <c r="MSG76" s="1135"/>
      <c r="MSH76" s="1135"/>
      <c r="MSI76" s="1135"/>
      <c r="MSJ76" s="1135"/>
      <c r="MSK76" s="1135"/>
      <c r="MSL76" s="1135"/>
      <c r="MSM76" s="1135"/>
      <c r="MSN76" s="1135"/>
      <c r="MSO76" s="1135"/>
      <c r="MSP76" s="1135"/>
      <c r="MSQ76" s="1135"/>
      <c r="MSR76" s="1135"/>
      <c r="MSS76" s="1135"/>
      <c r="MST76" s="1135"/>
      <c r="MSU76" s="1135"/>
      <c r="MSV76" s="1135"/>
      <c r="MSW76" s="1135"/>
      <c r="MSX76" s="1135"/>
      <c r="MSY76" s="1135"/>
      <c r="MSZ76" s="1135"/>
      <c r="MTA76" s="1135"/>
      <c r="MTB76" s="1135"/>
      <c r="MTC76" s="1135"/>
      <c r="MTD76" s="1135"/>
      <c r="MTE76" s="1135"/>
      <c r="MTF76" s="1135"/>
      <c r="MTG76" s="1135"/>
      <c r="MTH76" s="1135"/>
      <c r="MTI76" s="1135"/>
      <c r="MTJ76" s="1135"/>
      <c r="MTK76" s="1135"/>
      <c r="MTL76" s="1135"/>
      <c r="MTM76" s="1135"/>
      <c r="MTN76" s="1135"/>
      <c r="MTO76" s="1135"/>
      <c r="MTP76" s="1135"/>
      <c r="MTQ76" s="1135"/>
      <c r="MTR76" s="1135"/>
      <c r="MTS76" s="1135"/>
      <c r="MTT76" s="1135"/>
      <c r="MTU76" s="1135"/>
      <c r="MTV76" s="1135"/>
      <c r="MTW76" s="1135"/>
      <c r="MTX76" s="1135"/>
      <c r="MTY76" s="1135"/>
      <c r="MTZ76" s="1135"/>
      <c r="MUA76" s="1135"/>
      <c r="MUB76" s="1135"/>
      <c r="MUC76" s="1135"/>
      <c r="MUD76" s="1135"/>
      <c r="MUE76" s="1135"/>
      <c r="MUF76" s="1135"/>
      <c r="MUG76" s="1135"/>
      <c r="MUH76" s="1135"/>
      <c r="MUI76" s="1135"/>
      <c r="MUJ76" s="1135"/>
      <c r="MUK76" s="1135"/>
      <c r="MUL76" s="1135"/>
      <c r="MUM76" s="1135"/>
      <c r="MUN76" s="1135"/>
      <c r="MUO76" s="1135"/>
      <c r="MUP76" s="1135"/>
      <c r="MUQ76" s="1135"/>
      <c r="MUR76" s="1135"/>
      <c r="MUS76" s="1135"/>
      <c r="MUT76" s="1135"/>
      <c r="MUU76" s="1135"/>
      <c r="MUV76" s="1135"/>
      <c r="MUW76" s="1135"/>
      <c r="MUX76" s="1135"/>
      <c r="MUY76" s="1135"/>
      <c r="MUZ76" s="1135"/>
      <c r="MVA76" s="1135"/>
      <c r="MVB76" s="1135"/>
      <c r="MVC76" s="1135"/>
      <c r="MVD76" s="1135"/>
      <c r="MVE76" s="1135"/>
      <c r="MVF76" s="1135"/>
      <c r="MVG76" s="1135"/>
      <c r="MVH76" s="1135"/>
      <c r="MVI76" s="1135"/>
      <c r="MVJ76" s="1135"/>
      <c r="MVK76" s="1135"/>
      <c r="MVL76" s="1135"/>
      <c r="MVM76" s="1135"/>
      <c r="MVN76" s="1135"/>
      <c r="MVO76" s="1135"/>
      <c r="MVP76" s="1135"/>
      <c r="MVQ76" s="1135"/>
      <c r="MVR76" s="1135"/>
      <c r="MVS76" s="1135"/>
      <c r="MVT76" s="1135"/>
      <c r="MVU76" s="1135"/>
      <c r="MVV76" s="1135"/>
      <c r="MVW76" s="1135"/>
      <c r="MVX76" s="1135"/>
      <c r="MVY76" s="1135"/>
      <c r="MVZ76" s="1135"/>
      <c r="MWA76" s="1135"/>
      <c r="MWB76" s="1135"/>
      <c r="MWC76" s="1135"/>
      <c r="MWD76" s="1135"/>
      <c r="MWE76" s="1135"/>
      <c r="MWF76" s="1135"/>
      <c r="MWG76" s="1135"/>
      <c r="MWH76" s="1135"/>
      <c r="MWI76" s="1135"/>
      <c r="MWJ76" s="1135"/>
      <c r="MWK76" s="1135"/>
      <c r="MWL76" s="1135"/>
      <c r="MWM76" s="1135"/>
      <c r="MWN76" s="1135"/>
      <c r="MWO76" s="1135"/>
      <c r="MWP76" s="1135"/>
      <c r="MWQ76" s="1135"/>
      <c r="MWR76" s="1135"/>
      <c r="MWS76" s="1135"/>
      <c r="MWT76" s="1135"/>
      <c r="MWU76" s="1135"/>
      <c r="MWV76" s="1135"/>
      <c r="MWW76" s="1135"/>
      <c r="MWX76" s="1135"/>
      <c r="MWY76" s="1135"/>
      <c r="MWZ76" s="1135"/>
      <c r="MXA76" s="1135"/>
      <c r="MXB76" s="1135"/>
      <c r="MXC76" s="1135"/>
      <c r="MXD76" s="1135"/>
      <c r="MXE76" s="1135"/>
      <c r="MXF76" s="1135"/>
      <c r="MXG76" s="1135"/>
      <c r="MXH76" s="1135"/>
      <c r="MXI76" s="1135"/>
      <c r="MXJ76" s="1135"/>
      <c r="MXK76" s="1135"/>
      <c r="MXL76" s="1135"/>
      <c r="MXM76" s="1135"/>
      <c r="MXN76" s="1135"/>
      <c r="MXO76" s="1135"/>
      <c r="MXP76" s="1135"/>
      <c r="MXQ76" s="1135"/>
      <c r="MXR76" s="1135"/>
      <c r="MXS76" s="1135"/>
      <c r="MXT76" s="1135"/>
      <c r="MXU76" s="1135"/>
      <c r="MXV76" s="1135"/>
      <c r="MXW76" s="1135"/>
      <c r="MXX76" s="1135"/>
      <c r="MXY76" s="1135"/>
      <c r="MXZ76" s="1135"/>
      <c r="MYA76" s="1135"/>
      <c r="MYB76" s="1135"/>
      <c r="MYC76" s="1135"/>
      <c r="MYD76" s="1135"/>
      <c r="MYE76" s="1135"/>
      <c r="MYF76" s="1135"/>
      <c r="MYG76" s="1135"/>
      <c r="MYH76" s="1135"/>
      <c r="MYI76" s="1135"/>
      <c r="MYJ76" s="1135"/>
      <c r="MYK76" s="1135"/>
      <c r="MYL76" s="1135"/>
      <c r="MYM76" s="1135"/>
      <c r="MYN76" s="1135"/>
      <c r="MYO76" s="1135"/>
      <c r="MYP76" s="1135"/>
      <c r="MYQ76" s="1135"/>
      <c r="MYR76" s="1135"/>
      <c r="MYS76" s="1135"/>
      <c r="MYT76" s="1135"/>
      <c r="MYU76" s="1135"/>
      <c r="MYV76" s="1135"/>
      <c r="MYW76" s="1135"/>
      <c r="MYX76" s="1135"/>
      <c r="MYY76" s="1135"/>
      <c r="MYZ76" s="1135"/>
      <c r="MZA76" s="1135"/>
      <c r="MZB76" s="1135"/>
      <c r="MZC76" s="1135"/>
      <c r="MZD76" s="1135"/>
      <c r="MZE76" s="1135"/>
      <c r="MZF76" s="1135"/>
      <c r="MZG76" s="1135"/>
      <c r="MZH76" s="1135"/>
      <c r="MZI76" s="1135"/>
      <c r="MZJ76" s="1135"/>
      <c r="MZK76" s="1135"/>
      <c r="MZL76" s="1135"/>
      <c r="MZM76" s="1135"/>
      <c r="MZN76" s="1135"/>
      <c r="MZO76" s="1135"/>
      <c r="MZP76" s="1135"/>
      <c r="MZQ76" s="1135"/>
      <c r="MZR76" s="1135"/>
      <c r="MZS76" s="1135"/>
      <c r="MZT76" s="1135"/>
      <c r="MZU76" s="1135"/>
      <c r="MZV76" s="1135"/>
      <c r="MZW76" s="1135"/>
      <c r="MZX76" s="1135"/>
      <c r="MZY76" s="1135"/>
      <c r="MZZ76" s="1135"/>
      <c r="NAA76" s="1135"/>
      <c r="NAB76" s="1135"/>
      <c r="NAC76" s="1135"/>
      <c r="NAD76" s="1135"/>
      <c r="NAE76" s="1135"/>
      <c r="NAF76" s="1135"/>
      <c r="NAG76" s="1135"/>
      <c r="NAH76" s="1135"/>
      <c r="NAI76" s="1135"/>
      <c r="NAJ76" s="1135"/>
      <c r="NAK76" s="1135"/>
      <c r="NAL76" s="1135"/>
      <c r="NAM76" s="1135"/>
      <c r="NAN76" s="1135"/>
      <c r="NAO76" s="1135"/>
      <c r="NAP76" s="1135"/>
      <c r="NAQ76" s="1135"/>
      <c r="NAR76" s="1135"/>
      <c r="NAS76" s="1135"/>
      <c r="NAT76" s="1135"/>
      <c r="NAU76" s="1135"/>
      <c r="NAV76" s="1135"/>
      <c r="NAW76" s="1135"/>
      <c r="NAX76" s="1135"/>
      <c r="NAY76" s="1135"/>
      <c r="NAZ76" s="1135"/>
      <c r="NBA76" s="1135"/>
      <c r="NBB76" s="1135"/>
      <c r="NBC76" s="1135"/>
      <c r="NBD76" s="1135"/>
      <c r="NBE76" s="1135"/>
      <c r="NBF76" s="1135"/>
      <c r="NBG76" s="1135"/>
      <c r="NBH76" s="1135"/>
      <c r="NBI76" s="1135"/>
      <c r="NBJ76" s="1135"/>
      <c r="NBK76" s="1135"/>
      <c r="NBL76" s="1135"/>
      <c r="NBM76" s="1135"/>
      <c r="NBN76" s="1135"/>
      <c r="NBO76" s="1135"/>
      <c r="NBP76" s="1135"/>
      <c r="NBQ76" s="1135"/>
      <c r="NBR76" s="1135"/>
      <c r="NBS76" s="1135"/>
      <c r="NBT76" s="1135"/>
      <c r="NBU76" s="1135"/>
      <c r="NBV76" s="1135"/>
      <c r="NBW76" s="1135"/>
      <c r="NBX76" s="1135"/>
      <c r="NBY76" s="1135"/>
      <c r="NBZ76" s="1135"/>
      <c r="NCA76" s="1135"/>
      <c r="NCB76" s="1135"/>
      <c r="NCC76" s="1135"/>
      <c r="NCD76" s="1135"/>
      <c r="NCE76" s="1135"/>
      <c r="NCF76" s="1135"/>
      <c r="NCG76" s="1135"/>
      <c r="NCH76" s="1135"/>
      <c r="NCI76" s="1135"/>
      <c r="NCJ76" s="1135"/>
      <c r="NCK76" s="1135"/>
      <c r="NCL76" s="1135"/>
      <c r="NCM76" s="1135"/>
      <c r="NCN76" s="1135"/>
      <c r="NCO76" s="1135"/>
      <c r="NCP76" s="1135"/>
      <c r="NCQ76" s="1135"/>
      <c r="NCR76" s="1135"/>
      <c r="NCS76" s="1135"/>
      <c r="NCT76" s="1135"/>
      <c r="NCU76" s="1135"/>
      <c r="NCV76" s="1135"/>
      <c r="NCW76" s="1135"/>
      <c r="NCX76" s="1135"/>
      <c r="NCY76" s="1135"/>
      <c r="NCZ76" s="1135"/>
      <c r="NDA76" s="1135"/>
      <c r="NDB76" s="1135"/>
      <c r="NDC76" s="1135"/>
      <c r="NDD76" s="1135"/>
      <c r="NDE76" s="1135"/>
      <c r="NDF76" s="1135"/>
      <c r="NDG76" s="1135"/>
      <c r="NDH76" s="1135"/>
      <c r="NDI76" s="1135"/>
      <c r="NDJ76" s="1135"/>
      <c r="NDK76" s="1135"/>
      <c r="NDL76" s="1135"/>
      <c r="NDM76" s="1135"/>
      <c r="NDN76" s="1135"/>
      <c r="NDO76" s="1135"/>
      <c r="NDP76" s="1135"/>
      <c r="NDQ76" s="1135"/>
      <c r="NDR76" s="1135"/>
      <c r="NDS76" s="1135"/>
      <c r="NDT76" s="1135"/>
      <c r="NDU76" s="1135"/>
      <c r="NDV76" s="1135"/>
      <c r="NDW76" s="1135"/>
      <c r="NDX76" s="1135"/>
      <c r="NDY76" s="1135"/>
      <c r="NDZ76" s="1135"/>
      <c r="NEA76" s="1135"/>
      <c r="NEB76" s="1135"/>
      <c r="NEC76" s="1135"/>
      <c r="NED76" s="1135"/>
      <c r="NEE76" s="1135"/>
      <c r="NEF76" s="1135"/>
      <c r="NEG76" s="1135"/>
      <c r="NEH76" s="1135"/>
      <c r="NEI76" s="1135"/>
      <c r="NEJ76" s="1135"/>
      <c r="NEK76" s="1135"/>
      <c r="NEL76" s="1135"/>
      <c r="NEM76" s="1135"/>
      <c r="NEN76" s="1135"/>
      <c r="NEO76" s="1135"/>
      <c r="NEP76" s="1135"/>
      <c r="NEQ76" s="1135"/>
      <c r="NER76" s="1135"/>
      <c r="NES76" s="1135"/>
      <c r="NET76" s="1135"/>
      <c r="NEU76" s="1135"/>
      <c r="NEV76" s="1135"/>
      <c r="NEW76" s="1135"/>
      <c r="NEX76" s="1135"/>
      <c r="NEY76" s="1135"/>
      <c r="NEZ76" s="1135"/>
      <c r="NFA76" s="1135"/>
      <c r="NFB76" s="1135"/>
      <c r="NFC76" s="1135"/>
      <c r="NFD76" s="1135"/>
      <c r="NFE76" s="1135"/>
      <c r="NFF76" s="1135"/>
      <c r="NFG76" s="1135"/>
      <c r="NFH76" s="1135"/>
      <c r="NFI76" s="1135"/>
      <c r="NFJ76" s="1135"/>
      <c r="NFK76" s="1135"/>
      <c r="NFL76" s="1135"/>
      <c r="NFM76" s="1135"/>
      <c r="NFN76" s="1135"/>
      <c r="NFO76" s="1135"/>
      <c r="NFP76" s="1135"/>
      <c r="NFQ76" s="1135"/>
      <c r="NFR76" s="1135"/>
      <c r="NFS76" s="1135"/>
      <c r="NFT76" s="1135"/>
      <c r="NFU76" s="1135"/>
      <c r="NFV76" s="1135"/>
      <c r="NFW76" s="1135"/>
      <c r="NFX76" s="1135"/>
      <c r="NFY76" s="1135"/>
      <c r="NFZ76" s="1135"/>
      <c r="NGA76" s="1135"/>
      <c r="NGB76" s="1135"/>
      <c r="NGC76" s="1135"/>
      <c r="NGD76" s="1135"/>
      <c r="NGE76" s="1135"/>
      <c r="NGF76" s="1135"/>
      <c r="NGG76" s="1135"/>
      <c r="NGH76" s="1135"/>
      <c r="NGI76" s="1135"/>
      <c r="NGJ76" s="1135"/>
      <c r="NGK76" s="1135"/>
      <c r="NGL76" s="1135"/>
      <c r="NGM76" s="1135"/>
      <c r="NGN76" s="1135"/>
      <c r="NGO76" s="1135"/>
      <c r="NGP76" s="1135"/>
      <c r="NGQ76" s="1135"/>
      <c r="NGR76" s="1135"/>
      <c r="NGS76" s="1135"/>
      <c r="NGT76" s="1135"/>
      <c r="NGU76" s="1135"/>
      <c r="NGV76" s="1135"/>
      <c r="NGW76" s="1135"/>
      <c r="NGX76" s="1135"/>
      <c r="NGY76" s="1135"/>
      <c r="NGZ76" s="1135"/>
      <c r="NHA76" s="1135"/>
      <c r="NHB76" s="1135"/>
      <c r="NHC76" s="1135"/>
      <c r="NHD76" s="1135"/>
      <c r="NHE76" s="1135"/>
      <c r="NHF76" s="1135"/>
      <c r="NHG76" s="1135"/>
      <c r="NHH76" s="1135"/>
      <c r="NHI76" s="1135"/>
      <c r="NHJ76" s="1135"/>
      <c r="NHK76" s="1135"/>
      <c r="NHL76" s="1135"/>
      <c r="NHM76" s="1135"/>
      <c r="NHN76" s="1135"/>
      <c r="NHO76" s="1135"/>
      <c r="NHP76" s="1135"/>
      <c r="NHQ76" s="1135"/>
      <c r="NHR76" s="1135"/>
      <c r="NHS76" s="1135"/>
      <c r="NHT76" s="1135"/>
      <c r="NHU76" s="1135"/>
      <c r="NHV76" s="1135"/>
      <c r="NHW76" s="1135"/>
      <c r="NHX76" s="1135"/>
      <c r="NHY76" s="1135"/>
      <c r="NHZ76" s="1135"/>
      <c r="NIA76" s="1135"/>
      <c r="NIB76" s="1135"/>
      <c r="NIC76" s="1135"/>
      <c r="NID76" s="1135"/>
      <c r="NIE76" s="1135"/>
      <c r="NIF76" s="1135"/>
      <c r="NIG76" s="1135"/>
      <c r="NIH76" s="1135"/>
      <c r="NII76" s="1135"/>
      <c r="NIJ76" s="1135"/>
      <c r="NIK76" s="1135"/>
      <c r="NIL76" s="1135"/>
      <c r="NIM76" s="1135"/>
      <c r="NIN76" s="1135"/>
      <c r="NIO76" s="1135"/>
      <c r="NIP76" s="1135"/>
      <c r="NIQ76" s="1135"/>
      <c r="NIR76" s="1135"/>
      <c r="NIS76" s="1135"/>
      <c r="NIT76" s="1135"/>
      <c r="NIU76" s="1135"/>
      <c r="NIV76" s="1135"/>
      <c r="NIW76" s="1135"/>
      <c r="NIX76" s="1135"/>
      <c r="NIY76" s="1135"/>
      <c r="NIZ76" s="1135"/>
      <c r="NJA76" s="1135"/>
      <c r="NJB76" s="1135"/>
      <c r="NJC76" s="1135"/>
      <c r="NJD76" s="1135"/>
      <c r="NJE76" s="1135"/>
      <c r="NJF76" s="1135"/>
      <c r="NJG76" s="1135"/>
      <c r="NJH76" s="1135"/>
      <c r="NJI76" s="1135"/>
      <c r="NJJ76" s="1135"/>
      <c r="NJK76" s="1135"/>
      <c r="NJL76" s="1135"/>
      <c r="NJM76" s="1135"/>
      <c r="NJN76" s="1135"/>
      <c r="NJO76" s="1135"/>
      <c r="NJP76" s="1135"/>
      <c r="NJQ76" s="1135"/>
      <c r="NJR76" s="1135"/>
      <c r="NJS76" s="1135"/>
      <c r="NJT76" s="1135"/>
      <c r="NJU76" s="1135"/>
      <c r="NJV76" s="1135"/>
      <c r="NJW76" s="1135"/>
      <c r="NJX76" s="1135"/>
      <c r="NJY76" s="1135"/>
      <c r="NJZ76" s="1135"/>
      <c r="NKA76" s="1135"/>
      <c r="NKB76" s="1135"/>
      <c r="NKC76" s="1135"/>
      <c r="NKD76" s="1135"/>
      <c r="NKE76" s="1135"/>
      <c r="NKF76" s="1135"/>
      <c r="NKG76" s="1135"/>
      <c r="NKH76" s="1135"/>
      <c r="NKI76" s="1135"/>
      <c r="NKJ76" s="1135"/>
      <c r="NKK76" s="1135"/>
      <c r="NKL76" s="1135"/>
      <c r="NKM76" s="1135"/>
      <c r="NKN76" s="1135"/>
      <c r="NKO76" s="1135"/>
      <c r="NKP76" s="1135"/>
      <c r="NKQ76" s="1135"/>
      <c r="NKR76" s="1135"/>
      <c r="NKS76" s="1135"/>
      <c r="NKT76" s="1135"/>
      <c r="NKU76" s="1135"/>
      <c r="NKV76" s="1135"/>
      <c r="NKW76" s="1135"/>
      <c r="NKX76" s="1135"/>
      <c r="NKY76" s="1135"/>
      <c r="NKZ76" s="1135"/>
      <c r="NLA76" s="1135"/>
      <c r="NLB76" s="1135"/>
      <c r="NLC76" s="1135"/>
      <c r="NLD76" s="1135"/>
      <c r="NLE76" s="1135"/>
      <c r="NLF76" s="1135"/>
      <c r="NLG76" s="1135"/>
      <c r="NLH76" s="1135"/>
      <c r="NLI76" s="1135"/>
      <c r="NLJ76" s="1135"/>
      <c r="NLK76" s="1135"/>
      <c r="NLL76" s="1135"/>
      <c r="NLM76" s="1135"/>
      <c r="NLN76" s="1135"/>
      <c r="NLO76" s="1135"/>
      <c r="NLP76" s="1135"/>
      <c r="NLQ76" s="1135"/>
      <c r="NLR76" s="1135"/>
      <c r="NLS76" s="1135"/>
      <c r="NLT76" s="1135"/>
      <c r="NLU76" s="1135"/>
      <c r="NLV76" s="1135"/>
      <c r="NLW76" s="1135"/>
      <c r="NLX76" s="1135"/>
      <c r="NLY76" s="1135"/>
      <c r="NLZ76" s="1135"/>
      <c r="NMA76" s="1135"/>
      <c r="NMB76" s="1135"/>
      <c r="NMC76" s="1135"/>
      <c r="NMD76" s="1135"/>
      <c r="NME76" s="1135"/>
      <c r="NMF76" s="1135"/>
      <c r="NMG76" s="1135"/>
      <c r="NMH76" s="1135"/>
      <c r="NMI76" s="1135"/>
      <c r="NMJ76" s="1135"/>
      <c r="NMK76" s="1135"/>
      <c r="NML76" s="1135"/>
      <c r="NMM76" s="1135"/>
      <c r="NMN76" s="1135"/>
      <c r="NMO76" s="1135"/>
      <c r="NMP76" s="1135"/>
      <c r="NMQ76" s="1135"/>
      <c r="NMR76" s="1135"/>
      <c r="NMS76" s="1135"/>
      <c r="NMT76" s="1135"/>
      <c r="NMU76" s="1135"/>
      <c r="NMV76" s="1135"/>
      <c r="NMW76" s="1135"/>
      <c r="NMX76" s="1135"/>
      <c r="NMY76" s="1135"/>
      <c r="NMZ76" s="1135"/>
      <c r="NNA76" s="1135"/>
      <c r="NNB76" s="1135"/>
      <c r="NNC76" s="1135"/>
      <c r="NND76" s="1135"/>
      <c r="NNE76" s="1135"/>
      <c r="NNF76" s="1135"/>
      <c r="NNG76" s="1135"/>
      <c r="NNH76" s="1135"/>
      <c r="NNI76" s="1135"/>
      <c r="NNJ76" s="1135"/>
      <c r="NNK76" s="1135"/>
      <c r="NNL76" s="1135"/>
      <c r="NNM76" s="1135"/>
      <c r="NNN76" s="1135"/>
      <c r="NNO76" s="1135"/>
      <c r="NNP76" s="1135"/>
      <c r="NNQ76" s="1135"/>
      <c r="NNR76" s="1135"/>
      <c r="NNS76" s="1135"/>
      <c r="NNT76" s="1135"/>
      <c r="NNU76" s="1135"/>
      <c r="NNV76" s="1135"/>
      <c r="NNW76" s="1135"/>
      <c r="NNX76" s="1135"/>
      <c r="NNY76" s="1135"/>
      <c r="NNZ76" s="1135"/>
      <c r="NOA76" s="1135"/>
      <c r="NOB76" s="1135"/>
      <c r="NOC76" s="1135"/>
      <c r="NOD76" s="1135"/>
      <c r="NOE76" s="1135"/>
      <c r="NOF76" s="1135"/>
      <c r="NOG76" s="1135"/>
      <c r="NOH76" s="1135"/>
      <c r="NOI76" s="1135"/>
      <c r="NOJ76" s="1135"/>
      <c r="NOK76" s="1135"/>
      <c r="NOL76" s="1135"/>
      <c r="NOM76" s="1135"/>
      <c r="NON76" s="1135"/>
      <c r="NOO76" s="1135"/>
      <c r="NOP76" s="1135"/>
      <c r="NOQ76" s="1135"/>
      <c r="NOR76" s="1135"/>
      <c r="NOS76" s="1135"/>
      <c r="NOT76" s="1135"/>
      <c r="NOU76" s="1135"/>
      <c r="NOV76" s="1135"/>
      <c r="NOW76" s="1135"/>
      <c r="NOX76" s="1135"/>
      <c r="NOY76" s="1135"/>
      <c r="NOZ76" s="1135"/>
      <c r="NPA76" s="1135"/>
      <c r="NPB76" s="1135"/>
      <c r="NPC76" s="1135"/>
      <c r="NPD76" s="1135"/>
      <c r="NPE76" s="1135"/>
      <c r="NPF76" s="1135"/>
      <c r="NPG76" s="1135"/>
      <c r="NPH76" s="1135"/>
      <c r="NPI76" s="1135"/>
      <c r="NPJ76" s="1135"/>
      <c r="NPK76" s="1135"/>
      <c r="NPL76" s="1135"/>
      <c r="NPM76" s="1135"/>
      <c r="NPN76" s="1135"/>
      <c r="NPO76" s="1135"/>
      <c r="NPP76" s="1135"/>
      <c r="NPQ76" s="1135"/>
      <c r="NPR76" s="1135"/>
      <c r="NPS76" s="1135"/>
      <c r="NPT76" s="1135"/>
      <c r="NPU76" s="1135"/>
      <c r="NPV76" s="1135"/>
      <c r="NPW76" s="1135"/>
      <c r="NPX76" s="1135"/>
      <c r="NPY76" s="1135"/>
      <c r="NPZ76" s="1135"/>
      <c r="NQA76" s="1135"/>
      <c r="NQB76" s="1135"/>
      <c r="NQC76" s="1135"/>
      <c r="NQD76" s="1135"/>
      <c r="NQE76" s="1135"/>
      <c r="NQF76" s="1135"/>
      <c r="NQG76" s="1135"/>
      <c r="NQH76" s="1135"/>
      <c r="NQI76" s="1135"/>
      <c r="NQJ76" s="1135"/>
      <c r="NQK76" s="1135"/>
      <c r="NQL76" s="1135"/>
      <c r="NQM76" s="1135"/>
      <c r="NQN76" s="1135"/>
      <c r="NQO76" s="1135"/>
      <c r="NQP76" s="1135"/>
      <c r="NQQ76" s="1135"/>
      <c r="NQR76" s="1135"/>
      <c r="NQS76" s="1135"/>
      <c r="NQT76" s="1135"/>
      <c r="NQU76" s="1135"/>
      <c r="NQV76" s="1135"/>
      <c r="NQW76" s="1135"/>
      <c r="NQX76" s="1135"/>
      <c r="NQY76" s="1135"/>
      <c r="NQZ76" s="1135"/>
      <c r="NRA76" s="1135"/>
      <c r="NRB76" s="1135"/>
      <c r="NRC76" s="1135"/>
      <c r="NRD76" s="1135"/>
      <c r="NRE76" s="1135"/>
      <c r="NRF76" s="1135"/>
      <c r="NRG76" s="1135"/>
      <c r="NRH76" s="1135"/>
      <c r="NRI76" s="1135"/>
      <c r="NRJ76" s="1135"/>
      <c r="NRK76" s="1135"/>
      <c r="NRL76" s="1135"/>
      <c r="NRM76" s="1135"/>
      <c r="NRN76" s="1135"/>
      <c r="NRO76" s="1135"/>
      <c r="NRP76" s="1135"/>
      <c r="NRQ76" s="1135"/>
      <c r="NRR76" s="1135"/>
      <c r="NRS76" s="1135"/>
      <c r="NRT76" s="1135"/>
      <c r="NRU76" s="1135"/>
      <c r="NRV76" s="1135"/>
      <c r="NRW76" s="1135"/>
      <c r="NRX76" s="1135"/>
      <c r="NRY76" s="1135"/>
      <c r="NRZ76" s="1135"/>
      <c r="NSA76" s="1135"/>
      <c r="NSB76" s="1135"/>
      <c r="NSC76" s="1135"/>
      <c r="NSD76" s="1135"/>
      <c r="NSE76" s="1135"/>
      <c r="NSF76" s="1135"/>
      <c r="NSG76" s="1135"/>
      <c r="NSH76" s="1135"/>
      <c r="NSI76" s="1135"/>
      <c r="NSJ76" s="1135"/>
      <c r="NSK76" s="1135"/>
      <c r="NSL76" s="1135"/>
      <c r="NSM76" s="1135"/>
      <c r="NSN76" s="1135"/>
      <c r="NSO76" s="1135"/>
      <c r="NSP76" s="1135"/>
      <c r="NSQ76" s="1135"/>
      <c r="NSR76" s="1135"/>
      <c r="NSS76" s="1135"/>
      <c r="NST76" s="1135"/>
      <c r="NSU76" s="1135"/>
      <c r="NSV76" s="1135"/>
      <c r="NSW76" s="1135"/>
      <c r="NSX76" s="1135"/>
      <c r="NSY76" s="1135"/>
      <c r="NSZ76" s="1135"/>
      <c r="NTA76" s="1135"/>
      <c r="NTB76" s="1135"/>
      <c r="NTC76" s="1135"/>
      <c r="NTD76" s="1135"/>
      <c r="NTE76" s="1135"/>
      <c r="NTF76" s="1135"/>
      <c r="NTG76" s="1135"/>
      <c r="NTH76" s="1135"/>
      <c r="NTI76" s="1135"/>
      <c r="NTJ76" s="1135"/>
      <c r="NTK76" s="1135"/>
      <c r="NTL76" s="1135"/>
      <c r="NTM76" s="1135"/>
      <c r="NTN76" s="1135"/>
      <c r="NTO76" s="1135"/>
      <c r="NTP76" s="1135"/>
      <c r="NTQ76" s="1135"/>
      <c r="NTR76" s="1135"/>
      <c r="NTS76" s="1135"/>
      <c r="NTT76" s="1135"/>
      <c r="NTU76" s="1135"/>
      <c r="NTV76" s="1135"/>
      <c r="NTW76" s="1135"/>
      <c r="NTX76" s="1135"/>
      <c r="NTY76" s="1135"/>
      <c r="NTZ76" s="1135"/>
      <c r="NUA76" s="1135"/>
      <c r="NUB76" s="1135"/>
      <c r="NUC76" s="1135"/>
      <c r="NUD76" s="1135"/>
      <c r="NUE76" s="1135"/>
      <c r="NUF76" s="1135"/>
      <c r="NUG76" s="1135"/>
      <c r="NUH76" s="1135"/>
      <c r="NUI76" s="1135"/>
      <c r="NUJ76" s="1135"/>
      <c r="NUK76" s="1135"/>
      <c r="NUL76" s="1135"/>
      <c r="NUM76" s="1135"/>
      <c r="NUN76" s="1135"/>
      <c r="NUO76" s="1135"/>
      <c r="NUP76" s="1135"/>
      <c r="NUQ76" s="1135"/>
      <c r="NUR76" s="1135"/>
      <c r="NUS76" s="1135"/>
      <c r="NUT76" s="1135"/>
      <c r="NUU76" s="1135"/>
      <c r="NUV76" s="1135"/>
      <c r="NUW76" s="1135"/>
      <c r="NUX76" s="1135"/>
      <c r="NUY76" s="1135"/>
      <c r="NUZ76" s="1135"/>
      <c r="NVA76" s="1135"/>
      <c r="NVB76" s="1135"/>
      <c r="NVC76" s="1135"/>
      <c r="NVD76" s="1135"/>
      <c r="NVE76" s="1135"/>
      <c r="NVF76" s="1135"/>
      <c r="NVG76" s="1135"/>
      <c r="NVH76" s="1135"/>
      <c r="NVI76" s="1135"/>
      <c r="NVJ76" s="1135"/>
      <c r="NVK76" s="1135"/>
      <c r="NVL76" s="1135"/>
      <c r="NVM76" s="1135"/>
      <c r="NVN76" s="1135"/>
      <c r="NVO76" s="1135"/>
      <c r="NVP76" s="1135"/>
      <c r="NVQ76" s="1135"/>
      <c r="NVR76" s="1135"/>
      <c r="NVS76" s="1135"/>
      <c r="NVT76" s="1135"/>
      <c r="NVU76" s="1135"/>
      <c r="NVV76" s="1135"/>
      <c r="NVW76" s="1135"/>
      <c r="NVX76" s="1135"/>
      <c r="NVY76" s="1135"/>
      <c r="NVZ76" s="1135"/>
      <c r="NWA76" s="1135"/>
      <c r="NWB76" s="1135"/>
      <c r="NWC76" s="1135"/>
      <c r="NWD76" s="1135"/>
      <c r="NWE76" s="1135"/>
      <c r="NWF76" s="1135"/>
      <c r="NWG76" s="1135"/>
      <c r="NWH76" s="1135"/>
      <c r="NWI76" s="1135"/>
      <c r="NWJ76" s="1135"/>
      <c r="NWK76" s="1135"/>
      <c r="NWL76" s="1135"/>
      <c r="NWM76" s="1135"/>
      <c r="NWN76" s="1135"/>
      <c r="NWO76" s="1135"/>
      <c r="NWP76" s="1135"/>
      <c r="NWQ76" s="1135"/>
      <c r="NWR76" s="1135"/>
      <c r="NWS76" s="1135"/>
      <c r="NWT76" s="1135"/>
      <c r="NWU76" s="1135"/>
      <c r="NWV76" s="1135"/>
      <c r="NWW76" s="1135"/>
      <c r="NWX76" s="1135"/>
      <c r="NWY76" s="1135"/>
      <c r="NWZ76" s="1135"/>
      <c r="NXA76" s="1135"/>
      <c r="NXB76" s="1135"/>
      <c r="NXC76" s="1135"/>
      <c r="NXD76" s="1135"/>
      <c r="NXE76" s="1135"/>
      <c r="NXF76" s="1135"/>
      <c r="NXG76" s="1135"/>
      <c r="NXH76" s="1135"/>
      <c r="NXI76" s="1135"/>
      <c r="NXJ76" s="1135"/>
      <c r="NXK76" s="1135"/>
      <c r="NXL76" s="1135"/>
      <c r="NXM76" s="1135"/>
      <c r="NXN76" s="1135"/>
      <c r="NXO76" s="1135"/>
      <c r="NXP76" s="1135"/>
      <c r="NXQ76" s="1135"/>
      <c r="NXR76" s="1135"/>
      <c r="NXS76" s="1135"/>
      <c r="NXT76" s="1135"/>
      <c r="NXU76" s="1135"/>
      <c r="NXV76" s="1135"/>
      <c r="NXW76" s="1135"/>
      <c r="NXX76" s="1135"/>
      <c r="NXY76" s="1135"/>
      <c r="NXZ76" s="1135"/>
      <c r="NYA76" s="1135"/>
      <c r="NYB76" s="1135"/>
      <c r="NYC76" s="1135"/>
      <c r="NYD76" s="1135"/>
      <c r="NYE76" s="1135"/>
      <c r="NYF76" s="1135"/>
      <c r="NYG76" s="1135"/>
      <c r="NYH76" s="1135"/>
      <c r="NYI76" s="1135"/>
      <c r="NYJ76" s="1135"/>
      <c r="NYK76" s="1135"/>
      <c r="NYL76" s="1135"/>
      <c r="NYM76" s="1135"/>
      <c r="NYN76" s="1135"/>
      <c r="NYO76" s="1135"/>
      <c r="NYP76" s="1135"/>
      <c r="NYQ76" s="1135"/>
      <c r="NYR76" s="1135"/>
      <c r="NYS76" s="1135"/>
      <c r="NYT76" s="1135"/>
      <c r="NYU76" s="1135"/>
      <c r="NYV76" s="1135"/>
      <c r="NYW76" s="1135"/>
      <c r="NYX76" s="1135"/>
      <c r="NYY76" s="1135"/>
      <c r="NYZ76" s="1135"/>
      <c r="NZA76" s="1135"/>
      <c r="NZB76" s="1135"/>
      <c r="NZC76" s="1135"/>
      <c r="NZD76" s="1135"/>
      <c r="NZE76" s="1135"/>
      <c r="NZF76" s="1135"/>
      <c r="NZG76" s="1135"/>
      <c r="NZH76" s="1135"/>
      <c r="NZI76" s="1135"/>
      <c r="NZJ76" s="1135"/>
      <c r="NZK76" s="1135"/>
      <c r="NZL76" s="1135"/>
      <c r="NZM76" s="1135"/>
      <c r="NZN76" s="1135"/>
      <c r="NZO76" s="1135"/>
      <c r="NZP76" s="1135"/>
      <c r="NZQ76" s="1135"/>
      <c r="NZR76" s="1135"/>
      <c r="NZS76" s="1135"/>
      <c r="NZT76" s="1135"/>
      <c r="NZU76" s="1135"/>
      <c r="NZV76" s="1135"/>
      <c r="NZW76" s="1135"/>
      <c r="NZX76" s="1135"/>
      <c r="NZY76" s="1135"/>
      <c r="NZZ76" s="1135"/>
      <c r="OAA76" s="1135"/>
      <c r="OAB76" s="1135"/>
      <c r="OAC76" s="1135"/>
      <c r="OAD76" s="1135"/>
      <c r="OAE76" s="1135"/>
      <c r="OAF76" s="1135"/>
      <c r="OAG76" s="1135"/>
      <c r="OAH76" s="1135"/>
      <c r="OAI76" s="1135"/>
      <c r="OAJ76" s="1135"/>
      <c r="OAK76" s="1135"/>
      <c r="OAL76" s="1135"/>
      <c r="OAM76" s="1135"/>
      <c r="OAN76" s="1135"/>
      <c r="OAO76" s="1135"/>
      <c r="OAP76" s="1135"/>
      <c r="OAQ76" s="1135"/>
      <c r="OAR76" s="1135"/>
      <c r="OAS76" s="1135"/>
      <c r="OAT76" s="1135"/>
      <c r="OAU76" s="1135"/>
      <c r="OAV76" s="1135"/>
      <c r="OAW76" s="1135"/>
      <c r="OAX76" s="1135"/>
      <c r="OAY76" s="1135"/>
      <c r="OAZ76" s="1135"/>
      <c r="OBA76" s="1135"/>
      <c r="OBB76" s="1135"/>
      <c r="OBC76" s="1135"/>
      <c r="OBD76" s="1135"/>
      <c r="OBE76" s="1135"/>
      <c r="OBF76" s="1135"/>
      <c r="OBG76" s="1135"/>
      <c r="OBH76" s="1135"/>
      <c r="OBI76" s="1135"/>
      <c r="OBJ76" s="1135"/>
      <c r="OBK76" s="1135"/>
      <c r="OBL76" s="1135"/>
      <c r="OBM76" s="1135"/>
      <c r="OBN76" s="1135"/>
      <c r="OBO76" s="1135"/>
      <c r="OBP76" s="1135"/>
      <c r="OBQ76" s="1135"/>
      <c r="OBR76" s="1135"/>
      <c r="OBS76" s="1135"/>
      <c r="OBT76" s="1135"/>
      <c r="OBU76" s="1135"/>
      <c r="OBV76" s="1135"/>
      <c r="OBW76" s="1135"/>
      <c r="OBX76" s="1135"/>
      <c r="OBY76" s="1135"/>
      <c r="OBZ76" s="1135"/>
      <c r="OCA76" s="1135"/>
      <c r="OCB76" s="1135"/>
      <c r="OCC76" s="1135"/>
      <c r="OCD76" s="1135"/>
      <c r="OCE76" s="1135"/>
      <c r="OCF76" s="1135"/>
      <c r="OCG76" s="1135"/>
      <c r="OCH76" s="1135"/>
      <c r="OCI76" s="1135"/>
      <c r="OCJ76" s="1135"/>
      <c r="OCK76" s="1135"/>
      <c r="OCL76" s="1135"/>
      <c r="OCM76" s="1135"/>
      <c r="OCN76" s="1135"/>
      <c r="OCO76" s="1135"/>
      <c r="OCP76" s="1135"/>
      <c r="OCQ76" s="1135"/>
      <c r="OCR76" s="1135"/>
      <c r="OCS76" s="1135"/>
      <c r="OCT76" s="1135"/>
      <c r="OCU76" s="1135"/>
      <c r="OCV76" s="1135"/>
      <c r="OCW76" s="1135"/>
      <c r="OCX76" s="1135"/>
      <c r="OCY76" s="1135"/>
      <c r="OCZ76" s="1135"/>
      <c r="ODA76" s="1135"/>
      <c r="ODB76" s="1135"/>
      <c r="ODC76" s="1135"/>
      <c r="ODD76" s="1135"/>
      <c r="ODE76" s="1135"/>
      <c r="ODF76" s="1135"/>
      <c r="ODG76" s="1135"/>
      <c r="ODH76" s="1135"/>
      <c r="ODI76" s="1135"/>
      <c r="ODJ76" s="1135"/>
      <c r="ODK76" s="1135"/>
      <c r="ODL76" s="1135"/>
      <c r="ODM76" s="1135"/>
      <c r="ODN76" s="1135"/>
      <c r="ODO76" s="1135"/>
      <c r="ODP76" s="1135"/>
      <c r="ODQ76" s="1135"/>
      <c r="ODR76" s="1135"/>
      <c r="ODS76" s="1135"/>
      <c r="ODT76" s="1135"/>
      <c r="ODU76" s="1135"/>
      <c r="ODV76" s="1135"/>
      <c r="ODW76" s="1135"/>
      <c r="ODX76" s="1135"/>
      <c r="ODY76" s="1135"/>
      <c r="ODZ76" s="1135"/>
      <c r="OEA76" s="1135"/>
      <c r="OEB76" s="1135"/>
      <c r="OEC76" s="1135"/>
      <c r="OED76" s="1135"/>
      <c r="OEE76" s="1135"/>
      <c r="OEF76" s="1135"/>
      <c r="OEG76" s="1135"/>
      <c r="OEH76" s="1135"/>
      <c r="OEI76" s="1135"/>
      <c r="OEJ76" s="1135"/>
      <c r="OEK76" s="1135"/>
      <c r="OEL76" s="1135"/>
      <c r="OEM76" s="1135"/>
      <c r="OEN76" s="1135"/>
      <c r="OEO76" s="1135"/>
      <c r="OEP76" s="1135"/>
      <c r="OEQ76" s="1135"/>
      <c r="OER76" s="1135"/>
      <c r="OES76" s="1135"/>
      <c r="OET76" s="1135"/>
      <c r="OEU76" s="1135"/>
      <c r="OEV76" s="1135"/>
      <c r="OEW76" s="1135"/>
      <c r="OEX76" s="1135"/>
      <c r="OEY76" s="1135"/>
      <c r="OEZ76" s="1135"/>
      <c r="OFA76" s="1135"/>
      <c r="OFB76" s="1135"/>
      <c r="OFC76" s="1135"/>
      <c r="OFD76" s="1135"/>
      <c r="OFE76" s="1135"/>
      <c r="OFF76" s="1135"/>
      <c r="OFG76" s="1135"/>
      <c r="OFH76" s="1135"/>
      <c r="OFI76" s="1135"/>
      <c r="OFJ76" s="1135"/>
      <c r="OFK76" s="1135"/>
      <c r="OFL76" s="1135"/>
      <c r="OFM76" s="1135"/>
      <c r="OFN76" s="1135"/>
      <c r="OFO76" s="1135"/>
      <c r="OFP76" s="1135"/>
      <c r="OFQ76" s="1135"/>
      <c r="OFR76" s="1135"/>
      <c r="OFS76" s="1135"/>
      <c r="OFT76" s="1135"/>
      <c r="OFU76" s="1135"/>
      <c r="OFV76" s="1135"/>
      <c r="OFW76" s="1135"/>
      <c r="OFX76" s="1135"/>
      <c r="OFY76" s="1135"/>
      <c r="OFZ76" s="1135"/>
      <c r="OGA76" s="1135"/>
      <c r="OGB76" s="1135"/>
      <c r="OGC76" s="1135"/>
      <c r="OGD76" s="1135"/>
      <c r="OGE76" s="1135"/>
      <c r="OGF76" s="1135"/>
      <c r="OGG76" s="1135"/>
      <c r="OGH76" s="1135"/>
      <c r="OGI76" s="1135"/>
      <c r="OGJ76" s="1135"/>
      <c r="OGK76" s="1135"/>
      <c r="OGL76" s="1135"/>
      <c r="OGM76" s="1135"/>
      <c r="OGN76" s="1135"/>
      <c r="OGO76" s="1135"/>
      <c r="OGP76" s="1135"/>
      <c r="OGQ76" s="1135"/>
      <c r="OGR76" s="1135"/>
      <c r="OGS76" s="1135"/>
      <c r="OGT76" s="1135"/>
      <c r="OGU76" s="1135"/>
      <c r="OGV76" s="1135"/>
      <c r="OGW76" s="1135"/>
      <c r="OGX76" s="1135"/>
      <c r="OGY76" s="1135"/>
      <c r="OGZ76" s="1135"/>
      <c r="OHA76" s="1135"/>
      <c r="OHB76" s="1135"/>
      <c r="OHC76" s="1135"/>
      <c r="OHD76" s="1135"/>
      <c r="OHE76" s="1135"/>
      <c r="OHF76" s="1135"/>
      <c r="OHG76" s="1135"/>
      <c r="OHH76" s="1135"/>
      <c r="OHI76" s="1135"/>
      <c r="OHJ76" s="1135"/>
      <c r="OHK76" s="1135"/>
      <c r="OHL76" s="1135"/>
      <c r="OHM76" s="1135"/>
      <c r="OHN76" s="1135"/>
      <c r="OHO76" s="1135"/>
      <c r="OHP76" s="1135"/>
      <c r="OHQ76" s="1135"/>
      <c r="OHR76" s="1135"/>
      <c r="OHS76" s="1135"/>
      <c r="OHT76" s="1135"/>
      <c r="OHU76" s="1135"/>
      <c r="OHV76" s="1135"/>
      <c r="OHW76" s="1135"/>
      <c r="OHX76" s="1135"/>
      <c r="OHY76" s="1135"/>
      <c r="OHZ76" s="1135"/>
      <c r="OIA76" s="1135"/>
      <c r="OIB76" s="1135"/>
      <c r="OIC76" s="1135"/>
      <c r="OID76" s="1135"/>
      <c r="OIE76" s="1135"/>
      <c r="OIF76" s="1135"/>
      <c r="OIG76" s="1135"/>
      <c r="OIH76" s="1135"/>
      <c r="OII76" s="1135"/>
      <c r="OIJ76" s="1135"/>
      <c r="OIK76" s="1135"/>
      <c r="OIL76" s="1135"/>
      <c r="OIM76" s="1135"/>
      <c r="OIN76" s="1135"/>
      <c r="OIO76" s="1135"/>
      <c r="OIP76" s="1135"/>
      <c r="OIQ76" s="1135"/>
      <c r="OIR76" s="1135"/>
      <c r="OIS76" s="1135"/>
      <c r="OIT76" s="1135"/>
      <c r="OIU76" s="1135"/>
      <c r="OIV76" s="1135"/>
      <c r="OIW76" s="1135"/>
      <c r="OIX76" s="1135"/>
      <c r="OIY76" s="1135"/>
      <c r="OIZ76" s="1135"/>
      <c r="OJA76" s="1135"/>
      <c r="OJB76" s="1135"/>
      <c r="OJC76" s="1135"/>
      <c r="OJD76" s="1135"/>
      <c r="OJE76" s="1135"/>
      <c r="OJF76" s="1135"/>
      <c r="OJG76" s="1135"/>
      <c r="OJH76" s="1135"/>
      <c r="OJI76" s="1135"/>
      <c r="OJJ76" s="1135"/>
      <c r="OJK76" s="1135"/>
      <c r="OJL76" s="1135"/>
      <c r="OJM76" s="1135"/>
      <c r="OJN76" s="1135"/>
      <c r="OJO76" s="1135"/>
      <c r="OJP76" s="1135"/>
      <c r="OJQ76" s="1135"/>
      <c r="OJR76" s="1135"/>
      <c r="OJS76" s="1135"/>
      <c r="OJT76" s="1135"/>
      <c r="OJU76" s="1135"/>
      <c r="OJV76" s="1135"/>
      <c r="OJW76" s="1135"/>
      <c r="OJX76" s="1135"/>
      <c r="OJY76" s="1135"/>
      <c r="OJZ76" s="1135"/>
      <c r="OKA76" s="1135"/>
      <c r="OKB76" s="1135"/>
      <c r="OKC76" s="1135"/>
      <c r="OKD76" s="1135"/>
      <c r="OKE76" s="1135"/>
      <c r="OKF76" s="1135"/>
      <c r="OKG76" s="1135"/>
      <c r="OKH76" s="1135"/>
      <c r="OKI76" s="1135"/>
      <c r="OKJ76" s="1135"/>
      <c r="OKK76" s="1135"/>
      <c r="OKL76" s="1135"/>
      <c r="OKM76" s="1135"/>
      <c r="OKN76" s="1135"/>
      <c r="OKO76" s="1135"/>
      <c r="OKP76" s="1135"/>
      <c r="OKQ76" s="1135"/>
      <c r="OKR76" s="1135"/>
      <c r="OKS76" s="1135"/>
      <c r="OKT76" s="1135"/>
      <c r="OKU76" s="1135"/>
      <c r="OKV76" s="1135"/>
      <c r="OKW76" s="1135"/>
      <c r="OKX76" s="1135"/>
      <c r="OKY76" s="1135"/>
      <c r="OKZ76" s="1135"/>
      <c r="OLA76" s="1135"/>
      <c r="OLB76" s="1135"/>
      <c r="OLC76" s="1135"/>
      <c r="OLD76" s="1135"/>
      <c r="OLE76" s="1135"/>
      <c r="OLF76" s="1135"/>
      <c r="OLG76" s="1135"/>
      <c r="OLH76" s="1135"/>
      <c r="OLI76" s="1135"/>
      <c r="OLJ76" s="1135"/>
      <c r="OLK76" s="1135"/>
      <c r="OLL76" s="1135"/>
      <c r="OLM76" s="1135"/>
      <c r="OLN76" s="1135"/>
      <c r="OLO76" s="1135"/>
      <c r="OLP76" s="1135"/>
      <c r="OLQ76" s="1135"/>
      <c r="OLR76" s="1135"/>
      <c r="OLS76" s="1135"/>
      <c r="OLT76" s="1135"/>
      <c r="OLU76" s="1135"/>
      <c r="OLV76" s="1135"/>
      <c r="OLW76" s="1135"/>
      <c r="OLX76" s="1135"/>
      <c r="OLY76" s="1135"/>
      <c r="OLZ76" s="1135"/>
      <c r="OMA76" s="1135"/>
      <c r="OMB76" s="1135"/>
      <c r="OMC76" s="1135"/>
      <c r="OMD76" s="1135"/>
      <c r="OME76" s="1135"/>
      <c r="OMF76" s="1135"/>
      <c r="OMG76" s="1135"/>
      <c r="OMH76" s="1135"/>
      <c r="OMI76" s="1135"/>
      <c r="OMJ76" s="1135"/>
      <c r="OMK76" s="1135"/>
      <c r="OML76" s="1135"/>
      <c r="OMM76" s="1135"/>
      <c r="OMN76" s="1135"/>
      <c r="OMO76" s="1135"/>
      <c r="OMP76" s="1135"/>
      <c r="OMQ76" s="1135"/>
      <c r="OMR76" s="1135"/>
      <c r="OMS76" s="1135"/>
      <c r="OMT76" s="1135"/>
      <c r="OMU76" s="1135"/>
      <c r="OMV76" s="1135"/>
      <c r="OMW76" s="1135"/>
      <c r="OMX76" s="1135"/>
      <c r="OMY76" s="1135"/>
      <c r="OMZ76" s="1135"/>
      <c r="ONA76" s="1135"/>
      <c r="ONB76" s="1135"/>
      <c r="ONC76" s="1135"/>
      <c r="OND76" s="1135"/>
      <c r="ONE76" s="1135"/>
      <c r="ONF76" s="1135"/>
      <c r="ONG76" s="1135"/>
      <c r="ONH76" s="1135"/>
      <c r="ONI76" s="1135"/>
      <c r="ONJ76" s="1135"/>
      <c r="ONK76" s="1135"/>
      <c r="ONL76" s="1135"/>
      <c r="ONM76" s="1135"/>
      <c r="ONN76" s="1135"/>
      <c r="ONO76" s="1135"/>
      <c r="ONP76" s="1135"/>
      <c r="ONQ76" s="1135"/>
      <c r="ONR76" s="1135"/>
      <c r="ONS76" s="1135"/>
      <c r="ONT76" s="1135"/>
      <c r="ONU76" s="1135"/>
      <c r="ONV76" s="1135"/>
      <c r="ONW76" s="1135"/>
      <c r="ONX76" s="1135"/>
      <c r="ONY76" s="1135"/>
      <c r="ONZ76" s="1135"/>
      <c r="OOA76" s="1135"/>
      <c r="OOB76" s="1135"/>
      <c r="OOC76" s="1135"/>
      <c r="OOD76" s="1135"/>
      <c r="OOE76" s="1135"/>
      <c r="OOF76" s="1135"/>
      <c r="OOG76" s="1135"/>
      <c r="OOH76" s="1135"/>
      <c r="OOI76" s="1135"/>
      <c r="OOJ76" s="1135"/>
      <c r="OOK76" s="1135"/>
      <c r="OOL76" s="1135"/>
      <c r="OOM76" s="1135"/>
      <c r="OON76" s="1135"/>
      <c r="OOO76" s="1135"/>
      <c r="OOP76" s="1135"/>
      <c r="OOQ76" s="1135"/>
      <c r="OOR76" s="1135"/>
      <c r="OOS76" s="1135"/>
      <c r="OOT76" s="1135"/>
      <c r="OOU76" s="1135"/>
      <c r="OOV76" s="1135"/>
      <c r="OOW76" s="1135"/>
      <c r="OOX76" s="1135"/>
      <c r="OOY76" s="1135"/>
      <c r="OOZ76" s="1135"/>
      <c r="OPA76" s="1135"/>
      <c r="OPB76" s="1135"/>
      <c r="OPC76" s="1135"/>
      <c r="OPD76" s="1135"/>
      <c r="OPE76" s="1135"/>
      <c r="OPF76" s="1135"/>
      <c r="OPG76" s="1135"/>
      <c r="OPH76" s="1135"/>
      <c r="OPI76" s="1135"/>
      <c r="OPJ76" s="1135"/>
      <c r="OPK76" s="1135"/>
      <c r="OPL76" s="1135"/>
      <c r="OPM76" s="1135"/>
      <c r="OPN76" s="1135"/>
      <c r="OPO76" s="1135"/>
      <c r="OPP76" s="1135"/>
      <c r="OPQ76" s="1135"/>
      <c r="OPR76" s="1135"/>
      <c r="OPS76" s="1135"/>
      <c r="OPT76" s="1135"/>
      <c r="OPU76" s="1135"/>
      <c r="OPV76" s="1135"/>
      <c r="OPW76" s="1135"/>
      <c r="OPX76" s="1135"/>
      <c r="OPY76" s="1135"/>
      <c r="OPZ76" s="1135"/>
      <c r="OQA76" s="1135"/>
      <c r="OQB76" s="1135"/>
      <c r="OQC76" s="1135"/>
      <c r="OQD76" s="1135"/>
      <c r="OQE76" s="1135"/>
      <c r="OQF76" s="1135"/>
      <c r="OQG76" s="1135"/>
      <c r="OQH76" s="1135"/>
      <c r="OQI76" s="1135"/>
      <c r="OQJ76" s="1135"/>
      <c r="OQK76" s="1135"/>
      <c r="OQL76" s="1135"/>
      <c r="OQM76" s="1135"/>
      <c r="OQN76" s="1135"/>
      <c r="OQO76" s="1135"/>
      <c r="OQP76" s="1135"/>
      <c r="OQQ76" s="1135"/>
      <c r="OQR76" s="1135"/>
      <c r="OQS76" s="1135"/>
      <c r="OQT76" s="1135"/>
      <c r="OQU76" s="1135"/>
      <c r="OQV76" s="1135"/>
      <c r="OQW76" s="1135"/>
      <c r="OQX76" s="1135"/>
      <c r="OQY76" s="1135"/>
      <c r="OQZ76" s="1135"/>
      <c r="ORA76" s="1135"/>
      <c r="ORB76" s="1135"/>
      <c r="ORC76" s="1135"/>
      <c r="ORD76" s="1135"/>
      <c r="ORE76" s="1135"/>
      <c r="ORF76" s="1135"/>
      <c r="ORG76" s="1135"/>
      <c r="ORH76" s="1135"/>
      <c r="ORI76" s="1135"/>
      <c r="ORJ76" s="1135"/>
      <c r="ORK76" s="1135"/>
      <c r="ORL76" s="1135"/>
      <c r="ORM76" s="1135"/>
      <c r="ORN76" s="1135"/>
      <c r="ORO76" s="1135"/>
      <c r="ORP76" s="1135"/>
      <c r="ORQ76" s="1135"/>
      <c r="ORR76" s="1135"/>
      <c r="ORS76" s="1135"/>
      <c r="ORT76" s="1135"/>
      <c r="ORU76" s="1135"/>
      <c r="ORV76" s="1135"/>
      <c r="ORW76" s="1135"/>
      <c r="ORX76" s="1135"/>
      <c r="ORY76" s="1135"/>
      <c r="ORZ76" s="1135"/>
      <c r="OSA76" s="1135"/>
      <c r="OSB76" s="1135"/>
      <c r="OSC76" s="1135"/>
      <c r="OSD76" s="1135"/>
      <c r="OSE76" s="1135"/>
      <c r="OSF76" s="1135"/>
      <c r="OSG76" s="1135"/>
      <c r="OSH76" s="1135"/>
      <c r="OSI76" s="1135"/>
      <c r="OSJ76" s="1135"/>
      <c r="OSK76" s="1135"/>
      <c r="OSL76" s="1135"/>
      <c r="OSM76" s="1135"/>
      <c r="OSN76" s="1135"/>
      <c r="OSO76" s="1135"/>
      <c r="OSP76" s="1135"/>
      <c r="OSQ76" s="1135"/>
      <c r="OSR76" s="1135"/>
      <c r="OSS76" s="1135"/>
      <c r="OST76" s="1135"/>
      <c r="OSU76" s="1135"/>
      <c r="OSV76" s="1135"/>
      <c r="OSW76" s="1135"/>
      <c r="OSX76" s="1135"/>
      <c r="OSY76" s="1135"/>
      <c r="OSZ76" s="1135"/>
      <c r="OTA76" s="1135"/>
      <c r="OTB76" s="1135"/>
      <c r="OTC76" s="1135"/>
      <c r="OTD76" s="1135"/>
      <c r="OTE76" s="1135"/>
      <c r="OTF76" s="1135"/>
      <c r="OTG76" s="1135"/>
      <c r="OTH76" s="1135"/>
      <c r="OTI76" s="1135"/>
      <c r="OTJ76" s="1135"/>
      <c r="OTK76" s="1135"/>
      <c r="OTL76" s="1135"/>
      <c r="OTM76" s="1135"/>
      <c r="OTN76" s="1135"/>
      <c r="OTO76" s="1135"/>
      <c r="OTP76" s="1135"/>
      <c r="OTQ76" s="1135"/>
      <c r="OTR76" s="1135"/>
      <c r="OTS76" s="1135"/>
      <c r="OTT76" s="1135"/>
      <c r="OTU76" s="1135"/>
      <c r="OTV76" s="1135"/>
      <c r="OTW76" s="1135"/>
      <c r="OTX76" s="1135"/>
      <c r="OTY76" s="1135"/>
      <c r="OTZ76" s="1135"/>
      <c r="OUA76" s="1135"/>
      <c r="OUB76" s="1135"/>
      <c r="OUC76" s="1135"/>
      <c r="OUD76" s="1135"/>
      <c r="OUE76" s="1135"/>
      <c r="OUF76" s="1135"/>
      <c r="OUG76" s="1135"/>
      <c r="OUH76" s="1135"/>
      <c r="OUI76" s="1135"/>
      <c r="OUJ76" s="1135"/>
      <c r="OUK76" s="1135"/>
      <c r="OUL76" s="1135"/>
      <c r="OUM76" s="1135"/>
      <c r="OUN76" s="1135"/>
      <c r="OUO76" s="1135"/>
      <c r="OUP76" s="1135"/>
      <c r="OUQ76" s="1135"/>
      <c r="OUR76" s="1135"/>
      <c r="OUS76" s="1135"/>
      <c r="OUT76" s="1135"/>
      <c r="OUU76" s="1135"/>
      <c r="OUV76" s="1135"/>
      <c r="OUW76" s="1135"/>
      <c r="OUX76" s="1135"/>
      <c r="OUY76" s="1135"/>
      <c r="OUZ76" s="1135"/>
      <c r="OVA76" s="1135"/>
      <c r="OVB76" s="1135"/>
      <c r="OVC76" s="1135"/>
      <c r="OVD76" s="1135"/>
      <c r="OVE76" s="1135"/>
      <c r="OVF76" s="1135"/>
      <c r="OVG76" s="1135"/>
      <c r="OVH76" s="1135"/>
      <c r="OVI76" s="1135"/>
      <c r="OVJ76" s="1135"/>
      <c r="OVK76" s="1135"/>
      <c r="OVL76" s="1135"/>
      <c r="OVM76" s="1135"/>
      <c r="OVN76" s="1135"/>
      <c r="OVO76" s="1135"/>
      <c r="OVP76" s="1135"/>
      <c r="OVQ76" s="1135"/>
      <c r="OVR76" s="1135"/>
      <c r="OVS76" s="1135"/>
      <c r="OVT76" s="1135"/>
      <c r="OVU76" s="1135"/>
      <c r="OVV76" s="1135"/>
      <c r="OVW76" s="1135"/>
      <c r="OVX76" s="1135"/>
      <c r="OVY76" s="1135"/>
      <c r="OVZ76" s="1135"/>
      <c r="OWA76" s="1135"/>
      <c r="OWB76" s="1135"/>
      <c r="OWC76" s="1135"/>
      <c r="OWD76" s="1135"/>
      <c r="OWE76" s="1135"/>
      <c r="OWF76" s="1135"/>
      <c r="OWG76" s="1135"/>
      <c r="OWH76" s="1135"/>
      <c r="OWI76" s="1135"/>
      <c r="OWJ76" s="1135"/>
      <c r="OWK76" s="1135"/>
      <c r="OWL76" s="1135"/>
      <c r="OWM76" s="1135"/>
      <c r="OWN76" s="1135"/>
      <c r="OWO76" s="1135"/>
      <c r="OWP76" s="1135"/>
      <c r="OWQ76" s="1135"/>
      <c r="OWR76" s="1135"/>
      <c r="OWS76" s="1135"/>
      <c r="OWT76" s="1135"/>
      <c r="OWU76" s="1135"/>
      <c r="OWV76" s="1135"/>
      <c r="OWW76" s="1135"/>
      <c r="OWX76" s="1135"/>
      <c r="OWY76" s="1135"/>
      <c r="OWZ76" s="1135"/>
      <c r="OXA76" s="1135"/>
      <c r="OXB76" s="1135"/>
      <c r="OXC76" s="1135"/>
      <c r="OXD76" s="1135"/>
      <c r="OXE76" s="1135"/>
      <c r="OXF76" s="1135"/>
      <c r="OXG76" s="1135"/>
      <c r="OXH76" s="1135"/>
      <c r="OXI76" s="1135"/>
      <c r="OXJ76" s="1135"/>
      <c r="OXK76" s="1135"/>
      <c r="OXL76" s="1135"/>
      <c r="OXM76" s="1135"/>
      <c r="OXN76" s="1135"/>
      <c r="OXO76" s="1135"/>
      <c r="OXP76" s="1135"/>
      <c r="OXQ76" s="1135"/>
      <c r="OXR76" s="1135"/>
      <c r="OXS76" s="1135"/>
      <c r="OXT76" s="1135"/>
      <c r="OXU76" s="1135"/>
      <c r="OXV76" s="1135"/>
      <c r="OXW76" s="1135"/>
      <c r="OXX76" s="1135"/>
      <c r="OXY76" s="1135"/>
      <c r="OXZ76" s="1135"/>
      <c r="OYA76" s="1135"/>
      <c r="OYB76" s="1135"/>
      <c r="OYC76" s="1135"/>
      <c r="OYD76" s="1135"/>
      <c r="OYE76" s="1135"/>
      <c r="OYF76" s="1135"/>
      <c r="OYG76" s="1135"/>
      <c r="OYH76" s="1135"/>
      <c r="OYI76" s="1135"/>
      <c r="OYJ76" s="1135"/>
      <c r="OYK76" s="1135"/>
      <c r="OYL76" s="1135"/>
      <c r="OYM76" s="1135"/>
      <c r="OYN76" s="1135"/>
      <c r="OYO76" s="1135"/>
      <c r="OYP76" s="1135"/>
      <c r="OYQ76" s="1135"/>
      <c r="OYR76" s="1135"/>
      <c r="OYS76" s="1135"/>
      <c r="OYT76" s="1135"/>
      <c r="OYU76" s="1135"/>
      <c r="OYV76" s="1135"/>
      <c r="OYW76" s="1135"/>
      <c r="OYX76" s="1135"/>
      <c r="OYY76" s="1135"/>
      <c r="OYZ76" s="1135"/>
      <c r="OZA76" s="1135"/>
      <c r="OZB76" s="1135"/>
      <c r="OZC76" s="1135"/>
      <c r="OZD76" s="1135"/>
      <c r="OZE76" s="1135"/>
      <c r="OZF76" s="1135"/>
      <c r="OZG76" s="1135"/>
      <c r="OZH76" s="1135"/>
      <c r="OZI76" s="1135"/>
      <c r="OZJ76" s="1135"/>
      <c r="OZK76" s="1135"/>
      <c r="OZL76" s="1135"/>
      <c r="OZM76" s="1135"/>
      <c r="OZN76" s="1135"/>
      <c r="OZO76" s="1135"/>
      <c r="OZP76" s="1135"/>
      <c r="OZQ76" s="1135"/>
      <c r="OZR76" s="1135"/>
      <c r="OZS76" s="1135"/>
      <c r="OZT76" s="1135"/>
      <c r="OZU76" s="1135"/>
      <c r="OZV76" s="1135"/>
      <c r="OZW76" s="1135"/>
      <c r="OZX76" s="1135"/>
      <c r="OZY76" s="1135"/>
      <c r="OZZ76" s="1135"/>
      <c r="PAA76" s="1135"/>
      <c r="PAB76" s="1135"/>
      <c r="PAC76" s="1135"/>
      <c r="PAD76" s="1135"/>
      <c r="PAE76" s="1135"/>
      <c r="PAF76" s="1135"/>
      <c r="PAG76" s="1135"/>
      <c r="PAH76" s="1135"/>
      <c r="PAI76" s="1135"/>
      <c r="PAJ76" s="1135"/>
      <c r="PAK76" s="1135"/>
      <c r="PAL76" s="1135"/>
      <c r="PAM76" s="1135"/>
      <c r="PAN76" s="1135"/>
      <c r="PAO76" s="1135"/>
      <c r="PAP76" s="1135"/>
      <c r="PAQ76" s="1135"/>
      <c r="PAR76" s="1135"/>
      <c r="PAS76" s="1135"/>
      <c r="PAT76" s="1135"/>
      <c r="PAU76" s="1135"/>
      <c r="PAV76" s="1135"/>
      <c r="PAW76" s="1135"/>
      <c r="PAX76" s="1135"/>
      <c r="PAY76" s="1135"/>
      <c r="PAZ76" s="1135"/>
      <c r="PBA76" s="1135"/>
      <c r="PBB76" s="1135"/>
      <c r="PBC76" s="1135"/>
      <c r="PBD76" s="1135"/>
      <c r="PBE76" s="1135"/>
      <c r="PBF76" s="1135"/>
      <c r="PBG76" s="1135"/>
      <c r="PBH76" s="1135"/>
      <c r="PBI76" s="1135"/>
      <c r="PBJ76" s="1135"/>
      <c r="PBK76" s="1135"/>
      <c r="PBL76" s="1135"/>
      <c r="PBM76" s="1135"/>
      <c r="PBN76" s="1135"/>
      <c r="PBO76" s="1135"/>
      <c r="PBP76" s="1135"/>
      <c r="PBQ76" s="1135"/>
      <c r="PBR76" s="1135"/>
      <c r="PBS76" s="1135"/>
      <c r="PBT76" s="1135"/>
      <c r="PBU76" s="1135"/>
      <c r="PBV76" s="1135"/>
      <c r="PBW76" s="1135"/>
      <c r="PBX76" s="1135"/>
      <c r="PBY76" s="1135"/>
      <c r="PBZ76" s="1135"/>
      <c r="PCA76" s="1135"/>
      <c r="PCB76" s="1135"/>
      <c r="PCC76" s="1135"/>
      <c r="PCD76" s="1135"/>
      <c r="PCE76" s="1135"/>
      <c r="PCF76" s="1135"/>
      <c r="PCG76" s="1135"/>
      <c r="PCH76" s="1135"/>
      <c r="PCI76" s="1135"/>
      <c r="PCJ76" s="1135"/>
      <c r="PCK76" s="1135"/>
      <c r="PCL76" s="1135"/>
      <c r="PCM76" s="1135"/>
      <c r="PCN76" s="1135"/>
      <c r="PCO76" s="1135"/>
      <c r="PCP76" s="1135"/>
      <c r="PCQ76" s="1135"/>
      <c r="PCR76" s="1135"/>
      <c r="PCS76" s="1135"/>
      <c r="PCT76" s="1135"/>
      <c r="PCU76" s="1135"/>
      <c r="PCV76" s="1135"/>
      <c r="PCW76" s="1135"/>
      <c r="PCX76" s="1135"/>
      <c r="PCY76" s="1135"/>
      <c r="PCZ76" s="1135"/>
      <c r="PDA76" s="1135"/>
      <c r="PDB76" s="1135"/>
      <c r="PDC76" s="1135"/>
      <c r="PDD76" s="1135"/>
      <c r="PDE76" s="1135"/>
      <c r="PDF76" s="1135"/>
      <c r="PDG76" s="1135"/>
      <c r="PDH76" s="1135"/>
      <c r="PDI76" s="1135"/>
      <c r="PDJ76" s="1135"/>
      <c r="PDK76" s="1135"/>
      <c r="PDL76" s="1135"/>
      <c r="PDM76" s="1135"/>
      <c r="PDN76" s="1135"/>
      <c r="PDO76" s="1135"/>
      <c r="PDP76" s="1135"/>
      <c r="PDQ76" s="1135"/>
      <c r="PDR76" s="1135"/>
      <c r="PDS76" s="1135"/>
      <c r="PDT76" s="1135"/>
      <c r="PDU76" s="1135"/>
      <c r="PDV76" s="1135"/>
      <c r="PDW76" s="1135"/>
      <c r="PDX76" s="1135"/>
      <c r="PDY76" s="1135"/>
      <c r="PDZ76" s="1135"/>
      <c r="PEA76" s="1135"/>
      <c r="PEB76" s="1135"/>
      <c r="PEC76" s="1135"/>
      <c r="PED76" s="1135"/>
      <c r="PEE76" s="1135"/>
      <c r="PEF76" s="1135"/>
      <c r="PEG76" s="1135"/>
      <c r="PEH76" s="1135"/>
      <c r="PEI76" s="1135"/>
      <c r="PEJ76" s="1135"/>
      <c r="PEK76" s="1135"/>
      <c r="PEL76" s="1135"/>
      <c r="PEM76" s="1135"/>
      <c r="PEN76" s="1135"/>
      <c r="PEO76" s="1135"/>
      <c r="PEP76" s="1135"/>
      <c r="PEQ76" s="1135"/>
      <c r="PER76" s="1135"/>
      <c r="PES76" s="1135"/>
      <c r="PET76" s="1135"/>
      <c r="PEU76" s="1135"/>
      <c r="PEV76" s="1135"/>
      <c r="PEW76" s="1135"/>
      <c r="PEX76" s="1135"/>
      <c r="PEY76" s="1135"/>
      <c r="PEZ76" s="1135"/>
      <c r="PFA76" s="1135"/>
      <c r="PFB76" s="1135"/>
      <c r="PFC76" s="1135"/>
      <c r="PFD76" s="1135"/>
      <c r="PFE76" s="1135"/>
      <c r="PFF76" s="1135"/>
      <c r="PFG76" s="1135"/>
      <c r="PFH76" s="1135"/>
      <c r="PFI76" s="1135"/>
      <c r="PFJ76" s="1135"/>
      <c r="PFK76" s="1135"/>
      <c r="PFL76" s="1135"/>
      <c r="PFM76" s="1135"/>
      <c r="PFN76" s="1135"/>
      <c r="PFO76" s="1135"/>
      <c r="PFP76" s="1135"/>
      <c r="PFQ76" s="1135"/>
      <c r="PFR76" s="1135"/>
      <c r="PFS76" s="1135"/>
      <c r="PFT76" s="1135"/>
      <c r="PFU76" s="1135"/>
      <c r="PFV76" s="1135"/>
      <c r="PFW76" s="1135"/>
      <c r="PFX76" s="1135"/>
      <c r="PFY76" s="1135"/>
      <c r="PFZ76" s="1135"/>
      <c r="PGA76" s="1135"/>
      <c r="PGB76" s="1135"/>
      <c r="PGC76" s="1135"/>
      <c r="PGD76" s="1135"/>
      <c r="PGE76" s="1135"/>
      <c r="PGF76" s="1135"/>
      <c r="PGG76" s="1135"/>
      <c r="PGH76" s="1135"/>
      <c r="PGI76" s="1135"/>
      <c r="PGJ76" s="1135"/>
      <c r="PGK76" s="1135"/>
      <c r="PGL76" s="1135"/>
      <c r="PGM76" s="1135"/>
      <c r="PGN76" s="1135"/>
      <c r="PGO76" s="1135"/>
      <c r="PGP76" s="1135"/>
      <c r="PGQ76" s="1135"/>
      <c r="PGR76" s="1135"/>
      <c r="PGS76" s="1135"/>
      <c r="PGT76" s="1135"/>
      <c r="PGU76" s="1135"/>
      <c r="PGV76" s="1135"/>
      <c r="PGW76" s="1135"/>
      <c r="PGX76" s="1135"/>
      <c r="PGY76" s="1135"/>
      <c r="PGZ76" s="1135"/>
      <c r="PHA76" s="1135"/>
      <c r="PHB76" s="1135"/>
      <c r="PHC76" s="1135"/>
      <c r="PHD76" s="1135"/>
      <c r="PHE76" s="1135"/>
      <c r="PHF76" s="1135"/>
      <c r="PHG76" s="1135"/>
      <c r="PHH76" s="1135"/>
      <c r="PHI76" s="1135"/>
      <c r="PHJ76" s="1135"/>
      <c r="PHK76" s="1135"/>
      <c r="PHL76" s="1135"/>
      <c r="PHM76" s="1135"/>
      <c r="PHN76" s="1135"/>
      <c r="PHO76" s="1135"/>
      <c r="PHP76" s="1135"/>
      <c r="PHQ76" s="1135"/>
      <c r="PHR76" s="1135"/>
      <c r="PHS76" s="1135"/>
      <c r="PHT76" s="1135"/>
      <c r="PHU76" s="1135"/>
      <c r="PHV76" s="1135"/>
      <c r="PHW76" s="1135"/>
      <c r="PHX76" s="1135"/>
      <c r="PHY76" s="1135"/>
      <c r="PHZ76" s="1135"/>
      <c r="PIA76" s="1135"/>
      <c r="PIB76" s="1135"/>
      <c r="PIC76" s="1135"/>
      <c r="PID76" s="1135"/>
      <c r="PIE76" s="1135"/>
      <c r="PIF76" s="1135"/>
      <c r="PIG76" s="1135"/>
      <c r="PIH76" s="1135"/>
      <c r="PII76" s="1135"/>
      <c r="PIJ76" s="1135"/>
      <c r="PIK76" s="1135"/>
      <c r="PIL76" s="1135"/>
      <c r="PIM76" s="1135"/>
      <c r="PIN76" s="1135"/>
      <c r="PIO76" s="1135"/>
      <c r="PIP76" s="1135"/>
      <c r="PIQ76" s="1135"/>
      <c r="PIR76" s="1135"/>
      <c r="PIS76" s="1135"/>
      <c r="PIT76" s="1135"/>
      <c r="PIU76" s="1135"/>
      <c r="PIV76" s="1135"/>
      <c r="PIW76" s="1135"/>
      <c r="PIX76" s="1135"/>
      <c r="PIY76" s="1135"/>
      <c r="PIZ76" s="1135"/>
      <c r="PJA76" s="1135"/>
      <c r="PJB76" s="1135"/>
      <c r="PJC76" s="1135"/>
      <c r="PJD76" s="1135"/>
      <c r="PJE76" s="1135"/>
      <c r="PJF76" s="1135"/>
      <c r="PJG76" s="1135"/>
      <c r="PJH76" s="1135"/>
      <c r="PJI76" s="1135"/>
      <c r="PJJ76" s="1135"/>
      <c r="PJK76" s="1135"/>
      <c r="PJL76" s="1135"/>
      <c r="PJM76" s="1135"/>
      <c r="PJN76" s="1135"/>
      <c r="PJO76" s="1135"/>
      <c r="PJP76" s="1135"/>
      <c r="PJQ76" s="1135"/>
      <c r="PJR76" s="1135"/>
      <c r="PJS76" s="1135"/>
      <c r="PJT76" s="1135"/>
      <c r="PJU76" s="1135"/>
      <c r="PJV76" s="1135"/>
      <c r="PJW76" s="1135"/>
      <c r="PJX76" s="1135"/>
      <c r="PJY76" s="1135"/>
      <c r="PJZ76" s="1135"/>
      <c r="PKA76" s="1135"/>
      <c r="PKB76" s="1135"/>
      <c r="PKC76" s="1135"/>
      <c r="PKD76" s="1135"/>
      <c r="PKE76" s="1135"/>
      <c r="PKF76" s="1135"/>
      <c r="PKG76" s="1135"/>
      <c r="PKH76" s="1135"/>
      <c r="PKI76" s="1135"/>
      <c r="PKJ76" s="1135"/>
      <c r="PKK76" s="1135"/>
      <c r="PKL76" s="1135"/>
      <c r="PKM76" s="1135"/>
      <c r="PKN76" s="1135"/>
      <c r="PKO76" s="1135"/>
      <c r="PKP76" s="1135"/>
      <c r="PKQ76" s="1135"/>
      <c r="PKR76" s="1135"/>
      <c r="PKS76" s="1135"/>
      <c r="PKT76" s="1135"/>
      <c r="PKU76" s="1135"/>
      <c r="PKV76" s="1135"/>
      <c r="PKW76" s="1135"/>
      <c r="PKX76" s="1135"/>
      <c r="PKY76" s="1135"/>
      <c r="PKZ76" s="1135"/>
      <c r="PLA76" s="1135"/>
      <c r="PLB76" s="1135"/>
      <c r="PLC76" s="1135"/>
      <c r="PLD76" s="1135"/>
      <c r="PLE76" s="1135"/>
      <c r="PLF76" s="1135"/>
      <c r="PLG76" s="1135"/>
      <c r="PLH76" s="1135"/>
      <c r="PLI76" s="1135"/>
      <c r="PLJ76" s="1135"/>
      <c r="PLK76" s="1135"/>
      <c r="PLL76" s="1135"/>
      <c r="PLM76" s="1135"/>
      <c r="PLN76" s="1135"/>
      <c r="PLO76" s="1135"/>
      <c r="PLP76" s="1135"/>
      <c r="PLQ76" s="1135"/>
      <c r="PLR76" s="1135"/>
      <c r="PLS76" s="1135"/>
      <c r="PLT76" s="1135"/>
      <c r="PLU76" s="1135"/>
      <c r="PLV76" s="1135"/>
      <c r="PLW76" s="1135"/>
      <c r="PLX76" s="1135"/>
      <c r="PLY76" s="1135"/>
      <c r="PLZ76" s="1135"/>
      <c r="PMA76" s="1135"/>
      <c r="PMB76" s="1135"/>
      <c r="PMC76" s="1135"/>
      <c r="PMD76" s="1135"/>
      <c r="PME76" s="1135"/>
      <c r="PMF76" s="1135"/>
      <c r="PMG76" s="1135"/>
      <c r="PMH76" s="1135"/>
      <c r="PMI76" s="1135"/>
      <c r="PMJ76" s="1135"/>
      <c r="PMK76" s="1135"/>
      <c r="PML76" s="1135"/>
      <c r="PMM76" s="1135"/>
      <c r="PMN76" s="1135"/>
      <c r="PMO76" s="1135"/>
      <c r="PMP76" s="1135"/>
      <c r="PMQ76" s="1135"/>
      <c r="PMR76" s="1135"/>
      <c r="PMS76" s="1135"/>
      <c r="PMT76" s="1135"/>
      <c r="PMU76" s="1135"/>
      <c r="PMV76" s="1135"/>
      <c r="PMW76" s="1135"/>
      <c r="PMX76" s="1135"/>
      <c r="PMY76" s="1135"/>
      <c r="PMZ76" s="1135"/>
      <c r="PNA76" s="1135"/>
      <c r="PNB76" s="1135"/>
      <c r="PNC76" s="1135"/>
      <c r="PND76" s="1135"/>
      <c r="PNE76" s="1135"/>
      <c r="PNF76" s="1135"/>
      <c r="PNG76" s="1135"/>
      <c r="PNH76" s="1135"/>
      <c r="PNI76" s="1135"/>
      <c r="PNJ76" s="1135"/>
      <c r="PNK76" s="1135"/>
      <c r="PNL76" s="1135"/>
      <c r="PNM76" s="1135"/>
      <c r="PNN76" s="1135"/>
      <c r="PNO76" s="1135"/>
      <c r="PNP76" s="1135"/>
      <c r="PNQ76" s="1135"/>
      <c r="PNR76" s="1135"/>
      <c r="PNS76" s="1135"/>
      <c r="PNT76" s="1135"/>
      <c r="PNU76" s="1135"/>
      <c r="PNV76" s="1135"/>
      <c r="PNW76" s="1135"/>
      <c r="PNX76" s="1135"/>
      <c r="PNY76" s="1135"/>
      <c r="PNZ76" s="1135"/>
      <c r="POA76" s="1135"/>
      <c r="POB76" s="1135"/>
      <c r="POC76" s="1135"/>
      <c r="POD76" s="1135"/>
      <c r="POE76" s="1135"/>
      <c r="POF76" s="1135"/>
      <c r="POG76" s="1135"/>
      <c r="POH76" s="1135"/>
      <c r="POI76" s="1135"/>
      <c r="POJ76" s="1135"/>
      <c r="POK76" s="1135"/>
      <c r="POL76" s="1135"/>
      <c r="POM76" s="1135"/>
      <c r="PON76" s="1135"/>
      <c r="POO76" s="1135"/>
      <c r="POP76" s="1135"/>
      <c r="POQ76" s="1135"/>
      <c r="POR76" s="1135"/>
      <c r="POS76" s="1135"/>
      <c r="POT76" s="1135"/>
      <c r="POU76" s="1135"/>
      <c r="POV76" s="1135"/>
      <c r="POW76" s="1135"/>
      <c r="POX76" s="1135"/>
      <c r="POY76" s="1135"/>
      <c r="POZ76" s="1135"/>
      <c r="PPA76" s="1135"/>
      <c r="PPB76" s="1135"/>
      <c r="PPC76" s="1135"/>
      <c r="PPD76" s="1135"/>
      <c r="PPE76" s="1135"/>
      <c r="PPF76" s="1135"/>
      <c r="PPG76" s="1135"/>
      <c r="PPH76" s="1135"/>
      <c r="PPI76" s="1135"/>
      <c r="PPJ76" s="1135"/>
      <c r="PPK76" s="1135"/>
      <c r="PPL76" s="1135"/>
      <c r="PPM76" s="1135"/>
      <c r="PPN76" s="1135"/>
      <c r="PPO76" s="1135"/>
      <c r="PPP76" s="1135"/>
      <c r="PPQ76" s="1135"/>
      <c r="PPR76" s="1135"/>
      <c r="PPS76" s="1135"/>
      <c r="PPT76" s="1135"/>
      <c r="PPU76" s="1135"/>
      <c r="PPV76" s="1135"/>
      <c r="PPW76" s="1135"/>
      <c r="PPX76" s="1135"/>
      <c r="PPY76" s="1135"/>
      <c r="PPZ76" s="1135"/>
      <c r="PQA76" s="1135"/>
      <c r="PQB76" s="1135"/>
      <c r="PQC76" s="1135"/>
      <c r="PQD76" s="1135"/>
      <c r="PQE76" s="1135"/>
      <c r="PQF76" s="1135"/>
      <c r="PQG76" s="1135"/>
      <c r="PQH76" s="1135"/>
      <c r="PQI76" s="1135"/>
      <c r="PQJ76" s="1135"/>
      <c r="PQK76" s="1135"/>
      <c r="PQL76" s="1135"/>
      <c r="PQM76" s="1135"/>
      <c r="PQN76" s="1135"/>
      <c r="PQO76" s="1135"/>
      <c r="PQP76" s="1135"/>
      <c r="PQQ76" s="1135"/>
      <c r="PQR76" s="1135"/>
      <c r="PQS76" s="1135"/>
      <c r="PQT76" s="1135"/>
      <c r="PQU76" s="1135"/>
      <c r="PQV76" s="1135"/>
      <c r="PQW76" s="1135"/>
      <c r="PQX76" s="1135"/>
      <c r="PQY76" s="1135"/>
      <c r="PQZ76" s="1135"/>
      <c r="PRA76" s="1135"/>
      <c r="PRB76" s="1135"/>
      <c r="PRC76" s="1135"/>
      <c r="PRD76" s="1135"/>
      <c r="PRE76" s="1135"/>
      <c r="PRF76" s="1135"/>
      <c r="PRG76" s="1135"/>
      <c r="PRH76" s="1135"/>
      <c r="PRI76" s="1135"/>
      <c r="PRJ76" s="1135"/>
      <c r="PRK76" s="1135"/>
      <c r="PRL76" s="1135"/>
      <c r="PRM76" s="1135"/>
      <c r="PRN76" s="1135"/>
      <c r="PRO76" s="1135"/>
      <c r="PRP76" s="1135"/>
      <c r="PRQ76" s="1135"/>
      <c r="PRR76" s="1135"/>
      <c r="PRS76" s="1135"/>
      <c r="PRT76" s="1135"/>
      <c r="PRU76" s="1135"/>
      <c r="PRV76" s="1135"/>
      <c r="PRW76" s="1135"/>
      <c r="PRX76" s="1135"/>
      <c r="PRY76" s="1135"/>
      <c r="PRZ76" s="1135"/>
      <c r="PSA76" s="1135"/>
      <c r="PSB76" s="1135"/>
      <c r="PSC76" s="1135"/>
      <c r="PSD76" s="1135"/>
      <c r="PSE76" s="1135"/>
      <c r="PSF76" s="1135"/>
      <c r="PSG76" s="1135"/>
      <c r="PSH76" s="1135"/>
      <c r="PSI76" s="1135"/>
      <c r="PSJ76" s="1135"/>
      <c r="PSK76" s="1135"/>
      <c r="PSL76" s="1135"/>
      <c r="PSM76" s="1135"/>
      <c r="PSN76" s="1135"/>
      <c r="PSO76" s="1135"/>
      <c r="PSP76" s="1135"/>
      <c r="PSQ76" s="1135"/>
      <c r="PSR76" s="1135"/>
      <c r="PSS76" s="1135"/>
      <c r="PST76" s="1135"/>
      <c r="PSU76" s="1135"/>
      <c r="PSV76" s="1135"/>
      <c r="PSW76" s="1135"/>
      <c r="PSX76" s="1135"/>
      <c r="PSY76" s="1135"/>
      <c r="PSZ76" s="1135"/>
      <c r="PTA76" s="1135"/>
      <c r="PTB76" s="1135"/>
      <c r="PTC76" s="1135"/>
      <c r="PTD76" s="1135"/>
      <c r="PTE76" s="1135"/>
      <c r="PTF76" s="1135"/>
      <c r="PTG76" s="1135"/>
      <c r="PTH76" s="1135"/>
      <c r="PTI76" s="1135"/>
      <c r="PTJ76" s="1135"/>
      <c r="PTK76" s="1135"/>
      <c r="PTL76" s="1135"/>
      <c r="PTM76" s="1135"/>
      <c r="PTN76" s="1135"/>
      <c r="PTO76" s="1135"/>
      <c r="PTP76" s="1135"/>
      <c r="PTQ76" s="1135"/>
      <c r="PTR76" s="1135"/>
      <c r="PTS76" s="1135"/>
      <c r="PTT76" s="1135"/>
      <c r="PTU76" s="1135"/>
      <c r="PTV76" s="1135"/>
      <c r="PTW76" s="1135"/>
      <c r="PTX76" s="1135"/>
      <c r="PTY76" s="1135"/>
      <c r="PTZ76" s="1135"/>
      <c r="PUA76" s="1135"/>
      <c r="PUB76" s="1135"/>
      <c r="PUC76" s="1135"/>
      <c r="PUD76" s="1135"/>
      <c r="PUE76" s="1135"/>
      <c r="PUF76" s="1135"/>
      <c r="PUG76" s="1135"/>
      <c r="PUH76" s="1135"/>
      <c r="PUI76" s="1135"/>
      <c r="PUJ76" s="1135"/>
      <c r="PUK76" s="1135"/>
      <c r="PUL76" s="1135"/>
      <c r="PUM76" s="1135"/>
      <c r="PUN76" s="1135"/>
      <c r="PUO76" s="1135"/>
      <c r="PUP76" s="1135"/>
      <c r="PUQ76" s="1135"/>
      <c r="PUR76" s="1135"/>
      <c r="PUS76" s="1135"/>
      <c r="PUT76" s="1135"/>
      <c r="PUU76" s="1135"/>
      <c r="PUV76" s="1135"/>
      <c r="PUW76" s="1135"/>
      <c r="PUX76" s="1135"/>
      <c r="PUY76" s="1135"/>
      <c r="PUZ76" s="1135"/>
      <c r="PVA76" s="1135"/>
      <c r="PVB76" s="1135"/>
      <c r="PVC76" s="1135"/>
      <c r="PVD76" s="1135"/>
      <c r="PVE76" s="1135"/>
      <c r="PVF76" s="1135"/>
      <c r="PVG76" s="1135"/>
      <c r="PVH76" s="1135"/>
      <c r="PVI76" s="1135"/>
      <c r="PVJ76" s="1135"/>
      <c r="PVK76" s="1135"/>
      <c r="PVL76" s="1135"/>
      <c r="PVM76" s="1135"/>
      <c r="PVN76" s="1135"/>
      <c r="PVO76" s="1135"/>
      <c r="PVP76" s="1135"/>
      <c r="PVQ76" s="1135"/>
      <c r="PVR76" s="1135"/>
      <c r="PVS76" s="1135"/>
      <c r="PVT76" s="1135"/>
      <c r="PVU76" s="1135"/>
      <c r="PVV76" s="1135"/>
      <c r="PVW76" s="1135"/>
      <c r="PVX76" s="1135"/>
      <c r="PVY76" s="1135"/>
      <c r="PVZ76" s="1135"/>
      <c r="PWA76" s="1135"/>
      <c r="PWB76" s="1135"/>
      <c r="PWC76" s="1135"/>
      <c r="PWD76" s="1135"/>
      <c r="PWE76" s="1135"/>
      <c r="PWF76" s="1135"/>
      <c r="PWG76" s="1135"/>
      <c r="PWH76" s="1135"/>
      <c r="PWI76" s="1135"/>
      <c r="PWJ76" s="1135"/>
      <c r="PWK76" s="1135"/>
      <c r="PWL76" s="1135"/>
      <c r="PWM76" s="1135"/>
      <c r="PWN76" s="1135"/>
      <c r="PWO76" s="1135"/>
      <c r="PWP76" s="1135"/>
      <c r="PWQ76" s="1135"/>
      <c r="PWR76" s="1135"/>
      <c r="PWS76" s="1135"/>
      <c r="PWT76" s="1135"/>
      <c r="PWU76" s="1135"/>
      <c r="PWV76" s="1135"/>
      <c r="PWW76" s="1135"/>
      <c r="PWX76" s="1135"/>
      <c r="PWY76" s="1135"/>
      <c r="PWZ76" s="1135"/>
      <c r="PXA76" s="1135"/>
      <c r="PXB76" s="1135"/>
      <c r="PXC76" s="1135"/>
      <c r="PXD76" s="1135"/>
      <c r="PXE76" s="1135"/>
      <c r="PXF76" s="1135"/>
      <c r="PXG76" s="1135"/>
      <c r="PXH76" s="1135"/>
      <c r="PXI76" s="1135"/>
      <c r="PXJ76" s="1135"/>
      <c r="PXK76" s="1135"/>
      <c r="PXL76" s="1135"/>
      <c r="PXM76" s="1135"/>
      <c r="PXN76" s="1135"/>
      <c r="PXO76" s="1135"/>
      <c r="PXP76" s="1135"/>
      <c r="PXQ76" s="1135"/>
      <c r="PXR76" s="1135"/>
      <c r="PXS76" s="1135"/>
      <c r="PXT76" s="1135"/>
      <c r="PXU76" s="1135"/>
      <c r="PXV76" s="1135"/>
      <c r="PXW76" s="1135"/>
      <c r="PXX76" s="1135"/>
      <c r="PXY76" s="1135"/>
      <c r="PXZ76" s="1135"/>
      <c r="PYA76" s="1135"/>
      <c r="PYB76" s="1135"/>
      <c r="PYC76" s="1135"/>
      <c r="PYD76" s="1135"/>
      <c r="PYE76" s="1135"/>
      <c r="PYF76" s="1135"/>
      <c r="PYG76" s="1135"/>
      <c r="PYH76" s="1135"/>
      <c r="PYI76" s="1135"/>
      <c r="PYJ76" s="1135"/>
      <c r="PYK76" s="1135"/>
      <c r="PYL76" s="1135"/>
      <c r="PYM76" s="1135"/>
      <c r="PYN76" s="1135"/>
      <c r="PYO76" s="1135"/>
      <c r="PYP76" s="1135"/>
      <c r="PYQ76" s="1135"/>
      <c r="PYR76" s="1135"/>
      <c r="PYS76" s="1135"/>
      <c r="PYT76" s="1135"/>
      <c r="PYU76" s="1135"/>
      <c r="PYV76" s="1135"/>
      <c r="PYW76" s="1135"/>
      <c r="PYX76" s="1135"/>
      <c r="PYY76" s="1135"/>
      <c r="PYZ76" s="1135"/>
      <c r="PZA76" s="1135"/>
      <c r="PZB76" s="1135"/>
      <c r="PZC76" s="1135"/>
      <c r="PZD76" s="1135"/>
      <c r="PZE76" s="1135"/>
      <c r="PZF76" s="1135"/>
      <c r="PZG76" s="1135"/>
      <c r="PZH76" s="1135"/>
      <c r="PZI76" s="1135"/>
      <c r="PZJ76" s="1135"/>
      <c r="PZK76" s="1135"/>
      <c r="PZL76" s="1135"/>
      <c r="PZM76" s="1135"/>
      <c r="PZN76" s="1135"/>
      <c r="PZO76" s="1135"/>
      <c r="PZP76" s="1135"/>
      <c r="PZQ76" s="1135"/>
      <c r="PZR76" s="1135"/>
      <c r="PZS76" s="1135"/>
      <c r="PZT76" s="1135"/>
      <c r="PZU76" s="1135"/>
      <c r="PZV76" s="1135"/>
      <c r="PZW76" s="1135"/>
      <c r="PZX76" s="1135"/>
      <c r="PZY76" s="1135"/>
      <c r="PZZ76" s="1135"/>
      <c r="QAA76" s="1135"/>
      <c r="QAB76" s="1135"/>
      <c r="QAC76" s="1135"/>
      <c r="QAD76" s="1135"/>
      <c r="QAE76" s="1135"/>
      <c r="QAF76" s="1135"/>
      <c r="QAG76" s="1135"/>
      <c r="QAH76" s="1135"/>
      <c r="QAI76" s="1135"/>
      <c r="QAJ76" s="1135"/>
      <c r="QAK76" s="1135"/>
      <c r="QAL76" s="1135"/>
      <c r="QAM76" s="1135"/>
      <c r="QAN76" s="1135"/>
      <c r="QAO76" s="1135"/>
      <c r="QAP76" s="1135"/>
      <c r="QAQ76" s="1135"/>
      <c r="QAR76" s="1135"/>
      <c r="QAS76" s="1135"/>
      <c r="QAT76" s="1135"/>
      <c r="QAU76" s="1135"/>
      <c r="QAV76" s="1135"/>
      <c r="QAW76" s="1135"/>
      <c r="QAX76" s="1135"/>
      <c r="QAY76" s="1135"/>
      <c r="QAZ76" s="1135"/>
      <c r="QBA76" s="1135"/>
      <c r="QBB76" s="1135"/>
      <c r="QBC76" s="1135"/>
      <c r="QBD76" s="1135"/>
      <c r="QBE76" s="1135"/>
      <c r="QBF76" s="1135"/>
      <c r="QBG76" s="1135"/>
      <c r="QBH76" s="1135"/>
      <c r="QBI76" s="1135"/>
      <c r="QBJ76" s="1135"/>
      <c r="QBK76" s="1135"/>
      <c r="QBL76" s="1135"/>
      <c r="QBM76" s="1135"/>
      <c r="QBN76" s="1135"/>
      <c r="QBO76" s="1135"/>
      <c r="QBP76" s="1135"/>
      <c r="QBQ76" s="1135"/>
      <c r="QBR76" s="1135"/>
      <c r="QBS76" s="1135"/>
      <c r="QBT76" s="1135"/>
      <c r="QBU76" s="1135"/>
      <c r="QBV76" s="1135"/>
      <c r="QBW76" s="1135"/>
      <c r="QBX76" s="1135"/>
      <c r="QBY76" s="1135"/>
      <c r="QBZ76" s="1135"/>
      <c r="QCA76" s="1135"/>
      <c r="QCB76" s="1135"/>
      <c r="QCC76" s="1135"/>
      <c r="QCD76" s="1135"/>
      <c r="QCE76" s="1135"/>
      <c r="QCF76" s="1135"/>
      <c r="QCG76" s="1135"/>
      <c r="QCH76" s="1135"/>
      <c r="QCI76" s="1135"/>
      <c r="QCJ76" s="1135"/>
      <c r="QCK76" s="1135"/>
      <c r="QCL76" s="1135"/>
      <c r="QCM76" s="1135"/>
      <c r="QCN76" s="1135"/>
      <c r="QCO76" s="1135"/>
      <c r="QCP76" s="1135"/>
      <c r="QCQ76" s="1135"/>
      <c r="QCR76" s="1135"/>
      <c r="QCS76" s="1135"/>
      <c r="QCT76" s="1135"/>
      <c r="QCU76" s="1135"/>
      <c r="QCV76" s="1135"/>
      <c r="QCW76" s="1135"/>
      <c r="QCX76" s="1135"/>
      <c r="QCY76" s="1135"/>
      <c r="QCZ76" s="1135"/>
      <c r="QDA76" s="1135"/>
      <c r="QDB76" s="1135"/>
      <c r="QDC76" s="1135"/>
      <c r="QDD76" s="1135"/>
      <c r="QDE76" s="1135"/>
      <c r="QDF76" s="1135"/>
      <c r="QDG76" s="1135"/>
      <c r="QDH76" s="1135"/>
      <c r="QDI76" s="1135"/>
      <c r="QDJ76" s="1135"/>
      <c r="QDK76" s="1135"/>
      <c r="QDL76" s="1135"/>
      <c r="QDM76" s="1135"/>
      <c r="QDN76" s="1135"/>
      <c r="QDO76" s="1135"/>
      <c r="QDP76" s="1135"/>
      <c r="QDQ76" s="1135"/>
      <c r="QDR76" s="1135"/>
      <c r="QDS76" s="1135"/>
      <c r="QDT76" s="1135"/>
      <c r="QDU76" s="1135"/>
      <c r="QDV76" s="1135"/>
      <c r="QDW76" s="1135"/>
      <c r="QDX76" s="1135"/>
      <c r="QDY76" s="1135"/>
      <c r="QDZ76" s="1135"/>
      <c r="QEA76" s="1135"/>
      <c r="QEB76" s="1135"/>
      <c r="QEC76" s="1135"/>
      <c r="QED76" s="1135"/>
      <c r="QEE76" s="1135"/>
      <c r="QEF76" s="1135"/>
      <c r="QEG76" s="1135"/>
      <c r="QEH76" s="1135"/>
      <c r="QEI76" s="1135"/>
      <c r="QEJ76" s="1135"/>
      <c r="QEK76" s="1135"/>
      <c r="QEL76" s="1135"/>
      <c r="QEM76" s="1135"/>
      <c r="QEN76" s="1135"/>
      <c r="QEO76" s="1135"/>
      <c r="QEP76" s="1135"/>
      <c r="QEQ76" s="1135"/>
      <c r="QER76" s="1135"/>
      <c r="QES76" s="1135"/>
      <c r="QET76" s="1135"/>
      <c r="QEU76" s="1135"/>
      <c r="QEV76" s="1135"/>
      <c r="QEW76" s="1135"/>
      <c r="QEX76" s="1135"/>
      <c r="QEY76" s="1135"/>
      <c r="QEZ76" s="1135"/>
      <c r="QFA76" s="1135"/>
      <c r="QFB76" s="1135"/>
      <c r="QFC76" s="1135"/>
      <c r="QFD76" s="1135"/>
      <c r="QFE76" s="1135"/>
      <c r="QFF76" s="1135"/>
      <c r="QFG76" s="1135"/>
      <c r="QFH76" s="1135"/>
      <c r="QFI76" s="1135"/>
      <c r="QFJ76" s="1135"/>
      <c r="QFK76" s="1135"/>
      <c r="QFL76" s="1135"/>
      <c r="QFM76" s="1135"/>
      <c r="QFN76" s="1135"/>
      <c r="QFO76" s="1135"/>
      <c r="QFP76" s="1135"/>
      <c r="QFQ76" s="1135"/>
      <c r="QFR76" s="1135"/>
      <c r="QFS76" s="1135"/>
      <c r="QFT76" s="1135"/>
      <c r="QFU76" s="1135"/>
      <c r="QFV76" s="1135"/>
      <c r="QFW76" s="1135"/>
      <c r="QFX76" s="1135"/>
      <c r="QFY76" s="1135"/>
      <c r="QFZ76" s="1135"/>
      <c r="QGA76" s="1135"/>
      <c r="QGB76" s="1135"/>
      <c r="QGC76" s="1135"/>
      <c r="QGD76" s="1135"/>
      <c r="QGE76" s="1135"/>
      <c r="QGF76" s="1135"/>
      <c r="QGG76" s="1135"/>
      <c r="QGH76" s="1135"/>
      <c r="QGI76" s="1135"/>
      <c r="QGJ76" s="1135"/>
      <c r="QGK76" s="1135"/>
      <c r="QGL76" s="1135"/>
      <c r="QGM76" s="1135"/>
      <c r="QGN76" s="1135"/>
      <c r="QGO76" s="1135"/>
      <c r="QGP76" s="1135"/>
      <c r="QGQ76" s="1135"/>
      <c r="QGR76" s="1135"/>
      <c r="QGS76" s="1135"/>
      <c r="QGT76" s="1135"/>
      <c r="QGU76" s="1135"/>
      <c r="QGV76" s="1135"/>
      <c r="QGW76" s="1135"/>
      <c r="QGX76" s="1135"/>
      <c r="QGY76" s="1135"/>
      <c r="QGZ76" s="1135"/>
      <c r="QHA76" s="1135"/>
      <c r="QHB76" s="1135"/>
      <c r="QHC76" s="1135"/>
      <c r="QHD76" s="1135"/>
      <c r="QHE76" s="1135"/>
      <c r="QHF76" s="1135"/>
      <c r="QHG76" s="1135"/>
      <c r="QHH76" s="1135"/>
      <c r="QHI76" s="1135"/>
      <c r="QHJ76" s="1135"/>
      <c r="QHK76" s="1135"/>
      <c r="QHL76" s="1135"/>
      <c r="QHM76" s="1135"/>
      <c r="QHN76" s="1135"/>
      <c r="QHO76" s="1135"/>
      <c r="QHP76" s="1135"/>
      <c r="QHQ76" s="1135"/>
      <c r="QHR76" s="1135"/>
      <c r="QHS76" s="1135"/>
      <c r="QHT76" s="1135"/>
      <c r="QHU76" s="1135"/>
      <c r="QHV76" s="1135"/>
      <c r="QHW76" s="1135"/>
      <c r="QHX76" s="1135"/>
      <c r="QHY76" s="1135"/>
      <c r="QHZ76" s="1135"/>
      <c r="QIA76" s="1135"/>
      <c r="QIB76" s="1135"/>
      <c r="QIC76" s="1135"/>
      <c r="QID76" s="1135"/>
      <c r="QIE76" s="1135"/>
      <c r="QIF76" s="1135"/>
      <c r="QIG76" s="1135"/>
      <c r="QIH76" s="1135"/>
      <c r="QII76" s="1135"/>
      <c r="QIJ76" s="1135"/>
      <c r="QIK76" s="1135"/>
      <c r="QIL76" s="1135"/>
      <c r="QIM76" s="1135"/>
      <c r="QIN76" s="1135"/>
      <c r="QIO76" s="1135"/>
      <c r="QIP76" s="1135"/>
      <c r="QIQ76" s="1135"/>
      <c r="QIR76" s="1135"/>
      <c r="QIS76" s="1135"/>
      <c r="QIT76" s="1135"/>
      <c r="QIU76" s="1135"/>
      <c r="QIV76" s="1135"/>
      <c r="QIW76" s="1135"/>
      <c r="QIX76" s="1135"/>
      <c r="QIY76" s="1135"/>
      <c r="QIZ76" s="1135"/>
      <c r="QJA76" s="1135"/>
      <c r="QJB76" s="1135"/>
      <c r="QJC76" s="1135"/>
      <c r="QJD76" s="1135"/>
      <c r="QJE76" s="1135"/>
      <c r="QJF76" s="1135"/>
      <c r="QJG76" s="1135"/>
      <c r="QJH76" s="1135"/>
      <c r="QJI76" s="1135"/>
      <c r="QJJ76" s="1135"/>
      <c r="QJK76" s="1135"/>
      <c r="QJL76" s="1135"/>
      <c r="QJM76" s="1135"/>
      <c r="QJN76" s="1135"/>
      <c r="QJO76" s="1135"/>
      <c r="QJP76" s="1135"/>
      <c r="QJQ76" s="1135"/>
      <c r="QJR76" s="1135"/>
      <c r="QJS76" s="1135"/>
      <c r="QJT76" s="1135"/>
      <c r="QJU76" s="1135"/>
      <c r="QJV76" s="1135"/>
      <c r="QJW76" s="1135"/>
      <c r="QJX76" s="1135"/>
      <c r="QJY76" s="1135"/>
      <c r="QJZ76" s="1135"/>
      <c r="QKA76" s="1135"/>
      <c r="QKB76" s="1135"/>
      <c r="QKC76" s="1135"/>
      <c r="QKD76" s="1135"/>
      <c r="QKE76" s="1135"/>
      <c r="QKF76" s="1135"/>
      <c r="QKG76" s="1135"/>
      <c r="QKH76" s="1135"/>
      <c r="QKI76" s="1135"/>
      <c r="QKJ76" s="1135"/>
      <c r="QKK76" s="1135"/>
      <c r="QKL76" s="1135"/>
      <c r="QKM76" s="1135"/>
      <c r="QKN76" s="1135"/>
      <c r="QKO76" s="1135"/>
      <c r="QKP76" s="1135"/>
      <c r="QKQ76" s="1135"/>
      <c r="QKR76" s="1135"/>
      <c r="QKS76" s="1135"/>
      <c r="QKT76" s="1135"/>
      <c r="QKU76" s="1135"/>
      <c r="QKV76" s="1135"/>
      <c r="QKW76" s="1135"/>
      <c r="QKX76" s="1135"/>
      <c r="QKY76" s="1135"/>
      <c r="QKZ76" s="1135"/>
      <c r="QLA76" s="1135"/>
      <c r="QLB76" s="1135"/>
      <c r="QLC76" s="1135"/>
      <c r="QLD76" s="1135"/>
      <c r="QLE76" s="1135"/>
      <c r="QLF76" s="1135"/>
      <c r="QLG76" s="1135"/>
      <c r="QLH76" s="1135"/>
      <c r="QLI76" s="1135"/>
      <c r="QLJ76" s="1135"/>
      <c r="QLK76" s="1135"/>
      <c r="QLL76" s="1135"/>
      <c r="QLM76" s="1135"/>
      <c r="QLN76" s="1135"/>
      <c r="QLO76" s="1135"/>
      <c r="QLP76" s="1135"/>
      <c r="QLQ76" s="1135"/>
      <c r="QLR76" s="1135"/>
      <c r="QLS76" s="1135"/>
      <c r="QLT76" s="1135"/>
      <c r="QLU76" s="1135"/>
      <c r="QLV76" s="1135"/>
      <c r="QLW76" s="1135"/>
      <c r="QLX76" s="1135"/>
      <c r="QLY76" s="1135"/>
      <c r="QLZ76" s="1135"/>
      <c r="QMA76" s="1135"/>
      <c r="QMB76" s="1135"/>
      <c r="QMC76" s="1135"/>
      <c r="QMD76" s="1135"/>
      <c r="QME76" s="1135"/>
      <c r="QMF76" s="1135"/>
      <c r="QMG76" s="1135"/>
      <c r="QMH76" s="1135"/>
      <c r="QMI76" s="1135"/>
      <c r="QMJ76" s="1135"/>
      <c r="QMK76" s="1135"/>
      <c r="QML76" s="1135"/>
      <c r="QMM76" s="1135"/>
      <c r="QMN76" s="1135"/>
      <c r="QMO76" s="1135"/>
      <c r="QMP76" s="1135"/>
      <c r="QMQ76" s="1135"/>
      <c r="QMR76" s="1135"/>
      <c r="QMS76" s="1135"/>
      <c r="QMT76" s="1135"/>
      <c r="QMU76" s="1135"/>
      <c r="QMV76" s="1135"/>
      <c r="QMW76" s="1135"/>
      <c r="QMX76" s="1135"/>
      <c r="QMY76" s="1135"/>
      <c r="QMZ76" s="1135"/>
      <c r="QNA76" s="1135"/>
      <c r="QNB76" s="1135"/>
      <c r="QNC76" s="1135"/>
      <c r="QND76" s="1135"/>
      <c r="QNE76" s="1135"/>
      <c r="QNF76" s="1135"/>
      <c r="QNG76" s="1135"/>
      <c r="QNH76" s="1135"/>
      <c r="QNI76" s="1135"/>
      <c r="QNJ76" s="1135"/>
      <c r="QNK76" s="1135"/>
      <c r="QNL76" s="1135"/>
      <c r="QNM76" s="1135"/>
      <c r="QNN76" s="1135"/>
      <c r="QNO76" s="1135"/>
      <c r="QNP76" s="1135"/>
      <c r="QNQ76" s="1135"/>
      <c r="QNR76" s="1135"/>
      <c r="QNS76" s="1135"/>
      <c r="QNT76" s="1135"/>
      <c r="QNU76" s="1135"/>
      <c r="QNV76" s="1135"/>
      <c r="QNW76" s="1135"/>
      <c r="QNX76" s="1135"/>
      <c r="QNY76" s="1135"/>
      <c r="QNZ76" s="1135"/>
      <c r="QOA76" s="1135"/>
      <c r="QOB76" s="1135"/>
      <c r="QOC76" s="1135"/>
      <c r="QOD76" s="1135"/>
      <c r="QOE76" s="1135"/>
      <c r="QOF76" s="1135"/>
      <c r="QOG76" s="1135"/>
      <c r="QOH76" s="1135"/>
      <c r="QOI76" s="1135"/>
      <c r="QOJ76" s="1135"/>
      <c r="QOK76" s="1135"/>
      <c r="QOL76" s="1135"/>
      <c r="QOM76" s="1135"/>
      <c r="QON76" s="1135"/>
      <c r="QOO76" s="1135"/>
      <c r="QOP76" s="1135"/>
      <c r="QOQ76" s="1135"/>
      <c r="QOR76" s="1135"/>
      <c r="QOS76" s="1135"/>
      <c r="QOT76" s="1135"/>
      <c r="QOU76" s="1135"/>
      <c r="QOV76" s="1135"/>
      <c r="QOW76" s="1135"/>
      <c r="QOX76" s="1135"/>
      <c r="QOY76" s="1135"/>
      <c r="QOZ76" s="1135"/>
      <c r="QPA76" s="1135"/>
      <c r="QPB76" s="1135"/>
      <c r="QPC76" s="1135"/>
      <c r="QPD76" s="1135"/>
      <c r="QPE76" s="1135"/>
      <c r="QPF76" s="1135"/>
      <c r="QPG76" s="1135"/>
      <c r="QPH76" s="1135"/>
      <c r="QPI76" s="1135"/>
      <c r="QPJ76" s="1135"/>
      <c r="QPK76" s="1135"/>
      <c r="QPL76" s="1135"/>
      <c r="QPM76" s="1135"/>
      <c r="QPN76" s="1135"/>
      <c r="QPO76" s="1135"/>
      <c r="QPP76" s="1135"/>
      <c r="QPQ76" s="1135"/>
      <c r="QPR76" s="1135"/>
      <c r="QPS76" s="1135"/>
      <c r="QPT76" s="1135"/>
      <c r="QPU76" s="1135"/>
      <c r="QPV76" s="1135"/>
      <c r="QPW76" s="1135"/>
      <c r="QPX76" s="1135"/>
      <c r="QPY76" s="1135"/>
      <c r="QPZ76" s="1135"/>
      <c r="QQA76" s="1135"/>
      <c r="QQB76" s="1135"/>
      <c r="QQC76" s="1135"/>
      <c r="QQD76" s="1135"/>
      <c r="QQE76" s="1135"/>
      <c r="QQF76" s="1135"/>
      <c r="QQG76" s="1135"/>
      <c r="QQH76" s="1135"/>
      <c r="QQI76" s="1135"/>
      <c r="QQJ76" s="1135"/>
      <c r="QQK76" s="1135"/>
      <c r="QQL76" s="1135"/>
      <c r="QQM76" s="1135"/>
      <c r="QQN76" s="1135"/>
      <c r="QQO76" s="1135"/>
      <c r="QQP76" s="1135"/>
      <c r="QQQ76" s="1135"/>
      <c r="QQR76" s="1135"/>
      <c r="QQS76" s="1135"/>
      <c r="QQT76" s="1135"/>
      <c r="QQU76" s="1135"/>
      <c r="QQV76" s="1135"/>
      <c r="QQW76" s="1135"/>
      <c r="QQX76" s="1135"/>
      <c r="QQY76" s="1135"/>
      <c r="QQZ76" s="1135"/>
      <c r="QRA76" s="1135"/>
      <c r="QRB76" s="1135"/>
      <c r="QRC76" s="1135"/>
      <c r="QRD76" s="1135"/>
      <c r="QRE76" s="1135"/>
      <c r="QRF76" s="1135"/>
      <c r="QRG76" s="1135"/>
      <c r="QRH76" s="1135"/>
      <c r="QRI76" s="1135"/>
      <c r="QRJ76" s="1135"/>
      <c r="QRK76" s="1135"/>
      <c r="QRL76" s="1135"/>
      <c r="QRM76" s="1135"/>
      <c r="QRN76" s="1135"/>
      <c r="QRO76" s="1135"/>
      <c r="QRP76" s="1135"/>
      <c r="QRQ76" s="1135"/>
      <c r="QRR76" s="1135"/>
      <c r="QRS76" s="1135"/>
      <c r="QRT76" s="1135"/>
      <c r="QRU76" s="1135"/>
      <c r="QRV76" s="1135"/>
      <c r="QRW76" s="1135"/>
      <c r="QRX76" s="1135"/>
      <c r="QRY76" s="1135"/>
      <c r="QRZ76" s="1135"/>
      <c r="QSA76" s="1135"/>
      <c r="QSB76" s="1135"/>
      <c r="QSC76" s="1135"/>
      <c r="QSD76" s="1135"/>
      <c r="QSE76" s="1135"/>
      <c r="QSF76" s="1135"/>
      <c r="QSG76" s="1135"/>
      <c r="QSH76" s="1135"/>
      <c r="QSI76" s="1135"/>
      <c r="QSJ76" s="1135"/>
      <c r="QSK76" s="1135"/>
      <c r="QSL76" s="1135"/>
      <c r="QSM76" s="1135"/>
      <c r="QSN76" s="1135"/>
      <c r="QSO76" s="1135"/>
      <c r="QSP76" s="1135"/>
      <c r="QSQ76" s="1135"/>
      <c r="QSR76" s="1135"/>
      <c r="QSS76" s="1135"/>
      <c r="QST76" s="1135"/>
      <c r="QSU76" s="1135"/>
      <c r="QSV76" s="1135"/>
      <c r="QSW76" s="1135"/>
      <c r="QSX76" s="1135"/>
      <c r="QSY76" s="1135"/>
      <c r="QSZ76" s="1135"/>
      <c r="QTA76" s="1135"/>
      <c r="QTB76" s="1135"/>
      <c r="QTC76" s="1135"/>
      <c r="QTD76" s="1135"/>
      <c r="QTE76" s="1135"/>
      <c r="QTF76" s="1135"/>
      <c r="QTG76" s="1135"/>
      <c r="QTH76" s="1135"/>
      <c r="QTI76" s="1135"/>
      <c r="QTJ76" s="1135"/>
      <c r="QTK76" s="1135"/>
      <c r="QTL76" s="1135"/>
      <c r="QTM76" s="1135"/>
      <c r="QTN76" s="1135"/>
      <c r="QTO76" s="1135"/>
      <c r="QTP76" s="1135"/>
      <c r="QTQ76" s="1135"/>
      <c r="QTR76" s="1135"/>
      <c r="QTS76" s="1135"/>
      <c r="QTT76" s="1135"/>
      <c r="QTU76" s="1135"/>
      <c r="QTV76" s="1135"/>
      <c r="QTW76" s="1135"/>
      <c r="QTX76" s="1135"/>
      <c r="QTY76" s="1135"/>
      <c r="QTZ76" s="1135"/>
      <c r="QUA76" s="1135"/>
      <c r="QUB76" s="1135"/>
      <c r="QUC76" s="1135"/>
      <c r="QUD76" s="1135"/>
      <c r="QUE76" s="1135"/>
      <c r="QUF76" s="1135"/>
      <c r="QUG76" s="1135"/>
      <c r="QUH76" s="1135"/>
      <c r="QUI76" s="1135"/>
      <c r="QUJ76" s="1135"/>
      <c r="QUK76" s="1135"/>
      <c r="QUL76" s="1135"/>
      <c r="QUM76" s="1135"/>
      <c r="QUN76" s="1135"/>
      <c r="QUO76" s="1135"/>
      <c r="QUP76" s="1135"/>
      <c r="QUQ76" s="1135"/>
      <c r="QUR76" s="1135"/>
      <c r="QUS76" s="1135"/>
      <c r="QUT76" s="1135"/>
      <c r="QUU76" s="1135"/>
      <c r="QUV76" s="1135"/>
      <c r="QUW76" s="1135"/>
      <c r="QUX76" s="1135"/>
      <c r="QUY76" s="1135"/>
      <c r="QUZ76" s="1135"/>
      <c r="QVA76" s="1135"/>
      <c r="QVB76" s="1135"/>
      <c r="QVC76" s="1135"/>
      <c r="QVD76" s="1135"/>
      <c r="QVE76" s="1135"/>
      <c r="QVF76" s="1135"/>
      <c r="QVG76" s="1135"/>
      <c r="QVH76" s="1135"/>
      <c r="QVI76" s="1135"/>
      <c r="QVJ76" s="1135"/>
      <c r="QVK76" s="1135"/>
      <c r="QVL76" s="1135"/>
      <c r="QVM76" s="1135"/>
      <c r="QVN76" s="1135"/>
      <c r="QVO76" s="1135"/>
      <c r="QVP76" s="1135"/>
      <c r="QVQ76" s="1135"/>
      <c r="QVR76" s="1135"/>
      <c r="QVS76" s="1135"/>
      <c r="QVT76" s="1135"/>
      <c r="QVU76" s="1135"/>
      <c r="QVV76" s="1135"/>
      <c r="QVW76" s="1135"/>
      <c r="QVX76" s="1135"/>
      <c r="QVY76" s="1135"/>
      <c r="QVZ76" s="1135"/>
      <c r="QWA76" s="1135"/>
      <c r="QWB76" s="1135"/>
      <c r="QWC76" s="1135"/>
      <c r="QWD76" s="1135"/>
      <c r="QWE76" s="1135"/>
      <c r="QWF76" s="1135"/>
      <c r="QWG76" s="1135"/>
      <c r="QWH76" s="1135"/>
      <c r="QWI76" s="1135"/>
      <c r="QWJ76" s="1135"/>
      <c r="QWK76" s="1135"/>
      <c r="QWL76" s="1135"/>
      <c r="QWM76" s="1135"/>
      <c r="QWN76" s="1135"/>
      <c r="QWO76" s="1135"/>
      <c r="QWP76" s="1135"/>
      <c r="QWQ76" s="1135"/>
      <c r="QWR76" s="1135"/>
      <c r="QWS76" s="1135"/>
      <c r="QWT76" s="1135"/>
      <c r="QWU76" s="1135"/>
      <c r="QWV76" s="1135"/>
      <c r="QWW76" s="1135"/>
      <c r="QWX76" s="1135"/>
      <c r="QWY76" s="1135"/>
      <c r="QWZ76" s="1135"/>
      <c r="QXA76" s="1135"/>
      <c r="QXB76" s="1135"/>
      <c r="QXC76" s="1135"/>
      <c r="QXD76" s="1135"/>
      <c r="QXE76" s="1135"/>
      <c r="QXF76" s="1135"/>
      <c r="QXG76" s="1135"/>
      <c r="QXH76" s="1135"/>
      <c r="QXI76" s="1135"/>
      <c r="QXJ76" s="1135"/>
      <c r="QXK76" s="1135"/>
      <c r="QXL76" s="1135"/>
      <c r="QXM76" s="1135"/>
      <c r="QXN76" s="1135"/>
      <c r="QXO76" s="1135"/>
      <c r="QXP76" s="1135"/>
      <c r="QXQ76" s="1135"/>
      <c r="QXR76" s="1135"/>
      <c r="QXS76" s="1135"/>
      <c r="QXT76" s="1135"/>
      <c r="QXU76" s="1135"/>
      <c r="QXV76" s="1135"/>
      <c r="QXW76" s="1135"/>
      <c r="QXX76" s="1135"/>
      <c r="QXY76" s="1135"/>
      <c r="QXZ76" s="1135"/>
      <c r="QYA76" s="1135"/>
      <c r="QYB76" s="1135"/>
      <c r="QYC76" s="1135"/>
      <c r="QYD76" s="1135"/>
      <c r="QYE76" s="1135"/>
      <c r="QYF76" s="1135"/>
      <c r="QYG76" s="1135"/>
      <c r="QYH76" s="1135"/>
      <c r="QYI76" s="1135"/>
      <c r="QYJ76" s="1135"/>
      <c r="QYK76" s="1135"/>
      <c r="QYL76" s="1135"/>
      <c r="QYM76" s="1135"/>
      <c r="QYN76" s="1135"/>
      <c r="QYO76" s="1135"/>
      <c r="QYP76" s="1135"/>
      <c r="QYQ76" s="1135"/>
      <c r="QYR76" s="1135"/>
      <c r="QYS76" s="1135"/>
      <c r="QYT76" s="1135"/>
      <c r="QYU76" s="1135"/>
      <c r="QYV76" s="1135"/>
      <c r="QYW76" s="1135"/>
      <c r="QYX76" s="1135"/>
      <c r="QYY76" s="1135"/>
      <c r="QYZ76" s="1135"/>
      <c r="QZA76" s="1135"/>
      <c r="QZB76" s="1135"/>
      <c r="QZC76" s="1135"/>
      <c r="QZD76" s="1135"/>
      <c r="QZE76" s="1135"/>
      <c r="QZF76" s="1135"/>
      <c r="QZG76" s="1135"/>
      <c r="QZH76" s="1135"/>
      <c r="QZI76" s="1135"/>
      <c r="QZJ76" s="1135"/>
      <c r="QZK76" s="1135"/>
      <c r="QZL76" s="1135"/>
      <c r="QZM76" s="1135"/>
      <c r="QZN76" s="1135"/>
      <c r="QZO76" s="1135"/>
      <c r="QZP76" s="1135"/>
      <c r="QZQ76" s="1135"/>
      <c r="QZR76" s="1135"/>
      <c r="QZS76" s="1135"/>
      <c r="QZT76" s="1135"/>
      <c r="QZU76" s="1135"/>
      <c r="QZV76" s="1135"/>
      <c r="QZW76" s="1135"/>
      <c r="QZX76" s="1135"/>
      <c r="QZY76" s="1135"/>
      <c r="QZZ76" s="1135"/>
      <c r="RAA76" s="1135"/>
      <c r="RAB76" s="1135"/>
      <c r="RAC76" s="1135"/>
      <c r="RAD76" s="1135"/>
      <c r="RAE76" s="1135"/>
      <c r="RAF76" s="1135"/>
      <c r="RAG76" s="1135"/>
      <c r="RAH76" s="1135"/>
      <c r="RAI76" s="1135"/>
      <c r="RAJ76" s="1135"/>
      <c r="RAK76" s="1135"/>
      <c r="RAL76" s="1135"/>
      <c r="RAM76" s="1135"/>
      <c r="RAN76" s="1135"/>
      <c r="RAO76" s="1135"/>
      <c r="RAP76" s="1135"/>
      <c r="RAQ76" s="1135"/>
      <c r="RAR76" s="1135"/>
      <c r="RAS76" s="1135"/>
      <c r="RAT76" s="1135"/>
      <c r="RAU76" s="1135"/>
      <c r="RAV76" s="1135"/>
      <c r="RAW76" s="1135"/>
      <c r="RAX76" s="1135"/>
      <c r="RAY76" s="1135"/>
      <c r="RAZ76" s="1135"/>
      <c r="RBA76" s="1135"/>
      <c r="RBB76" s="1135"/>
      <c r="RBC76" s="1135"/>
      <c r="RBD76" s="1135"/>
      <c r="RBE76" s="1135"/>
      <c r="RBF76" s="1135"/>
      <c r="RBG76" s="1135"/>
      <c r="RBH76" s="1135"/>
      <c r="RBI76" s="1135"/>
      <c r="RBJ76" s="1135"/>
      <c r="RBK76" s="1135"/>
      <c r="RBL76" s="1135"/>
      <c r="RBM76" s="1135"/>
      <c r="RBN76" s="1135"/>
      <c r="RBO76" s="1135"/>
      <c r="RBP76" s="1135"/>
      <c r="RBQ76" s="1135"/>
      <c r="RBR76" s="1135"/>
      <c r="RBS76" s="1135"/>
      <c r="RBT76" s="1135"/>
      <c r="RBU76" s="1135"/>
      <c r="RBV76" s="1135"/>
      <c r="RBW76" s="1135"/>
      <c r="RBX76" s="1135"/>
      <c r="RBY76" s="1135"/>
      <c r="RBZ76" s="1135"/>
      <c r="RCA76" s="1135"/>
      <c r="RCB76" s="1135"/>
      <c r="RCC76" s="1135"/>
      <c r="RCD76" s="1135"/>
      <c r="RCE76" s="1135"/>
      <c r="RCF76" s="1135"/>
      <c r="RCG76" s="1135"/>
      <c r="RCH76" s="1135"/>
      <c r="RCI76" s="1135"/>
      <c r="RCJ76" s="1135"/>
      <c r="RCK76" s="1135"/>
      <c r="RCL76" s="1135"/>
      <c r="RCM76" s="1135"/>
      <c r="RCN76" s="1135"/>
      <c r="RCO76" s="1135"/>
      <c r="RCP76" s="1135"/>
      <c r="RCQ76" s="1135"/>
      <c r="RCR76" s="1135"/>
      <c r="RCS76" s="1135"/>
      <c r="RCT76" s="1135"/>
      <c r="RCU76" s="1135"/>
      <c r="RCV76" s="1135"/>
      <c r="RCW76" s="1135"/>
      <c r="RCX76" s="1135"/>
      <c r="RCY76" s="1135"/>
      <c r="RCZ76" s="1135"/>
      <c r="RDA76" s="1135"/>
      <c r="RDB76" s="1135"/>
      <c r="RDC76" s="1135"/>
      <c r="RDD76" s="1135"/>
      <c r="RDE76" s="1135"/>
      <c r="RDF76" s="1135"/>
      <c r="RDG76" s="1135"/>
      <c r="RDH76" s="1135"/>
      <c r="RDI76" s="1135"/>
      <c r="RDJ76" s="1135"/>
      <c r="RDK76" s="1135"/>
      <c r="RDL76" s="1135"/>
      <c r="RDM76" s="1135"/>
      <c r="RDN76" s="1135"/>
      <c r="RDO76" s="1135"/>
      <c r="RDP76" s="1135"/>
      <c r="RDQ76" s="1135"/>
      <c r="RDR76" s="1135"/>
      <c r="RDS76" s="1135"/>
      <c r="RDT76" s="1135"/>
      <c r="RDU76" s="1135"/>
      <c r="RDV76" s="1135"/>
      <c r="RDW76" s="1135"/>
      <c r="RDX76" s="1135"/>
      <c r="RDY76" s="1135"/>
      <c r="RDZ76" s="1135"/>
      <c r="REA76" s="1135"/>
      <c r="REB76" s="1135"/>
      <c r="REC76" s="1135"/>
      <c r="RED76" s="1135"/>
      <c r="REE76" s="1135"/>
      <c r="REF76" s="1135"/>
      <c r="REG76" s="1135"/>
      <c r="REH76" s="1135"/>
      <c r="REI76" s="1135"/>
      <c r="REJ76" s="1135"/>
      <c r="REK76" s="1135"/>
      <c r="REL76" s="1135"/>
      <c r="REM76" s="1135"/>
      <c r="REN76" s="1135"/>
      <c r="REO76" s="1135"/>
      <c r="REP76" s="1135"/>
      <c r="REQ76" s="1135"/>
      <c r="RER76" s="1135"/>
      <c r="RES76" s="1135"/>
      <c r="RET76" s="1135"/>
      <c r="REU76" s="1135"/>
      <c r="REV76" s="1135"/>
      <c r="REW76" s="1135"/>
      <c r="REX76" s="1135"/>
      <c r="REY76" s="1135"/>
      <c r="REZ76" s="1135"/>
      <c r="RFA76" s="1135"/>
      <c r="RFB76" s="1135"/>
      <c r="RFC76" s="1135"/>
      <c r="RFD76" s="1135"/>
      <c r="RFE76" s="1135"/>
      <c r="RFF76" s="1135"/>
      <c r="RFG76" s="1135"/>
      <c r="RFH76" s="1135"/>
      <c r="RFI76" s="1135"/>
      <c r="RFJ76" s="1135"/>
      <c r="RFK76" s="1135"/>
      <c r="RFL76" s="1135"/>
      <c r="RFM76" s="1135"/>
      <c r="RFN76" s="1135"/>
      <c r="RFO76" s="1135"/>
      <c r="RFP76" s="1135"/>
      <c r="RFQ76" s="1135"/>
      <c r="RFR76" s="1135"/>
      <c r="RFS76" s="1135"/>
      <c r="RFT76" s="1135"/>
      <c r="RFU76" s="1135"/>
      <c r="RFV76" s="1135"/>
      <c r="RFW76" s="1135"/>
      <c r="RFX76" s="1135"/>
      <c r="RFY76" s="1135"/>
      <c r="RFZ76" s="1135"/>
      <c r="RGA76" s="1135"/>
      <c r="RGB76" s="1135"/>
      <c r="RGC76" s="1135"/>
      <c r="RGD76" s="1135"/>
      <c r="RGE76" s="1135"/>
      <c r="RGF76" s="1135"/>
      <c r="RGG76" s="1135"/>
      <c r="RGH76" s="1135"/>
      <c r="RGI76" s="1135"/>
      <c r="RGJ76" s="1135"/>
      <c r="RGK76" s="1135"/>
      <c r="RGL76" s="1135"/>
      <c r="RGM76" s="1135"/>
      <c r="RGN76" s="1135"/>
      <c r="RGO76" s="1135"/>
      <c r="RGP76" s="1135"/>
      <c r="RGQ76" s="1135"/>
      <c r="RGR76" s="1135"/>
      <c r="RGS76" s="1135"/>
      <c r="RGT76" s="1135"/>
      <c r="RGU76" s="1135"/>
      <c r="RGV76" s="1135"/>
      <c r="RGW76" s="1135"/>
      <c r="RGX76" s="1135"/>
      <c r="RGY76" s="1135"/>
      <c r="RGZ76" s="1135"/>
      <c r="RHA76" s="1135"/>
      <c r="RHB76" s="1135"/>
      <c r="RHC76" s="1135"/>
      <c r="RHD76" s="1135"/>
      <c r="RHE76" s="1135"/>
      <c r="RHF76" s="1135"/>
      <c r="RHG76" s="1135"/>
      <c r="RHH76" s="1135"/>
      <c r="RHI76" s="1135"/>
      <c r="RHJ76" s="1135"/>
      <c r="RHK76" s="1135"/>
      <c r="RHL76" s="1135"/>
      <c r="RHM76" s="1135"/>
      <c r="RHN76" s="1135"/>
      <c r="RHO76" s="1135"/>
      <c r="RHP76" s="1135"/>
      <c r="RHQ76" s="1135"/>
      <c r="RHR76" s="1135"/>
      <c r="RHS76" s="1135"/>
      <c r="RHT76" s="1135"/>
      <c r="RHU76" s="1135"/>
      <c r="RHV76" s="1135"/>
      <c r="RHW76" s="1135"/>
      <c r="RHX76" s="1135"/>
      <c r="RHY76" s="1135"/>
      <c r="RHZ76" s="1135"/>
      <c r="RIA76" s="1135"/>
      <c r="RIB76" s="1135"/>
      <c r="RIC76" s="1135"/>
      <c r="RID76" s="1135"/>
      <c r="RIE76" s="1135"/>
      <c r="RIF76" s="1135"/>
      <c r="RIG76" s="1135"/>
      <c r="RIH76" s="1135"/>
      <c r="RII76" s="1135"/>
      <c r="RIJ76" s="1135"/>
      <c r="RIK76" s="1135"/>
      <c r="RIL76" s="1135"/>
      <c r="RIM76" s="1135"/>
      <c r="RIN76" s="1135"/>
      <c r="RIO76" s="1135"/>
      <c r="RIP76" s="1135"/>
      <c r="RIQ76" s="1135"/>
      <c r="RIR76" s="1135"/>
      <c r="RIS76" s="1135"/>
      <c r="RIT76" s="1135"/>
      <c r="RIU76" s="1135"/>
      <c r="RIV76" s="1135"/>
      <c r="RIW76" s="1135"/>
      <c r="RIX76" s="1135"/>
      <c r="RIY76" s="1135"/>
      <c r="RIZ76" s="1135"/>
      <c r="RJA76" s="1135"/>
      <c r="RJB76" s="1135"/>
      <c r="RJC76" s="1135"/>
      <c r="RJD76" s="1135"/>
      <c r="RJE76" s="1135"/>
      <c r="RJF76" s="1135"/>
      <c r="RJG76" s="1135"/>
      <c r="RJH76" s="1135"/>
      <c r="RJI76" s="1135"/>
      <c r="RJJ76" s="1135"/>
      <c r="RJK76" s="1135"/>
      <c r="RJL76" s="1135"/>
      <c r="RJM76" s="1135"/>
      <c r="RJN76" s="1135"/>
      <c r="RJO76" s="1135"/>
      <c r="RJP76" s="1135"/>
      <c r="RJQ76" s="1135"/>
      <c r="RJR76" s="1135"/>
      <c r="RJS76" s="1135"/>
      <c r="RJT76" s="1135"/>
      <c r="RJU76" s="1135"/>
      <c r="RJV76" s="1135"/>
      <c r="RJW76" s="1135"/>
      <c r="RJX76" s="1135"/>
      <c r="RJY76" s="1135"/>
      <c r="RJZ76" s="1135"/>
      <c r="RKA76" s="1135"/>
      <c r="RKB76" s="1135"/>
      <c r="RKC76" s="1135"/>
      <c r="RKD76" s="1135"/>
      <c r="RKE76" s="1135"/>
      <c r="RKF76" s="1135"/>
      <c r="RKG76" s="1135"/>
      <c r="RKH76" s="1135"/>
      <c r="RKI76" s="1135"/>
      <c r="RKJ76" s="1135"/>
      <c r="RKK76" s="1135"/>
      <c r="RKL76" s="1135"/>
      <c r="RKM76" s="1135"/>
      <c r="RKN76" s="1135"/>
      <c r="RKO76" s="1135"/>
      <c r="RKP76" s="1135"/>
      <c r="RKQ76" s="1135"/>
      <c r="RKR76" s="1135"/>
      <c r="RKS76" s="1135"/>
      <c r="RKT76" s="1135"/>
      <c r="RKU76" s="1135"/>
      <c r="RKV76" s="1135"/>
      <c r="RKW76" s="1135"/>
      <c r="RKX76" s="1135"/>
      <c r="RKY76" s="1135"/>
      <c r="RKZ76" s="1135"/>
      <c r="RLA76" s="1135"/>
      <c r="RLB76" s="1135"/>
      <c r="RLC76" s="1135"/>
      <c r="RLD76" s="1135"/>
      <c r="RLE76" s="1135"/>
      <c r="RLF76" s="1135"/>
      <c r="RLG76" s="1135"/>
      <c r="RLH76" s="1135"/>
      <c r="RLI76" s="1135"/>
      <c r="RLJ76" s="1135"/>
      <c r="RLK76" s="1135"/>
      <c r="RLL76" s="1135"/>
      <c r="RLM76" s="1135"/>
      <c r="RLN76" s="1135"/>
      <c r="RLO76" s="1135"/>
      <c r="RLP76" s="1135"/>
      <c r="RLQ76" s="1135"/>
      <c r="RLR76" s="1135"/>
      <c r="RLS76" s="1135"/>
      <c r="RLT76" s="1135"/>
      <c r="RLU76" s="1135"/>
      <c r="RLV76" s="1135"/>
      <c r="RLW76" s="1135"/>
      <c r="RLX76" s="1135"/>
      <c r="RLY76" s="1135"/>
      <c r="RLZ76" s="1135"/>
      <c r="RMA76" s="1135"/>
      <c r="RMB76" s="1135"/>
      <c r="RMC76" s="1135"/>
      <c r="RMD76" s="1135"/>
      <c r="RME76" s="1135"/>
      <c r="RMF76" s="1135"/>
      <c r="RMG76" s="1135"/>
      <c r="RMH76" s="1135"/>
      <c r="RMI76" s="1135"/>
      <c r="RMJ76" s="1135"/>
      <c r="RMK76" s="1135"/>
      <c r="RML76" s="1135"/>
      <c r="RMM76" s="1135"/>
      <c r="RMN76" s="1135"/>
      <c r="RMO76" s="1135"/>
      <c r="RMP76" s="1135"/>
      <c r="RMQ76" s="1135"/>
      <c r="RMR76" s="1135"/>
      <c r="RMS76" s="1135"/>
      <c r="RMT76" s="1135"/>
      <c r="RMU76" s="1135"/>
      <c r="RMV76" s="1135"/>
      <c r="RMW76" s="1135"/>
      <c r="RMX76" s="1135"/>
      <c r="RMY76" s="1135"/>
      <c r="RMZ76" s="1135"/>
      <c r="RNA76" s="1135"/>
      <c r="RNB76" s="1135"/>
      <c r="RNC76" s="1135"/>
      <c r="RND76" s="1135"/>
      <c r="RNE76" s="1135"/>
      <c r="RNF76" s="1135"/>
      <c r="RNG76" s="1135"/>
      <c r="RNH76" s="1135"/>
      <c r="RNI76" s="1135"/>
      <c r="RNJ76" s="1135"/>
      <c r="RNK76" s="1135"/>
      <c r="RNL76" s="1135"/>
      <c r="RNM76" s="1135"/>
      <c r="RNN76" s="1135"/>
      <c r="RNO76" s="1135"/>
      <c r="RNP76" s="1135"/>
      <c r="RNQ76" s="1135"/>
      <c r="RNR76" s="1135"/>
      <c r="RNS76" s="1135"/>
      <c r="RNT76" s="1135"/>
      <c r="RNU76" s="1135"/>
      <c r="RNV76" s="1135"/>
      <c r="RNW76" s="1135"/>
      <c r="RNX76" s="1135"/>
      <c r="RNY76" s="1135"/>
      <c r="RNZ76" s="1135"/>
      <c r="ROA76" s="1135"/>
      <c r="ROB76" s="1135"/>
      <c r="ROC76" s="1135"/>
      <c r="ROD76" s="1135"/>
      <c r="ROE76" s="1135"/>
      <c r="ROF76" s="1135"/>
      <c r="ROG76" s="1135"/>
      <c r="ROH76" s="1135"/>
      <c r="ROI76" s="1135"/>
      <c r="ROJ76" s="1135"/>
      <c r="ROK76" s="1135"/>
      <c r="ROL76" s="1135"/>
      <c r="ROM76" s="1135"/>
      <c r="RON76" s="1135"/>
      <c r="ROO76" s="1135"/>
      <c r="ROP76" s="1135"/>
      <c r="ROQ76" s="1135"/>
      <c r="ROR76" s="1135"/>
      <c r="ROS76" s="1135"/>
      <c r="ROT76" s="1135"/>
      <c r="ROU76" s="1135"/>
      <c r="ROV76" s="1135"/>
      <c r="ROW76" s="1135"/>
      <c r="ROX76" s="1135"/>
      <c r="ROY76" s="1135"/>
      <c r="ROZ76" s="1135"/>
      <c r="RPA76" s="1135"/>
      <c r="RPB76" s="1135"/>
      <c r="RPC76" s="1135"/>
      <c r="RPD76" s="1135"/>
      <c r="RPE76" s="1135"/>
      <c r="RPF76" s="1135"/>
      <c r="RPG76" s="1135"/>
      <c r="RPH76" s="1135"/>
      <c r="RPI76" s="1135"/>
      <c r="RPJ76" s="1135"/>
      <c r="RPK76" s="1135"/>
      <c r="RPL76" s="1135"/>
      <c r="RPM76" s="1135"/>
      <c r="RPN76" s="1135"/>
      <c r="RPO76" s="1135"/>
      <c r="RPP76" s="1135"/>
      <c r="RPQ76" s="1135"/>
      <c r="RPR76" s="1135"/>
      <c r="RPS76" s="1135"/>
      <c r="RPT76" s="1135"/>
      <c r="RPU76" s="1135"/>
      <c r="RPV76" s="1135"/>
      <c r="RPW76" s="1135"/>
      <c r="RPX76" s="1135"/>
      <c r="RPY76" s="1135"/>
      <c r="RPZ76" s="1135"/>
      <c r="RQA76" s="1135"/>
      <c r="RQB76" s="1135"/>
      <c r="RQC76" s="1135"/>
      <c r="RQD76" s="1135"/>
      <c r="RQE76" s="1135"/>
      <c r="RQF76" s="1135"/>
      <c r="RQG76" s="1135"/>
      <c r="RQH76" s="1135"/>
      <c r="RQI76" s="1135"/>
      <c r="RQJ76" s="1135"/>
      <c r="RQK76" s="1135"/>
      <c r="RQL76" s="1135"/>
      <c r="RQM76" s="1135"/>
      <c r="RQN76" s="1135"/>
      <c r="RQO76" s="1135"/>
      <c r="RQP76" s="1135"/>
      <c r="RQQ76" s="1135"/>
      <c r="RQR76" s="1135"/>
      <c r="RQS76" s="1135"/>
      <c r="RQT76" s="1135"/>
      <c r="RQU76" s="1135"/>
      <c r="RQV76" s="1135"/>
      <c r="RQW76" s="1135"/>
      <c r="RQX76" s="1135"/>
      <c r="RQY76" s="1135"/>
      <c r="RQZ76" s="1135"/>
      <c r="RRA76" s="1135"/>
      <c r="RRB76" s="1135"/>
      <c r="RRC76" s="1135"/>
      <c r="RRD76" s="1135"/>
      <c r="RRE76" s="1135"/>
      <c r="RRF76" s="1135"/>
      <c r="RRG76" s="1135"/>
      <c r="RRH76" s="1135"/>
      <c r="RRI76" s="1135"/>
      <c r="RRJ76" s="1135"/>
      <c r="RRK76" s="1135"/>
      <c r="RRL76" s="1135"/>
      <c r="RRM76" s="1135"/>
      <c r="RRN76" s="1135"/>
      <c r="RRO76" s="1135"/>
      <c r="RRP76" s="1135"/>
      <c r="RRQ76" s="1135"/>
      <c r="RRR76" s="1135"/>
      <c r="RRS76" s="1135"/>
      <c r="RRT76" s="1135"/>
      <c r="RRU76" s="1135"/>
      <c r="RRV76" s="1135"/>
      <c r="RRW76" s="1135"/>
      <c r="RRX76" s="1135"/>
      <c r="RRY76" s="1135"/>
      <c r="RRZ76" s="1135"/>
      <c r="RSA76" s="1135"/>
      <c r="RSB76" s="1135"/>
      <c r="RSC76" s="1135"/>
      <c r="RSD76" s="1135"/>
      <c r="RSE76" s="1135"/>
      <c r="RSF76" s="1135"/>
      <c r="RSG76" s="1135"/>
      <c r="RSH76" s="1135"/>
      <c r="RSI76" s="1135"/>
      <c r="RSJ76" s="1135"/>
      <c r="RSK76" s="1135"/>
      <c r="RSL76" s="1135"/>
      <c r="RSM76" s="1135"/>
      <c r="RSN76" s="1135"/>
      <c r="RSO76" s="1135"/>
      <c r="RSP76" s="1135"/>
      <c r="RSQ76" s="1135"/>
      <c r="RSR76" s="1135"/>
      <c r="RSS76" s="1135"/>
      <c r="RST76" s="1135"/>
      <c r="RSU76" s="1135"/>
      <c r="RSV76" s="1135"/>
      <c r="RSW76" s="1135"/>
      <c r="RSX76" s="1135"/>
      <c r="RSY76" s="1135"/>
      <c r="RSZ76" s="1135"/>
      <c r="RTA76" s="1135"/>
      <c r="RTB76" s="1135"/>
      <c r="RTC76" s="1135"/>
      <c r="RTD76" s="1135"/>
      <c r="RTE76" s="1135"/>
      <c r="RTF76" s="1135"/>
      <c r="RTG76" s="1135"/>
      <c r="RTH76" s="1135"/>
      <c r="RTI76" s="1135"/>
      <c r="RTJ76" s="1135"/>
      <c r="RTK76" s="1135"/>
      <c r="RTL76" s="1135"/>
      <c r="RTM76" s="1135"/>
      <c r="RTN76" s="1135"/>
      <c r="RTO76" s="1135"/>
      <c r="RTP76" s="1135"/>
      <c r="RTQ76" s="1135"/>
      <c r="RTR76" s="1135"/>
      <c r="RTS76" s="1135"/>
      <c r="RTT76" s="1135"/>
      <c r="RTU76" s="1135"/>
      <c r="RTV76" s="1135"/>
      <c r="RTW76" s="1135"/>
      <c r="RTX76" s="1135"/>
      <c r="RTY76" s="1135"/>
      <c r="RTZ76" s="1135"/>
      <c r="RUA76" s="1135"/>
      <c r="RUB76" s="1135"/>
      <c r="RUC76" s="1135"/>
      <c r="RUD76" s="1135"/>
      <c r="RUE76" s="1135"/>
      <c r="RUF76" s="1135"/>
      <c r="RUG76" s="1135"/>
      <c r="RUH76" s="1135"/>
      <c r="RUI76" s="1135"/>
      <c r="RUJ76" s="1135"/>
      <c r="RUK76" s="1135"/>
      <c r="RUL76" s="1135"/>
      <c r="RUM76" s="1135"/>
      <c r="RUN76" s="1135"/>
      <c r="RUO76" s="1135"/>
      <c r="RUP76" s="1135"/>
      <c r="RUQ76" s="1135"/>
      <c r="RUR76" s="1135"/>
      <c r="RUS76" s="1135"/>
      <c r="RUT76" s="1135"/>
      <c r="RUU76" s="1135"/>
      <c r="RUV76" s="1135"/>
      <c r="RUW76" s="1135"/>
      <c r="RUX76" s="1135"/>
      <c r="RUY76" s="1135"/>
      <c r="RUZ76" s="1135"/>
      <c r="RVA76" s="1135"/>
      <c r="RVB76" s="1135"/>
      <c r="RVC76" s="1135"/>
      <c r="RVD76" s="1135"/>
      <c r="RVE76" s="1135"/>
      <c r="RVF76" s="1135"/>
      <c r="RVG76" s="1135"/>
      <c r="RVH76" s="1135"/>
      <c r="RVI76" s="1135"/>
      <c r="RVJ76" s="1135"/>
      <c r="RVK76" s="1135"/>
      <c r="RVL76" s="1135"/>
      <c r="RVM76" s="1135"/>
      <c r="RVN76" s="1135"/>
      <c r="RVO76" s="1135"/>
      <c r="RVP76" s="1135"/>
      <c r="RVQ76" s="1135"/>
      <c r="RVR76" s="1135"/>
      <c r="RVS76" s="1135"/>
      <c r="RVT76" s="1135"/>
      <c r="RVU76" s="1135"/>
      <c r="RVV76" s="1135"/>
      <c r="RVW76" s="1135"/>
      <c r="RVX76" s="1135"/>
      <c r="RVY76" s="1135"/>
      <c r="RVZ76" s="1135"/>
      <c r="RWA76" s="1135"/>
      <c r="RWB76" s="1135"/>
      <c r="RWC76" s="1135"/>
      <c r="RWD76" s="1135"/>
      <c r="RWE76" s="1135"/>
      <c r="RWF76" s="1135"/>
      <c r="RWG76" s="1135"/>
      <c r="RWH76" s="1135"/>
      <c r="RWI76" s="1135"/>
      <c r="RWJ76" s="1135"/>
      <c r="RWK76" s="1135"/>
      <c r="RWL76" s="1135"/>
      <c r="RWM76" s="1135"/>
      <c r="RWN76" s="1135"/>
      <c r="RWO76" s="1135"/>
      <c r="RWP76" s="1135"/>
      <c r="RWQ76" s="1135"/>
      <c r="RWR76" s="1135"/>
      <c r="RWS76" s="1135"/>
      <c r="RWT76" s="1135"/>
      <c r="RWU76" s="1135"/>
      <c r="RWV76" s="1135"/>
      <c r="RWW76" s="1135"/>
      <c r="RWX76" s="1135"/>
      <c r="RWY76" s="1135"/>
      <c r="RWZ76" s="1135"/>
      <c r="RXA76" s="1135"/>
      <c r="RXB76" s="1135"/>
      <c r="RXC76" s="1135"/>
      <c r="RXD76" s="1135"/>
      <c r="RXE76" s="1135"/>
      <c r="RXF76" s="1135"/>
      <c r="RXG76" s="1135"/>
      <c r="RXH76" s="1135"/>
      <c r="RXI76" s="1135"/>
      <c r="RXJ76" s="1135"/>
      <c r="RXK76" s="1135"/>
      <c r="RXL76" s="1135"/>
      <c r="RXM76" s="1135"/>
      <c r="RXN76" s="1135"/>
      <c r="RXO76" s="1135"/>
      <c r="RXP76" s="1135"/>
      <c r="RXQ76" s="1135"/>
      <c r="RXR76" s="1135"/>
      <c r="RXS76" s="1135"/>
      <c r="RXT76" s="1135"/>
      <c r="RXU76" s="1135"/>
      <c r="RXV76" s="1135"/>
      <c r="RXW76" s="1135"/>
      <c r="RXX76" s="1135"/>
      <c r="RXY76" s="1135"/>
      <c r="RXZ76" s="1135"/>
      <c r="RYA76" s="1135"/>
      <c r="RYB76" s="1135"/>
      <c r="RYC76" s="1135"/>
      <c r="RYD76" s="1135"/>
      <c r="RYE76" s="1135"/>
      <c r="RYF76" s="1135"/>
      <c r="RYG76" s="1135"/>
      <c r="RYH76" s="1135"/>
      <c r="RYI76" s="1135"/>
      <c r="RYJ76" s="1135"/>
      <c r="RYK76" s="1135"/>
      <c r="RYL76" s="1135"/>
      <c r="RYM76" s="1135"/>
      <c r="RYN76" s="1135"/>
      <c r="RYO76" s="1135"/>
      <c r="RYP76" s="1135"/>
      <c r="RYQ76" s="1135"/>
      <c r="RYR76" s="1135"/>
      <c r="RYS76" s="1135"/>
      <c r="RYT76" s="1135"/>
      <c r="RYU76" s="1135"/>
      <c r="RYV76" s="1135"/>
      <c r="RYW76" s="1135"/>
      <c r="RYX76" s="1135"/>
      <c r="RYY76" s="1135"/>
      <c r="RYZ76" s="1135"/>
      <c r="RZA76" s="1135"/>
      <c r="RZB76" s="1135"/>
      <c r="RZC76" s="1135"/>
      <c r="RZD76" s="1135"/>
      <c r="RZE76" s="1135"/>
      <c r="RZF76" s="1135"/>
      <c r="RZG76" s="1135"/>
      <c r="RZH76" s="1135"/>
      <c r="RZI76" s="1135"/>
      <c r="RZJ76" s="1135"/>
      <c r="RZK76" s="1135"/>
      <c r="RZL76" s="1135"/>
      <c r="RZM76" s="1135"/>
      <c r="RZN76" s="1135"/>
      <c r="RZO76" s="1135"/>
      <c r="RZP76" s="1135"/>
      <c r="RZQ76" s="1135"/>
      <c r="RZR76" s="1135"/>
      <c r="RZS76" s="1135"/>
      <c r="RZT76" s="1135"/>
      <c r="RZU76" s="1135"/>
      <c r="RZV76" s="1135"/>
      <c r="RZW76" s="1135"/>
      <c r="RZX76" s="1135"/>
      <c r="RZY76" s="1135"/>
      <c r="RZZ76" s="1135"/>
      <c r="SAA76" s="1135"/>
      <c r="SAB76" s="1135"/>
      <c r="SAC76" s="1135"/>
      <c r="SAD76" s="1135"/>
      <c r="SAE76" s="1135"/>
      <c r="SAF76" s="1135"/>
      <c r="SAG76" s="1135"/>
      <c r="SAH76" s="1135"/>
      <c r="SAI76" s="1135"/>
      <c r="SAJ76" s="1135"/>
      <c r="SAK76" s="1135"/>
      <c r="SAL76" s="1135"/>
      <c r="SAM76" s="1135"/>
      <c r="SAN76" s="1135"/>
      <c r="SAO76" s="1135"/>
      <c r="SAP76" s="1135"/>
      <c r="SAQ76" s="1135"/>
      <c r="SAR76" s="1135"/>
      <c r="SAS76" s="1135"/>
      <c r="SAT76" s="1135"/>
      <c r="SAU76" s="1135"/>
      <c r="SAV76" s="1135"/>
      <c r="SAW76" s="1135"/>
      <c r="SAX76" s="1135"/>
      <c r="SAY76" s="1135"/>
      <c r="SAZ76" s="1135"/>
      <c r="SBA76" s="1135"/>
      <c r="SBB76" s="1135"/>
      <c r="SBC76" s="1135"/>
      <c r="SBD76" s="1135"/>
      <c r="SBE76" s="1135"/>
      <c r="SBF76" s="1135"/>
      <c r="SBG76" s="1135"/>
      <c r="SBH76" s="1135"/>
      <c r="SBI76" s="1135"/>
      <c r="SBJ76" s="1135"/>
      <c r="SBK76" s="1135"/>
      <c r="SBL76" s="1135"/>
      <c r="SBM76" s="1135"/>
      <c r="SBN76" s="1135"/>
      <c r="SBO76" s="1135"/>
      <c r="SBP76" s="1135"/>
      <c r="SBQ76" s="1135"/>
      <c r="SBR76" s="1135"/>
      <c r="SBS76" s="1135"/>
      <c r="SBT76" s="1135"/>
      <c r="SBU76" s="1135"/>
      <c r="SBV76" s="1135"/>
      <c r="SBW76" s="1135"/>
      <c r="SBX76" s="1135"/>
      <c r="SBY76" s="1135"/>
      <c r="SBZ76" s="1135"/>
      <c r="SCA76" s="1135"/>
      <c r="SCB76" s="1135"/>
      <c r="SCC76" s="1135"/>
      <c r="SCD76" s="1135"/>
      <c r="SCE76" s="1135"/>
      <c r="SCF76" s="1135"/>
      <c r="SCG76" s="1135"/>
      <c r="SCH76" s="1135"/>
      <c r="SCI76" s="1135"/>
      <c r="SCJ76" s="1135"/>
      <c r="SCK76" s="1135"/>
      <c r="SCL76" s="1135"/>
      <c r="SCM76" s="1135"/>
      <c r="SCN76" s="1135"/>
      <c r="SCO76" s="1135"/>
      <c r="SCP76" s="1135"/>
      <c r="SCQ76" s="1135"/>
      <c r="SCR76" s="1135"/>
      <c r="SCS76" s="1135"/>
      <c r="SCT76" s="1135"/>
      <c r="SCU76" s="1135"/>
      <c r="SCV76" s="1135"/>
      <c r="SCW76" s="1135"/>
      <c r="SCX76" s="1135"/>
      <c r="SCY76" s="1135"/>
      <c r="SCZ76" s="1135"/>
      <c r="SDA76" s="1135"/>
      <c r="SDB76" s="1135"/>
      <c r="SDC76" s="1135"/>
      <c r="SDD76" s="1135"/>
      <c r="SDE76" s="1135"/>
      <c r="SDF76" s="1135"/>
      <c r="SDG76" s="1135"/>
      <c r="SDH76" s="1135"/>
      <c r="SDI76" s="1135"/>
      <c r="SDJ76" s="1135"/>
      <c r="SDK76" s="1135"/>
      <c r="SDL76" s="1135"/>
      <c r="SDM76" s="1135"/>
      <c r="SDN76" s="1135"/>
      <c r="SDO76" s="1135"/>
      <c r="SDP76" s="1135"/>
      <c r="SDQ76" s="1135"/>
      <c r="SDR76" s="1135"/>
      <c r="SDS76" s="1135"/>
      <c r="SDT76" s="1135"/>
      <c r="SDU76" s="1135"/>
      <c r="SDV76" s="1135"/>
      <c r="SDW76" s="1135"/>
      <c r="SDX76" s="1135"/>
      <c r="SDY76" s="1135"/>
      <c r="SDZ76" s="1135"/>
      <c r="SEA76" s="1135"/>
      <c r="SEB76" s="1135"/>
      <c r="SEC76" s="1135"/>
      <c r="SED76" s="1135"/>
      <c r="SEE76" s="1135"/>
      <c r="SEF76" s="1135"/>
      <c r="SEG76" s="1135"/>
      <c r="SEH76" s="1135"/>
      <c r="SEI76" s="1135"/>
      <c r="SEJ76" s="1135"/>
      <c r="SEK76" s="1135"/>
      <c r="SEL76" s="1135"/>
      <c r="SEM76" s="1135"/>
      <c r="SEN76" s="1135"/>
      <c r="SEO76" s="1135"/>
      <c r="SEP76" s="1135"/>
      <c r="SEQ76" s="1135"/>
      <c r="SER76" s="1135"/>
      <c r="SES76" s="1135"/>
      <c r="SET76" s="1135"/>
      <c r="SEU76" s="1135"/>
      <c r="SEV76" s="1135"/>
      <c r="SEW76" s="1135"/>
      <c r="SEX76" s="1135"/>
      <c r="SEY76" s="1135"/>
      <c r="SEZ76" s="1135"/>
      <c r="SFA76" s="1135"/>
      <c r="SFB76" s="1135"/>
      <c r="SFC76" s="1135"/>
      <c r="SFD76" s="1135"/>
      <c r="SFE76" s="1135"/>
      <c r="SFF76" s="1135"/>
      <c r="SFG76" s="1135"/>
      <c r="SFH76" s="1135"/>
      <c r="SFI76" s="1135"/>
      <c r="SFJ76" s="1135"/>
      <c r="SFK76" s="1135"/>
      <c r="SFL76" s="1135"/>
      <c r="SFM76" s="1135"/>
      <c r="SFN76" s="1135"/>
      <c r="SFO76" s="1135"/>
      <c r="SFP76" s="1135"/>
      <c r="SFQ76" s="1135"/>
      <c r="SFR76" s="1135"/>
      <c r="SFS76" s="1135"/>
      <c r="SFT76" s="1135"/>
      <c r="SFU76" s="1135"/>
      <c r="SFV76" s="1135"/>
      <c r="SFW76" s="1135"/>
      <c r="SFX76" s="1135"/>
      <c r="SFY76" s="1135"/>
      <c r="SFZ76" s="1135"/>
      <c r="SGA76" s="1135"/>
      <c r="SGB76" s="1135"/>
      <c r="SGC76" s="1135"/>
      <c r="SGD76" s="1135"/>
      <c r="SGE76" s="1135"/>
      <c r="SGF76" s="1135"/>
      <c r="SGG76" s="1135"/>
      <c r="SGH76" s="1135"/>
      <c r="SGI76" s="1135"/>
      <c r="SGJ76" s="1135"/>
      <c r="SGK76" s="1135"/>
      <c r="SGL76" s="1135"/>
      <c r="SGM76" s="1135"/>
      <c r="SGN76" s="1135"/>
      <c r="SGO76" s="1135"/>
      <c r="SGP76" s="1135"/>
      <c r="SGQ76" s="1135"/>
      <c r="SGR76" s="1135"/>
      <c r="SGS76" s="1135"/>
      <c r="SGT76" s="1135"/>
      <c r="SGU76" s="1135"/>
      <c r="SGV76" s="1135"/>
      <c r="SGW76" s="1135"/>
      <c r="SGX76" s="1135"/>
      <c r="SGY76" s="1135"/>
      <c r="SGZ76" s="1135"/>
      <c r="SHA76" s="1135"/>
      <c r="SHB76" s="1135"/>
      <c r="SHC76" s="1135"/>
      <c r="SHD76" s="1135"/>
      <c r="SHE76" s="1135"/>
      <c r="SHF76" s="1135"/>
      <c r="SHG76" s="1135"/>
      <c r="SHH76" s="1135"/>
      <c r="SHI76" s="1135"/>
      <c r="SHJ76" s="1135"/>
      <c r="SHK76" s="1135"/>
      <c r="SHL76" s="1135"/>
      <c r="SHM76" s="1135"/>
      <c r="SHN76" s="1135"/>
      <c r="SHO76" s="1135"/>
      <c r="SHP76" s="1135"/>
      <c r="SHQ76" s="1135"/>
      <c r="SHR76" s="1135"/>
      <c r="SHS76" s="1135"/>
      <c r="SHT76" s="1135"/>
      <c r="SHU76" s="1135"/>
      <c r="SHV76" s="1135"/>
      <c r="SHW76" s="1135"/>
      <c r="SHX76" s="1135"/>
      <c r="SHY76" s="1135"/>
      <c r="SHZ76" s="1135"/>
      <c r="SIA76" s="1135"/>
      <c r="SIB76" s="1135"/>
      <c r="SIC76" s="1135"/>
      <c r="SID76" s="1135"/>
      <c r="SIE76" s="1135"/>
      <c r="SIF76" s="1135"/>
      <c r="SIG76" s="1135"/>
      <c r="SIH76" s="1135"/>
      <c r="SII76" s="1135"/>
      <c r="SIJ76" s="1135"/>
      <c r="SIK76" s="1135"/>
      <c r="SIL76" s="1135"/>
      <c r="SIM76" s="1135"/>
      <c r="SIN76" s="1135"/>
      <c r="SIO76" s="1135"/>
      <c r="SIP76" s="1135"/>
      <c r="SIQ76" s="1135"/>
      <c r="SIR76" s="1135"/>
      <c r="SIS76" s="1135"/>
      <c r="SIT76" s="1135"/>
      <c r="SIU76" s="1135"/>
      <c r="SIV76" s="1135"/>
      <c r="SIW76" s="1135"/>
      <c r="SIX76" s="1135"/>
      <c r="SIY76" s="1135"/>
      <c r="SIZ76" s="1135"/>
      <c r="SJA76" s="1135"/>
      <c r="SJB76" s="1135"/>
      <c r="SJC76" s="1135"/>
      <c r="SJD76" s="1135"/>
      <c r="SJE76" s="1135"/>
      <c r="SJF76" s="1135"/>
      <c r="SJG76" s="1135"/>
      <c r="SJH76" s="1135"/>
      <c r="SJI76" s="1135"/>
      <c r="SJJ76" s="1135"/>
      <c r="SJK76" s="1135"/>
      <c r="SJL76" s="1135"/>
      <c r="SJM76" s="1135"/>
      <c r="SJN76" s="1135"/>
      <c r="SJO76" s="1135"/>
      <c r="SJP76" s="1135"/>
      <c r="SJQ76" s="1135"/>
      <c r="SJR76" s="1135"/>
      <c r="SJS76" s="1135"/>
      <c r="SJT76" s="1135"/>
      <c r="SJU76" s="1135"/>
      <c r="SJV76" s="1135"/>
      <c r="SJW76" s="1135"/>
      <c r="SJX76" s="1135"/>
      <c r="SJY76" s="1135"/>
      <c r="SJZ76" s="1135"/>
      <c r="SKA76" s="1135"/>
      <c r="SKB76" s="1135"/>
      <c r="SKC76" s="1135"/>
      <c r="SKD76" s="1135"/>
      <c r="SKE76" s="1135"/>
      <c r="SKF76" s="1135"/>
      <c r="SKG76" s="1135"/>
      <c r="SKH76" s="1135"/>
      <c r="SKI76" s="1135"/>
      <c r="SKJ76" s="1135"/>
      <c r="SKK76" s="1135"/>
      <c r="SKL76" s="1135"/>
      <c r="SKM76" s="1135"/>
      <c r="SKN76" s="1135"/>
      <c r="SKO76" s="1135"/>
      <c r="SKP76" s="1135"/>
      <c r="SKQ76" s="1135"/>
      <c r="SKR76" s="1135"/>
      <c r="SKS76" s="1135"/>
      <c r="SKT76" s="1135"/>
      <c r="SKU76" s="1135"/>
      <c r="SKV76" s="1135"/>
      <c r="SKW76" s="1135"/>
      <c r="SKX76" s="1135"/>
      <c r="SKY76" s="1135"/>
      <c r="SKZ76" s="1135"/>
      <c r="SLA76" s="1135"/>
      <c r="SLB76" s="1135"/>
      <c r="SLC76" s="1135"/>
      <c r="SLD76" s="1135"/>
      <c r="SLE76" s="1135"/>
      <c r="SLF76" s="1135"/>
      <c r="SLG76" s="1135"/>
      <c r="SLH76" s="1135"/>
      <c r="SLI76" s="1135"/>
      <c r="SLJ76" s="1135"/>
      <c r="SLK76" s="1135"/>
      <c r="SLL76" s="1135"/>
      <c r="SLM76" s="1135"/>
      <c r="SLN76" s="1135"/>
      <c r="SLO76" s="1135"/>
      <c r="SLP76" s="1135"/>
      <c r="SLQ76" s="1135"/>
      <c r="SLR76" s="1135"/>
      <c r="SLS76" s="1135"/>
      <c r="SLT76" s="1135"/>
      <c r="SLU76" s="1135"/>
      <c r="SLV76" s="1135"/>
      <c r="SLW76" s="1135"/>
      <c r="SLX76" s="1135"/>
      <c r="SLY76" s="1135"/>
      <c r="SLZ76" s="1135"/>
      <c r="SMA76" s="1135"/>
      <c r="SMB76" s="1135"/>
      <c r="SMC76" s="1135"/>
      <c r="SMD76" s="1135"/>
      <c r="SME76" s="1135"/>
      <c r="SMF76" s="1135"/>
      <c r="SMG76" s="1135"/>
      <c r="SMH76" s="1135"/>
      <c r="SMI76" s="1135"/>
      <c r="SMJ76" s="1135"/>
      <c r="SMK76" s="1135"/>
      <c r="SML76" s="1135"/>
      <c r="SMM76" s="1135"/>
      <c r="SMN76" s="1135"/>
      <c r="SMO76" s="1135"/>
      <c r="SMP76" s="1135"/>
      <c r="SMQ76" s="1135"/>
      <c r="SMR76" s="1135"/>
      <c r="SMS76" s="1135"/>
      <c r="SMT76" s="1135"/>
      <c r="SMU76" s="1135"/>
      <c r="SMV76" s="1135"/>
      <c r="SMW76" s="1135"/>
      <c r="SMX76" s="1135"/>
      <c r="SMY76" s="1135"/>
      <c r="SMZ76" s="1135"/>
      <c r="SNA76" s="1135"/>
      <c r="SNB76" s="1135"/>
      <c r="SNC76" s="1135"/>
      <c r="SND76" s="1135"/>
      <c r="SNE76" s="1135"/>
      <c r="SNF76" s="1135"/>
      <c r="SNG76" s="1135"/>
      <c r="SNH76" s="1135"/>
      <c r="SNI76" s="1135"/>
      <c r="SNJ76" s="1135"/>
      <c r="SNK76" s="1135"/>
      <c r="SNL76" s="1135"/>
      <c r="SNM76" s="1135"/>
      <c r="SNN76" s="1135"/>
      <c r="SNO76" s="1135"/>
      <c r="SNP76" s="1135"/>
      <c r="SNQ76" s="1135"/>
      <c r="SNR76" s="1135"/>
      <c r="SNS76" s="1135"/>
      <c r="SNT76" s="1135"/>
      <c r="SNU76" s="1135"/>
      <c r="SNV76" s="1135"/>
      <c r="SNW76" s="1135"/>
      <c r="SNX76" s="1135"/>
      <c r="SNY76" s="1135"/>
      <c r="SNZ76" s="1135"/>
      <c r="SOA76" s="1135"/>
      <c r="SOB76" s="1135"/>
      <c r="SOC76" s="1135"/>
      <c r="SOD76" s="1135"/>
      <c r="SOE76" s="1135"/>
      <c r="SOF76" s="1135"/>
      <c r="SOG76" s="1135"/>
      <c r="SOH76" s="1135"/>
      <c r="SOI76" s="1135"/>
      <c r="SOJ76" s="1135"/>
      <c r="SOK76" s="1135"/>
      <c r="SOL76" s="1135"/>
      <c r="SOM76" s="1135"/>
      <c r="SON76" s="1135"/>
      <c r="SOO76" s="1135"/>
      <c r="SOP76" s="1135"/>
      <c r="SOQ76" s="1135"/>
      <c r="SOR76" s="1135"/>
      <c r="SOS76" s="1135"/>
      <c r="SOT76" s="1135"/>
      <c r="SOU76" s="1135"/>
      <c r="SOV76" s="1135"/>
      <c r="SOW76" s="1135"/>
      <c r="SOX76" s="1135"/>
      <c r="SOY76" s="1135"/>
      <c r="SOZ76" s="1135"/>
      <c r="SPA76" s="1135"/>
      <c r="SPB76" s="1135"/>
      <c r="SPC76" s="1135"/>
      <c r="SPD76" s="1135"/>
      <c r="SPE76" s="1135"/>
      <c r="SPF76" s="1135"/>
      <c r="SPG76" s="1135"/>
      <c r="SPH76" s="1135"/>
      <c r="SPI76" s="1135"/>
      <c r="SPJ76" s="1135"/>
      <c r="SPK76" s="1135"/>
      <c r="SPL76" s="1135"/>
      <c r="SPM76" s="1135"/>
      <c r="SPN76" s="1135"/>
      <c r="SPO76" s="1135"/>
      <c r="SPP76" s="1135"/>
      <c r="SPQ76" s="1135"/>
      <c r="SPR76" s="1135"/>
      <c r="SPS76" s="1135"/>
      <c r="SPT76" s="1135"/>
      <c r="SPU76" s="1135"/>
      <c r="SPV76" s="1135"/>
      <c r="SPW76" s="1135"/>
      <c r="SPX76" s="1135"/>
      <c r="SPY76" s="1135"/>
      <c r="SPZ76" s="1135"/>
      <c r="SQA76" s="1135"/>
      <c r="SQB76" s="1135"/>
      <c r="SQC76" s="1135"/>
      <c r="SQD76" s="1135"/>
      <c r="SQE76" s="1135"/>
      <c r="SQF76" s="1135"/>
      <c r="SQG76" s="1135"/>
      <c r="SQH76" s="1135"/>
      <c r="SQI76" s="1135"/>
      <c r="SQJ76" s="1135"/>
      <c r="SQK76" s="1135"/>
      <c r="SQL76" s="1135"/>
      <c r="SQM76" s="1135"/>
      <c r="SQN76" s="1135"/>
      <c r="SQO76" s="1135"/>
      <c r="SQP76" s="1135"/>
      <c r="SQQ76" s="1135"/>
      <c r="SQR76" s="1135"/>
      <c r="SQS76" s="1135"/>
      <c r="SQT76" s="1135"/>
      <c r="SQU76" s="1135"/>
      <c r="SQV76" s="1135"/>
      <c r="SQW76" s="1135"/>
      <c r="SQX76" s="1135"/>
      <c r="SQY76" s="1135"/>
      <c r="SQZ76" s="1135"/>
      <c r="SRA76" s="1135"/>
      <c r="SRB76" s="1135"/>
      <c r="SRC76" s="1135"/>
      <c r="SRD76" s="1135"/>
      <c r="SRE76" s="1135"/>
      <c r="SRF76" s="1135"/>
      <c r="SRG76" s="1135"/>
      <c r="SRH76" s="1135"/>
      <c r="SRI76" s="1135"/>
      <c r="SRJ76" s="1135"/>
      <c r="SRK76" s="1135"/>
      <c r="SRL76" s="1135"/>
      <c r="SRM76" s="1135"/>
      <c r="SRN76" s="1135"/>
      <c r="SRO76" s="1135"/>
      <c r="SRP76" s="1135"/>
      <c r="SRQ76" s="1135"/>
      <c r="SRR76" s="1135"/>
      <c r="SRS76" s="1135"/>
      <c r="SRT76" s="1135"/>
      <c r="SRU76" s="1135"/>
      <c r="SRV76" s="1135"/>
      <c r="SRW76" s="1135"/>
      <c r="SRX76" s="1135"/>
      <c r="SRY76" s="1135"/>
      <c r="SRZ76" s="1135"/>
      <c r="SSA76" s="1135"/>
      <c r="SSB76" s="1135"/>
      <c r="SSC76" s="1135"/>
      <c r="SSD76" s="1135"/>
      <c r="SSE76" s="1135"/>
      <c r="SSF76" s="1135"/>
      <c r="SSG76" s="1135"/>
      <c r="SSH76" s="1135"/>
      <c r="SSI76" s="1135"/>
      <c r="SSJ76" s="1135"/>
      <c r="SSK76" s="1135"/>
      <c r="SSL76" s="1135"/>
      <c r="SSM76" s="1135"/>
      <c r="SSN76" s="1135"/>
      <c r="SSO76" s="1135"/>
      <c r="SSP76" s="1135"/>
      <c r="SSQ76" s="1135"/>
      <c r="SSR76" s="1135"/>
      <c r="SSS76" s="1135"/>
      <c r="SST76" s="1135"/>
      <c r="SSU76" s="1135"/>
      <c r="SSV76" s="1135"/>
      <c r="SSW76" s="1135"/>
      <c r="SSX76" s="1135"/>
      <c r="SSY76" s="1135"/>
      <c r="SSZ76" s="1135"/>
      <c r="STA76" s="1135"/>
      <c r="STB76" s="1135"/>
      <c r="STC76" s="1135"/>
      <c r="STD76" s="1135"/>
      <c r="STE76" s="1135"/>
      <c r="STF76" s="1135"/>
      <c r="STG76" s="1135"/>
      <c r="STH76" s="1135"/>
      <c r="STI76" s="1135"/>
      <c r="STJ76" s="1135"/>
      <c r="STK76" s="1135"/>
      <c r="STL76" s="1135"/>
      <c r="STM76" s="1135"/>
      <c r="STN76" s="1135"/>
      <c r="STO76" s="1135"/>
      <c r="STP76" s="1135"/>
      <c r="STQ76" s="1135"/>
      <c r="STR76" s="1135"/>
      <c r="STS76" s="1135"/>
      <c r="STT76" s="1135"/>
      <c r="STU76" s="1135"/>
      <c r="STV76" s="1135"/>
      <c r="STW76" s="1135"/>
      <c r="STX76" s="1135"/>
      <c r="STY76" s="1135"/>
      <c r="STZ76" s="1135"/>
      <c r="SUA76" s="1135"/>
      <c r="SUB76" s="1135"/>
      <c r="SUC76" s="1135"/>
      <c r="SUD76" s="1135"/>
      <c r="SUE76" s="1135"/>
      <c r="SUF76" s="1135"/>
      <c r="SUG76" s="1135"/>
      <c r="SUH76" s="1135"/>
      <c r="SUI76" s="1135"/>
      <c r="SUJ76" s="1135"/>
      <c r="SUK76" s="1135"/>
      <c r="SUL76" s="1135"/>
      <c r="SUM76" s="1135"/>
      <c r="SUN76" s="1135"/>
      <c r="SUO76" s="1135"/>
      <c r="SUP76" s="1135"/>
      <c r="SUQ76" s="1135"/>
      <c r="SUR76" s="1135"/>
      <c r="SUS76" s="1135"/>
      <c r="SUT76" s="1135"/>
      <c r="SUU76" s="1135"/>
      <c r="SUV76" s="1135"/>
      <c r="SUW76" s="1135"/>
      <c r="SUX76" s="1135"/>
      <c r="SUY76" s="1135"/>
      <c r="SUZ76" s="1135"/>
      <c r="SVA76" s="1135"/>
      <c r="SVB76" s="1135"/>
      <c r="SVC76" s="1135"/>
      <c r="SVD76" s="1135"/>
      <c r="SVE76" s="1135"/>
      <c r="SVF76" s="1135"/>
      <c r="SVG76" s="1135"/>
      <c r="SVH76" s="1135"/>
      <c r="SVI76" s="1135"/>
      <c r="SVJ76" s="1135"/>
      <c r="SVK76" s="1135"/>
      <c r="SVL76" s="1135"/>
      <c r="SVM76" s="1135"/>
      <c r="SVN76" s="1135"/>
      <c r="SVO76" s="1135"/>
      <c r="SVP76" s="1135"/>
      <c r="SVQ76" s="1135"/>
      <c r="SVR76" s="1135"/>
      <c r="SVS76" s="1135"/>
      <c r="SVT76" s="1135"/>
      <c r="SVU76" s="1135"/>
      <c r="SVV76" s="1135"/>
      <c r="SVW76" s="1135"/>
      <c r="SVX76" s="1135"/>
      <c r="SVY76" s="1135"/>
      <c r="SVZ76" s="1135"/>
      <c r="SWA76" s="1135"/>
      <c r="SWB76" s="1135"/>
      <c r="SWC76" s="1135"/>
      <c r="SWD76" s="1135"/>
      <c r="SWE76" s="1135"/>
      <c r="SWF76" s="1135"/>
      <c r="SWG76" s="1135"/>
      <c r="SWH76" s="1135"/>
      <c r="SWI76" s="1135"/>
      <c r="SWJ76" s="1135"/>
      <c r="SWK76" s="1135"/>
      <c r="SWL76" s="1135"/>
      <c r="SWM76" s="1135"/>
      <c r="SWN76" s="1135"/>
      <c r="SWO76" s="1135"/>
      <c r="SWP76" s="1135"/>
      <c r="SWQ76" s="1135"/>
      <c r="SWR76" s="1135"/>
      <c r="SWS76" s="1135"/>
      <c r="SWT76" s="1135"/>
      <c r="SWU76" s="1135"/>
      <c r="SWV76" s="1135"/>
      <c r="SWW76" s="1135"/>
      <c r="SWX76" s="1135"/>
      <c r="SWY76" s="1135"/>
      <c r="SWZ76" s="1135"/>
      <c r="SXA76" s="1135"/>
      <c r="SXB76" s="1135"/>
      <c r="SXC76" s="1135"/>
      <c r="SXD76" s="1135"/>
      <c r="SXE76" s="1135"/>
      <c r="SXF76" s="1135"/>
      <c r="SXG76" s="1135"/>
      <c r="SXH76" s="1135"/>
      <c r="SXI76" s="1135"/>
      <c r="SXJ76" s="1135"/>
      <c r="SXK76" s="1135"/>
      <c r="SXL76" s="1135"/>
      <c r="SXM76" s="1135"/>
      <c r="SXN76" s="1135"/>
      <c r="SXO76" s="1135"/>
      <c r="SXP76" s="1135"/>
      <c r="SXQ76" s="1135"/>
      <c r="SXR76" s="1135"/>
      <c r="SXS76" s="1135"/>
      <c r="SXT76" s="1135"/>
      <c r="SXU76" s="1135"/>
      <c r="SXV76" s="1135"/>
      <c r="SXW76" s="1135"/>
      <c r="SXX76" s="1135"/>
      <c r="SXY76" s="1135"/>
      <c r="SXZ76" s="1135"/>
      <c r="SYA76" s="1135"/>
      <c r="SYB76" s="1135"/>
      <c r="SYC76" s="1135"/>
      <c r="SYD76" s="1135"/>
      <c r="SYE76" s="1135"/>
      <c r="SYF76" s="1135"/>
      <c r="SYG76" s="1135"/>
      <c r="SYH76" s="1135"/>
      <c r="SYI76" s="1135"/>
      <c r="SYJ76" s="1135"/>
      <c r="SYK76" s="1135"/>
      <c r="SYL76" s="1135"/>
      <c r="SYM76" s="1135"/>
      <c r="SYN76" s="1135"/>
      <c r="SYO76" s="1135"/>
      <c r="SYP76" s="1135"/>
      <c r="SYQ76" s="1135"/>
      <c r="SYR76" s="1135"/>
      <c r="SYS76" s="1135"/>
      <c r="SYT76" s="1135"/>
      <c r="SYU76" s="1135"/>
      <c r="SYV76" s="1135"/>
      <c r="SYW76" s="1135"/>
      <c r="SYX76" s="1135"/>
      <c r="SYY76" s="1135"/>
      <c r="SYZ76" s="1135"/>
      <c r="SZA76" s="1135"/>
      <c r="SZB76" s="1135"/>
      <c r="SZC76" s="1135"/>
      <c r="SZD76" s="1135"/>
      <c r="SZE76" s="1135"/>
      <c r="SZF76" s="1135"/>
      <c r="SZG76" s="1135"/>
      <c r="SZH76" s="1135"/>
      <c r="SZI76" s="1135"/>
      <c r="SZJ76" s="1135"/>
      <c r="SZK76" s="1135"/>
      <c r="SZL76" s="1135"/>
      <c r="SZM76" s="1135"/>
      <c r="SZN76" s="1135"/>
      <c r="SZO76" s="1135"/>
      <c r="SZP76" s="1135"/>
      <c r="SZQ76" s="1135"/>
      <c r="SZR76" s="1135"/>
      <c r="SZS76" s="1135"/>
      <c r="SZT76" s="1135"/>
      <c r="SZU76" s="1135"/>
      <c r="SZV76" s="1135"/>
      <c r="SZW76" s="1135"/>
      <c r="SZX76" s="1135"/>
      <c r="SZY76" s="1135"/>
      <c r="SZZ76" s="1135"/>
      <c r="TAA76" s="1135"/>
      <c r="TAB76" s="1135"/>
      <c r="TAC76" s="1135"/>
      <c r="TAD76" s="1135"/>
      <c r="TAE76" s="1135"/>
      <c r="TAF76" s="1135"/>
      <c r="TAG76" s="1135"/>
      <c r="TAH76" s="1135"/>
      <c r="TAI76" s="1135"/>
      <c r="TAJ76" s="1135"/>
      <c r="TAK76" s="1135"/>
      <c r="TAL76" s="1135"/>
      <c r="TAM76" s="1135"/>
      <c r="TAN76" s="1135"/>
      <c r="TAO76" s="1135"/>
      <c r="TAP76" s="1135"/>
      <c r="TAQ76" s="1135"/>
      <c r="TAR76" s="1135"/>
      <c r="TAS76" s="1135"/>
      <c r="TAT76" s="1135"/>
      <c r="TAU76" s="1135"/>
      <c r="TAV76" s="1135"/>
      <c r="TAW76" s="1135"/>
      <c r="TAX76" s="1135"/>
      <c r="TAY76" s="1135"/>
      <c r="TAZ76" s="1135"/>
      <c r="TBA76" s="1135"/>
      <c r="TBB76" s="1135"/>
      <c r="TBC76" s="1135"/>
      <c r="TBD76" s="1135"/>
      <c r="TBE76" s="1135"/>
      <c r="TBF76" s="1135"/>
      <c r="TBG76" s="1135"/>
      <c r="TBH76" s="1135"/>
      <c r="TBI76" s="1135"/>
      <c r="TBJ76" s="1135"/>
      <c r="TBK76" s="1135"/>
      <c r="TBL76" s="1135"/>
      <c r="TBM76" s="1135"/>
      <c r="TBN76" s="1135"/>
      <c r="TBO76" s="1135"/>
      <c r="TBP76" s="1135"/>
      <c r="TBQ76" s="1135"/>
      <c r="TBR76" s="1135"/>
      <c r="TBS76" s="1135"/>
      <c r="TBT76" s="1135"/>
      <c r="TBU76" s="1135"/>
      <c r="TBV76" s="1135"/>
      <c r="TBW76" s="1135"/>
      <c r="TBX76" s="1135"/>
      <c r="TBY76" s="1135"/>
      <c r="TBZ76" s="1135"/>
      <c r="TCA76" s="1135"/>
      <c r="TCB76" s="1135"/>
      <c r="TCC76" s="1135"/>
      <c r="TCD76" s="1135"/>
      <c r="TCE76" s="1135"/>
      <c r="TCF76" s="1135"/>
      <c r="TCG76" s="1135"/>
      <c r="TCH76" s="1135"/>
      <c r="TCI76" s="1135"/>
      <c r="TCJ76" s="1135"/>
      <c r="TCK76" s="1135"/>
      <c r="TCL76" s="1135"/>
      <c r="TCM76" s="1135"/>
      <c r="TCN76" s="1135"/>
      <c r="TCO76" s="1135"/>
      <c r="TCP76" s="1135"/>
      <c r="TCQ76" s="1135"/>
      <c r="TCR76" s="1135"/>
      <c r="TCS76" s="1135"/>
      <c r="TCT76" s="1135"/>
      <c r="TCU76" s="1135"/>
      <c r="TCV76" s="1135"/>
      <c r="TCW76" s="1135"/>
      <c r="TCX76" s="1135"/>
      <c r="TCY76" s="1135"/>
      <c r="TCZ76" s="1135"/>
      <c r="TDA76" s="1135"/>
      <c r="TDB76" s="1135"/>
      <c r="TDC76" s="1135"/>
      <c r="TDD76" s="1135"/>
      <c r="TDE76" s="1135"/>
      <c r="TDF76" s="1135"/>
      <c r="TDG76" s="1135"/>
      <c r="TDH76" s="1135"/>
      <c r="TDI76" s="1135"/>
      <c r="TDJ76" s="1135"/>
      <c r="TDK76" s="1135"/>
      <c r="TDL76" s="1135"/>
      <c r="TDM76" s="1135"/>
      <c r="TDN76" s="1135"/>
      <c r="TDO76" s="1135"/>
      <c r="TDP76" s="1135"/>
      <c r="TDQ76" s="1135"/>
      <c r="TDR76" s="1135"/>
      <c r="TDS76" s="1135"/>
      <c r="TDT76" s="1135"/>
      <c r="TDU76" s="1135"/>
      <c r="TDV76" s="1135"/>
      <c r="TDW76" s="1135"/>
      <c r="TDX76" s="1135"/>
      <c r="TDY76" s="1135"/>
      <c r="TDZ76" s="1135"/>
      <c r="TEA76" s="1135"/>
      <c r="TEB76" s="1135"/>
      <c r="TEC76" s="1135"/>
      <c r="TED76" s="1135"/>
      <c r="TEE76" s="1135"/>
      <c r="TEF76" s="1135"/>
      <c r="TEG76" s="1135"/>
      <c r="TEH76" s="1135"/>
      <c r="TEI76" s="1135"/>
      <c r="TEJ76" s="1135"/>
      <c r="TEK76" s="1135"/>
      <c r="TEL76" s="1135"/>
      <c r="TEM76" s="1135"/>
      <c r="TEN76" s="1135"/>
      <c r="TEO76" s="1135"/>
      <c r="TEP76" s="1135"/>
      <c r="TEQ76" s="1135"/>
      <c r="TER76" s="1135"/>
      <c r="TES76" s="1135"/>
      <c r="TET76" s="1135"/>
      <c r="TEU76" s="1135"/>
      <c r="TEV76" s="1135"/>
      <c r="TEW76" s="1135"/>
      <c r="TEX76" s="1135"/>
      <c r="TEY76" s="1135"/>
      <c r="TEZ76" s="1135"/>
      <c r="TFA76" s="1135"/>
      <c r="TFB76" s="1135"/>
      <c r="TFC76" s="1135"/>
      <c r="TFD76" s="1135"/>
      <c r="TFE76" s="1135"/>
      <c r="TFF76" s="1135"/>
      <c r="TFG76" s="1135"/>
      <c r="TFH76" s="1135"/>
      <c r="TFI76" s="1135"/>
      <c r="TFJ76" s="1135"/>
      <c r="TFK76" s="1135"/>
      <c r="TFL76" s="1135"/>
      <c r="TFM76" s="1135"/>
      <c r="TFN76" s="1135"/>
      <c r="TFO76" s="1135"/>
      <c r="TFP76" s="1135"/>
      <c r="TFQ76" s="1135"/>
      <c r="TFR76" s="1135"/>
      <c r="TFS76" s="1135"/>
      <c r="TFT76" s="1135"/>
      <c r="TFU76" s="1135"/>
      <c r="TFV76" s="1135"/>
      <c r="TFW76" s="1135"/>
      <c r="TFX76" s="1135"/>
      <c r="TFY76" s="1135"/>
      <c r="TFZ76" s="1135"/>
      <c r="TGA76" s="1135"/>
      <c r="TGB76" s="1135"/>
      <c r="TGC76" s="1135"/>
      <c r="TGD76" s="1135"/>
      <c r="TGE76" s="1135"/>
      <c r="TGF76" s="1135"/>
      <c r="TGG76" s="1135"/>
      <c r="TGH76" s="1135"/>
      <c r="TGI76" s="1135"/>
      <c r="TGJ76" s="1135"/>
      <c r="TGK76" s="1135"/>
      <c r="TGL76" s="1135"/>
      <c r="TGM76" s="1135"/>
      <c r="TGN76" s="1135"/>
      <c r="TGO76" s="1135"/>
      <c r="TGP76" s="1135"/>
      <c r="TGQ76" s="1135"/>
      <c r="TGR76" s="1135"/>
      <c r="TGS76" s="1135"/>
      <c r="TGT76" s="1135"/>
      <c r="TGU76" s="1135"/>
      <c r="TGV76" s="1135"/>
      <c r="TGW76" s="1135"/>
      <c r="TGX76" s="1135"/>
      <c r="TGY76" s="1135"/>
      <c r="TGZ76" s="1135"/>
      <c r="THA76" s="1135"/>
      <c r="THB76" s="1135"/>
      <c r="THC76" s="1135"/>
      <c r="THD76" s="1135"/>
      <c r="THE76" s="1135"/>
      <c r="THF76" s="1135"/>
      <c r="THG76" s="1135"/>
      <c r="THH76" s="1135"/>
      <c r="THI76" s="1135"/>
      <c r="THJ76" s="1135"/>
      <c r="THK76" s="1135"/>
      <c r="THL76" s="1135"/>
      <c r="THM76" s="1135"/>
      <c r="THN76" s="1135"/>
      <c r="THO76" s="1135"/>
      <c r="THP76" s="1135"/>
      <c r="THQ76" s="1135"/>
      <c r="THR76" s="1135"/>
      <c r="THS76" s="1135"/>
      <c r="THT76" s="1135"/>
      <c r="THU76" s="1135"/>
      <c r="THV76" s="1135"/>
      <c r="THW76" s="1135"/>
      <c r="THX76" s="1135"/>
      <c r="THY76" s="1135"/>
      <c r="THZ76" s="1135"/>
      <c r="TIA76" s="1135"/>
      <c r="TIB76" s="1135"/>
      <c r="TIC76" s="1135"/>
      <c r="TID76" s="1135"/>
      <c r="TIE76" s="1135"/>
      <c r="TIF76" s="1135"/>
      <c r="TIG76" s="1135"/>
      <c r="TIH76" s="1135"/>
      <c r="TII76" s="1135"/>
      <c r="TIJ76" s="1135"/>
      <c r="TIK76" s="1135"/>
      <c r="TIL76" s="1135"/>
      <c r="TIM76" s="1135"/>
      <c r="TIN76" s="1135"/>
      <c r="TIO76" s="1135"/>
      <c r="TIP76" s="1135"/>
      <c r="TIQ76" s="1135"/>
      <c r="TIR76" s="1135"/>
      <c r="TIS76" s="1135"/>
      <c r="TIT76" s="1135"/>
      <c r="TIU76" s="1135"/>
      <c r="TIV76" s="1135"/>
      <c r="TIW76" s="1135"/>
      <c r="TIX76" s="1135"/>
      <c r="TIY76" s="1135"/>
      <c r="TIZ76" s="1135"/>
      <c r="TJA76" s="1135"/>
      <c r="TJB76" s="1135"/>
      <c r="TJC76" s="1135"/>
      <c r="TJD76" s="1135"/>
      <c r="TJE76" s="1135"/>
      <c r="TJF76" s="1135"/>
      <c r="TJG76" s="1135"/>
      <c r="TJH76" s="1135"/>
      <c r="TJI76" s="1135"/>
      <c r="TJJ76" s="1135"/>
      <c r="TJK76" s="1135"/>
      <c r="TJL76" s="1135"/>
      <c r="TJM76" s="1135"/>
      <c r="TJN76" s="1135"/>
      <c r="TJO76" s="1135"/>
      <c r="TJP76" s="1135"/>
      <c r="TJQ76" s="1135"/>
      <c r="TJR76" s="1135"/>
      <c r="TJS76" s="1135"/>
      <c r="TJT76" s="1135"/>
      <c r="TJU76" s="1135"/>
      <c r="TJV76" s="1135"/>
      <c r="TJW76" s="1135"/>
      <c r="TJX76" s="1135"/>
      <c r="TJY76" s="1135"/>
      <c r="TJZ76" s="1135"/>
      <c r="TKA76" s="1135"/>
      <c r="TKB76" s="1135"/>
      <c r="TKC76" s="1135"/>
      <c r="TKD76" s="1135"/>
      <c r="TKE76" s="1135"/>
      <c r="TKF76" s="1135"/>
      <c r="TKG76" s="1135"/>
      <c r="TKH76" s="1135"/>
      <c r="TKI76" s="1135"/>
      <c r="TKJ76" s="1135"/>
      <c r="TKK76" s="1135"/>
      <c r="TKL76" s="1135"/>
      <c r="TKM76" s="1135"/>
      <c r="TKN76" s="1135"/>
      <c r="TKO76" s="1135"/>
      <c r="TKP76" s="1135"/>
      <c r="TKQ76" s="1135"/>
      <c r="TKR76" s="1135"/>
      <c r="TKS76" s="1135"/>
      <c r="TKT76" s="1135"/>
      <c r="TKU76" s="1135"/>
      <c r="TKV76" s="1135"/>
      <c r="TKW76" s="1135"/>
      <c r="TKX76" s="1135"/>
      <c r="TKY76" s="1135"/>
      <c r="TKZ76" s="1135"/>
      <c r="TLA76" s="1135"/>
      <c r="TLB76" s="1135"/>
      <c r="TLC76" s="1135"/>
      <c r="TLD76" s="1135"/>
      <c r="TLE76" s="1135"/>
      <c r="TLF76" s="1135"/>
      <c r="TLG76" s="1135"/>
      <c r="TLH76" s="1135"/>
      <c r="TLI76" s="1135"/>
      <c r="TLJ76" s="1135"/>
      <c r="TLK76" s="1135"/>
      <c r="TLL76" s="1135"/>
      <c r="TLM76" s="1135"/>
      <c r="TLN76" s="1135"/>
      <c r="TLO76" s="1135"/>
      <c r="TLP76" s="1135"/>
      <c r="TLQ76" s="1135"/>
      <c r="TLR76" s="1135"/>
      <c r="TLS76" s="1135"/>
      <c r="TLT76" s="1135"/>
      <c r="TLU76" s="1135"/>
      <c r="TLV76" s="1135"/>
      <c r="TLW76" s="1135"/>
      <c r="TLX76" s="1135"/>
      <c r="TLY76" s="1135"/>
      <c r="TLZ76" s="1135"/>
      <c r="TMA76" s="1135"/>
      <c r="TMB76" s="1135"/>
      <c r="TMC76" s="1135"/>
      <c r="TMD76" s="1135"/>
      <c r="TME76" s="1135"/>
      <c r="TMF76" s="1135"/>
      <c r="TMG76" s="1135"/>
      <c r="TMH76" s="1135"/>
      <c r="TMI76" s="1135"/>
      <c r="TMJ76" s="1135"/>
      <c r="TMK76" s="1135"/>
      <c r="TML76" s="1135"/>
      <c r="TMM76" s="1135"/>
      <c r="TMN76" s="1135"/>
      <c r="TMO76" s="1135"/>
      <c r="TMP76" s="1135"/>
      <c r="TMQ76" s="1135"/>
      <c r="TMR76" s="1135"/>
      <c r="TMS76" s="1135"/>
      <c r="TMT76" s="1135"/>
      <c r="TMU76" s="1135"/>
      <c r="TMV76" s="1135"/>
      <c r="TMW76" s="1135"/>
      <c r="TMX76" s="1135"/>
      <c r="TMY76" s="1135"/>
      <c r="TMZ76" s="1135"/>
      <c r="TNA76" s="1135"/>
      <c r="TNB76" s="1135"/>
      <c r="TNC76" s="1135"/>
      <c r="TND76" s="1135"/>
      <c r="TNE76" s="1135"/>
      <c r="TNF76" s="1135"/>
      <c r="TNG76" s="1135"/>
      <c r="TNH76" s="1135"/>
      <c r="TNI76" s="1135"/>
      <c r="TNJ76" s="1135"/>
      <c r="TNK76" s="1135"/>
      <c r="TNL76" s="1135"/>
      <c r="TNM76" s="1135"/>
      <c r="TNN76" s="1135"/>
      <c r="TNO76" s="1135"/>
      <c r="TNP76" s="1135"/>
      <c r="TNQ76" s="1135"/>
      <c r="TNR76" s="1135"/>
      <c r="TNS76" s="1135"/>
      <c r="TNT76" s="1135"/>
      <c r="TNU76" s="1135"/>
      <c r="TNV76" s="1135"/>
      <c r="TNW76" s="1135"/>
      <c r="TNX76" s="1135"/>
      <c r="TNY76" s="1135"/>
      <c r="TNZ76" s="1135"/>
      <c r="TOA76" s="1135"/>
      <c r="TOB76" s="1135"/>
      <c r="TOC76" s="1135"/>
      <c r="TOD76" s="1135"/>
      <c r="TOE76" s="1135"/>
      <c r="TOF76" s="1135"/>
      <c r="TOG76" s="1135"/>
      <c r="TOH76" s="1135"/>
      <c r="TOI76" s="1135"/>
      <c r="TOJ76" s="1135"/>
      <c r="TOK76" s="1135"/>
      <c r="TOL76" s="1135"/>
      <c r="TOM76" s="1135"/>
      <c r="TON76" s="1135"/>
      <c r="TOO76" s="1135"/>
      <c r="TOP76" s="1135"/>
      <c r="TOQ76" s="1135"/>
      <c r="TOR76" s="1135"/>
      <c r="TOS76" s="1135"/>
      <c r="TOT76" s="1135"/>
      <c r="TOU76" s="1135"/>
      <c r="TOV76" s="1135"/>
      <c r="TOW76" s="1135"/>
      <c r="TOX76" s="1135"/>
      <c r="TOY76" s="1135"/>
      <c r="TOZ76" s="1135"/>
      <c r="TPA76" s="1135"/>
      <c r="TPB76" s="1135"/>
      <c r="TPC76" s="1135"/>
      <c r="TPD76" s="1135"/>
      <c r="TPE76" s="1135"/>
      <c r="TPF76" s="1135"/>
      <c r="TPG76" s="1135"/>
      <c r="TPH76" s="1135"/>
      <c r="TPI76" s="1135"/>
      <c r="TPJ76" s="1135"/>
      <c r="TPK76" s="1135"/>
      <c r="TPL76" s="1135"/>
      <c r="TPM76" s="1135"/>
      <c r="TPN76" s="1135"/>
      <c r="TPO76" s="1135"/>
      <c r="TPP76" s="1135"/>
      <c r="TPQ76" s="1135"/>
      <c r="TPR76" s="1135"/>
      <c r="TPS76" s="1135"/>
      <c r="TPT76" s="1135"/>
      <c r="TPU76" s="1135"/>
      <c r="TPV76" s="1135"/>
      <c r="TPW76" s="1135"/>
      <c r="TPX76" s="1135"/>
      <c r="TPY76" s="1135"/>
      <c r="TPZ76" s="1135"/>
      <c r="TQA76" s="1135"/>
      <c r="TQB76" s="1135"/>
      <c r="TQC76" s="1135"/>
      <c r="TQD76" s="1135"/>
      <c r="TQE76" s="1135"/>
      <c r="TQF76" s="1135"/>
      <c r="TQG76" s="1135"/>
      <c r="TQH76" s="1135"/>
      <c r="TQI76" s="1135"/>
      <c r="TQJ76" s="1135"/>
      <c r="TQK76" s="1135"/>
      <c r="TQL76" s="1135"/>
      <c r="TQM76" s="1135"/>
      <c r="TQN76" s="1135"/>
      <c r="TQO76" s="1135"/>
      <c r="TQP76" s="1135"/>
      <c r="TQQ76" s="1135"/>
      <c r="TQR76" s="1135"/>
      <c r="TQS76" s="1135"/>
      <c r="TQT76" s="1135"/>
      <c r="TQU76" s="1135"/>
      <c r="TQV76" s="1135"/>
      <c r="TQW76" s="1135"/>
      <c r="TQX76" s="1135"/>
      <c r="TQY76" s="1135"/>
      <c r="TQZ76" s="1135"/>
      <c r="TRA76" s="1135"/>
      <c r="TRB76" s="1135"/>
      <c r="TRC76" s="1135"/>
      <c r="TRD76" s="1135"/>
      <c r="TRE76" s="1135"/>
      <c r="TRF76" s="1135"/>
      <c r="TRG76" s="1135"/>
      <c r="TRH76" s="1135"/>
      <c r="TRI76" s="1135"/>
      <c r="TRJ76" s="1135"/>
      <c r="TRK76" s="1135"/>
      <c r="TRL76" s="1135"/>
      <c r="TRM76" s="1135"/>
      <c r="TRN76" s="1135"/>
      <c r="TRO76" s="1135"/>
      <c r="TRP76" s="1135"/>
      <c r="TRQ76" s="1135"/>
      <c r="TRR76" s="1135"/>
      <c r="TRS76" s="1135"/>
      <c r="TRT76" s="1135"/>
      <c r="TRU76" s="1135"/>
      <c r="TRV76" s="1135"/>
      <c r="TRW76" s="1135"/>
      <c r="TRX76" s="1135"/>
      <c r="TRY76" s="1135"/>
      <c r="TRZ76" s="1135"/>
      <c r="TSA76" s="1135"/>
      <c r="TSB76" s="1135"/>
      <c r="TSC76" s="1135"/>
      <c r="TSD76" s="1135"/>
      <c r="TSE76" s="1135"/>
      <c r="TSF76" s="1135"/>
      <c r="TSG76" s="1135"/>
      <c r="TSH76" s="1135"/>
      <c r="TSI76" s="1135"/>
      <c r="TSJ76" s="1135"/>
      <c r="TSK76" s="1135"/>
      <c r="TSL76" s="1135"/>
      <c r="TSM76" s="1135"/>
      <c r="TSN76" s="1135"/>
      <c r="TSO76" s="1135"/>
      <c r="TSP76" s="1135"/>
      <c r="TSQ76" s="1135"/>
      <c r="TSR76" s="1135"/>
      <c r="TSS76" s="1135"/>
      <c r="TST76" s="1135"/>
      <c r="TSU76" s="1135"/>
      <c r="TSV76" s="1135"/>
      <c r="TSW76" s="1135"/>
      <c r="TSX76" s="1135"/>
      <c r="TSY76" s="1135"/>
      <c r="TSZ76" s="1135"/>
      <c r="TTA76" s="1135"/>
      <c r="TTB76" s="1135"/>
      <c r="TTC76" s="1135"/>
      <c r="TTD76" s="1135"/>
      <c r="TTE76" s="1135"/>
      <c r="TTF76" s="1135"/>
      <c r="TTG76" s="1135"/>
      <c r="TTH76" s="1135"/>
      <c r="TTI76" s="1135"/>
      <c r="TTJ76" s="1135"/>
      <c r="TTK76" s="1135"/>
      <c r="TTL76" s="1135"/>
      <c r="TTM76" s="1135"/>
      <c r="TTN76" s="1135"/>
      <c r="TTO76" s="1135"/>
      <c r="TTP76" s="1135"/>
      <c r="TTQ76" s="1135"/>
      <c r="TTR76" s="1135"/>
      <c r="TTS76" s="1135"/>
      <c r="TTT76" s="1135"/>
      <c r="TTU76" s="1135"/>
      <c r="TTV76" s="1135"/>
      <c r="TTW76" s="1135"/>
      <c r="TTX76" s="1135"/>
      <c r="TTY76" s="1135"/>
      <c r="TTZ76" s="1135"/>
      <c r="TUA76" s="1135"/>
      <c r="TUB76" s="1135"/>
      <c r="TUC76" s="1135"/>
      <c r="TUD76" s="1135"/>
      <c r="TUE76" s="1135"/>
      <c r="TUF76" s="1135"/>
      <c r="TUG76" s="1135"/>
      <c r="TUH76" s="1135"/>
      <c r="TUI76" s="1135"/>
      <c r="TUJ76" s="1135"/>
      <c r="TUK76" s="1135"/>
      <c r="TUL76" s="1135"/>
      <c r="TUM76" s="1135"/>
      <c r="TUN76" s="1135"/>
      <c r="TUO76" s="1135"/>
      <c r="TUP76" s="1135"/>
      <c r="TUQ76" s="1135"/>
      <c r="TUR76" s="1135"/>
      <c r="TUS76" s="1135"/>
      <c r="TUT76" s="1135"/>
      <c r="TUU76" s="1135"/>
      <c r="TUV76" s="1135"/>
      <c r="TUW76" s="1135"/>
      <c r="TUX76" s="1135"/>
      <c r="TUY76" s="1135"/>
      <c r="TUZ76" s="1135"/>
      <c r="TVA76" s="1135"/>
      <c r="TVB76" s="1135"/>
      <c r="TVC76" s="1135"/>
      <c r="TVD76" s="1135"/>
      <c r="TVE76" s="1135"/>
      <c r="TVF76" s="1135"/>
      <c r="TVG76" s="1135"/>
      <c r="TVH76" s="1135"/>
      <c r="TVI76" s="1135"/>
      <c r="TVJ76" s="1135"/>
      <c r="TVK76" s="1135"/>
      <c r="TVL76" s="1135"/>
      <c r="TVM76" s="1135"/>
      <c r="TVN76" s="1135"/>
      <c r="TVO76" s="1135"/>
      <c r="TVP76" s="1135"/>
      <c r="TVQ76" s="1135"/>
      <c r="TVR76" s="1135"/>
      <c r="TVS76" s="1135"/>
      <c r="TVT76" s="1135"/>
      <c r="TVU76" s="1135"/>
      <c r="TVV76" s="1135"/>
      <c r="TVW76" s="1135"/>
      <c r="TVX76" s="1135"/>
      <c r="TVY76" s="1135"/>
      <c r="TVZ76" s="1135"/>
      <c r="TWA76" s="1135"/>
      <c r="TWB76" s="1135"/>
      <c r="TWC76" s="1135"/>
      <c r="TWD76" s="1135"/>
      <c r="TWE76" s="1135"/>
      <c r="TWF76" s="1135"/>
      <c r="TWG76" s="1135"/>
      <c r="TWH76" s="1135"/>
      <c r="TWI76" s="1135"/>
      <c r="TWJ76" s="1135"/>
      <c r="TWK76" s="1135"/>
      <c r="TWL76" s="1135"/>
      <c r="TWM76" s="1135"/>
      <c r="TWN76" s="1135"/>
      <c r="TWO76" s="1135"/>
      <c r="TWP76" s="1135"/>
      <c r="TWQ76" s="1135"/>
      <c r="TWR76" s="1135"/>
      <c r="TWS76" s="1135"/>
      <c r="TWT76" s="1135"/>
      <c r="TWU76" s="1135"/>
      <c r="TWV76" s="1135"/>
      <c r="TWW76" s="1135"/>
      <c r="TWX76" s="1135"/>
      <c r="TWY76" s="1135"/>
      <c r="TWZ76" s="1135"/>
      <c r="TXA76" s="1135"/>
      <c r="TXB76" s="1135"/>
      <c r="TXC76" s="1135"/>
      <c r="TXD76" s="1135"/>
      <c r="TXE76" s="1135"/>
      <c r="TXF76" s="1135"/>
      <c r="TXG76" s="1135"/>
      <c r="TXH76" s="1135"/>
      <c r="TXI76" s="1135"/>
      <c r="TXJ76" s="1135"/>
      <c r="TXK76" s="1135"/>
      <c r="TXL76" s="1135"/>
      <c r="TXM76" s="1135"/>
      <c r="TXN76" s="1135"/>
      <c r="TXO76" s="1135"/>
      <c r="TXP76" s="1135"/>
      <c r="TXQ76" s="1135"/>
      <c r="TXR76" s="1135"/>
      <c r="TXS76" s="1135"/>
      <c r="TXT76" s="1135"/>
      <c r="TXU76" s="1135"/>
      <c r="TXV76" s="1135"/>
      <c r="TXW76" s="1135"/>
      <c r="TXX76" s="1135"/>
      <c r="TXY76" s="1135"/>
      <c r="TXZ76" s="1135"/>
      <c r="TYA76" s="1135"/>
      <c r="TYB76" s="1135"/>
      <c r="TYC76" s="1135"/>
      <c r="TYD76" s="1135"/>
      <c r="TYE76" s="1135"/>
      <c r="TYF76" s="1135"/>
      <c r="TYG76" s="1135"/>
      <c r="TYH76" s="1135"/>
      <c r="TYI76" s="1135"/>
      <c r="TYJ76" s="1135"/>
      <c r="TYK76" s="1135"/>
      <c r="TYL76" s="1135"/>
      <c r="TYM76" s="1135"/>
      <c r="TYN76" s="1135"/>
      <c r="TYO76" s="1135"/>
      <c r="TYP76" s="1135"/>
      <c r="TYQ76" s="1135"/>
      <c r="TYR76" s="1135"/>
      <c r="TYS76" s="1135"/>
      <c r="TYT76" s="1135"/>
      <c r="TYU76" s="1135"/>
      <c r="TYV76" s="1135"/>
      <c r="TYW76" s="1135"/>
      <c r="TYX76" s="1135"/>
      <c r="TYY76" s="1135"/>
      <c r="TYZ76" s="1135"/>
      <c r="TZA76" s="1135"/>
      <c r="TZB76" s="1135"/>
      <c r="TZC76" s="1135"/>
      <c r="TZD76" s="1135"/>
      <c r="TZE76" s="1135"/>
      <c r="TZF76" s="1135"/>
      <c r="TZG76" s="1135"/>
      <c r="TZH76" s="1135"/>
      <c r="TZI76" s="1135"/>
      <c r="TZJ76" s="1135"/>
      <c r="TZK76" s="1135"/>
      <c r="TZL76" s="1135"/>
      <c r="TZM76" s="1135"/>
      <c r="TZN76" s="1135"/>
      <c r="TZO76" s="1135"/>
      <c r="TZP76" s="1135"/>
      <c r="TZQ76" s="1135"/>
      <c r="TZR76" s="1135"/>
      <c r="TZS76" s="1135"/>
      <c r="TZT76" s="1135"/>
      <c r="TZU76" s="1135"/>
      <c r="TZV76" s="1135"/>
      <c r="TZW76" s="1135"/>
      <c r="TZX76" s="1135"/>
      <c r="TZY76" s="1135"/>
      <c r="TZZ76" s="1135"/>
      <c r="UAA76" s="1135"/>
      <c r="UAB76" s="1135"/>
      <c r="UAC76" s="1135"/>
      <c r="UAD76" s="1135"/>
      <c r="UAE76" s="1135"/>
      <c r="UAF76" s="1135"/>
      <c r="UAG76" s="1135"/>
      <c r="UAH76" s="1135"/>
      <c r="UAI76" s="1135"/>
      <c r="UAJ76" s="1135"/>
      <c r="UAK76" s="1135"/>
      <c r="UAL76" s="1135"/>
      <c r="UAM76" s="1135"/>
      <c r="UAN76" s="1135"/>
      <c r="UAO76" s="1135"/>
      <c r="UAP76" s="1135"/>
      <c r="UAQ76" s="1135"/>
      <c r="UAR76" s="1135"/>
      <c r="UAS76" s="1135"/>
      <c r="UAT76" s="1135"/>
      <c r="UAU76" s="1135"/>
      <c r="UAV76" s="1135"/>
      <c r="UAW76" s="1135"/>
      <c r="UAX76" s="1135"/>
      <c r="UAY76" s="1135"/>
      <c r="UAZ76" s="1135"/>
      <c r="UBA76" s="1135"/>
      <c r="UBB76" s="1135"/>
      <c r="UBC76" s="1135"/>
      <c r="UBD76" s="1135"/>
      <c r="UBE76" s="1135"/>
      <c r="UBF76" s="1135"/>
      <c r="UBG76" s="1135"/>
      <c r="UBH76" s="1135"/>
      <c r="UBI76" s="1135"/>
      <c r="UBJ76" s="1135"/>
      <c r="UBK76" s="1135"/>
      <c r="UBL76" s="1135"/>
      <c r="UBM76" s="1135"/>
      <c r="UBN76" s="1135"/>
      <c r="UBO76" s="1135"/>
      <c r="UBP76" s="1135"/>
      <c r="UBQ76" s="1135"/>
      <c r="UBR76" s="1135"/>
      <c r="UBS76" s="1135"/>
      <c r="UBT76" s="1135"/>
      <c r="UBU76" s="1135"/>
      <c r="UBV76" s="1135"/>
      <c r="UBW76" s="1135"/>
      <c r="UBX76" s="1135"/>
      <c r="UBY76" s="1135"/>
      <c r="UBZ76" s="1135"/>
      <c r="UCA76" s="1135"/>
      <c r="UCB76" s="1135"/>
      <c r="UCC76" s="1135"/>
      <c r="UCD76" s="1135"/>
      <c r="UCE76" s="1135"/>
      <c r="UCF76" s="1135"/>
      <c r="UCG76" s="1135"/>
      <c r="UCH76" s="1135"/>
      <c r="UCI76" s="1135"/>
      <c r="UCJ76" s="1135"/>
      <c r="UCK76" s="1135"/>
      <c r="UCL76" s="1135"/>
      <c r="UCM76" s="1135"/>
      <c r="UCN76" s="1135"/>
      <c r="UCO76" s="1135"/>
      <c r="UCP76" s="1135"/>
      <c r="UCQ76" s="1135"/>
      <c r="UCR76" s="1135"/>
      <c r="UCS76" s="1135"/>
      <c r="UCT76" s="1135"/>
      <c r="UCU76" s="1135"/>
      <c r="UCV76" s="1135"/>
      <c r="UCW76" s="1135"/>
      <c r="UCX76" s="1135"/>
      <c r="UCY76" s="1135"/>
      <c r="UCZ76" s="1135"/>
      <c r="UDA76" s="1135"/>
      <c r="UDB76" s="1135"/>
      <c r="UDC76" s="1135"/>
      <c r="UDD76" s="1135"/>
      <c r="UDE76" s="1135"/>
      <c r="UDF76" s="1135"/>
      <c r="UDG76" s="1135"/>
      <c r="UDH76" s="1135"/>
      <c r="UDI76" s="1135"/>
      <c r="UDJ76" s="1135"/>
      <c r="UDK76" s="1135"/>
      <c r="UDL76" s="1135"/>
      <c r="UDM76" s="1135"/>
      <c r="UDN76" s="1135"/>
      <c r="UDO76" s="1135"/>
      <c r="UDP76" s="1135"/>
      <c r="UDQ76" s="1135"/>
      <c r="UDR76" s="1135"/>
      <c r="UDS76" s="1135"/>
      <c r="UDT76" s="1135"/>
      <c r="UDU76" s="1135"/>
      <c r="UDV76" s="1135"/>
      <c r="UDW76" s="1135"/>
      <c r="UDX76" s="1135"/>
      <c r="UDY76" s="1135"/>
      <c r="UDZ76" s="1135"/>
      <c r="UEA76" s="1135"/>
      <c r="UEB76" s="1135"/>
      <c r="UEC76" s="1135"/>
      <c r="UED76" s="1135"/>
      <c r="UEE76" s="1135"/>
      <c r="UEF76" s="1135"/>
      <c r="UEG76" s="1135"/>
      <c r="UEH76" s="1135"/>
      <c r="UEI76" s="1135"/>
      <c r="UEJ76" s="1135"/>
      <c r="UEK76" s="1135"/>
      <c r="UEL76" s="1135"/>
      <c r="UEM76" s="1135"/>
      <c r="UEN76" s="1135"/>
      <c r="UEO76" s="1135"/>
      <c r="UEP76" s="1135"/>
      <c r="UEQ76" s="1135"/>
      <c r="UER76" s="1135"/>
      <c r="UES76" s="1135"/>
      <c r="UET76" s="1135"/>
      <c r="UEU76" s="1135"/>
      <c r="UEV76" s="1135"/>
      <c r="UEW76" s="1135"/>
      <c r="UEX76" s="1135"/>
      <c r="UEY76" s="1135"/>
      <c r="UEZ76" s="1135"/>
      <c r="UFA76" s="1135"/>
      <c r="UFB76" s="1135"/>
      <c r="UFC76" s="1135"/>
      <c r="UFD76" s="1135"/>
      <c r="UFE76" s="1135"/>
      <c r="UFF76" s="1135"/>
      <c r="UFG76" s="1135"/>
      <c r="UFH76" s="1135"/>
      <c r="UFI76" s="1135"/>
      <c r="UFJ76" s="1135"/>
      <c r="UFK76" s="1135"/>
      <c r="UFL76" s="1135"/>
      <c r="UFM76" s="1135"/>
      <c r="UFN76" s="1135"/>
      <c r="UFO76" s="1135"/>
      <c r="UFP76" s="1135"/>
      <c r="UFQ76" s="1135"/>
      <c r="UFR76" s="1135"/>
      <c r="UFS76" s="1135"/>
      <c r="UFT76" s="1135"/>
      <c r="UFU76" s="1135"/>
      <c r="UFV76" s="1135"/>
      <c r="UFW76" s="1135"/>
      <c r="UFX76" s="1135"/>
      <c r="UFY76" s="1135"/>
      <c r="UFZ76" s="1135"/>
      <c r="UGA76" s="1135"/>
      <c r="UGB76" s="1135"/>
      <c r="UGC76" s="1135"/>
      <c r="UGD76" s="1135"/>
      <c r="UGE76" s="1135"/>
      <c r="UGF76" s="1135"/>
      <c r="UGG76" s="1135"/>
      <c r="UGH76" s="1135"/>
      <c r="UGI76" s="1135"/>
      <c r="UGJ76" s="1135"/>
      <c r="UGK76" s="1135"/>
      <c r="UGL76" s="1135"/>
      <c r="UGM76" s="1135"/>
      <c r="UGN76" s="1135"/>
      <c r="UGO76" s="1135"/>
      <c r="UGP76" s="1135"/>
      <c r="UGQ76" s="1135"/>
      <c r="UGR76" s="1135"/>
      <c r="UGS76" s="1135"/>
      <c r="UGT76" s="1135"/>
      <c r="UGU76" s="1135"/>
      <c r="UGV76" s="1135"/>
      <c r="UGW76" s="1135"/>
      <c r="UGX76" s="1135"/>
      <c r="UGY76" s="1135"/>
      <c r="UGZ76" s="1135"/>
      <c r="UHA76" s="1135"/>
      <c r="UHB76" s="1135"/>
      <c r="UHC76" s="1135"/>
      <c r="UHD76" s="1135"/>
      <c r="UHE76" s="1135"/>
      <c r="UHF76" s="1135"/>
      <c r="UHG76" s="1135"/>
      <c r="UHH76" s="1135"/>
      <c r="UHI76" s="1135"/>
      <c r="UHJ76" s="1135"/>
      <c r="UHK76" s="1135"/>
      <c r="UHL76" s="1135"/>
      <c r="UHM76" s="1135"/>
      <c r="UHN76" s="1135"/>
      <c r="UHO76" s="1135"/>
      <c r="UHP76" s="1135"/>
      <c r="UHQ76" s="1135"/>
      <c r="UHR76" s="1135"/>
      <c r="UHS76" s="1135"/>
      <c r="UHT76" s="1135"/>
      <c r="UHU76" s="1135"/>
      <c r="UHV76" s="1135"/>
      <c r="UHW76" s="1135"/>
      <c r="UHX76" s="1135"/>
      <c r="UHY76" s="1135"/>
      <c r="UHZ76" s="1135"/>
      <c r="UIA76" s="1135"/>
      <c r="UIB76" s="1135"/>
      <c r="UIC76" s="1135"/>
      <c r="UID76" s="1135"/>
      <c r="UIE76" s="1135"/>
      <c r="UIF76" s="1135"/>
      <c r="UIG76" s="1135"/>
      <c r="UIH76" s="1135"/>
      <c r="UII76" s="1135"/>
      <c r="UIJ76" s="1135"/>
      <c r="UIK76" s="1135"/>
      <c r="UIL76" s="1135"/>
      <c r="UIM76" s="1135"/>
      <c r="UIN76" s="1135"/>
      <c r="UIO76" s="1135"/>
      <c r="UIP76" s="1135"/>
      <c r="UIQ76" s="1135"/>
      <c r="UIR76" s="1135"/>
      <c r="UIS76" s="1135"/>
      <c r="UIT76" s="1135"/>
      <c r="UIU76" s="1135"/>
      <c r="UIV76" s="1135"/>
      <c r="UIW76" s="1135"/>
      <c r="UIX76" s="1135"/>
      <c r="UIY76" s="1135"/>
      <c r="UIZ76" s="1135"/>
      <c r="UJA76" s="1135"/>
      <c r="UJB76" s="1135"/>
      <c r="UJC76" s="1135"/>
      <c r="UJD76" s="1135"/>
      <c r="UJE76" s="1135"/>
      <c r="UJF76" s="1135"/>
      <c r="UJG76" s="1135"/>
      <c r="UJH76" s="1135"/>
      <c r="UJI76" s="1135"/>
      <c r="UJJ76" s="1135"/>
      <c r="UJK76" s="1135"/>
      <c r="UJL76" s="1135"/>
      <c r="UJM76" s="1135"/>
      <c r="UJN76" s="1135"/>
      <c r="UJO76" s="1135"/>
      <c r="UJP76" s="1135"/>
      <c r="UJQ76" s="1135"/>
      <c r="UJR76" s="1135"/>
      <c r="UJS76" s="1135"/>
      <c r="UJT76" s="1135"/>
      <c r="UJU76" s="1135"/>
      <c r="UJV76" s="1135"/>
      <c r="UJW76" s="1135"/>
      <c r="UJX76" s="1135"/>
      <c r="UJY76" s="1135"/>
      <c r="UJZ76" s="1135"/>
      <c r="UKA76" s="1135"/>
      <c r="UKB76" s="1135"/>
      <c r="UKC76" s="1135"/>
      <c r="UKD76" s="1135"/>
      <c r="UKE76" s="1135"/>
      <c r="UKF76" s="1135"/>
      <c r="UKG76" s="1135"/>
      <c r="UKH76" s="1135"/>
      <c r="UKI76" s="1135"/>
      <c r="UKJ76" s="1135"/>
      <c r="UKK76" s="1135"/>
      <c r="UKL76" s="1135"/>
      <c r="UKM76" s="1135"/>
      <c r="UKN76" s="1135"/>
      <c r="UKO76" s="1135"/>
      <c r="UKP76" s="1135"/>
      <c r="UKQ76" s="1135"/>
      <c r="UKR76" s="1135"/>
      <c r="UKS76" s="1135"/>
      <c r="UKT76" s="1135"/>
      <c r="UKU76" s="1135"/>
      <c r="UKV76" s="1135"/>
      <c r="UKW76" s="1135"/>
      <c r="UKX76" s="1135"/>
      <c r="UKY76" s="1135"/>
      <c r="UKZ76" s="1135"/>
      <c r="ULA76" s="1135"/>
      <c r="ULB76" s="1135"/>
      <c r="ULC76" s="1135"/>
      <c r="ULD76" s="1135"/>
      <c r="ULE76" s="1135"/>
      <c r="ULF76" s="1135"/>
      <c r="ULG76" s="1135"/>
      <c r="ULH76" s="1135"/>
      <c r="ULI76" s="1135"/>
      <c r="ULJ76" s="1135"/>
      <c r="ULK76" s="1135"/>
      <c r="ULL76" s="1135"/>
      <c r="ULM76" s="1135"/>
      <c r="ULN76" s="1135"/>
      <c r="ULO76" s="1135"/>
      <c r="ULP76" s="1135"/>
      <c r="ULQ76" s="1135"/>
      <c r="ULR76" s="1135"/>
      <c r="ULS76" s="1135"/>
      <c r="ULT76" s="1135"/>
      <c r="ULU76" s="1135"/>
      <c r="ULV76" s="1135"/>
      <c r="ULW76" s="1135"/>
      <c r="ULX76" s="1135"/>
      <c r="ULY76" s="1135"/>
      <c r="ULZ76" s="1135"/>
      <c r="UMA76" s="1135"/>
      <c r="UMB76" s="1135"/>
      <c r="UMC76" s="1135"/>
      <c r="UMD76" s="1135"/>
      <c r="UME76" s="1135"/>
      <c r="UMF76" s="1135"/>
      <c r="UMG76" s="1135"/>
      <c r="UMH76" s="1135"/>
      <c r="UMI76" s="1135"/>
      <c r="UMJ76" s="1135"/>
      <c r="UMK76" s="1135"/>
      <c r="UML76" s="1135"/>
      <c r="UMM76" s="1135"/>
      <c r="UMN76" s="1135"/>
      <c r="UMO76" s="1135"/>
      <c r="UMP76" s="1135"/>
      <c r="UMQ76" s="1135"/>
      <c r="UMR76" s="1135"/>
      <c r="UMS76" s="1135"/>
      <c r="UMT76" s="1135"/>
      <c r="UMU76" s="1135"/>
      <c r="UMV76" s="1135"/>
      <c r="UMW76" s="1135"/>
      <c r="UMX76" s="1135"/>
      <c r="UMY76" s="1135"/>
      <c r="UMZ76" s="1135"/>
      <c r="UNA76" s="1135"/>
      <c r="UNB76" s="1135"/>
      <c r="UNC76" s="1135"/>
      <c r="UND76" s="1135"/>
      <c r="UNE76" s="1135"/>
      <c r="UNF76" s="1135"/>
      <c r="UNG76" s="1135"/>
      <c r="UNH76" s="1135"/>
      <c r="UNI76" s="1135"/>
      <c r="UNJ76" s="1135"/>
      <c r="UNK76" s="1135"/>
      <c r="UNL76" s="1135"/>
      <c r="UNM76" s="1135"/>
      <c r="UNN76" s="1135"/>
      <c r="UNO76" s="1135"/>
      <c r="UNP76" s="1135"/>
      <c r="UNQ76" s="1135"/>
      <c r="UNR76" s="1135"/>
      <c r="UNS76" s="1135"/>
      <c r="UNT76" s="1135"/>
      <c r="UNU76" s="1135"/>
      <c r="UNV76" s="1135"/>
      <c r="UNW76" s="1135"/>
      <c r="UNX76" s="1135"/>
      <c r="UNY76" s="1135"/>
      <c r="UNZ76" s="1135"/>
      <c r="UOA76" s="1135"/>
      <c r="UOB76" s="1135"/>
      <c r="UOC76" s="1135"/>
      <c r="UOD76" s="1135"/>
      <c r="UOE76" s="1135"/>
      <c r="UOF76" s="1135"/>
      <c r="UOG76" s="1135"/>
      <c r="UOH76" s="1135"/>
      <c r="UOI76" s="1135"/>
      <c r="UOJ76" s="1135"/>
      <c r="UOK76" s="1135"/>
      <c r="UOL76" s="1135"/>
      <c r="UOM76" s="1135"/>
      <c r="UON76" s="1135"/>
      <c r="UOO76" s="1135"/>
      <c r="UOP76" s="1135"/>
      <c r="UOQ76" s="1135"/>
      <c r="UOR76" s="1135"/>
      <c r="UOS76" s="1135"/>
      <c r="UOT76" s="1135"/>
      <c r="UOU76" s="1135"/>
      <c r="UOV76" s="1135"/>
      <c r="UOW76" s="1135"/>
      <c r="UOX76" s="1135"/>
      <c r="UOY76" s="1135"/>
      <c r="UOZ76" s="1135"/>
      <c r="UPA76" s="1135"/>
      <c r="UPB76" s="1135"/>
      <c r="UPC76" s="1135"/>
      <c r="UPD76" s="1135"/>
      <c r="UPE76" s="1135"/>
      <c r="UPF76" s="1135"/>
      <c r="UPG76" s="1135"/>
      <c r="UPH76" s="1135"/>
      <c r="UPI76" s="1135"/>
      <c r="UPJ76" s="1135"/>
      <c r="UPK76" s="1135"/>
      <c r="UPL76" s="1135"/>
      <c r="UPM76" s="1135"/>
      <c r="UPN76" s="1135"/>
      <c r="UPO76" s="1135"/>
      <c r="UPP76" s="1135"/>
      <c r="UPQ76" s="1135"/>
      <c r="UPR76" s="1135"/>
      <c r="UPS76" s="1135"/>
      <c r="UPT76" s="1135"/>
      <c r="UPU76" s="1135"/>
      <c r="UPV76" s="1135"/>
      <c r="UPW76" s="1135"/>
      <c r="UPX76" s="1135"/>
      <c r="UPY76" s="1135"/>
      <c r="UPZ76" s="1135"/>
      <c r="UQA76" s="1135"/>
      <c r="UQB76" s="1135"/>
      <c r="UQC76" s="1135"/>
      <c r="UQD76" s="1135"/>
      <c r="UQE76" s="1135"/>
      <c r="UQF76" s="1135"/>
      <c r="UQG76" s="1135"/>
      <c r="UQH76" s="1135"/>
      <c r="UQI76" s="1135"/>
      <c r="UQJ76" s="1135"/>
      <c r="UQK76" s="1135"/>
      <c r="UQL76" s="1135"/>
      <c r="UQM76" s="1135"/>
      <c r="UQN76" s="1135"/>
      <c r="UQO76" s="1135"/>
      <c r="UQP76" s="1135"/>
      <c r="UQQ76" s="1135"/>
      <c r="UQR76" s="1135"/>
      <c r="UQS76" s="1135"/>
      <c r="UQT76" s="1135"/>
      <c r="UQU76" s="1135"/>
      <c r="UQV76" s="1135"/>
      <c r="UQW76" s="1135"/>
      <c r="UQX76" s="1135"/>
      <c r="UQY76" s="1135"/>
      <c r="UQZ76" s="1135"/>
      <c r="URA76" s="1135"/>
      <c r="URB76" s="1135"/>
      <c r="URC76" s="1135"/>
      <c r="URD76" s="1135"/>
      <c r="URE76" s="1135"/>
      <c r="URF76" s="1135"/>
      <c r="URG76" s="1135"/>
      <c r="URH76" s="1135"/>
      <c r="URI76" s="1135"/>
      <c r="URJ76" s="1135"/>
      <c r="URK76" s="1135"/>
      <c r="URL76" s="1135"/>
      <c r="URM76" s="1135"/>
      <c r="URN76" s="1135"/>
      <c r="URO76" s="1135"/>
      <c r="URP76" s="1135"/>
      <c r="URQ76" s="1135"/>
      <c r="URR76" s="1135"/>
      <c r="URS76" s="1135"/>
      <c r="URT76" s="1135"/>
      <c r="URU76" s="1135"/>
      <c r="URV76" s="1135"/>
      <c r="URW76" s="1135"/>
      <c r="URX76" s="1135"/>
      <c r="URY76" s="1135"/>
      <c r="URZ76" s="1135"/>
      <c r="USA76" s="1135"/>
      <c r="USB76" s="1135"/>
      <c r="USC76" s="1135"/>
      <c r="USD76" s="1135"/>
      <c r="USE76" s="1135"/>
      <c r="USF76" s="1135"/>
      <c r="USG76" s="1135"/>
      <c r="USH76" s="1135"/>
      <c r="USI76" s="1135"/>
      <c r="USJ76" s="1135"/>
      <c r="USK76" s="1135"/>
      <c r="USL76" s="1135"/>
      <c r="USM76" s="1135"/>
      <c r="USN76" s="1135"/>
      <c r="USO76" s="1135"/>
      <c r="USP76" s="1135"/>
      <c r="USQ76" s="1135"/>
      <c r="USR76" s="1135"/>
      <c r="USS76" s="1135"/>
      <c r="UST76" s="1135"/>
      <c r="USU76" s="1135"/>
      <c r="USV76" s="1135"/>
      <c r="USW76" s="1135"/>
      <c r="USX76" s="1135"/>
      <c r="USY76" s="1135"/>
      <c r="USZ76" s="1135"/>
      <c r="UTA76" s="1135"/>
      <c r="UTB76" s="1135"/>
      <c r="UTC76" s="1135"/>
      <c r="UTD76" s="1135"/>
      <c r="UTE76" s="1135"/>
      <c r="UTF76" s="1135"/>
      <c r="UTG76" s="1135"/>
      <c r="UTH76" s="1135"/>
      <c r="UTI76" s="1135"/>
      <c r="UTJ76" s="1135"/>
      <c r="UTK76" s="1135"/>
      <c r="UTL76" s="1135"/>
      <c r="UTM76" s="1135"/>
      <c r="UTN76" s="1135"/>
      <c r="UTO76" s="1135"/>
      <c r="UTP76" s="1135"/>
      <c r="UTQ76" s="1135"/>
      <c r="UTR76" s="1135"/>
      <c r="UTS76" s="1135"/>
      <c r="UTT76" s="1135"/>
      <c r="UTU76" s="1135"/>
      <c r="UTV76" s="1135"/>
      <c r="UTW76" s="1135"/>
      <c r="UTX76" s="1135"/>
      <c r="UTY76" s="1135"/>
      <c r="UTZ76" s="1135"/>
      <c r="UUA76" s="1135"/>
      <c r="UUB76" s="1135"/>
      <c r="UUC76" s="1135"/>
      <c r="UUD76" s="1135"/>
      <c r="UUE76" s="1135"/>
      <c r="UUF76" s="1135"/>
      <c r="UUG76" s="1135"/>
      <c r="UUH76" s="1135"/>
      <c r="UUI76" s="1135"/>
      <c r="UUJ76" s="1135"/>
      <c r="UUK76" s="1135"/>
      <c r="UUL76" s="1135"/>
      <c r="UUM76" s="1135"/>
      <c r="UUN76" s="1135"/>
      <c r="UUO76" s="1135"/>
      <c r="UUP76" s="1135"/>
      <c r="UUQ76" s="1135"/>
      <c r="UUR76" s="1135"/>
      <c r="UUS76" s="1135"/>
      <c r="UUT76" s="1135"/>
      <c r="UUU76" s="1135"/>
      <c r="UUV76" s="1135"/>
      <c r="UUW76" s="1135"/>
      <c r="UUX76" s="1135"/>
      <c r="UUY76" s="1135"/>
      <c r="UUZ76" s="1135"/>
      <c r="UVA76" s="1135"/>
      <c r="UVB76" s="1135"/>
      <c r="UVC76" s="1135"/>
      <c r="UVD76" s="1135"/>
      <c r="UVE76" s="1135"/>
      <c r="UVF76" s="1135"/>
      <c r="UVG76" s="1135"/>
      <c r="UVH76" s="1135"/>
      <c r="UVI76" s="1135"/>
      <c r="UVJ76" s="1135"/>
      <c r="UVK76" s="1135"/>
      <c r="UVL76" s="1135"/>
      <c r="UVM76" s="1135"/>
      <c r="UVN76" s="1135"/>
      <c r="UVO76" s="1135"/>
      <c r="UVP76" s="1135"/>
      <c r="UVQ76" s="1135"/>
      <c r="UVR76" s="1135"/>
      <c r="UVS76" s="1135"/>
      <c r="UVT76" s="1135"/>
      <c r="UVU76" s="1135"/>
      <c r="UVV76" s="1135"/>
      <c r="UVW76" s="1135"/>
      <c r="UVX76" s="1135"/>
      <c r="UVY76" s="1135"/>
      <c r="UVZ76" s="1135"/>
      <c r="UWA76" s="1135"/>
      <c r="UWB76" s="1135"/>
      <c r="UWC76" s="1135"/>
      <c r="UWD76" s="1135"/>
      <c r="UWE76" s="1135"/>
      <c r="UWF76" s="1135"/>
      <c r="UWG76" s="1135"/>
      <c r="UWH76" s="1135"/>
      <c r="UWI76" s="1135"/>
      <c r="UWJ76" s="1135"/>
      <c r="UWK76" s="1135"/>
      <c r="UWL76" s="1135"/>
      <c r="UWM76" s="1135"/>
      <c r="UWN76" s="1135"/>
      <c r="UWO76" s="1135"/>
      <c r="UWP76" s="1135"/>
      <c r="UWQ76" s="1135"/>
      <c r="UWR76" s="1135"/>
      <c r="UWS76" s="1135"/>
      <c r="UWT76" s="1135"/>
      <c r="UWU76" s="1135"/>
      <c r="UWV76" s="1135"/>
      <c r="UWW76" s="1135"/>
      <c r="UWX76" s="1135"/>
      <c r="UWY76" s="1135"/>
      <c r="UWZ76" s="1135"/>
      <c r="UXA76" s="1135"/>
      <c r="UXB76" s="1135"/>
      <c r="UXC76" s="1135"/>
      <c r="UXD76" s="1135"/>
      <c r="UXE76" s="1135"/>
      <c r="UXF76" s="1135"/>
      <c r="UXG76" s="1135"/>
      <c r="UXH76" s="1135"/>
      <c r="UXI76" s="1135"/>
      <c r="UXJ76" s="1135"/>
      <c r="UXK76" s="1135"/>
      <c r="UXL76" s="1135"/>
      <c r="UXM76" s="1135"/>
      <c r="UXN76" s="1135"/>
      <c r="UXO76" s="1135"/>
      <c r="UXP76" s="1135"/>
      <c r="UXQ76" s="1135"/>
      <c r="UXR76" s="1135"/>
      <c r="UXS76" s="1135"/>
      <c r="UXT76" s="1135"/>
      <c r="UXU76" s="1135"/>
      <c r="UXV76" s="1135"/>
      <c r="UXW76" s="1135"/>
      <c r="UXX76" s="1135"/>
      <c r="UXY76" s="1135"/>
      <c r="UXZ76" s="1135"/>
      <c r="UYA76" s="1135"/>
      <c r="UYB76" s="1135"/>
      <c r="UYC76" s="1135"/>
      <c r="UYD76" s="1135"/>
      <c r="UYE76" s="1135"/>
      <c r="UYF76" s="1135"/>
      <c r="UYG76" s="1135"/>
      <c r="UYH76" s="1135"/>
      <c r="UYI76" s="1135"/>
      <c r="UYJ76" s="1135"/>
      <c r="UYK76" s="1135"/>
      <c r="UYL76" s="1135"/>
      <c r="UYM76" s="1135"/>
      <c r="UYN76" s="1135"/>
      <c r="UYO76" s="1135"/>
      <c r="UYP76" s="1135"/>
      <c r="UYQ76" s="1135"/>
      <c r="UYR76" s="1135"/>
      <c r="UYS76" s="1135"/>
      <c r="UYT76" s="1135"/>
      <c r="UYU76" s="1135"/>
      <c r="UYV76" s="1135"/>
      <c r="UYW76" s="1135"/>
      <c r="UYX76" s="1135"/>
      <c r="UYY76" s="1135"/>
      <c r="UYZ76" s="1135"/>
      <c r="UZA76" s="1135"/>
      <c r="UZB76" s="1135"/>
      <c r="UZC76" s="1135"/>
      <c r="UZD76" s="1135"/>
      <c r="UZE76" s="1135"/>
      <c r="UZF76" s="1135"/>
      <c r="UZG76" s="1135"/>
      <c r="UZH76" s="1135"/>
      <c r="UZI76" s="1135"/>
      <c r="UZJ76" s="1135"/>
      <c r="UZK76" s="1135"/>
      <c r="UZL76" s="1135"/>
      <c r="UZM76" s="1135"/>
      <c r="UZN76" s="1135"/>
      <c r="UZO76" s="1135"/>
      <c r="UZP76" s="1135"/>
      <c r="UZQ76" s="1135"/>
      <c r="UZR76" s="1135"/>
      <c r="UZS76" s="1135"/>
      <c r="UZT76" s="1135"/>
      <c r="UZU76" s="1135"/>
      <c r="UZV76" s="1135"/>
      <c r="UZW76" s="1135"/>
      <c r="UZX76" s="1135"/>
      <c r="UZY76" s="1135"/>
      <c r="UZZ76" s="1135"/>
      <c r="VAA76" s="1135"/>
      <c r="VAB76" s="1135"/>
      <c r="VAC76" s="1135"/>
      <c r="VAD76" s="1135"/>
      <c r="VAE76" s="1135"/>
      <c r="VAF76" s="1135"/>
      <c r="VAG76" s="1135"/>
      <c r="VAH76" s="1135"/>
      <c r="VAI76" s="1135"/>
      <c r="VAJ76" s="1135"/>
      <c r="VAK76" s="1135"/>
      <c r="VAL76" s="1135"/>
      <c r="VAM76" s="1135"/>
      <c r="VAN76" s="1135"/>
      <c r="VAO76" s="1135"/>
      <c r="VAP76" s="1135"/>
      <c r="VAQ76" s="1135"/>
      <c r="VAR76" s="1135"/>
      <c r="VAS76" s="1135"/>
      <c r="VAT76" s="1135"/>
      <c r="VAU76" s="1135"/>
      <c r="VAV76" s="1135"/>
      <c r="VAW76" s="1135"/>
      <c r="VAX76" s="1135"/>
      <c r="VAY76" s="1135"/>
      <c r="VAZ76" s="1135"/>
      <c r="VBA76" s="1135"/>
      <c r="VBB76" s="1135"/>
      <c r="VBC76" s="1135"/>
      <c r="VBD76" s="1135"/>
      <c r="VBE76" s="1135"/>
      <c r="VBF76" s="1135"/>
      <c r="VBG76" s="1135"/>
      <c r="VBH76" s="1135"/>
      <c r="VBI76" s="1135"/>
      <c r="VBJ76" s="1135"/>
      <c r="VBK76" s="1135"/>
      <c r="VBL76" s="1135"/>
      <c r="VBM76" s="1135"/>
      <c r="VBN76" s="1135"/>
      <c r="VBO76" s="1135"/>
      <c r="VBP76" s="1135"/>
      <c r="VBQ76" s="1135"/>
      <c r="VBR76" s="1135"/>
      <c r="VBS76" s="1135"/>
      <c r="VBT76" s="1135"/>
      <c r="VBU76" s="1135"/>
      <c r="VBV76" s="1135"/>
      <c r="VBW76" s="1135"/>
      <c r="VBX76" s="1135"/>
      <c r="VBY76" s="1135"/>
      <c r="VBZ76" s="1135"/>
      <c r="VCA76" s="1135"/>
      <c r="VCB76" s="1135"/>
      <c r="VCC76" s="1135"/>
      <c r="VCD76" s="1135"/>
      <c r="VCE76" s="1135"/>
      <c r="VCF76" s="1135"/>
      <c r="VCG76" s="1135"/>
      <c r="VCH76" s="1135"/>
      <c r="VCI76" s="1135"/>
      <c r="VCJ76" s="1135"/>
      <c r="VCK76" s="1135"/>
      <c r="VCL76" s="1135"/>
      <c r="VCM76" s="1135"/>
      <c r="VCN76" s="1135"/>
      <c r="VCO76" s="1135"/>
      <c r="VCP76" s="1135"/>
      <c r="VCQ76" s="1135"/>
      <c r="VCR76" s="1135"/>
      <c r="VCS76" s="1135"/>
      <c r="VCT76" s="1135"/>
      <c r="VCU76" s="1135"/>
      <c r="VCV76" s="1135"/>
      <c r="VCW76" s="1135"/>
      <c r="VCX76" s="1135"/>
      <c r="VCY76" s="1135"/>
      <c r="VCZ76" s="1135"/>
      <c r="VDA76" s="1135"/>
      <c r="VDB76" s="1135"/>
      <c r="VDC76" s="1135"/>
      <c r="VDD76" s="1135"/>
      <c r="VDE76" s="1135"/>
      <c r="VDF76" s="1135"/>
      <c r="VDG76" s="1135"/>
      <c r="VDH76" s="1135"/>
      <c r="VDI76" s="1135"/>
      <c r="VDJ76" s="1135"/>
      <c r="VDK76" s="1135"/>
      <c r="VDL76" s="1135"/>
      <c r="VDM76" s="1135"/>
      <c r="VDN76" s="1135"/>
      <c r="VDO76" s="1135"/>
      <c r="VDP76" s="1135"/>
      <c r="VDQ76" s="1135"/>
      <c r="VDR76" s="1135"/>
      <c r="VDS76" s="1135"/>
      <c r="VDT76" s="1135"/>
      <c r="VDU76" s="1135"/>
      <c r="VDV76" s="1135"/>
      <c r="VDW76" s="1135"/>
      <c r="VDX76" s="1135"/>
      <c r="VDY76" s="1135"/>
      <c r="VDZ76" s="1135"/>
      <c r="VEA76" s="1135"/>
      <c r="VEB76" s="1135"/>
      <c r="VEC76" s="1135"/>
      <c r="VED76" s="1135"/>
      <c r="VEE76" s="1135"/>
      <c r="VEF76" s="1135"/>
      <c r="VEG76" s="1135"/>
      <c r="VEH76" s="1135"/>
      <c r="VEI76" s="1135"/>
      <c r="VEJ76" s="1135"/>
      <c r="VEK76" s="1135"/>
      <c r="VEL76" s="1135"/>
      <c r="VEM76" s="1135"/>
      <c r="VEN76" s="1135"/>
      <c r="VEO76" s="1135"/>
      <c r="VEP76" s="1135"/>
      <c r="VEQ76" s="1135"/>
      <c r="VER76" s="1135"/>
      <c r="VES76" s="1135"/>
      <c r="VET76" s="1135"/>
      <c r="VEU76" s="1135"/>
      <c r="VEV76" s="1135"/>
      <c r="VEW76" s="1135"/>
      <c r="VEX76" s="1135"/>
      <c r="VEY76" s="1135"/>
      <c r="VEZ76" s="1135"/>
      <c r="VFA76" s="1135"/>
      <c r="VFB76" s="1135"/>
      <c r="VFC76" s="1135"/>
      <c r="VFD76" s="1135"/>
      <c r="VFE76" s="1135"/>
      <c r="VFF76" s="1135"/>
      <c r="VFG76" s="1135"/>
      <c r="VFH76" s="1135"/>
      <c r="VFI76" s="1135"/>
      <c r="VFJ76" s="1135"/>
      <c r="VFK76" s="1135"/>
      <c r="VFL76" s="1135"/>
      <c r="VFM76" s="1135"/>
      <c r="VFN76" s="1135"/>
      <c r="VFO76" s="1135"/>
      <c r="VFP76" s="1135"/>
      <c r="VFQ76" s="1135"/>
      <c r="VFR76" s="1135"/>
      <c r="VFS76" s="1135"/>
      <c r="VFT76" s="1135"/>
      <c r="VFU76" s="1135"/>
      <c r="VFV76" s="1135"/>
      <c r="VFW76" s="1135"/>
      <c r="VFX76" s="1135"/>
      <c r="VFY76" s="1135"/>
      <c r="VFZ76" s="1135"/>
      <c r="VGA76" s="1135"/>
      <c r="VGB76" s="1135"/>
      <c r="VGC76" s="1135"/>
      <c r="VGD76" s="1135"/>
      <c r="VGE76" s="1135"/>
      <c r="VGF76" s="1135"/>
      <c r="VGG76" s="1135"/>
      <c r="VGH76" s="1135"/>
      <c r="VGI76" s="1135"/>
      <c r="VGJ76" s="1135"/>
      <c r="VGK76" s="1135"/>
      <c r="VGL76" s="1135"/>
      <c r="VGM76" s="1135"/>
      <c r="VGN76" s="1135"/>
      <c r="VGO76" s="1135"/>
      <c r="VGP76" s="1135"/>
      <c r="VGQ76" s="1135"/>
      <c r="VGR76" s="1135"/>
      <c r="VGS76" s="1135"/>
      <c r="VGT76" s="1135"/>
      <c r="VGU76" s="1135"/>
      <c r="VGV76" s="1135"/>
      <c r="VGW76" s="1135"/>
      <c r="VGX76" s="1135"/>
      <c r="VGY76" s="1135"/>
      <c r="VGZ76" s="1135"/>
      <c r="VHA76" s="1135"/>
      <c r="VHB76" s="1135"/>
      <c r="VHC76" s="1135"/>
      <c r="VHD76" s="1135"/>
      <c r="VHE76" s="1135"/>
      <c r="VHF76" s="1135"/>
      <c r="VHG76" s="1135"/>
      <c r="VHH76" s="1135"/>
      <c r="VHI76" s="1135"/>
      <c r="VHJ76" s="1135"/>
      <c r="VHK76" s="1135"/>
      <c r="VHL76" s="1135"/>
      <c r="VHM76" s="1135"/>
      <c r="VHN76" s="1135"/>
      <c r="VHO76" s="1135"/>
      <c r="VHP76" s="1135"/>
      <c r="VHQ76" s="1135"/>
      <c r="VHR76" s="1135"/>
      <c r="VHS76" s="1135"/>
      <c r="VHT76" s="1135"/>
      <c r="VHU76" s="1135"/>
      <c r="VHV76" s="1135"/>
      <c r="VHW76" s="1135"/>
      <c r="VHX76" s="1135"/>
      <c r="VHY76" s="1135"/>
      <c r="VHZ76" s="1135"/>
      <c r="VIA76" s="1135"/>
      <c r="VIB76" s="1135"/>
      <c r="VIC76" s="1135"/>
      <c r="VID76" s="1135"/>
      <c r="VIE76" s="1135"/>
      <c r="VIF76" s="1135"/>
      <c r="VIG76" s="1135"/>
      <c r="VIH76" s="1135"/>
      <c r="VII76" s="1135"/>
      <c r="VIJ76" s="1135"/>
      <c r="VIK76" s="1135"/>
      <c r="VIL76" s="1135"/>
      <c r="VIM76" s="1135"/>
      <c r="VIN76" s="1135"/>
      <c r="VIO76" s="1135"/>
      <c r="VIP76" s="1135"/>
      <c r="VIQ76" s="1135"/>
      <c r="VIR76" s="1135"/>
      <c r="VIS76" s="1135"/>
      <c r="VIT76" s="1135"/>
      <c r="VIU76" s="1135"/>
      <c r="VIV76" s="1135"/>
      <c r="VIW76" s="1135"/>
      <c r="VIX76" s="1135"/>
      <c r="VIY76" s="1135"/>
      <c r="VIZ76" s="1135"/>
      <c r="VJA76" s="1135"/>
      <c r="VJB76" s="1135"/>
      <c r="VJC76" s="1135"/>
      <c r="VJD76" s="1135"/>
      <c r="VJE76" s="1135"/>
      <c r="VJF76" s="1135"/>
      <c r="VJG76" s="1135"/>
      <c r="VJH76" s="1135"/>
      <c r="VJI76" s="1135"/>
      <c r="VJJ76" s="1135"/>
      <c r="VJK76" s="1135"/>
      <c r="VJL76" s="1135"/>
      <c r="VJM76" s="1135"/>
      <c r="VJN76" s="1135"/>
      <c r="VJO76" s="1135"/>
      <c r="VJP76" s="1135"/>
      <c r="VJQ76" s="1135"/>
      <c r="VJR76" s="1135"/>
      <c r="VJS76" s="1135"/>
      <c r="VJT76" s="1135"/>
      <c r="VJU76" s="1135"/>
      <c r="VJV76" s="1135"/>
      <c r="VJW76" s="1135"/>
      <c r="VJX76" s="1135"/>
      <c r="VJY76" s="1135"/>
      <c r="VJZ76" s="1135"/>
      <c r="VKA76" s="1135"/>
      <c r="VKB76" s="1135"/>
      <c r="VKC76" s="1135"/>
      <c r="VKD76" s="1135"/>
      <c r="VKE76" s="1135"/>
      <c r="VKF76" s="1135"/>
      <c r="VKG76" s="1135"/>
      <c r="VKH76" s="1135"/>
      <c r="VKI76" s="1135"/>
      <c r="VKJ76" s="1135"/>
      <c r="VKK76" s="1135"/>
      <c r="VKL76" s="1135"/>
      <c r="VKM76" s="1135"/>
      <c r="VKN76" s="1135"/>
      <c r="VKO76" s="1135"/>
      <c r="VKP76" s="1135"/>
      <c r="VKQ76" s="1135"/>
      <c r="VKR76" s="1135"/>
      <c r="VKS76" s="1135"/>
      <c r="VKT76" s="1135"/>
      <c r="VKU76" s="1135"/>
      <c r="VKV76" s="1135"/>
      <c r="VKW76" s="1135"/>
      <c r="VKX76" s="1135"/>
      <c r="VKY76" s="1135"/>
      <c r="VKZ76" s="1135"/>
      <c r="VLA76" s="1135"/>
      <c r="VLB76" s="1135"/>
      <c r="VLC76" s="1135"/>
      <c r="VLD76" s="1135"/>
      <c r="VLE76" s="1135"/>
      <c r="VLF76" s="1135"/>
      <c r="VLG76" s="1135"/>
      <c r="VLH76" s="1135"/>
      <c r="VLI76" s="1135"/>
      <c r="VLJ76" s="1135"/>
      <c r="VLK76" s="1135"/>
      <c r="VLL76" s="1135"/>
      <c r="VLM76" s="1135"/>
      <c r="VLN76" s="1135"/>
      <c r="VLO76" s="1135"/>
      <c r="VLP76" s="1135"/>
      <c r="VLQ76" s="1135"/>
      <c r="VLR76" s="1135"/>
      <c r="VLS76" s="1135"/>
      <c r="VLT76" s="1135"/>
      <c r="VLU76" s="1135"/>
      <c r="VLV76" s="1135"/>
      <c r="VLW76" s="1135"/>
      <c r="VLX76" s="1135"/>
      <c r="VLY76" s="1135"/>
      <c r="VLZ76" s="1135"/>
      <c r="VMA76" s="1135"/>
      <c r="VMB76" s="1135"/>
      <c r="VMC76" s="1135"/>
      <c r="VMD76" s="1135"/>
      <c r="VME76" s="1135"/>
      <c r="VMF76" s="1135"/>
      <c r="VMG76" s="1135"/>
      <c r="VMH76" s="1135"/>
      <c r="VMI76" s="1135"/>
      <c r="VMJ76" s="1135"/>
      <c r="VMK76" s="1135"/>
      <c r="VML76" s="1135"/>
      <c r="VMM76" s="1135"/>
      <c r="VMN76" s="1135"/>
      <c r="VMO76" s="1135"/>
      <c r="VMP76" s="1135"/>
      <c r="VMQ76" s="1135"/>
      <c r="VMR76" s="1135"/>
      <c r="VMS76" s="1135"/>
      <c r="VMT76" s="1135"/>
      <c r="VMU76" s="1135"/>
      <c r="VMV76" s="1135"/>
      <c r="VMW76" s="1135"/>
      <c r="VMX76" s="1135"/>
      <c r="VMY76" s="1135"/>
      <c r="VMZ76" s="1135"/>
      <c r="VNA76" s="1135"/>
      <c r="VNB76" s="1135"/>
      <c r="VNC76" s="1135"/>
      <c r="VND76" s="1135"/>
      <c r="VNE76" s="1135"/>
      <c r="VNF76" s="1135"/>
      <c r="VNG76" s="1135"/>
      <c r="VNH76" s="1135"/>
      <c r="VNI76" s="1135"/>
      <c r="VNJ76" s="1135"/>
      <c r="VNK76" s="1135"/>
      <c r="VNL76" s="1135"/>
      <c r="VNM76" s="1135"/>
      <c r="VNN76" s="1135"/>
      <c r="VNO76" s="1135"/>
      <c r="VNP76" s="1135"/>
      <c r="VNQ76" s="1135"/>
      <c r="VNR76" s="1135"/>
      <c r="VNS76" s="1135"/>
      <c r="VNT76" s="1135"/>
      <c r="VNU76" s="1135"/>
      <c r="VNV76" s="1135"/>
      <c r="VNW76" s="1135"/>
      <c r="VNX76" s="1135"/>
      <c r="VNY76" s="1135"/>
      <c r="VNZ76" s="1135"/>
      <c r="VOA76" s="1135"/>
      <c r="VOB76" s="1135"/>
      <c r="VOC76" s="1135"/>
      <c r="VOD76" s="1135"/>
      <c r="VOE76" s="1135"/>
      <c r="VOF76" s="1135"/>
      <c r="VOG76" s="1135"/>
      <c r="VOH76" s="1135"/>
      <c r="VOI76" s="1135"/>
      <c r="VOJ76" s="1135"/>
      <c r="VOK76" s="1135"/>
      <c r="VOL76" s="1135"/>
      <c r="VOM76" s="1135"/>
      <c r="VON76" s="1135"/>
      <c r="VOO76" s="1135"/>
      <c r="VOP76" s="1135"/>
      <c r="VOQ76" s="1135"/>
      <c r="VOR76" s="1135"/>
      <c r="VOS76" s="1135"/>
      <c r="VOT76" s="1135"/>
      <c r="VOU76" s="1135"/>
      <c r="VOV76" s="1135"/>
      <c r="VOW76" s="1135"/>
      <c r="VOX76" s="1135"/>
      <c r="VOY76" s="1135"/>
      <c r="VOZ76" s="1135"/>
      <c r="VPA76" s="1135"/>
      <c r="VPB76" s="1135"/>
      <c r="VPC76" s="1135"/>
      <c r="VPD76" s="1135"/>
      <c r="VPE76" s="1135"/>
      <c r="VPF76" s="1135"/>
      <c r="VPG76" s="1135"/>
      <c r="VPH76" s="1135"/>
      <c r="VPI76" s="1135"/>
      <c r="VPJ76" s="1135"/>
      <c r="VPK76" s="1135"/>
      <c r="VPL76" s="1135"/>
      <c r="VPM76" s="1135"/>
      <c r="VPN76" s="1135"/>
      <c r="VPO76" s="1135"/>
      <c r="VPP76" s="1135"/>
      <c r="VPQ76" s="1135"/>
      <c r="VPR76" s="1135"/>
      <c r="VPS76" s="1135"/>
      <c r="VPT76" s="1135"/>
      <c r="VPU76" s="1135"/>
      <c r="VPV76" s="1135"/>
      <c r="VPW76" s="1135"/>
      <c r="VPX76" s="1135"/>
      <c r="VPY76" s="1135"/>
      <c r="VPZ76" s="1135"/>
      <c r="VQA76" s="1135"/>
      <c r="VQB76" s="1135"/>
      <c r="VQC76" s="1135"/>
      <c r="VQD76" s="1135"/>
      <c r="VQE76" s="1135"/>
      <c r="VQF76" s="1135"/>
      <c r="VQG76" s="1135"/>
      <c r="VQH76" s="1135"/>
      <c r="VQI76" s="1135"/>
      <c r="VQJ76" s="1135"/>
      <c r="VQK76" s="1135"/>
      <c r="VQL76" s="1135"/>
      <c r="VQM76" s="1135"/>
      <c r="VQN76" s="1135"/>
      <c r="VQO76" s="1135"/>
      <c r="VQP76" s="1135"/>
      <c r="VQQ76" s="1135"/>
      <c r="VQR76" s="1135"/>
      <c r="VQS76" s="1135"/>
      <c r="VQT76" s="1135"/>
      <c r="VQU76" s="1135"/>
      <c r="VQV76" s="1135"/>
      <c r="VQW76" s="1135"/>
      <c r="VQX76" s="1135"/>
      <c r="VQY76" s="1135"/>
      <c r="VQZ76" s="1135"/>
      <c r="VRA76" s="1135"/>
      <c r="VRB76" s="1135"/>
      <c r="VRC76" s="1135"/>
      <c r="VRD76" s="1135"/>
      <c r="VRE76" s="1135"/>
      <c r="VRF76" s="1135"/>
      <c r="VRG76" s="1135"/>
      <c r="VRH76" s="1135"/>
      <c r="VRI76" s="1135"/>
      <c r="VRJ76" s="1135"/>
      <c r="VRK76" s="1135"/>
      <c r="VRL76" s="1135"/>
      <c r="VRM76" s="1135"/>
      <c r="VRN76" s="1135"/>
      <c r="VRO76" s="1135"/>
      <c r="VRP76" s="1135"/>
      <c r="VRQ76" s="1135"/>
      <c r="VRR76" s="1135"/>
      <c r="VRS76" s="1135"/>
      <c r="VRT76" s="1135"/>
      <c r="VRU76" s="1135"/>
      <c r="VRV76" s="1135"/>
      <c r="VRW76" s="1135"/>
      <c r="VRX76" s="1135"/>
      <c r="VRY76" s="1135"/>
      <c r="VRZ76" s="1135"/>
      <c r="VSA76" s="1135"/>
      <c r="VSB76" s="1135"/>
      <c r="VSC76" s="1135"/>
      <c r="VSD76" s="1135"/>
      <c r="VSE76" s="1135"/>
      <c r="VSF76" s="1135"/>
      <c r="VSG76" s="1135"/>
      <c r="VSH76" s="1135"/>
      <c r="VSI76" s="1135"/>
      <c r="VSJ76" s="1135"/>
      <c r="VSK76" s="1135"/>
      <c r="VSL76" s="1135"/>
      <c r="VSM76" s="1135"/>
      <c r="VSN76" s="1135"/>
      <c r="VSO76" s="1135"/>
      <c r="VSP76" s="1135"/>
      <c r="VSQ76" s="1135"/>
      <c r="VSR76" s="1135"/>
      <c r="VSS76" s="1135"/>
      <c r="VST76" s="1135"/>
      <c r="VSU76" s="1135"/>
      <c r="VSV76" s="1135"/>
      <c r="VSW76" s="1135"/>
      <c r="VSX76" s="1135"/>
      <c r="VSY76" s="1135"/>
      <c r="VSZ76" s="1135"/>
      <c r="VTA76" s="1135"/>
      <c r="VTB76" s="1135"/>
      <c r="VTC76" s="1135"/>
      <c r="VTD76" s="1135"/>
      <c r="VTE76" s="1135"/>
      <c r="VTF76" s="1135"/>
      <c r="VTG76" s="1135"/>
      <c r="VTH76" s="1135"/>
      <c r="VTI76" s="1135"/>
      <c r="VTJ76" s="1135"/>
      <c r="VTK76" s="1135"/>
      <c r="VTL76" s="1135"/>
      <c r="VTM76" s="1135"/>
      <c r="VTN76" s="1135"/>
      <c r="VTO76" s="1135"/>
      <c r="VTP76" s="1135"/>
      <c r="VTQ76" s="1135"/>
      <c r="VTR76" s="1135"/>
      <c r="VTS76" s="1135"/>
      <c r="VTT76" s="1135"/>
      <c r="VTU76" s="1135"/>
      <c r="VTV76" s="1135"/>
      <c r="VTW76" s="1135"/>
      <c r="VTX76" s="1135"/>
      <c r="VTY76" s="1135"/>
      <c r="VTZ76" s="1135"/>
      <c r="VUA76" s="1135"/>
      <c r="VUB76" s="1135"/>
      <c r="VUC76" s="1135"/>
      <c r="VUD76" s="1135"/>
      <c r="VUE76" s="1135"/>
      <c r="VUF76" s="1135"/>
      <c r="VUG76" s="1135"/>
      <c r="VUH76" s="1135"/>
      <c r="VUI76" s="1135"/>
      <c r="VUJ76" s="1135"/>
      <c r="VUK76" s="1135"/>
      <c r="VUL76" s="1135"/>
      <c r="VUM76" s="1135"/>
      <c r="VUN76" s="1135"/>
      <c r="VUO76" s="1135"/>
      <c r="VUP76" s="1135"/>
      <c r="VUQ76" s="1135"/>
      <c r="VUR76" s="1135"/>
      <c r="VUS76" s="1135"/>
      <c r="VUT76" s="1135"/>
      <c r="VUU76" s="1135"/>
      <c r="VUV76" s="1135"/>
      <c r="VUW76" s="1135"/>
      <c r="VUX76" s="1135"/>
      <c r="VUY76" s="1135"/>
      <c r="VUZ76" s="1135"/>
      <c r="VVA76" s="1135"/>
      <c r="VVB76" s="1135"/>
      <c r="VVC76" s="1135"/>
      <c r="VVD76" s="1135"/>
      <c r="VVE76" s="1135"/>
      <c r="VVF76" s="1135"/>
      <c r="VVG76" s="1135"/>
      <c r="VVH76" s="1135"/>
      <c r="VVI76" s="1135"/>
      <c r="VVJ76" s="1135"/>
      <c r="VVK76" s="1135"/>
      <c r="VVL76" s="1135"/>
      <c r="VVM76" s="1135"/>
      <c r="VVN76" s="1135"/>
      <c r="VVO76" s="1135"/>
      <c r="VVP76" s="1135"/>
      <c r="VVQ76" s="1135"/>
      <c r="VVR76" s="1135"/>
      <c r="VVS76" s="1135"/>
      <c r="VVT76" s="1135"/>
      <c r="VVU76" s="1135"/>
      <c r="VVV76" s="1135"/>
      <c r="VVW76" s="1135"/>
      <c r="VVX76" s="1135"/>
      <c r="VVY76" s="1135"/>
      <c r="VVZ76" s="1135"/>
      <c r="VWA76" s="1135"/>
      <c r="VWB76" s="1135"/>
      <c r="VWC76" s="1135"/>
      <c r="VWD76" s="1135"/>
      <c r="VWE76" s="1135"/>
      <c r="VWF76" s="1135"/>
      <c r="VWG76" s="1135"/>
      <c r="VWH76" s="1135"/>
      <c r="VWI76" s="1135"/>
      <c r="VWJ76" s="1135"/>
      <c r="VWK76" s="1135"/>
      <c r="VWL76" s="1135"/>
      <c r="VWM76" s="1135"/>
      <c r="VWN76" s="1135"/>
      <c r="VWO76" s="1135"/>
      <c r="VWP76" s="1135"/>
      <c r="VWQ76" s="1135"/>
      <c r="VWR76" s="1135"/>
      <c r="VWS76" s="1135"/>
      <c r="VWT76" s="1135"/>
      <c r="VWU76" s="1135"/>
      <c r="VWV76" s="1135"/>
      <c r="VWW76" s="1135"/>
      <c r="VWX76" s="1135"/>
      <c r="VWY76" s="1135"/>
      <c r="VWZ76" s="1135"/>
      <c r="VXA76" s="1135"/>
      <c r="VXB76" s="1135"/>
      <c r="VXC76" s="1135"/>
      <c r="VXD76" s="1135"/>
      <c r="VXE76" s="1135"/>
      <c r="VXF76" s="1135"/>
      <c r="VXG76" s="1135"/>
      <c r="VXH76" s="1135"/>
      <c r="VXI76" s="1135"/>
      <c r="VXJ76" s="1135"/>
      <c r="VXK76" s="1135"/>
      <c r="VXL76" s="1135"/>
      <c r="VXM76" s="1135"/>
      <c r="VXN76" s="1135"/>
      <c r="VXO76" s="1135"/>
      <c r="VXP76" s="1135"/>
      <c r="VXQ76" s="1135"/>
      <c r="VXR76" s="1135"/>
      <c r="VXS76" s="1135"/>
      <c r="VXT76" s="1135"/>
      <c r="VXU76" s="1135"/>
      <c r="VXV76" s="1135"/>
      <c r="VXW76" s="1135"/>
      <c r="VXX76" s="1135"/>
      <c r="VXY76" s="1135"/>
      <c r="VXZ76" s="1135"/>
      <c r="VYA76" s="1135"/>
      <c r="VYB76" s="1135"/>
      <c r="VYC76" s="1135"/>
      <c r="VYD76" s="1135"/>
      <c r="VYE76" s="1135"/>
      <c r="VYF76" s="1135"/>
      <c r="VYG76" s="1135"/>
      <c r="VYH76" s="1135"/>
      <c r="VYI76" s="1135"/>
      <c r="VYJ76" s="1135"/>
      <c r="VYK76" s="1135"/>
      <c r="VYL76" s="1135"/>
      <c r="VYM76" s="1135"/>
      <c r="VYN76" s="1135"/>
      <c r="VYO76" s="1135"/>
      <c r="VYP76" s="1135"/>
      <c r="VYQ76" s="1135"/>
      <c r="VYR76" s="1135"/>
      <c r="VYS76" s="1135"/>
      <c r="VYT76" s="1135"/>
      <c r="VYU76" s="1135"/>
      <c r="VYV76" s="1135"/>
      <c r="VYW76" s="1135"/>
      <c r="VYX76" s="1135"/>
      <c r="VYY76" s="1135"/>
      <c r="VYZ76" s="1135"/>
      <c r="VZA76" s="1135"/>
      <c r="VZB76" s="1135"/>
      <c r="VZC76" s="1135"/>
      <c r="VZD76" s="1135"/>
      <c r="VZE76" s="1135"/>
      <c r="VZF76" s="1135"/>
      <c r="VZG76" s="1135"/>
      <c r="VZH76" s="1135"/>
      <c r="VZI76" s="1135"/>
      <c r="VZJ76" s="1135"/>
      <c r="VZK76" s="1135"/>
      <c r="VZL76" s="1135"/>
      <c r="VZM76" s="1135"/>
      <c r="VZN76" s="1135"/>
      <c r="VZO76" s="1135"/>
      <c r="VZP76" s="1135"/>
      <c r="VZQ76" s="1135"/>
      <c r="VZR76" s="1135"/>
      <c r="VZS76" s="1135"/>
      <c r="VZT76" s="1135"/>
      <c r="VZU76" s="1135"/>
      <c r="VZV76" s="1135"/>
      <c r="VZW76" s="1135"/>
      <c r="VZX76" s="1135"/>
      <c r="VZY76" s="1135"/>
      <c r="VZZ76" s="1135"/>
      <c r="WAA76" s="1135"/>
      <c r="WAB76" s="1135"/>
      <c r="WAC76" s="1135"/>
      <c r="WAD76" s="1135"/>
      <c r="WAE76" s="1135"/>
      <c r="WAF76" s="1135"/>
      <c r="WAG76" s="1135"/>
      <c r="WAH76" s="1135"/>
      <c r="WAI76" s="1135"/>
      <c r="WAJ76" s="1135"/>
      <c r="WAK76" s="1135"/>
      <c r="WAL76" s="1135"/>
      <c r="WAM76" s="1135"/>
      <c r="WAN76" s="1135"/>
      <c r="WAO76" s="1135"/>
      <c r="WAP76" s="1135"/>
      <c r="WAQ76" s="1135"/>
      <c r="WAR76" s="1135"/>
      <c r="WAS76" s="1135"/>
      <c r="WAT76" s="1135"/>
      <c r="WAU76" s="1135"/>
      <c r="WAV76" s="1135"/>
      <c r="WAW76" s="1135"/>
      <c r="WAX76" s="1135"/>
      <c r="WAY76" s="1135"/>
      <c r="WAZ76" s="1135"/>
      <c r="WBA76" s="1135"/>
      <c r="WBB76" s="1135"/>
      <c r="WBC76" s="1135"/>
      <c r="WBD76" s="1135"/>
      <c r="WBE76" s="1135"/>
      <c r="WBF76" s="1135"/>
      <c r="WBG76" s="1135"/>
      <c r="WBH76" s="1135"/>
      <c r="WBI76" s="1135"/>
      <c r="WBJ76" s="1135"/>
      <c r="WBK76" s="1135"/>
      <c r="WBL76" s="1135"/>
      <c r="WBM76" s="1135"/>
      <c r="WBN76" s="1135"/>
      <c r="WBO76" s="1135"/>
      <c r="WBP76" s="1135"/>
      <c r="WBQ76" s="1135"/>
      <c r="WBR76" s="1135"/>
      <c r="WBS76" s="1135"/>
      <c r="WBT76" s="1135"/>
      <c r="WBU76" s="1135"/>
      <c r="WBV76" s="1135"/>
      <c r="WBW76" s="1135"/>
      <c r="WBX76" s="1135"/>
      <c r="WBY76" s="1135"/>
      <c r="WBZ76" s="1135"/>
      <c r="WCA76" s="1135"/>
      <c r="WCB76" s="1135"/>
      <c r="WCC76" s="1135"/>
      <c r="WCD76" s="1135"/>
      <c r="WCE76" s="1135"/>
      <c r="WCF76" s="1135"/>
      <c r="WCG76" s="1135"/>
      <c r="WCH76" s="1135"/>
      <c r="WCI76" s="1135"/>
      <c r="WCJ76" s="1135"/>
      <c r="WCK76" s="1135"/>
      <c r="WCL76" s="1135"/>
      <c r="WCM76" s="1135"/>
      <c r="WCN76" s="1135"/>
      <c r="WCO76" s="1135"/>
      <c r="WCP76" s="1135"/>
      <c r="WCQ76" s="1135"/>
      <c r="WCR76" s="1135"/>
      <c r="WCS76" s="1135"/>
      <c r="WCT76" s="1135"/>
      <c r="WCU76" s="1135"/>
      <c r="WCV76" s="1135"/>
      <c r="WCW76" s="1135"/>
      <c r="WCX76" s="1135"/>
      <c r="WCY76" s="1135"/>
      <c r="WCZ76" s="1135"/>
      <c r="WDA76" s="1135"/>
      <c r="WDB76" s="1135"/>
      <c r="WDC76" s="1135"/>
      <c r="WDD76" s="1135"/>
      <c r="WDE76" s="1135"/>
      <c r="WDF76" s="1135"/>
      <c r="WDG76" s="1135"/>
      <c r="WDH76" s="1135"/>
      <c r="WDI76" s="1135"/>
      <c r="WDJ76" s="1135"/>
      <c r="WDK76" s="1135"/>
      <c r="WDL76" s="1135"/>
      <c r="WDM76" s="1135"/>
      <c r="WDN76" s="1135"/>
      <c r="WDO76" s="1135"/>
      <c r="WDP76" s="1135"/>
      <c r="WDQ76" s="1135"/>
      <c r="WDR76" s="1135"/>
      <c r="WDS76" s="1135"/>
      <c r="WDT76" s="1135"/>
      <c r="WDU76" s="1135"/>
      <c r="WDV76" s="1135"/>
      <c r="WDW76" s="1135"/>
      <c r="WDX76" s="1135"/>
      <c r="WDY76" s="1135"/>
      <c r="WDZ76" s="1135"/>
      <c r="WEA76" s="1135"/>
      <c r="WEB76" s="1135"/>
      <c r="WEC76" s="1135"/>
      <c r="WED76" s="1135"/>
      <c r="WEE76" s="1135"/>
      <c r="WEF76" s="1135"/>
      <c r="WEG76" s="1135"/>
      <c r="WEH76" s="1135"/>
      <c r="WEI76" s="1135"/>
      <c r="WEJ76" s="1135"/>
      <c r="WEK76" s="1135"/>
      <c r="WEL76" s="1135"/>
      <c r="WEM76" s="1135"/>
      <c r="WEN76" s="1135"/>
      <c r="WEO76" s="1135"/>
      <c r="WEP76" s="1135"/>
      <c r="WEQ76" s="1135"/>
      <c r="WER76" s="1135"/>
      <c r="WES76" s="1135"/>
      <c r="WET76" s="1135"/>
      <c r="WEU76" s="1135"/>
      <c r="WEV76" s="1135"/>
      <c r="WEW76" s="1135"/>
      <c r="WEX76" s="1135"/>
      <c r="WEY76" s="1135"/>
      <c r="WEZ76" s="1135"/>
      <c r="WFA76" s="1135"/>
      <c r="WFB76" s="1135"/>
      <c r="WFC76" s="1135"/>
      <c r="WFD76" s="1135"/>
      <c r="WFE76" s="1135"/>
      <c r="WFF76" s="1135"/>
      <c r="WFG76" s="1135"/>
      <c r="WFH76" s="1135"/>
      <c r="WFI76" s="1135"/>
      <c r="WFJ76" s="1135"/>
      <c r="WFK76" s="1135"/>
      <c r="WFL76" s="1135"/>
      <c r="WFM76" s="1135"/>
      <c r="WFN76" s="1135"/>
      <c r="WFO76" s="1135"/>
      <c r="WFP76" s="1135"/>
      <c r="WFQ76" s="1135"/>
      <c r="WFR76" s="1135"/>
      <c r="WFS76" s="1135"/>
      <c r="WFT76" s="1135"/>
      <c r="WFU76" s="1135"/>
      <c r="WFV76" s="1135"/>
      <c r="WFW76" s="1135"/>
      <c r="WFX76" s="1135"/>
      <c r="WFY76" s="1135"/>
      <c r="WFZ76" s="1135"/>
      <c r="WGA76" s="1135"/>
      <c r="WGB76" s="1135"/>
      <c r="WGC76" s="1135"/>
      <c r="WGD76" s="1135"/>
      <c r="WGE76" s="1135"/>
      <c r="WGF76" s="1135"/>
      <c r="WGG76" s="1135"/>
      <c r="WGH76" s="1135"/>
      <c r="WGI76" s="1135"/>
      <c r="WGJ76" s="1135"/>
      <c r="WGK76" s="1135"/>
      <c r="WGL76" s="1135"/>
      <c r="WGM76" s="1135"/>
      <c r="WGN76" s="1135"/>
      <c r="WGO76" s="1135"/>
      <c r="WGP76" s="1135"/>
      <c r="WGQ76" s="1135"/>
      <c r="WGR76" s="1135"/>
      <c r="WGS76" s="1135"/>
      <c r="WGT76" s="1135"/>
      <c r="WGU76" s="1135"/>
      <c r="WGV76" s="1135"/>
      <c r="WGW76" s="1135"/>
      <c r="WGX76" s="1135"/>
      <c r="WGY76" s="1135"/>
      <c r="WGZ76" s="1135"/>
      <c r="WHA76" s="1135"/>
      <c r="WHB76" s="1135"/>
      <c r="WHC76" s="1135"/>
      <c r="WHD76" s="1135"/>
      <c r="WHE76" s="1135"/>
      <c r="WHF76" s="1135"/>
      <c r="WHG76" s="1135"/>
      <c r="WHH76" s="1135"/>
      <c r="WHI76" s="1135"/>
      <c r="WHJ76" s="1135"/>
      <c r="WHK76" s="1135"/>
      <c r="WHL76" s="1135"/>
      <c r="WHM76" s="1135"/>
      <c r="WHN76" s="1135"/>
      <c r="WHO76" s="1135"/>
      <c r="WHP76" s="1135"/>
      <c r="WHQ76" s="1135"/>
      <c r="WHR76" s="1135"/>
      <c r="WHS76" s="1135"/>
      <c r="WHT76" s="1135"/>
      <c r="WHU76" s="1135"/>
      <c r="WHV76" s="1135"/>
      <c r="WHW76" s="1135"/>
      <c r="WHX76" s="1135"/>
      <c r="WHY76" s="1135"/>
      <c r="WHZ76" s="1135"/>
      <c r="WIA76" s="1135"/>
      <c r="WIB76" s="1135"/>
      <c r="WIC76" s="1135"/>
      <c r="WID76" s="1135"/>
      <c r="WIE76" s="1135"/>
      <c r="WIF76" s="1135"/>
      <c r="WIG76" s="1135"/>
      <c r="WIH76" s="1135"/>
      <c r="WII76" s="1135"/>
      <c r="WIJ76" s="1135"/>
      <c r="WIK76" s="1135"/>
      <c r="WIL76" s="1135"/>
      <c r="WIM76" s="1135"/>
      <c r="WIN76" s="1135"/>
      <c r="WIO76" s="1135"/>
      <c r="WIP76" s="1135"/>
      <c r="WIQ76" s="1135"/>
      <c r="WIR76" s="1135"/>
      <c r="WIS76" s="1135"/>
      <c r="WIT76" s="1135"/>
      <c r="WIU76" s="1135"/>
      <c r="WIV76" s="1135"/>
      <c r="WIW76" s="1135"/>
      <c r="WIX76" s="1135"/>
      <c r="WIY76" s="1135"/>
      <c r="WIZ76" s="1135"/>
      <c r="WJA76" s="1135"/>
      <c r="WJB76" s="1135"/>
      <c r="WJC76" s="1135"/>
      <c r="WJD76" s="1135"/>
      <c r="WJE76" s="1135"/>
      <c r="WJF76" s="1135"/>
      <c r="WJG76" s="1135"/>
      <c r="WJH76" s="1135"/>
      <c r="WJI76" s="1135"/>
      <c r="WJJ76" s="1135"/>
      <c r="WJK76" s="1135"/>
      <c r="WJL76" s="1135"/>
      <c r="WJM76" s="1135"/>
      <c r="WJN76" s="1135"/>
      <c r="WJO76" s="1135"/>
      <c r="WJP76" s="1135"/>
      <c r="WJQ76" s="1135"/>
      <c r="WJR76" s="1135"/>
      <c r="WJS76" s="1135"/>
      <c r="WJT76" s="1135"/>
      <c r="WJU76" s="1135"/>
      <c r="WJV76" s="1135"/>
      <c r="WJW76" s="1135"/>
      <c r="WJX76" s="1135"/>
      <c r="WJY76" s="1135"/>
      <c r="WJZ76" s="1135"/>
      <c r="WKA76" s="1135"/>
      <c r="WKB76" s="1135"/>
      <c r="WKC76" s="1135"/>
      <c r="WKD76" s="1135"/>
      <c r="WKE76" s="1135"/>
      <c r="WKF76" s="1135"/>
      <c r="WKG76" s="1135"/>
      <c r="WKH76" s="1135"/>
      <c r="WKI76" s="1135"/>
      <c r="WKJ76" s="1135"/>
      <c r="WKK76" s="1135"/>
      <c r="WKL76" s="1135"/>
      <c r="WKM76" s="1135"/>
      <c r="WKN76" s="1135"/>
      <c r="WKO76" s="1135"/>
      <c r="WKP76" s="1135"/>
      <c r="WKQ76" s="1135"/>
      <c r="WKR76" s="1135"/>
      <c r="WKS76" s="1135"/>
      <c r="WKT76" s="1135"/>
      <c r="WKU76" s="1135"/>
      <c r="WKV76" s="1135"/>
      <c r="WKW76" s="1135"/>
      <c r="WKX76" s="1135"/>
      <c r="WKY76" s="1135"/>
      <c r="WKZ76" s="1135"/>
      <c r="WLA76" s="1135"/>
      <c r="WLB76" s="1135"/>
      <c r="WLC76" s="1135"/>
      <c r="WLD76" s="1135"/>
      <c r="WLE76" s="1135"/>
      <c r="WLF76" s="1135"/>
      <c r="WLG76" s="1135"/>
      <c r="WLH76" s="1135"/>
      <c r="WLI76" s="1135"/>
      <c r="WLJ76" s="1135"/>
      <c r="WLK76" s="1135"/>
      <c r="WLL76" s="1135"/>
      <c r="WLM76" s="1135"/>
      <c r="WLN76" s="1135"/>
      <c r="WLO76" s="1135"/>
      <c r="WLP76" s="1135"/>
      <c r="WLQ76" s="1135"/>
      <c r="WLR76" s="1135"/>
      <c r="WLS76" s="1135"/>
      <c r="WLT76" s="1135"/>
      <c r="WLU76" s="1135"/>
      <c r="WLV76" s="1135"/>
      <c r="WLW76" s="1135"/>
      <c r="WLX76" s="1135"/>
      <c r="WLY76" s="1135"/>
      <c r="WLZ76" s="1135"/>
      <c r="WMA76" s="1135"/>
      <c r="WMB76" s="1135"/>
      <c r="WMC76" s="1135"/>
      <c r="WMD76" s="1135"/>
      <c r="WME76" s="1135"/>
      <c r="WMF76" s="1135"/>
      <c r="WMG76" s="1135"/>
      <c r="WMH76" s="1135"/>
      <c r="WMI76" s="1135"/>
      <c r="WMJ76" s="1135"/>
      <c r="WMK76" s="1135"/>
      <c r="WML76" s="1135"/>
      <c r="WMM76" s="1135"/>
      <c r="WMN76" s="1135"/>
      <c r="WMO76" s="1135"/>
      <c r="WMP76" s="1135"/>
      <c r="WMQ76" s="1135"/>
      <c r="WMR76" s="1135"/>
      <c r="WMS76" s="1135"/>
      <c r="WMT76" s="1135"/>
      <c r="WMU76" s="1135"/>
      <c r="WMV76" s="1135"/>
      <c r="WMW76" s="1135"/>
      <c r="WMX76" s="1135"/>
      <c r="WMY76" s="1135"/>
      <c r="WMZ76" s="1135"/>
      <c r="WNA76" s="1135"/>
      <c r="WNB76" s="1135"/>
      <c r="WNC76" s="1135"/>
      <c r="WND76" s="1135"/>
      <c r="WNE76" s="1135"/>
      <c r="WNF76" s="1135"/>
      <c r="WNG76" s="1135"/>
      <c r="WNH76" s="1135"/>
      <c r="WNI76" s="1135"/>
      <c r="WNJ76" s="1135"/>
      <c r="WNK76" s="1135"/>
      <c r="WNL76" s="1135"/>
      <c r="WNM76" s="1135"/>
      <c r="WNN76" s="1135"/>
      <c r="WNO76" s="1135"/>
      <c r="WNP76" s="1135"/>
      <c r="WNQ76" s="1135"/>
      <c r="WNR76" s="1135"/>
      <c r="WNS76" s="1135"/>
      <c r="WNT76" s="1135"/>
      <c r="WNU76" s="1135"/>
      <c r="WNV76" s="1135"/>
      <c r="WNW76" s="1135"/>
      <c r="WNX76" s="1135"/>
      <c r="WNY76" s="1135"/>
      <c r="WNZ76" s="1135"/>
      <c r="WOA76" s="1135"/>
      <c r="WOB76" s="1135"/>
      <c r="WOC76" s="1135"/>
      <c r="WOD76" s="1135"/>
      <c r="WOE76" s="1135"/>
      <c r="WOF76" s="1135"/>
      <c r="WOG76" s="1135"/>
      <c r="WOH76" s="1135"/>
      <c r="WOI76" s="1135"/>
      <c r="WOJ76" s="1135"/>
      <c r="WOK76" s="1135"/>
      <c r="WOL76" s="1135"/>
      <c r="WOM76" s="1135"/>
      <c r="WON76" s="1135"/>
      <c r="WOO76" s="1135"/>
      <c r="WOP76" s="1135"/>
      <c r="WOQ76" s="1135"/>
      <c r="WOR76" s="1135"/>
      <c r="WOS76" s="1135"/>
      <c r="WOT76" s="1135"/>
      <c r="WOU76" s="1135"/>
      <c r="WOV76" s="1135"/>
      <c r="WOW76" s="1135"/>
      <c r="WOX76" s="1135"/>
      <c r="WOY76" s="1135"/>
      <c r="WOZ76" s="1135"/>
      <c r="WPA76" s="1135"/>
      <c r="WPB76" s="1135"/>
      <c r="WPC76" s="1135"/>
      <c r="WPD76" s="1135"/>
      <c r="WPE76" s="1135"/>
      <c r="WPF76" s="1135"/>
      <c r="WPG76" s="1135"/>
      <c r="WPH76" s="1135"/>
      <c r="WPI76" s="1135"/>
      <c r="WPJ76" s="1135"/>
      <c r="WPK76" s="1135"/>
      <c r="WPL76" s="1135"/>
      <c r="WPM76" s="1135"/>
      <c r="WPN76" s="1135"/>
      <c r="WPO76" s="1135"/>
      <c r="WPP76" s="1135"/>
      <c r="WPQ76" s="1135"/>
      <c r="WPR76" s="1135"/>
      <c r="WPS76" s="1135"/>
      <c r="WPT76" s="1135"/>
      <c r="WPU76" s="1135"/>
      <c r="WPV76" s="1135"/>
      <c r="WPW76" s="1135"/>
      <c r="WPX76" s="1135"/>
      <c r="WPY76" s="1135"/>
      <c r="WPZ76" s="1135"/>
      <c r="WQA76" s="1135"/>
      <c r="WQB76" s="1135"/>
      <c r="WQC76" s="1135"/>
      <c r="WQD76" s="1135"/>
      <c r="WQE76" s="1135"/>
      <c r="WQF76" s="1135"/>
      <c r="WQG76" s="1135"/>
      <c r="WQH76" s="1135"/>
      <c r="WQI76" s="1135"/>
      <c r="WQJ76" s="1135"/>
      <c r="WQK76" s="1135"/>
      <c r="WQL76" s="1135"/>
      <c r="WQM76" s="1135"/>
      <c r="WQN76" s="1135"/>
      <c r="WQO76" s="1135"/>
      <c r="WQP76" s="1135"/>
      <c r="WQQ76" s="1135"/>
      <c r="WQR76" s="1135"/>
      <c r="WQS76" s="1135"/>
      <c r="WQT76" s="1135"/>
      <c r="WQU76" s="1135"/>
      <c r="WQV76" s="1135"/>
      <c r="WQW76" s="1135"/>
      <c r="WQX76" s="1135"/>
      <c r="WQY76" s="1135"/>
      <c r="WQZ76" s="1135"/>
      <c r="WRA76" s="1135"/>
      <c r="WRB76" s="1135"/>
      <c r="WRC76" s="1135"/>
      <c r="WRD76" s="1135"/>
      <c r="WRE76" s="1135"/>
      <c r="WRF76" s="1135"/>
      <c r="WRG76" s="1135"/>
      <c r="WRH76" s="1135"/>
      <c r="WRI76" s="1135"/>
      <c r="WRJ76" s="1135"/>
      <c r="WRK76" s="1135"/>
      <c r="WRL76" s="1135"/>
      <c r="WRM76" s="1135"/>
      <c r="WRN76" s="1135"/>
      <c r="WRO76" s="1135"/>
      <c r="WRP76" s="1135"/>
      <c r="WRQ76" s="1135"/>
      <c r="WRR76" s="1135"/>
      <c r="WRS76" s="1135"/>
      <c r="WRT76" s="1135"/>
      <c r="WRU76" s="1135"/>
      <c r="WRV76" s="1135"/>
      <c r="WRW76" s="1135"/>
      <c r="WRX76" s="1135"/>
      <c r="WRY76" s="1135"/>
      <c r="WRZ76" s="1135"/>
      <c r="WSA76" s="1135"/>
      <c r="WSB76" s="1135"/>
      <c r="WSC76" s="1135"/>
      <c r="WSD76" s="1135"/>
      <c r="WSE76" s="1135"/>
      <c r="WSF76" s="1135"/>
      <c r="WSG76" s="1135"/>
      <c r="WSH76" s="1135"/>
      <c r="WSI76" s="1135"/>
      <c r="WSJ76" s="1135"/>
      <c r="WSK76" s="1135"/>
      <c r="WSL76" s="1135"/>
      <c r="WSM76" s="1135"/>
      <c r="WSN76" s="1135"/>
      <c r="WSO76" s="1135"/>
      <c r="WSP76" s="1135"/>
      <c r="WSQ76" s="1135"/>
      <c r="WSR76" s="1135"/>
      <c r="WSS76" s="1135"/>
      <c r="WST76" s="1135"/>
      <c r="WSU76" s="1135"/>
      <c r="WSV76" s="1135"/>
      <c r="WSW76" s="1135"/>
      <c r="WSX76" s="1135"/>
      <c r="WSY76" s="1135"/>
      <c r="WSZ76" s="1135"/>
      <c r="WTA76" s="1135"/>
      <c r="WTB76" s="1135"/>
      <c r="WTC76" s="1135"/>
      <c r="WTD76" s="1135"/>
      <c r="WTE76" s="1135"/>
      <c r="WTF76" s="1135"/>
      <c r="WTG76" s="1135"/>
      <c r="WTH76" s="1135"/>
      <c r="WTI76" s="1135"/>
      <c r="WTJ76" s="1135"/>
      <c r="WTK76" s="1135"/>
      <c r="WTL76" s="1135"/>
      <c r="WTM76" s="1135"/>
      <c r="WTN76" s="1135"/>
      <c r="WTO76" s="1135"/>
      <c r="WTP76" s="1135"/>
      <c r="WTQ76" s="1135"/>
      <c r="WTR76" s="1135"/>
      <c r="WTS76" s="1135"/>
      <c r="WTT76" s="1135"/>
      <c r="WTU76" s="1135"/>
      <c r="WTV76" s="1135"/>
      <c r="WTW76" s="1135"/>
      <c r="WTX76" s="1135"/>
      <c r="WTY76" s="1135"/>
      <c r="WTZ76" s="1135"/>
      <c r="WUA76" s="1135"/>
      <c r="WUB76" s="1135"/>
      <c r="WUC76" s="1135"/>
      <c r="WUD76" s="1135"/>
      <c r="WUE76" s="1135"/>
      <c r="WUF76" s="1135"/>
      <c r="WUG76" s="1135"/>
      <c r="WUH76" s="1135"/>
      <c r="WUI76" s="1135"/>
      <c r="WUJ76" s="1135"/>
      <c r="WUK76" s="1135"/>
      <c r="WUL76" s="1135"/>
      <c r="WUM76" s="1135"/>
      <c r="WUN76" s="1135"/>
      <c r="WUO76" s="1135"/>
      <c r="WUP76" s="1135"/>
      <c r="WUQ76" s="1135"/>
      <c r="WUR76" s="1135"/>
      <c r="WUS76" s="1135"/>
      <c r="WUT76" s="1135"/>
      <c r="WUU76" s="1135"/>
      <c r="WUV76" s="1135"/>
      <c r="WUW76" s="1135"/>
      <c r="WUX76" s="1135"/>
      <c r="WUY76" s="1135"/>
      <c r="WUZ76" s="1135"/>
      <c r="WVA76" s="1135"/>
      <c r="WVB76" s="1135"/>
      <c r="WVC76" s="1135"/>
      <c r="WVD76" s="1135"/>
      <c r="WVE76" s="1135"/>
      <c r="WVF76" s="1135"/>
      <c r="WVG76" s="1135"/>
      <c r="WVH76" s="1135"/>
      <c r="WVI76" s="1135"/>
      <c r="WVJ76" s="1135"/>
      <c r="WVK76" s="1135"/>
      <c r="WVL76" s="1135"/>
      <c r="WVM76" s="1135"/>
      <c r="WVN76" s="1135"/>
      <c r="WVO76" s="1135"/>
      <c r="WVP76" s="1135"/>
      <c r="WVQ76" s="1135"/>
      <c r="WVR76" s="1135"/>
      <c r="WVS76" s="1135"/>
      <c r="WVT76" s="1135"/>
      <c r="WVU76" s="1135"/>
      <c r="WVV76" s="1135"/>
      <c r="WVW76" s="1135"/>
      <c r="WVX76" s="1135"/>
      <c r="WVY76" s="1135"/>
      <c r="WVZ76" s="1135"/>
      <c r="WWA76" s="1135"/>
      <c r="WWB76" s="1135"/>
      <c r="WWC76" s="1135"/>
      <c r="WWD76" s="1135"/>
      <c r="WWE76" s="1135"/>
      <c r="WWF76" s="1135"/>
      <c r="WWG76" s="1135"/>
      <c r="WWH76" s="1135"/>
      <c r="WWI76" s="1135"/>
      <c r="WWJ76" s="1135"/>
      <c r="WWK76" s="1135"/>
      <c r="WWL76" s="1135"/>
      <c r="WWM76" s="1135"/>
      <c r="WWN76" s="1135"/>
      <c r="WWO76" s="1135"/>
      <c r="WWP76" s="1135"/>
      <c r="WWQ76" s="1135"/>
      <c r="WWR76" s="1135"/>
      <c r="WWS76" s="1135"/>
      <c r="WWT76" s="1135"/>
      <c r="WWU76" s="1135"/>
      <c r="WWV76" s="1135"/>
      <c r="WWW76" s="1135"/>
      <c r="WWX76" s="1135"/>
      <c r="WWY76" s="1135"/>
      <c r="WWZ76" s="1135"/>
      <c r="WXA76" s="1135"/>
      <c r="WXB76" s="1135"/>
      <c r="WXC76" s="1135"/>
      <c r="WXD76" s="1135"/>
      <c r="WXE76" s="1135"/>
      <c r="WXF76" s="1135"/>
      <c r="WXG76" s="1135"/>
      <c r="WXH76" s="1135"/>
      <c r="WXI76" s="1135"/>
      <c r="WXJ76" s="1135"/>
      <c r="WXK76" s="1135"/>
      <c r="WXL76" s="1135"/>
      <c r="WXM76" s="1135"/>
      <c r="WXN76" s="1135"/>
      <c r="WXO76" s="1135"/>
      <c r="WXP76" s="1135"/>
      <c r="WXQ76" s="1135"/>
      <c r="WXR76" s="1135"/>
      <c r="WXS76" s="1135"/>
      <c r="WXT76" s="1135"/>
      <c r="WXU76" s="1135"/>
      <c r="WXV76" s="1135"/>
      <c r="WXW76" s="1135"/>
      <c r="WXX76" s="1135"/>
      <c r="WXY76" s="1135"/>
      <c r="WXZ76" s="1135"/>
      <c r="WYA76" s="1135"/>
      <c r="WYB76" s="1135"/>
      <c r="WYC76" s="1135"/>
      <c r="WYD76" s="1135"/>
      <c r="WYE76" s="1135"/>
      <c r="WYF76" s="1135"/>
      <c r="WYG76" s="1135"/>
      <c r="WYH76" s="1135"/>
      <c r="WYI76" s="1135"/>
      <c r="WYJ76" s="1135"/>
      <c r="WYK76" s="1135"/>
      <c r="WYL76" s="1135"/>
      <c r="WYM76" s="1135"/>
      <c r="WYN76" s="1135"/>
      <c r="WYO76" s="1135"/>
      <c r="WYP76" s="1135"/>
      <c r="WYQ76" s="1135"/>
      <c r="WYR76" s="1135"/>
      <c r="WYS76" s="1135"/>
      <c r="WYT76" s="1135"/>
      <c r="WYU76" s="1135"/>
      <c r="WYV76" s="1135"/>
      <c r="WYW76" s="1135"/>
      <c r="WYX76" s="1135"/>
      <c r="WYY76" s="1135"/>
      <c r="WYZ76" s="1135"/>
      <c r="WZA76" s="1135"/>
      <c r="WZB76" s="1135"/>
      <c r="WZC76" s="1135"/>
      <c r="WZD76" s="1135"/>
      <c r="WZE76" s="1135"/>
      <c r="WZF76" s="1135"/>
      <c r="WZG76" s="1135"/>
      <c r="WZH76" s="1135"/>
      <c r="WZI76" s="1135"/>
      <c r="WZJ76" s="1135"/>
      <c r="WZK76" s="1135"/>
      <c r="WZL76" s="1135"/>
      <c r="WZM76" s="1135"/>
      <c r="WZN76" s="1135"/>
      <c r="WZO76" s="1135"/>
      <c r="WZP76" s="1135"/>
      <c r="WZQ76" s="1135"/>
      <c r="WZR76" s="1135"/>
      <c r="WZS76" s="1135"/>
      <c r="WZT76" s="1135"/>
      <c r="WZU76" s="1135"/>
      <c r="WZV76" s="1135"/>
      <c r="WZW76" s="1135"/>
      <c r="WZX76" s="1135"/>
      <c r="WZY76" s="1135"/>
      <c r="WZZ76" s="1135"/>
      <c r="XAA76" s="1135"/>
      <c r="XAB76" s="1135"/>
      <c r="XAC76" s="1135"/>
      <c r="XAD76" s="1135"/>
      <c r="XAE76" s="1135"/>
      <c r="XAF76" s="1135"/>
      <c r="XAG76" s="1135"/>
      <c r="XAH76" s="1135"/>
      <c r="XAI76" s="1135"/>
      <c r="XAJ76" s="1135"/>
      <c r="XAK76" s="1135"/>
      <c r="XAL76" s="1135"/>
      <c r="XAM76" s="1135"/>
      <c r="XAN76" s="1135"/>
      <c r="XAO76" s="1135"/>
      <c r="XAP76" s="1135"/>
      <c r="XAQ76" s="1135"/>
      <c r="XAR76" s="1135"/>
      <c r="XAS76" s="1135"/>
      <c r="XAT76" s="1135"/>
      <c r="XAU76" s="1135"/>
      <c r="XAV76" s="1135"/>
      <c r="XAW76" s="1135"/>
      <c r="XAX76" s="1135"/>
      <c r="XAY76" s="1135"/>
      <c r="XAZ76" s="1135"/>
      <c r="XBA76" s="1135"/>
      <c r="XBB76" s="1135"/>
      <c r="XBC76" s="1135"/>
      <c r="XBD76" s="1135"/>
      <c r="XBE76" s="1135"/>
      <c r="XBF76" s="1135"/>
      <c r="XBG76" s="1135"/>
      <c r="XBH76" s="1135"/>
      <c r="XBI76" s="1135"/>
      <c r="XBJ76" s="1135"/>
      <c r="XBK76" s="1135"/>
      <c r="XBL76" s="1135"/>
      <c r="XBM76" s="1135"/>
      <c r="XBN76" s="1135"/>
      <c r="XBO76" s="1135"/>
      <c r="XBP76" s="1135"/>
      <c r="XBQ76" s="1135"/>
      <c r="XBR76" s="1135"/>
      <c r="XBS76" s="1135"/>
      <c r="XBT76" s="1135"/>
      <c r="XBU76" s="1135"/>
      <c r="XBV76" s="1135"/>
      <c r="XBW76" s="1135"/>
      <c r="XBX76" s="1135"/>
      <c r="XBY76" s="1135"/>
      <c r="XBZ76" s="1135"/>
      <c r="XCA76" s="1135"/>
      <c r="XCB76" s="1135"/>
      <c r="XCC76" s="1135"/>
      <c r="XCD76" s="1135"/>
      <c r="XCE76" s="1135"/>
      <c r="XCF76" s="1135"/>
      <c r="XCG76" s="1135"/>
      <c r="XCH76" s="1135"/>
      <c r="XCI76" s="1135"/>
      <c r="XCJ76" s="1135"/>
      <c r="XCK76" s="1135"/>
      <c r="XCL76" s="1135"/>
      <c r="XCM76" s="1135"/>
      <c r="XCN76" s="1135"/>
      <c r="XCO76" s="1135"/>
      <c r="XCP76" s="1135"/>
      <c r="XCQ76" s="1135"/>
      <c r="XCR76" s="1135"/>
      <c r="XCS76" s="1135"/>
      <c r="XCT76" s="1135"/>
      <c r="XCU76" s="1135"/>
      <c r="XCV76" s="1135"/>
      <c r="XCW76" s="1135"/>
      <c r="XCX76" s="1135"/>
      <c r="XCY76" s="1135"/>
      <c r="XCZ76" s="1135"/>
      <c r="XDA76" s="1135"/>
      <c r="XDB76" s="1135"/>
      <c r="XDC76" s="1135"/>
      <c r="XDD76" s="1135"/>
      <c r="XDE76" s="1135"/>
      <c r="XDF76" s="1135"/>
      <c r="XDG76" s="1135"/>
      <c r="XDH76" s="1135"/>
      <c r="XDI76" s="1135"/>
      <c r="XDJ76" s="1135"/>
      <c r="XDK76" s="1135"/>
      <c r="XDL76" s="1135"/>
      <c r="XDM76" s="1135"/>
      <c r="XDN76" s="1135"/>
      <c r="XDO76" s="1135"/>
      <c r="XDP76" s="1135"/>
      <c r="XDQ76" s="1135"/>
      <c r="XDR76" s="1135"/>
      <c r="XDS76" s="1135"/>
      <c r="XDT76" s="1135"/>
      <c r="XDU76" s="1135"/>
      <c r="XDV76" s="1135"/>
      <c r="XDW76" s="1135"/>
      <c r="XDX76" s="1135"/>
      <c r="XDY76" s="1135"/>
      <c r="XDZ76" s="1135"/>
      <c r="XEA76" s="1135"/>
      <c r="XEB76" s="1135"/>
      <c r="XEC76" s="1135"/>
      <c r="XED76" s="1135"/>
      <c r="XEE76" s="1135"/>
      <c r="XEF76" s="1135"/>
      <c r="XEG76" s="1135"/>
      <c r="XEH76" s="1135"/>
      <c r="XEI76" s="1135"/>
      <c r="XEJ76" s="1135"/>
      <c r="XEK76" s="1135"/>
      <c r="XEL76" s="1135"/>
      <c r="XEM76" s="1135"/>
      <c r="XEN76" s="1135"/>
      <c r="XEO76" s="1135"/>
      <c r="XEP76" s="1135"/>
      <c r="XEQ76" s="1135"/>
      <c r="XER76" s="1135"/>
      <c r="XES76" s="1135"/>
      <c r="XET76" s="1135"/>
      <c r="XEU76" s="1135"/>
      <c r="XEV76" s="1135"/>
      <c r="XEW76" s="1135"/>
      <c r="XEX76" s="1135"/>
      <c r="XEY76" s="1135"/>
      <c r="XEZ76" s="1135"/>
      <c r="XFA76" s="1135"/>
      <c r="XFB76" s="1135"/>
      <c r="XFC76" s="1135"/>
    </row>
    <row r="77" spans="1:16383" s="546" customFormat="1" ht="15" customHeight="1" x14ac:dyDescent="0.25">
      <c r="A77" s="1469"/>
      <c r="B77" s="2046" t="s">
        <v>63</v>
      </c>
      <c r="C77" s="2047" t="s">
        <v>64</v>
      </c>
      <c r="D77" s="2073" t="str">
        <f>CONCATENATE("Column ", LEFT(ADDRESS(ROW(LCR!D1),COLUMN(LCR!D1),4), 1))</f>
        <v>Column D</v>
      </c>
      <c r="E77" s="2073" t="str">
        <f>CONCATENATE("Column ", LEFT(ADDRESS(ROW(LCR!E1),COLUMN(LCR!E1),4), 1))</f>
        <v>Column E</v>
      </c>
      <c r="F77" s="2073" t="str">
        <f>CONCATENATE("Column ", LEFT(ADDRESS(ROW(LCR!F1),COLUMN(LCR!F1),4), 1))</f>
        <v>Column F</v>
      </c>
      <c r="G77" s="1895" t="str">
        <f>CONCATENATE("Column ", LEFT(ADDRESS(ROW(LCR!G1),COLUMN(LCR!G1),4), 1))</f>
        <v>Column G</v>
      </c>
      <c r="H77" s="1030"/>
      <c r="I77" s="1030"/>
      <c r="J77" s="1030"/>
      <c r="K77" s="1030"/>
      <c r="L77" s="1030"/>
      <c r="M77" s="1030"/>
      <c r="N77" s="1030"/>
      <c r="O77" s="1030"/>
      <c r="P77" s="1030"/>
      <c r="Q77" s="1030"/>
      <c r="R77" s="1030"/>
      <c r="S77" s="1030"/>
      <c r="T77" s="1030"/>
      <c r="U77" s="1030"/>
      <c r="V77" s="1030"/>
      <c r="AP77" s="690"/>
    </row>
    <row r="78" spans="1:16383" s="546" customFormat="1" ht="15" customHeight="1" x14ac:dyDescent="0.25">
      <c r="A78" s="1469"/>
      <c r="B78" s="665" t="s">
        <v>163</v>
      </c>
      <c r="C78" s="666" t="str">
        <f>LCR!B9</f>
        <v>Check: row 8 ≤ row 7</v>
      </c>
      <c r="D78" s="467" t="str">
        <f>LCR!D9</f>
        <v>Pass</v>
      </c>
      <c r="E78" s="462"/>
      <c r="F78" s="462"/>
      <c r="G78" s="468"/>
      <c r="H78" s="1030"/>
      <c r="I78" s="1030"/>
      <c r="J78" s="1030"/>
      <c r="K78" s="1030"/>
      <c r="L78" s="1030"/>
      <c r="M78" s="1030"/>
      <c r="N78" s="1030"/>
      <c r="O78" s="1030"/>
      <c r="P78" s="1030"/>
      <c r="Q78" s="1030"/>
      <c r="R78" s="1030"/>
      <c r="S78" s="1030"/>
      <c r="T78" s="1030"/>
      <c r="U78" s="1030"/>
      <c r="V78" s="1030"/>
      <c r="AP78" s="690"/>
    </row>
    <row r="79" spans="1:16383" s="546" customFormat="1" ht="15" customHeight="1" x14ac:dyDescent="0.25">
      <c r="A79" s="1469"/>
      <c r="B79" s="600" t="s">
        <v>164</v>
      </c>
      <c r="C79" s="639" t="str">
        <f>LCR!B59</f>
        <v>Check: row 58 ≤ row 57</v>
      </c>
      <c r="D79" s="650" t="str">
        <f>LCR!D59</f>
        <v>Pass</v>
      </c>
      <c r="E79" s="145" t="str">
        <f>LCR!E59</f>
        <v>Pass</v>
      </c>
      <c r="F79" s="145" t="str">
        <f>LCR!F59</f>
        <v>Pass</v>
      </c>
      <c r="G79" s="333" t="str">
        <f>LCR!G59</f>
        <v>Pass</v>
      </c>
      <c r="H79" s="1030"/>
      <c r="I79" s="1030"/>
      <c r="J79" s="1030"/>
      <c r="K79" s="1030"/>
      <c r="L79" s="1030"/>
      <c r="M79" s="1030"/>
      <c r="N79" s="1030"/>
      <c r="O79" s="1030"/>
      <c r="P79" s="1030"/>
      <c r="Q79" s="1030"/>
      <c r="R79" s="1030"/>
      <c r="S79" s="1030"/>
      <c r="T79" s="1030"/>
      <c r="U79" s="1030"/>
      <c r="V79" s="1030"/>
      <c r="AP79" s="690"/>
    </row>
    <row r="80" spans="1:16383" s="546" customFormat="1" ht="15" customHeight="1" x14ac:dyDescent="0.25">
      <c r="A80" s="1469"/>
      <c r="B80" s="600" t="s">
        <v>164</v>
      </c>
      <c r="C80" s="639" t="str">
        <f>LCR!B62</f>
        <v>Check: row 61 ≤ row 60</v>
      </c>
      <c r="D80" s="145" t="str">
        <f>LCR!D62</f>
        <v>Pass</v>
      </c>
      <c r="E80" s="145" t="str">
        <f>LCR!E62</f>
        <v>Pass</v>
      </c>
      <c r="F80" s="145" t="str">
        <f>LCR!F62</f>
        <v>Pass</v>
      </c>
      <c r="G80" s="333" t="str">
        <f>LCR!G62</f>
        <v>Pass</v>
      </c>
      <c r="H80" s="1030"/>
      <c r="I80" s="1030"/>
      <c r="J80" s="1030"/>
      <c r="K80" s="1030"/>
      <c r="L80" s="1030"/>
      <c r="M80" s="1030"/>
      <c r="N80" s="1030"/>
      <c r="O80" s="1030"/>
      <c r="P80" s="1030"/>
      <c r="Q80" s="1030"/>
      <c r="R80" s="1030"/>
      <c r="S80" s="1030"/>
      <c r="T80" s="1030"/>
      <c r="U80" s="1030"/>
      <c r="V80" s="1030"/>
      <c r="AP80" s="690"/>
    </row>
    <row r="81" spans="1:42" s="546" customFormat="1" ht="15" customHeight="1" x14ac:dyDescent="0.25">
      <c r="A81" s="1469"/>
      <c r="B81" s="600" t="s">
        <v>165</v>
      </c>
      <c r="C81" s="639" t="str">
        <f>LCR!B171</f>
        <v>Check: row 170 ≤ sum of rows 163 and 164</v>
      </c>
      <c r="D81" s="145" t="str">
        <f>LCR!D171</f>
        <v>Pass</v>
      </c>
      <c r="E81" s="270"/>
      <c r="F81" s="270"/>
      <c r="G81" s="461"/>
      <c r="H81" s="1030"/>
      <c r="I81" s="1030"/>
      <c r="J81" s="1030"/>
      <c r="K81" s="1030"/>
      <c r="L81" s="1030"/>
      <c r="M81" s="1030"/>
      <c r="N81" s="1030"/>
      <c r="O81" s="1030"/>
      <c r="P81" s="1030"/>
      <c r="Q81" s="1030"/>
      <c r="R81" s="1030"/>
      <c r="S81" s="1030"/>
      <c r="T81" s="1030"/>
      <c r="U81" s="1030"/>
      <c r="V81" s="1030"/>
      <c r="AP81" s="690"/>
    </row>
    <row r="82" spans="1:42" s="546" customFormat="1" ht="15" customHeight="1" x14ac:dyDescent="0.25">
      <c r="A82" s="1469"/>
      <c r="B82" s="600" t="s">
        <v>165</v>
      </c>
      <c r="C82" s="639" t="str">
        <f>LCR!B173</f>
        <v>Check: row 172 ≤ sum of rows 163 and 164</v>
      </c>
      <c r="D82" s="145" t="str">
        <f>LCR!D173</f>
        <v>Pass</v>
      </c>
      <c r="E82" s="270"/>
      <c r="F82" s="270"/>
      <c r="G82" s="461"/>
      <c r="H82" s="1030"/>
      <c r="I82" s="1030"/>
      <c r="J82" s="1030"/>
      <c r="K82" s="1030"/>
      <c r="L82" s="1030"/>
      <c r="M82" s="1030"/>
      <c r="N82" s="1030"/>
      <c r="O82" s="1030"/>
      <c r="P82" s="1030"/>
      <c r="Q82" s="1030"/>
      <c r="R82" s="1030"/>
      <c r="S82" s="1030"/>
      <c r="T82" s="1030"/>
      <c r="U82" s="1030"/>
      <c r="V82" s="1030"/>
      <c r="AP82" s="690"/>
    </row>
    <row r="83" spans="1:42" s="546" customFormat="1" ht="15" customHeight="1" x14ac:dyDescent="0.25">
      <c r="A83" s="1469"/>
      <c r="B83" s="600" t="s">
        <v>165</v>
      </c>
      <c r="C83" s="639" t="str">
        <f>LCR!B175</f>
        <v>Check: row 174 ≤ sum of rows 156 to 164</v>
      </c>
      <c r="D83" s="145" t="str">
        <f>LCR!D175</f>
        <v>Pass</v>
      </c>
      <c r="E83" s="270"/>
      <c r="F83" s="270"/>
      <c r="G83" s="461"/>
      <c r="H83" s="1030"/>
      <c r="I83" s="1030"/>
      <c r="J83" s="1030"/>
      <c r="K83" s="1030"/>
      <c r="L83" s="1030"/>
      <c r="M83" s="1030"/>
      <c r="N83" s="1030"/>
      <c r="O83" s="1030"/>
      <c r="P83" s="1030"/>
      <c r="Q83" s="1030"/>
      <c r="R83" s="1030"/>
      <c r="S83" s="1030"/>
      <c r="T83" s="1030"/>
      <c r="U83" s="1030"/>
      <c r="V83" s="1030"/>
      <c r="AP83" s="690"/>
    </row>
    <row r="84" spans="1:42" s="546" customFormat="1" ht="15" customHeight="1" x14ac:dyDescent="0.25">
      <c r="A84" s="1469"/>
      <c r="B84" s="600" t="s">
        <v>98</v>
      </c>
      <c r="C84" s="639" t="str">
        <f>LCR!B181</f>
        <v>Check: row 180 ≤ row 179</v>
      </c>
      <c r="D84" s="145" t="str">
        <f>LCR!D181</f>
        <v>Pass</v>
      </c>
      <c r="E84" s="145" t="str">
        <f>LCR!E181</f>
        <v>Pass</v>
      </c>
      <c r="F84" s="270"/>
      <c r="G84" s="461"/>
      <c r="H84" s="1030"/>
      <c r="I84" s="1030"/>
      <c r="J84" s="1030"/>
      <c r="K84" s="1030"/>
      <c r="L84" s="1030"/>
      <c r="M84" s="1030"/>
      <c r="N84" s="1030"/>
      <c r="O84" s="1030"/>
      <c r="P84" s="1030"/>
      <c r="Q84" s="1030"/>
      <c r="R84" s="1030"/>
      <c r="S84" s="1030"/>
      <c r="T84" s="1030"/>
      <c r="U84" s="1030"/>
      <c r="V84" s="1030"/>
      <c r="AP84" s="690"/>
    </row>
    <row r="85" spans="1:42" s="546" customFormat="1" ht="15" customHeight="1" x14ac:dyDescent="0.25">
      <c r="A85" s="1469"/>
      <c r="B85" s="600" t="s">
        <v>98</v>
      </c>
      <c r="C85" s="639" t="str">
        <f>LCR!B184</f>
        <v>Check: row 183 ≤ row 182</v>
      </c>
      <c r="D85" s="145" t="str">
        <f>LCR!D184</f>
        <v>Pass</v>
      </c>
      <c r="E85" s="145" t="str">
        <f>LCR!E184</f>
        <v>Pass</v>
      </c>
      <c r="F85" s="270"/>
      <c r="G85" s="461"/>
      <c r="H85" s="1030"/>
      <c r="I85" s="1030"/>
      <c r="J85" s="1030"/>
      <c r="K85" s="1030"/>
      <c r="L85" s="1030"/>
      <c r="M85" s="1030"/>
      <c r="N85" s="1030"/>
      <c r="O85" s="1030"/>
      <c r="P85" s="1030"/>
      <c r="Q85" s="1030"/>
      <c r="R85" s="1030"/>
      <c r="S85" s="1030"/>
      <c r="T85" s="1030"/>
      <c r="U85" s="1030"/>
      <c r="V85" s="1030"/>
      <c r="AP85" s="690"/>
    </row>
    <row r="86" spans="1:42" s="546" customFormat="1" ht="15" customHeight="1" x14ac:dyDescent="0.25">
      <c r="A86" s="1469"/>
      <c r="B86" s="600" t="s">
        <v>98</v>
      </c>
      <c r="C86" s="639" t="str">
        <f>LCR!B187</f>
        <v>Check: row 186 ≤ row 185</v>
      </c>
      <c r="D86" s="145" t="str">
        <f>LCR!D187</f>
        <v>Pass</v>
      </c>
      <c r="E86" s="145" t="str">
        <f>LCR!E187</f>
        <v>Pass</v>
      </c>
      <c r="F86" s="270"/>
      <c r="G86" s="461"/>
      <c r="H86" s="1030"/>
      <c r="I86" s="1030"/>
      <c r="J86" s="1030"/>
      <c r="K86" s="1030"/>
      <c r="L86" s="1030"/>
      <c r="M86" s="1030"/>
      <c r="N86" s="1030"/>
      <c r="O86" s="1030"/>
      <c r="P86" s="1030"/>
      <c r="Q86" s="1030"/>
      <c r="R86" s="1030"/>
      <c r="S86" s="1030"/>
      <c r="T86" s="1030"/>
      <c r="U86" s="1030"/>
      <c r="V86" s="1030"/>
      <c r="AP86" s="690"/>
    </row>
    <row r="87" spans="1:42" s="546" customFormat="1" ht="15" customHeight="1" x14ac:dyDescent="0.25">
      <c r="A87" s="1469"/>
      <c r="B87" s="600" t="s">
        <v>98</v>
      </c>
      <c r="C87" s="639" t="str">
        <f>LCR!B190</f>
        <v>Check: row 189 ≤ row 188</v>
      </c>
      <c r="D87" s="145" t="str">
        <f>LCR!D190</f>
        <v>Pass</v>
      </c>
      <c r="E87" s="145" t="str">
        <f>LCR!E190</f>
        <v>Pass</v>
      </c>
      <c r="F87" s="270"/>
      <c r="G87" s="461"/>
      <c r="H87" s="1030"/>
      <c r="I87" s="1030"/>
      <c r="J87" s="1030"/>
      <c r="K87" s="1030"/>
      <c r="L87" s="1030"/>
      <c r="M87" s="1030"/>
      <c r="N87" s="1030"/>
      <c r="O87" s="1030"/>
      <c r="P87" s="1030"/>
      <c r="Q87" s="1030"/>
      <c r="R87" s="1030"/>
      <c r="S87" s="1030"/>
      <c r="T87" s="1030"/>
      <c r="U87" s="1030"/>
      <c r="V87" s="1030"/>
      <c r="AP87" s="690"/>
    </row>
    <row r="88" spans="1:42" s="546" customFormat="1" ht="15" customHeight="1" x14ac:dyDescent="0.25">
      <c r="A88" s="2074"/>
      <c r="B88" s="600" t="s">
        <v>98</v>
      </c>
      <c r="C88" s="639" t="str">
        <f>LCR!B194</f>
        <v>Check: row 193 ≤ row 192</v>
      </c>
      <c r="D88" s="145" t="str">
        <f>LCR!D194</f>
        <v>Pass</v>
      </c>
      <c r="E88" s="145" t="str">
        <f>LCR!E194</f>
        <v>Pass</v>
      </c>
      <c r="F88" s="270"/>
      <c r="G88" s="461"/>
      <c r="AP88" s="690"/>
    </row>
    <row r="89" spans="1:42" s="546" customFormat="1" ht="15" customHeight="1" x14ac:dyDescent="0.25">
      <c r="A89" s="2074"/>
      <c r="B89" s="600" t="s">
        <v>98</v>
      </c>
      <c r="C89" s="639" t="str">
        <f>LCR!B197</f>
        <v>Check: row 196 ≤ row 195</v>
      </c>
      <c r="D89" s="145" t="str">
        <f>LCR!D197</f>
        <v>Pass</v>
      </c>
      <c r="E89" s="145" t="str">
        <f>LCR!E197</f>
        <v>Pass</v>
      </c>
      <c r="F89" s="270"/>
      <c r="G89" s="461"/>
      <c r="AP89" s="690"/>
    </row>
    <row r="90" spans="1:42" s="546" customFormat="1" ht="15" customHeight="1" x14ac:dyDescent="0.25">
      <c r="A90" s="2074"/>
      <c r="B90" s="600" t="s">
        <v>98</v>
      </c>
      <c r="C90" s="639" t="str">
        <f>LCR!B200</f>
        <v>Check: row 199 ≤ row 198</v>
      </c>
      <c r="D90" s="145" t="str">
        <f>LCR!D200</f>
        <v>Pass</v>
      </c>
      <c r="E90" s="145" t="str">
        <f>LCR!E200</f>
        <v>Pass</v>
      </c>
      <c r="F90" s="270"/>
      <c r="G90" s="461"/>
      <c r="AP90" s="690"/>
    </row>
    <row r="91" spans="1:42" s="546" customFormat="1" ht="15" customHeight="1" x14ac:dyDescent="0.25">
      <c r="A91" s="2074"/>
      <c r="B91" s="600" t="s">
        <v>98</v>
      </c>
      <c r="C91" s="639" t="str">
        <f>LCR!B204</f>
        <v>Check: row 203 ≤ row 202</v>
      </c>
      <c r="D91" s="145" t="str">
        <f>LCR!D204</f>
        <v>Pass</v>
      </c>
      <c r="E91" s="145" t="str">
        <f>LCR!E204</f>
        <v>Pass</v>
      </c>
      <c r="F91" s="270"/>
      <c r="G91" s="461"/>
      <c r="AP91" s="690"/>
    </row>
    <row r="92" spans="1:42" s="546" customFormat="1" ht="15" customHeight="1" x14ac:dyDescent="0.25">
      <c r="A92" s="2074"/>
      <c r="B92" s="600" t="s">
        <v>98</v>
      </c>
      <c r="C92" s="639" t="str">
        <f>LCR!B207</f>
        <v>Check: row 206 ≤ row 205</v>
      </c>
      <c r="D92" s="145" t="str">
        <f>LCR!D207</f>
        <v>Pass</v>
      </c>
      <c r="E92" s="145" t="str">
        <f>LCR!E207</f>
        <v>Pass</v>
      </c>
      <c r="F92" s="270"/>
      <c r="G92" s="461"/>
      <c r="AP92" s="690"/>
    </row>
    <row r="93" spans="1:42" s="546" customFormat="1" ht="15" customHeight="1" x14ac:dyDescent="0.25">
      <c r="A93" s="2074"/>
      <c r="B93" s="600" t="s">
        <v>99</v>
      </c>
      <c r="C93" s="639" t="str">
        <f>LCR!B278</f>
        <v>Check: row 277 ≤ row 276</v>
      </c>
      <c r="D93" s="145" t="str">
        <f>LCR!D278</f>
        <v>Pass</v>
      </c>
      <c r="E93" s="145" t="str">
        <f>LCR!E278</f>
        <v>Pass</v>
      </c>
      <c r="F93" s="270"/>
      <c r="G93" s="461"/>
      <c r="AP93" s="690"/>
    </row>
    <row r="94" spans="1:42" s="546" customFormat="1" ht="15" customHeight="1" x14ac:dyDescent="0.25">
      <c r="A94" s="2074"/>
      <c r="B94" s="600" t="s">
        <v>99</v>
      </c>
      <c r="C94" s="639" t="str">
        <f>LCR!B281</f>
        <v>Check: row 280 ≤ row 279</v>
      </c>
      <c r="D94" s="145" t="str">
        <f>LCR!D281</f>
        <v>Pass</v>
      </c>
      <c r="E94" s="145" t="str">
        <f>LCR!E281</f>
        <v>Pass</v>
      </c>
      <c r="F94" s="270"/>
      <c r="G94" s="461"/>
      <c r="AP94" s="690"/>
    </row>
    <row r="95" spans="1:42" s="546" customFormat="1" ht="15" customHeight="1" x14ac:dyDescent="0.25">
      <c r="A95" s="2074"/>
      <c r="B95" s="600" t="s">
        <v>99</v>
      </c>
      <c r="C95" s="639" t="str">
        <f>LCR!B284</f>
        <v>Check: row 283 ≤ row 282</v>
      </c>
      <c r="D95" s="145" t="str">
        <f>LCR!D284</f>
        <v>Pass</v>
      </c>
      <c r="E95" s="145" t="str">
        <f>LCR!E284</f>
        <v>Pass</v>
      </c>
      <c r="F95" s="270"/>
      <c r="G95" s="461"/>
      <c r="AP95" s="690"/>
    </row>
    <row r="96" spans="1:42" s="546" customFormat="1" ht="15" customHeight="1" x14ac:dyDescent="0.25">
      <c r="A96" s="2074"/>
      <c r="B96" s="600" t="s">
        <v>99</v>
      </c>
      <c r="C96" s="639" t="str">
        <f>LCR!B287</f>
        <v>Check: row 286 ≤ row 285</v>
      </c>
      <c r="D96" s="145" t="str">
        <f>LCR!D287</f>
        <v>Pass</v>
      </c>
      <c r="E96" s="145" t="str">
        <f>LCR!E287</f>
        <v>Pass</v>
      </c>
      <c r="F96" s="270"/>
      <c r="G96" s="461"/>
      <c r="AP96" s="690"/>
    </row>
    <row r="97" spans="1:42" s="546" customFormat="1" ht="15" customHeight="1" x14ac:dyDescent="0.25">
      <c r="A97" s="2074"/>
      <c r="B97" s="600" t="s">
        <v>100</v>
      </c>
      <c r="C97" s="639" t="str">
        <f>LCR!B334</f>
        <v>Check: row 333 ≤ row 332</v>
      </c>
      <c r="D97" s="145" t="str">
        <f>LCR!D334</f>
        <v>Pass</v>
      </c>
      <c r="E97" s="145" t="str">
        <f>LCR!E334</f>
        <v>Pass</v>
      </c>
      <c r="F97" s="270"/>
      <c r="G97" s="461"/>
      <c r="AP97" s="690"/>
    </row>
    <row r="98" spans="1:42" s="546" customFormat="1" ht="15" customHeight="1" x14ac:dyDescent="0.25">
      <c r="A98" s="2074"/>
      <c r="B98" s="600" t="s">
        <v>100</v>
      </c>
      <c r="C98" s="639" t="str">
        <f>LCR!B337</f>
        <v>Check: row 336 ≤ row 335</v>
      </c>
      <c r="D98" s="145" t="str">
        <f>LCR!D337</f>
        <v>Pass</v>
      </c>
      <c r="E98" s="145" t="str">
        <f>LCR!E337</f>
        <v>Pass</v>
      </c>
      <c r="F98" s="270"/>
      <c r="G98" s="461"/>
      <c r="AP98" s="690"/>
    </row>
    <row r="99" spans="1:42" s="546" customFormat="1" ht="15" customHeight="1" x14ac:dyDescent="0.25">
      <c r="A99" s="2074"/>
      <c r="B99" s="600" t="s">
        <v>100</v>
      </c>
      <c r="C99" s="639" t="str">
        <f>LCR!B340</f>
        <v>Check: row 339 ≤ row 338</v>
      </c>
      <c r="D99" s="145" t="str">
        <f>LCR!D340</f>
        <v>Pass</v>
      </c>
      <c r="E99" s="145" t="str">
        <f>LCR!E340</f>
        <v>Pass</v>
      </c>
      <c r="F99" s="270"/>
      <c r="G99" s="461"/>
      <c r="AP99" s="690"/>
    </row>
    <row r="100" spans="1:42" s="546" customFormat="1" ht="15" customHeight="1" x14ac:dyDescent="0.25">
      <c r="A100" s="2074"/>
      <c r="B100" s="600" t="s">
        <v>100</v>
      </c>
      <c r="C100" s="639" t="str">
        <f>LCR!B343</f>
        <v>Check: row 342 ≤ row 341</v>
      </c>
      <c r="D100" s="145" t="str">
        <f>LCR!D343</f>
        <v>Pass</v>
      </c>
      <c r="E100" s="145" t="str">
        <f>LCR!E343</f>
        <v>Pass</v>
      </c>
      <c r="F100" s="270"/>
      <c r="G100" s="461"/>
      <c r="AP100" s="690"/>
    </row>
    <row r="101" spans="1:42" s="546" customFormat="1" ht="15" customHeight="1" x14ac:dyDescent="0.25">
      <c r="A101" s="2074"/>
      <c r="B101" s="600" t="s">
        <v>100</v>
      </c>
      <c r="C101" s="639" t="str">
        <f>LCR!B346</f>
        <v>Check: row 345 ≤ row 344</v>
      </c>
      <c r="D101" s="145" t="str">
        <f>LCR!D346</f>
        <v>Pass</v>
      </c>
      <c r="E101" s="145" t="str">
        <f>LCR!E346</f>
        <v>Pass</v>
      </c>
      <c r="F101" s="270"/>
      <c r="G101" s="461"/>
      <c r="AP101" s="690"/>
    </row>
    <row r="102" spans="1:42" s="546" customFormat="1" ht="15" customHeight="1" x14ac:dyDescent="0.25">
      <c r="A102" s="2074"/>
      <c r="B102" s="600" t="s">
        <v>100</v>
      </c>
      <c r="C102" s="639" t="str">
        <f>LCR!B349</f>
        <v>Check: row 348 ≤ row 347</v>
      </c>
      <c r="D102" s="145" t="str">
        <f>LCR!D349</f>
        <v>Pass</v>
      </c>
      <c r="E102" s="145" t="str">
        <f>LCR!E349</f>
        <v>Pass</v>
      </c>
      <c r="F102" s="270"/>
      <c r="G102" s="461"/>
      <c r="AP102" s="690"/>
    </row>
    <row r="103" spans="1:42" s="546" customFormat="1" ht="15" customHeight="1" x14ac:dyDescent="0.25">
      <c r="A103" s="2074"/>
      <c r="B103" s="600" t="s">
        <v>100</v>
      </c>
      <c r="C103" s="639" t="str">
        <f>LCR!B352</f>
        <v>Check: row 351 ≤ row 350</v>
      </c>
      <c r="D103" s="145" t="str">
        <f>LCR!D352</f>
        <v>Pass</v>
      </c>
      <c r="E103" s="145" t="str">
        <f>LCR!E352</f>
        <v>Pass</v>
      </c>
      <c r="F103" s="270"/>
      <c r="G103" s="461"/>
      <c r="AP103" s="690"/>
    </row>
    <row r="104" spans="1:42" s="546" customFormat="1" ht="15" customHeight="1" x14ac:dyDescent="0.25">
      <c r="A104" s="2074"/>
      <c r="B104" s="600" t="s">
        <v>100</v>
      </c>
      <c r="C104" s="639" t="str">
        <f>LCR!B355</f>
        <v>Check: row 354 ≤ row 353</v>
      </c>
      <c r="D104" s="145" t="str">
        <f>LCR!D355</f>
        <v>Pass</v>
      </c>
      <c r="E104" s="145" t="str">
        <f>LCR!E355</f>
        <v>Pass</v>
      </c>
      <c r="F104" s="270"/>
      <c r="G104" s="461"/>
      <c r="AP104" s="690"/>
    </row>
    <row r="105" spans="1:42" s="546" customFormat="1" ht="15" customHeight="1" x14ac:dyDescent="0.25">
      <c r="A105" s="2074"/>
      <c r="B105" s="600" t="s">
        <v>100</v>
      </c>
      <c r="C105" s="639" t="str">
        <f>LCR!B358</f>
        <v>Check: row 357 ≤ row 356</v>
      </c>
      <c r="D105" s="145" t="str">
        <f>LCR!D358</f>
        <v>Pass</v>
      </c>
      <c r="E105" s="145" t="str">
        <f>LCR!E358</f>
        <v>Pass</v>
      </c>
      <c r="F105" s="270"/>
      <c r="G105" s="461"/>
      <c r="AP105" s="690"/>
    </row>
    <row r="106" spans="1:42" s="546" customFormat="1" ht="15" customHeight="1" x14ac:dyDescent="0.25">
      <c r="A106" s="2074"/>
      <c r="B106" s="600" t="s">
        <v>100</v>
      </c>
      <c r="C106" s="639" t="str">
        <f>LCR!B361</f>
        <v>Check: row 360 ≤ row 359</v>
      </c>
      <c r="D106" s="145" t="str">
        <f>LCR!D361</f>
        <v>Pass</v>
      </c>
      <c r="E106" s="145" t="str">
        <f>LCR!E361</f>
        <v>Pass</v>
      </c>
      <c r="F106" s="270"/>
      <c r="G106" s="461"/>
      <c r="AP106" s="690"/>
    </row>
    <row r="107" spans="1:42" s="546" customFormat="1" ht="15" customHeight="1" x14ac:dyDescent="0.25">
      <c r="A107" s="2074"/>
      <c r="B107" s="600" t="s">
        <v>100</v>
      </c>
      <c r="C107" s="639" t="str">
        <f>LCR!B364</f>
        <v>Check: row 363 ≤ row 362</v>
      </c>
      <c r="D107" s="145" t="str">
        <f>LCR!D364</f>
        <v>Pass</v>
      </c>
      <c r="E107" s="145" t="str">
        <f>LCR!E364</f>
        <v>Pass</v>
      </c>
      <c r="F107" s="270"/>
      <c r="G107" s="461"/>
      <c r="AP107" s="690"/>
    </row>
    <row r="108" spans="1:42" s="546" customFormat="1" ht="15" customHeight="1" x14ac:dyDescent="0.25">
      <c r="A108" s="2074"/>
      <c r="B108" s="600" t="s">
        <v>100</v>
      </c>
      <c r="C108" s="639" t="str">
        <f>LCR!B367</f>
        <v>Check: row 366 ≤ row 365</v>
      </c>
      <c r="D108" s="145" t="str">
        <f>LCR!D367</f>
        <v>Pass</v>
      </c>
      <c r="E108" s="145" t="str">
        <f>LCR!E367</f>
        <v>Pass</v>
      </c>
      <c r="F108" s="270"/>
      <c r="G108" s="461"/>
      <c r="AP108" s="690"/>
    </row>
    <row r="109" spans="1:42" s="546" customFormat="1" ht="15" customHeight="1" x14ac:dyDescent="0.25">
      <c r="A109" s="2074"/>
      <c r="B109" s="600" t="s">
        <v>100</v>
      </c>
      <c r="C109" s="639" t="str">
        <f>LCR!B370</f>
        <v>Check: row 369 ≤ row 368</v>
      </c>
      <c r="D109" s="145" t="str">
        <f>LCR!D370</f>
        <v>Pass</v>
      </c>
      <c r="E109" s="145" t="str">
        <f>LCR!E370</f>
        <v>Pass</v>
      </c>
      <c r="F109" s="270"/>
      <c r="G109" s="461"/>
      <c r="AP109" s="690"/>
    </row>
    <row r="110" spans="1:42" s="546" customFormat="1" ht="15" customHeight="1" x14ac:dyDescent="0.25">
      <c r="A110" s="2074"/>
      <c r="B110" s="600" t="s">
        <v>100</v>
      </c>
      <c r="C110" s="639" t="str">
        <f>LCR!B373</f>
        <v>Check: row 372 ≤ row 371</v>
      </c>
      <c r="D110" s="145" t="str">
        <f>LCR!D373</f>
        <v>Pass</v>
      </c>
      <c r="E110" s="145" t="str">
        <f>LCR!E373</f>
        <v>Pass</v>
      </c>
      <c r="F110" s="270"/>
      <c r="G110" s="461"/>
      <c r="AP110" s="690"/>
    </row>
    <row r="111" spans="1:42" s="546" customFormat="1" ht="15" customHeight="1" x14ac:dyDescent="0.25">
      <c r="A111" s="2074"/>
      <c r="B111" s="600" t="s">
        <v>100</v>
      </c>
      <c r="C111" s="639" t="str">
        <f>LCR!B376</f>
        <v>Check: row 375 ≤ row 374</v>
      </c>
      <c r="D111" s="145" t="str">
        <f>LCR!D376</f>
        <v>Pass</v>
      </c>
      <c r="E111" s="145" t="str">
        <f>LCR!E376</f>
        <v>Pass</v>
      </c>
      <c r="F111" s="270"/>
      <c r="G111" s="461"/>
      <c r="AP111" s="690"/>
    </row>
    <row r="112" spans="1:42" s="546" customFormat="1" ht="15" customHeight="1" x14ac:dyDescent="0.25">
      <c r="A112" s="2074"/>
      <c r="B112" s="600" t="s">
        <v>100</v>
      </c>
      <c r="C112" s="639" t="str">
        <f>LCR!B379</f>
        <v>Check: row 378 ≤ row 377</v>
      </c>
      <c r="D112" s="145" t="str">
        <f>LCR!D379</f>
        <v>Pass</v>
      </c>
      <c r="E112" s="145" t="str">
        <f>LCR!E379</f>
        <v>Pass</v>
      </c>
      <c r="F112" s="270"/>
      <c r="G112" s="461"/>
      <c r="AP112" s="690"/>
    </row>
    <row r="113" spans="1:16383" s="546" customFormat="1" ht="15" customHeight="1" x14ac:dyDescent="0.25">
      <c r="A113" s="2074"/>
      <c r="B113" s="600" t="s">
        <v>100</v>
      </c>
      <c r="C113" s="639" t="str">
        <f>LCR!B382</f>
        <v>Check: row 381 ≤ row 380</v>
      </c>
      <c r="D113" s="145" t="str">
        <f>LCR!D382</f>
        <v>Pass</v>
      </c>
      <c r="E113" s="145" t="str">
        <f>LCR!E382</f>
        <v>Pass</v>
      </c>
      <c r="F113" s="270"/>
      <c r="G113" s="461"/>
      <c r="AP113" s="690"/>
    </row>
    <row r="114" spans="1:16383" s="546" customFormat="1" ht="15" customHeight="1" x14ac:dyDescent="0.25">
      <c r="A114" s="2074"/>
      <c r="B114" s="600" t="s">
        <v>100</v>
      </c>
      <c r="C114" s="639" t="str">
        <f>LCR!B385</f>
        <v>Check: row 384 ≤ row 383</v>
      </c>
      <c r="D114" s="145" t="str">
        <f>LCR!D385</f>
        <v>Pass</v>
      </c>
      <c r="E114" s="145" t="str">
        <f>LCR!E385</f>
        <v>Pass</v>
      </c>
      <c r="F114" s="270"/>
      <c r="G114" s="461"/>
      <c r="AP114" s="690"/>
    </row>
    <row r="115" spans="1:16383" s="546" customFormat="1" ht="15" customHeight="1" x14ac:dyDescent="0.25">
      <c r="A115" s="2074"/>
      <c r="B115" s="600" t="s">
        <v>100</v>
      </c>
      <c r="C115" s="639" t="str">
        <f>LCR!B388</f>
        <v>Check: row 387 ≤ row 386</v>
      </c>
      <c r="D115" s="145" t="str">
        <f>LCR!D388</f>
        <v>Pass</v>
      </c>
      <c r="E115" s="145" t="str">
        <f>LCR!E388</f>
        <v>Pass</v>
      </c>
      <c r="F115" s="270"/>
      <c r="G115" s="461"/>
      <c r="AP115" s="690"/>
    </row>
    <row r="116" spans="1:16383" s="546" customFormat="1" ht="15" customHeight="1" x14ac:dyDescent="0.25">
      <c r="A116" s="2074"/>
      <c r="B116" s="600" t="s">
        <v>100</v>
      </c>
      <c r="C116" s="639" t="str">
        <f>LCR!B391</f>
        <v>Check: row 390 ≤ row 389</v>
      </c>
      <c r="D116" s="145" t="str">
        <f>LCR!D391</f>
        <v>Pass</v>
      </c>
      <c r="E116" s="145" t="str">
        <f>LCR!E391</f>
        <v>Pass</v>
      </c>
      <c r="F116" s="270"/>
      <c r="G116" s="461"/>
      <c r="AP116" s="690"/>
    </row>
    <row r="117" spans="1:16383" s="546" customFormat="1" ht="15" customHeight="1" x14ac:dyDescent="0.25">
      <c r="A117" s="2074"/>
      <c r="B117" s="600" t="s">
        <v>100</v>
      </c>
      <c r="C117" s="639" t="str">
        <f>LCR!B394</f>
        <v>Check: row 393 ≤ row 392</v>
      </c>
      <c r="D117" s="145" t="str">
        <f>LCR!D394</f>
        <v>Pass</v>
      </c>
      <c r="E117" s="145" t="str">
        <f>LCR!E394</f>
        <v>Pass</v>
      </c>
      <c r="F117" s="270"/>
      <c r="G117" s="461"/>
      <c r="AP117" s="690"/>
    </row>
    <row r="118" spans="1:16383" s="546" customFormat="1" ht="15" customHeight="1" x14ac:dyDescent="0.25">
      <c r="A118" s="2074"/>
      <c r="B118" s="600" t="s">
        <v>100</v>
      </c>
      <c r="C118" s="639" t="str">
        <f>LCR!B397</f>
        <v>Check: row 396 ≤ row 395</v>
      </c>
      <c r="D118" s="145" t="str">
        <f>LCR!D397</f>
        <v>Pass</v>
      </c>
      <c r="E118" s="145" t="str">
        <f>LCR!E397</f>
        <v>Pass</v>
      </c>
      <c r="F118" s="270"/>
      <c r="G118" s="461"/>
      <c r="AP118" s="690"/>
    </row>
    <row r="119" spans="1:16383" s="546" customFormat="1" ht="15" customHeight="1" x14ac:dyDescent="0.25">
      <c r="A119" s="2074"/>
      <c r="B119" s="600" t="s">
        <v>100</v>
      </c>
      <c r="C119" s="639" t="str">
        <f>LCR!B400</f>
        <v>Check: row 399 ≤ row 398</v>
      </c>
      <c r="D119" s="145" t="str">
        <f>LCR!D400</f>
        <v>Pass</v>
      </c>
      <c r="E119" s="145" t="str">
        <f>LCR!E400</f>
        <v>Pass</v>
      </c>
      <c r="F119" s="270"/>
      <c r="G119" s="461"/>
      <c r="AP119" s="690"/>
    </row>
    <row r="120" spans="1:16383" s="546" customFormat="1" ht="15" customHeight="1" x14ac:dyDescent="0.25">
      <c r="A120" s="2074"/>
      <c r="B120" s="598" t="s">
        <v>100</v>
      </c>
      <c r="C120" s="1299" t="str">
        <f>LCR!B403</f>
        <v>Check: row 402 ≤ row 401</v>
      </c>
      <c r="D120" s="1329" t="str">
        <f>LCR!D403</f>
        <v>Pass</v>
      </c>
      <c r="E120" s="1329" t="str">
        <f>LCR!E403</f>
        <v>Pass</v>
      </c>
      <c r="F120" s="505"/>
      <c r="G120" s="1330"/>
      <c r="AP120" s="690"/>
    </row>
    <row r="121" spans="1:16383" s="546" customFormat="1" ht="15" customHeight="1" x14ac:dyDescent="0.25">
      <c r="A121" s="2074"/>
      <c r="B121" s="1298" t="s">
        <v>287</v>
      </c>
      <c r="C121" s="639" t="str">
        <f>LCR!G446</f>
        <v>Check: columns D to F should add up to column C</v>
      </c>
      <c r="D121" s="270"/>
      <c r="E121" s="270"/>
      <c r="F121" s="270"/>
      <c r="G121" s="461" t="str">
        <f>LCR!G448</f>
        <v/>
      </c>
      <c r="AP121" s="690"/>
    </row>
    <row r="122" spans="1:16383" s="546" customFormat="1" ht="15" customHeight="1" x14ac:dyDescent="0.25">
      <c r="A122" s="2074"/>
      <c r="B122" s="1298" t="s">
        <v>287</v>
      </c>
      <c r="C122" s="639" t="str">
        <f>LCR!G446</f>
        <v>Check: columns D to F should add up to column C</v>
      </c>
      <c r="D122" s="270"/>
      <c r="E122" s="270"/>
      <c r="F122" s="270"/>
      <c r="G122" s="461" t="str">
        <f>LCR!G449</f>
        <v/>
      </c>
      <c r="AP122" s="690"/>
    </row>
    <row r="123" spans="1:16383" s="546" customFormat="1" ht="15" customHeight="1" x14ac:dyDescent="0.25">
      <c r="A123" s="2074"/>
      <c r="B123" s="1258" t="s">
        <v>287</v>
      </c>
      <c r="C123" s="1297" t="str">
        <f>LCR!G446</f>
        <v>Check: columns D to F should add up to column C</v>
      </c>
      <c r="D123" s="271"/>
      <c r="E123" s="271"/>
      <c r="F123" s="271"/>
      <c r="G123" s="1005" t="str">
        <f>LCR!G450</f>
        <v/>
      </c>
      <c r="AP123" s="690"/>
    </row>
    <row r="124" spans="1:16383" s="546" customFormat="1" ht="15" customHeight="1" x14ac:dyDescent="0.25">
      <c r="A124" s="1469"/>
      <c r="B124" s="1030"/>
      <c r="C124" s="1030"/>
      <c r="D124" s="1030"/>
      <c r="E124" s="1030"/>
      <c r="F124" s="1030"/>
      <c r="G124" s="1030"/>
      <c r="H124" s="1377"/>
      <c r="I124" s="1377"/>
      <c r="J124" s="1377"/>
      <c r="K124" s="1377"/>
      <c r="L124" s="1377"/>
      <c r="M124" s="1377"/>
      <c r="N124" s="1377"/>
      <c r="O124" s="1377"/>
      <c r="P124" s="1377"/>
      <c r="Q124" s="1377"/>
      <c r="R124" s="1377"/>
      <c r="S124" s="1377"/>
      <c r="T124" s="1377"/>
      <c r="U124" s="1377"/>
      <c r="V124" s="1377"/>
      <c r="W124" s="1423"/>
      <c r="AP124" s="690"/>
    </row>
    <row r="125" spans="1:16383" s="546" customFormat="1" ht="45" customHeight="1" x14ac:dyDescent="0.25">
      <c r="A125" s="2068" t="s">
        <v>1222</v>
      </c>
      <c r="B125" s="1792"/>
      <c r="C125" s="1792"/>
      <c r="D125" s="1792"/>
      <c r="E125" s="1792"/>
      <c r="F125" s="1792"/>
      <c r="G125" s="1792"/>
      <c r="H125" s="1792"/>
      <c r="I125" s="1792"/>
      <c r="J125" s="1792"/>
      <c r="K125" s="1792"/>
      <c r="L125" s="1792"/>
      <c r="M125" s="1792"/>
      <c r="N125" s="1792"/>
      <c r="O125" s="1792"/>
      <c r="P125" s="1792"/>
      <c r="Q125" s="1792"/>
      <c r="R125" s="1792"/>
      <c r="S125" s="1792"/>
      <c r="T125" s="1792"/>
      <c r="U125" s="1792"/>
      <c r="V125" s="1792"/>
      <c r="W125" s="1030"/>
      <c r="X125" s="1792"/>
      <c r="Y125" s="1792"/>
      <c r="Z125" s="1792"/>
      <c r="AA125" s="1792"/>
      <c r="AB125" s="1792"/>
      <c r="AC125" s="1792"/>
      <c r="AD125" s="1792"/>
      <c r="AE125" s="1792"/>
      <c r="AF125" s="1792"/>
      <c r="AG125" s="1792"/>
      <c r="AH125" s="1792"/>
      <c r="AI125" s="1792"/>
      <c r="AJ125" s="1792"/>
      <c r="AK125" s="1792"/>
      <c r="AL125" s="1792"/>
      <c r="AM125" s="1792"/>
      <c r="AN125" s="1792"/>
      <c r="AO125" s="1792"/>
      <c r="AP125" s="1793"/>
      <c r="AQ125" s="1135"/>
      <c r="AR125" s="1135"/>
      <c r="AS125" s="1135"/>
      <c r="AT125" s="1135"/>
      <c r="AU125" s="1135"/>
      <c r="AV125" s="1135"/>
      <c r="AW125" s="1135"/>
      <c r="AX125" s="1135"/>
      <c r="AY125" s="1135"/>
      <c r="AZ125" s="1135"/>
      <c r="BA125" s="1135"/>
      <c r="BB125" s="1135"/>
      <c r="BC125" s="1135"/>
      <c r="BD125" s="1135"/>
      <c r="BE125" s="1135"/>
      <c r="BF125" s="1135"/>
      <c r="BG125" s="1135"/>
      <c r="BH125" s="1135"/>
      <c r="BI125" s="1135"/>
      <c r="BJ125" s="1135"/>
      <c r="BK125" s="1135"/>
      <c r="BL125" s="1135"/>
      <c r="BM125" s="1135"/>
      <c r="BN125" s="1135"/>
      <c r="BO125" s="1135"/>
      <c r="BP125" s="1135"/>
      <c r="BQ125" s="1135"/>
      <c r="BR125" s="1135"/>
      <c r="BS125" s="1135"/>
      <c r="BT125" s="1135"/>
      <c r="BU125" s="1135"/>
      <c r="BV125" s="1135"/>
      <c r="BW125" s="1135"/>
      <c r="BX125" s="1135"/>
      <c r="BY125" s="1135"/>
      <c r="BZ125" s="1135"/>
      <c r="CA125" s="1135"/>
      <c r="CB125" s="1135"/>
      <c r="CC125" s="1135"/>
      <c r="CD125" s="1135"/>
      <c r="CE125" s="1135"/>
      <c r="CF125" s="1135"/>
      <c r="CG125" s="1135"/>
      <c r="CH125" s="1135"/>
      <c r="CI125" s="1135"/>
      <c r="CJ125" s="1135"/>
      <c r="CK125" s="1135"/>
      <c r="CL125" s="1135"/>
      <c r="CM125" s="1135"/>
      <c r="CN125" s="1135"/>
      <c r="CO125" s="1135"/>
      <c r="CP125" s="1135"/>
      <c r="CQ125" s="1135"/>
      <c r="CR125" s="1135"/>
      <c r="CS125" s="1135"/>
      <c r="CT125" s="1135"/>
      <c r="CU125" s="1135"/>
      <c r="CV125" s="1135"/>
      <c r="CW125" s="1135"/>
      <c r="CX125" s="1135"/>
      <c r="CY125" s="1135"/>
      <c r="CZ125" s="1135"/>
      <c r="DA125" s="1135"/>
      <c r="DB125" s="1135"/>
      <c r="DC125" s="1135"/>
      <c r="DD125" s="1135"/>
      <c r="DE125" s="1135"/>
      <c r="DF125" s="1135"/>
      <c r="DG125" s="1135"/>
      <c r="DH125" s="1135"/>
      <c r="DI125" s="1135"/>
      <c r="DJ125" s="1135"/>
      <c r="DK125" s="1135"/>
      <c r="DL125" s="1135"/>
      <c r="DM125" s="1135"/>
      <c r="DN125" s="1135"/>
      <c r="DO125" s="1135"/>
      <c r="DP125" s="1135"/>
      <c r="DQ125" s="1135"/>
      <c r="DR125" s="1135"/>
      <c r="DS125" s="1135"/>
      <c r="DT125" s="1135"/>
      <c r="DU125" s="1135"/>
      <c r="DV125" s="1135"/>
      <c r="DW125" s="1135"/>
      <c r="DX125" s="1135"/>
      <c r="DY125" s="1135"/>
      <c r="DZ125" s="1135"/>
      <c r="EA125" s="1135"/>
      <c r="EB125" s="1135"/>
      <c r="EC125" s="1135"/>
      <c r="ED125" s="1135"/>
      <c r="EE125" s="1135"/>
      <c r="EF125" s="1135"/>
      <c r="EG125" s="1135"/>
      <c r="EH125" s="1135"/>
      <c r="EI125" s="1135"/>
      <c r="EJ125" s="1135"/>
      <c r="EK125" s="1135"/>
      <c r="EL125" s="1135"/>
      <c r="EM125" s="1135"/>
      <c r="EN125" s="1135"/>
      <c r="EO125" s="1135"/>
      <c r="EP125" s="1135"/>
      <c r="EQ125" s="1135"/>
      <c r="ER125" s="1135"/>
      <c r="ES125" s="1135"/>
      <c r="ET125" s="1135"/>
      <c r="EU125" s="1135"/>
      <c r="EV125" s="1135"/>
      <c r="EW125" s="1135"/>
      <c r="EX125" s="1135"/>
      <c r="EY125" s="1135"/>
      <c r="EZ125" s="1135"/>
      <c r="FA125" s="1135"/>
      <c r="FB125" s="1135"/>
      <c r="FC125" s="1135"/>
      <c r="FD125" s="1135"/>
      <c r="FE125" s="1135"/>
      <c r="FF125" s="1135"/>
      <c r="FG125" s="1135"/>
      <c r="FH125" s="1135"/>
      <c r="FI125" s="1135"/>
      <c r="FJ125" s="1135"/>
      <c r="FK125" s="1135"/>
      <c r="FL125" s="1135"/>
      <c r="FM125" s="1135"/>
      <c r="FN125" s="1135"/>
      <c r="FO125" s="1135"/>
      <c r="FP125" s="1135"/>
      <c r="FQ125" s="1135"/>
      <c r="FR125" s="1135"/>
      <c r="FS125" s="1135"/>
      <c r="FT125" s="1135"/>
      <c r="FU125" s="1135"/>
      <c r="FV125" s="1135"/>
      <c r="FW125" s="1135"/>
      <c r="FX125" s="1135"/>
      <c r="FY125" s="1135"/>
      <c r="FZ125" s="1135"/>
      <c r="GA125" s="1135"/>
      <c r="GB125" s="1135"/>
      <c r="GC125" s="1135"/>
      <c r="GD125" s="1135"/>
      <c r="GE125" s="1135"/>
      <c r="GF125" s="1135"/>
      <c r="GG125" s="1135"/>
      <c r="GH125" s="1135"/>
      <c r="GI125" s="1135"/>
      <c r="GJ125" s="1135"/>
      <c r="GK125" s="1135"/>
      <c r="GL125" s="1135"/>
      <c r="GM125" s="1135"/>
      <c r="GN125" s="1135"/>
      <c r="GO125" s="1135"/>
      <c r="GP125" s="1135"/>
      <c r="GQ125" s="1135"/>
      <c r="GR125" s="1135"/>
      <c r="GS125" s="1135"/>
      <c r="GT125" s="1135"/>
      <c r="GU125" s="1135"/>
      <c r="GV125" s="1135"/>
      <c r="GW125" s="1135"/>
      <c r="GX125" s="1135"/>
      <c r="GY125" s="1135"/>
      <c r="GZ125" s="1135"/>
      <c r="HA125" s="1135"/>
      <c r="HB125" s="1135"/>
      <c r="HC125" s="1135"/>
      <c r="HD125" s="1135"/>
      <c r="HE125" s="1135"/>
      <c r="HF125" s="1135"/>
      <c r="HG125" s="1135"/>
      <c r="HH125" s="1135"/>
      <c r="HI125" s="1135"/>
      <c r="HJ125" s="1135"/>
      <c r="HK125" s="1135"/>
      <c r="HL125" s="1135"/>
      <c r="HM125" s="1135"/>
      <c r="HN125" s="1135"/>
      <c r="HO125" s="1135"/>
      <c r="HP125" s="1135"/>
      <c r="HQ125" s="1135"/>
      <c r="HR125" s="1135"/>
      <c r="HS125" s="1135"/>
      <c r="HT125" s="1135"/>
      <c r="HU125" s="1135"/>
      <c r="HV125" s="1135"/>
      <c r="HW125" s="1135"/>
      <c r="HX125" s="1135"/>
      <c r="HY125" s="1135"/>
      <c r="HZ125" s="1135"/>
      <c r="IA125" s="1135"/>
      <c r="IB125" s="1135"/>
      <c r="IC125" s="1135"/>
      <c r="ID125" s="1135"/>
      <c r="IE125" s="1135"/>
      <c r="IF125" s="1135"/>
      <c r="IG125" s="1135"/>
      <c r="IH125" s="1135"/>
      <c r="II125" s="1135"/>
      <c r="IJ125" s="1135"/>
      <c r="IK125" s="1135"/>
      <c r="IL125" s="1135"/>
      <c r="IM125" s="1135"/>
      <c r="IN125" s="1135"/>
      <c r="IO125" s="1135"/>
      <c r="IP125" s="1135"/>
      <c r="IQ125" s="1135"/>
      <c r="IR125" s="1135"/>
      <c r="IS125" s="1135"/>
      <c r="IT125" s="1135"/>
      <c r="IU125" s="1135"/>
      <c r="IV125" s="1135"/>
      <c r="IW125" s="1135"/>
      <c r="IX125" s="1135"/>
      <c r="IY125" s="1135"/>
      <c r="IZ125" s="1135"/>
      <c r="JA125" s="1135"/>
      <c r="JB125" s="1135"/>
      <c r="JC125" s="1135"/>
      <c r="JD125" s="1135"/>
      <c r="JE125" s="1135"/>
      <c r="JF125" s="1135"/>
      <c r="JG125" s="1135"/>
      <c r="JH125" s="1135"/>
      <c r="JI125" s="1135"/>
      <c r="JJ125" s="1135"/>
      <c r="JK125" s="1135"/>
      <c r="JL125" s="1135"/>
      <c r="JM125" s="1135"/>
      <c r="JN125" s="1135"/>
      <c r="JO125" s="1135"/>
      <c r="JP125" s="1135"/>
      <c r="JQ125" s="1135"/>
      <c r="JR125" s="1135"/>
      <c r="JS125" s="1135"/>
      <c r="JT125" s="1135"/>
      <c r="JU125" s="1135"/>
      <c r="JV125" s="1135"/>
      <c r="JW125" s="1135"/>
      <c r="JX125" s="1135"/>
      <c r="JY125" s="1135"/>
      <c r="JZ125" s="1135"/>
      <c r="KA125" s="1135"/>
      <c r="KB125" s="1135"/>
      <c r="KC125" s="1135"/>
      <c r="KD125" s="1135"/>
      <c r="KE125" s="1135"/>
      <c r="KF125" s="1135"/>
      <c r="KG125" s="1135"/>
      <c r="KH125" s="1135"/>
      <c r="KI125" s="1135"/>
      <c r="KJ125" s="1135"/>
      <c r="KK125" s="1135"/>
      <c r="KL125" s="1135"/>
      <c r="KM125" s="1135"/>
      <c r="KN125" s="1135"/>
      <c r="KO125" s="1135"/>
      <c r="KP125" s="1135"/>
      <c r="KQ125" s="1135"/>
      <c r="KR125" s="1135"/>
      <c r="KS125" s="1135"/>
      <c r="KT125" s="1135"/>
      <c r="KU125" s="1135"/>
      <c r="KV125" s="1135"/>
      <c r="KW125" s="1135"/>
      <c r="KX125" s="1135"/>
      <c r="KY125" s="1135"/>
      <c r="KZ125" s="1135"/>
      <c r="LA125" s="1135"/>
      <c r="LB125" s="1135"/>
      <c r="LC125" s="1135"/>
      <c r="LD125" s="1135"/>
      <c r="LE125" s="1135"/>
      <c r="LF125" s="1135"/>
      <c r="LG125" s="1135"/>
      <c r="LH125" s="1135"/>
      <c r="LI125" s="1135"/>
      <c r="LJ125" s="1135"/>
      <c r="LK125" s="1135"/>
      <c r="LL125" s="1135"/>
      <c r="LM125" s="1135"/>
      <c r="LN125" s="1135"/>
      <c r="LO125" s="1135"/>
      <c r="LP125" s="1135"/>
      <c r="LQ125" s="1135"/>
      <c r="LR125" s="1135"/>
      <c r="LS125" s="1135"/>
      <c r="LT125" s="1135"/>
      <c r="LU125" s="1135"/>
      <c r="LV125" s="1135"/>
      <c r="LW125" s="1135"/>
      <c r="LX125" s="1135"/>
      <c r="LY125" s="1135"/>
      <c r="LZ125" s="1135"/>
      <c r="MA125" s="1135"/>
      <c r="MB125" s="1135"/>
      <c r="MC125" s="1135"/>
      <c r="MD125" s="1135"/>
      <c r="ME125" s="1135"/>
      <c r="MF125" s="1135"/>
      <c r="MG125" s="1135"/>
      <c r="MH125" s="1135"/>
      <c r="MI125" s="1135"/>
      <c r="MJ125" s="1135"/>
      <c r="MK125" s="1135"/>
      <c r="ML125" s="1135"/>
      <c r="MM125" s="1135"/>
      <c r="MN125" s="1135"/>
      <c r="MO125" s="1135"/>
      <c r="MP125" s="1135"/>
      <c r="MQ125" s="1135"/>
      <c r="MR125" s="1135"/>
      <c r="MS125" s="1135"/>
      <c r="MT125" s="1135"/>
      <c r="MU125" s="1135"/>
      <c r="MV125" s="1135"/>
      <c r="MW125" s="1135"/>
      <c r="MX125" s="1135"/>
      <c r="MY125" s="1135"/>
      <c r="MZ125" s="1135"/>
      <c r="NA125" s="1135"/>
      <c r="NB125" s="1135"/>
      <c r="NC125" s="1135"/>
      <c r="ND125" s="1135"/>
      <c r="NE125" s="1135"/>
      <c r="NF125" s="1135"/>
      <c r="NG125" s="1135"/>
      <c r="NH125" s="1135"/>
      <c r="NI125" s="1135"/>
      <c r="NJ125" s="1135"/>
      <c r="NK125" s="1135"/>
      <c r="NL125" s="1135"/>
      <c r="NM125" s="1135"/>
      <c r="NN125" s="1135"/>
      <c r="NO125" s="1135"/>
      <c r="NP125" s="1135"/>
      <c r="NQ125" s="1135"/>
      <c r="NR125" s="1135"/>
      <c r="NS125" s="1135"/>
      <c r="NT125" s="1135"/>
      <c r="NU125" s="1135"/>
      <c r="NV125" s="1135"/>
      <c r="NW125" s="1135"/>
      <c r="NX125" s="1135"/>
      <c r="NY125" s="1135"/>
      <c r="NZ125" s="1135"/>
      <c r="OA125" s="1135"/>
      <c r="OB125" s="1135"/>
      <c r="OC125" s="1135"/>
      <c r="OD125" s="1135"/>
      <c r="OE125" s="1135"/>
      <c r="OF125" s="1135"/>
      <c r="OG125" s="1135"/>
      <c r="OH125" s="1135"/>
      <c r="OI125" s="1135"/>
      <c r="OJ125" s="1135"/>
      <c r="OK125" s="1135"/>
      <c r="OL125" s="1135"/>
      <c r="OM125" s="1135"/>
      <c r="ON125" s="1135"/>
      <c r="OO125" s="1135"/>
      <c r="OP125" s="1135"/>
      <c r="OQ125" s="1135"/>
      <c r="OR125" s="1135"/>
      <c r="OS125" s="1135"/>
      <c r="OT125" s="1135"/>
      <c r="OU125" s="1135"/>
      <c r="OV125" s="1135"/>
      <c r="OW125" s="1135"/>
      <c r="OX125" s="1135"/>
      <c r="OY125" s="1135"/>
      <c r="OZ125" s="1135"/>
      <c r="PA125" s="1135"/>
      <c r="PB125" s="1135"/>
      <c r="PC125" s="1135"/>
      <c r="PD125" s="1135"/>
      <c r="PE125" s="1135"/>
      <c r="PF125" s="1135"/>
      <c r="PG125" s="1135"/>
      <c r="PH125" s="1135"/>
      <c r="PI125" s="1135"/>
      <c r="PJ125" s="1135"/>
      <c r="PK125" s="1135"/>
      <c r="PL125" s="1135"/>
      <c r="PM125" s="1135"/>
      <c r="PN125" s="1135"/>
      <c r="PO125" s="1135"/>
      <c r="PP125" s="1135"/>
      <c r="PQ125" s="1135"/>
      <c r="PR125" s="1135"/>
      <c r="PS125" s="1135"/>
      <c r="PT125" s="1135"/>
      <c r="PU125" s="1135"/>
      <c r="PV125" s="1135"/>
      <c r="PW125" s="1135"/>
      <c r="PX125" s="1135"/>
      <c r="PY125" s="1135"/>
      <c r="PZ125" s="1135"/>
      <c r="QA125" s="1135"/>
      <c r="QB125" s="1135"/>
      <c r="QC125" s="1135"/>
      <c r="QD125" s="1135"/>
      <c r="QE125" s="1135"/>
      <c r="QF125" s="1135"/>
      <c r="QG125" s="1135"/>
      <c r="QH125" s="1135"/>
      <c r="QI125" s="1135"/>
      <c r="QJ125" s="1135"/>
      <c r="QK125" s="1135"/>
      <c r="QL125" s="1135"/>
      <c r="QM125" s="1135"/>
      <c r="QN125" s="1135"/>
      <c r="QO125" s="1135"/>
      <c r="QP125" s="1135"/>
      <c r="QQ125" s="1135"/>
      <c r="QR125" s="1135"/>
      <c r="QS125" s="1135"/>
      <c r="QT125" s="1135"/>
      <c r="QU125" s="1135"/>
      <c r="QV125" s="1135"/>
      <c r="QW125" s="1135"/>
      <c r="QX125" s="1135"/>
      <c r="QY125" s="1135"/>
      <c r="QZ125" s="1135"/>
      <c r="RA125" s="1135"/>
      <c r="RB125" s="1135"/>
      <c r="RC125" s="1135"/>
      <c r="RD125" s="1135"/>
      <c r="RE125" s="1135"/>
      <c r="RF125" s="1135"/>
      <c r="RG125" s="1135"/>
      <c r="RH125" s="1135"/>
      <c r="RI125" s="1135"/>
      <c r="RJ125" s="1135"/>
      <c r="RK125" s="1135"/>
      <c r="RL125" s="1135"/>
      <c r="RM125" s="1135"/>
      <c r="RN125" s="1135"/>
      <c r="RO125" s="1135"/>
      <c r="RP125" s="1135"/>
      <c r="RQ125" s="1135"/>
      <c r="RR125" s="1135"/>
      <c r="RS125" s="1135"/>
      <c r="RT125" s="1135"/>
      <c r="RU125" s="1135"/>
      <c r="RV125" s="1135"/>
      <c r="RW125" s="1135"/>
      <c r="RX125" s="1135"/>
      <c r="RY125" s="1135"/>
      <c r="RZ125" s="1135"/>
      <c r="SA125" s="1135"/>
      <c r="SB125" s="1135"/>
      <c r="SC125" s="1135"/>
      <c r="SD125" s="1135"/>
      <c r="SE125" s="1135"/>
      <c r="SF125" s="1135"/>
      <c r="SG125" s="1135"/>
      <c r="SH125" s="1135"/>
      <c r="SI125" s="1135"/>
      <c r="SJ125" s="1135"/>
      <c r="SK125" s="1135"/>
      <c r="SL125" s="1135"/>
      <c r="SM125" s="1135"/>
      <c r="SN125" s="1135"/>
      <c r="SO125" s="1135"/>
      <c r="SP125" s="1135"/>
      <c r="SQ125" s="1135"/>
      <c r="SR125" s="1135"/>
      <c r="SS125" s="1135"/>
      <c r="ST125" s="1135"/>
      <c r="SU125" s="1135"/>
      <c r="SV125" s="1135"/>
      <c r="SW125" s="1135"/>
      <c r="SX125" s="1135"/>
      <c r="SY125" s="1135"/>
      <c r="SZ125" s="1135"/>
      <c r="TA125" s="1135"/>
      <c r="TB125" s="1135"/>
      <c r="TC125" s="1135"/>
      <c r="TD125" s="1135"/>
      <c r="TE125" s="1135"/>
      <c r="TF125" s="1135"/>
      <c r="TG125" s="1135"/>
      <c r="TH125" s="1135"/>
      <c r="TI125" s="1135"/>
      <c r="TJ125" s="1135"/>
      <c r="TK125" s="1135"/>
      <c r="TL125" s="1135"/>
      <c r="TM125" s="1135"/>
      <c r="TN125" s="1135"/>
      <c r="TO125" s="1135"/>
      <c r="TP125" s="1135"/>
      <c r="TQ125" s="1135"/>
      <c r="TR125" s="1135"/>
      <c r="TS125" s="1135"/>
      <c r="TT125" s="1135"/>
      <c r="TU125" s="1135"/>
      <c r="TV125" s="1135"/>
      <c r="TW125" s="1135"/>
      <c r="TX125" s="1135"/>
      <c r="TY125" s="1135"/>
      <c r="TZ125" s="1135"/>
      <c r="UA125" s="1135"/>
      <c r="UB125" s="1135"/>
      <c r="UC125" s="1135"/>
      <c r="UD125" s="1135"/>
      <c r="UE125" s="1135"/>
      <c r="UF125" s="1135"/>
      <c r="UG125" s="1135"/>
      <c r="UH125" s="1135"/>
      <c r="UI125" s="1135"/>
      <c r="UJ125" s="1135"/>
      <c r="UK125" s="1135"/>
      <c r="UL125" s="1135"/>
      <c r="UM125" s="1135"/>
      <c r="UN125" s="1135"/>
      <c r="UO125" s="1135"/>
      <c r="UP125" s="1135"/>
      <c r="UQ125" s="1135"/>
      <c r="UR125" s="1135"/>
      <c r="US125" s="1135"/>
      <c r="UT125" s="1135"/>
      <c r="UU125" s="1135"/>
      <c r="UV125" s="1135"/>
      <c r="UW125" s="1135"/>
      <c r="UX125" s="1135"/>
      <c r="UY125" s="1135"/>
      <c r="UZ125" s="1135"/>
      <c r="VA125" s="1135"/>
      <c r="VB125" s="1135"/>
      <c r="VC125" s="1135"/>
      <c r="VD125" s="1135"/>
      <c r="VE125" s="1135"/>
      <c r="VF125" s="1135"/>
      <c r="VG125" s="1135"/>
      <c r="VH125" s="1135"/>
      <c r="VI125" s="1135"/>
      <c r="VJ125" s="1135"/>
      <c r="VK125" s="1135"/>
      <c r="VL125" s="1135"/>
      <c r="VM125" s="1135"/>
      <c r="VN125" s="1135"/>
      <c r="VO125" s="1135"/>
      <c r="VP125" s="1135"/>
      <c r="VQ125" s="1135"/>
      <c r="VR125" s="1135"/>
      <c r="VS125" s="1135"/>
      <c r="VT125" s="1135"/>
      <c r="VU125" s="1135"/>
      <c r="VV125" s="1135"/>
      <c r="VW125" s="1135"/>
      <c r="VX125" s="1135"/>
      <c r="VY125" s="1135"/>
      <c r="VZ125" s="1135"/>
      <c r="WA125" s="1135"/>
      <c r="WB125" s="1135"/>
      <c r="WC125" s="1135"/>
      <c r="WD125" s="1135"/>
      <c r="WE125" s="1135"/>
      <c r="WF125" s="1135"/>
      <c r="WG125" s="1135"/>
      <c r="WH125" s="1135"/>
      <c r="WI125" s="1135"/>
      <c r="WJ125" s="1135"/>
      <c r="WK125" s="1135"/>
      <c r="WL125" s="1135"/>
      <c r="WM125" s="1135"/>
      <c r="WN125" s="1135"/>
      <c r="WO125" s="1135"/>
      <c r="WP125" s="1135"/>
      <c r="WQ125" s="1135"/>
      <c r="WR125" s="1135"/>
      <c r="WS125" s="1135"/>
      <c r="WT125" s="1135"/>
      <c r="WU125" s="1135"/>
      <c r="WV125" s="1135"/>
      <c r="WW125" s="1135"/>
      <c r="WX125" s="1135"/>
      <c r="WY125" s="1135"/>
      <c r="WZ125" s="1135"/>
      <c r="XA125" s="1135"/>
      <c r="XB125" s="1135"/>
      <c r="XC125" s="1135"/>
      <c r="XD125" s="1135"/>
      <c r="XE125" s="1135"/>
      <c r="XF125" s="1135"/>
      <c r="XG125" s="1135"/>
      <c r="XH125" s="1135"/>
      <c r="XI125" s="1135"/>
      <c r="XJ125" s="1135"/>
      <c r="XK125" s="1135"/>
      <c r="XL125" s="1135"/>
      <c r="XM125" s="1135"/>
      <c r="XN125" s="1135"/>
      <c r="XO125" s="1135"/>
      <c r="XP125" s="1135"/>
      <c r="XQ125" s="1135"/>
      <c r="XR125" s="1135"/>
      <c r="XS125" s="1135"/>
      <c r="XT125" s="1135"/>
      <c r="XU125" s="1135"/>
      <c r="XV125" s="1135"/>
      <c r="XW125" s="1135"/>
      <c r="XX125" s="1135"/>
      <c r="XY125" s="1135"/>
      <c r="XZ125" s="1135"/>
      <c r="YA125" s="1135"/>
      <c r="YB125" s="1135"/>
      <c r="YC125" s="1135"/>
      <c r="YD125" s="1135"/>
      <c r="YE125" s="1135"/>
      <c r="YF125" s="1135"/>
      <c r="YG125" s="1135"/>
      <c r="YH125" s="1135"/>
      <c r="YI125" s="1135"/>
      <c r="YJ125" s="1135"/>
      <c r="YK125" s="1135"/>
      <c r="YL125" s="1135"/>
      <c r="YM125" s="1135"/>
      <c r="YN125" s="1135"/>
      <c r="YO125" s="1135"/>
      <c r="YP125" s="1135"/>
      <c r="YQ125" s="1135"/>
      <c r="YR125" s="1135"/>
      <c r="YS125" s="1135"/>
      <c r="YT125" s="1135"/>
      <c r="YU125" s="1135"/>
      <c r="YV125" s="1135"/>
      <c r="YW125" s="1135"/>
      <c r="YX125" s="1135"/>
      <c r="YY125" s="1135"/>
      <c r="YZ125" s="1135"/>
      <c r="ZA125" s="1135"/>
      <c r="ZB125" s="1135"/>
      <c r="ZC125" s="1135"/>
      <c r="ZD125" s="1135"/>
      <c r="ZE125" s="1135"/>
      <c r="ZF125" s="1135"/>
      <c r="ZG125" s="1135"/>
      <c r="ZH125" s="1135"/>
      <c r="ZI125" s="1135"/>
      <c r="ZJ125" s="1135"/>
      <c r="ZK125" s="1135"/>
      <c r="ZL125" s="1135"/>
      <c r="ZM125" s="1135"/>
      <c r="ZN125" s="1135"/>
      <c r="ZO125" s="1135"/>
      <c r="ZP125" s="1135"/>
      <c r="ZQ125" s="1135"/>
      <c r="ZR125" s="1135"/>
      <c r="ZS125" s="1135"/>
      <c r="ZT125" s="1135"/>
      <c r="ZU125" s="1135"/>
      <c r="ZV125" s="1135"/>
      <c r="ZW125" s="1135"/>
      <c r="ZX125" s="1135"/>
      <c r="ZY125" s="1135"/>
      <c r="ZZ125" s="1135"/>
      <c r="AAA125" s="1135"/>
      <c r="AAB125" s="1135"/>
      <c r="AAC125" s="1135"/>
      <c r="AAD125" s="1135"/>
      <c r="AAE125" s="1135"/>
      <c r="AAF125" s="1135"/>
      <c r="AAG125" s="1135"/>
      <c r="AAH125" s="1135"/>
      <c r="AAI125" s="1135"/>
      <c r="AAJ125" s="1135"/>
      <c r="AAK125" s="1135"/>
      <c r="AAL125" s="1135"/>
      <c r="AAM125" s="1135"/>
      <c r="AAN125" s="1135"/>
      <c r="AAO125" s="1135"/>
      <c r="AAP125" s="1135"/>
      <c r="AAQ125" s="1135"/>
      <c r="AAR125" s="1135"/>
      <c r="AAS125" s="1135"/>
      <c r="AAT125" s="1135"/>
      <c r="AAU125" s="1135"/>
      <c r="AAV125" s="1135"/>
      <c r="AAW125" s="1135"/>
      <c r="AAX125" s="1135"/>
      <c r="AAY125" s="1135"/>
      <c r="AAZ125" s="1135"/>
      <c r="ABA125" s="1135"/>
      <c r="ABB125" s="1135"/>
      <c r="ABC125" s="1135"/>
      <c r="ABD125" s="1135"/>
      <c r="ABE125" s="1135"/>
      <c r="ABF125" s="1135"/>
      <c r="ABG125" s="1135"/>
      <c r="ABH125" s="1135"/>
      <c r="ABI125" s="1135"/>
      <c r="ABJ125" s="1135"/>
      <c r="ABK125" s="1135"/>
      <c r="ABL125" s="1135"/>
      <c r="ABM125" s="1135"/>
      <c r="ABN125" s="1135"/>
      <c r="ABO125" s="1135"/>
      <c r="ABP125" s="1135"/>
      <c r="ABQ125" s="1135"/>
      <c r="ABR125" s="1135"/>
      <c r="ABS125" s="1135"/>
      <c r="ABT125" s="1135"/>
      <c r="ABU125" s="1135"/>
      <c r="ABV125" s="1135"/>
      <c r="ABW125" s="1135"/>
      <c r="ABX125" s="1135"/>
      <c r="ABY125" s="1135"/>
      <c r="ABZ125" s="1135"/>
      <c r="ACA125" s="1135"/>
      <c r="ACB125" s="1135"/>
      <c r="ACC125" s="1135"/>
      <c r="ACD125" s="1135"/>
      <c r="ACE125" s="1135"/>
      <c r="ACF125" s="1135"/>
      <c r="ACG125" s="1135"/>
      <c r="ACH125" s="1135"/>
      <c r="ACI125" s="1135"/>
      <c r="ACJ125" s="1135"/>
      <c r="ACK125" s="1135"/>
      <c r="ACL125" s="1135"/>
      <c r="ACM125" s="1135"/>
      <c r="ACN125" s="1135"/>
      <c r="ACO125" s="1135"/>
      <c r="ACP125" s="1135"/>
      <c r="ACQ125" s="1135"/>
      <c r="ACR125" s="1135"/>
      <c r="ACS125" s="1135"/>
      <c r="ACT125" s="1135"/>
      <c r="ACU125" s="1135"/>
      <c r="ACV125" s="1135"/>
      <c r="ACW125" s="1135"/>
      <c r="ACX125" s="1135"/>
      <c r="ACY125" s="1135"/>
      <c r="ACZ125" s="1135"/>
      <c r="ADA125" s="1135"/>
      <c r="ADB125" s="1135"/>
      <c r="ADC125" s="1135"/>
      <c r="ADD125" s="1135"/>
      <c r="ADE125" s="1135"/>
      <c r="ADF125" s="1135"/>
      <c r="ADG125" s="1135"/>
      <c r="ADH125" s="1135"/>
      <c r="ADI125" s="1135"/>
      <c r="ADJ125" s="1135"/>
      <c r="ADK125" s="1135"/>
      <c r="ADL125" s="1135"/>
      <c r="ADM125" s="1135"/>
      <c r="ADN125" s="1135"/>
      <c r="ADO125" s="1135"/>
      <c r="ADP125" s="1135"/>
      <c r="ADQ125" s="1135"/>
      <c r="ADR125" s="1135"/>
      <c r="ADS125" s="1135"/>
      <c r="ADT125" s="1135"/>
      <c r="ADU125" s="1135"/>
      <c r="ADV125" s="1135"/>
      <c r="ADW125" s="1135"/>
      <c r="ADX125" s="1135"/>
      <c r="ADY125" s="1135"/>
      <c r="ADZ125" s="1135"/>
      <c r="AEA125" s="1135"/>
      <c r="AEB125" s="1135"/>
      <c r="AEC125" s="1135"/>
      <c r="AED125" s="1135"/>
      <c r="AEE125" s="1135"/>
      <c r="AEF125" s="1135"/>
      <c r="AEG125" s="1135"/>
      <c r="AEH125" s="1135"/>
      <c r="AEI125" s="1135"/>
      <c r="AEJ125" s="1135"/>
      <c r="AEK125" s="1135"/>
      <c r="AEL125" s="1135"/>
      <c r="AEM125" s="1135"/>
      <c r="AEN125" s="1135"/>
      <c r="AEO125" s="1135"/>
      <c r="AEP125" s="1135"/>
      <c r="AEQ125" s="1135"/>
      <c r="AER125" s="1135"/>
      <c r="AES125" s="1135"/>
      <c r="AET125" s="1135"/>
      <c r="AEU125" s="1135"/>
      <c r="AEV125" s="1135"/>
      <c r="AEW125" s="1135"/>
      <c r="AEX125" s="1135"/>
      <c r="AEY125" s="1135"/>
      <c r="AEZ125" s="1135"/>
      <c r="AFA125" s="1135"/>
      <c r="AFB125" s="1135"/>
      <c r="AFC125" s="1135"/>
      <c r="AFD125" s="1135"/>
      <c r="AFE125" s="1135"/>
      <c r="AFF125" s="1135"/>
      <c r="AFG125" s="1135"/>
      <c r="AFH125" s="1135"/>
      <c r="AFI125" s="1135"/>
      <c r="AFJ125" s="1135"/>
      <c r="AFK125" s="1135"/>
      <c r="AFL125" s="1135"/>
      <c r="AFM125" s="1135"/>
      <c r="AFN125" s="1135"/>
      <c r="AFO125" s="1135"/>
      <c r="AFP125" s="1135"/>
      <c r="AFQ125" s="1135"/>
      <c r="AFR125" s="1135"/>
      <c r="AFS125" s="1135"/>
      <c r="AFT125" s="1135"/>
      <c r="AFU125" s="1135"/>
      <c r="AFV125" s="1135"/>
      <c r="AFW125" s="1135"/>
      <c r="AFX125" s="1135"/>
      <c r="AFY125" s="1135"/>
      <c r="AFZ125" s="1135"/>
      <c r="AGA125" s="1135"/>
      <c r="AGB125" s="1135"/>
      <c r="AGC125" s="1135"/>
      <c r="AGD125" s="1135"/>
      <c r="AGE125" s="1135"/>
      <c r="AGF125" s="1135"/>
      <c r="AGG125" s="1135"/>
      <c r="AGH125" s="1135"/>
      <c r="AGI125" s="1135"/>
      <c r="AGJ125" s="1135"/>
      <c r="AGK125" s="1135"/>
      <c r="AGL125" s="1135"/>
      <c r="AGM125" s="1135"/>
      <c r="AGN125" s="1135"/>
      <c r="AGO125" s="1135"/>
      <c r="AGP125" s="1135"/>
      <c r="AGQ125" s="1135"/>
      <c r="AGR125" s="1135"/>
      <c r="AGS125" s="1135"/>
      <c r="AGT125" s="1135"/>
      <c r="AGU125" s="1135"/>
      <c r="AGV125" s="1135"/>
      <c r="AGW125" s="1135"/>
      <c r="AGX125" s="1135"/>
      <c r="AGY125" s="1135"/>
      <c r="AGZ125" s="1135"/>
      <c r="AHA125" s="1135"/>
      <c r="AHB125" s="1135"/>
      <c r="AHC125" s="1135"/>
      <c r="AHD125" s="1135"/>
      <c r="AHE125" s="1135"/>
      <c r="AHF125" s="1135"/>
      <c r="AHG125" s="1135"/>
      <c r="AHH125" s="1135"/>
      <c r="AHI125" s="1135"/>
      <c r="AHJ125" s="1135"/>
      <c r="AHK125" s="1135"/>
      <c r="AHL125" s="1135"/>
      <c r="AHM125" s="1135"/>
      <c r="AHN125" s="1135"/>
      <c r="AHO125" s="1135"/>
      <c r="AHP125" s="1135"/>
      <c r="AHQ125" s="1135"/>
      <c r="AHR125" s="1135"/>
      <c r="AHS125" s="1135"/>
      <c r="AHT125" s="1135"/>
      <c r="AHU125" s="1135"/>
      <c r="AHV125" s="1135"/>
      <c r="AHW125" s="1135"/>
      <c r="AHX125" s="1135"/>
      <c r="AHY125" s="1135"/>
      <c r="AHZ125" s="1135"/>
      <c r="AIA125" s="1135"/>
      <c r="AIB125" s="1135"/>
      <c r="AIC125" s="1135"/>
      <c r="AID125" s="1135"/>
      <c r="AIE125" s="1135"/>
      <c r="AIF125" s="1135"/>
      <c r="AIG125" s="1135"/>
      <c r="AIH125" s="1135"/>
      <c r="AII125" s="1135"/>
      <c r="AIJ125" s="1135"/>
      <c r="AIK125" s="1135"/>
      <c r="AIL125" s="1135"/>
      <c r="AIM125" s="1135"/>
      <c r="AIN125" s="1135"/>
      <c r="AIO125" s="1135"/>
      <c r="AIP125" s="1135"/>
      <c r="AIQ125" s="1135"/>
      <c r="AIR125" s="1135"/>
      <c r="AIS125" s="1135"/>
      <c r="AIT125" s="1135"/>
      <c r="AIU125" s="1135"/>
      <c r="AIV125" s="1135"/>
      <c r="AIW125" s="1135"/>
      <c r="AIX125" s="1135"/>
      <c r="AIY125" s="1135"/>
      <c r="AIZ125" s="1135"/>
      <c r="AJA125" s="1135"/>
      <c r="AJB125" s="1135"/>
      <c r="AJC125" s="1135"/>
      <c r="AJD125" s="1135"/>
      <c r="AJE125" s="1135"/>
      <c r="AJF125" s="1135"/>
      <c r="AJG125" s="1135"/>
      <c r="AJH125" s="1135"/>
      <c r="AJI125" s="1135"/>
      <c r="AJJ125" s="1135"/>
      <c r="AJK125" s="1135"/>
      <c r="AJL125" s="1135"/>
      <c r="AJM125" s="1135"/>
      <c r="AJN125" s="1135"/>
      <c r="AJO125" s="1135"/>
      <c r="AJP125" s="1135"/>
      <c r="AJQ125" s="1135"/>
      <c r="AJR125" s="1135"/>
      <c r="AJS125" s="1135"/>
      <c r="AJT125" s="1135"/>
      <c r="AJU125" s="1135"/>
      <c r="AJV125" s="1135"/>
      <c r="AJW125" s="1135"/>
      <c r="AJX125" s="1135"/>
      <c r="AJY125" s="1135"/>
      <c r="AJZ125" s="1135"/>
      <c r="AKA125" s="1135"/>
      <c r="AKB125" s="1135"/>
      <c r="AKC125" s="1135"/>
      <c r="AKD125" s="1135"/>
      <c r="AKE125" s="1135"/>
      <c r="AKF125" s="1135"/>
      <c r="AKG125" s="1135"/>
      <c r="AKH125" s="1135"/>
      <c r="AKI125" s="1135"/>
      <c r="AKJ125" s="1135"/>
      <c r="AKK125" s="1135"/>
      <c r="AKL125" s="1135"/>
      <c r="AKM125" s="1135"/>
      <c r="AKN125" s="1135"/>
      <c r="AKO125" s="1135"/>
      <c r="AKP125" s="1135"/>
      <c r="AKQ125" s="1135"/>
      <c r="AKR125" s="1135"/>
      <c r="AKS125" s="1135"/>
      <c r="AKT125" s="1135"/>
      <c r="AKU125" s="1135"/>
      <c r="AKV125" s="1135"/>
      <c r="AKW125" s="1135"/>
      <c r="AKX125" s="1135"/>
      <c r="AKY125" s="1135"/>
      <c r="AKZ125" s="1135"/>
      <c r="ALA125" s="1135"/>
      <c r="ALB125" s="1135"/>
      <c r="ALC125" s="1135"/>
      <c r="ALD125" s="1135"/>
      <c r="ALE125" s="1135"/>
      <c r="ALF125" s="1135"/>
      <c r="ALG125" s="1135"/>
      <c r="ALH125" s="1135"/>
      <c r="ALI125" s="1135"/>
      <c r="ALJ125" s="1135"/>
      <c r="ALK125" s="1135"/>
      <c r="ALL125" s="1135"/>
      <c r="ALM125" s="1135"/>
      <c r="ALN125" s="1135"/>
      <c r="ALO125" s="1135"/>
      <c r="ALP125" s="1135"/>
      <c r="ALQ125" s="1135"/>
      <c r="ALR125" s="1135"/>
      <c r="ALS125" s="1135"/>
      <c r="ALT125" s="1135"/>
      <c r="ALU125" s="1135"/>
      <c r="ALV125" s="1135"/>
      <c r="ALW125" s="1135"/>
      <c r="ALX125" s="1135"/>
      <c r="ALY125" s="1135"/>
      <c r="ALZ125" s="1135"/>
      <c r="AMA125" s="1135"/>
      <c r="AMB125" s="1135"/>
      <c r="AMC125" s="1135"/>
      <c r="AMD125" s="1135"/>
      <c r="AME125" s="1135"/>
      <c r="AMF125" s="1135"/>
      <c r="AMG125" s="1135"/>
      <c r="AMH125" s="1135"/>
      <c r="AMI125" s="1135"/>
      <c r="AMJ125" s="1135"/>
      <c r="AMK125" s="1135"/>
      <c r="AML125" s="1135"/>
      <c r="AMM125" s="1135"/>
      <c r="AMN125" s="1135"/>
      <c r="AMO125" s="1135"/>
      <c r="AMP125" s="1135"/>
      <c r="AMQ125" s="1135"/>
      <c r="AMR125" s="1135"/>
      <c r="AMS125" s="1135"/>
      <c r="AMT125" s="1135"/>
      <c r="AMU125" s="1135"/>
      <c r="AMV125" s="1135"/>
      <c r="AMW125" s="1135"/>
      <c r="AMX125" s="1135"/>
      <c r="AMY125" s="1135"/>
      <c r="AMZ125" s="1135"/>
      <c r="ANA125" s="1135"/>
      <c r="ANB125" s="1135"/>
      <c r="ANC125" s="1135"/>
      <c r="AND125" s="1135"/>
      <c r="ANE125" s="1135"/>
      <c r="ANF125" s="1135"/>
      <c r="ANG125" s="1135"/>
      <c r="ANH125" s="1135"/>
      <c r="ANI125" s="1135"/>
      <c r="ANJ125" s="1135"/>
      <c r="ANK125" s="1135"/>
      <c r="ANL125" s="1135"/>
      <c r="ANM125" s="1135"/>
      <c r="ANN125" s="1135"/>
      <c r="ANO125" s="1135"/>
      <c r="ANP125" s="1135"/>
      <c r="ANQ125" s="1135"/>
      <c r="ANR125" s="1135"/>
      <c r="ANS125" s="1135"/>
      <c r="ANT125" s="1135"/>
      <c r="ANU125" s="1135"/>
      <c r="ANV125" s="1135"/>
      <c r="ANW125" s="1135"/>
      <c r="ANX125" s="1135"/>
      <c r="ANY125" s="1135"/>
      <c r="ANZ125" s="1135"/>
      <c r="AOA125" s="1135"/>
      <c r="AOB125" s="1135"/>
      <c r="AOC125" s="1135"/>
      <c r="AOD125" s="1135"/>
      <c r="AOE125" s="1135"/>
      <c r="AOF125" s="1135"/>
      <c r="AOG125" s="1135"/>
      <c r="AOH125" s="1135"/>
      <c r="AOI125" s="1135"/>
      <c r="AOJ125" s="1135"/>
      <c r="AOK125" s="1135"/>
      <c r="AOL125" s="1135"/>
      <c r="AOM125" s="1135"/>
      <c r="AON125" s="1135"/>
      <c r="AOO125" s="1135"/>
      <c r="AOP125" s="1135"/>
      <c r="AOQ125" s="1135"/>
      <c r="AOR125" s="1135"/>
      <c r="AOS125" s="1135"/>
      <c r="AOT125" s="1135"/>
      <c r="AOU125" s="1135"/>
      <c r="AOV125" s="1135"/>
      <c r="AOW125" s="1135"/>
      <c r="AOX125" s="1135"/>
      <c r="AOY125" s="1135"/>
      <c r="AOZ125" s="1135"/>
      <c r="APA125" s="1135"/>
      <c r="APB125" s="1135"/>
      <c r="APC125" s="1135"/>
      <c r="APD125" s="1135"/>
      <c r="APE125" s="1135"/>
      <c r="APF125" s="1135"/>
      <c r="APG125" s="1135"/>
      <c r="APH125" s="1135"/>
      <c r="API125" s="1135"/>
      <c r="APJ125" s="1135"/>
      <c r="APK125" s="1135"/>
      <c r="APL125" s="1135"/>
      <c r="APM125" s="1135"/>
      <c r="APN125" s="1135"/>
      <c r="APO125" s="1135"/>
      <c r="APP125" s="1135"/>
      <c r="APQ125" s="1135"/>
      <c r="APR125" s="1135"/>
      <c r="APS125" s="1135"/>
      <c r="APT125" s="1135"/>
      <c r="APU125" s="1135"/>
      <c r="APV125" s="1135"/>
      <c r="APW125" s="1135"/>
      <c r="APX125" s="1135"/>
      <c r="APY125" s="1135"/>
      <c r="APZ125" s="1135"/>
      <c r="AQA125" s="1135"/>
      <c r="AQB125" s="1135"/>
      <c r="AQC125" s="1135"/>
      <c r="AQD125" s="1135"/>
      <c r="AQE125" s="1135"/>
      <c r="AQF125" s="1135"/>
      <c r="AQG125" s="1135"/>
      <c r="AQH125" s="1135"/>
      <c r="AQI125" s="1135"/>
      <c r="AQJ125" s="1135"/>
      <c r="AQK125" s="1135"/>
      <c r="AQL125" s="1135"/>
      <c r="AQM125" s="1135"/>
      <c r="AQN125" s="1135"/>
      <c r="AQO125" s="1135"/>
      <c r="AQP125" s="1135"/>
      <c r="AQQ125" s="1135"/>
      <c r="AQR125" s="1135"/>
      <c r="AQS125" s="1135"/>
      <c r="AQT125" s="1135"/>
      <c r="AQU125" s="1135"/>
      <c r="AQV125" s="1135"/>
      <c r="AQW125" s="1135"/>
      <c r="AQX125" s="1135"/>
      <c r="AQY125" s="1135"/>
      <c r="AQZ125" s="1135"/>
      <c r="ARA125" s="1135"/>
      <c r="ARB125" s="1135"/>
      <c r="ARC125" s="1135"/>
      <c r="ARD125" s="1135"/>
      <c r="ARE125" s="1135"/>
      <c r="ARF125" s="1135"/>
      <c r="ARG125" s="1135"/>
      <c r="ARH125" s="1135"/>
      <c r="ARI125" s="1135"/>
      <c r="ARJ125" s="1135"/>
      <c r="ARK125" s="1135"/>
      <c r="ARL125" s="1135"/>
      <c r="ARM125" s="1135"/>
      <c r="ARN125" s="1135"/>
      <c r="ARO125" s="1135"/>
      <c r="ARP125" s="1135"/>
      <c r="ARQ125" s="1135"/>
      <c r="ARR125" s="1135"/>
      <c r="ARS125" s="1135"/>
      <c r="ART125" s="1135"/>
      <c r="ARU125" s="1135"/>
      <c r="ARV125" s="1135"/>
      <c r="ARW125" s="1135"/>
      <c r="ARX125" s="1135"/>
      <c r="ARY125" s="1135"/>
      <c r="ARZ125" s="1135"/>
      <c r="ASA125" s="1135"/>
      <c r="ASB125" s="1135"/>
      <c r="ASC125" s="1135"/>
      <c r="ASD125" s="1135"/>
      <c r="ASE125" s="1135"/>
      <c r="ASF125" s="1135"/>
      <c r="ASG125" s="1135"/>
      <c r="ASH125" s="1135"/>
      <c r="ASI125" s="1135"/>
      <c r="ASJ125" s="1135"/>
      <c r="ASK125" s="1135"/>
      <c r="ASL125" s="1135"/>
      <c r="ASM125" s="1135"/>
      <c r="ASN125" s="1135"/>
      <c r="ASO125" s="1135"/>
      <c r="ASP125" s="1135"/>
      <c r="ASQ125" s="1135"/>
      <c r="ASR125" s="1135"/>
      <c r="ASS125" s="1135"/>
      <c r="AST125" s="1135"/>
      <c r="ASU125" s="1135"/>
      <c r="ASV125" s="1135"/>
      <c r="ASW125" s="1135"/>
      <c r="ASX125" s="1135"/>
      <c r="ASY125" s="1135"/>
      <c r="ASZ125" s="1135"/>
      <c r="ATA125" s="1135"/>
      <c r="ATB125" s="1135"/>
      <c r="ATC125" s="1135"/>
      <c r="ATD125" s="1135"/>
      <c r="ATE125" s="1135"/>
      <c r="ATF125" s="1135"/>
      <c r="ATG125" s="1135"/>
      <c r="ATH125" s="1135"/>
      <c r="ATI125" s="1135"/>
      <c r="ATJ125" s="1135"/>
      <c r="ATK125" s="1135"/>
      <c r="ATL125" s="1135"/>
      <c r="ATM125" s="1135"/>
      <c r="ATN125" s="1135"/>
      <c r="ATO125" s="1135"/>
      <c r="ATP125" s="1135"/>
      <c r="ATQ125" s="1135"/>
      <c r="ATR125" s="1135"/>
      <c r="ATS125" s="1135"/>
      <c r="ATT125" s="1135"/>
      <c r="ATU125" s="1135"/>
      <c r="ATV125" s="1135"/>
      <c r="ATW125" s="1135"/>
      <c r="ATX125" s="1135"/>
      <c r="ATY125" s="1135"/>
      <c r="ATZ125" s="1135"/>
      <c r="AUA125" s="1135"/>
      <c r="AUB125" s="1135"/>
      <c r="AUC125" s="1135"/>
      <c r="AUD125" s="1135"/>
      <c r="AUE125" s="1135"/>
      <c r="AUF125" s="1135"/>
      <c r="AUG125" s="1135"/>
      <c r="AUH125" s="1135"/>
      <c r="AUI125" s="1135"/>
      <c r="AUJ125" s="1135"/>
      <c r="AUK125" s="1135"/>
      <c r="AUL125" s="1135"/>
      <c r="AUM125" s="1135"/>
      <c r="AUN125" s="1135"/>
      <c r="AUO125" s="1135"/>
      <c r="AUP125" s="1135"/>
      <c r="AUQ125" s="1135"/>
      <c r="AUR125" s="1135"/>
      <c r="AUS125" s="1135"/>
      <c r="AUT125" s="1135"/>
      <c r="AUU125" s="1135"/>
      <c r="AUV125" s="1135"/>
      <c r="AUW125" s="1135"/>
      <c r="AUX125" s="1135"/>
      <c r="AUY125" s="1135"/>
      <c r="AUZ125" s="1135"/>
      <c r="AVA125" s="1135"/>
      <c r="AVB125" s="1135"/>
      <c r="AVC125" s="1135"/>
      <c r="AVD125" s="1135"/>
      <c r="AVE125" s="1135"/>
      <c r="AVF125" s="1135"/>
      <c r="AVG125" s="1135"/>
      <c r="AVH125" s="1135"/>
      <c r="AVI125" s="1135"/>
      <c r="AVJ125" s="1135"/>
      <c r="AVK125" s="1135"/>
      <c r="AVL125" s="1135"/>
      <c r="AVM125" s="1135"/>
      <c r="AVN125" s="1135"/>
      <c r="AVO125" s="1135"/>
      <c r="AVP125" s="1135"/>
      <c r="AVQ125" s="1135"/>
      <c r="AVR125" s="1135"/>
      <c r="AVS125" s="1135"/>
      <c r="AVT125" s="1135"/>
      <c r="AVU125" s="1135"/>
      <c r="AVV125" s="1135"/>
      <c r="AVW125" s="1135"/>
      <c r="AVX125" s="1135"/>
      <c r="AVY125" s="1135"/>
      <c r="AVZ125" s="1135"/>
      <c r="AWA125" s="1135"/>
      <c r="AWB125" s="1135"/>
      <c r="AWC125" s="1135"/>
      <c r="AWD125" s="1135"/>
      <c r="AWE125" s="1135"/>
      <c r="AWF125" s="1135"/>
      <c r="AWG125" s="1135"/>
      <c r="AWH125" s="1135"/>
      <c r="AWI125" s="1135"/>
      <c r="AWJ125" s="1135"/>
      <c r="AWK125" s="1135"/>
      <c r="AWL125" s="1135"/>
      <c r="AWM125" s="1135"/>
      <c r="AWN125" s="1135"/>
      <c r="AWO125" s="1135"/>
      <c r="AWP125" s="1135"/>
      <c r="AWQ125" s="1135"/>
      <c r="AWR125" s="1135"/>
      <c r="AWS125" s="1135"/>
      <c r="AWT125" s="1135"/>
      <c r="AWU125" s="1135"/>
      <c r="AWV125" s="1135"/>
      <c r="AWW125" s="1135"/>
      <c r="AWX125" s="1135"/>
      <c r="AWY125" s="1135"/>
      <c r="AWZ125" s="1135"/>
      <c r="AXA125" s="1135"/>
      <c r="AXB125" s="1135"/>
      <c r="AXC125" s="1135"/>
      <c r="AXD125" s="1135"/>
      <c r="AXE125" s="1135"/>
      <c r="AXF125" s="1135"/>
      <c r="AXG125" s="1135"/>
      <c r="AXH125" s="1135"/>
      <c r="AXI125" s="1135"/>
      <c r="AXJ125" s="1135"/>
      <c r="AXK125" s="1135"/>
      <c r="AXL125" s="1135"/>
      <c r="AXM125" s="1135"/>
      <c r="AXN125" s="1135"/>
      <c r="AXO125" s="1135"/>
      <c r="AXP125" s="1135"/>
      <c r="AXQ125" s="1135"/>
      <c r="AXR125" s="1135"/>
      <c r="AXS125" s="1135"/>
      <c r="AXT125" s="1135"/>
      <c r="AXU125" s="1135"/>
      <c r="AXV125" s="1135"/>
      <c r="AXW125" s="1135"/>
      <c r="AXX125" s="1135"/>
      <c r="AXY125" s="1135"/>
      <c r="AXZ125" s="1135"/>
      <c r="AYA125" s="1135"/>
      <c r="AYB125" s="1135"/>
      <c r="AYC125" s="1135"/>
      <c r="AYD125" s="1135"/>
      <c r="AYE125" s="1135"/>
      <c r="AYF125" s="1135"/>
      <c r="AYG125" s="1135"/>
      <c r="AYH125" s="1135"/>
      <c r="AYI125" s="1135"/>
      <c r="AYJ125" s="1135"/>
      <c r="AYK125" s="1135"/>
      <c r="AYL125" s="1135"/>
      <c r="AYM125" s="1135"/>
      <c r="AYN125" s="1135"/>
      <c r="AYO125" s="1135"/>
      <c r="AYP125" s="1135"/>
      <c r="AYQ125" s="1135"/>
      <c r="AYR125" s="1135"/>
      <c r="AYS125" s="1135"/>
      <c r="AYT125" s="1135"/>
      <c r="AYU125" s="1135"/>
      <c r="AYV125" s="1135"/>
      <c r="AYW125" s="1135"/>
      <c r="AYX125" s="1135"/>
      <c r="AYY125" s="1135"/>
      <c r="AYZ125" s="1135"/>
      <c r="AZA125" s="1135"/>
      <c r="AZB125" s="1135"/>
      <c r="AZC125" s="1135"/>
      <c r="AZD125" s="1135"/>
      <c r="AZE125" s="1135"/>
      <c r="AZF125" s="1135"/>
      <c r="AZG125" s="1135"/>
      <c r="AZH125" s="1135"/>
      <c r="AZI125" s="1135"/>
      <c r="AZJ125" s="1135"/>
      <c r="AZK125" s="1135"/>
      <c r="AZL125" s="1135"/>
      <c r="AZM125" s="1135"/>
      <c r="AZN125" s="1135"/>
      <c r="AZO125" s="1135"/>
      <c r="AZP125" s="1135"/>
      <c r="AZQ125" s="1135"/>
      <c r="AZR125" s="1135"/>
      <c r="AZS125" s="1135"/>
      <c r="AZT125" s="1135"/>
      <c r="AZU125" s="1135"/>
      <c r="AZV125" s="1135"/>
      <c r="AZW125" s="1135"/>
      <c r="AZX125" s="1135"/>
      <c r="AZY125" s="1135"/>
      <c r="AZZ125" s="1135"/>
      <c r="BAA125" s="1135"/>
      <c r="BAB125" s="1135"/>
      <c r="BAC125" s="1135"/>
      <c r="BAD125" s="1135"/>
      <c r="BAE125" s="1135"/>
      <c r="BAF125" s="1135"/>
      <c r="BAG125" s="1135"/>
      <c r="BAH125" s="1135"/>
      <c r="BAI125" s="1135"/>
      <c r="BAJ125" s="1135"/>
      <c r="BAK125" s="1135"/>
      <c r="BAL125" s="1135"/>
      <c r="BAM125" s="1135"/>
      <c r="BAN125" s="1135"/>
      <c r="BAO125" s="1135"/>
      <c r="BAP125" s="1135"/>
      <c r="BAQ125" s="1135"/>
      <c r="BAR125" s="1135"/>
      <c r="BAS125" s="1135"/>
      <c r="BAT125" s="1135"/>
      <c r="BAU125" s="1135"/>
      <c r="BAV125" s="1135"/>
      <c r="BAW125" s="1135"/>
      <c r="BAX125" s="1135"/>
      <c r="BAY125" s="1135"/>
      <c r="BAZ125" s="1135"/>
      <c r="BBA125" s="1135"/>
      <c r="BBB125" s="1135"/>
      <c r="BBC125" s="1135"/>
      <c r="BBD125" s="1135"/>
      <c r="BBE125" s="1135"/>
      <c r="BBF125" s="1135"/>
      <c r="BBG125" s="1135"/>
      <c r="BBH125" s="1135"/>
      <c r="BBI125" s="1135"/>
      <c r="BBJ125" s="1135"/>
      <c r="BBK125" s="1135"/>
      <c r="BBL125" s="1135"/>
      <c r="BBM125" s="1135"/>
      <c r="BBN125" s="1135"/>
      <c r="BBO125" s="1135"/>
      <c r="BBP125" s="1135"/>
      <c r="BBQ125" s="1135"/>
      <c r="BBR125" s="1135"/>
      <c r="BBS125" s="1135"/>
      <c r="BBT125" s="1135"/>
      <c r="BBU125" s="1135"/>
      <c r="BBV125" s="1135"/>
      <c r="BBW125" s="1135"/>
      <c r="BBX125" s="1135"/>
      <c r="BBY125" s="1135"/>
      <c r="BBZ125" s="1135"/>
      <c r="BCA125" s="1135"/>
      <c r="BCB125" s="1135"/>
      <c r="BCC125" s="1135"/>
      <c r="BCD125" s="1135"/>
      <c r="BCE125" s="1135"/>
      <c r="BCF125" s="1135"/>
      <c r="BCG125" s="1135"/>
      <c r="BCH125" s="1135"/>
      <c r="BCI125" s="1135"/>
      <c r="BCJ125" s="1135"/>
      <c r="BCK125" s="1135"/>
      <c r="BCL125" s="1135"/>
      <c r="BCM125" s="1135"/>
      <c r="BCN125" s="1135"/>
      <c r="BCO125" s="1135"/>
      <c r="BCP125" s="1135"/>
      <c r="BCQ125" s="1135"/>
      <c r="BCR125" s="1135"/>
      <c r="BCS125" s="1135"/>
      <c r="BCT125" s="1135"/>
      <c r="BCU125" s="1135"/>
      <c r="BCV125" s="1135"/>
      <c r="BCW125" s="1135"/>
      <c r="BCX125" s="1135"/>
      <c r="BCY125" s="1135"/>
      <c r="BCZ125" s="1135"/>
      <c r="BDA125" s="1135"/>
      <c r="BDB125" s="1135"/>
      <c r="BDC125" s="1135"/>
      <c r="BDD125" s="1135"/>
      <c r="BDE125" s="1135"/>
      <c r="BDF125" s="1135"/>
      <c r="BDG125" s="1135"/>
      <c r="BDH125" s="1135"/>
      <c r="BDI125" s="1135"/>
      <c r="BDJ125" s="1135"/>
      <c r="BDK125" s="1135"/>
      <c r="BDL125" s="1135"/>
      <c r="BDM125" s="1135"/>
      <c r="BDN125" s="1135"/>
      <c r="BDO125" s="1135"/>
      <c r="BDP125" s="1135"/>
      <c r="BDQ125" s="1135"/>
      <c r="BDR125" s="1135"/>
      <c r="BDS125" s="1135"/>
      <c r="BDT125" s="1135"/>
      <c r="BDU125" s="1135"/>
      <c r="BDV125" s="1135"/>
      <c r="BDW125" s="1135"/>
      <c r="BDX125" s="1135"/>
      <c r="BDY125" s="1135"/>
      <c r="BDZ125" s="1135"/>
      <c r="BEA125" s="1135"/>
      <c r="BEB125" s="1135"/>
      <c r="BEC125" s="1135"/>
      <c r="BED125" s="1135"/>
      <c r="BEE125" s="1135"/>
      <c r="BEF125" s="1135"/>
      <c r="BEG125" s="1135"/>
      <c r="BEH125" s="1135"/>
      <c r="BEI125" s="1135"/>
      <c r="BEJ125" s="1135"/>
      <c r="BEK125" s="1135"/>
      <c r="BEL125" s="1135"/>
      <c r="BEM125" s="1135"/>
      <c r="BEN125" s="1135"/>
      <c r="BEO125" s="1135"/>
      <c r="BEP125" s="1135"/>
      <c r="BEQ125" s="1135"/>
      <c r="BER125" s="1135"/>
      <c r="BES125" s="1135"/>
      <c r="BET125" s="1135"/>
      <c r="BEU125" s="1135"/>
      <c r="BEV125" s="1135"/>
      <c r="BEW125" s="1135"/>
      <c r="BEX125" s="1135"/>
      <c r="BEY125" s="1135"/>
      <c r="BEZ125" s="1135"/>
      <c r="BFA125" s="1135"/>
      <c r="BFB125" s="1135"/>
      <c r="BFC125" s="1135"/>
      <c r="BFD125" s="1135"/>
      <c r="BFE125" s="1135"/>
      <c r="BFF125" s="1135"/>
      <c r="BFG125" s="1135"/>
      <c r="BFH125" s="1135"/>
      <c r="BFI125" s="1135"/>
      <c r="BFJ125" s="1135"/>
      <c r="BFK125" s="1135"/>
      <c r="BFL125" s="1135"/>
      <c r="BFM125" s="1135"/>
      <c r="BFN125" s="1135"/>
      <c r="BFO125" s="1135"/>
      <c r="BFP125" s="1135"/>
      <c r="BFQ125" s="1135"/>
      <c r="BFR125" s="1135"/>
      <c r="BFS125" s="1135"/>
      <c r="BFT125" s="1135"/>
      <c r="BFU125" s="1135"/>
      <c r="BFV125" s="1135"/>
      <c r="BFW125" s="1135"/>
      <c r="BFX125" s="1135"/>
      <c r="BFY125" s="1135"/>
      <c r="BFZ125" s="1135"/>
      <c r="BGA125" s="1135"/>
      <c r="BGB125" s="1135"/>
      <c r="BGC125" s="1135"/>
      <c r="BGD125" s="1135"/>
      <c r="BGE125" s="1135"/>
      <c r="BGF125" s="1135"/>
      <c r="BGG125" s="1135"/>
      <c r="BGH125" s="1135"/>
      <c r="BGI125" s="1135"/>
      <c r="BGJ125" s="1135"/>
      <c r="BGK125" s="1135"/>
      <c r="BGL125" s="1135"/>
      <c r="BGM125" s="1135"/>
      <c r="BGN125" s="1135"/>
      <c r="BGO125" s="1135"/>
      <c r="BGP125" s="1135"/>
      <c r="BGQ125" s="1135"/>
      <c r="BGR125" s="1135"/>
      <c r="BGS125" s="1135"/>
      <c r="BGT125" s="1135"/>
      <c r="BGU125" s="1135"/>
      <c r="BGV125" s="1135"/>
      <c r="BGW125" s="1135"/>
      <c r="BGX125" s="1135"/>
      <c r="BGY125" s="1135"/>
      <c r="BGZ125" s="1135"/>
      <c r="BHA125" s="1135"/>
      <c r="BHB125" s="1135"/>
      <c r="BHC125" s="1135"/>
      <c r="BHD125" s="1135"/>
      <c r="BHE125" s="1135"/>
      <c r="BHF125" s="1135"/>
      <c r="BHG125" s="1135"/>
      <c r="BHH125" s="1135"/>
      <c r="BHI125" s="1135"/>
      <c r="BHJ125" s="1135"/>
      <c r="BHK125" s="1135"/>
      <c r="BHL125" s="1135"/>
      <c r="BHM125" s="1135"/>
      <c r="BHN125" s="1135"/>
      <c r="BHO125" s="1135"/>
      <c r="BHP125" s="1135"/>
      <c r="BHQ125" s="1135"/>
      <c r="BHR125" s="1135"/>
      <c r="BHS125" s="1135"/>
      <c r="BHT125" s="1135"/>
      <c r="BHU125" s="1135"/>
      <c r="BHV125" s="1135"/>
      <c r="BHW125" s="1135"/>
      <c r="BHX125" s="1135"/>
      <c r="BHY125" s="1135"/>
      <c r="BHZ125" s="1135"/>
      <c r="BIA125" s="1135"/>
      <c r="BIB125" s="1135"/>
      <c r="BIC125" s="1135"/>
      <c r="BID125" s="1135"/>
      <c r="BIE125" s="1135"/>
      <c r="BIF125" s="1135"/>
      <c r="BIG125" s="1135"/>
      <c r="BIH125" s="1135"/>
      <c r="BII125" s="1135"/>
      <c r="BIJ125" s="1135"/>
      <c r="BIK125" s="1135"/>
      <c r="BIL125" s="1135"/>
      <c r="BIM125" s="1135"/>
      <c r="BIN125" s="1135"/>
      <c r="BIO125" s="1135"/>
      <c r="BIP125" s="1135"/>
      <c r="BIQ125" s="1135"/>
      <c r="BIR125" s="1135"/>
      <c r="BIS125" s="1135"/>
      <c r="BIT125" s="1135"/>
      <c r="BIU125" s="1135"/>
      <c r="BIV125" s="1135"/>
      <c r="BIW125" s="1135"/>
      <c r="BIX125" s="1135"/>
      <c r="BIY125" s="1135"/>
      <c r="BIZ125" s="1135"/>
      <c r="BJA125" s="1135"/>
      <c r="BJB125" s="1135"/>
      <c r="BJC125" s="1135"/>
      <c r="BJD125" s="1135"/>
      <c r="BJE125" s="1135"/>
      <c r="BJF125" s="1135"/>
      <c r="BJG125" s="1135"/>
      <c r="BJH125" s="1135"/>
      <c r="BJI125" s="1135"/>
      <c r="BJJ125" s="1135"/>
      <c r="BJK125" s="1135"/>
      <c r="BJL125" s="1135"/>
      <c r="BJM125" s="1135"/>
      <c r="BJN125" s="1135"/>
      <c r="BJO125" s="1135"/>
      <c r="BJP125" s="1135"/>
      <c r="BJQ125" s="1135"/>
      <c r="BJR125" s="1135"/>
      <c r="BJS125" s="1135"/>
      <c r="BJT125" s="1135"/>
      <c r="BJU125" s="1135"/>
      <c r="BJV125" s="1135"/>
      <c r="BJW125" s="1135"/>
      <c r="BJX125" s="1135"/>
      <c r="BJY125" s="1135"/>
      <c r="BJZ125" s="1135"/>
      <c r="BKA125" s="1135"/>
      <c r="BKB125" s="1135"/>
      <c r="BKC125" s="1135"/>
      <c r="BKD125" s="1135"/>
      <c r="BKE125" s="1135"/>
      <c r="BKF125" s="1135"/>
      <c r="BKG125" s="1135"/>
      <c r="BKH125" s="1135"/>
      <c r="BKI125" s="1135"/>
      <c r="BKJ125" s="1135"/>
      <c r="BKK125" s="1135"/>
      <c r="BKL125" s="1135"/>
      <c r="BKM125" s="1135"/>
      <c r="BKN125" s="1135"/>
      <c r="BKO125" s="1135"/>
      <c r="BKP125" s="1135"/>
      <c r="BKQ125" s="1135"/>
      <c r="BKR125" s="1135"/>
      <c r="BKS125" s="1135"/>
      <c r="BKT125" s="1135"/>
      <c r="BKU125" s="1135"/>
      <c r="BKV125" s="1135"/>
      <c r="BKW125" s="1135"/>
      <c r="BKX125" s="1135"/>
      <c r="BKY125" s="1135"/>
      <c r="BKZ125" s="1135"/>
      <c r="BLA125" s="1135"/>
      <c r="BLB125" s="1135"/>
      <c r="BLC125" s="1135"/>
      <c r="BLD125" s="1135"/>
      <c r="BLE125" s="1135"/>
      <c r="BLF125" s="1135"/>
      <c r="BLG125" s="1135"/>
      <c r="BLH125" s="1135"/>
      <c r="BLI125" s="1135"/>
      <c r="BLJ125" s="1135"/>
      <c r="BLK125" s="1135"/>
      <c r="BLL125" s="1135"/>
      <c r="BLM125" s="1135"/>
      <c r="BLN125" s="1135"/>
      <c r="BLO125" s="1135"/>
      <c r="BLP125" s="1135"/>
      <c r="BLQ125" s="1135"/>
      <c r="BLR125" s="1135"/>
      <c r="BLS125" s="1135"/>
      <c r="BLT125" s="1135"/>
      <c r="BLU125" s="1135"/>
      <c r="BLV125" s="1135"/>
      <c r="BLW125" s="1135"/>
      <c r="BLX125" s="1135"/>
      <c r="BLY125" s="1135"/>
      <c r="BLZ125" s="1135"/>
      <c r="BMA125" s="1135"/>
      <c r="BMB125" s="1135"/>
      <c r="BMC125" s="1135"/>
      <c r="BMD125" s="1135"/>
      <c r="BME125" s="1135"/>
      <c r="BMF125" s="1135"/>
      <c r="BMG125" s="1135"/>
      <c r="BMH125" s="1135"/>
      <c r="BMI125" s="1135"/>
      <c r="BMJ125" s="1135"/>
      <c r="BMK125" s="1135"/>
      <c r="BML125" s="1135"/>
      <c r="BMM125" s="1135"/>
      <c r="BMN125" s="1135"/>
      <c r="BMO125" s="1135"/>
      <c r="BMP125" s="1135"/>
      <c r="BMQ125" s="1135"/>
      <c r="BMR125" s="1135"/>
      <c r="BMS125" s="1135"/>
      <c r="BMT125" s="1135"/>
      <c r="BMU125" s="1135"/>
      <c r="BMV125" s="1135"/>
      <c r="BMW125" s="1135"/>
      <c r="BMX125" s="1135"/>
      <c r="BMY125" s="1135"/>
      <c r="BMZ125" s="1135"/>
      <c r="BNA125" s="1135"/>
      <c r="BNB125" s="1135"/>
      <c r="BNC125" s="1135"/>
      <c r="BND125" s="1135"/>
      <c r="BNE125" s="1135"/>
      <c r="BNF125" s="1135"/>
      <c r="BNG125" s="1135"/>
      <c r="BNH125" s="1135"/>
      <c r="BNI125" s="1135"/>
      <c r="BNJ125" s="1135"/>
      <c r="BNK125" s="1135"/>
      <c r="BNL125" s="1135"/>
      <c r="BNM125" s="1135"/>
      <c r="BNN125" s="1135"/>
      <c r="BNO125" s="1135"/>
      <c r="BNP125" s="1135"/>
      <c r="BNQ125" s="1135"/>
      <c r="BNR125" s="1135"/>
      <c r="BNS125" s="1135"/>
      <c r="BNT125" s="1135"/>
      <c r="BNU125" s="1135"/>
      <c r="BNV125" s="1135"/>
      <c r="BNW125" s="1135"/>
      <c r="BNX125" s="1135"/>
      <c r="BNY125" s="1135"/>
      <c r="BNZ125" s="1135"/>
      <c r="BOA125" s="1135"/>
      <c r="BOB125" s="1135"/>
      <c r="BOC125" s="1135"/>
      <c r="BOD125" s="1135"/>
      <c r="BOE125" s="1135"/>
      <c r="BOF125" s="1135"/>
      <c r="BOG125" s="1135"/>
      <c r="BOH125" s="1135"/>
      <c r="BOI125" s="1135"/>
      <c r="BOJ125" s="1135"/>
      <c r="BOK125" s="1135"/>
      <c r="BOL125" s="1135"/>
      <c r="BOM125" s="1135"/>
      <c r="BON125" s="1135"/>
      <c r="BOO125" s="1135"/>
      <c r="BOP125" s="1135"/>
      <c r="BOQ125" s="1135"/>
      <c r="BOR125" s="1135"/>
      <c r="BOS125" s="1135"/>
      <c r="BOT125" s="1135"/>
      <c r="BOU125" s="1135"/>
      <c r="BOV125" s="1135"/>
      <c r="BOW125" s="1135"/>
      <c r="BOX125" s="1135"/>
      <c r="BOY125" s="1135"/>
      <c r="BOZ125" s="1135"/>
      <c r="BPA125" s="1135"/>
      <c r="BPB125" s="1135"/>
      <c r="BPC125" s="1135"/>
      <c r="BPD125" s="1135"/>
      <c r="BPE125" s="1135"/>
      <c r="BPF125" s="1135"/>
      <c r="BPG125" s="1135"/>
      <c r="BPH125" s="1135"/>
      <c r="BPI125" s="1135"/>
      <c r="BPJ125" s="1135"/>
      <c r="BPK125" s="1135"/>
      <c r="BPL125" s="1135"/>
      <c r="BPM125" s="1135"/>
      <c r="BPN125" s="1135"/>
      <c r="BPO125" s="1135"/>
      <c r="BPP125" s="1135"/>
      <c r="BPQ125" s="1135"/>
      <c r="BPR125" s="1135"/>
      <c r="BPS125" s="1135"/>
      <c r="BPT125" s="1135"/>
      <c r="BPU125" s="1135"/>
      <c r="BPV125" s="1135"/>
      <c r="BPW125" s="1135"/>
      <c r="BPX125" s="1135"/>
      <c r="BPY125" s="1135"/>
      <c r="BPZ125" s="1135"/>
      <c r="BQA125" s="1135"/>
      <c r="BQB125" s="1135"/>
      <c r="BQC125" s="1135"/>
      <c r="BQD125" s="1135"/>
      <c r="BQE125" s="1135"/>
      <c r="BQF125" s="1135"/>
      <c r="BQG125" s="1135"/>
      <c r="BQH125" s="1135"/>
      <c r="BQI125" s="1135"/>
      <c r="BQJ125" s="1135"/>
      <c r="BQK125" s="1135"/>
      <c r="BQL125" s="1135"/>
      <c r="BQM125" s="1135"/>
      <c r="BQN125" s="1135"/>
      <c r="BQO125" s="1135"/>
      <c r="BQP125" s="1135"/>
      <c r="BQQ125" s="1135"/>
      <c r="BQR125" s="1135"/>
      <c r="BQS125" s="1135"/>
      <c r="BQT125" s="1135"/>
      <c r="BQU125" s="1135"/>
      <c r="BQV125" s="1135"/>
      <c r="BQW125" s="1135"/>
      <c r="BQX125" s="1135"/>
      <c r="BQY125" s="1135"/>
      <c r="BQZ125" s="1135"/>
      <c r="BRA125" s="1135"/>
      <c r="BRB125" s="1135"/>
      <c r="BRC125" s="1135"/>
      <c r="BRD125" s="1135"/>
      <c r="BRE125" s="1135"/>
      <c r="BRF125" s="1135"/>
      <c r="BRG125" s="1135"/>
      <c r="BRH125" s="1135"/>
      <c r="BRI125" s="1135"/>
      <c r="BRJ125" s="1135"/>
      <c r="BRK125" s="1135"/>
      <c r="BRL125" s="1135"/>
      <c r="BRM125" s="1135"/>
      <c r="BRN125" s="1135"/>
      <c r="BRO125" s="1135"/>
      <c r="BRP125" s="1135"/>
      <c r="BRQ125" s="1135"/>
      <c r="BRR125" s="1135"/>
      <c r="BRS125" s="1135"/>
      <c r="BRT125" s="1135"/>
      <c r="BRU125" s="1135"/>
      <c r="BRV125" s="1135"/>
      <c r="BRW125" s="1135"/>
      <c r="BRX125" s="1135"/>
      <c r="BRY125" s="1135"/>
      <c r="BRZ125" s="1135"/>
      <c r="BSA125" s="1135"/>
      <c r="BSB125" s="1135"/>
      <c r="BSC125" s="1135"/>
      <c r="BSD125" s="1135"/>
      <c r="BSE125" s="1135"/>
      <c r="BSF125" s="1135"/>
      <c r="BSG125" s="1135"/>
      <c r="BSH125" s="1135"/>
      <c r="BSI125" s="1135"/>
      <c r="BSJ125" s="1135"/>
      <c r="BSK125" s="1135"/>
      <c r="BSL125" s="1135"/>
      <c r="BSM125" s="1135"/>
      <c r="BSN125" s="1135"/>
      <c r="BSO125" s="1135"/>
      <c r="BSP125" s="1135"/>
      <c r="BSQ125" s="1135"/>
      <c r="BSR125" s="1135"/>
      <c r="BSS125" s="1135"/>
      <c r="BST125" s="1135"/>
      <c r="BSU125" s="1135"/>
      <c r="BSV125" s="1135"/>
      <c r="BSW125" s="1135"/>
      <c r="BSX125" s="1135"/>
      <c r="BSY125" s="1135"/>
      <c r="BSZ125" s="1135"/>
      <c r="BTA125" s="1135"/>
      <c r="BTB125" s="1135"/>
      <c r="BTC125" s="1135"/>
      <c r="BTD125" s="1135"/>
      <c r="BTE125" s="1135"/>
      <c r="BTF125" s="1135"/>
      <c r="BTG125" s="1135"/>
      <c r="BTH125" s="1135"/>
      <c r="BTI125" s="1135"/>
      <c r="BTJ125" s="1135"/>
      <c r="BTK125" s="1135"/>
      <c r="BTL125" s="1135"/>
      <c r="BTM125" s="1135"/>
      <c r="BTN125" s="1135"/>
      <c r="BTO125" s="1135"/>
      <c r="BTP125" s="1135"/>
      <c r="BTQ125" s="1135"/>
      <c r="BTR125" s="1135"/>
      <c r="BTS125" s="1135"/>
      <c r="BTT125" s="1135"/>
      <c r="BTU125" s="1135"/>
      <c r="BTV125" s="1135"/>
      <c r="BTW125" s="1135"/>
      <c r="BTX125" s="1135"/>
      <c r="BTY125" s="1135"/>
      <c r="BTZ125" s="1135"/>
      <c r="BUA125" s="1135"/>
      <c r="BUB125" s="1135"/>
      <c r="BUC125" s="1135"/>
      <c r="BUD125" s="1135"/>
      <c r="BUE125" s="1135"/>
      <c r="BUF125" s="1135"/>
      <c r="BUG125" s="1135"/>
      <c r="BUH125" s="1135"/>
      <c r="BUI125" s="1135"/>
      <c r="BUJ125" s="1135"/>
      <c r="BUK125" s="1135"/>
      <c r="BUL125" s="1135"/>
      <c r="BUM125" s="1135"/>
      <c r="BUN125" s="1135"/>
      <c r="BUO125" s="1135"/>
      <c r="BUP125" s="1135"/>
      <c r="BUQ125" s="1135"/>
      <c r="BUR125" s="1135"/>
      <c r="BUS125" s="1135"/>
      <c r="BUT125" s="1135"/>
      <c r="BUU125" s="1135"/>
      <c r="BUV125" s="1135"/>
      <c r="BUW125" s="1135"/>
      <c r="BUX125" s="1135"/>
      <c r="BUY125" s="1135"/>
      <c r="BUZ125" s="1135"/>
      <c r="BVA125" s="1135"/>
      <c r="BVB125" s="1135"/>
      <c r="BVC125" s="1135"/>
      <c r="BVD125" s="1135"/>
      <c r="BVE125" s="1135"/>
      <c r="BVF125" s="1135"/>
      <c r="BVG125" s="1135"/>
      <c r="BVH125" s="1135"/>
      <c r="BVI125" s="1135"/>
      <c r="BVJ125" s="1135"/>
      <c r="BVK125" s="1135"/>
      <c r="BVL125" s="1135"/>
      <c r="BVM125" s="1135"/>
      <c r="BVN125" s="1135"/>
      <c r="BVO125" s="1135"/>
      <c r="BVP125" s="1135"/>
      <c r="BVQ125" s="1135"/>
      <c r="BVR125" s="1135"/>
      <c r="BVS125" s="1135"/>
      <c r="BVT125" s="1135"/>
      <c r="BVU125" s="1135"/>
      <c r="BVV125" s="1135"/>
      <c r="BVW125" s="1135"/>
      <c r="BVX125" s="1135"/>
      <c r="BVY125" s="1135"/>
      <c r="BVZ125" s="1135"/>
      <c r="BWA125" s="1135"/>
      <c r="BWB125" s="1135"/>
      <c r="BWC125" s="1135"/>
      <c r="BWD125" s="1135"/>
      <c r="BWE125" s="1135"/>
      <c r="BWF125" s="1135"/>
      <c r="BWG125" s="1135"/>
      <c r="BWH125" s="1135"/>
      <c r="BWI125" s="1135"/>
      <c r="BWJ125" s="1135"/>
      <c r="BWK125" s="1135"/>
      <c r="BWL125" s="1135"/>
      <c r="BWM125" s="1135"/>
      <c r="BWN125" s="1135"/>
      <c r="BWO125" s="1135"/>
      <c r="BWP125" s="1135"/>
      <c r="BWQ125" s="1135"/>
      <c r="BWR125" s="1135"/>
      <c r="BWS125" s="1135"/>
      <c r="BWT125" s="1135"/>
      <c r="BWU125" s="1135"/>
      <c r="BWV125" s="1135"/>
      <c r="BWW125" s="1135"/>
      <c r="BWX125" s="1135"/>
      <c r="BWY125" s="1135"/>
      <c r="BWZ125" s="1135"/>
      <c r="BXA125" s="1135"/>
      <c r="BXB125" s="1135"/>
      <c r="BXC125" s="1135"/>
      <c r="BXD125" s="1135"/>
      <c r="BXE125" s="1135"/>
      <c r="BXF125" s="1135"/>
      <c r="BXG125" s="1135"/>
      <c r="BXH125" s="1135"/>
      <c r="BXI125" s="1135"/>
      <c r="BXJ125" s="1135"/>
      <c r="BXK125" s="1135"/>
      <c r="BXL125" s="1135"/>
      <c r="BXM125" s="1135"/>
      <c r="BXN125" s="1135"/>
      <c r="BXO125" s="1135"/>
      <c r="BXP125" s="1135"/>
      <c r="BXQ125" s="1135"/>
      <c r="BXR125" s="1135"/>
      <c r="BXS125" s="1135"/>
      <c r="BXT125" s="1135"/>
      <c r="BXU125" s="1135"/>
      <c r="BXV125" s="1135"/>
      <c r="BXW125" s="1135"/>
      <c r="BXX125" s="1135"/>
      <c r="BXY125" s="1135"/>
      <c r="BXZ125" s="1135"/>
      <c r="BYA125" s="1135"/>
      <c r="BYB125" s="1135"/>
      <c r="BYC125" s="1135"/>
      <c r="BYD125" s="1135"/>
      <c r="BYE125" s="1135"/>
      <c r="BYF125" s="1135"/>
      <c r="BYG125" s="1135"/>
      <c r="BYH125" s="1135"/>
      <c r="BYI125" s="1135"/>
      <c r="BYJ125" s="1135"/>
      <c r="BYK125" s="1135"/>
      <c r="BYL125" s="1135"/>
      <c r="BYM125" s="1135"/>
      <c r="BYN125" s="1135"/>
      <c r="BYO125" s="1135"/>
      <c r="BYP125" s="1135"/>
      <c r="BYQ125" s="1135"/>
      <c r="BYR125" s="1135"/>
      <c r="BYS125" s="1135"/>
      <c r="BYT125" s="1135"/>
      <c r="BYU125" s="1135"/>
      <c r="BYV125" s="1135"/>
      <c r="BYW125" s="1135"/>
      <c r="BYX125" s="1135"/>
      <c r="BYY125" s="1135"/>
      <c r="BYZ125" s="1135"/>
      <c r="BZA125" s="1135"/>
      <c r="BZB125" s="1135"/>
      <c r="BZC125" s="1135"/>
      <c r="BZD125" s="1135"/>
      <c r="BZE125" s="1135"/>
      <c r="BZF125" s="1135"/>
      <c r="BZG125" s="1135"/>
      <c r="BZH125" s="1135"/>
      <c r="BZI125" s="1135"/>
      <c r="BZJ125" s="1135"/>
      <c r="BZK125" s="1135"/>
      <c r="BZL125" s="1135"/>
      <c r="BZM125" s="1135"/>
      <c r="BZN125" s="1135"/>
      <c r="BZO125" s="1135"/>
      <c r="BZP125" s="1135"/>
      <c r="BZQ125" s="1135"/>
      <c r="BZR125" s="1135"/>
      <c r="BZS125" s="1135"/>
      <c r="BZT125" s="1135"/>
      <c r="BZU125" s="1135"/>
      <c r="BZV125" s="1135"/>
      <c r="BZW125" s="1135"/>
      <c r="BZX125" s="1135"/>
      <c r="BZY125" s="1135"/>
      <c r="BZZ125" s="1135"/>
      <c r="CAA125" s="1135"/>
      <c r="CAB125" s="1135"/>
      <c r="CAC125" s="1135"/>
      <c r="CAD125" s="1135"/>
      <c r="CAE125" s="1135"/>
      <c r="CAF125" s="1135"/>
      <c r="CAG125" s="1135"/>
      <c r="CAH125" s="1135"/>
      <c r="CAI125" s="1135"/>
      <c r="CAJ125" s="1135"/>
      <c r="CAK125" s="1135"/>
      <c r="CAL125" s="1135"/>
      <c r="CAM125" s="1135"/>
      <c r="CAN125" s="1135"/>
      <c r="CAO125" s="1135"/>
      <c r="CAP125" s="1135"/>
      <c r="CAQ125" s="1135"/>
      <c r="CAR125" s="1135"/>
      <c r="CAS125" s="1135"/>
      <c r="CAT125" s="1135"/>
      <c r="CAU125" s="1135"/>
      <c r="CAV125" s="1135"/>
      <c r="CAW125" s="1135"/>
      <c r="CAX125" s="1135"/>
      <c r="CAY125" s="1135"/>
      <c r="CAZ125" s="1135"/>
      <c r="CBA125" s="1135"/>
      <c r="CBB125" s="1135"/>
      <c r="CBC125" s="1135"/>
      <c r="CBD125" s="1135"/>
      <c r="CBE125" s="1135"/>
      <c r="CBF125" s="1135"/>
      <c r="CBG125" s="1135"/>
      <c r="CBH125" s="1135"/>
      <c r="CBI125" s="1135"/>
      <c r="CBJ125" s="1135"/>
      <c r="CBK125" s="1135"/>
      <c r="CBL125" s="1135"/>
      <c r="CBM125" s="1135"/>
      <c r="CBN125" s="1135"/>
      <c r="CBO125" s="1135"/>
      <c r="CBP125" s="1135"/>
      <c r="CBQ125" s="1135"/>
      <c r="CBR125" s="1135"/>
      <c r="CBS125" s="1135"/>
      <c r="CBT125" s="1135"/>
      <c r="CBU125" s="1135"/>
      <c r="CBV125" s="1135"/>
      <c r="CBW125" s="1135"/>
      <c r="CBX125" s="1135"/>
      <c r="CBY125" s="1135"/>
      <c r="CBZ125" s="1135"/>
      <c r="CCA125" s="1135"/>
      <c r="CCB125" s="1135"/>
      <c r="CCC125" s="1135"/>
      <c r="CCD125" s="1135"/>
      <c r="CCE125" s="1135"/>
      <c r="CCF125" s="1135"/>
      <c r="CCG125" s="1135"/>
      <c r="CCH125" s="1135"/>
      <c r="CCI125" s="1135"/>
      <c r="CCJ125" s="1135"/>
      <c r="CCK125" s="1135"/>
      <c r="CCL125" s="1135"/>
      <c r="CCM125" s="1135"/>
      <c r="CCN125" s="1135"/>
      <c r="CCO125" s="1135"/>
      <c r="CCP125" s="1135"/>
      <c r="CCQ125" s="1135"/>
      <c r="CCR125" s="1135"/>
      <c r="CCS125" s="1135"/>
      <c r="CCT125" s="1135"/>
      <c r="CCU125" s="1135"/>
      <c r="CCV125" s="1135"/>
      <c r="CCW125" s="1135"/>
      <c r="CCX125" s="1135"/>
      <c r="CCY125" s="1135"/>
      <c r="CCZ125" s="1135"/>
      <c r="CDA125" s="1135"/>
      <c r="CDB125" s="1135"/>
      <c r="CDC125" s="1135"/>
      <c r="CDD125" s="1135"/>
      <c r="CDE125" s="1135"/>
      <c r="CDF125" s="1135"/>
      <c r="CDG125" s="1135"/>
      <c r="CDH125" s="1135"/>
      <c r="CDI125" s="1135"/>
      <c r="CDJ125" s="1135"/>
      <c r="CDK125" s="1135"/>
      <c r="CDL125" s="1135"/>
      <c r="CDM125" s="1135"/>
      <c r="CDN125" s="1135"/>
      <c r="CDO125" s="1135"/>
      <c r="CDP125" s="1135"/>
      <c r="CDQ125" s="1135"/>
      <c r="CDR125" s="1135"/>
      <c r="CDS125" s="1135"/>
      <c r="CDT125" s="1135"/>
      <c r="CDU125" s="1135"/>
      <c r="CDV125" s="1135"/>
      <c r="CDW125" s="1135"/>
      <c r="CDX125" s="1135"/>
      <c r="CDY125" s="1135"/>
      <c r="CDZ125" s="1135"/>
      <c r="CEA125" s="1135"/>
      <c r="CEB125" s="1135"/>
      <c r="CEC125" s="1135"/>
      <c r="CED125" s="1135"/>
      <c r="CEE125" s="1135"/>
      <c r="CEF125" s="1135"/>
      <c r="CEG125" s="1135"/>
      <c r="CEH125" s="1135"/>
      <c r="CEI125" s="1135"/>
      <c r="CEJ125" s="1135"/>
      <c r="CEK125" s="1135"/>
      <c r="CEL125" s="1135"/>
      <c r="CEM125" s="1135"/>
      <c r="CEN125" s="1135"/>
      <c r="CEO125" s="1135"/>
      <c r="CEP125" s="1135"/>
      <c r="CEQ125" s="1135"/>
      <c r="CER125" s="1135"/>
      <c r="CES125" s="1135"/>
      <c r="CET125" s="1135"/>
      <c r="CEU125" s="1135"/>
      <c r="CEV125" s="1135"/>
      <c r="CEW125" s="1135"/>
      <c r="CEX125" s="1135"/>
      <c r="CEY125" s="1135"/>
      <c r="CEZ125" s="1135"/>
      <c r="CFA125" s="1135"/>
      <c r="CFB125" s="1135"/>
      <c r="CFC125" s="1135"/>
      <c r="CFD125" s="1135"/>
      <c r="CFE125" s="1135"/>
      <c r="CFF125" s="1135"/>
      <c r="CFG125" s="1135"/>
      <c r="CFH125" s="1135"/>
      <c r="CFI125" s="1135"/>
      <c r="CFJ125" s="1135"/>
      <c r="CFK125" s="1135"/>
      <c r="CFL125" s="1135"/>
      <c r="CFM125" s="1135"/>
      <c r="CFN125" s="1135"/>
      <c r="CFO125" s="1135"/>
      <c r="CFP125" s="1135"/>
      <c r="CFQ125" s="1135"/>
      <c r="CFR125" s="1135"/>
      <c r="CFS125" s="1135"/>
      <c r="CFT125" s="1135"/>
      <c r="CFU125" s="1135"/>
      <c r="CFV125" s="1135"/>
      <c r="CFW125" s="1135"/>
      <c r="CFX125" s="1135"/>
      <c r="CFY125" s="1135"/>
      <c r="CFZ125" s="1135"/>
      <c r="CGA125" s="1135"/>
      <c r="CGB125" s="1135"/>
      <c r="CGC125" s="1135"/>
      <c r="CGD125" s="1135"/>
      <c r="CGE125" s="1135"/>
      <c r="CGF125" s="1135"/>
      <c r="CGG125" s="1135"/>
      <c r="CGH125" s="1135"/>
      <c r="CGI125" s="1135"/>
      <c r="CGJ125" s="1135"/>
      <c r="CGK125" s="1135"/>
      <c r="CGL125" s="1135"/>
      <c r="CGM125" s="1135"/>
      <c r="CGN125" s="1135"/>
      <c r="CGO125" s="1135"/>
      <c r="CGP125" s="1135"/>
      <c r="CGQ125" s="1135"/>
      <c r="CGR125" s="1135"/>
      <c r="CGS125" s="1135"/>
      <c r="CGT125" s="1135"/>
      <c r="CGU125" s="1135"/>
      <c r="CGV125" s="1135"/>
      <c r="CGW125" s="1135"/>
      <c r="CGX125" s="1135"/>
      <c r="CGY125" s="1135"/>
      <c r="CGZ125" s="1135"/>
      <c r="CHA125" s="1135"/>
      <c r="CHB125" s="1135"/>
      <c r="CHC125" s="1135"/>
      <c r="CHD125" s="1135"/>
      <c r="CHE125" s="1135"/>
      <c r="CHF125" s="1135"/>
      <c r="CHG125" s="1135"/>
      <c r="CHH125" s="1135"/>
      <c r="CHI125" s="1135"/>
      <c r="CHJ125" s="1135"/>
      <c r="CHK125" s="1135"/>
      <c r="CHL125" s="1135"/>
      <c r="CHM125" s="1135"/>
      <c r="CHN125" s="1135"/>
      <c r="CHO125" s="1135"/>
      <c r="CHP125" s="1135"/>
      <c r="CHQ125" s="1135"/>
      <c r="CHR125" s="1135"/>
      <c r="CHS125" s="1135"/>
      <c r="CHT125" s="1135"/>
      <c r="CHU125" s="1135"/>
      <c r="CHV125" s="1135"/>
      <c r="CHW125" s="1135"/>
      <c r="CHX125" s="1135"/>
      <c r="CHY125" s="1135"/>
      <c r="CHZ125" s="1135"/>
      <c r="CIA125" s="1135"/>
      <c r="CIB125" s="1135"/>
      <c r="CIC125" s="1135"/>
      <c r="CID125" s="1135"/>
      <c r="CIE125" s="1135"/>
      <c r="CIF125" s="1135"/>
      <c r="CIG125" s="1135"/>
      <c r="CIH125" s="1135"/>
      <c r="CII125" s="1135"/>
      <c r="CIJ125" s="1135"/>
      <c r="CIK125" s="1135"/>
      <c r="CIL125" s="1135"/>
      <c r="CIM125" s="1135"/>
      <c r="CIN125" s="1135"/>
      <c r="CIO125" s="1135"/>
      <c r="CIP125" s="1135"/>
      <c r="CIQ125" s="1135"/>
      <c r="CIR125" s="1135"/>
      <c r="CIS125" s="1135"/>
      <c r="CIT125" s="1135"/>
      <c r="CIU125" s="1135"/>
      <c r="CIV125" s="1135"/>
      <c r="CIW125" s="1135"/>
      <c r="CIX125" s="1135"/>
      <c r="CIY125" s="1135"/>
      <c r="CIZ125" s="1135"/>
      <c r="CJA125" s="1135"/>
      <c r="CJB125" s="1135"/>
      <c r="CJC125" s="1135"/>
      <c r="CJD125" s="1135"/>
      <c r="CJE125" s="1135"/>
      <c r="CJF125" s="1135"/>
      <c r="CJG125" s="1135"/>
      <c r="CJH125" s="1135"/>
      <c r="CJI125" s="1135"/>
      <c r="CJJ125" s="1135"/>
      <c r="CJK125" s="1135"/>
      <c r="CJL125" s="1135"/>
      <c r="CJM125" s="1135"/>
      <c r="CJN125" s="1135"/>
      <c r="CJO125" s="1135"/>
      <c r="CJP125" s="1135"/>
      <c r="CJQ125" s="1135"/>
      <c r="CJR125" s="1135"/>
      <c r="CJS125" s="1135"/>
      <c r="CJT125" s="1135"/>
      <c r="CJU125" s="1135"/>
      <c r="CJV125" s="1135"/>
      <c r="CJW125" s="1135"/>
      <c r="CJX125" s="1135"/>
      <c r="CJY125" s="1135"/>
      <c r="CJZ125" s="1135"/>
      <c r="CKA125" s="1135"/>
      <c r="CKB125" s="1135"/>
      <c r="CKC125" s="1135"/>
      <c r="CKD125" s="1135"/>
      <c r="CKE125" s="1135"/>
      <c r="CKF125" s="1135"/>
      <c r="CKG125" s="1135"/>
      <c r="CKH125" s="1135"/>
      <c r="CKI125" s="1135"/>
      <c r="CKJ125" s="1135"/>
      <c r="CKK125" s="1135"/>
      <c r="CKL125" s="1135"/>
      <c r="CKM125" s="1135"/>
      <c r="CKN125" s="1135"/>
      <c r="CKO125" s="1135"/>
      <c r="CKP125" s="1135"/>
      <c r="CKQ125" s="1135"/>
      <c r="CKR125" s="1135"/>
      <c r="CKS125" s="1135"/>
      <c r="CKT125" s="1135"/>
      <c r="CKU125" s="1135"/>
      <c r="CKV125" s="1135"/>
      <c r="CKW125" s="1135"/>
      <c r="CKX125" s="1135"/>
      <c r="CKY125" s="1135"/>
      <c r="CKZ125" s="1135"/>
      <c r="CLA125" s="1135"/>
      <c r="CLB125" s="1135"/>
      <c r="CLC125" s="1135"/>
      <c r="CLD125" s="1135"/>
      <c r="CLE125" s="1135"/>
      <c r="CLF125" s="1135"/>
      <c r="CLG125" s="1135"/>
      <c r="CLH125" s="1135"/>
      <c r="CLI125" s="1135"/>
      <c r="CLJ125" s="1135"/>
      <c r="CLK125" s="1135"/>
      <c r="CLL125" s="1135"/>
      <c r="CLM125" s="1135"/>
      <c r="CLN125" s="1135"/>
      <c r="CLO125" s="1135"/>
      <c r="CLP125" s="1135"/>
      <c r="CLQ125" s="1135"/>
      <c r="CLR125" s="1135"/>
      <c r="CLS125" s="1135"/>
      <c r="CLT125" s="1135"/>
      <c r="CLU125" s="1135"/>
      <c r="CLV125" s="1135"/>
      <c r="CLW125" s="1135"/>
      <c r="CLX125" s="1135"/>
      <c r="CLY125" s="1135"/>
      <c r="CLZ125" s="1135"/>
      <c r="CMA125" s="1135"/>
      <c r="CMB125" s="1135"/>
      <c r="CMC125" s="1135"/>
      <c r="CMD125" s="1135"/>
      <c r="CME125" s="1135"/>
      <c r="CMF125" s="1135"/>
      <c r="CMG125" s="1135"/>
      <c r="CMH125" s="1135"/>
      <c r="CMI125" s="1135"/>
      <c r="CMJ125" s="1135"/>
      <c r="CMK125" s="1135"/>
      <c r="CML125" s="1135"/>
      <c r="CMM125" s="1135"/>
      <c r="CMN125" s="1135"/>
      <c r="CMO125" s="1135"/>
      <c r="CMP125" s="1135"/>
      <c r="CMQ125" s="1135"/>
      <c r="CMR125" s="1135"/>
      <c r="CMS125" s="1135"/>
      <c r="CMT125" s="1135"/>
      <c r="CMU125" s="1135"/>
      <c r="CMV125" s="1135"/>
      <c r="CMW125" s="1135"/>
      <c r="CMX125" s="1135"/>
      <c r="CMY125" s="1135"/>
      <c r="CMZ125" s="1135"/>
      <c r="CNA125" s="1135"/>
      <c r="CNB125" s="1135"/>
      <c r="CNC125" s="1135"/>
      <c r="CND125" s="1135"/>
      <c r="CNE125" s="1135"/>
      <c r="CNF125" s="1135"/>
      <c r="CNG125" s="1135"/>
      <c r="CNH125" s="1135"/>
      <c r="CNI125" s="1135"/>
      <c r="CNJ125" s="1135"/>
      <c r="CNK125" s="1135"/>
      <c r="CNL125" s="1135"/>
      <c r="CNM125" s="1135"/>
      <c r="CNN125" s="1135"/>
      <c r="CNO125" s="1135"/>
      <c r="CNP125" s="1135"/>
      <c r="CNQ125" s="1135"/>
      <c r="CNR125" s="1135"/>
      <c r="CNS125" s="1135"/>
      <c r="CNT125" s="1135"/>
      <c r="CNU125" s="1135"/>
      <c r="CNV125" s="1135"/>
      <c r="CNW125" s="1135"/>
      <c r="CNX125" s="1135"/>
      <c r="CNY125" s="1135"/>
      <c r="CNZ125" s="1135"/>
      <c r="COA125" s="1135"/>
      <c r="COB125" s="1135"/>
      <c r="COC125" s="1135"/>
      <c r="COD125" s="1135"/>
      <c r="COE125" s="1135"/>
      <c r="COF125" s="1135"/>
      <c r="COG125" s="1135"/>
      <c r="COH125" s="1135"/>
      <c r="COI125" s="1135"/>
      <c r="COJ125" s="1135"/>
      <c r="COK125" s="1135"/>
      <c r="COL125" s="1135"/>
      <c r="COM125" s="1135"/>
      <c r="CON125" s="1135"/>
      <c r="COO125" s="1135"/>
      <c r="COP125" s="1135"/>
      <c r="COQ125" s="1135"/>
      <c r="COR125" s="1135"/>
      <c r="COS125" s="1135"/>
      <c r="COT125" s="1135"/>
      <c r="COU125" s="1135"/>
      <c r="COV125" s="1135"/>
      <c r="COW125" s="1135"/>
      <c r="COX125" s="1135"/>
      <c r="COY125" s="1135"/>
      <c r="COZ125" s="1135"/>
      <c r="CPA125" s="1135"/>
      <c r="CPB125" s="1135"/>
      <c r="CPC125" s="1135"/>
      <c r="CPD125" s="1135"/>
      <c r="CPE125" s="1135"/>
      <c r="CPF125" s="1135"/>
      <c r="CPG125" s="1135"/>
      <c r="CPH125" s="1135"/>
      <c r="CPI125" s="1135"/>
      <c r="CPJ125" s="1135"/>
      <c r="CPK125" s="1135"/>
      <c r="CPL125" s="1135"/>
      <c r="CPM125" s="1135"/>
      <c r="CPN125" s="1135"/>
      <c r="CPO125" s="1135"/>
      <c r="CPP125" s="1135"/>
      <c r="CPQ125" s="1135"/>
      <c r="CPR125" s="1135"/>
      <c r="CPS125" s="1135"/>
      <c r="CPT125" s="1135"/>
      <c r="CPU125" s="1135"/>
      <c r="CPV125" s="1135"/>
      <c r="CPW125" s="1135"/>
      <c r="CPX125" s="1135"/>
      <c r="CPY125" s="1135"/>
      <c r="CPZ125" s="1135"/>
      <c r="CQA125" s="1135"/>
      <c r="CQB125" s="1135"/>
      <c r="CQC125" s="1135"/>
      <c r="CQD125" s="1135"/>
      <c r="CQE125" s="1135"/>
      <c r="CQF125" s="1135"/>
      <c r="CQG125" s="1135"/>
      <c r="CQH125" s="1135"/>
      <c r="CQI125" s="1135"/>
      <c r="CQJ125" s="1135"/>
      <c r="CQK125" s="1135"/>
      <c r="CQL125" s="1135"/>
      <c r="CQM125" s="1135"/>
      <c r="CQN125" s="1135"/>
      <c r="CQO125" s="1135"/>
      <c r="CQP125" s="1135"/>
      <c r="CQQ125" s="1135"/>
      <c r="CQR125" s="1135"/>
      <c r="CQS125" s="1135"/>
      <c r="CQT125" s="1135"/>
      <c r="CQU125" s="1135"/>
      <c r="CQV125" s="1135"/>
      <c r="CQW125" s="1135"/>
      <c r="CQX125" s="1135"/>
      <c r="CQY125" s="1135"/>
      <c r="CQZ125" s="1135"/>
      <c r="CRA125" s="1135"/>
      <c r="CRB125" s="1135"/>
      <c r="CRC125" s="1135"/>
      <c r="CRD125" s="1135"/>
      <c r="CRE125" s="1135"/>
      <c r="CRF125" s="1135"/>
      <c r="CRG125" s="1135"/>
      <c r="CRH125" s="1135"/>
      <c r="CRI125" s="1135"/>
      <c r="CRJ125" s="1135"/>
      <c r="CRK125" s="1135"/>
      <c r="CRL125" s="1135"/>
      <c r="CRM125" s="1135"/>
      <c r="CRN125" s="1135"/>
      <c r="CRO125" s="1135"/>
      <c r="CRP125" s="1135"/>
      <c r="CRQ125" s="1135"/>
      <c r="CRR125" s="1135"/>
      <c r="CRS125" s="1135"/>
      <c r="CRT125" s="1135"/>
      <c r="CRU125" s="1135"/>
      <c r="CRV125" s="1135"/>
      <c r="CRW125" s="1135"/>
      <c r="CRX125" s="1135"/>
      <c r="CRY125" s="1135"/>
      <c r="CRZ125" s="1135"/>
      <c r="CSA125" s="1135"/>
      <c r="CSB125" s="1135"/>
      <c r="CSC125" s="1135"/>
      <c r="CSD125" s="1135"/>
      <c r="CSE125" s="1135"/>
      <c r="CSF125" s="1135"/>
      <c r="CSG125" s="1135"/>
      <c r="CSH125" s="1135"/>
      <c r="CSI125" s="1135"/>
      <c r="CSJ125" s="1135"/>
      <c r="CSK125" s="1135"/>
      <c r="CSL125" s="1135"/>
      <c r="CSM125" s="1135"/>
      <c r="CSN125" s="1135"/>
      <c r="CSO125" s="1135"/>
      <c r="CSP125" s="1135"/>
      <c r="CSQ125" s="1135"/>
      <c r="CSR125" s="1135"/>
      <c r="CSS125" s="1135"/>
      <c r="CST125" s="1135"/>
      <c r="CSU125" s="1135"/>
      <c r="CSV125" s="1135"/>
      <c r="CSW125" s="1135"/>
      <c r="CSX125" s="1135"/>
      <c r="CSY125" s="1135"/>
      <c r="CSZ125" s="1135"/>
      <c r="CTA125" s="1135"/>
      <c r="CTB125" s="1135"/>
      <c r="CTC125" s="1135"/>
      <c r="CTD125" s="1135"/>
      <c r="CTE125" s="1135"/>
      <c r="CTF125" s="1135"/>
      <c r="CTG125" s="1135"/>
      <c r="CTH125" s="1135"/>
      <c r="CTI125" s="1135"/>
      <c r="CTJ125" s="1135"/>
      <c r="CTK125" s="1135"/>
      <c r="CTL125" s="1135"/>
      <c r="CTM125" s="1135"/>
      <c r="CTN125" s="1135"/>
      <c r="CTO125" s="1135"/>
      <c r="CTP125" s="1135"/>
      <c r="CTQ125" s="1135"/>
      <c r="CTR125" s="1135"/>
      <c r="CTS125" s="1135"/>
      <c r="CTT125" s="1135"/>
      <c r="CTU125" s="1135"/>
      <c r="CTV125" s="1135"/>
      <c r="CTW125" s="1135"/>
      <c r="CTX125" s="1135"/>
      <c r="CTY125" s="1135"/>
      <c r="CTZ125" s="1135"/>
      <c r="CUA125" s="1135"/>
      <c r="CUB125" s="1135"/>
      <c r="CUC125" s="1135"/>
      <c r="CUD125" s="1135"/>
      <c r="CUE125" s="1135"/>
      <c r="CUF125" s="1135"/>
      <c r="CUG125" s="1135"/>
      <c r="CUH125" s="1135"/>
      <c r="CUI125" s="1135"/>
      <c r="CUJ125" s="1135"/>
      <c r="CUK125" s="1135"/>
      <c r="CUL125" s="1135"/>
      <c r="CUM125" s="1135"/>
      <c r="CUN125" s="1135"/>
      <c r="CUO125" s="1135"/>
      <c r="CUP125" s="1135"/>
      <c r="CUQ125" s="1135"/>
      <c r="CUR125" s="1135"/>
      <c r="CUS125" s="1135"/>
      <c r="CUT125" s="1135"/>
      <c r="CUU125" s="1135"/>
      <c r="CUV125" s="1135"/>
      <c r="CUW125" s="1135"/>
      <c r="CUX125" s="1135"/>
      <c r="CUY125" s="1135"/>
      <c r="CUZ125" s="1135"/>
      <c r="CVA125" s="1135"/>
      <c r="CVB125" s="1135"/>
      <c r="CVC125" s="1135"/>
      <c r="CVD125" s="1135"/>
      <c r="CVE125" s="1135"/>
      <c r="CVF125" s="1135"/>
      <c r="CVG125" s="1135"/>
      <c r="CVH125" s="1135"/>
      <c r="CVI125" s="1135"/>
      <c r="CVJ125" s="1135"/>
      <c r="CVK125" s="1135"/>
      <c r="CVL125" s="1135"/>
      <c r="CVM125" s="1135"/>
      <c r="CVN125" s="1135"/>
      <c r="CVO125" s="1135"/>
      <c r="CVP125" s="1135"/>
      <c r="CVQ125" s="1135"/>
      <c r="CVR125" s="1135"/>
      <c r="CVS125" s="1135"/>
      <c r="CVT125" s="1135"/>
      <c r="CVU125" s="1135"/>
      <c r="CVV125" s="1135"/>
      <c r="CVW125" s="1135"/>
      <c r="CVX125" s="1135"/>
      <c r="CVY125" s="1135"/>
      <c r="CVZ125" s="1135"/>
      <c r="CWA125" s="1135"/>
      <c r="CWB125" s="1135"/>
      <c r="CWC125" s="1135"/>
      <c r="CWD125" s="1135"/>
      <c r="CWE125" s="1135"/>
      <c r="CWF125" s="1135"/>
      <c r="CWG125" s="1135"/>
      <c r="CWH125" s="1135"/>
      <c r="CWI125" s="1135"/>
      <c r="CWJ125" s="1135"/>
      <c r="CWK125" s="1135"/>
      <c r="CWL125" s="1135"/>
      <c r="CWM125" s="1135"/>
      <c r="CWN125" s="1135"/>
      <c r="CWO125" s="1135"/>
      <c r="CWP125" s="1135"/>
      <c r="CWQ125" s="1135"/>
      <c r="CWR125" s="1135"/>
      <c r="CWS125" s="1135"/>
      <c r="CWT125" s="1135"/>
      <c r="CWU125" s="1135"/>
      <c r="CWV125" s="1135"/>
      <c r="CWW125" s="1135"/>
      <c r="CWX125" s="1135"/>
      <c r="CWY125" s="1135"/>
      <c r="CWZ125" s="1135"/>
      <c r="CXA125" s="1135"/>
      <c r="CXB125" s="1135"/>
      <c r="CXC125" s="1135"/>
      <c r="CXD125" s="1135"/>
      <c r="CXE125" s="1135"/>
      <c r="CXF125" s="1135"/>
      <c r="CXG125" s="1135"/>
      <c r="CXH125" s="1135"/>
      <c r="CXI125" s="1135"/>
      <c r="CXJ125" s="1135"/>
      <c r="CXK125" s="1135"/>
      <c r="CXL125" s="1135"/>
      <c r="CXM125" s="1135"/>
      <c r="CXN125" s="1135"/>
      <c r="CXO125" s="1135"/>
      <c r="CXP125" s="1135"/>
      <c r="CXQ125" s="1135"/>
      <c r="CXR125" s="1135"/>
      <c r="CXS125" s="1135"/>
      <c r="CXT125" s="1135"/>
      <c r="CXU125" s="1135"/>
      <c r="CXV125" s="1135"/>
      <c r="CXW125" s="1135"/>
      <c r="CXX125" s="1135"/>
      <c r="CXY125" s="1135"/>
      <c r="CXZ125" s="1135"/>
      <c r="CYA125" s="1135"/>
      <c r="CYB125" s="1135"/>
      <c r="CYC125" s="1135"/>
      <c r="CYD125" s="1135"/>
      <c r="CYE125" s="1135"/>
      <c r="CYF125" s="1135"/>
      <c r="CYG125" s="1135"/>
      <c r="CYH125" s="1135"/>
      <c r="CYI125" s="1135"/>
      <c r="CYJ125" s="1135"/>
      <c r="CYK125" s="1135"/>
      <c r="CYL125" s="1135"/>
      <c r="CYM125" s="1135"/>
      <c r="CYN125" s="1135"/>
      <c r="CYO125" s="1135"/>
      <c r="CYP125" s="1135"/>
      <c r="CYQ125" s="1135"/>
      <c r="CYR125" s="1135"/>
      <c r="CYS125" s="1135"/>
      <c r="CYT125" s="1135"/>
      <c r="CYU125" s="1135"/>
      <c r="CYV125" s="1135"/>
      <c r="CYW125" s="1135"/>
      <c r="CYX125" s="1135"/>
      <c r="CYY125" s="1135"/>
      <c r="CYZ125" s="1135"/>
      <c r="CZA125" s="1135"/>
      <c r="CZB125" s="1135"/>
      <c r="CZC125" s="1135"/>
      <c r="CZD125" s="1135"/>
      <c r="CZE125" s="1135"/>
      <c r="CZF125" s="1135"/>
      <c r="CZG125" s="1135"/>
      <c r="CZH125" s="1135"/>
      <c r="CZI125" s="1135"/>
      <c r="CZJ125" s="1135"/>
      <c r="CZK125" s="1135"/>
      <c r="CZL125" s="1135"/>
      <c r="CZM125" s="1135"/>
      <c r="CZN125" s="1135"/>
      <c r="CZO125" s="1135"/>
      <c r="CZP125" s="1135"/>
      <c r="CZQ125" s="1135"/>
      <c r="CZR125" s="1135"/>
      <c r="CZS125" s="1135"/>
      <c r="CZT125" s="1135"/>
      <c r="CZU125" s="1135"/>
      <c r="CZV125" s="1135"/>
      <c r="CZW125" s="1135"/>
      <c r="CZX125" s="1135"/>
      <c r="CZY125" s="1135"/>
      <c r="CZZ125" s="1135"/>
      <c r="DAA125" s="1135"/>
      <c r="DAB125" s="1135"/>
      <c r="DAC125" s="1135"/>
      <c r="DAD125" s="1135"/>
      <c r="DAE125" s="1135"/>
      <c r="DAF125" s="1135"/>
      <c r="DAG125" s="1135"/>
      <c r="DAH125" s="1135"/>
      <c r="DAI125" s="1135"/>
      <c r="DAJ125" s="1135"/>
      <c r="DAK125" s="1135"/>
      <c r="DAL125" s="1135"/>
      <c r="DAM125" s="1135"/>
      <c r="DAN125" s="1135"/>
      <c r="DAO125" s="1135"/>
      <c r="DAP125" s="1135"/>
      <c r="DAQ125" s="1135"/>
      <c r="DAR125" s="1135"/>
      <c r="DAS125" s="1135"/>
      <c r="DAT125" s="1135"/>
      <c r="DAU125" s="1135"/>
      <c r="DAV125" s="1135"/>
      <c r="DAW125" s="1135"/>
      <c r="DAX125" s="1135"/>
      <c r="DAY125" s="1135"/>
      <c r="DAZ125" s="1135"/>
      <c r="DBA125" s="1135"/>
      <c r="DBB125" s="1135"/>
      <c r="DBC125" s="1135"/>
      <c r="DBD125" s="1135"/>
      <c r="DBE125" s="1135"/>
      <c r="DBF125" s="1135"/>
      <c r="DBG125" s="1135"/>
      <c r="DBH125" s="1135"/>
      <c r="DBI125" s="1135"/>
      <c r="DBJ125" s="1135"/>
      <c r="DBK125" s="1135"/>
      <c r="DBL125" s="1135"/>
      <c r="DBM125" s="1135"/>
      <c r="DBN125" s="1135"/>
      <c r="DBO125" s="1135"/>
      <c r="DBP125" s="1135"/>
      <c r="DBQ125" s="1135"/>
      <c r="DBR125" s="1135"/>
      <c r="DBS125" s="1135"/>
      <c r="DBT125" s="1135"/>
      <c r="DBU125" s="1135"/>
      <c r="DBV125" s="1135"/>
      <c r="DBW125" s="1135"/>
      <c r="DBX125" s="1135"/>
      <c r="DBY125" s="1135"/>
      <c r="DBZ125" s="1135"/>
      <c r="DCA125" s="1135"/>
      <c r="DCB125" s="1135"/>
      <c r="DCC125" s="1135"/>
      <c r="DCD125" s="1135"/>
      <c r="DCE125" s="1135"/>
      <c r="DCF125" s="1135"/>
      <c r="DCG125" s="1135"/>
      <c r="DCH125" s="1135"/>
      <c r="DCI125" s="1135"/>
      <c r="DCJ125" s="1135"/>
      <c r="DCK125" s="1135"/>
      <c r="DCL125" s="1135"/>
      <c r="DCM125" s="1135"/>
      <c r="DCN125" s="1135"/>
      <c r="DCO125" s="1135"/>
      <c r="DCP125" s="1135"/>
      <c r="DCQ125" s="1135"/>
      <c r="DCR125" s="1135"/>
      <c r="DCS125" s="1135"/>
      <c r="DCT125" s="1135"/>
      <c r="DCU125" s="1135"/>
      <c r="DCV125" s="1135"/>
      <c r="DCW125" s="1135"/>
      <c r="DCX125" s="1135"/>
      <c r="DCY125" s="1135"/>
      <c r="DCZ125" s="1135"/>
      <c r="DDA125" s="1135"/>
      <c r="DDB125" s="1135"/>
      <c r="DDC125" s="1135"/>
      <c r="DDD125" s="1135"/>
      <c r="DDE125" s="1135"/>
      <c r="DDF125" s="1135"/>
      <c r="DDG125" s="1135"/>
      <c r="DDH125" s="1135"/>
      <c r="DDI125" s="1135"/>
      <c r="DDJ125" s="1135"/>
      <c r="DDK125" s="1135"/>
      <c r="DDL125" s="1135"/>
      <c r="DDM125" s="1135"/>
      <c r="DDN125" s="1135"/>
      <c r="DDO125" s="1135"/>
      <c r="DDP125" s="1135"/>
      <c r="DDQ125" s="1135"/>
      <c r="DDR125" s="1135"/>
      <c r="DDS125" s="1135"/>
      <c r="DDT125" s="1135"/>
      <c r="DDU125" s="1135"/>
      <c r="DDV125" s="1135"/>
      <c r="DDW125" s="1135"/>
      <c r="DDX125" s="1135"/>
      <c r="DDY125" s="1135"/>
      <c r="DDZ125" s="1135"/>
      <c r="DEA125" s="1135"/>
      <c r="DEB125" s="1135"/>
      <c r="DEC125" s="1135"/>
      <c r="DED125" s="1135"/>
      <c r="DEE125" s="1135"/>
      <c r="DEF125" s="1135"/>
      <c r="DEG125" s="1135"/>
      <c r="DEH125" s="1135"/>
      <c r="DEI125" s="1135"/>
      <c r="DEJ125" s="1135"/>
      <c r="DEK125" s="1135"/>
      <c r="DEL125" s="1135"/>
      <c r="DEM125" s="1135"/>
      <c r="DEN125" s="1135"/>
      <c r="DEO125" s="1135"/>
      <c r="DEP125" s="1135"/>
      <c r="DEQ125" s="1135"/>
      <c r="DER125" s="1135"/>
      <c r="DES125" s="1135"/>
      <c r="DET125" s="1135"/>
      <c r="DEU125" s="1135"/>
      <c r="DEV125" s="1135"/>
      <c r="DEW125" s="1135"/>
      <c r="DEX125" s="1135"/>
      <c r="DEY125" s="1135"/>
      <c r="DEZ125" s="1135"/>
      <c r="DFA125" s="1135"/>
      <c r="DFB125" s="1135"/>
      <c r="DFC125" s="1135"/>
      <c r="DFD125" s="1135"/>
      <c r="DFE125" s="1135"/>
      <c r="DFF125" s="1135"/>
      <c r="DFG125" s="1135"/>
      <c r="DFH125" s="1135"/>
      <c r="DFI125" s="1135"/>
      <c r="DFJ125" s="1135"/>
      <c r="DFK125" s="1135"/>
      <c r="DFL125" s="1135"/>
      <c r="DFM125" s="1135"/>
      <c r="DFN125" s="1135"/>
      <c r="DFO125" s="1135"/>
      <c r="DFP125" s="1135"/>
      <c r="DFQ125" s="1135"/>
      <c r="DFR125" s="1135"/>
      <c r="DFS125" s="1135"/>
      <c r="DFT125" s="1135"/>
      <c r="DFU125" s="1135"/>
      <c r="DFV125" s="1135"/>
      <c r="DFW125" s="1135"/>
      <c r="DFX125" s="1135"/>
      <c r="DFY125" s="1135"/>
      <c r="DFZ125" s="1135"/>
      <c r="DGA125" s="1135"/>
      <c r="DGB125" s="1135"/>
      <c r="DGC125" s="1135"/>
      <c r="DGD125" s="1135"/>
      <c r="DGE125" s="1135"/>
      <c r="DGF125" s="1135"/>
      <c r="DGG125" s="1135"/>
      <c r="DGH125" s="1135"/>
      <c r="DGI125" s="1135"/>
      <c r="DGJ125" s="1135"/>
      <c r="DGK125" s="1135"/>
      <c r="DGL125" s="1135"/>
      <c r="DGM125" s="1135"/>
      <c r="DGN125" s="1135"/>
      <c r="DGO125" s="1135"/>
      <c r="DGP125" s="1135"/>
      <c r="DGQ125" s="1135"/>
      <c r="DGR125" s="1135"/>
      <c r="DGS125" s="1135"/>
      <c r="DGT125" s="1135"/>
      <c r="DGU125" s="1135"/>
      <c r="DGV125" s="1135"/>
      <c r="DGW125" s="1135"/>
      <c r="DGX125" s="1135"/>
      <c r="DGY125" s="1135"/>
      <c r="DGZ125" s="1135"/>
      <c r="DHA125" s="1135"/>
      <c r="DHB125" s="1135"/>
      <c r="DHC125" s="1135"/>
      <c r="DHD125" s="1135"/>
      <c r="DHE125" s="1135"/>
      <c r="DHF125" s="1135"/>
      <c r="DHG125" s="1135"/>
      <c r="DHH125" s="1135"/>
      <c r="DHI125" s="1135"/>
      <c r="DHJ125" s="1135"/>
      <c r="DHK125" s="1135"/>
      <c r="DHL125" s="1135"/>
      <c r="DHM125" s="1135"/>
      <c r="DHN125" s="1135"/>
      <c r="DHO125" s="1135"/>
      <c r="DHP125" s="1135"/>
      <c r="DHQ125" s="1135"/>
      <c r="DHR125" s="1135"/>
      <c r="DHS125" s="1135"/>
      <c r="DHT125" s="1135"/>
      <c r="DHU125" s="1135"/>
      <c r="DHV125" s="1135"/>
      <c r="DHW125" s="1135"/>
      <c r="DHX125" s="1135"/>
      <c r="DHY125" s="1135"/>
      <c r="DHZ125" s="1135"/>
      <c r="DIA125" s="1135"/>
      <c r="DIB125" s="1135"/>
      <c r="DIC125" s="1135"/>
      <c r="DID125" s="1135"/>
      <c r="DIE125" s="1135"/>
      <c r="DIF125" s="1135"/>
      <c r="DIG125" s="1135"/>
      <c r="DIH125" s="1135"/>
      <c r="DII125" s="1135"/>
      <c r="DIJ125" s="1135"/>
      <c r="DIK125" s="1135"/>
      <c r="DIL125" s="1135"/>
      <c r="DIM125" s="1135"/>
      <c r="DIN125" s="1135"/>
      <c r="DIO125" s="1135"/>
      <c r="DIP125" s="1135"/>
      <c r="DIQ125" s="1135"/>
      <c r="DIR125" s="1135"/>
      <c r="DIS125" s="1135"/>
      <c r="DIT125" s="1135"/>
      <c r="DIU125" s="1135"/>
      <c r="DIV125" s="1135"/>
      <c r="DIW125" s="1135"/>
      <c r="DIX125" s="1135"/>
      <c r="DIY125" s="1135"/>
      <c r="DIZ125" s="1135"/>
      <c r="DJA125" s="1135"/>
      <c r="DJB125" s="1135"/>
      <c r="DJC125" s="1135"/>
      <c r="DJD125" s="1135"/>
      <c r="DJE125" s="1135"/>
      <c r="DJF125" s="1135"/>
      <c r="DJG125" s="1135"/>
      <c r="DJH125" s="1135"/>
      <c r="DJI125" s="1135"/>
      <c r="DJJ125" s="1135"/>
      <c r="DJK125" s="1135"/>
      <c r="DJL125" s="1135"/>
      <c r="DJM125" s="1135"/>
      <c r="DJN125" s="1135"/>
      <c r="DJO125" s="1135"/>
      <c r="DJP125" s="1135"/>
      <c r="DJQ125" s="1135"/>
      <c r="DJR125" s="1135"/>
      <c r="DJS125" s="1135"/>
      <c r="DJT125" s="1135"/>
      <c r="DJU125" s="1135"/>
      <c r="DJV125" s="1135"/>
      <c r="DJW125" s="1135"/>
      <c r="DJX125" s="1135"/>
      <c r="DJY125" s="1135"/>
      <c r="DJZ125" s="1135"/>
      <c r="DKA125" s="1135"/>
      <c r="DKB125" s="1135"/>
      <c r="DKC125" s="1135"/>
      <c r="DKD125" s="1135"/>
      <c r="DKE125" s="1135"/>
      <c r="DKF125" s="1135"/>
      <c r="DKG125" s="1135"/>
      <c r="DKH125" s="1135"/>
      <c r="DKI125" s="1135"/>
      <c r="DKJ125" s="1135"/>
      <c r="DKK125" s="1135"/>
      <c r="DKL125" s="1135"/>
      <c r="DKM125" s="1135"/>
      <c r="DKN125" s="1135"/>
      <c r="DKO125" s="1135"/>
      <c r="DKP125" s="1135"/>
      <c r="DKQ125" s="1135"/>
      <c r="DKR125" s="1135"/>
      <c r="DKS125" s="1135"/>
      <c r="DKT125" s="1135"/>
      <c r="DKU125" s="1135"/>
      <c r="DKV125" s="1135"/>
      <c r="DKW125" s="1135"/>
      <c r="DKX125" s="1135"/>
      <c r="DKY125" s="1135"/>
      <c r="DKZ125" s="1135"/>
      <c r="DLA125" s="1135"/>
      <c r="DLB125" s="1135"/>
      <c r="DLC125" s="1135"/>
      <c r="DLD125" s="1135"/>
      <c r="DLE125" s="1135"/>
      <c r="DLF125" s="1135"/>
      <c r="DLG125" s="1135"/>
      <c r="DLH125" s="1135"/>
      <c r="DLI125" s="1135"/>
      <c r="DLJ125" s="1135"/>
      <c r="DLK125" s="1135"/>
      <c r="DLL125" s="1135"/>
      <c r="DLM125" s="1135"/>
      <c r="DLN125" s="1135"/>
      <c r="DLO125" s="1135"/>
      <c r="DLP125" s="1135"/>
      <c r="DLQ125" s="1135"/>
      <c r="DLR125" s="1135"/>
      <c r="DLS125" s="1135"/>
      <c r="DLT125" s="1135"/>
      <c r="DLU125" s="1135"/>
      <c r="DLV125" s="1135"/>
      <c r="DLW125" s="1135"/>
      <c r="DLX125" s="1135"/>
      <c r="DLY125" s="1135"/>
      <c r="DLZ125" s="1135"/>
      <c r="DMA125" s="1135"/>
      <c r="DMB125" s="1135"/>
      <c r="DMC125" s="1135"/>
      <c r="DMD125" s="1135"/>
      <c r="DME125" s="1135"/>
      <c r="DMF125" s="1135"/>
      <c r="DMG125" s="1135"/>
      <c r="DMH125" s="1135"/>
      <c r="DMI125" s="1135"/>
      <c r="DMJ125" s="1135"/>
      <c r="DMK125" s="1135"/>
      <c r="DML125" s="1135"/>
      <c r="DMM125" s="1135"/>
      <c r="DMN125" s="1135"/>
      <c r="DMO125" s="1135"/>
      <c r="DMP125" s="1135"/>
      <c r="DMQ125" s="1135"/>
      <c r="DMR125" s="1135"/>
      <c r="DMS125" s="1135"/>
      <c r="DMT125" s="1135"/>
      <c r="DMU125" s="1135"/>
      <c r="DMV125" s="1135"/>
      <c r="DMW125" s="1135"/>
      <c r="DMX125" s="1135"/>
      <c r="DMY125" s="1135"/>
      <c r="DMZ125" s="1135"/>
      <c r="DNA125" s="1135"/>
      <c r="DNB125" s="1135"/>
      <c r="DNC125" s="1135"/>
      <c r="DND125" s="1135"/>
      <c r="DNE125" s="1135"/>
      <c r="DNF125" s="1135"/>
      <c r="DNG125" s="1135"/>
      <c r="DNH125" s="1135"/>
      <c r="DNI125" s="1135"/>
      <c r="DNJ125" s="1135"/>
      <c r="DNK125" s="1135"/>
      <c r="DNL125" s="1135"/>
      <c r="DNM125" s="1135"/>
      <c r="DNN125" s="1135"/>
      <c r="DNO125" s="1135"/>
      <c r="DNP125" s="1135"/>
      <c r="DNQ125" s="1135"/>
      <c r="DNR125" s="1135"/>
      <c r="DNS125" s="1135"/>
      <c r="DNT125" s="1135"/>
      <c r="DNU125" s="1135"/>
      <c r="DNV125" s="1135"/>
      <c r="DNW125" s="1135"/>
      <c r="DNX125" s="1135"/>
      <c r="DNY125" s="1135"/>
      <c r="DNZ125" s="1135"/>
      <c r="DOA125" s="1135"/>
      <c r="DOB125" s="1135"/>
      <c r="DOC125" s="1135"/>
      <c r="DOD125" s="1135"/>
      <c r="DOE125" s="1135"/>
      <c r="DOF125" s="1135"/>
      <c r="DOG125" s="1135"/>
      <c r="DOH125" s="1135"/>
      <c r="DOI125" s="1135"/>
      <c r="DOJ125" s="1135"/>
      <c r="DOK125" s="1135"/>
      <c r="DOL125" s="1135"/>
      <c r="DOM125" s="1135"/>
      <c r="DON125" s="1135"/>
      <c r="DOO125" s="1135"/>
      <c r="DOP125" s="1135"/>
      <c r="DOQ125" s="1135"/>
      <c r="DOR125" s="1135"/>
      <c r="DOS125" s="1135"/>
      <c r="DOT125" s="1135"/>
      <c r="DOU125" s="1135"/>
      <c r="DOV125" s="1135"/>
      <c r="DOW125" s="1135"/>
      <c r="DOX125" s="1135"/>
      <c r="DOY125" s="1135"/>
      <c r="DOZ125" s="1135"/>
      <c r="DPA125" s="1135"/>
      <c r="DPB125" s="1135"/>
      <c r="DPC125" s="1135"/>
      <c r="DPD125" s="1135"/>
      <c r="DPE125" s="1135"/>
      <c r="DPF125" s="1135"/>
      <c r="DPG125" s="1135"/>
      <c r="DPH125" s="1135"/>
      <c r="DPI125" s="1135"/>
      <c r="DPJ125" s="1135"/>
      <c r="DPK125" s="1135"/>
      <c r="DPL125" s="1135"/>
      <c r="DPM125" s="1135"/>
      <c r="DPN125" s="1135"/>
      <c r="DPO125" s="1135"/>
      <c r="DPP125" s="1135"/>
      <c r="DPQ125" s="1135"/>
      <c r="DPR125" s="1135"/>
      <c r="DPS125" s="1135"/>
      <c r="DPT125" s="1135"/>
      <c r="DPU125" s="1135"/>
      <c r="DPV125" s="1135"/>
      <c r="DPW125" s="1135"/>
      <c r="DPX125" s="1135"/>
      <c r="DPY125" s="1135"/>
      <c r="DPZ125" s="1135"/>
      <c r="DQA125" s="1135"/>
      <c r="DQB125" s="1135"/>
      <c r="DQC125" s="1135"/>
      <c r="DQD125" s="1135"/>
      <c r="DQE125" s="1135"/>
      <c r="DQF125" s="1135"/>
      <c r="DQG125" s="1135"/>
      <c r="DQH125" s="1135"/>
      <c r="DQI125" s="1135"/>
      <c r="DQJ125" s="1135"/>
      <c r="DQK125" s="1135"/>
      <c r="DQL125" s="1135"/>
      <c r="DQM125" s="1135"/>
      <c r="DQN125" s="1135"/>
      <c r="DQO125" s="1135"/>
      <c r="DQP125" s="1135"/>
      <c r="DQQ125" s="1135"/>
      <c r="DQR125" s="1135"/>
      <c r="DQS125" s="1135"/>
      <c r="DQT125" s="1135"/>
      <c r="DQU125" s="1135"/>
      <c r="DQV125" s="1135"/>
      <c r="DQW125" s="1135"/>
      <c r="DQX125" s="1135"/>
      <c r="DQY125" s="1135"/>
      <c r="DQZ125" s="1135"/>
      <c r="DRA125" s="1135"/>
      <c r="DRB125" s="1135"/>
      <c r="DRC125" s="1135"/>
      <c r="DRD125" s="1135"/>
      <c r="DRE125" s="1135"/>
      <c r="DRF125" s="1135"/>
      <c r="DRG125" s="1135"/>
      <c r="DRH125" s="1135"/>
      <c r="DRI125" s="1135"/>
      <c r="DRJ125" s="1135"/>
      <c r="DRK125" s="1135"/>
      <c r="DRL125" s="1135"/>
      <c r="DRM125" s="1135"/>
      <c r="DRN125" s="1135"/>
      <c r="DRO125" s="1135"/>
      <c r="DRP125" s="1135"/>
      <c r="DRQ125" s="1135"/>
      <c r="DRR125" s="1135"/>
      <c r="DRS125" s="1135"/>
      <c r="DRT125" s="1135"/>
      <c r="DRU125" s="1135"/>
      <c r="DRV125" s="1135"/>
      <c r="DRW125" s="1135"/>
      <c r="DRX125" s="1135"/>
      <c r="DRY125" s="1135"/>
      <c r="DRZ125" s="1135"/>
      <c r="DSA125" s="1135"/>
      <c r="DSB125" s="1135"/>
      <c r="DSC125" s="1135"/>
      <c r="DSD125" s="1135"/>
      <c r="DSE125" s="1135"/>
      <c r="DSF125" s="1135"/>
      <c r="DSG125" s="1135"/>
      <c r="DSH125" s="1135"/>
      <c r="DSI125" s="1135"/>
      <c r="DSJ125" s="1135"/>
      <c r="DSK125" s="1135"/>
      <c r="DSL125" s="1135"/>
      <c r="DSM125" s="1135"/>
      <c r="DSN125" s="1135"/>
      <c r="DSO125" s="1135"/>
      <c r="DSP125" s="1135"/>
      <c r="DSQ125" s="1135"/>
      <c r="DSR125" s="1135"/>
      <c r="DSS125" s="1135"/>
      <c r="DST125" s="1135"/>
      <c r="DSU125" s="1135"/>
      <c r="DSV125" s="1135"/>
      <c r="DSW125" s="1135"/>
      <c r="DSX125" s="1135"/>
      <c r="DSY125" s="1135"/>
      <c r="DSZ125" s="1135"/>
      <c r="DTA125" s="1135"/>
      <c r="DTB125" s="1135"/>
      <c r="DTC125" s="1135"/>
      <c r="DTD125" s="1135"/>
      <c r="DTE125" s="1135"/>
      <c r="DTF125" s="1135"/>
      <c r="DTG125" s="1135"/>
      <c r="DTH125" s="1135"/>
      <c r="DTI125" s="1135"/>
      <c r="DTJ125" s="1135"/>
      <c r="DTK125" s="1135"/>
      <c r="DTL125" s="1135"/>
      <c r="DTM125" s="1135"/>
      <c r="DTN125" s="1135"/>
      <c r="DTO125" s="1135"/>
      <c r="DTP125" s="1135"/>
      <c r="DTQ125" s="1135"/>
      <c r="DTR125" s="1135"/>
      <c r="DTS125" s="1135"/>
      <c r="DTT125" s="1135"/>
      <c r="DTU125" s="1135"/>
      <c r="DTV125" s="1135"/>
      <c r="DTW125" s="1135"/>
      <c r="DTX125" s="1135"/>
      <c r="DTY125" s="1135"/>
      <c r="DTZ125" s="1135"/>
      <c r="DUA125" s="1135"/>
      <c r="DUB125" s="1135"/>
      <c r="DUC125" s="1135"/>
      <c r="DUD125" s="1135"/>
      <c r="DUE125" s="1135"/>
      <c r="DUF125" s="1135"/>
      <c r="DUG125" s="1135"/>
      <c r="DUH125" s="1135"/>
      <c r="DUI125" s="1135"/>
      <c r="DUJ125" s="1135"/>
      <c r="DUK125" s="1135"/>
      <c r="DUL125" s="1135"/>
      <c r="DUM125" s="1135"/>
      <c r="DUN125" s="1135"/>
      <c r="DUO125" s="1135"/>
      <c r="DUP125" s="1135"/>
      <c r="DUQ125" s="1135"/>
      <c r="DUR125" s="1135"/>
      <c r="DUS125" s="1135"/>
      <c r="DUT125" s="1135"/>
      <c r="DUU125" s="1135"/>
      <c r="DUV125" s="1135"/>
      <c r="DUW125" s="1135"/>
      <c r="DUX125" s="1135"/>
      <c r="DUY125" s="1135"/>
      <c r="DUZ125" s="1135"/>
      <c r="DVA125" s="1135"/>
      <c r="DVB125" s="1135"/>
      <c r="DVC125" s="1135"/>
      <c r="DVD125" s="1135"/>
      <c r="DVE125" s="1135"/>
      <c r="DVF125" s="1135"/>
      <c r="DVG125" s="1135"/>
      <c r="DVH125" s="1135"/>
      <c r="DVI125" s="1135"/>
      <c r="DVJ125" s="1135"/>
      <c r="DVK125" s="1135"/>
      <c r="DVL125" s="1135"/>
      <c r="DVM125" s="1135"/>
      <c r="DVN125" s="1135"/>
      <c r="DVO125" s="1135"/>
      <c r="DVP125" s="1135"/>
      <c r="DVQ125" s="1135"/>
      <c r="DVR125" s="1135"/>
      <c r="DVS125" s="1135"/>
      <c r="DVT125" s="1135"/>
      <c r="DVU125" s="1135"/>
      <c r="DVV125" s="1135"/>
      <c r="DVW125" s="1135"/>
      <c r="DVX125" s="1135"/>
      <c r="DVY125" s="1135"/>
      <c r="DVZ125" s="1135"/>
      <c r="DWA125" s="1135"/>
      <c r="DWB125" s="1135"/>
      <c r="DWC125" s="1135"/>
      <c r="DWD125" s="1135"/>
      <c r="DWE125" s="1135"/>
      <c r="DWF125" s="1135"/>
      <c r="DWG125" s="1135"/>
      <c r="DWH125" s="1135"/>
      <c r="DWI125" s="1135"/>
      <c r="DWJ125" s="1135"/>
      <c r="DWK125" s="1135"/>
      <c r="DWL125" s="1135"/>
      <c r="DWM125" s="1135"/>
      <c r="DWN125" s="1135"/>
      <c r="DWO125" s="1135"/>
      <c r="DWP125" s="1135"/>
      <c r="DWQ125" s="1135"/>
      <c r="DWR125" s="1135"/>
      <c r="DWS125" s="1135"/>
      <c r="DWT125" s="1135"/>
      <c r="DWU125" s="1135"/>
      <c r="DWV125" s="1135"/>
      <c r="DWW125" s="1135"/>
      <c r="DWX125" s="1135"/>
      <c r="DWY125" s="1135"/>
      <c r="DWZ125" s="1135"/>
      <c r="DXA125" s="1135"/>
      <c r="DXB125" s="1135"/>
      <c r="DXC125" s="1135"/>
      <c r="DXD125" s="1135"/>
      <c r="DXE125" s="1135"/>
      <c r="DXF125" s="1135"/>
      <c r="DXG125" s="1135"/>
      <c r="DXH125" s="1135"/>
      <c r="DXI125" s="1135"/>
      <c r="DXJ125" s="1135"/>
      <c r="DXK125" s="1135"/>
      <c r="DXL125" s="1135"/>
      <c r="DXM125" s="1135"/>
      <c r="DXN125" s="1135"/>
      <c r="DXO125" s="1135"/>
      <c r="DXP125" s="1135"/>
      <c r="DXQ125" s="1135"/>
      <c r="DXR125" s="1135"/>
      <c r="DXS125" s="1135"/>
      <c r="DXT125" s="1135"/>
      <c r="DXU125" s="1135"/>
      <c r="DXV125" s="1135"/>
      <c r="DXW125" s="1135"/>
      <c r="DXX125" s="1135"/>
      <c r="DXY125" s="1135"/>
      <c r="DXZ125" s="1135"/>
      <c r="DYA125" s="1135"/>
      <c r="DYB125" s="1135"/>
      <c r="DYC125" s="1135"/>
      <c r="DYD125" s="1135"/>
      <c r="DYE125" s="1135"/>
      <c r="DYF125" s="1135"/>
      <c r="DYG125" s="1135"/>
      <c r="DYH125" s="1135"/>
      <c r="DYI125" s="1135"/>
      <c r="DYJ125" s="1135"/>
      <c r="DYK125" s="1135"/>
      <c r="DYL125" s="1135"/>
      <c r="DYM125" s="1135"/>
      <c r="DYN125" s="1135"/>
      <c r="DYO125" s="1135"/>
      <c r="DYP125" s="1135"/>
      <c r="DYQ125" s="1135"/>
      <c r="DYR125" s="1135"/>
      <c r="DYS125" s="1135"/>
      <c r="DYT125" s="1135"/>
      <c r="DYU125" s="1135"/>
      <c r="DYV125" s="1135"/>
      <c r="DYW125" s="1135"/>
      <c r="DYX125" s="1135"/>
      <c r="DYY125" s="1135"/>
      <c r="DYZ125" s="1135"/>
      <c r="DZA125" s="1135"/>
      <c r="DZB125" s="1135"/>
      <c r="DZC125" s="1135"/>
      <c r="DZD125" s="1135"/>
      <c r="DZE125" s="1135"/>
      <c r="DZF125" s="1135"/>
      <c r="DZG125" s="1135"/>
      <c r="DZH125" s="1135"/>
      <c r="DZI125" s="1135"/>
      <c r="DZJ125" s="1135"/>
      <c r="DZK125" s="1135"/>
      <c r="DZL125" s="1135"/>
      <c r="DZM125" s="1135"/>
      <c r="DZN125" s="1135"/>
      <c r="DZO125" s="1135"/>
      <c r="DZP125" s="1135"/>
      <c r="DZQ125" s="1135"/>
      <c r="DZR125" s="1135"/>
      <c r="DZS125" s="1135"/>
      <c r="DZT125" s="1135"/>
      <c r="DZU125" s="1135"/>
      <c r="DZV125" s="1135"/>
      <c r="DZW125" s="1135"/>
      <c r="DZX125" s="1135"/>
      <c r="DZY125" s="1135"/>
      <c r="DZZ125" s="1135"/>
      <c r="EAA125" s="1135"/>
      <c r="EAB125" s="1135"/>
      <c r="EAC125" s="1135"/>
      <c r="EAD125" s="1135"/>
      <c r="EAE125" s="1135"/>
      <c r="EAF125" s="1135"/>
      <c r="EAG125" s="1135"/>
      <c r="EAH125" s="1135"/>
      <c r="EAI125" s="1135"/>
      <c r="EAJ125" s="1135"/>
      <c r="EAK125" s="1135"/>
      <c r="EAL125" s="1135"/>
      <c r="EAM125" s="1135"/>
      <c r="EAN125" s="1135"/>
      <c r="EAO125" s="1135"/>
      <c r="EAP125" s="1135"/>
      <c r="EAQ125" s="1135"/>
      <c r="EAR125" s="1135"/>
      <c r="EAS125" s="1135"/>
      <c r="EAT125" s="1135"/>
      <c r="EAU125" s="1135"/>
      <c r="EAV125" s="1135"/>
      <c r="EAW125" s="1135"/>
      <c r="EAX125" s="1135"/>
      <c r="EAY125" s="1135"/>
      <c r="EAZ125" s="1135"/>
      <c r="EBA125" s="1135"/>
      <c r="EBB125" s="1135"/>
      <c r="EBC125" s="1135"/>
      <c r="EBD125" s="1135"/>
      <c r="EBE125" s="1135"/>
      <c r="EBF125" s="1135"/>
      <c r="EBG125" s="1135"/>
      <c r="EBH125" s="1135"/>
      <c r="EBI125" s="1135"/>
      <c r="EBJ125" s="1135"/>
      <c r="EBK125" s="1135"/>
      <c r="EBL125" s="1135"/>
      <c r="EBM125" s="1135"/>
      <c r="EBN125" s="1135"/>
      <c r="EBO125" s="1135"/>
      <c r="EBP125" s="1135"/>
      <c r="EBQ125" s="1135"/>
      <c r="EBR125" s="1135"/>
      <c r="EBS125" s="1135"/>
      <c r="EBT125" s="1135"/>
      <c r="EBU125" s="1135"/>
      <c r="EBV125" s="1135"/>
      <c r="EBW125" s="1135"/>
      <c r="EBX125" s="1135"/>
      <c r="EBY125" s="1135"/>
      <c r="EBZ125" s="1135"/>
      <c r="ECA125" s="1135"/>
      <c r="ECB125" s="1135"/>
      <c r="ECC125" s="1135"/>
      <c r="ECD125" s="1135"/>
      <c r="ECE125" s="1135"/>
      <c r="ECF125" s="1135"/>
      <c r="ECG125" s="1135"/>
      <c r="ECH125" s="1135"/>
      <c r="ECI125" s="1135"/>
      <c r="ECJ125" s="1135"/>
      <c r="ECK125" s="1135"/>
      <c r="ECL125" s="1135"/>
      <c r="ECM125" s="1135"/>
      <c r="ECN125" s="1135"/>
      <c r="ECO125" s="1135"/>
      <c r="ECP125" s="1135"/>
      <c r="ECQ125" s="1135"/>
      <c r="ECR125" s="1135"/>
      <c r="ECS125" s="1135"/>
      <c r="ECT125" s="1135"/>
      <c r="ECU125" s="1135"/>
      <c r="ECV125" s="1135"/>
      <c r="ECW125" s="1135"/>
      <c r="ECX125" s="1135"/>
      <c r="ECY125" s="1135"/>
      <c r="ECZ125" s="1135"/>
      <c r="EDA125" s="1135"/>
      <c r="EDB125" s="1135"/>
      <c r="EDC125" s="1135"/>
      <c r="EDD125" s="1135"/>
      <c r="EDE125" s="1135"/>
      <c r="EDF125" s="1135"/>
      <c r="EDG125" s="1135"/>
      <c r="EDH125" s="1135"/>
      <c r="EDI125" s="1135"/>
      <c r="EDJ125" s="1135"/>
      <c r="EDK125" s="1135"/>
      <c r="EDL125" s="1135"/>
      <c r="EDM125" s="1135"/>
      <c r="EDN125" s="1135"/>
      <c r="EDO125" s="1135"/>
      <c r="EDP125" s="1135"/>
      <c r="EDQ125" s="1135"/>
      <c r="EDR125" s="1135"/>
      <c r="EDS125" s="1135"/>
      <c r="EDT125" s="1135"/>
      <c r="EDU125" s="1135"/>
      <c r="EDV125" s="1135"/>
      <c r="EDW125" s="1135"/>
      <c r="EDX125" s="1135"/>
      <c r="EDY125" s="1135"/>
      <c r="EDZ125" s="1135"/>
      <c r="EEA125" s="1135"/>
      <c r="EEB125" s="1135"/>
      <c r="EEC125" s="1135"/>
      <c r="EED125" s="1135"/>
      <c r="EEE125" s="1135"/>
      <c r="EEF125" s="1135"/>
      <c r="EEG125" s="1135"/>
      <c r="EEH125" s="1135"/>
      <c r="EEI125" s="1135"/>
      <c r="EEJ125" s="1135"/>
      <c r="EEK125" s="1135"/>
      <c r="EEL125" s="1135"/>
      <c r="EEM125" s="1135"/>
      <c r="EEN125" s="1135"/>
      <c r="EEO125" s="1135"/>
      <c r="EEP125" s="1135"/>
      <c r="EEQ125" s="1135"/>
      <c r="EER125" s="1135"/>
      <c r="EES125" s="1135"/>
      <c r="EET125" s="1135"/>
      <c r="EEU125" s="1135"/>
      <c r="EEV125" s="1135"/>
      <c r="EEW125" s="1135"/>
      <c r="EEX125" s="1135"/>
      <c r="EEY125" s="1135"/>
      <c r="EEZ125" s="1135"/>
      <c r="EFA125" s="1135"/>
      <c r="EFB125" s="1135"/>
      <c r="EFC125" s="1135"/>
      <c r="EFD125" s="1135"/>
      <c r="EFE125" s="1135"/>
      <c r="EFF125" s="1135"/>
      <c r="EFG125" s="1135"/>
      <c r="EFH125" s="1135"/>
      <c r="EFI125" s="1135"/>
      <c r="EFJ125" s="1135"/>
      <c r="EFK125" s="1135"/>
      <c r="EFL125" s="1135"/>
      <c r="EFM125" s="1135"/>
      <c r="EFN125" s="1135"/>
      <c r="EFO125" s="1135"/>
      <c r="EFP125" s="1135"/>
      <c r="EFQ125" s="1135"/>
      <c r="EFR125" s="1135"/>
      <c r="EFS125" s="1135"/>
      <c r="EFT125" s="1135"/>
      <c r="EFU125" s="1135"/>
      <c r="EFV125" s="1135"/>
      <c r="EFW125" s="1135"/>
      <c r="EFX125" s="1135"/>
      <c r="EFY125" s="1135"/>
      <c r="EFZ125" s="1135"/>
      <c r="EGA125" s="1135"/>
      <c r="EGB125" s="1135"/>
      <c r="EGC125" s="1135"/>
      <c r="EGD125" s="1135"/>
      <c r="EGE125" s="1135"/>
      <c r="EGF125" s="1135"/>
      <c r="EGG125" s="1135"/>
      <c r="EGH125" s="1135"/>
      <c r="EGI125" s="1135"/>
      <c r="EGJ125" s="1135"/>
      <c r="EGK125" s="1135"/>
      <c r="EGL125" s="1135"/>
      <c r="EGM125" s="1135"/>
      <c r="EGN125" s="1135"/>
      <c r="EGO125" s="1135"/>
      <c r="EGP125" s="1135"/>
      <c r="EGQ125" s="1135"/>
      <c r="EGR125" s="1135"/>
      <c r="EGS125" s="1135"/>
      <c r="EGT125" s="1135"/>
      <c r="EGU125" s="1135"/>
      <c r="EGV125" s="1135"/>
      <c r="EGW125" s="1135"/>
      <c r="EGX125" s="1135"/>
      <c r="EGY125" s="1135"/>
      <c r="EGZ125" s="1135"/>
      <c r="EHA125" s="1135"/>
      <c r="EHB125" s="1135"/>
      <c r="EHC125" s="1135"/>
      <c r="EHD125" s="1135"/>
      <c r="EHE125" s="1135"/>
      <c r="EHF125" s="1135"/>
      <c r="EHG125" s="1135"/>
      <c r="EHH125" s="1135"/>
      <c r="EHI125" s="1135"/>
      <c r="EHJ125" s="1135"/>
      <c r="EHK125" s="1135"/>
      <c r="EHL125" s="1135"/>
      <c r="EHM125" s="1135"/>
      <c r="EHN125" s="1135"/>
      <c r="EHO125" s="1135"/>
      <c r="EHP125" s="1135"/>
      <c r="EHQ125" s="1135"/>
      <c r="EHR125" s="1135"/>
      <c r="EHS125" s="1135"/>
      <c r="EHT125" s="1135"/>
      <c r="EHU125" s="1135"/>
      <c r="EHV125" s="1135"/>
      <c r="EHW125" s="1135"/>
      <c r="EHX125" s="1135"/>
      <c r="EHY125" s="1135"/>
      <c r="EHZ125" s="1135"/>
      <c r="EIA125" s="1135"/>
      <c r="EIB125" s="1135"/>
      <c r="EIC125" s="1135"/>
      <c r="EID125" s="1135"/>
      <c r="EIE125" s="1135"/>
      <c r="EIF125" s="1135"/>
      <c r="EIG125" s="1135"/>
      <c r="EIH125" s="1135"/>
      <c r="EII125" s="1135"/>
      <c r="EIJ125" s="1135"/>
      <c r="EIK125" s="1135"/>
      <c r="EIL125" s="1135"/>
      <c r="EIM125" s="1135"/>
      <c r="EIN125" s="1135"/>
      <c r="EIO125" s="1135"/>
      <c r="EIP125" s="1135"/>
      <c r="EIQ125" s="1135"/>
      <c r="EIR125" s="1135"/>
      <c r="EIS125" s="1135"/>
      <c r="EIT125" s="1135"/>
      <c r="EIU125" s="1135"/>
      <c r="EIV125" s="1135"/>
      <c r="EIW125" s="1135"/>
      <c r="EIX125" s="1135"/>
      <c r="EIY125" s="1135"/>
      <c r="EIZ125" s="1135"/>
      <c r="EJA125" s="1135"/>
      <c r="EJB125" s="1135"/>
      <c r="EJC125" s="1135"/>
      <c r="EJD125" s="1135"/>
      <c r="EJE125" s="1135"/>
      <c r="EJF125" s="1135"/>
      <c r="EJG125" s="1135"/>
      <c r="EJH125" s="1135"/>
      <c r="EJI125" s="1135"/>
      <c r="EJJ125" s="1135"/>
      <c r="EJK125" s="1135"/>
      <c r="EJL125" s="1135"/>
      <c r="EJM125" s="1135"/>
      <c r="EJN125" s="1135"/>
      <c r="EJO125" s="1135"/>
      <c r="EJP125" s="1135"/>
      <c r="EJQ125" s="1135"/>
      <c r="EJR125" s="1135"/>
      <c r="EJS125" s="1135"/>
      <c r="EJT125" s="1135"/>
      <c r="EJU125" s="1135"/>
      <c r="EJV125" s="1135"/>
      <c r="EJW125" s="1135"/>
      <c r="EJX125" s="1135"/>
      <c r="EJY125" s="1135"/>
      <c r="EJZ125" s="1135"/>
      <c r="EKA125" s="1135"/>
      <c r="EKB125" s="1135"/>
      <c r="EKC125" s="1135"/>
      <c r="EKD125" s="1135"/>
      <c r="EKE125" s="1135"/>
      <c r="EKF125" s="1135"/>
      <c r="EKG125" s="1135"/>
      <c r="EKH125" s="1135"/>
      <c r="EKI125" s="1135"/>
      <c r="EKJ125" s="1135"/>
      <c r="EKK125" s="1135"/>
      <c r="EKL125" s="1135"/>
      <c r="EKM125" s="1135"/>
      <c r="EKN125" s="1135"/>
      <c r="EKO125" s="1135"/>
      <c r="EKP125" s="1135"/>
      <c r="EKQ125" s="1135"/>
      <c r="EKR125" s="1135"/>
      <c r="EKS125" s="1135"/>
      <c r="EKT125" s="1135"/>
      <c r="EKU125" s="1135"/>
      <c r="EKV125" s="1135"/>
      <c r="EKW125" s="1135"/>
      <c r="EKX125" s="1135"/>
      <c r="EKY125" s="1135"/>
      <c r="EKZ125" s="1135"/>
      <c r="ELA125" s="1135"/>
      <c r="ELB125" s="1135"/>
      <c r="ELC125" s="1135"/>
      <c r="ELD125" s="1135"/>
      <c r="ELE125" s="1135"/>
      <c r="ELF125" s="1135"/>
      <c r="ELG125" s="1135"/>
      <c r="ELH125" s="1135"/>
      <c r="ELI125" s="1135"/>
      <c r="ELJ125" s="1135"/>
      <c r="ELK125" s="1135"/>
      <c r="ELL125" s="1135"/>
      <c r="ELM125" s="1135"/>
      <c r="ELN125" s="1135"/>
      <c r="ELO125" s="1135"/>
      <c r="ELP125" s="1135"/>
      <c r="ELQ125" s="1135"/>
      <c r="ELR125" s="1135"/>
      <c r="ELS125" s="1135"/>
      <c r="ELT125" s="1135"/>
      <c r="ELU125" s="1135"/>
      <c r="ELV125" s="1135"/>
      <c r="ELW125" s="1135"/>
      <c r="ELX125" s="1135"/>
      <c r="ELY125" s="1135"/>
      <c r="ELZ125" s="1135"/>
      <c r="EMA125" s="1135"/>
      <c r="EMB125" s="1135"/>
      <c r="EMC125" s="1135"/>
      <c r="EMD125" s="1135"/>
      <c r="EME125" s="1135"/>
      <c r="EMF125" s="1135"/>
      <c r="EMG125" s="1135"/>
      <c r="EMH125" s="1135"/>
      <c r="EMI125" s="1135"/>
      <c r="EMJ125" s="1135"/>
      <c r="EMK125" s="1135"/>
      <c r="EML125" s="1135"/>
      <c r="EMM125" s="1135"/>
      <c r="EMN125" s="1135"/>
      <c r="EMO125" s="1135"/>
      <c r="EMP125" s="1135"/>
      <c r="EMQ125" s="1135"/>
      <c r="EMR125" s="1135"/>
      <c r="EMS125" s="1135"/>
      <c r="EMT125" s="1135"/>
      <c r="EMU125" s="1135"/>
      <c r="EMV125" s="1135"/>
      <c r="EMW125" s="1135"/>
      <c r="EMX125" s="1135"/>
      <c r="EMY125" s="1135"/>
      <c r="EMZ125" s="1135"/>
      <c r="ENA125" s="1135"/>
      <c r="ENB125" s="1135"/>
      <c r="ENC125" s="1135"/>
      <c r="END125" s="1135"/>
      <c r="ENE125" s="1135"/>
      <c r="ENF125" s="1135"/>
      <c r="ENG125" s="1135"/>
      <c r="ENH125" s="1135"/>
      <c r="ENI125" s="1135"/>
      <c r="ENJ125" s="1135"/>
      <c r="ENK125" s="1135"/>
      <c r="ENL125" s="1135"/>
      <c r="ENM125" s="1135"/>
      <c r="ENN125" s="1135"/>
      <c r="ENO125" s="1135"/>
      <c r="ENP125" s="1135"/>
      <c r="ENQ125" s="1135"/>
      <c r="ENR125" s="1135"/>
      <c r="ENS125" s="1135"/>
      <c r="ENT125" s="1135"/>
      <c r="ENU125" s="1135"/>
      <c r="ENV125" s="1135"/>
      <c r="ENW125" s="1135"/>
      <c r="ENX125" s="1135"/>
      <c r="ENY125" s="1135"/>
      <c r="ENZ125" s="1135"/>
      <c r="EOA125" s="1135"/>
      <c r="EOB125" s="1135"/>
      <c r="EOC125" s="1135"/>
      <c r="EOD125" s="1135"/>
      <c r="EOE125" s="1135"/>
      <c r="EOF125" s="1135"/>
      <c r="EOG125" s="1135"/>
      <c r="EOH125" s="1135"/>
      <c r="EOI125" s="1135"/>
      <c r="EOJ125" s="1135"/>
      <c r="EOK125" s="1135"/>
      <c r="EOL125" s="1135"/>
      <c r="EOM125" s="1135"/>
      <c r="EON125" s="1135"/>
      <c r="EOO125" s="1135"/>
      <c r="EOP125" s="1135"/>
      <c r="EOQ125" s="1135"/>
      <c r="EOR125" s="1135"/>
      <c r="EOS125" s="1135"/>
      <c r="EOT125" s="1135"/>
      <c r="EOU125" s="1135"/>
      <c r="EOV125" s="1135"/>
      <c r="EOW125" s="1135"/>
      <c r="EOX125" s="1135"/>
      <c r="EOY125" s="1135"/>
      <c r="EOZ125" s="1135"/>
      <c r="EPA125" s="1135"/>
      <c r="EPB125" s="1135"/>
      <c r="EPC125" s="1135"/>
      <c r="EPD125" s="1135"/>
      <c r="EPE125" s="1135"/>
      <c r="EPF125" s="1135"/>
      <c r="EPG125" s="1135"/>
      <c r="EPH125" s="1135"/>
      <c r="EPI125" s="1135"/>
      <c r="EPJ125" s="1135"/>
      <c r="EPK125" s="1135"/>
      <c r="EPL125" s="1135"/>
      <c r="EPM125" s="1135"/>
      <c r="EPN125" s="1135"/>
      <c r="EPO125" s="1135"/>
      <c r="EPP125" s="1135"/>
      <c r="EPQ125" s="1135"/>
      <c r="EPR125" s="1135"/>
      <c r="EPS125" s="1135"/>
      <c r="EPT125" s="1135"/>
      <c r="EPU125" s="1135"/>
      <c r="EPV125" s="1135"/>
      <c r="EPW125" s="1135"/>
      <c r="EPX125" s="1135"/>
      <c r="EPY125" s="1135"/>
      <c r="EPZ125" s="1135"/>
      <c r="EQA125" s="1135"/>
      <c r="EQB125" s="1135"/>
      <c r="EQC125" s="1135"/>
      <c r="EQD125" s="1135"/>
      <c r="EQE125" s="1135"/>
      <c r="EQF125" s="1135"/>
      <c r="EQG125" s="1135"/>
      <c r="EQH125" s="1135"/>
      <c r="EQI125" s="1135"/>
      <c r="EQJ125" s="1135"/>
      <c r="EQK125" s="1135"/>
      <c r="EQL125" s="1135"/>
      <c r="EQM125" s="1135"/>
      <c r="EQN125" s="1135"/>
      <c r="EQO125" s="1135"/>
      <c r="EQP125" s="1135"/>
      <c r="EQQ125" s="1135"/>
      <c r="EQR125" s="1135"/>
      <c r="EQS125" s="1135"/>
      <c r="EQT125" s="1135"/>
      <c r="EQU125" s="1135"/>
      <c r="EQV125" s="1135"/>
      <c r="EQW125" s="1135"/>
      <c r="EQX125" s="1135"/>
      <c r="EQY125" s="1135"/>
      <c r="EQZ125" s="1135"/>
      <c r="ERA125" s="1135"/>
      <c r="ERB125" s="1135"/>
      <c r="ERC125" s="1135"/>
      <c r="ERD125" s="1135"/>
      <c r="ERE125" s="1135"/>
      <c r="ERF125" s="1135"/>
      <c r="ERG125" s="1135"/>
      <c r="ERH125" s="1135"/>
      <c r="ERI125" s="1135"/>
      <c r="ERJ125" s="1135"/>
      <c r="ERK125" s="1135"/>
      <c r="ERL125" s="1135"/>
      <c r="ERM125" s="1135"/>
      <c r="ERN125" s="1135"/>
      <c r="ERO125" s="1135"/>
      <c r="ERP125" s="1135"/>
      <c r="ERQ125" s="1135"/>
      <c r="ERR125" s="1135"/>
      <c r="ERS125" s="1135"/>
      <c r="ERT125" s="1135"/>
      <c r="ERU125" s="1135"/>
      <c r="ERV125" s="1135"/>
      <c r="ERW125" s="1135"/>
      <c r="ERX125" s="1135"/>
      <c r="ERY125" s="1135"/>
      <c r="ERZ125" s="1135"/>
      <c r="ESA125" s="1135"/>
      <c r="ESB125" s="1135"/>
      <c r="ESC125" s="1135"/>
      <c r="ESD125" s="1135"/>
      <c r="ESE125" s="1135"/>
      <c r="ESF125" s="1135"/>
      <c r="ESG125" s="1135"/>
      <c r="ESH125" s="1135"/>
      <c r="ESI125" s="1135"/>
      <c r="ESJ125" s="1135"/>
      <c r="ESK125" s="1135"/>
      <c r="ESL125" s="1135"/>
      <c r="ESM125" s="1135"/>
      <c r="ESN125" s="1135"/>
      <c r="ESO125" s="1135"/>
      <c r="ESP125" s="1135"/>
      <c r="ESQ125" s="1135"/>
      <c r="ESR125" s="1135"/>
      <c r="ESS125" s="1135"/>
      <c r="EST125" s="1135"/>
      <c r="ESU125" s="1135"/>
      <c r="ESV125" s="1135"/>
      <c r="ESW125" s="1135"/>
      <c r="ESX125" s="1135"/>
      <c r="ESY125" s="1135"/>
      <c r="ESZ125" s="1135"/>
      <c r="ETA125" s="1135"/>
      <c r="ETB125" s="1135"/>
      <c r="ETC125" s="1135"/>
      <c r="ETD125" s="1135"/>
      <c r="ETE125" s="1135"/>
      <c r="ETF125" s="1135"/>
      <c r="ETG125" s="1135"/>
      <c r="ETH125" s="1135"/>
      <c r="ETI125" s="1135"/>
      <c r="ETJ125" s="1135"/>
      <c r="ETK125" s="1135"/>
      <c r="ETL125" s="1135"/>
      <c r="ETM125" s="1135"/>
      <c r="ETN125" s="1135"/>
      <c r="ETO125" s="1135"/>
      <c r="ETP125" s="1135"/>
      <c r="ETQ125" s="1135"/>
      <c r="ETR125" s="1135"/>
      <c r="ETS125" s="1135"/>
      <c r="ETT125" s="1135"/>
      <c r="ETU125" s="1135"/>
      <c r="ETV125" s="1135"/>
      <c r="ETW125" s="1135"/>
      <c r="ETX125" s="1135"/>
      <c r="ETY125" s="1135"/>
      <c r="ETZ125" s="1135"/>
      <c r="EUA125" s="1135"/>
      <c r="EUB125" s="1135"/>
      <c r="EUC125" s="1135"/>
      <c r="EUD125" s="1135"/>
      <c r="EUE125" s="1135"/>
      <c r="EUF125" s="1135"/>
      <c r="EUG125" s="1135"/>
      <c r="EUH125" s="1135"/>
      <c r="EUI125" s="1135"/>
      <c r="EUJ125" s="1135"/>
      <c r="EUK125" s="1135"/>
      <c r="EUL125" s="1135"/>
      <c r="EUM125" s="1135"/>
      <c r="EUN125" s="1135"/>
      <c r="EUO125" s="1135"/>
      <c r="EUP125" s="1135"/>
      <c r="EUQ125" s="1135"/>
      <c r="EUR125" s="1135"/>
      <c r="EUS125" s="1135"/>
      <c r="EUT125" s="1135"/>
      <c r="EUU125" s="1135"/>
      <c r="EUV125" s="1135"/>
      <c r="EUW125" s="1135"/>
      <c r="EUX125" s="1135"/>
      <c r="EUY125" s="1135"/>
      <c r="EUZ125" s="1135"/>
      <c r="EVA125" s="1135"/>
      <c r="EVB125" s="1135"/>
      <c r="EVC125" s="1135"/>
      <c r="EVD125" s="1135"/>
      <c r="EVE125" s="1135"/>
      <c r="EVF125" s="1135"/>
      <c r="EVG125" s="1135"/>
      <c r="EVH125" s="1135"/>
      <c r="EVI125" s="1135"/>
      <c r="EVJ125" s="1135"/>
      <c r="EVK125" s="1135"/>
      <c r="EVL125" s="1135"/>
      <c r="EVM125" s="1135"/>
      <c r="EVN125" s="1135"/>
      <c r="EVO125" s="1135"/>
      <c r="EVP125" s="1135"/>
      <c r="EVQ125" s="1135"/>
      <c r="EVR125" s="1135"/>
      <c r="EVS125" s="1135"/>
      <c r="EVT125" s="1135"/>
      <c r="EVU125" s="1135"/>
      <c r="EVV125" s="1135"/>
      <c r="EVW125" s="1135"/>
      <c r="EVX125" s="1135"/>
      <c r="EVY125" s="1135"/>
      <c r="EVZ125" s="1135"/>
      <c r="EWA125" s="1135"/>
      <c r="EWB125" s="1135"/>
      <c r="EWC125" s="1135"/>
      <c r="EWD125" s="1135"/>
      <c r="EWE125" s="1135"/>
      <c r="EWF125" s="1135"/>
      <c r="EWG125" s="1135"/>
      <c r="EWH125" s="1135"/>
      <c r="EWI125" s="1135"/>
      <c r="EWJ125" s="1135"/>
      <c r="EWK125" s="1135"/>
      <c r="EWL125" s="1135"/>
      <c r="EWM125" s="1135"/>
      <c r="EWN125" s="1135"/>
      <c r="EWO125" s="1135"/>
      <c r="EWP125" s="1135"/>
      <c r="EWQ125" s="1135"/>
      <c r="EWR125" s="1135"/>
      <c r="EWS125" s="1135"/>
      <c r="EWT125" s="1135"/>
      <c r="EWU125" s="1135"/>
      <c r="EWV125" s="1135"/>
      <c r="EWW125" s="1135"/>
      <c r="EWX125" s="1135"/>
      <c r="EWY125" s="1135"/>
      <c r="EWZ125" s="1135"/>
      <c r="EXA125" s="1135"/>
      <c r="EXB125" s="1135"/>
      <c r="EXC125" s="1135"/>
      <c r="EXD125" s="1135"/>
      <c r="EXE125" s="1135"/>
      <c r="EXF125" s="1135"/>
      <c r="EXG125" s="1135"/>
      <c r="EXH125" s="1135"/>
      <c r="EXI125" s="1135"/>
      <c r="EXJ125" s="1135"/>
      <c r="EXK125" s="1135"/>
      <c r="EXL125" s="1135"/>
      <c r="EXM125" s="1135"/>
      <c r="EXN125" s="1135"/>
      <c r="EXO125" s="1135"/>
      <c r="EXP125" s="1135"/>
      <c r="EXQ125" s="1135"/>
      <c r="EXR125" s="1135"/>
      <c r="EXS125" s="1135"/>
      <c r="EXT125" s="1135"/>
      <c r="EXU125" s="1135"/>
      <c r="EXV125" s="1135"/>
      <c r="EXW125" s="1135"/>
      <c r="EXX125" s="1135"/>
      <c r="EXY125" s="1135"/>
      <c r="EXZ125" s="1135"/>
      <c r="EYA125" s="1135"/>
      <c r="EYB125" s="1135"/>
      <c r="EYC125" s="1135"/>
      <c r="EYD125" s="1135"/>
      <c r="EYE125" s="1135"/>
      <c r="EYF125" s="1135"/>
      <c r="EYG125" s="1135"/>
      <c r="EYH125" s="1135"/>
      <c r="EYI125" s="1135"/>
      <c r="EYJ125" s="1135"/>
      <c r="EYK125" s="1135"/>
      <c r="EYL125" s="1135"/>
      <c r="EYM125" s="1135"/>
      <c r="EYN125" s="1135"/>
      <c r="EYO125" s="1135"/>
      <c r="EYP125" s="1135"/>
      <c r="EYQ125" s="1135"/>
      <c r="EYR125" s="1135"/>
      <c r="EYS125" s="1135"/>
      <c r="EYT125" s="1135"/>
      <c r="EYU125" s="1135"/>
      <c r="EYV125" s="1135"/>
      <c r="EYW125" s="1135"/>
      <c r="EYX125" s="1135"/>
      <c r="EYY125" s="1135"/>
      <c r="EYZ125" s="1135"/>
      <c r="EZA125" s="1135"/>
      <c r="EZB125" s="1135"/>
      <c r="EZC125" s="1135"/>
      <c r="EZD125" s="1135"/>
      <c r="EZE125" s="1135"/>
      <c r="EZF125" s="1135"/>
      <c r="EZG125" s="1135"/>
      <c r="EZH125" s="1135"/>
      <c r="EZI125" s="1135"/>
      <c r="EZJ125" s="1135"/>
      <c r="EZK125" s="1135"/>
      <c r="EZL125" s="1135"/>
      <c r="EZM125" s="1135"/>
      <c r="EZN125" s="1135"/>
      <c r="EZO125" s="1135"/>
      <c r="EZP125" s="1135"/>
      <c r="EZQ125" s="1135"/>
      <c r="EZR125" s="1135"/>
      <c r="EZS125" s="1135"/>
      <c r="EZT125" s="1135"/>
      <c r="EZU125" s="1135"/>
      <c r="EZV125" s="1135"/>
      <c r="EZW125" s="1135"/>
      <c r="EZX125" s="1135"/>
      <c r="EZY125" s="1135"/>
      <c r="EZZ125" s="1135"/>
      <c r="FAA125" s="1135"/>
      <c r="FAB125" s="1135"/>
      <c r="FAC125" s="1135"/>
      <c r="FAD125" s="1135"/>
      <c r="FAE125" s="1135"/>
      <c r="FAF125" s="1135"/>
      <c r="FAG125" s="1135"/>
      <c r="FAH125" s="1135"/>
      <c r="FAI125" s="1135"/>
      <c r="FAJ125" s="1135"/>
      <c r="FAK125" s="1135"/>
      <c r="FAL125" s="1135"/>
      <c r="FAM125" s="1135"/>
      <c r="FAN125" s="1135"/>
      <c r="FAO125" s="1135"/>
      <c r="FAP125" s="1135"/>
      <c r="FAQ125" s="1135"/>
      <c r="FAR125" s="1135"/>
      <c r="FAS125" s="1135"/>
      <c r="FAT125" s="1135"/>
      <c r="FAU125" s="1135"/>
      <c r="FAV125" s="1135"/>
      <c r="FAW125" s="1135"/>
      <c r="FAX125" s="1135"/>
      <c r="FAY125" s="1135"/>
      <c r="FAZ125" s="1135"/>
      <c r="FBA125" s="1135"/>
      <c r="FBB125" s="1135"/>
      <c r="FBC125" s="1135"/>
      <c r="FBD125" s="1135"/>
      <c r="FBE125" s="1135"/>
      <c r="FBF125" s="1135"/>
      <c r="FBG125" s="1135"/>
      <c r="FBH125" s="1135"/>
      <c r="FBI125" s="1135"/>
      <c r="FBJ125" s="1135"/>
      <c r="FBK125" s="1135"/>
      <c r="FBL125" s="1135"/>
      <c r="FBM125" s="1135"/>
      <c r="FBN125" s="1135"/>
      <c r="FBO125" s="1135"/>
      <c r="FBP125" s="1135"/>
      <c r="FBQ125" s="1135"/>
      <c r="FBR125" s="1135"/>
      <c r="FBS125" s="1135"/>
      <c r="FBT125" s="1135"/>
      <c r="FBU125" s="1135"/>
      <c r="FBV125" s="1135"/>
      <c r="FBW125" s="1135"/>
      <c r="FBX125" s="1135"/>
      <c r="FBY125" s="1135"/>
      <c r="FBZ125" s="1135"/>
      <c r="FCA125" s="1135"/>
      <c r="FCB125" s="1135"/>
      <c r="FCC125" s="1135"/>
      <c r="FCD125" s="1135"/>
      <c r="FCE125" s="1135"/>
      <c r="FCF125" s="1135"/>
      <c r="FCG125" s="1135"/>
      <c r="FCH125" s="1135"/>
      <c r="FCI125" s="1135"/>
      <c r="FCJ125" s="1135"/>
      <c r="FCK125" s="1135"/>
      <c r="FCL125" s="1135"/>
      <c r="FCM125" s="1135"/>
      <c r="FCN125" s="1135"/>
      <c r="FCO125" s="1135"/>
      <c r="FCP125" s="1135"/>
      <c r="FCQ125" s="1135"/>
      <c r="FCR125" s="1135"/>
      <c r="FCS125" s="1135"/>
      <c r="FCT125" s="1135"/>
      <c r="FCU125" s="1135"/>
      <c r="FCV125" s="1135"/>
      <c r="FCW125" s="1135"/>
      <c r="FCX125" s="1135"/>
      <c r="FCY125" s="1135"/>
      <c r="FCZ125" s="1135"/>
      <c r="FDA125" s="1135"/>
      <c r="FDB125" s="1135"/>
      <c r="FDC125" s="1135"/>
      <c r="FDD125" s="1135"/>
      <c r="FDE125" s="1135"/>
      <c r="FDF125" s="1135"/>
      <c r="FDG125" s="1135"/>
      <c r="FDH125" s="1135"/>
      <c r="FDI125" s="1135"/>
      <c r="FDJ125" s="1135"/>
      <c r="FDK125" s="1135"/>
      <c r="FDL125" s="1135"/>
      <c r="FDM125" s="1135"/>
      <c r="FDN125" s="1135"/>
      <c r="FDO125" s="1135"/>
      <c r="FDP125" s="1135"/>
      <c r="FDQ125" s="1135"/>
      <c r="FDR125" s="1135"/>
      <c r="FDS125" s="1135"/>
      <c r="FDT125" s="1135"/>
      <c r="FDU125" s="1135"/>
      <c r="FDV125" s="1135"/>
      <c r="FDW125" s="1135"/>
      <c r="FDX125" s="1135"/>
      <c r="FDY125" s="1135"/>
      <c r="FDZ125" s="1135"/>
      <c r="FEA125" s="1135"/>
      <c r="FEB125" s="1135"/>
      <c r="FEC125" s="1135"/>
      <c r="FED125" s="1135"/>
      <c r="FEE125" s="1135"/>
      <c r="FEF125" s="1135"/>
      <c r="FEG125" s="1135"/>
      <c r="FEH125" s="1135"/>
      <c r="FEI125" s="1135"/>
      <c r="FEJ125" s="1135"/>
      <c r="FEK125" s="1135"/>
      <c r="FEL125" s="1135"/>
      <c r="FEM125" s="1135"/>
      <c r="FEN125" s="1135"/>
      <c r="FEO125" s="1135"/>
      <c r="FEP125" s="1135"/>
      <c r="FEQ125" s="1135"/>
      <c r="FER125" s="1135"/>
      <c r="FES125" s="1135"/>
      <c r="FET125" s="1135"/>
      <c r="FEU125" s="1135"/>
      <c r="FEV125" s="1135"/>
      <c r="FEW125" s="1135"/>
      <c r="FEX125" s="1135"/>
      <c r="FEY125" s="1135"/>
      <c r="FEZ125" s="1135"/>
      <c r="FFA125" s="1135"/>
      <c r="FFB125" s="1135"/>
      <c r="FFC125" s="1135"/>
      <c r="FFD125" s="1135"/>
      <c r="FFE125" s="1135"/>
      <c r="FFF125" s="1135"/>
      <c r="FFG125" s="1135"/>
      <c r="FFH125" s="1135"/>
      <c r="FFI125" s="1135"/>
      <c r="FFJ125" s="1135"/>
      <c r="FFK125" s="1135"/>
      <c r="FFL125" s="1135"/>
      <c r="FFM125" s="1135"/>
      <c r="FFN125" s="1135"/>
      <c r="FFO125" s="1135"/>
      <c r="FFP125" s="1135"/>
      <c r="FFQ125" s="1135"/>
      <c r="FFR125" s="1135"/>
      <c r="FFS125" s="1135"/>
      <c r="FFT125" s="1135"/>
      <c r="FFU125" s="1135"/>
      <c r="FFV125" s="1135"/>
      <c r="FFW125" s="1135"/>
      <c r="FFX125" s="1135"/>
      <c r="FFY125" s="1135"/>
      <c r="FFZ125" s="1135"/>
      <c r="FGA125" s="1135"/>
      <c r="FGB125" s="1135"/>
      <c r="FGC125" s="1135"/>
      <c r="FGD125" s="1135"/>
      <c r="FGE125" s="1135"/>
      <c r="FGF125" s="1135"/>
      <c r="FGG125" s="1135"/>
      <c r="FGH125" s="1135"/>
      <c r="FGI125" s="1135"/>
      <c r="FGJ125" s="1135"/>
      <c r="FGK125" s="1135"/>
      <c r="FGL125" s="1135"/>
      <c r="FGM125" s="1135"/>
      <c r="FGN125" s="1135"/>
      <c r="FGO125" s="1135"/>
      <c r="FGP125" s="1135"/>
      <c r="FGQ125" s="1135"/>
      <c r="FGR125" s="1135"/>
      <c r="FGS125" s="1135"/>
      <c r="FGT125" s="1135"/>
      <c r="FGU125" s="1135"/>
      <c r="FGV125" s="1135"/>
      <c r="FGW125" s="1135"/>
      <c r="FGX125" s="1135"/>
      <c r="FGY125" s="1135"/>
      <c r="FGZ125" s="1135"/>
      <c r="FHA125" s="1135"/>
      <c r="FHB125" s="1135"/>
      <c r="FHC125" s="1135"/>
      <c r="FHD125" s="1135"/>
      <c r="FHE125" s="1135"/>
      <c r="FHF125" s="1135"/>
      <c r="FHG125" s="1135"/>
      <c r="FHH125" s="1135"/>
      <c r="FHI125" s="1135"/>
      <c r="FHJ125" s="1135"/>
      <c r="FHK125" s="1135"/>
      <c r="FHL125" s="1135"/>
      <c r="FHM125" s="1135"/>
      <c r="FHN125" s="1135"/>
      <c r="FHO125" s="1135"/>
      <c r="FHP125" s="1135"/>
      <c r="FHQ125" s="1135"/>
      <c r="FHR125" s="1135"/>
      <c r="FHS125" s="1135"/>
      <c r="FHT125" s="1135"/>
      <c r="FHU125" s="1135"/>
      <c r="FHV125" s="1135"/>
      <c r="FHW125" s="1135"/>
      <c r="FHX125" s="1135"/>
      <c r="FHY125" s="1135"/>
      <c r="FHZ125" s="1135"/>
      <c r="FIA125" s="1135"/>
      <c r="FIB125" s="1135"/>
      <c r="FIC125" s="1135"/>
      <c r="FID125" s="1135"/>
      <c r="FIE125" s="1135"/>
      <c r="FIF125" s="1135"/>
      <c r="FIG125" s="1135"/>
      <c r="FIH125" s="1135"/>
      <c r="FII125" s="1135"/>
      <c r="FIJ125" s="1135"/>
      <c r="FIK125" s="1135"/>
      <c r="FIL125" s="1135"/>
      <c r="FIM125" s="1135"/>
      <c r="FIN125" s="1135"/>
      <c r="FIO125" s="1135"/>
      <c r="FIP125" s="1135"/>
      <c r="FIQ125" s="1135"/>
      <c r="FIR125" s="1135"/>
      <c r="FIS125" s="1135"/>
      <c r="FIT125" s="1135"/>
      <c r="FIU125" s="1135"/>
      <c r="FIV125" s="1135"/>
      <c r="FIW125" s="1135"/>
      <c r="FIX125" s="1135"/>
      <c r="FIY125" s="1135"/>
      <c r="FIZ125" s="1135"/>
      <c r="FJA125" s="1135"/>
      <c r="FJB125" s="1135"/>
      <c r="FJC125" s="1135"/>
      <c r="FJD125" s="1135"/>
      <c r="FJE125" s="1135"/>
      <c r="FJF125" s="1135"/>
      <c r="FJG125" s="1135"/>
      <c r="FJH125" s="1135"/>
      <c r="FJI125" s="1135"/>
      <c r="FJJ125" s="1135"/>
      <c r="FJK125" s="1135"/>
      <c r="FJL125" s="1135"/>
      <c r="FJM125" s="1135"/>
      <c r="FJN125" s="1135"/>
      <c r="FJO125" s="1135"/>
      <c r="FJP125" s="1135"/>
      <c r="FJQ125" s="1135"/>
      <c r="FJR125" s="1135"/>
      <c r="FJS125" s="1135"/>
      <c r="FJT125" s="1135"/>
      <c r="FJU125" s="1135"/>
      <c r="FJV125" s="1135"/>
      <c r="FJW125" s="1135"/>
      <c r="FJX125" s="1135"/>
      <c r="FJY125" s="1135"/>
      <c r="FJZ125" s="1135"/>
      <c r="FKA125" s="1135"/>
      <c r="FKB125" s="1135"/>
      <c r="FKC125" s="1135"/>
      <c r="FKD125" s="1135"/>
      <c r="FKE125" s="1135"/>
      <c r="FKF125" s="1135"/>
      <c r="FKG125" s="1135"/>
      <c r="FKH125" s="1135"/>
      <c r="FKI125" s="1135"/>
      <c r="FKJ125" s="1135"/>
      <c r="FKK125" s="1135"/>
      <c r="FKL125" s="1135"/>
      <c r="FKM125" s="1135"/>
      <c r="FKN125" s="1135"/>
      <c r="FKO125" s="1135"/>
      <c r="FKP125" s="1135"/>
      <c r="FKQ125" s="1135"/>
      <c r="FKR125" s="1135"/>
      <c r="FKS125" s="1135"/>
      <c r="FKT125" s="1135"/>
      <c r="FKU125" s="1135"/>
      <c r="FKV125" s="1135"/>
      <c r="FKW125" s="1135"/>
      <c r="FKX125" s="1135"/>
      <c r="FKY125" s="1135"/>
      <c r="FKZ125" s="1135"/>
      <c r="FLA125" s="1135"/>
      <c r="FLB125" s="1135"/>
      <c r="FLC125" s="1135"/>
      <c r="FLD125" s="1135"/>
      <c r="FLE125" s="1135"/>
      <c r="FLF125" s="1135"/>
      <c r="FLG125" s="1135"/>
      <c r="FLH125" s="1135"/>
      <c r="FLI125" s="1135"/>
      <c r="FLJ125" s="1135"/>
      <c r="FLK125" s="1135"/>
      <c r="FLL125" s="1135"/>
      <c r="FLM125" s="1135"/>
      <c r="FLN125" s="1135"/>
      <c r="FLO125" s="1135"/>
      <c r="FLP125" s="1135"/>
      <c r="FLQ125" s="1135"/>
      <c r="FLR125" s="1135"/>
      <c r="FLS125" s="1135"/>
      <c r="FLT125" s="1135"/>
      <c r="FLU125" s="1135"/>
      <c r="FLV125" s="1135"/>
      <c r="FLW125" s="1135"/>
      <c r="FLX125" s="1135"/>
      <c r="FLY125" s="1135"/>
      <c r="FLZ125" s="1135"/>
      <c r="FMA125" s="1135"/>
      <c r="FMB125" s="1135"/>
      <c r="FMC125" s="1135"/>
      <c r="FMD125" s="1135"/>
      <c r="FME125" s="1135"/>
      <c r="FMF125" s="1135"/>
      <c r="FMG125" s="1135"/>
      <c r="FMH125" s="1135"/>
      <c r="FMI125" s="1135"/>
      <c r="FMJ125" s="1135"/>
      <c r="FMK125" s="1135"/>
      <c r="FML125" s="1135"/>
      <c r="FMM125" s="1135"/>
      <c r="FMN125" s="1135"/>
      <c r="FMO125" s="1135"/>
      <c r="FMP125" s="1135"/>
      <c r="FMQ125" s="1135"/>
      <c r="FMR125" s="1135"/>
      <c r="FMS125" s="1135"/>
      <c r="FMT125" s="1135"/>
      <c r="FMU125" s="1135"/>
      <c r="FMV125" s="1135"/>
      <c r="FMW125" s="1135"/>
      <c r="FMX125" s="1135"/>
      <c r="FMY125" s="1135"/>
      <c r="FMZ125" s="1135"/>
      <c r="FNA125" s="1135"/>
      <c r="FNB125" s="1135"/>
      <c r="FNC125" s="1135"/>
      <c r="FND125" s="1135"/>
      <c r="FNE125" s="1135"/>
      <c r="FNF125" s="1135"/>
      <c r="FNG125" s="1135"/>
      <c r="FNH125" s="1135"/>
      <c r="FNI125" s="1135"/>
      <c r="FNJ125" s="1135"/>
      <c r="FNK125" s="1135"/>
      <c r="FNL125" s="1135"/>
      <c r="FNM125" s="1135"/>
      <c r="FNN125" s="1135"/>
      <c r="FNO125" s="1135"/>
      <c r="FNP125" s="1135"/>
      <c r="FNQ125" s="1135"/>
      <c r="FNR125" s="1135"/>
      <c r="FNS125" s="1135"/>
      <c r="FNT125" s="1135"/>
      <c r="FNU125" s="1135"/>
      <c r="FNV125" s="1135"/>
      <c r="FNW125" s="1135"/>
      <c r="FNX125" s="1135"/>
      <c r="FNY125" s="1135"/>
      <c r="FNZ125" s="1135"/>
      <c r="FOA125" s="1135"/>
      <c r="FOB125" s="1135"/>
      <c r="FOC125" s="1135"/>
      <c r="FOD125" s="1135"/>
      <c r="FOE125" s="1135"/>
      <c r="FOF125" s="1135"/>
      <c r="FOG125" s="1135"/>
      <c r="FOH125" s="1135"/>
      <c r="FOI125" s="1135"/>
      <c r="FOJ125" s="1135"/>
      <c r="FOK125" s="1135"/>
      <c r="FOL125" s="1135"/>
      <c r="FOM125" s="1135"/>
      <c r="FON125" s="1135"/>
      <c r="FOO125" s="1135"/>
      <c r="FOP125" s="1135"/>
      <c r="FOQ125" s="1135"/>
      <c r="FOR125" s="1135"/>
      <c r="FOS125" s="1135"/>
      <c r="FOT125" s="1135"/>
      <c r="FOU125" s="1135"/>
      <c r="FOV125" s="1135"/>
      <c r="FOW125" s="1135"/>
      <c r="FOX125" s="1135"/>
      <c r="FOY125" s="1135"/>
      <c r="FOZ125" s="1135"/>
      <c r="FPA125" s="1135"/>
      <c r="FPB125" s="1135"/>
      <c r="FPC125" s="1135"/>
      <c r="FPD125" s="1135"/>
      <c r="FPE125" s="1135"/>
      <c r="FPF125" s="1135"/>
      <c r="FPG125" s="1135"/>
      <c r="FPH125" s="1135"/>
      <c r="FPI125" s="1135"/>
      <c r="FPJ125" s="1135"/>
      <c r="FPK125" s="1135"/>
      <c r="FPL125" s="1135"/>
      <c r="FPM125" s="1135"/>
      <c r="FPN125" s="1135"/>
      <c r="FPO125" s="1135"/>
      <c r="FPP125" s="1135"/>
      <c r="FPQ125" s="1135"/>
      <c r="FPR125" s="1135"/>
      <c r="FPS125" s="1135"/>
      <c r="FPT125" s="1135"/>
      <c r="FPU125" s="1135"/>
      <c r="FPV125" s="1135"/>
      <c r="FPW125" s="1135"/>
      <c r="FPX125" s="1135"/>
      <c r="FPY125" s="1135"/>
      <c r="FPZ125" s="1135"/>
      <c r="FQA125" s="1135"/>
      <c r="FQB125" s="1135"/>
      <c r="FQC125" s="1135"/>
      <c r="FQD125" s="1135"/>
      <c r="FQE125" s="1135"/>
      <c r="FQF125" s="1135"/>
      <c r="FQG125" s="1135"/>
      <c r="FQH125" s="1135"/>
      <c r="FQI125" s="1135"/>
      <c r="FQJ125" s="1135"/>
      <c r="FQK125" s="1135"/>
      <c r="FQL125" s="1135"/>
      <c r="FQM125" s="1135"/>
      <c r="FQN125" s="1135"/>
      <c r="FQO125" s="1135"/>
      <c r="FQP125" s="1135"/>
      <c r="FQQ125" s="1135"/>
      <c r="FQR125" s="1135"/>
      <c r="FQS125" s="1135"/>
      <c r="FQT125" s="1135"/>
      <c r="FQU125" s="1135"/>
      <c r="FQV125" s="1135"/>
      <c r="FQW125" s="1135"/>
      <c r="FQX125" s="1135"/>
      <c r="FQY125" s="1135"/>
      <c r="FQZ125" s="1135"/>
      <c r="FRA125" s="1135"/>
      <c r="FRB125" s="1135"/>
      <c r="FRC125" s="1135"/>
      <c r="FRD125" s="1135"/>
      <c r="FRE125" s="1135"/>
      <c r="FRF125" s="1135"/>
      <c r="FRG125" s="1135"/>
      <c r="FRH125" s="1135"/>
      <c r="FRI125" s="1135"/>
      <c r="FRJ125" s="1135"/>
      <c r="FRK125" s="1135"/>
      <c r="FRL125" s="1135"/>
      <c r="FRM125" s="1135"/>
      <c r="FRN125" s="1135"/>
      <c r="FRO125" s="1135"/>
      <c r="FRP125" s="1135"/>
      <c r="FRQ125" s="1135"/>
      <c r="FRR125" s="1135"/>
      <c r="FRS125" s="1135"/>
      <c r="FRT125" s="1135"/>
      <c r="FRU125" s="1135"/>
      <c r="FRV125" s="1135"/>
      <c r="FRW125" s="1135"/>
      <c r="FRX125" s="1135"/>
      <c r="FRY125" s="1135"/>
      <c r="FRZ125" s="1135"/>
      <c r="FSA125" s="1135"/>
      <c r="FSB125" s="1135"/>
      <c r="FSC125" s="1135"/>
      <c r="FSD125" s="1135"/>
      <c r="FSE125" s="1135"/>
      <c r="FSF125" s="1135"/>
      <c r="FSG125" s="1135"/>
      <c r="FSH125" s="1135"/>
      <c r="FSI125" s="1135"/>
      <c r="FSJ125" s="1135"/>
      <c r="FSK125" s="1135"/>
      <c r="FSL125" s="1135"/>
      <c r="FSM125" s="1135"/>
      <c r="FSN125" s="1135"/>
      <c r="FSO125" s="1135"/>
      <c r="FSP125" s="1135"/>
      <c r="FSQ125" s="1135"/>
      <c r="FSR125" s="1135"/>
      <c r="FSS125" s="1135"/>
      <c r="FST125" s="1135"/>
      <c r="FSU125" s="1135"/>
      <c r="FSV125" s="1135"/>
      <c r="FSW125" s="1135"/>
      <c r="FSX125" s="1135"/>
      <c r="FSY125" s="1135"/>
      <c r="FSZ125" s="1135"/>
      <c r="FTA125" s="1135"/>
      <c r="FTB125" s="1135"/>
      <c r="FTC125" s="1135"/>
      <c r="FTD125" s="1135"/>
      <c r="FTE125" s="1135"/>
      <c r="FTF125" s="1135"/>
      <c r="FTG125" s="1135"/>
      <c r="FTH125" s="1135"/>
      <c r="FTI125" s="1135"/>
      <c r="FTJ125" s="1135"/>
      <c r="FTK125" s="1135"/>
      <c r="FTL125" s="1135"/>
      <c r="FTM125" s="1135"/>
      <c r="FTN125" s="1135"/>
      <c r="FTO125" s="1135"/>
      <c r="FTP125" s="1135"/>
      <c r="FTQ125" s="1135"/>
      <c r="FTR125" s="1135"/>
      <c r="FTS125" s="1135"/>
      <c r="FTT125" s="1135"/>
      <c r="FTU125" s="1135"/>
      <c r="FTV125" s="1135"/>
      <c r="FTW125" s="1135"/>
      <c r="FTX125" s="1135"/>
      <c r="FTY125" s="1135"/>
      <c r="FTZ125" s="1135"/>
      <c r="FUA125" s="1135"/>
      <c r="FUB125" s="1135"/>
      <c r="FUC125" s="1135"/>
      <c r="FUD125" s="1135"/>
      <c r="FUE125" s="1135"/>
      <c r="FUF125" s="1135"/>
      <c r="FUG125" s="1135"/>
      <c r="FUH125" s="1135"/>
      <c r="FUI125" s="1135"/>
      <c r="FUJ125" s="1135"/>
      <c r="FUK125" s="1135"/>
      <c r="FUL125" s="1135"/>
      <c r="FUM125" s="1135"/>
      <c r="FUN125" s="1135"/>
      <c r="FUO125" s="1135"/>
      <c r="FUP125" s="1135"/>
      <c r="FUQ125" s="1135"/>
      <c r="FUR125" s="1135"/>
      <c r="FUS125" s="1135"/>
      <c r="FUT125" s="1135"/>
      <c r="FUU125" s="1135"/>
      <c r="FUV125" s="1135"/>
      <c r="FUW125" s="1135"/>
      <c r="FUX125" s="1135"/>
      <c r="FUY125" s="1135"/>
      <c r="FUZ125" s="1135"/>
      <c r="FVA125" s="1135"/>
      <c r="FVB125" s="1135"/>
      <c r="FVC125" s="1135"/>
      <c r="FVD125" s="1135"/>
      <c r="FVE125" s="1135"/>
      <c r="FVF125" s="1135"/>
      <c r="FVG125" s="1135"/>
      <c r="FVH125" s="1135"/>
      <c r="FVI125" s="1135"/>
      <c r="FVJ125" s="1135"/>
      <c r="FVK125" s="1135"/>
      <c r="FVL125" s="1135"/>
      <c r="FVM125" s="1135"/>
      <c r="FVN125" s="1135"/>
      <c r="FVO125" s="1135"/>
      <c r="FVP125" s="1135"/>
      <c r="FVQ125" s="1135"/>
      <c r="FVR125" s="1135"/>
      <c r="FVS125" s="1135"/>
      <c r="FVT125" s="1135"/>
      <c r="FVU125" s="1135"/>
      <c r="FVV125" s="1135"/>
      <c r="FVW125" s="1135"/>
      <c r="FVX125" s="1135"/>
      <c r="FVY125" s="1135"/>
      <c r="FVZ125" s="1135"/>
      <c r="FWA125" s="1135"/>
      <c r="FWB125" s="1135"/>
      <c r="FWC125" s="1135"/>
      <c r="FWD125" s="1135"/>
      <c r="FWE125" s="1135"/>
      <c r="FWF125" s="1135"/>
      <c r="FWG125" s="1135"/>
      <c r="FWH125" s="1135"/>
      <c r="FWI125" s="1135"/>
      <c r="FWJ125" s="1135"/>
      <c r="FWK125" s="1135"/>
      <c r="FWL125" s="1135"/>
      <c r="FWM125" s="1135"/>
      <c r="FWN125" s="1135"/>
      <c r="FWO125" s="1135"/>
      <c r="FWP125" s="1135"/>
      <c r="FWQ125" s="1135"/>
      <c r="FWR125" s="1135"/>
      <c r="FWS125" s="1135"/>
      <c r="FWT125" s="1135"/>
      <c r="FWU125" s="1135"/>
      <c r="FWV125" s="1135"/>
      <c r="FWW125" s="1135"/>
      <c r="FWX125" s="1135"/>
      <c r="FWY125" s="1135"/>
      <c r="FWZ125" s="1135"/>
      <c r="FXA125" s="1135"/>
      <c r="FXB125" s="1135"/>
      <c r="FXC125" s="1135"/>
      <c r="FXD125" s="1135"/>
      <c r="FXE125" s="1135"/>
      <c r="FXF125" s="1135"/>
      <c r="FXG125" s="1135"/>
      <c r="FXH125" s="1135"/>
      <c r="FXI125" s="1135"/>
      <c r="FXJ125" s="1135"/>
      <c r="FXK125" s="1135"/>
      <c r="FXL125" s="1135"/>
      <c r="FXM125" s="1135"/>
      <c r="FXN125" s="1135"/>
      <c r="FXO125" s="1135"/>
      <c r="FXP125" s="1135"/>
      <c r="FXQ125" s="1135"/>
      <c r="FXR125" s="1135"/>
      <c r="FXS125" s="1135"/>
      <c r="FXT125" s="1135"/>
      <c r="FXU125" s="1135"/>
      <c r="FXV125" s="1135"/>
      <c r="FXW125" s="1135"/>
      <c r="FXX125" s="1135"/>
      <c r="FXY125" s="1135"/>
      <c r="FXZ125" s="1135"/>
      <c r="FYA125" s="1135"/>
      <c r="FYB125" s="1135"/>
      <c r="FYC125" s="1135"/>
      <c r="FYD125" s="1135"/>
      <c r="FYE125" s="1135"/>
      <c r="FYF125" s="1135"/>
      <c r="FYG125" s="1135"/>
      <c r="FYH125" s="1135"/>
      <c r="FYI125" s="1135"/>
      <c r="FYJ125" s="1135"/>
      <c r="FYK125" s="1135"/>
      <c r="FYL125" s="1135"/>
      <c r="FYM125" s="1135"/>
      <c r="FYN125" s="1135"/>
      <c r="FYO125" s="1135"/>
      <c r="FYP125" s="1135"/>
      <c r="FYQ125" s="1135"/>
      <c r="FYR125" s="1135"/>
      <c r="FYS125" s="1135"/>
      <c r="FYT125" s="1135"/>
      <c r="FYU125" s="1135"/>
      <c r="FYV125" s="1135"/>
      <c r="FYW125" s="1135"/>
      <c r="FYX125" s="1135"/>
      <c r="FYY125" s="1135"/>
      <c r="FYZ125" s="1135"/>
      <c r="FZA125" s="1135"/>
      <c r="FZB125" s="1135"/>
      <c r="FZC125" s="1135"/>
      <c r="FZD125" s="1135"/>
      <c r="FZE125" s="1135"/>
      <c r="FZF125" s="1135"/>
      <c r="FZG125" s="1135"/>
      <c r="FZH125" s="1135"/>
      <c r="FZI125" s="1135"/>
      <c r="FZJ125" s="1135"/>
      <c r="FZK125" s="1135"/>
      <c r="FZL125" s="1135"/>
      <c r="FZM125" s="1135"/>
      <c r="FZN125" s="1135"/>
      <c r="FZO125" s="1135"/>
      <c r="FZP125" s="1135"/>
      <c r="FZQ125" s="1135"/>
      <c r="FZR125" s="1135"/>
      <c r="FZS125" s="1135"/>
      <c r="FZT125" s="1135"/>
      <c r="FZU125" s="1135"/>
      <c r="FZV125" s="1135"/>
      <c r="FZW125" s="1135"/>
      <c r="FZX125" s="1135"/>
      <c r="FZY125" s="1135"/>
      <c r="FZZ125" s="1135"/>
      <c r="GAA125" s="1135"/>
      <c r="GAB125" s="1135"/>
      <c r="GAC125" s="1135"/>
      <c r="GAD125" s="1135"/>
      <c r="GAE125" s="1135"/>
      <c r="GAF125" s="1135"/>
      <c r="GAG125" s="1135"/>
      <c r="GAH125" s="1135"/>
      <c r="GAI125" s="1135"/>
      <c r="GAJ125" s="1135"/>
      <c r="GAK125" s="1135"/>
      <c r="GAL125" s="1135"/>
      <c r="GAM125" s="1135"/>
      <c r="GAN125" s="1135"/>
      <c r="GAO125" s="1135"/>
      <c r="GAP125" s="1135"/>
      <c r="GAQ125" s="1135"/>
      <c r="GAR125" s="1135"/>
      <c r="GAS125" s="1135"/>
      <c r="GAT125" s="1135"/>
      <c r="GAU125" s="1135"/>
      <c r="GAV125" s="1135"/>
      <c r="GAW125" s="1135"/>
      <c r="GAX125" s="1135"/>
      <c r="GAY125" s="1135"/>
      <c r="GAZ125" s="1135"/>
      <c r="GBA125" s="1135"/>
      <c r="GBB125" s="1135"/>
      <c r="GBC125" s="1135"/>
      <c r="GBD125" s="1135"/>
      <c r="GBE125" s="1135"/>
      <c r="GBF125" s="1135"/>
      <c r="GBG125" s="1135"/>
      <c r="GBH125" s="1135"/>
      <c r="GBI125" s="1135"/>
      <c r="GBJ125" s="1135"/>
      <c r="GBK125" s="1135"/>
      <c r="GBL125" s="1135"/>
      <c r="GBM125" s="1135"/>
      <c r="GBN125" s="1135"/>
      <c r="GBO125" s="1135"/>
      <c r="GBP125" s="1135"/>
      <c r="GBQ125" s="1135"/>
      <c r="GBR125" s="1135"/>
      <c r="GBS125" s="1135"/>
      <c r="GBT125" s="1135"/>
      <c r="GBU125" s="1135"/>
      <c r="GBV125" s="1135"/>
      <c r="GBW125" s="1135"/>
      <c r="GBX125" s="1135"/>
      <c r="GBY125" s="1135"/>
      <c r="GBZ125" s="1135"/>
      <c r="GCA125" s="1135"/>
      <c r="GCB125" s="1135"/>
      <c r="GCC125" s="1135"/>
      <c r="GCD125" s="1135"/>
      <c r="GCE125" s="1135"/>
      <c r="GCF125" s="1135"/>
      <c r="GCG125" s="1135"/>
      <c r="GCH125" s="1135"/>
      <c r="GCI125" s="1135"/>
      <c r="GCJ125" s="1135"/>
      <c r="GCK125" s="1135"/>
      <c r="GCL125" s="1135"/>
      <c r="GCM125" s="1135"/>
      <c r="GCN125" s="1135"/>
      <c r="GCO125" s="1135"/>
      <c r="GCP125" s="1135"/>
      <c r="GCQ125" s="1135"/>
      <c r="GCR125" s="1135"/>
      <c r="GCS125" s="1135"/>
      <c r="GCT125" s="1135"/>
      <c r="GCU125" s="1135"/>
      <c r="GCV125" s="1135"/>
      <c r="GCW125" s="1135"/>
      <c r="GCX125" s="1135"/>
      <c r="GCY125" s="1135"/>
      <c r="GCZ125" s="1135"/>
      <c r="GDA125" s="1135"/>
      <c r="GDB125" s="1135"/>
      <c r="GDC125" s="1135"/>
      <c r="GDD125" s="1135"/>
      <c r="GDE125" s="1135"/>
      <c r="GDF125" s="1135"/>
      <c r="GDG125" s="1135"/>
      <c r="GDH125" s="1135"/>
      <c r="GDI125" s="1135"/>
      <c r="GDJ125" s="1135"/>
      <c r="GDK125" s="1135"/>
      <c r="GDL125" s="1135"/>
      <c r="GDM125" s="1135"/>
      <c r="GDN125" s="1135"/>
      <c r="GDO125" s="1135"/>
      <c r="GDP125" s="1135"/>
      <c r="GDQ125" s="1135"/>
      <c r="GDR125" s="1135"/>
      <c r="GDS125" s="1135"/>
      <c r="GDT125" s="1135"/>
      <c r="GDU125" s="1135"/>
      <c r="GDV125" s="1135"/>
      <c r="GDW125" s="1135"/>
      <c r="GDX125" s="1135"/>
      <c r="GDY125" s="1135"/>
      <c r="GDZ125" s="1135"/>
      <c r="GEA125" s="1135"/>
      <c r="GEB125" s="1135"/>
      <c r="GEC125" s="1135"/>
      <c r="GED125" s="1135"/>
      <c r="GEE125" s="1135"/>
      <c r="GEF125" s="1135"/>
      <c r="GEG125" s="1135"/>
      <c r="GEH125" s="1135"/>
      <c r="GEI125" s="1135"/>
      <c r="GEJ125" s="1135"/>
      <c r="GEK125" s="1135"/>
      <c r="GEL125" s="1135"/>
      <c r="GEM125" s="1135"/>
      <c r="GEN125" s="1135"/>
      <c r="GEO125" s="1135"/>
      <c r="GEP125" s="1135"/>
      <c r="GEQ125" s="1135"/>
      <c r="GER125" s="1135"/>
      <c r="GES125" s="1135"/>
      <c r="GET125" s="1135"/>
      <c r="GEU125" s="1135"/>
      <c r="GEV125" s="1135"/>
      <c r="GEW125" s="1135"/>
      <c r="GEX125" s="1135"/>
      <c r="GEY125" s="1135"/>
      <c r="GEZ125" s="1135"/>
      <c r="GFA125" s="1135"/>
      <c r="GFB125" s="1135"/>
      <c r="GFC125" s="1135"/>
      <c r="GFD125" s="1135"/>
      <c r="GFE125" s="1135"/>
      <c r="GFF125" s="1135"/>
      <c r="GFG125" s="1135"/>
      <c r="GFH125" s="1135"/>
      <c r="GFI125" s="1135"/>
      <c r="GFJ125" s="1135"/>
      <c r="GFK125" s="1135"/>
      <c r="GFL125" s="1135"/>
      <c r="GFM125" s="1135"/>
      <c r="GFN125" s="1135"/>
      <c r="GFO125" s="1135"/>
      <c r="GFP125" s="1135"/>
      <c r="GFQ125" s="1135"/>
      <c r="GFR125" s="1135"/>
      <c r="GFS125" s="1135"/>
      <c r="GFT125" s="1135"/>
      <c r="GFU125" s="1135"/>
      <c r="GFV125" s="1135"/>
      <c r="GFW125" s="1135"/>
      <c r="GFX125" s="1135"/>
      <c r="GFY125" s="1135"/>
      <c r="GFZ125" s="1135"/>
      <c r="GGA125" s="1135"/>
      <c r="GGB125" s="1135"/>
      <c r="GGC125" s="1135"/>
      <c r="GGD125" s="1135"/>
      <c r="GGE125" s="1135"/>
      <c r="GGF125" s="1135"/>
      <c r="GGG125" s="1135"/>
      <c r="GGH125" s="1135"/>
      <c r="GGI125" s="1135"/>
      <c r="GGJ125" s="1135"/>
      <c r="GGK125" s="1135"/>
      <c r="GGL125" s="1135"/>
      <c r="GGM125" s="1135"/>
      <c r="GGN125" s="1135"/>
      <c r="GGO125" s="1135"/>
      <c r="GGP125" s="1135"/>
      <c r="GGQ125" s="1135"/>
      <c r="GGR125" s="1135"/>
      <c r="GGS125" s="1135"/>
      <c r="GGT125" s="1135"/>
      <c r="GGU125" s="1135"/>
      <c r="GGV125" s="1135"/>
      <c r="GGW125" s="1135"/>
      <c r="GGX125" s="1135"/>
      <c r="GGY125" s="1135"/>
      <c r="GGZ125" s="1135"/>
      <c r="GHA125" s="1135"/>
      <c r="GHB125" s="1135"/>
      <c r="GHC125" s="1135"/>
      <c r="GHD125" s="1135"/>
      <c r="GHE125" s="1135"/>
      <c r="GHF125" s="1135"/>
      <c r="GHG125" s="1135"/>
      <c r="GHH125" s="1135"/>
      <c r="GHI125" s="1135"/>
      <c r="GHJ125" s="1135"/>
      <c r="GHK125" s="1135"/>
      <c r="GHL125" s="1135"/>
      <c r="GHM125" s="1135"/>
      <c r="GHN125" s="1135"/>
      <c r="GHO125" s="1135"/>
      <c r="GHP125" s="1135"/>
      <c r="GHQ125" s="1135"/>
      <c r="GHR125" s="1135"/>
      <c r="GHS125" s="1135"/>
      <c r="GHT125" s="1135"/>
      <c r="GHU125" s="1135"/>
      <c r="GHV125" s="1135"/>
      <c r="GHW125" s="1135"/>
      <c r="GHX125" s="1135"/>
      <c r="GHY125" s="1135"/>
      <c r="GHZ125" s="1135"/>
      <c r="GIA125" s="1135"/>
      <c r="GIB125" s="1135"/>
      <c r="GIC125" s="1135"/>
      <c r="GID125" s="1135"/>
      <c r="GIE125" s="1135"/>
      <c r="GIF125" s="1135"/>
      <c r="GIG125" s="1135"/>
      <c r="GIH125" s="1135"/>
      <c r="GII125" s="1135"/>
      <c r="GIJ125" s="1135"/>
      <c r="GIK125" s="1135"/>
      <c r="GIL125" s="1135"/>
      <c r="GIM125" s="1135"/>
      <c r="GIN125" s="1135"/>
      <c r="GIO125" s="1135"/>
      <c r="GIP125" s="1135"/>
      <c r="GIQ125" s="1135"/>
      <c r="GIR125" s="1135"/>
      <c r="GIS125" s="1135"/>
      <c r="GIT125" s="1135"/>
      <c r="GIU125" s="1135"/>
      <c r="GIV125" s="1135"/>
      <c r="GIW125" s="1135"/>
      <c r="GIX125" s="1135"/>
      <c r="GIY125" s="1135"/>
      <c r="GIZ125" s="1135"/>
      <c r="GJA125" s="1135"/>
      <c r="GJB125" s="1135"/>
      <c r="GJC125" s="1135"/>
      <c r="GJD125" s="1135"/>
      <c r="GJE125" s="1135"/>
      <c r="GJF125" s="1135"/>
      <c r="GJG125" s="1135"/>
      <c r="GJH125" s="1135"/>
      <c r="GJI125" s="1135"/>
      <c r="GJJ125" s="1135"/>
      <c r="GJK125" s="1135"/>
      <c r="GJL125" s="1135"/>
      <c r="GJM125" s="1135"/>
      <c r="GJN125" s="1135"/>
      <c r="GJO125" s="1135"/>
      <c r="GJP125" s="1135"/>
      <c r="GJQ125" s="1135"/>
      <c r="GJR125" s="1135"/>
      <c r="GJS125" s="1135"/>
      <c r="GJT125" s="1135"/>
      <c r="GJU125" s="1135"/>
      <c r="GJV125" s="1135"/>
      <c r="GJW125" s="1135"/>
      <c r="GJX125" s="1135"/>
      <c r="GJY125" s="1135"/>
      <c r="GJZ125" s="1135"/>
      <c r="GKA125" s="1135"/>
      <c r="GKB125" s="1135"/>
      <c r="GKC125" s="1135"/>
      <c r="GKD125" s="1135"/>
      <c r="GKE125" s="1135"/>
      <c r="GKF125" s="1135"/>
      <c r="GKG125" s="1135"/>
      <c r="GKH125" s="1135"/>
      <c r="GKI125" s="1135"/>
      <c r="GKJ125" s="1135"/>
      <c r="GKK125" s="1135"/>
      <c r="GKL125" s="1135"/>
      <c r="GKM125" s="1135"/>
      <c r="GKN125" s="1135"/>
      <c r="GKO125" s="1135"/>
      <c r="GKP125" s="1135"/>
      <c r="GKQ125" s="1135"/>
      <c r="GKR125" s="1135"/>
      <c r="GKS125" s="1135"/>
      <c r="GKT125" s="1135"/>
      <c r="GKU125" s="1135"/>
      <c r="GKV125" s="1135"/>
      <c r="GKW125" s="1135"/>
      <c r="GKX125" s="1135"/>
      <c r="GKY125" s="1135"/>
      <c r="GKZ125" s="1135"/>
      <c r="GLA125" s="1135"/>
      <c r="GLB125" s="1135"/>
      <c r="GLC125" s="1135"/>
      <c r="GLD125" s="1135"/>
      <c r="GLE125" s="1135"/>
      <c r="GLF125" s="1135"/>
      <c r="GLG125" s="1135"/>
      <c r="GLH125" s="1135"/>
      <c r="GLI125" s="1135"/>
      <c r="GLJ125" s="1135"/>
      <c r="GLK125" s="1135"/>
      <c r="GLL125" s="1135"/>
      <c r="GLM125" s="1135"/>
      <c r="GLN125" s="1135"/>
      <c r="GLO125" s="1135"/>
      <c r="GLP125" s="1135"/>
      <c r="GLQ125" s="1135"/>
      <c r="GLR125" s="1135"/>
      <c r="GLS125" s="1135"/>
      <c r="GLT125" s="1135"/>
      <c r="GLU125" s="1135"/>
      <c r="GLV125" s="1135"/>
      <c r="GLW125" s="1135"/>
      <c r="GLX125" s="1135"/>
      <c r="GLY125" s="1135"/>
      <c r="GLZ125" s="1135"/>
      <c r="GMA125" s="1135"/>
      <c r="GMB125" s="1135"/>
      <c r="GMC125" s="1135"/>
      <c r="GMD125" s="1135"/>
      <c r="GME125" s="1135"/>
      <c r="GMF125" s="1135"/>
      <c r="GMG125" s="1135"/>
      <c r="GMH125" s="1135"/>
      <c r="GMI125" s="1135"/>
      <c r="GMJ125" s="1135"/>
      <c r="GMK125" s="1135"/>
      <c r="GML125" s="1135"/>
      <c r="GMM125" s="1135"/>
      <c r="GMN125" s="1135"/>
      <c r="GMO125" s="1135"/>
      <c r="GMP125" s="1135"/>
      <c r="GMQ125" s="1135"/>
      <c r="GMR125" s="1135"/>
      <c r="GMS125" s="1135"/>
      <c r="GMT125" s="1135"/>
      <c r="GMU125" s="1135"/>
      <c r="GMV125" s="1135"/>
      <c r="GMW125" s="1135"/>
      <c r="GMX125" s="1135"/>
      <c r="GMY125" s="1135"/>
      <c r="GMZ125" s="1135"/>
      <c r="GNA125" s="1135"/>
      <c r="GNB125" s="1135"/>
      <c r="GNC125" s="1135"/>
      <c r="GND125" s="1135"/>
      <c r="GNE125" s="1135"/>
      <c r="GNF125" s="1135"/>
      <c r="GNG125" s="1135"/>
      <c r="GNH125" s="1135"/>
      <c r="GNI125" s="1135"/>
      <c r="GNJ125" s="1135"/>
      <c r="GNK125" s="1135"/>
      <c r="GNL125" s="1135"/>
      <c r="GNM125" s="1135"/>
      <c r="GNN125" s="1135"/>
      <c r="GNO125" s="1135"/>
      <c r="GNP125" s="1135"/>
      <c r="GNQ125" s="1135"/>
      <c r="GNR125" s="1135"/>
      <c r="GNS125" s="1135"/>
      <c r="GNT125" s="1135"/>
      <c r="GNU125" s="1135"/>
      <c r="GNV125" s="1135"/>
      <c r="GNW125" s="1135"/>
      <c r="GNX125" s="1135"/>
      <c r="GNY125" s="1135"/>
      <c r="GNZ125" s="1135"/>
      <c r="GOA125" s="1135"/>
      <c r="GOB125" s="1135"/>
      <c r="GOC125" s="1135"/>
      <c r="GOD125" s="1135"/>
      <c r="GOE125" s="1135"/>
      <c r="GOF125" s="1135"/>
      <c r="GOG125" s="1135"/>
      <c r="GOH125" s="1135"/>
      <c r="GOI125" s="1135"/>
      <c r="GOJ125" s="1135"/>
      <c r="GOK125" s="1135"/>
      <c r="GOL125" s="1135"/>
      <c r="GOM125" s="1135"/>
      <c r="GON125" s="1135"/>
      <c r="GOO125" s="1135"/>
      <c r="GOP125" s="1135"/>
      <c r="GOQ125" s="1135"/>
      <c r="GOR125" s="1135"/>
      <c r="GOS125" s="1135"/>
      <c r="GOT125" s="1135"/>
      <c r="GOU125" s="1135"/>
      <c r="GOV125" s="1135"/>
      <c r="GOW125" s="1135"/>
      <c r="GOX125" s="1135"/>
      <c r="GOY125" s="1135"/>
      <c r="GOZ125" s="1135"/>
      <c r="GPA125" s="1135"/>
      <c r="GPB125" s="1135"/>
      <c r="GPC125" s="1135"/>
      <c r="GPD125" s="1135"/>
      <c r="GPE125" s="1135"/>
      <c r="GPF125" s="1135"/>
      <c r="GPG125" s="1135"/>
      <c r="GPH125" s="1135"/>
      <c r="GPI125" s="1135"/>
      <c r="GPJ125" s="1135"/>
      <c r="GPK125" s="1135"/>
      <c r="GPL125" s="1135"/>
      <c r="GPM125" s="1135"/>
      <c r="GPN125" s="1135"/>
      <c r="GPO125" s="1135"/>
      <c r="GPP125" s="1135"/>
      <c r="GPQ125" s="1135"/>
      <c r="GPR125" s="1135"/>
      <c r="GPS125" s="1135"/>
      <c r="GPT125" s="1135"/>
      <c r="GPU125" s="1135"/>
      <c r="GPV125" s="1135"/>
      <c r="GPW125" s="1135"/>
      <c r="GPX125" s="1135"/>
      <c r="GPY125" s="1135"/>
      <c r="GPZ125" s="1135"/>
      <c r="GQA125" s="1135"/>
      <c r="GQB125" s="1135"/>
      <c r="GQC125" s="1135"/>
      <c r="GQD125" s="1135"/>
      <c r="GQE125" s="1135"/>
      <c r="GQF125" s="1135"/>
      <c r="GQG125" s="1135"/>
      <c r="GQH125" s="1135"/>
      <c r="GQI125" s="1135"/>
      <c r="GQJ125" s="1135"/>
      <c r="GQK125" s="1135"/>
      <c r="GQL125" s="1135"/>
      <c r="GQM125" s="1135"/>
      <c r="GQN125" s="1135"/>
      <c r="GQO125" s="1135"/>
      <c r="GQP125" s="1135"/>
      <c r="GQQ125" s="1135"/>
      <c r="GQR125" s="1135"/>
      <c r="GQS125" s="1135"/>
      <c r="GQT125" s="1135"/>
      <c r="GQU125" s="1135"/>
      <c r="GQV125" s="1135"/>
      <c r="GQW125" s="1135"/>
      <c r="GQX125" s="1135"/>
      <c r="GQY125" s="1135"/>
      <c r="GQZ125" s="1135"/>
      <c r="GRA125" s="1135"/>
      <c r="GRB125" s="1135"/>
      <c r="GRC125" s="1135"/>
      <c r="GRD125" s="1135"/>
      <c r="GRE125" s="1135"/>
      <c r="GRF125" s="1135"/>
      <c r="GRG125" s="1135"/>
      <c r="GRH125" s="1135"/>
      <c r="GRI125" s="1135"/>
      <c r="GRJ125" s="1135"/>
      <c r="GRK125" s="1135"/>
      <c r="GRL125" s="1135"/>
      <c r="GRM125" s="1135"/>
      <c r="GRN125" s="1135"/>
      <c r="GRO125" s="1135"/>
      <c r="GRP125" s="1135"/>
      <c r="GRQ125" s="1135"/>
      <c r="GRR125" s="1135"/>
      <c r="GRS125" s="1135"/>
      <c r="GRT125" s="1135"/>
      <c r="GRU125" s="1135"/>
      <c r="GRV125" s="1135"/>
      <c r="GRW125" s="1135"/>
      <c r="GRX125" s="1135"/>
      <c r="GRY125" s="1135"/>
      <c r="GRZ125" s="1135"/>
      <c r="GSA125" s="1135"/>
      <c r="GSB125" s="1135"/>
      <c r="GSC125" s="1135"/>
      <c r="GSD125" s="1135"/>
      <c r="GSE125" s="1135"/>
      <c r="GSF125" s="1135"/>
      <c r="GSG125" s="1135"/>
      <c r="GSH125" s="1135"/>
      <c r="GSI125" s="1135"/>
      <c r="GSJ125" s="1135"/>
      <c r="GSK125" s="1135"/>
      <c r="GSL125" s="1135"/>
      <c r="GSM125" s="1135"/>
      <c r="GSN125" s="1135"/>
      <c r="GSO125" s="1135"/>
      <c r="GSP125" s="1135"/>
      <c r="GSQ125" s="1135"/>
      <c r="GSR125" s="1135"/>
      <c r="GSS125" s="1135"/>
      <c r="GST125" s="1135"/>
      <c r="GSU125" s="1135"/>
      <c r="GSV125" s="1135"/>
      <c r="GSW125" s="1135"/>
      <c r="GSX125" s="1135"/>
      <c r="GSY125" s="1135"/>
      <c r="GSZ125" s="1135"/>
      <c r="GTA125" s="1135"/>
      <c r="GTB125" s="1135"/>
      <c r="GTC125" s="1135"/>
      <c r="GTD125" s="1135"/>
      <c r="GTE125" s="1135"/>
      <c r="GTF125" s="1135"/>
      <c r="GTG125" s="1135"/>
      <c r="GTH125" s="1135"/>
      <c r="GTI125" s="1135"/>
      <c r="GTJ125" s="1135"/>
      <c r="GTK125" s="1135"/>
      <c r="GTL125" s="1135"/>
      <c r="GTM125" s="1135"/>
      <c r="GTN125" s="1135"/>
      <c r="GTO125" s="1135"/>
      <c r="GTP125" s="1135"/>
      <c r="GTQ125" s="1135"/>
      <c r="GTR125" s="1135"/>
      <c r="GTS125" s="1135"/>
      <c r="GTT125" s="1135"/>
      <c r="GTU125" s="1135"/>
      <c r="GTV125" s="1135"/>
      <c r="GTW125" s="1135"/>
      <c r="GTX125" s="1135"/>
      <c r="GTY125" s="1135"/>
      <c r="GTZ125" s="1135"/>
      <c r="GUA125" s="1135"/>
      <c r="GUB125" s="1135"/>
      <c r="GUC125" s="1135"/>
      <c r="GUD125" s="1135"/>
      <c r="GUE125" s="1135"/>
      <c r="GUF125" s="1135"/>
      <c r="GUG125" s="1135"/>
      <c r="GUH125" s="1135"/>
      <c r="GUI125" s="1135"/>
      <c r="GUJ125" s="1135"/>
      <c r="GUK125" s="1135"/>
      <c r="GUL125" s="1135"/>
      <c r="GUM125" s="1135"/>
      <c r="GUN125" s="1135"/>
      <c r="GUO125" s="1135"/>
      <c r="GUP125" s="1135"/>
      <c r="GUQ125" s="1135"/>
      <c r="GUR125" s="1135"/>
      <c r="GUS125" s="1135"/>
      <c r="GUT125" s="1135"/>
      <c r="GUU125" s="1135"/>
      <c r="GUV125" s="1135"/>
      <c r="GUW125" s="1135"/>
      <c r="GUX125" s="1135"/>
      <c r="GUY125" s="1135"/>
      <c r="GUZ125" s="1135"/>
      <c r="GVA125" s="1135"/>
      <c r="GVB125" s="1135"/>
      <c r="GVC125" s="1135"/>
      <c r="GVD125" s="1135"/>
      <c r="GVE125" s="1135"/>
      <c r="GVF125" s="1135"/>
      <c r="GVG125" s="1135"/>
      <c r="GVH125" s="1135"/>
      <c r="GVI125" s="1135"/>
      <c r="GVJ125" s="1135"/>
      <c r="GVK125" s="1135"/>
      <c r="GVL125" s="1135"/>
      <c r="GVM125" s="1135"/>
      <c r="GVN125" s="1135"/>
      <c r="GVO125" s="1135"/>
      <c r="GVP125" s="1135"/>
      <c r="GVQ125" s="1135"/>
      <c r="GVR125" s="1135"/>
      <c r="GVS125" s="1135"/>
      <c r="GVT125" s="1135"/>
      <c r="GVU125" s="1135"/>
      <c r="GVV125" s="1135"/>
      <c r="GVW125" s="1135"/>
      <c r="GVX125" s="1135"/>
      <c r="GVY125" s="1135"/>
      <c r="GVZ125" s="1135"/>
      <c r="GWA125" s="1135"/>
      <c r="GWB125" s="1135"/>
      <c r="GWC125" s="1135"/>
      <c r="GWD125" s="1135"/>
      <c r="GWE125" s="1135"/>
      <c r="GWF125" s="1135"/>
      <c r="GWG125" s="1135"/>
      <c r="GWH125" s="1135"/>
      <c r="GWI125" s="1135"/>
      <c r="GWJ125" s="1135"/>
      <c r="GWK125" s="1135"/>
      <c r="GWL125" s="1135"/>
      <c r="GWM125" s="1135"/>
      <c r="GWN125" s="1135"/>
      <c r="GWO125" s="1135"/>
      <c r="GWP125" s="1135"/>
      <c r="GWQ125" s="1135"/>
      <c r="GWR125" s="1135"/>
      <c r="GWS125" s="1135"/>
      <c r="GWT125" s="1135"/>
      <c r="GWU125" s="1135"/>
      <c r="GWV125" s="1135"/>
      <c r="GWW125" s="1135"/>
      <c r="GWX125" s="1135"/>
      <c r="GWY125" s="1135"/>
      <c r="GWZ125" s="1135"/>
      <c r="GXA125" s="1135"/>
      <c r="GXB125" s="1135"/>
      <c r="GXC125" s="1135"/>
      <c r="GXD125" s="1135"/>
      <c r="GXE125" s="1135"/>
      <c r="GXF125" s="1135"/>
      <c r="GXG125" s="1135"/>
      <c r="GXH125" s="1135"/>
      <c r="GXI125" s="1135"/>
      <c r="GXJ125" s="1135"/>
      <c r="GXK125" s="1135"/>
      <c r="GXL125" s="1135"/>
      <c r="GXM125" s="1135"/>
      <c r="GXN125" s="1135"/>
      <c r="GXO125" s="1135"/>
      <c r="GXP125" s="1135"/>
      <c r="GXQ125" s="1135"/>
      <c r="GXR125" s="1135"/>
      <c r="GXS125" s="1135"/>
      <c r="GXT125" s="1135"/>
      <c r="GXU125" s="1135"/>
      <c r="GXV125" s="1135"/>
      <c r="GXW125" s="1135"/>
      <c r="GXX125" s="1135"/>
      <c r="GXY125" s="1135"/>
      <c r="GXZ125" s="1135"/>
      <c r="GYA125" s="1135"/>
      <c r="GYB125" s="1135"/>
      <c r="GYC125" s="1135"/>
      <c r="GYD125" s="1135"/>
      <c r="GYE125" s="1135"/>
      <c r="GYF125" s="1135"/>
      <c r="GYG125" s="1135"/>
      <c r="GYH125" s="1135"/>
      <c r="GYI125" s="1135"/>
      <c r="GYJ125" s="1135"/>
      <c r="GYK125" s="1135"/>
      <c r="GYL125" s="1135"/>
      <c r="GYM125" s="1135"/>
      <c r="GYN125" s="1135"/>
      <c r="GYO125" s="1135"/>
      <c r="GYP125" s="1135"/>
      <c r="GYQ125" s="1135"/>
      <c r="GYR125" s="1135"/>
      <c r="GYS125" s="1135"/>
      <c r="GYT125" s="1135"/>
      <c r="GYU125" s="1135"/>
      <c r="GYV125" s="1135"/>
      <c r="GYW125" s="1135"/>
      <c r="GYX125" s="1135"/>
      <c r="GYY125" s="1135"/>
      <c r="GYZ125" s="1135"/>
      <c r="GZA125" s="1135"/>
      <c r="GZB125" s="1135"/>
      <c r="GZC125" s="1135"/>
      <c r="GZD125" s="1135"/>
      <c r="GZE125" s="1135"/>
      <c r="GZF125" s="1135"/>
      <c r="GZG125" s="1135"/>
      <c r="GZH125" s="1135"/>
      <c r="GZI125" s="1135"/>
      <c r="GZJ125" s="1135"/>
      <c r="GZK125" s="1135"/>
      <c r="GZL125" s="1135"/>
      <c r="GZM125" s="1135"/>
      <c r="GZN125" s="1135"/>
      <c r="GZO125" s="1135"/>
      <c r="GZP125" s="1135"/>
      <c r="GZQ125" s="1135"/>
      <c r="GZR125" s="1135"/>
      <c r="GZS125" s="1135"/>
      <c r="GZT125" s="1135"/>
      <c r="GZU125" s="1135"/>
      <c r="GZV125" s="1135"/>
      <c r="GZW125" s="1135"/>
      <c r="GZX125" s="1135"/>
      <c r="GZY125" s="1135"/>
      <c r="GZZ125" s="1135"/>
      <c r="HAA125" s="1135"/>
      <c r="HAB125" s="1135"/>
      <c r="HAC125" s="1135"/>
      <c r="HAD125" s="1135"/>
      <c r="HAE125" s="1135"/>
      <c r="HAF125" s="1135"/>
      <c r="HAG125" s="1135"/>
      <c r="HAH125" s="1135"/>
      <c r="HAI125" s="1135"/>
      <c r="HAJ125" s="1135"/>
      <c r="HAK125" s="1135"/>
      <c r="HAL125" s="1135"/>
      <c r="HAM125" s="1135"/>
      <c r="HAN125" s="1135"/>
      <c r="HAO125" s="1135"/>
      <c r="HAP125" s="1135"/>
      <c r="HAQ125" s="1135"/>
      <c r="HAR125" s="1135"/>
      <c r="HAS125" s="1135"/>
      <c r="HAT125" s="1135"/>
      <c r="HAU125" s="1135"/>
      <c r="HAV125" s="1135"/>
      <c r="HAW125" s="1135"/>
      <c r="HAX125" s="1135"/>
      <c r="HAY125" s="1135"/>
      <c r="HAZ125" s="1135"/>
      <c r="HBA125" s="1135"/>
      <c r="HBB125" s="1135"/>
      <c r="HBC125" s="1135"/>
      <c r="HBD125" s="1135"/>
      <c r="HBE125" s="1135"/>
      <c r="HBF125" s="1135"/>
      <c r="HBG125" s="1135"/>
      <c r="HBH125" s="1135"/>
      <c r="HBI125" s="1135"/>
      <c r="HBJ125" s="1135"/>
      <c r="HBK125" s="1135"/>
      <c r="HBL125" s="1135"/>
      <c r="HBM125" s="1135"/>
      <c r="HBN125" s="1135"/>
      <c r="HBO125" s="1135"/>
      <c r="HBP125" s="1135"/>
      <c r="HBQ125" s="1135"/>
      <c r="HBR125" s="1135"/>
      <c r="HBS125" s="1135"/>
      <c r="HBT125" s="1135"/>
      <c r="HBU125" s="1135"/>
      <c r="HBV125" s="1135"/>
      <c r="HBW125" s="1135"/>
      <c r="HBX125" s="1135"/>
      <c r="HBY125" s="1135"/>
      <c r="HBZ125" s="1135"/>
      <c r="HCA125" s="1135"/>
      <c r="HCB125" s="1135"/>
      <c r="HCC125" s="1135"/>
      <c r="HCD125" s="1135"/>
      <c r="HCE125" s="1135"/>
      <c r="HCF125" s="1135"/>
      <c r="HCG125" s="1135"/>
      <c r="HCH125" s="1135"/>
      <c r="HCI125" s="1135"/>
      <c r="HCJ125" s="1135"/>
      <c r="HCK125" s="1135"/>
      <c r="HCL125" s="1135"/>
      <c r="HCM125" s="1135"/>
      <c r="HCN125" s="1135"/>
      <c r="HCO125" s="1135"/>
      <c r="HCP125" s="1135"/>
      <c r="HCQ125" s="1135"/>
      <c r="HCR125" s="1135"/>
      <c r="HCS125" s="1135"/>
      <c r="HCT125" s="1135"/>
      <c r="HCU125" s="1135"/>
      <c r="HCV125" s="1135"/>
      <c r="HCW125" s="1135"/>
      <c r="HCX125" s="1135"/>
      <c r="HCY125" s="1135"/>
      <c r="HCZ125" s="1135"/>
      <c r="HDA125" s="1135"/>
      <c r="HDB125" s="1135"/>
      <c r="HDC125" s="1135"/>
      <c r="HDD125" s="1135"/>
      <c r="HDE125" s="1135"/>
      <c r="HDF125" s="1135"/>
      <c r="HDG125" s="1135"/>
      <c r="HDH125" s="1135"/>
      <c r="HDI125" s="1135"/>
      <c r="HDJ125" s="1135"/>
      <c r="HDK125" s="1135"/>
      <c r="HDL125" s="1135"/>
      <c r="HDM125" s="1135"/>
      <c r="HDN125" s="1135"/>
      <c r="HDO125" s="1135"/>
      <c r="HDP125" s="1135"/>
      <c r="HDQ125" s="1135"/>
      <c r="HDR125" s="1135"/>
      <c r="HDS125" s="1135"/>
      <c r="HDT125" s="1135"/>
      <c r="HDU125" s="1135"/>
      <c r="HDV125" s="1135"/>
      <c r="HDW125" s="1135"/>
      <c r="HDX125" s="1135"/>
      <c r="HDY125" s="1135"/>
      <c r="HDZ125" s="1135"/>
      <c r="HEA125" s="1135"/>
      <c r="HEB125" s="1135"/>
      <c r="HEC125" s="1135"/>
      <c r="HED125" s="1135"/>
      <c r="HEE125" s="1135"/>
      <c r="HEF125" s="1135"/>
      <c r="HEG125" s="1135"/>
      <c r="HEH125" s="1135"/>
      <c r="HEI125" s="1135"/>
      <c r="HEJ125" s="1135"/>
      <c r="HEK125" s="1135"/>
      <c r="HEL125" s="1135"/>
      <c r="HEM125" s="1135"/>
      <c r="HEN125" s="1135"/>
      <c r="HEO125" s="1135"/>
      <c r="HEP125" s="1135"/>
      <c r="HEQ125" s="1135"/>
      <c r="HER125" s="1135"/>
      <c r="HES125" s="1135"/>
      <c r="HET125" s="1135"/>
      <c r="HEU125" s="1135"/>
      <c r="HEV125" s="1135"/>
      <c r="HEW125" s="1135"/>
      <c r="HEX125" s="1135"/>
      <c r="HEY125" s="1135"/>
      <c r="HEZ125" s="1135"/>
      <c r="HFA125" s="1135"/>
      <c r="HFB125" s="1135"/>
      <c r="HFC125" s="1135"/>
      <c r="HFD125" s="1135"/>
      <c r="HFE125" s="1135"/>
      <c r="HFF125" s="1135"/>
      <c r="HFG125" s="1135"/>
      <c r="HFH125" s="1135"/>
      <c r="HFI125" s="1135"/>
      <c r="HFJ125" s="1135"/>
      <c r="HFK125" s="1135"/>
      <c r="HFL125" s="1135"/>
      <c r="HFM125" s="1135"/>
      <c r="HFN125" s="1135"/>
      <c r="HFO125" s="1135"/>
      <c r="HFP125" s="1135"/>
      <c r="HFQ125" s="1135"/>
      <c r="HFR125" s="1135"/>
      <c r="HFS125" s="1135"/>
      <c r="HFT125" s="1135"/>
      <c r="HFU125" s="1135"/>
      <c r="HFV125" s="1135"/>
      <c r="HFW125" s="1135"/>
      <c r="HFX125" s="1135"/>
      <c r="HFY125" s="1135"/>
      <c r="HFZ125" s="1135"/>
      <c r="HGA125" s="1135"/>
      <c r="HGB125" s="1135"/>
      <c r="HGC125" s="1135"/>
      <c r="HGD125" s="1135"/>
      <c r="HGE125" s="1135"/>
      <c r="HGF125" s="1135"/>
      <c r="HGG125" s="1135"/>
      <c r="HGH125" s="1135"/>
      <c r="HGI125" s="1135"/>
      <c r="HGJ125" s="1135"/>
      <c r="HGK125" s="1135"/>
      <c r="HGL125" s="1135"/>
      <c r="HGM125" s="1135"/>
      <c r="HGN125" s="1135"/>
      <c r="HGO125" s="1135"/>
      <c r="HGP125" s="1135"/>
      <c r="HGQ125" s="1135"/>
      <c r="HGR125" s="1135"/>
      <c r="HGS125" s="1135"/>
      <c r="HGT125" s="1135"/>
      <c r="HGU125" s="1135"/>
      <c r="HGV125" s="1135"/>
      <c r="HGW125" s="1135"/>
      <c r="HGX125" s="1135"/>
      <c r="HGY125" s="1135"/>
      <c r="HGZ125" s="1135"/>
      <c r="HHA125" s="1135"/>
      <c r="HHB125" s="1135"/>
      <c r="HHC125" s="1135"/>
      <c r="HHD125" s="1135"/>
      <c r="HHE125" s="1135"/>
      <c r="HHF125" s="1135"/>
      <c r="HHG125" s="1135"/>
      <c r="HHH125" s="1135"/>
      <c r="HHI125" s="1135"/>
      <c r="HHJ125" s="1135"/>
      <c r="HHK125" s="1135"/>
      <c r="HHL125" s="1135"/>
      <c r="HHM125" s="1135"/>
      <c r="HHN125" s="1135"/>
      <c r="HHO125" s="1135"/>
      <c r="HHP125" s="1135"/>
      <c r="HHQ125" s="1135"/>
      <c r="HHR125" s="1135"/>
      <c r="HHS125" s="1135"/>
      <c r="HHT125" s="1135"/>
      <c r="HHU125" s="1135"/>
      <c r="HHV125" s="1135"/>
      <c r="HHW125" s="1135"/>
      <c r="HHX125" s="1135"/>
      <c r="HHY125" s="1135"/>
      <c r="HHZ125" s="1135"/>
      <c r="HIA125" s="1135"/>
      <c r="HIB125" s="1135"/>
      <c r="HIC125" s="1135"/>
      <c r="HID125" s="1135"/>
      <c r="HIE125" s="1135"/>
      <c r="HIF125" s="1135"/>
      <c r="HIG125" s="1135"/>
      <c r="HIH125" s="1135"/>
      <c r="HII125" s="1135"/>
      <c r="HIJ125" s="1135"/>
      <c r="HIK125" s="1135"/>
      <c r="HIL125" s="1135"/>
      <c r="HIM125" s="1135"/>
      <c r="HIN125" s="1135"/>
      <c r="HIO125" s="1135"/>
      <c r="HIP125" s="1135"/>
      <c r="HIQ125" s="1135"/>
      <c r="HIR125" s="1135"/>
      <c r="HIS125" s="1135"/>
      <c r="HIT125" s="1135"/>
      <c r="HIU125" s="1135"/>
      <c r="HIV125" s="1135"/>
      <c r="HIW125" s="1135"/>
      <c r="HIX125" s="1135"/>
      <c r="HIY125" s="1135"/>
      <c r="HIZ125" s="1135"/>
      <c r="HJA125" s="1135"/>
      <c r="HJB125" s="1135"/>
      <c r="HJC125" s="1135"/>
      <c r="HJD125" s="1135"/>
      <c r="HJE125" s="1135"/>
      <c r="HJF125" s="1135"/>
      <c r="HJG125" s="1135"/>
      <c r="HJH125" s="1135"/>
      <c r="HJI125" s="1135"/>
      <c r="HJJ125" s="1135"/>
      <c r="HJK125" s="1135"/>
      <c r="HJL125" s="1135"/>
      <c r="HJM125" s="1135"/>
      <c r="HJN125" s="1135"/>
      <c r="HJO125" s="1135"/>
      <c r="HJP125" s="1135"/>
      <c r="HJQ125" s="1135"/>
      <c r="HJR125" s="1135"/>
      <c r="HJS125" s="1135"/>
      <c r="HJT125" s="1135"/>
      <c r="HJU125" s="1135"/>
      <c r="HJV125" s="1135"/>
      <c r="HJW125" s="1135"/>
      <c r="HJX125" s="1135"/>
      <c r="HJY125" s="1135"/>
      <c r="HJZ125" s="1135"/>
      <c r="HKA125" s="1135"/>
      <c r="HKB125" s="1135"/>
      <c r="HKC125" s="1135"/>
      <c r="HKD125" s="1135"/>
      <c r="HKE125" s="1135"/>
      <c r="HKF125" s="1135"/>
      <c r="HKG125" s="1135"/>
      <c r="HKH125" s="1135"/>
      <c r="HKI125" s="1135"/>
      <c r="HKJ125" s="1135"/>
      <c r="HKK125" s="1135"/>
      <c r="HKL125" s="1135"/>
      <c r="HKM125" s="1135"/>
      <c r="HKN125" s="1135"/>
      <c r="HKO125" s="1135"/>
      <c r="HKP125" s="1135"/>
      <c r="HKQ125" s="1135"/>
      <c r="HKR125" s="1135"/>
      <c r="HKS125" s="1135"/>
      <c r="HKT125" s="1135"/>
      <c r="HKU125" s="1135"/>
      <c r="HKV125" s="1135"/>
      <c r="HKW125" s="1135"/>
      <c r="HKX125" s="1135"/>
      <c r="HKY125" s="1135"/>
      <c r="HKZ125" s="1135"/>
      <c r="HLA125" s="1135"/>
      <c r="HLB125" s="1135"/>
      <c r="HLC125" s="1135"/>
      <c r="HLD125" s="1135"/>
      <c r="HLE125" s="1135"/>
      <c r="HLF125" s="1135"/>
      <c r="HLG125" s="1135"/>
      <c r="HLH125" s="1135"/>
      <c r="HLI125" s="1135"/>
      <c r="HLJ125" s="1135"/>
      <c r="HLK125" s="1135"/>
      <c r="HLL125" s="1135"/>
      <c r="HLM125" s="1135"/>
      <c r="HLN125" s="1135"/>
      <c r="HLO125" s="1135"/>
      <c r="HLP125" s="1135"/>
      <c r="HLQ125" s="1135"/>
      <c r="HLR125" s="1135"/>
      <c r="HLS125" s="1135"/>
      <c r="HLT125" s="1135"/>
      <c r="HLU125" s="1135"/>
      <c r="HLV125" s="1135"/>
      <c r="HLW125" s="1135"/>
      <c r="HLX125" s="1135"/>
      <c r="HLY125" s="1135"/>
      <c r="HLZ125" s="1135"/>
      <c r="HMA125" s="1135"/>
      <c r="HMB125" s="1135"/>
      <c r="HMC125" s="1135"/>
      <c r="HMD125" s="1135"/>
      <c r="HME125" s="1135"/>
      <c r="HMF125" s="1135"/>
      <c r="HMG125" s="1135"/>
      <c r="HMH125" s="1135"/>
      <c r="HMI125" s="1135"/>
      <c r="HMJ125" s="1135"/>
      <c r="HMK125" s="1135"/>
      <c r="HML125" s="1135"/>
      <c r="HMM125" s="1135"/>
      <c r="HMN125" s="1135"/>
      <c r="HMO125" s="1135"/>
      <c r="HMP125" s="1135"/>
      <c r="HMQ125" s="1135"/>
      <c r="HMR125" s="1135"/>
      <c r="HMS125" s="1135"/>
      <c r="HMT125" s="1135"/>
      <c r="HMU125" s="1135"/>
      <c r="HMV125" s="1135"/>
      <c r="HMW125" s="1135"/>
      <c r="HMX125" s="1135"/>
      <c r="HMY125" s="1135"/>
      <c r="HMZ125" s="1135"/>
      <c r="HNA125" s="1135"/>
      <c r="HNB125" s="1135"/>
      <c r="HNC125" s="1135"/>
      <c r="HND125" s="1135"/>
      <c r="HNE125" s="1135"/>
      <c r="HNF125" s="1135"/>
      <c r="HNG125" s="1135"/>
      <c r="HNH125" s="1135"/>
      <c r="HNI125" s="1135"/>
      <c r="HNJ125" s="1135"/>
      <c r="HNK125" s="1135"/>
      <c r="HNL125" s="1135"/>
      <c r="HNM125" s="1135"/>
      <c r="HNN125" s="1135"/>
      <c r="HNO125" s="1135"/>
      <c r="HNP125" s="1135"/>
      <c r="HNQ125" s="1135"/>
      <c r="HNR125" s="1135"/>
      <c r="HNS125" s="1135"/>
      <c r="HNT125" s="1135"/>
      <c r="HNU125" s="1135"/>
      <c r="HNV125" s="1135"/>
      <c r="HNW125" s="1135"/>
      <c r="HNX125" s="1135"/>
      <c r="HNY125" s="1135"/>
      <c r="HNZ125" s="1135"/>
      <c r="HOA125" s="1135"/>
      <c r="HOB125" s="1135"/>
      <c r="HOC125" s="1135"/>
      <c r="HOD125" s="1135"/>
      <c r="HOE125" s="1135"/>
      <c r="HOF125" s="1135"/>
      <c r="HOG125" s="1135"/>
      <c r="HOH125" s="1135"/>
      <c r="HOI125" s="1135"/>
      <c r="HOJ125" s="1135"/>
      <c r="HOK125" s="1135"/>
      <c r="HOL125" s="1135"/>
      <c r="HOM125" s="1135"/>
      <c r="HON125" s="1135"/>
      <c r="HOO125" s="1135"/>
      <c r="HOP125" s="1135"/>
      <c r="HOQ125" s="1135"/>
      <c r="HOR125" s="1135"/>
      <c r="HOS125" s="1135"/>
      <c r="HOT125" s="1135"/>
      <c r="HOU125" s="1135"/>
      <c r="HOV125" s="1135"/>
      <c r="HOW125" s="1135"/>
      <c r="HOX125" s="1135"/>
      <c r="HOY125" s="1135"/>
      <c r="HOZ125" s="1135"/>
      <c r="HPA125" s="1135"/>
      <c r="HPB125" s="1135"/>
      <c r="HPC125" s="1135"/>
      <c r="HPD125" s="1135"/>
      <c r="HPE125" s="1135"/>
      <c r="HPF125" s="1135"/>
      <c r="HPG125" s="1135"/>
      <c r="HPH125" s="1135"/>
      <c r="HPI125" s="1135"/>
      <c r="HPJ125" s="1135"/>
      <c r="HPK125" s="1135"/>
      <c r="HPL125" s="1135"/>
      <c r="HPM125" s="1135"/>
      <c r="HPN125" s="1135"/>
      <c r="HPO125" s="1135"/>
      <c r="HPP125" s="1135"/>
      <c r="HPQ125" s="1135"/>
      <c r="HPR125" s="1135"/>
      <c r="HPS125" s="1135"/>
      <c r="HPT125" s="1135"/>
      <c r="HPU125" s="1135"/>
      <c r="HPV125" s="1135"/>
      <c r="HPW125" s="1135"/>
      <c r="HPX125" s="1135"/>
      <c r="HPY125" s="1135"/>
      <c r="HPZ125" s="1135"/>
      <c r="HQA125" s="1135"/>
      <c r="HQB125" s="1135"/>
      <c r="HQC125" s="1135"/>
      <c r="HQD125" s="1135"/>
      <c r="HQE125" s="1135"/>
      <c r="HQF125" s="1135"/>
      <c r="HQG125" s="1135"/>
      <c r="HQH125" s="1135"/>
      <c r="HQI125" s="1135"/>
      <c r="HQJ125" s="1135"/>
      <c r="HQK125" s="1135"/>
      <c r="HQL125" s="1135"/>
      <c r="HQM125" s="1135"/>
      <c r="HQN125" s="1135"/>
      <c r="HQO125" s="1135"/>
      <c r="HQP125" s="1135"/>
      <c r="HQQ125" s="1135"/>
      <c r="HQR125" s="1135"/>
      <c r="HQS125" s="1135"/>
      <c r="HQT125" s="1135"/>
      <c r="HQU125" s="1135"/>
      <c r="HQV125" s="1135"/>
      <c r="HQW125" s="1135"/>
      <c r="HQX125" s="1135"/>
      <c r="HQY125" s="1135"/>
      <c r="HQZ125" s="1135"/>
      <c r="HRA125" s="1135"/>
      <c r="HRB125" s="1135"/>
      <c r="HRC125" s="1135"/>
      <c r="HRD125" s="1135"/>
      <c r="HRE125" s="1135"/>
      <c r="HRF125" s="1135"/>
      <c r="HRG125" s="1135"/>
      <c r="HRH125" s="1135"/>
      <c r="HRI125" s="1135"/>
      <c r="HRJ125" s="1135"/>
      <c r="HRK125" s="1135"/>
      <c r="HRL125" s="1135"/>
      <c r="HRM125" s="1135"/>
      <c r="HRN125" s="1135"/>
      <c r="HRO125" s="1135"/>
      <c r="HRP125" s="1135"/>
      <c r="HRQ125" s="1135"/>
      <c r="HRR125" s="1135"/>
      <c r="HRS125" s="1135"/>
      <c r="HRT125" s="1135"/>
      <c r="HRU125" s="1135"/>
      <c r="HRV125" s="1135"/>
      <c r="HRW125" s="1135"/>
      <c r="HRX125" s="1135"/>
      <c r="HRY125" s="1135"/>
      <c r="HRZ125" s="1135"/>
      <c r="HSA125" s="1135"/>
      <c r="HSB125" s="1135"/>
      <c r="HSC125" s="1135"/>
      <c r="HSD125" s="1135"/>
      <c r="HSE125" s="1135"/>
      <c r="HSF125" s="1135"/>
      <c r="HSG125" s="1135"/>
      <c r="HSH125" s="1135"/>
      <c r="HSI125" s="1135"/>
      <c r="HSJ125" s="1135"/>
      <c r="HSK125" s="1135"/>
      <c r="HSL125" s="1135"/>
      <c r="HSM125" s="1135"/>
      <c r="HSN125" s="1135"/>
      <c r="HSO125" s="1135"/>
      <c r="HSP125" s="1135"/>
      <c r="HSQ125" s="1135"/>
      <c r="HSR125" s="1135"/>
      <c r="HSS125" s="1135"/>
      <c r="HST125" s="1135"/>
      <c r="HSU125" s="1135"/>
      <c r="HSV125" s="1135"/>
      <c r="HSW125" s="1135"/>
      <c r="HSX125" s="1135"/>
      <c r="HSY125" s="1135"/>
      <c r="HSZ125" s="1135"/>
      <c r="HTA125" s="1135"/>
      <c r="HTB125" s="1135"/>
      <c r="HTC125" s="1135"/>
      <c r="HTD125" s="1135"/>
      <c r="HTE125" s="1135"/>
      <c r="HTF125" s="1135"/>
      <c r="HTG125" s="1135"/>
      <c r="HTH125" s="1135"/>
      <c r="HTI125" s="1135"/>
      <c r="HTJ125" s="1135"/>
      <c r="HTK125" s="1135"/>
      <c r="HTL125" s="1135"/>
      <c r="HTM125" s="1135"/>
      <c r="HTN125" s="1135"/>
      <c r="HTO125" s="1135"/>
      <c r="HTP125" s="1135"/>
      <c r="HTQ125" s="1135"/>
      <c r="HTR125" s="1135"/>
      <c r="HTS125" s="1135"/>
      <c r="HTT125" s="1135"/>
      <c r="HTU125" s="1135"/>
      <c r="HTV125" s="1135"/>
      <c r="HTW125" s="1135"/>
      <c r="HTX125" s="1135"/>
      <c r="HTY125" s="1135"/>
      <c r="HTZ125" s="1135"/>
      <c r="HUA125" s="1135"/>
      <c r="HUB125" s="1135"/>
      <c r="HUC125" s="1135"/>
      <c r="HUD125" s="1135"/>
      <c r="HUE125" s="1135"/>
      <c r="HUF125" s="1135"/>
      <c r="HUG125" s="1135"/>
      <c r="HUH125" s="1135"/>
      <c r="HUI125" s="1135"/>
      <c r="HUJ125" s="1135"/>
      <c r="HUK125" s="1135"/>
      <c r="HUL125" s="1135"/>
      <c r="HUM125" s="1135"/>
      <c r="HUN125" s="1135"/>
      <c r="HUO125" s="1135"/>
      <c r="HUP125" s="1135"/>
      <c r="HUQ125" s="1135"/>
      <c r="HUR125" s="1135"/>
      <c r="HUS125" s="1135"/>
      <c r="HUT125" s="1135"/>
      <c r="HUU125" s="1135"/>
      <c r="HUV125" s="1135"/>
      <c r="HUW125" s="1135"/>
      <c r="HUX125" s="1135"/>
      <c r="HUY125" s="1135"/>
      <c r="HUZ125" s="1135"/>
      <c r="HVA125" s="1135"/>
      <c r="HVB125" s="1135"/>
      <c r="HVC125" s="1135"/>
      <c r="HVD125" s="1135"/>
      <c r="HVE125" s="1135"/>
      <c r="HVF125" s="1135"/>
      <c r="HVG125" s="1135"/>
      <c r="HVH125" s="1135"/>
      <c r="HVI125" s="1135"/>
      <c r="HVJ125" s="1135"/>
      <c r="HVK125" s="1135"/>
      <c r="HVL125" s="1135"/>
      <c r="HVM125" s="1135"/>
      <c r="HVN125" s="1135"/>
      <c r="HVO125" s="1135"/>
      <c r="HVP125" s="1135"/>
      <c r="HVQ125" s="1135"/>
      <c r="HVR125" s="1135"/>
      <c r="HVS125" s="1135"/>
      <c r="HVT125" s="1135"/>
      <c r="HVU125" s="1135"/>
      <c r="HVV125" s="1135"/>
      <c r="HVW125" s="1135"/>
      <c r="HVX125" s="1135"/>
      <c r="HVY125" s="1135"/>
      <c r="HVZ125" s="1135"/>
      <c r="HWA125" s="1135"/>
      <c r="HWB125" s="1135"/>
      <c r="HWC125" s="1135"/>
      <c r="HWD125" s="1135"/>
      <c r="HWE125" s="1135"/>
      <c r="HWF125" s="1135"/>
      <c r="HWG125" s="1135"/>
      <c r="HWH125" s="1135"/>
      <c r="HWI125" s="1135"/>
      <c r="HWJ125" s="1135"/>
      <c r="HWK125" s="1135"/>
      <c r="HWL125" s="1135"/>
      <c r="HWM125" s="1135"/>
      <c r="HWN125" s="1135"/>
      <c r="HWO125" s="1135"/>
      <c r="HWP125" s="1135"/>
      <c r="HWQ125" s="1135"/>
      <c r="HWR125" s="1135"/>
      <c r="HWS125" s="1135"/>
      <c r="HWT125" s="1135"/>
      <c r="HWU125" s="1135"/>
      <c r="HWV125" s="1135"/>
      <c r="HWW125" s="1135"/>
      <c r="HWX125" s="1135"/>
      <c r="HWY125" s="1135"/>
      <c r="HWZ125" s="1135"/>
      <c r="HXA125" s="1135"/>
      <c r="HXB125" s="1135"/>
      <c r="HXC125" s="1135"/>
      <c r="HXD125" s="1135"/>
      <c r="HXE125" s="1135"/>
      <c r="HXF125" s="1135"/>
      <c r="HXG125" s="1135"/>
      <c r="HXH125" s="1135"/>
      <c r="HXI125" s="1135"/>
      <c r="HXJ125" s="1135"/>
      <c r="HXK125" s="1135"/>
      <c r="HXL125" s="1135"/>
      <c r="HXM125" s="1135"/>
      <c r="HXN125" s="1135"/>
      <c r="HXO125" s="1135"/>
      <c r="HXP125" s="1135"/>
      <c r="HXQ125" s="1135"/>
      <c r="HXR125" s="1135"/>
      <c r="HXS125" s="1135"/>
      <c r="HXT125" s="1135"/>
      <c r="HXU125" s="1135"/>
      <c r="HXV125" s="1135"/>
      <c r="HXW125" s="1135"/>
      <c r="HXX125" s="1135"/>
      <c r="HXY125" s="1135"/>
      <c r="HXZ125" s="1135"/>
      <c r="HYA125" s="1135"/>
      <c r="HYB125" s="1135"/>
      <c r="HYC125" s="1135"/>
      <c r="HYD125" s="1135"/>
      <c r="HYE125" s="1135"/>
      <c r="HYF125" s="1135"/>
      <c r="HYG125" s="1135"/>
      <c r="HYH125" s="1135"/>
      <c r="HYI125" s="1135"/>
      <c r="HYJ125" s="1135"/>
      <c r="HYK125" s="1135"/>
      <c r="HYL125" s="1135"/>
      <c r="HYM125" s="1135"/>
      <c r="HYN125" s="1135"/>
      <c r="HYO125" s="1135"/>
      <c r="HYP125" s="1135"/>
      <c r="HYQ125" s="1135"/>
      <c r="HYR125" s="1135"/>
      <c r="HYS125" s="1135"/>
      <c r="HYT125" s="1135"/>
      <c r="HYU125" s="1135"/>
      <c r="HYV125" s="1135"/>
      <c r="HYW125" s="1135"/>
      <c r="HYX125" s="1135"/>
      <c r="HYY125" s="1135"/>
      <c r="HYZ125" s="1135"/>
      <c r="HZA125" s="1135"/>
      <c r="HZB125" s="1135"/>
      <c r="HZC125" s="1135"/>
      <c r="HZD125" s="1135"/>
      <c r="HZE125" s="1135"/>
      <c r="HZF125" s="1135"/>
      <c r="HZG125" s="1135"/>
      <c r="HZH125" s="1135"/>
      <c r="HZI125" s="1135"/>
      <c r="HZJ125" s="1135"/>
      <c r="HZK125" s="1135"/>
      <c r="HZL125" s="1135"/>
      <c r="HZM125" s="1135"/>
      <c r="HZN125" s="1135"/>
      <c r="HZO125" s="1135"/>
      <c r="HZP125" s="1135"/>
      <c r="HZQ125" s="1135"/>
      <c r="HZR125" s="1135"/>
      <c r="HZS125" s="1135"/>
      <c r="HZT125" s="1135"/>
      <c r="HZU125" s="1135"/>
      <c r="HZV125" s="1135"/>
      <c r="HZW125" s="1135"/>
      <c r="HZX125" s="1135"/>
      <c r="HZY125" s="1135"/>
      <c r="HZZ125" s="1135"/>
      <c r="IAA125" s="1135"/>
      <c r="IAB125" s="1135"/>
      <c r="IAC125" s="1135"/>
      <c r="IAD125" s="1135"/>
      <c r="IAE125" s="1135"/>
      <c r="IAF125" s="1135"/>
      <c r="IAG125" s="1135"/>
      <c r="IAH125" s="1135"/>
      <c r="IAI125" s="1135"/>
      <c r="IAJ125" s="1135"/>
      <c r="IAK125" s="1135"/>
      <c r="IAL125" s="1135"/>
      <c r="IAM125" s="1135"/>
      <c r="IAN125" s="1135"/>
      <c r="IAO125" s="1135"/>
      <c r="IAP125" s="1135"/>
      <c r="IAQ125" s="1135"/>
      <c r="IAR125" s="1135"/>
      <c r="IAS125" s="1135"/>
      <c r="IAT125" s="1135"/>
      <c r="IAU125" s="1135"/>
      <c r="IAV125" s="1135"/>
      <c r="IAW125" s="1135"/>
      <c r="IAX125" s="1135"/>
      <c r="IAY125" s="1135"/>
      <c r="IAZ125" s="1135"/>
      <c r="IBA125" s="1135"/>
      <c r="IBB125" s="1135"/>
      <c r="IBC125" s="1135"/>
      <c r="IBD125" s="1135"/>
      <c r="IBE125" s="1135"/>
      <c r="IBF125" s="1135"/>
      <c r="IBG125" s="1135"/>
      <c r="IBH125" s="1135"/>
      <c r="IBI125" s="1135"/>
      <c r="IBJ125" s="1135"/>
      <c r="IBK125" s="1135"/>
      <c r="IBL125" s="1135"/>
      <c r="IBM125" s="1135"/>
      <c r="IBN125" s="1135"/>
      <c r="IBO125" s="1135"/>
      <c r="IBP125" s="1135"/>
      <c r="IBQ125" s="1135"/>
      <c r="IBR125" s="1135"/>
      <c r="IBS125" s="1135"/>
      <c r="IBT125" s="1135"/>
      <c r="IBU125" s="1135"/>
      <c r="IBV125" s="1135"/>
      <c r="IBW125" s="1135"/>
      <c r="IBX125" s="1135"/>
      <c r="IBY125" s="1135"/>
      <c r="IBZ125" s="1135"/>
      <c r="ICA125" s="1135"/>
      <c r="ICB125" s="1135"/>
      <c r="ICC125" s="1135"/>
      <c r="ICD125" s="1135"/>
      <c r="ICE125" s="1135"/>
      <c r="ICF125" s="1135"/>
      <c r="ICG125" s="1135"/>
      <c r="ICH125" s="1135"/>
      <c r="ICI125" s="1135"/>
      <c r="ICJ125" s="1135"/>
      <c r="ICK125" s="1135"/>
      <c r="ICL125" s="1135"/>
      <c r="ICM125" s="1135"/>
      <c r="ICN125" s="1135"/>
      <c r="ICO125" s="1135"/>
      <c r="ICP125" s="1135"/>
      <c r="ICQ125" s="1135"/>
      <c r="ICR125" s="1135"/>
      <c r="ICS125" s="1135"/>
      <c r="ICT125" s="1135"/>
      <c r="ICU125" s="1135"/>
      <c r="ICV125" s="1135"/>
      <c r="ICW125" s="1135"/>
      <c r="ICX125" s="1135"/>
      <c r="ICY125" s="1135"/>
      <c r="ICZ125" s="1135"/>
      <c r="IDA125" s="1135"/>
      <c r="IDB125" s="1135"/>
      <c r="IDC125" s="1135"/>
      <c r="IDD125" s="1135"/>
      <c r="IDE125" s="1135"/>
      <c r="IDF125" s="1135"/>
      <c r="IDG125" s="1135"/>
      <c r="IDH125" s="1135"/>
      <c r="IDI125" s="1135"/>
      <c r="IDJ125" s="1135"/>
      <c r="IDK125" s="1135"/>
      <c r="IDL125" s="1135"/>
      <c r="IDM125" s="1135"/>
      <c r="IDN125" s="1135"/>
      <c r="IDO125" s="1135"/>
      <c r="IDP125" s="1135"/>
      <c r="IDQ125" s="1135"/>
      <c r="IDR125" s="1135"/>
      <c r="IDS125" s="1135"/>
      <c r="IDT125" s="1135"/>
      <c r="IDU125" s="1135"/>
      <c r="IDV125" s="1135"/>
      <c r="IDW125" s="1135"/>
      <c r="IDX125" s="1135"/>
      <c r="IDY125" s="1135"/>
      <c r="IDZ125" s="1135"/>
      <c r="IEA125" s="1135"/>
      <c r="IEB125" s="1135"/>
      <c r="IEC125" s="1135"/>
      <c r="IED125" s="1135"/>
      <c r="IEE125" s="1135"/>
      <c r="IEF125" s="1135"/>
      <c r="IEG125" s="1135"/>
      <c r="IEH125" s="1135"/>
      <c r="IEI125" s="1135"/>
      <c r="IEJ125" s="1135"/>
      <c r="IEK125" s="1135"/>
      <c r="IEL125" s="1135"/>
      <c r="IEM125" s="1135"/>
      <c r="IEN125" s="1135"/>
      <c r="IEO125" s="1135"/>
      <c r="IEP125" s="1135"/>
      <c r="IEQ125" s="1135"/>
      <c r="IER125" s="1135"/>
      <c r="IES125" s="1135"/>
      <c r="IET125" s="1135"/>
      <c r="IEU125" s="1135"/>
      <c r="IEV125" s="1135"/>
      <c r="IEW125" s="1135"/>
      <c r="IEX125" s="1135"/>
      <c r="IEY125" s="1135"/>
      <c r="IEZ125" s="1135"/>
      <c r="IFA125" s="1135"/>
      <c r="IFB125" s="1135"/>
      <c r="IFC125" s="1135"/>
      <c r="IFD125" s="1135"/>
      <c r="IFE125" s="1135"/>
      <c r="IFF125" s="1135"/>
      <c r="IFG125" s="1135"/>
      <c r="IFH125" s="1135"/>
      <c r="IFI125" s="1135"/>
      <c r="IFJ125" s="1135"/>
      <c r="IFK125" s="1135"/>
      <c r="IFL125" s="1135"/>
      <c r="IFM125" s="1135"/>
      <c r="IFN125" s="1135"/>
      <c r="IFO125" s="1135"/>
      <c r="IFP125" s="1135"/>
      <c r="IFQ125" s="1135"/>
      <c r="IFR125" s="1135"/>
      <c r="IFS125" s="1135"/>
      <c r="IFT125" s="1135"/>
      <c r="IFU125" s="1135"/>
      <c r="IFV125" s="1135"/>
      <c r="IFW125" s="1135"/>
      <c r="IFX125" s="1135"/>
      <c r="IFY125" s="1135"/>
      <c r="IFZ125" s="1135"/>
      <c r="IGA125" s="1135"/>
      <c r="IGB125" s="1135"/>
      <c r="IGC125" s="1135"/>
      <c r="IGD125" s="1135"/>
      <c r="IGE125" s="1135"/>
      <c r="IGF125" s="1135"/>
      <c r="IGG125" s="1135"/>
      <c r="IGH125" s="1135"/>
      <c r="IGI125" s="1135"/>
      <c r="IGJ125" s="1135"/>
      <c r="IGK125" s="1135"/>
      <c r="IGL125" s="1135"/>
      <c r="IGM125" s="1135"/>
      <c r="IGN125" s="1135"/>
      <c r="IGO125" s="1135"/>
      <c r="IGP125" s="1135"/>
      <c r="IGQ125" s="1135"/>
      <c r="IGR125" s="1135"/>
      <c r="IGS125" s="1135"/>
      <c r="IGT125" s="1135"/>
      <c r="IGU125" s="1135"/>
      <c r="IGV125" s="1135"/>
      <c r="IGW125" s="1135"/>
      <c r="IGX125" s="1135"/>
      <c r="IGY125" s="1135"/>
      <c r="IGZ125" s="1135"/>
      <c r="IHA125" s="1135"/>
      <c r="IHB125" s="1135"/>
      <c r="IHC125" s="1135"/>
      <c r="IHD125" s="1135"/>
      <c r="IHE125" s="1135"/>
      <c r="IHF125" s="1135"/>
      <c r="IHG125" s="1135"/>
      <c r="IHH125" s="1135"/>
      <c r="IHI125" s="1135"/>
      <c r="IHJ125" s="1135"/>
      <c r="IHK125" s="1135"/>
      <c r="IHL125" s="1135"/>
      <c r="IHM125" s="1135"/>
      <c r="IHN125" s="1135"/>
      <c r="IHO125" s="1135"/>
      <c r="IHP125" s="1135"/>
      <c r="IHQ125" s="1135"/>
      <c r="IHR125" s="1135"/>
      <c r="IHS125" s="1135"/>
      <c r="IHT125" s="1135"/>
      <c r="IHU125" s="1135"/>
      <c r="IHV125" s="1135"/>
      <c r="IHW125" s="1135"/>
      <c r="IHX125" s="1135"/>
      <c r="IHY125" s="1135"/>
      <c r="IHZ125" s="1135"/>
      <c r="IIA125" s="1135"/>
      <c r="IIB125" s="1135"/>
      <c r="IIC125" s="1135"/>
      <c r="IID125" s="1135"/>
      <c r="IIE125" s="1135"/>
      <c r="IIF125" s="1135"/>
      <c r="IIG125" s="1135"/>
      <c r="IIH125" s="1135"/>
      <c r="III125" s="1135"/>
      <c r="IIJ125" s="1135"/>
      <c r="IIK125" s="1135"/>
      <c r="IIL125" s="1135"/>
      <c r="IIM125" s="1135"/>
      <c r="IIN125" s="1135"/>
      <c r="IIO125" s="1135"/>
      <c r="IIP125" s="1135"/>
      <c r="IIQ125" s="1135"/>
      <c r="IIR125" s="1135"/>
      <c r="IIS125" s="1135"/>
      <c r="IIT125" s="1135"/>
      <c r="IIU125" s="1135"/>
      <c r="IIV125" s="1135"/>
      <c r="IIW125" s="1135"/>
      <c r="IIX125" s="1135"/>
      <c r="IIY125" s="1135"/>
      <c r="IIZ125" s="1135"/>
      <c r="IJA125" s="1135"/>
      <c r="IJB125" s="1135"/>
      <c r="IJC125" s="1135"/>
      <c r="IJD125" s="1135"/>
      <c r="IJE125" s="1135"/>
      <c r="IJF125" s="1135"/>
      <c r="IJG125" s="1135"/>
      <c r="IJH125" s="1135"/>
      <c r="IJI125" s="1135"/>
      <c r="IJJ125" s="1135"/>
      <c r="IJK125" s="1135"/>
      <c r="IJL125" s="1135"/>
      <c r="IJM125" s="1135"/>
      <c r="IJN125" s="1135"/>
      <c r="IJO125" s="1135"/>
      <c r="IJP125" s="1135"/>
      <c r="IJQ125" s="1135"/>
      <c r="IJR125" s="1135"/>
      <c r="IJS125" s="1135"/>
      <c r="IJT125" s="1135"/>
      <c r="IJU125" s="1135"/>
      <c r="IJV125" s="1135"/>
      <c r="IJW125" s="1135"/>
      <c r="IJX125" s="1135"/>
      <c r="IJY125" s="1135"/>
      <c r="IJZ125" s="1135"/>
      <c r="IKA125" s="1135"/>
      <c r="IKB125" s="1135"/>
      <c r="IKC125" s="1135"/>
      <c r="IKD125" s="1135"/>
      <c r="IKE125" s="1135"/>
      <c r="IKF125" s="1135"/>
      <c r="IKG125" s="1135"/>
      <c r="IKH125" s="1135"/>
      <c r="IKI125" s="1135"/>
      <c r="IKJ125" s="1135"/>
      <c r="IKK125" s="1135"/>
      <c r="IKL125" s="1135"/>
      <c r="IKM125" s="1135"/>
      <c r="IKN125" s="1135"/>
      <c r="IKO125" s="1135"/>
      <c r="IKP125" s="1135"/>
      <c r="IKQ125" s="1135"/>
      <c r="IKR125" s="1135"/>
      <c r="IKS125" s="1135"/>
      <c r="IKT125" s="1135"/>
      <c r="IKU125" s="1135"/>
      <c r="IKV125" s="1135"/>
      <c r="IKW125" s="1135"/>
      <c r="IKX125" s="1135"/>
      <c r="IKY125" s="1135"/>
      <c r="IKZ125" s="1135"/>
      <c r="ILA125" s="1135"/>
      <c r="ILB125" s="1135"/>
      <c r="ILC125" s="1135"/>
      <c r="ILD125" s="1135"/>
      <c r="ILE125" s="1135"/>
      <c r="ILF125" s="1135"/>
      <c r="ILG125" s="1135"/>
      <c r="ILH125" s="1135"/>
      <c r="ILI125" s="1135"/>
      <c r="ILJ125" s="1135"/>
      <c r="ILK125" s="1135"/>
      <c r="ILL125" s="1135"/>
      <c r="ILM125" s="1135"/>
      <c r="ILN125" s="1135"/>
      <c r="ILO125" s="1135"/>
      <c r="ILP125" s="1135"/>
      <c r="ILQ125" s="1135"/>
      <c r="ILR125" s="1135"/>
      <c r="ILS125" s="1135"/>
      <c r="ILT125" s="1135"/>
      <c r="ILU125" s="1135"/>
      <c r="ILV125" s="1135"/>
      <c r="ILW125" s="1135"/>
      <c r="ILX125" s="1135"/>
      <c r="ILY125" s="1135"/>
      <c r="ILZ125" s="1135"/>
      <c r="IMA125" s="1135"/>
      <c r="IMB125" s="1135"/>
      <c r="IMC125" s="1135"/>
      <c r="IMD125" s="1135"/>
      <c r="IME125" s="1135"/>
      <c r="IMF125" s="1135"/>
      <c r="IMG125" s="1135"/>
      <c r="IMH125" s="1135"/>
      <c r="IMI125" s="1135"/>
      <c r="IMJ125" s="1135"/>
      <c r="IMK125" s="1135"/>
      <c r="IML125" s="1135"/>
      <c r="IMM125" s="1135"/>
      <c r="IMN125" s="1135"/>
      <c r="IMO125" s="1135"/>
      <c r="IMP125" s="1135"/>
      <c r="IMQ125" s="1135"/>
      <c r="IMR125" s="1135"/>
      <c r="IMS125" s="1135"/>
      <c r="IMT125" s="1135"/>
      <c r="IMU125" s="1135"/>
      <c r="IMV125" s="1135"/>
      <c r="IMW125" s="1135"/>
      <c r="IMX125" s="1135"/>
      <c r="IMY125" s="1135"/>
      <c r="IMZ125" s="1135"/>
      <c r="INA125" s="1135"/>
      <c r="INB125" s="1135"/>
      <c r="INC125" s="1135"/>
      <c r="IND125" s="1135"/>
      <c r="INE125" s="1135"/>
      <c r="INF125" s="1135"/>
      <c r="ING125" s="1135"/>
      <c r="INH125" s="1135"/>
      <c r="INI125" s="1135"/>
      <c r="INJ125" s="1135"/>
      <c r="INK125" s="1135"/>
      <c r="INL125" s="1135"/>
      <c r="INM125" s="1135"/>
      <c r="INN125" s="1135"/>
      <c r="INO125" s="1135"/>
      <c r="INP125" s="1135"/>
      <c r="INQ125" s="1135"/>
      <c r="INR125" s="1135"/>
      <c r="INS125" s="1135"/>
      <c r="INT125" s="1135"/>
      <c r="INU125" s="1135"/>
      <c r="INV125" s="1135"/>
      <c r="INW125" s="1135"/>
      <c r="INX125" s="1135"/>
      <c r="INY125" s="1135"/>
      <c r="INZ125" s="1135"/>
      <c r="IOA125" s="1135"/>
      <c r="IOB125" s="1135"/>
      <c r="IOC125" s="1135"/>
      <c r="IOD125" s="1135"/>
      <c r="IOE125" s="1135"/>
      <c r="IOF125" s="1135"/>
      <c r="IOG125" s="1135"/>
      <c r="IOH125" s="1135"/>
      <c r="IOI125" s="1135"/>
      <c r="IOJ125" s="1135"/>
      <c r="IOK125" s="1135"/>
      <c r="IOL125" s="1135"/>
      <c r="IOM125" s="1135"/>
      <c r="ION125" s="1135"/>
      <c r="IOO125" s="1135"/>
      <c r="IOP125" s="1135"/>
      <c r="IOQ125" s="1135"/>
      <c r="IOR125" s="1135"/>
      <c r="IOS125" s="1135"/>
      <c r="IOT125" s="1135"/>
      <c r="IOU125" s="1135"/>
      <c r="IOV125" s="1135"/>
      <c r="IOW125" s="1135"/>
      <c r="IOX125" s="1135"/>
      <c r="IOY125" s="1135"/>
      <c r="IOZ125" s="1135"/>
      <c r="IPA125" s="1135"/>
      <c r="IPB125" s="1135"/>
      <c r="IPC125" s="1135"/>
      <c r="IPD125" s="1135"/>
      <c r="IPE125" s="1135"/>
      <c r="IPF125" s="1135"/>
      <c r="IPG125" s="1135"/>
      <c r="IPH125" s="1135"/>
      <c r="IPI125" s="1135"/>
      <c r="IPJ125" s="1135"/>
      <c r="IPK125" s="1135"/>
      <c r="IPL125" s="1135"/>
      <c r="IPM125" s="1135"/>
      <c r="IPN125" s="1135"/>
      <c r="IPO125" s="1135"/>
      <c r="IPP125" s="1135"/>
      <c r="IPQ125" s="1135"/>
      <c r="IPR125" s="1135"/>
      <c r="IPS125" s="1135"/>
      <c r="IPT125" s="1135"/>
      <c r="IPU125" s="1135"/>
      <c r="IPV125" s="1135"/>
      <c r="IPW125" s="1135"/>
      <c r="IPX125" s="1135"/>
      <c r="IPY125" s="1135"/>
      <c r="IPZ125" s="1135"/>
      <c r="IQA125" s="1135"/>
      <c r="IQB125" s="1135"/>
      <c r="IQC125" s="1135"/>
      <c r="IQD125" s="1135"/>
      <c r="IQE125" s="1135"/>
      <c r="IQF125" s="1135"/>
      <c r="IQG125" s="1135"/>
      <c r="IQH125" s="1135"/>
      <c r="IQI125" s="1135"/>
      <c r="IQJ125" s="1135"/>
      <c r="IQK125" s="1135"/>
      <c r="IQL125" s="1135"/>
      <c r="IQM125" s="1135"/>
      <c r="IQN125" s="1135"/>
      <c r="IQO125" s="1135"/>
      <c r="IQP125" s="1135"/>
      <c r="IQQ125" s="1135"/>
      <c r="IQR125" s="1135"/>
      <c r="IQS125" s="1135"/>
      <c r="IQT125" s="1135"/>
      <c r="IQU125" s="1135"/>
      <c r="IQV125" s="1135"/>
      <c r="IQW125" s="1135"/>
      <c r="IQX125" s="1135"/>
      <c r="IQY125" s="1135"/>
      <c r="IQZ125" s="1135"/>
      <c r="IRA125" s="1135"/>
      <c r="IRB125" s="1135"/>
      <c r="IRC125" s="1135"/>
      <c r="IRD125" s="1135"/>
      <c r="IRE125" s="1135"/>
      <c r="IRF125" s="1135"/>
      <c r="IRG125" s="1135"/>
      <c r="IRH125" s="1135"/>
      <c r="IRI125" s="1135"/>
      <c r="IRJ125" s="1135"/>
      <c r="IRK125" s="1135"/>
      <c r="IRL125" s="1135"/>
      <c r="IRM125" s="1135"/>
      <c r="IRN125" s="1135"/>
      <c r="IRO125" s="1135"/>
      <c r="IRP125" s="1135"/>
      <c r="IRQ125" s="1135"/>
      <c r="IRR125" s="1135"/>
      <c r="IRS125" s="1135"/>
      <c r="IRT125" s="1135"/>
      <c r="IRU125" s="1135"/>
      <c r="IRV125" s="1135"/>
      <c r="IRW125" s="1135"/>
      <c r="IRX125" s="1135"/>
      <c r="IRY125" s="1135"/>
      <c r="IRZ125" s="1135"/>
      <c r="ISA125" s="1135"/>
      <c r="ISB125" s="1135"/>
      <c r="ISC125" s="1135"/>
      <c r="ISD125" s="1135"/>
      <c r="ISE125" s="1135"/>
      <c r="ISF125" s="1135"/>
      <c r="ISG125" s="1135"/>
      <c r="ISH125" s="1135"/>
      <c r="ISI125" s="1135"/>
      <c r="ISJ125" s="1135"/>
      <c r="ISK125" s="1135"/>
      <c r="ISL125" s="1135"/>
      <c r="ISM125" s="1135"/>
      <c r="ISN125" s="1135"/>
      <c r="ISO125" s="1135"/>
      <c r="ISP125" s="1135"/>
      <c r="ISQ125" s="1135"/>
      <c r="ISR125" s="1135"/>
      <c r="ISS125" s="1135"/>
      <c r="IST125" s="1135"/>
      <c r="ISU125" s="1135"/>
      <c r="ISV125" s="1135"/>
      <c r="ISW125" s="1135"/>
      <c r="ISX125" s="1135"/>
      <c r="ISY125" s="1135"/>
      <c r="ISZ125" s="1135"/>
      <c r="ITA125" s="1135"/>
      <c r="ITB125" s="1135"/>
      <c r="ITC125" s="1135"/>
      <c r="ITD125" s="1135"/>
      <c r="ITE125" s="1135"/>
      <c r="ITF125" s="1135"/>
      <c r="ITG125" s="1135"/>
      <c r="ITH125" s="1135"/>
      <c r="ITI125" s="1135"/>
      <c r="ITJ125" s="1135"/>
      <c r="ITK125" s="1135"/>
      <c r="ITL125" s="1135"/>
      <c r="ITM125" s="1135"/>
      <c r="ITN125" s="1135"/>
      <c r="ITO125" s="1135"/>
      <c r="ITP125" s="1135"/>
      <c r="ITQ125" s="1135"/>
      <c r="ITR125" s="1135"/>
      <c r="ITS125" s="1135"/>
      <c r="ITT125" s="1135"/>
      <c r="ITU125" s="1135"/>
      <c r="ITV125" s="1135"/>
      <c r="ITW125" s="1135"/>
      <c r="ITX125" s="1135"/>
      <c r="ITY125" s="1135"/>
      <c r="ITZ125" s="1135"/>
      <c r="IUA125" s="1135"/>
      <c r="IUB125" s="1135"/>
      <c r="IUC125" s="1135"/>
      <c r="IUD125" s="1135"/>
      <c r="IUE125" s="1135"/>
      <c r="IUF125" s="1135"/>
      <c r="IUG125" s="1135"/>
      <c r="IUH125" s="1135"/>
      <c r="IUI125" s="1135"/>
      <c r="IUJ125" s="1135"/>
      <c r="IUK125" s="1135"/>
      <c r="IUL125" s="1135"/>
      <c r="IUM125" s="1135"/>
      <c r="IUN125" s="1135"/>
      <c r="IUO125" s="1135"/>
      <c r="IUP125" s="1135"/>
      <c r="IUQ125" s="1135"/>
      <c r="IUR125" s="1135"/>
      <c r="IUS125" s="1135"/>
      <c r="IUT125" s="1135"/>
      <c r="IUU125" s="1135"/>
      <c r="IUV125" s="1135"/>
      <c r="IUW125" s="1135"/>
      <c r="IUX125" s="1135"/>
      <c r="IUY125" s="1135"/>
      <c r="IUZ125" s="1135"/>
      <c r="IVA125" s="1135"/>
      <c r="IVB125" s="1135"/>
      <c r="IVC125" s="1135"/>
      <c r="IVD125" s="1135"/>
      <c r="IVE125" s="1135"/>
      <c r="IVF125" s="1135"/>
      <c r="IVG125" s="1135"/>
      <c r="IVH125" s="1135"/>
      <c r="IVI125" s="1135"/>
      <c r="IVJ125" s="1135"/>
      <c r="IVK125" s="1135"/>
      <c r="IVL125" s="1135"/>
      <c r="IVM125" s="1135"/>
      <c r="IVN125" s="1135"/>
      <c r="IVO125" s="1135"/>
      <c r="IVP125" s="1135"/>
      <c r="IVQ125" s="1135"/>
      <c r="IVR125" s="1135"/>
      <c r="IVS125" s="1135"/>
      <c r="IVT125" s="1135"/>
      <c r="IVU125" s="1135"/>
      <c r="IVV125" s="1135"/>
      <c r="IVW125" s="1135"/>
      <c r="IVX125" s="1135"/>
      <c r="IVY125" s="1135"/>
      <c r="IVZ125" s="1135"/>
      <c r="IWA125" s="1135"/>
      <c r="IWB125" s="1135"/>
      <c r="IWC125" s="1135"/>
      <c r="IWD125" s="1135"/>
      <c r="IWE125" s="1135"/>
      <c r="IWF125" s="1135"/>
      <c r="IWG125" s="1135"/>
      <c r="IWH125" s="1135"/>
      <c r="IWI125" s="1135"/>
      <c r="IWJ125" s="1135"/>
      <c r="IWK125" s="1135"/>
      <c r="IWL125" s="1135"/>
      <c r="IWM125" s="1135"/>
      <c r="IWN125" s="1135"/>
      <c r="IWO125" s="1135"/>
      <c r="IWP125" s="1135"/>
      <c r="IWQ125" s="1135"/>
      <c r="IWR125" s="1135"/>
      <c r="IWS125" s="1135"/>
      <c r="IWT125" s="1135"/>
      <c r="IWU125" s="1135"/>
      <c r="IWV125" s="1135"/>
      <c r="IWW125" s="1135"/>
      <c r="IWX125" s="1135"/>
      <c r="IWY125" s="1135"/>
      <c r="IWZ125" s="1135"/>
      <c r="IXA125" s="1135"/>
      <c r="IXB125" s="1135"/>
      <c r="IXC125" s="1135"/>
      <c r="IXD125" s="1135"/>
      <c r="IXE125" s="1135"/>
      <c r="IXF125" s="1135"/>
      <c r="IXG125" s="1135"/>
      <c r="IXH125" s="1135"/>
      <c r="IXI125" s="1135"/>
      <c r="IXJ125" s="1135"/>
      <c r="IXK125" s="1135"/>
      <c r="IXL125" s="1135"/>
      <c r="IXM125" s="1135"/>
      <c r="IXN125" s="1135"/>
      <c r="IXO125" s="1135"/>
      <c r="IXP125" s="1135"/>
      <c r="IXQ125" s="1135"/>
      <c r="IXR125" s="1135"/>
      <c r="IXS125" s="1135"/>
      <c r="IXT125" s="1135"/>
      <c r="IXU125" s="1135"/>
      <c r="IXV125" s="1135"/>
      <c r="IXW125" s="1135"/>
      <c r="IXX125" s="1135"/>
      <c r="IXY125" s="1135"/>
      <c r="IXZ125" s="1135"/>
      <c r="IYA125" s="1135"/>
      <c r="IYB125" s="1135"/>
      <c r="IYC125" s="1135"/>
      <c r="IYD125" s="1135"/>
      <c r="IYE125" s="1135"/>
      <c r="IYF125" s="1135"/>
      <c r="IYG125" s="1135"/>
      <c r="IYH125" s="1135"/>
      <c r="IYI125" s="1135"/>
      <c r="IYJ125" s="1135"/>
      <c r="IYK125" s="1135"/>
      <c r="IYL125" s="1135"/>
      <c r="IYM125" s="1135"/>
      <c r="IYN125" s="1135"/>
      <c r="IYO125" s="1135"/>
      <c r="IYP125" s="1135"/>
      <c r="IYQ125" s="1135"/>
      <c r="IYR125" s="1135"/>
      <c r="IYS125" s="1135"/>
      <c r="IYT125" s="1135"/>
      <c r="IYU125" s="1135"/>
      <c r="IYV125" s="1135"/>
      <c r="IYW125" s="1135"/>
      <c r="IYX125" s="1135"/>
      <c r="IYY125" s="1135"/>
      <c r="IYZ125" s="1135"/>
      <c r="IZA125" s="1135"/>
      <c r="IZB125" s="1135"/>
      <c r="IZC125" s="1135"/>
      <c r="IZD125" s="1135"/>
      <c r="IZE125" s="1135"/>
      <c r="IZF125" s="1135"/>
      <c r="IZG125" s="1135"/>
      <c r="IZH125" s="1135"/>
      <c r="IZI125" s="1135"/>
      <c r="IZJ125" s="1135"/>
      <c r="IZK125" s="1135"/>
      <c r="IZL125" s="1135"/>
      <c r="IZM125" s="1135"/>
      <c r="IZN125" s="1135"/>
      <c r="IZO125" s="1135"/>
      <c r="IZP125" s="1135"/>
      <c r="IZQ125" s="1135"/>
      <c r="IZR125" s="1135"/>
      <c r="IZS125" s="1135"/>
      <c r="IZT125" s="1135"/>
      <c r="IZU125" s="1135"/>
      <c r="IZV125" s="1135"/>
      <c r="IZW125" s="1135"/>
      <c r="IZX125" s="1135"/>
      <c r="IZY125" s="1135"/>
      <c r="IZZ125" s="1135"/>
      <c r="JAA125" s="1135"/>
      <c r="JAB125" s="1135"/>
      <c r="JAC125" s="1135"/>
      <c r="JAD125" s="1135"/>
      <c r="JAE125" s="1135"/>
      <c r="JAF125" s="1135"/>
      <c r="JAG125" s="1135"/>
      <c r="JAH125" s="1135"/>
      <c r="JAI125" s="1135"/>
      <c r="JAJ125" s="1135"/>
      <c r="JAK125" s="1135"/>
      <c r="JAL125" s="1135"/>
      <c r="JAM125" s="1135"/>
      <c r="JAN125" s="1135"/>
      <c r="JAO125" s="1135"/>
      <c r="JAP125" s="1135"/>
      <c r="JAQ125" s="1135"/>
      <c r="JAR125" s="1135"/>
      <c r="JAS125" s="1135"/>
      <c r="JAT125" s="1135"/>
      <c r="JAU125" s="1135"/>
      <c r="JAV125" s="1135"/>
      <c r="JAW125" s="1135"/>
      <c r="JAX125" s="1135"/>
      <c r="JAY125" s="1135"/>
      <c r="JAZ125" s="1135"/>
      <c r="JBA125" s="1135"/>
      <c r="JBB125" s="1135"/>
      <c r="JBC125" s="1135"/>
      <c r="JBD125" s="1135"/>
      <c r="JBE125" s="1135"/>
      <c r="JBF125" s="1135"/>
      <c r="JBG125" s="1135"/>
      <c r="JBH125" s="1135"/>
      <c r="JBI125" s="1135"/>
      <c r="JBJ125" s="1135"/>
      <c r="JBK125" s="1135"/>
      <c r="JBL125" s="1135"/>
      <c r="JBM125" s="1135"/>
      <c r="JBN125" s="1135"/>
      <c r="JBO125" s="1135"/>
      <c r="JBP125" s="1135"/>
      <c r="JBQ125" s="1135"/>
      <c r="JBR125" s="1135"/>
      <c r="JBS125" s="1135"/>
      <c r="JBT125" s="1135"/>
      <c r="JBU125" s="1135"/>
      <c r="JBV125" s="1135"/>
      <c r="JBW125" s="1135"/>
      <c r="JBX125" s="1135"/>
      <c r="JBY125" s="1135"/>
      <c r="JBZ125" s="1135"/>
      <c r="JCA125" s="1135"/>
      <c r="JCB125" s="1135"/>
      <c r="JCC125" s="1135"/>
      <c r="JCD125" s="1135"/>
      <c r="JCE125" s="1135"/>
      <c r="JCF125" s="1135"/>
      <c r="JCG125" s="1135"/>
      <c r="JCH125" s="1135"/>
      <c r="JCI125" s="1135"/>
      <c r="JCJ125" s="1135"/>
      <c r="JCK125" s="1135"/>
      <c r="JCL125" s="1135"/>
      <c r="JCM125" s="1135"/>
      <c r="JCN125" s="1135"/>
      <c r="JCO125" s="1135"/>
      <c r="JCP125" s="1135"/>
      <c r="JCQ125" s="1135"/>
      <c r="JCR125" s="1135"/>
      <c r="JCS125" s="1135"/>
      <c r="JCT125" s="1135"/>
      <c r="JCU125" s="1135"/>
      <c r="JCV125" s="1135"/>
      <c r="JCW125" s="1135"/>
      <c r="JCX125" s="1135"/>
      <c r="JCY125" s="1135"/>
      <c r="JCZ125" s="1135"/>
      <c r="JDA125" s="1135"/>
      <c r="JDB125" s="1135"/>
      <c r="JDC125" s="1135"/>
      <c r="JDD125" s="1135"/>
      <c r="JDE125" s="1135"/>
      <c r="JDF125" s="1135"/>
      <c r="JDG125" s="1135"/>
      <c r="JDH125" s="1135"/>
      <c r="JDI125" s="1135"/>
      <c r="JDJ125" s="1135"/>
      <c r="JDK125" s="1135"/>
      <c r="JDL125" s="1135"/>
      <c r="JDM125" s="1135"/>
      <c r="JDN125" s="1135"/>
      <c r="JDO125" s="1135"/>
      <c r="JDP125" s="1135"/>
      <c r="JDQ125" s="1135"/>
      <c r="JDR125" s="1135"/>
      <c r="JDS125" s="1135"/>
      <c r="JDT125" s="1135"/>
      <c r="JDU125" s="1135"/>
      <c r="JDV125" s="1135"/>
      <c r="JDW125" s="1135"/>
      <c r="JDX125" s="1135"/>
      <c r="JDY125" s="1135"/>
      <c r="JDZ125" s="1135"/>
      <c r="JEA125" s="1135"/>
      <c r="JEB125" s="1135"/>
      <c r="JEC125" s="1135"/>
      <c r="JED125" s="1135"/>
      <c r="JEE125" s="1135"/>
      <c r="JEF125" s="1135"/>
      <c r="JEG125" s="1135"/>
      <c r="JEH125" s="1135"/>
      <c r="JEI125" s="1135"/>
      <c r="JEJ125" s="1135"/>
      <c r="JEK125" s="1135"/>
      <c r="JEL125" s="1135"/>
      <c r="JEM125" s="1135"/>
      <c r="JEN125" s="1135"/>
      <c r="JEO125" s="1135"/>
      <c r="JEP125" s="1135"/>
      <c r="JEQ125" s="1135"/>
      <c r="JER125" s="1135"/>
      <c r="JES125" s="1135"/>
      <c r="JET125" s="1135"/>
      <c r="JEU125" s="1135"/>
      <c r="JEV125" s="1135"/>
      <c r="JEW125" s="1135"/>
      <c r="JEX125" s="1135"/>
      <c r="JEY125" s="1135"/>
      <c r="JEZ125" s="1135"/>
      <c r="JFA125" s="1135"/>
      <c r="JFB125" s="1135"/>
      <c r="JFC125" s="1135"/>
      <c r="JFD125" s="1135"/>
      <c r="JFE125" s="1135"/>
      <c r="JFF125" s="1135"/>
      <c r="JFG125" s="1135"/>
      <c r="JFH125" s="1135"/>
      <c r="JFI125" s="1135"/>
      <c r="JFJ125" s="1135"/>
      <c r="JFK125" s="1135"/>
      <c r="JFL125" s="1135"/>
      <c r="JFM125" s="1135"/>
      <c r="JFN125" s="1135"/>
      <c r="JFO125" s="1135"/>
      <c r="JFP125" s="1135"/>
      <c r="JFQ125" s="1135"/>
      <c r="JFR125" s="1135"/>
      <c r="JFS125" s="1135"/>
      <c r="JFT125" s="1135"/>
      <c r="JFU125" s="1135"/>
      <c r="JFV125" s="1135"/>
      <c r="JFW125" s="1135"/>
      <c r="JFX125" s="1135"/>
      <c r="JFY125" s="1135"/>
      <c r="JFZ125" s="1135"/>
      <c r="JGA125" s="1135"/>
      <c r="JGB125" s="1135"/>
      <c r="JGC125" s="1135"/>
      <c r="JGD125" s="1135"/>
      <c r="JGE125" s="1135"/>
      <c r="JGF125" s="1135"/>
      <c r="JGG125" s="1135"/>
      <c r="JGH125" s="1135"/>
      <c r="JGI125" s="1135"/>
      <c r="JGJ125" s="1135"/>
      <c r="JGK125" s="1135"/>
      <c r="JGL125" s="1135"/>
      <c r="JGM125" s="1135"/>
      <c r="JGN125" s="1135"/>
      <c r="JGO125" s="1135"/>
      <c r="JGP125" s="1135"/>
      <c r="JGQ125" s="1135"/>
      <c r="JGR125" s="1135"/>
      <c r="JGS125" s="1135"/>
      <c r="JGT125" s="1135"/>
      <c r="JGU125" s="1135"/>
      <c r="JGV125" s="1135"/>
      <c r="JGW125" s="1135"/>
      <c r="JGX125" s="1135"/>
      <c r="JGY125" s="1135"/>
      <c r="JGZ125" s="1135"/>
      <c r="JHA125" s="1135"/>
      <c r="JHB125" s="1135"/>
      <c r="JHC125" s="1135"/>
      <c r="JHD125" s="1135"/>
      <c r="JHE125" s="1135"/>
      <c r="JHF125" s="1135"/>
      <c r="JHG125" s="1135"/>
      <c r="JHH125" s="1135"/>
      <c r="JHI125" s="1135"/>
      <c r="JHJ125" s="1135"/>
      <c r="JHK125" s="1135"/>
      <c r="JHL125" s="1135"/>
      <c r="JHM125" s="1135"/>
      <c r="JHN125" s="1135"/>
      <c r="JHO125" s="1135"/>
      <c r="JHP125" s="1135"/>
      <c r="JHQ125" s="1135"/>
      <c r="JHR125" s="1135"/>
      <c r="JHS125" s="1135"/>
      <c r="JHT125" s="1135"/>
      <c r="JHU125" s="1135"/>
      <c r="JHV125" s="1135"/>
      <c r="JHW125" s="1135"/>
      <c r="JHX125" s="1135"/>
      <c r="JHY125" s="1135"/>
      <c r="JHZ125" s="1135"/>
      <c r="JIA125" s="1135"/>
      <c r="JIB125" s="1135"/>
      <c r="JIC125" s="1135"/>
      <c r="JID125" s="1135"/>
      <c r="JIE125" s="1135"/>
      <c r="JIF125" s="1135"/>
      <c r="JIG125" s="1135"/>
      <c r="JIH125" s="1135"/>
      <c r="JII125" s="1135"/>
      <c r="JIJ125" s="1135"/>
      <c r="JIK125" s="1135"/>
      <c r="JIL125" s="1135"/>
      <c r="JIM125" s="1135"/>
      <c r="JIN125" s="1135"/>
      <c r="JIO125" s="1135"/>
      <c r="JIP125" s="1135"/>
      <c r="JIQ125" s="1135"/>
      <c r="JIR125" s="1135"/>
      <c r="JIS125" s="1135"/>
      <c r="JIT125" s="1135"/>
      <c r="JIU125" s="1135"/>
      <c r="JIV125" s="1135"/>
      <c r="JIW125" s="1135"/>
      <c r="JIX125" s="1135"/>
      <c r="JIY125" s="1135"/>
      <c r="JIZ125" s="1135"/>
      <c r="JJA125" s="1135"/>
      <c r="JJB125" s="1135"/>
      <c r="JJC125" s="1135"/>
      <c r="JJD125" s="1135"/>
      <c r="JJE125" s="1135"/>
      <c r="JJF125" s="1135"/>
      <c r="JJG125" s="1135"/>
      <c r="JJH125" s="1135"/>
      <c r="JJI125" s="1135"/>
      <c r="JJJ125" s="1135"/>
      <c r="JJK125" s="1135"/>
      <c r="JJL125" s="1135"/>
      <c r="JJM125" s="1135"/>
      <c r="JJN125" s="1135"/>
      <c r="JJO125" s="1135"/>
      <c r="JJP125" s="1135"/>
      <c r="JJQ125" s="1135"/>
      <c r="JJR125" s="1135"/>
      <c r="JJS125" s="1135"/>
      <c r="JJT125" s="1135"/>
      <c r="JJU125" s="1135"/>
      <c r="JJV125" s="1135"/>
      <c r="JJW125" s="1135"/>
      <c r="JJX125" s="1135"/>
      <c r="JJY125" s="1135"/>
      <c r="JJZ125" s="1135"/>
      <c r="JKA125" s="1135"/>
      <c r="JKB125" s="1135"/>
      <c r="JKC125" s="1135"/>
      <c r="JKD125" s="1135"/>
      <c r="JKE125" s="1135"/>
      <c r="JKF125" s="1135"/>
      <c r="JKG125" s="1135"/>
      <c r="JKH125" s="1135"/>
      <c r="JKI125" s="1135"/>
      <c r="JKJ125" s="1135"/>
      <c r="JKK125" s="1135"/>
      <c r="JKL125" s="1135"/>
      <c r="JKM125" s="1135"/>
      <c r="JKN125" s="1135"/>
      <c r="JKO125" s="1135"/>
      <c r="JKP125" s="1135"/>
      <c r="JKQ125" s="1135"/>
      <c r="JKR125" s="1135"/>
      <c r="JKS125" s="1135"/>
      <c r="JKT125" s="1135"/>
      <c r="JKU125" s="1135"/>
      <c r="JKV125" s="1135"/>
      <c r="JKW125" s="1135"/>
      <c r="JKX125" s="1135"/>
      <c r="JKY125" s="1135"/>
      <c r="JKZ125" s="1135"/>
      <c r="JLA125" s="1135"/>
      <c r="JLB125" s="1135"/>
      <c r="JLC125" s="1135"/>
      <c r="JLD125" s="1135"/>
      <c r="JLE125" s="1135"/>
      <c r="JLF125" s="1135"/>
      <c r="JLG125" s="1135"/>
      <c r="JLH125" s="1135"/>
      <c r="JLI125" s="1135"/>
      <c r="JLJ125" s="1135"/>
      <c r="JLK125" s="1135"/>
      <c r="JLL125" s="1135"/>
      <c r="JLM125" s="1135"/>
      <c r="JLN125" s="1135"/>
      <c r="JLO125" s="1135"/>
      <c r="JLP125" s="1135"/>
      <c r="JLQ125" s="1135"/>
      <c r="JLR125" s="1135"/>
      <c r="JLS125" s="1135"/>
      <c r="JLT125" s="1135"/>
      <c r="JLU125" s="1135"/>
      <c r="JLV125" s="1135"/>
      <c r="JLW125" s="1135"/>
      <c r="JLX125" s="1135"/>
      <c r="JLY125" s="1135"/>
      <c r="JLZ125" s="1135"/>
      <c r="JMA125" s="1135"/>
      <c r="JMB125" s="1135"/>
      <c r="JMC125" s="1135"/>
      <c r="JMD125" s="1135"/>
      <c r="JME125" s="1135"/>
      <c r="JMF125" s="1135"/>
      <c r="JMG125" s="1135"/>
      <c r="JMH125" s="1135"/>
      <c r="JMI125" s="1135"/>
      <c r="JMJ125" s="1135"/>
      <c r="JMK125" s="1135"/>
      <c r="JML125" s="1135"/>
      <c r="JMM125" s="1135"/>
      <c r="JMN125" s="1135"/>
      <c r="JMO125" s="1135"/>
      <c r="JMP125" s="1135"/>
      <c r="JMQ125" s="1135"/>
      <c r="JMR125" s="1135"/>
      <c r="JMS125" s="1135"/>
      <c r="JMT125" s="1135"/>
      <c r="JMU125" s="1135"/>
      <c r="JMV125" s="1135"/>
      <c r="JMW125" s="1135"/>
      <c r="JMX125" s="1135"/>
      <c r="JMY125" s="1135"/>
      <c r="JMZ125" s="1135"/>
      <c r="JNA125" s="1135"/>
      <c r="JNB125" s="1135"/>
      <c r="JNC125" s="1135"/>
      <c r="JND125" s="1135"/>
      <c r="JNE125" s="1135"/>
      <c r="JNF125" s="1135"/>
      <c r="JNG125" s="1135"/>
      <c r="JNH125" s="1135"/>
      <c r="JNI125" s="1135"/>
      <c r="JNJ125" s="1135"/>
      <c r="JNK125" s="1135"/>
      <c r="JNL125" s="1135"/>
      <c r="JNM125" s="1135"/>
      <c r="JNN125" s="1135"/>
      <c r="JNO125" s="1135"/>
      <c r="JNP125" s="1135"/>
      <c r="JNQ125" s="1135"/>
      <c r="JNR125" s="1135"/>
      <c r="JNS125" s="1135"/>
      <c r="JNT125" s="1135"/>
      <c r="JNU125" s="1135"/>
      <c r="JNV125" s="1135"/>
      <c r="JNW125" s="1135"/>
      <c r="JNX125" s="1135"/>
      <c r="JNY125" s="1135"/>
      <c r="JNZ125" s="1135"/>
      <c r="JOA125" s="1135"/>
      <c r="JOB125" s="1135"/>
      <c r="JOC125" s="1135"/>
      <c r="JOD125" s="1135"/>
      <c r="JOE125" s="1135"/>
      <c r="JOF125" s="1135"/>
      <c r="JOG125" s="1135"/>
      <c r="JOH125" s="1135"/>
      <c r="JOI125" s="1135"/>
      <c r="JOJ125" s="1135"/>
      <c r="JOK125" s="1135"/>
      <c r="JOL125" s="1135"/>
      <c r="JOM125" s="1135"/>
      <c r="JON125" s="1135"/>
      <c r="JOO125" s="1135"/>
      <c r="JOP125" s="1135"/>
      <c r="JOQ125" s="1135"/>
      <c r="JOR125" s="1135"/>
      <c r="JOS125" s="1135"/>
      <c r="JOT125" s="1135"/>
      <c r="JOU125" s="1135"/>
      <c r="JOV125" s="1135"/>
      <c r="JOW125" s="1135"/>
      <c r="JOX125" s="1135"/>
      <c r="JOY125" s="1135"/>
      <c r="JOZ125" s="1135"/>
      <c r="JPA125" s="1135"/>
      <c r="JPB125" s="1135"/>
      <c r="JPC125" s="1135"/>
      <c r="JPD125" s="1135"/>
      <c r="JPE125" s="1135"/>
      <c r="JPF125" s="1135"/>
      <c r="JPG125" s="1135"/>
      <c r="JPH125" s="1135"/>
      <c r="JPI125" s="1135"/>
      <c r="JPJ125" s="1135"/>
      <c r="JPK125" s="1135"/>
      <c r="JPL125" s="1135"/>
      <c r="JPM125" s="1135"/>
      <c r="JPN125" s="1135"/>
      <c r="JPO125" s="1135"/>
      <c r="JPP125" s="1135"/>
      <c r="JPQ125" s="1135"/>
      <c r="JPR125" s="1135"/>
      <c r="JPS125" s="1135"/>
      <c r="JPT125" s="1135"/>
      <c r="JPU125" s="1135"/>
      <c r="JPV125" s="1135"/>
      <c r="JPW125" s="1135"/>
      <c r="JPX125" s="1135"/>
      <c r="JPY125" s="1135"/>
      <c r="JPZ125" s="1135"/>
      <c r="JQA125" s="1135"/>
      <c r="JQB125" s="1135"/>
      <c r="JQC125" s="1135"/>
      <c r="JQD125" s="1135"/>
      <c r="JQE125" s="1135"/>
      <c r="JQF125" s="1135"/>
      <c r="JQG125" s="1135"/>
      <c r="JQH125" s="1135"/>
      <c r="JQI125" s="1135"/>
      <c r="JQJ125" s="1135"/>
      <c r="JQK125" s="1135"/>
      <c r="JQL125" s="1135"/>
      <c r="JQM125" s="1135"/>
      <c r="JQN125" s="1135"/>
      <c r="JQO125" s="1135"/>
      <c r="JQP125" s="1135"/>
      <c r="JQQ125" s="1135"/>
      <c r="JQR125" s="1135"/>
      <c r="JQS125" s="1135"/>
      <c r="JQT125" s="1135"/>
      <c r="JQU125" s="1135"/>
      <c r="JQV125" s="1135"/>
      <c r="JQW125" s="1135"/>
      <c r="JQX125" s="1135"/>
      <c r="JQY125" s="1135"/>
      <c r="JQZ125" s="1135"/>
      <c r="JRA125" s="1135"/>
      <c r="JRB125" s="1135"/>
      <c r="JRC125" s="1135"/>
      <c r="JRD125" s="1135"/>
      <c r="JRE125" s="1135"/>
      <c r="JRF125" s="1135"/>
      <c r="JRG125" s="1135"/>
      <c r="JRH125" s="1135"/>
      <c r="JRI125" s="1135"/>
      <c r="JRJ125" s="1135"/>
      <c r="JRK125" s="1135"/>
      <c r="JRL125" s="1135"/>
      <c r="JRM125" s="1135"/>
      <c r="JRN125" s="1135"/>
      <c r="JRO125" s="1135"/>
      <c r="JRP125" s="1135"/>
      <c r="JRQ125" s="1135"/>
      <c r="JRR125" s="1135"/>
      <c r="JRS125" s="1135"/>
      <c r="JRT125" s="1135"/>
      <c r="JRU125" s="1135"/>
      <c r="JRV125" s="1135"/>
      <c r="JRW125" s="1135"/>
      <c r="JRX125" s="1135"/>
      <c r="JRY125" s="1135"/>
      <c r="JRZ125" s="1135"/>
      <c r="JSA125" s="1135"/>
      <c r="JSB125" s="1135"/>
      <c r="JSC125" s="1135"/>
      <c r="JSD125" s="1135"/>
      <c r="JSE125" s="1135"/>
      <c r="JSF125" s="1135"/>
      <c r="JSG125" s="1135"/>
      <c r="JSH125" s="1135"/>
      <c r="JSI125" s="1135"/>
      <c r="JSJ125" s="1135"/>
      <c r="JSK125" s="1135"/>
      <c r="JSL125" s="1135"/>
      <c r="JSM125" s="1135"/>
      <c r="JSN125" s="1135"/>
      <c r="JSO125" s="1135"/>
      <c r="JSP125" s="1135"/>
      <c r="JSQ125" s="1135"/>
      <c r="JSR125" s="1135"/>
      <c r="JSS125" s="1135"/>
      <c r="JST125" s="1135"/>
      <c r="JSU125" s="1135"/>
      <c r="JSV125" s="1135"/>
      <c r="JSW125" s="1135"/>
      <c r="JSX125" s="1135"/>
      <c r="JSY125" s="1135"/>
      <c r="JSZ125" s="1135"/>
      <c r="JTA125" s="1135"/>
      <c r="JTB125" s="1135"/>
      <c r="JTC125" s="1135"/>
      <c r="JTD125" s="1135"/>
      <c r="JTE125" s="1135"/>
      <c r="JTF125" s="1135"/>
      <c r="JTG125" s="1135"/>
      <c r="JTH125" s="1135"/>
      <c r="JTI125" s="1135"/>
      <c r="JTJ125" s="1135"/>
      <c r="JTK125" s="1135"/>
      <c r="JTL125" s="1135"/>
      <c r="JTM125" s="1135"/>
      <c r="JTN125" s="1135"/>
      <c r="JTO125" s="1135"/>
      <c r="JTP125" s="1135"/>
      <c r="JTQ125" s="1135"/>
      <c r="JTR125" s="1135"/>
      <c r="JTS125" s="1135"/>
      <c r="JTT125" s="1135"/>
      <c r="JTU125" s="1135"/>
      <c r="JTV125" s="1135"/>
      <c r="JTW125" s="1135"/>
      <c r="JTX125" s="1135"/>
      <c r="JTY125" s="1135"/>
      <c r="JTZ125" s="1135"/>
      <c r="JUA125" s="1135"/>
      <c r="JUB125" s="1135"/>
      <c r="JUC125" s="1135"/>
      <c r="JUD125" s="1135"/>
      <c r="JUE125" s="1135"/>
      <c r="JUF125" s="1135"/>
      <c r="JUG125" s="1135"/>
      <c r="JUH125" s="1135"/>
      <c r="JUI125" s="1135"/>
      <c r="JUJ125" s="1135"/>
      <c r="JUK125" s="1135"/>
      <c r="JUL125" s="1135"/>
      <c r="JUM125" s="1135"/>
      <c r="JUN125" s="1135"/>
      <c r="JUO125" s="1135"/>
      <c r="JUP125" s="1135"/>
      <c r="JUQ125" s="1135"/>
      <c r="JUR125" s="1135"/>
      <c r="JUS125" s="1135"/>
      <c r="JUT125" s="1135"/>
      <c r="JUU125" s="1135"/>
      <c r="JUV125" s="1135"/>
      <c r="JUW125" s="1135"/>
      <c r="JUX125" s="1135"/>
      <c r="JUY125" s="1135"/>
      <c r="JUZ125" s="1135"/>
      <c r="JVA125" s="1135"/>
      <c r="JVB125" s="1135"/>
      <c r="JVC125" s="1135"/>
      <c r="JVD125" s="1135"/>
      <c r="JVE125" s="1135"/>
      <c r="JVF125" s="1135"/>
      <c r="JVG125" s="1135"/>
      <c r="JVH125" s="1135"/>
      <c r="JVI125" s="1135"/>
      <c r="JVJ125" s="1135"/>
      <c r="JVK125" s="1135"/>
      <c r="JVL125" s="1135"/>
      <c r="JVM125" s="1135"/>
      <c r="JVN125" s="1135"/>
      <c r="JVO125" s="1135"/>
      <c r="JVP125" s="1135"/>
      <c r="JVQ125" s="1135"/>
      <c r="JVR125" s="1135"/>
      <c r="JVS125" s="1135"/>
      <c r="JVT125" s="1135"/>
      <c r="JVU125" s="1135"/>
      <c r="JVV125" s="1135"/>
      <c r="JVW125" s="1135"/>
      <c r="JVX125" s="1135"/>
      <c r="JVY125" s="1135"/>
      <c r="JVZ125" s="1135"/>
      <c r="JWA125" s="1135"/>
      <c r="JWB125" s="1135"/>
      <c r="JWC125" s="1135"/>
      <c r="JWD125" s="1135"/>
      <c r="JWE125" s="1135"/>
      <c r="JWF125" s="1135"/>
      <c r="JWG125" s="1135"/>
      <c r="JWH125" s="1135"/>
      <c r="JWI125" s="1135"/>
      <c r="JWJ125" s="1135"/>
      <c r="JWK125" s="1135"/>
      <c r="JWL125" s="1135"/>
      <c r="JWM125" s="1135"/>
      <c r="JWN125" s="1135"/>
      <c r="JWO125" s="1135"/>
      <c r="JWP125" s="1135"/>
      <c r="JWQ125" s="1135"/>
      <c r="JWR125" s="1135"/>
      <c r="JWS125" s="1135"/>
      <c r="JWT125" s="1135"/>
      <c r="JWU125" s="1135"/>
      <c r="JWV125" s="1135"/>
      <c r="JWW125" s="1135"/>
      <c r="JWX125" s="1135"/>
      <c r="JWY125" s="1135"/>
      <c r="JWZ125" s="1135"/>
      <c r="JXA125" s="1135"/>
      <c r="JXB125" s="1135"/>
      <c r="JXC125" s="1135"/>
      <c r="JXD125" s="1135"/>
      <c r="JXE125" s="1135"/>
      <c r="JXF125" s="1135"/>
      <c r="JXG125" s="1135"/>
      <c r="JXH125" s="1135"/>
      <c r="JXI125" s="1135"/>
      <c r="JXJ125" s="1135"/>
      <c r="JXK125" s="1135"/>
      <c r="JXL125" s="1135"/>
      <c r="JXM125" s="1135"/>
      <c r="JXN125" s="1135"/>
      <c r="JXO125" s="1135"/>
      <c r="JXP125" s="1135"/>
      <c r="JXQ125" s="1135"/>
      <c r="JXR125" s="1135"/>
      <c r="JXS125" s="1135"/>
      <c r="JXT125" s="1135"/>
      <c r="JXU125" s="1135"/>
      <c r="JXV125" s="1135"/>
      <c r="JXW125" s="1135"/>
      <c r="JXX125" s="1135"/>
      <c r="JXY125" s="1135"/>
      <c r="JXZ125" s="1135"/>
      <c r="JYA125" s="1135"/>
      <c r="JYB125" s="1135"/>
      <c r="JYC125" s="1135"/>
      <c r="JYD125" s="1135"/>
      <c r="JYE125" s="1135"/>
      <c r="JYF125" s="1135"/>
      <c r="JYG125" s="1135"/>
      <c r="JYH125" s="1135"/>
      <c r="JYI125" s="1135"/>
      <c r="JYJ125" s="1135"/>
      <c r="JYK125" s="1135"/>
      <c r="JYL125" s="1135"/>
      <c r="JYM125" s="1135"/>
      <c r="JYN125" s="1135"/>
      <c r="JYO125" s="1135"/>
      <c r="JYP125" s="1135"/>
      <c r="JYQ125" s="1135"/>
      <c r="JYR125" s="1135"/>
      <c r="JYS125" s="1135"/>
      <c r="JYT125" s="1135"/>
      <c r="JYU125" s="1135"/>
      <c r="JYV125" s="1135"/>
      <c r="JYW125" s="1135"/>
      <c r="JYX125" s="1135"/>
      <c r="JYY125" s="1135"/>
      <c r="JYZ125" s="1135"/>
      <c r="JZA125" s="1135"/>
      <c r="JZB125" s="1135"/>
      <c r="JZC125" s="1135"/>
      <c r="JZD125" s="1135"/>
      <c r="JZE125" s="1135"/>
      <c r="JZF125" s="1135"/>
      <c r="JZG125" s="1135"/>
      <c r="JZH125" s="1135"/>
      <c r="JZI125" s="1135"/>
      <c r="JZJ125" s="1135"/>
      <c r="JZK125" s="1135"/>
      <c r="JZL125" s="1135"/>
      <c r="JZM125" s="1135"/>
      <c r="JZN125" s="1135"/>
      <c r="JZO125" s="1135"/>
      <c r="JZP125" s="1135"/>
      <c r="JZQ125" s="1135"/>
      <c r="JZR125" s="1135"/>
      <c r="JZS125" s="1135"/>
      <c r="JZT125" s="1135"/>
      <c r="JZU125" s="1135"/>
      <c r="JZV125" s="1135"/>
      <c r="JZW125" s="1135"/>
      <c r="JZX125" s="1135"/>
      <c r="JZY125" s="1135"/>
      <c r="JZZ125" s="1135"/>
      <c r="KAA125" s="1135"/>
      <c r="KAB125" s="1135"/>
      <c r="KAC125" s="1135"/>
      <c r="KAD125" s="1135"/>
      <c r="KAE125" s="1135"/>
      <c r="KAF125" s="1135"/>
      <c r="KAG125" s="1135"/>
      <c r="KAH125" s="1135"/>
      <c r="KAI125" s="1135"/>
      <c r="KAJ125" s="1135"/>
      <c r="KAK125" s="1135"/>
      <c r="KAL125" s="1135"/>
      <c r="KAM125" s="1135"/>
      <c r="KAN125" s="1135"/>
      <c r="KAO125" s="1135"/>
      <c r="KAP125" s="1135"/>
      <c r="KAQ125" s="1135"/>
      <c r="KAR125" s="1135"/>
      <c r="KAS125" s="1135"/>
      <c r="KAT125" s="1135"/>
      <c r="KAU125" s="1135"/>
      <c r="KAV125" s="1135"/>
      <c r="KAW125" s="1135"/>
      <c r="KAX125" s="1135"/>
      <c r="KAY125" s="1135"/>
      <c r="KAZ125" s="1135"/>
      <c r="KBA125" s="1135"/>
      <c r="KBB125" s="1135"/>
      <c r="KBC125" s="1135"/>
      <c r="KBD125" s="1135"/>
      <c r="KBE125" s="1135"/>
      <c r="KBF125" s="1135"/>
      <c r="KBG125" s="1135"/>
      <c r="KBH125" s="1135"/>
      <c r="KBI125" s="1135"/>
      <c r="KBJ125" s="1135"/>
      <c r="KBK125" s="1135"/>
      <c r="KBL125" s="1135"/>
      <c r="KBM125" s="1135"/>
      <c r="KBN125" s="1135"/>
      <c r="KBO125" s="1135"/>
      <c r="KBP125" s="1135"/>
      <c r="KBQ125" s="1135"/>
      <c r="KBR125" s="1135"/>
      <c r="KBS125" s="1135"/>
      <c r="KBT125" s="1135"/>
      <c r="KBU125" s="1135"/>
      <c r="KBV125" s="1135"/>
      <c r="KBW125" s="1135"/>
      <c r="KBX125" s="1135"/>
      <c r="KBY125" s="1135"/>
      <c r="KBZ125" s="1135"/>
      <c r="KCA125" s="1135"/>
      <c r="KCB125" s="1135"/>
      <c r="KCC125" s="1135"/>
      <c r="KCD125" s="1135"/>
      <c r="KCE125" s="1135"/>
      <c r="KCF125" s="1135"/>
      <c r="KCG125" s="1135"/>
      <c r="KCH125" s="1135"/>
      <c r="KCI125" s="1135"/>
      <c r="KCJ125" s="1135"/>
      <c r="KCK125" s="1135"/>
      <c r="KCL125" s="1135"/>
      <c r="KCM125" s="1135"/>
      <c r="KCN125" s="1135"/>
      <c r="KCO125" s="1135"/>
      <c r="KCP125" s="1135"/>
      <c r="KCQ125" s="1135"/>
      <c r="KCR125" s="1135"/>
      <c r="KCS125" s="1135"/>
      <c r="KCT125" s="1135"/>
      <c r="KCU125" s="1135"/>
      <c r="KCV125" s="1135"/>
      <c r="KCW125" s="1135"/>
      <c r="KCX125" s="1135"/>
      <c r="KCY125" s="1135"/>
      <c r="KCZ125" s="1135"/>
      <c r="KDA125" s="1135"/>
      <c r="KDB125" s="1135"/>
      <c r="KDC125" s="1135"/>
      <c r="KDD125" s="1135"/>
      <c r="KDE125" s="1135"/>
      <c r="KDF125" s="1135"/>
      <c r="KDG125" s="1135"/>
      <c r="KDH125" s="1135"/>
      <c r="KDI125" s="1135"/>
      <c r="KDJ125" s="1135"/>
      <c r="KDK125" s="1135"/>
      <c r="KDL125" s="1135"/>
      <c r="KDM125" s="1135"/>
      <c r="KDN125" s="1135"/>
      <c r="KDO125" s="1135"/>
      <c r="KDP125" s="1135"/>
      <c r="KDQ125" s="1135"/>
      <c r="KDR125" s="1135"/>
      <c r="KDS125" s="1135"/>
      <c r="KDT125" s="1135"/>
      <c r="KDU125" s="1135"/>
      <c r="KDV125" s="1135"/>
      <c r="KDW125" s="1135"/>
      <c r="KDX125" s="1135"/>
      <c r="KDY125" s="1135"/>
      <c r="KDZ125" s="1135"/>
      <c r="KEA125" s="1135"/>
      <c r="KEB125" s="1135"/>
      <c r="KEC125" s="1135"/>
      <c r="KED125" s="1135"/>
      <c r="KEE125" s="1135"/>
      <c r="KEF125" s="1135"/>
      <c r="KEG125" s="1135"/>
      <c r="KEH125" s="1135"/>
      <c r="KEI125" s="1135"/>
      <c r="KEJ125" s="1135"/>
      <c r="KEK125" s="1135"/>
      <c r="KEL125" s="1135"/>
      <c r="KEM125" s="1135"/>
      <c r="KEN125" s="1135"/>
      <c r="KEO125" s="1135"/>
      <c r="KEP125" s="1135"/>
      <c r="KEQ125" s="1135"/>
      <c r="KER125" s="1135"/>
      <c r="KES125" s="1135"/>
      <c r="KET125" s="1135"/>
      <c r="KEU125" s="1135"/>
      <c r="KEV125" s="1135"/>
      <c r="KEW125" s="1135"/>
      <c r="KEX125" s="1135"/>
      <c r="KEY125" s="1135"/>
      <c r="KEZ125" s="1135"/>
      <c r="KFA125" s="1135"/>
      <c r="KFB125" s="1135"/>
      <c r="KFC125" s="1135"/>
      <c r="KFD125" s="1135"/>
      <c r="KFE125" s="1135"/>
      <c r="KFF125" s="1135"/>
      <c r="KFG125" s="1135"/>
      <c r="KFH125" s="1135"/>
      <c r="KFI125" s="1135"/>
      <c r="KFJ125" s="1135"/>
      <c r="KFK125" s="1135"/>
      <c r="KFL125" s="1135"/>
      <c r="KFM125" s="1135"/>
      <c r="KFN125" s="1135"/>
      <c r="KFO125" s="1135"/>
      <c r="KFP125" s="1135"/>
      <c r="KFQ125" s="1135"/>
      <c r="KFR125" s="1135"/>
      <c r="KFS125" s="1135"/>
      <c r="KFT125" s="1135"/>
      <c r="KFU125" s="1135"/>
      <c r="KFV125" s="1135"/>
      <c r="KFW125" s="1135"/>
      <c r="KFX125" s="1135"/>
      <c r="KFY125" s="1135"/>
      <c r="KFZ125" s="1135"/>
      <c r="KGA125" s="1135"/>
      <c r="KGB125" s="1135"/>
      <c r="KGC125" s="1135"/>
      <c r="KGD125" s="1135"/>
      <c r="KGE125" s="1135"/>
      <c r="KGF125" s="1135"/>
      <c r="KGG125" s="1135"/>
      <c r="KGH125" s="1135"/>
      <c r="KGI125" s="1135"/>
      <c r="KGJ125" s="1135"/>
      <c r="KGK125" s="1135"/>
      <c r="KGL125" s="1135"/>
      <c r="KGM125" s="1135"/>
      <c r="KGN125" s="1135"/>
      <c r="KGO125" s="1135"/>
      <c r="KGP125" s="1135"/>
      <c r="KGQ125" s="1135"/>
      <c r="KGR125" s="1135"/>
      <c r="KGS125" s="1135"/>
      <c r="KGT125" s="1135"/>
      <c r="KGU125" s="1135"/>
      <c r="KGV125" s="1135"/>
      <c r="KGW125" s="1135"/>
      <c r="KGX125" s="1135"/>
      <c r="KGY125" s="1135"/>
      <c r="KGZ125" s="1135"/>
      <c r="KHA125" s="1135"/>
      <c r="KHB125" s="1135"/>
      <c r="KHC125" s="1135"/>
      <c r="KHD125" s="1135"/>
      <c r="KHE125" s="1135"/>
      <c r="KHF125" s="1135"/>
      <c r="KHG125" s="1135"/>
      <c r="KHH125" s="1135"/>
      <c r="KHI125" s="1135"/>
      <c r="KHJ125" s="1135"/>
      <c r="KHK125" s="1135"/>
      <c r="KHL125" s="1135"/>
      <c r="KHM125" s="1135"/>
      <c r="KHN125" s="1135"/>
      <c r="KHO125" s="1135"/>
      <c r="KHP125" s="1135"/>
      <c r="KHQ125" s="1135"/>
      <c r="KHR125" s="1135"/>
      <c r="KHS125" s="1135"/>
      <c r="KHT125" s="1135"/>
      <c r="KHU125" s="1135"/>
      <c r="KHV125" s="1135"/>
      <c r="KHW125" s="1135"/>
      <c r="KHX125" s="1135"/>
      <c r="KHY125" s="1135"/>
      <c r="KHZ125" s="1135"/>
      <c r="KIA125" s="1135"/>
      <c r="KIB125" s="1135"/>
      <c r="KIC125" s="1135"/>
      <c r="KID125" s="1135"/>
      <c r="KIE125" s="1135"/>
      <c r="KIF125" s="1135"/>
      <c r="KIG125" s="1135"/>
      <c r="KIH125" s="1135"/>
      <c r="KII125" s="1135"/>
      <c r="KIJ125" s="1135"/>
      <c r="KIK125" s="1135"/>
      <c r="KIL125" s="1135"/>
      <c r="KIM125" s="1135"/>
      <c r="KIN125" s="1135"/>
      <c r="KIO125" s="1135"/>
      <c r="KIP125" s="1135"/>
      <c r="KIQ125" s="1135"/>
      <c r="KIR125" s="1135"/>
      <c r="KIS125" s="1135"/>
      <c r="KIT125" s="1135"/>
      <c r="KIU125" s="1135"/>
      <c r="KIV125" s="1135"/>
      <c r="KIW125" s="1135"/>
      <c r="KIX125" s="1135"/>
      <c r="KIY125" s="1135"/>
      <c r="KIZ125" s="1135"/>
      <c r="KJA125" s="1135"/>
      <c r="KJB125" s="1135"/>
      <c r="KJC125" s="1135"/>
      <c r="KJD125" s="1135"/>
      <c r="KJE125" s="1135"/>
      <c r="KJF125" s="1135"/>
      <c r="KJG125" s="1135"/>
      <c r="KJH125" s="1135"/>
      <c r="KJI125" s="1135"/>
      <c r="KJJ125" s="1135"/>
      <c r="KJK125" s="1135"/>
      <c r="KJL125" s="1135"/>
      <c r="KJM125" s="1135"/>
      <c r="KJN125" s="1135"/>
      <c r="KJO125" s="1135"/>
      <c r="KJP125" s="1135"/>
      <c r="KJQ125" s="1135"/>
      <c r="KJR125" s="1135"/>
      <c r="KJS125" s="1135"/>
      <c r="KJT125" s="1135"/>
      <c r="KJU125" s="1135"/>
      <c r="KJV125" s="1135"/>
      <c r="KJW125" s="1135"/>
      <c r="KJX125" s="1135"/>
      <c r="KJY125" s="1135"/>
      <c r="KJZ125" s="1135"/>
      <c r="KKA125" s="1135"/>
      <c r="KKB125" s="1135"/>
      <c r="KKC125" s="1135"/>
      <c r="KKD125" s="1135"/>
      <c r="KKE125" s="1135"/>
      <c r="KKF125" s="1135"/>
      <c r="KKG125" s="1135"/>
      <c r="KKH125" s="1135"/>
      <c r="KKI125" s="1135"/>
      <c r="KKJ125" s="1135"/>
      <c r="KKK125" s="1135"/>
      <c r="KKL125" s="1135"/>
      <c r="KKM125" s="1135"/>
      <c r="KKN125" s="1135"/>
      <c r="KKO125" s="1135"/>
      <c r="KKP125" s="1135"/>
      <c r="KKQ125" s="1135"/>
      <c r="KKR125" s="1135"/>
      <c r="KKS125" s="1135"/>
      <c r="KKT125" s="1135"/>
      <c r="KKU125" s="1135"/>
      <c r="KKV125" s="1135"/>
      <c r="KKW125" s="1135"/>
      <c r="KKX125" s="1135"/>
      <c r="KKY125" s="1135"/>
      <c r="KKZ125" s="1135"/>
      <c r="KLA125" s="1135"/>
      <c r="KLB125" s="1135"/>
      <c r="KLC125" s="1135"/>
      <c r="KLD125" s="1135"/>
      <c r="KLE125" s="1135"/>
      <c r="KLF125" s="1135"/>
      <c r="KLG125" s="1135"/>
      <c r="KLH125" s="1135"/>
      <c r="KLI125" s="1135"/>
      <c r="KLJ125" s="1135"/>
      <c r="KLK125" s="1135"/>
      <c r="KLL125" s="1135"/>
      <c r="KLM125" s="1135"/>
      <c r="KLN125" s="1135"/>
      <c r="KLO125" s="1135"/>
      <c r="KLP125" s="1135"/>
      <c r="KLQ125" s="1135"/>
      <c r="KLR125" s="1135"/>
      <c r="KLS125" s="1135"/>
      <c r="KLT125" s="1135"/>
      <c r="KLU125" s="1135"/>
      <c r="KLV125" s="1135"/>
      <c r="KLW125" s="1135"/>
      <c r="KLX125" s="1135"/>
      <c r="KLY125" s="1135"/>
      <c r="KLZ125" s="1135"/>
      <c r="KMA125" s="1135"/>
      <c r="KMB125" s="1135"/>
      <c r="KMC125" s="1135"/>
      <c r="KMD125" s="1135"/>
      <c r="KME125" s="1135"/>
      <c r="KMF125" s="1135"/>
      <c r="KMG125" s="1135"/>
      <c r="KMH125" s="1135"/>
      <c r="KMI125" s="1135"/>
      <c r="KMJ125" s="1135"/>
      <c r="KMK125" s="1135"/>
      <c r="KML125" s="1135"/>
      <c r="KMM125" s="1135"/>
      <c r="KMN125" s="1135"/>
      <c r="KMO125" s="1135"/>
      <c r="KMP125" s="1135"/>
      <c r="KMQ125" s="1135"/>
      <c r="KMR125" s="1135"/>
      <c r="KMS125" s="1135"/>
      <c r="KMT125" s="1135"/>
      <c r="KMU125" s="1135"/>
      <c r="KMV125" s="1135"/>
      <c r="KMW125" s="1135"/>
      <c r="KMX125" s="1135"/>
      <c r="KMY125" s="1135"/>
      <c r="KMZ125" s="1135"/>
      <c r="KNA125" s="1135"/>
      <c r="KNB125" s="1135"/>
      <c r="KNC125" s="1135"/>
      <c r="KND125" s="1135"/>
      <c r="KNE125" s="1135"/>
      <c r="KNF125" s="1135"/>
      <c r="KNG125" s="1135"/>
      <c r="KNH125" s="1135"/>
      <c r="KNI125" s="1135"/>
      <c r="KNJ125" s="1135"/>
      <c r="KNK125" s="1135"/>
      <c r="KNL125" s="1135"/>
      <c r="KNM125" s="1135"/>
      <c r="KNN125" s="1135"/>
      <c r="KNO125" s="1135"/>
      <c r="KNP125" s="1135"/>
      <c r="KNQ125" s="1135"/>
      <c r="KNR125" s="1135"/>
      <c r="KNS125" s="1135"/>
      <c r="KNT125" s="1135"/>
      <c r="KNU125" s="1135"/>
      <c r="KNV125" s="1135"/>
      <c r="KNW125" s="1135"/>
      <c r="KNX125" s="1135"/>
      <c r="KNY125" s="1135"/>
      <c r="KNZ125" s="1135"/>
      <c r="KOA125" s="1135"/>
      <c r="KOB125" s="1135"/>
      <c r="KOC125" s="1135"/>
      <c r="KOD125" s="1135"/>
      <c r="KOE125" s="1135"/>
      <c r="KOF125" s="1135"/>
      <c r="KOG125" s="1135"/>
      <c r="KOH125" s="1135"/>
      <c r="KOI125" s="1135"/>
      <c r="KOJ125" s="1135"/>
      <c r="KOK125" s="1135"/>
      <c r="KOL125" s="1135"/>
      <c r="KOM125" s="1135"/>
      <c r="KON125" s="1135"/>
      <c r="KOO125" s="1135"/>
      <c r="KOP125" s="1135"/>
      <c r="KOQ125" s="1135"/>
      <c r="KOR125" s="1135"/>
      <c r="KOS125" s="1135"/>
      <c r="KOT125" s="1135"/>
      <c r="KOU125" s="1135"/>
      <c r="KOV125" s="1135"/>
      <c r="KOW125" s="1135"/>
      <c r="KOX125" s="1135"/>
      <c r="KOY125" s="1135"/>
      <c r="KOZ125" s="1135"/>
      <c r="KPA125" s="1135"/>
      <c r="KPB125" s="1135"/>
      <c r="KPC125" s="1135"/>
      <c r="KPD125" s="1135"/>
      <c r="KPE125" s="1135"/>
      <c r="KPF125" s="1135"/>
      <c r="KPG125" s="1135"/>
      <c r="KPH125" s="1135"/>
      <c r="KPI125" s="1135"/>
      <c r="KPJ125" s="1135"/>
      <c r="KPK125" s="1135"/>
      <c r="KPL125" s="1135"/>
      <c r="KPM125" s="1135"/>
      <c r="KPN125" s="1135"/>
      <c r="KPO125" s="1135"/>
      <c r="KPP125" s="1135"/>
      <c r="KPQ125" s="1135"/>
      <c r="KPR125" s="1135"/>
      <c r="KPS125" s="1135"/>
      <c r="KPT125" s="1135"/>
      <c r="KPU125" s="1135"/>
      <c r="KPV125" s="1135"/>
      <c r="KPW125" s="1135"/>
      <c r="KPX125" s="1135"/>
      <c r="KPY125" s="1135"/>
      <c r="KPZ125" s="1135"/>
      <c r="KQA125" s="1135"/>
      <c r="KQB125" s="1135"/>
      <c r="KQC125" s="1135"/>
      <c r="KQD125" s="1135"/>
      <c r="KQE125" s="1135"/>
      <c r="KQF125" s="1135"/>
      <c r="KQG125" s="1135"/>
      <c r="KQH125" s="1135"/>
      <c r="KQI125" s="1135"/>
      <c r="KQJ125" s="1135"/>
      <c r="KQK125" s="1135"/>
      <c r="KQL125" s="1135"/>
      <c r="KQM125" s="1135"/>
      <c r="KQN125" s="1135"/>
      <c r="KQO125" s="1135"/>
      <c r="KQP125" s="1135"/>
      <c r="KQQ125" s="1135"/>
      <c r="KQR125" s="1135"/>
      <c r="KQS125" s="1135"/>
      <c r="KQT125" s="1135"/>
      <c r="KQU125" s="1135"/>
      <c r="KQV125" s="1135"/>
      <c r="KQW125" s="1135"/>
      <c r="KQX125" s="1135"/>
      <c r="KQY125" s="1135"/>
      <c r="KQZ125" s="1135"/>
      <c r="KRA125" s="1135"/>
      <c r="KRB125" s="1135"/>
      <c r="KRC125" s="1135"/>
      <c r="KRD125" s="1135"/>
      <c r="KRE125" s="1135"/>
      <c r="KRF125" s="1135"/>
      <c r="KRG125" s="1135"/>
      <c r="KRH125" s="1135"/>
      <c r="KRI125" s="1135"/>
      <c r="KRJ125" s="1135"/>
      <c r="KRK125" s="1135"/>
      <c r="KRL125" s="1135"/>
      <c r="KRM125" s="1135"/>
      <c r="KRN125" s="1135"/>
      <c r="KRO125" s="1135"/>
      <c r="KRP125" s="1135"/>
      <c r="KRQ125" s="1135"/>
      <c r="KRR125" s="1135"/>
      <c r="KRS125" s="1135"/>
      <c r="KRT125" s="1135"/>
      <c r="KRU125" s="1135"/>
      <c r="KRV125" s="1135"/>
      <c r="KRW125" s="1135"/>
      <c r="KRX125" s="1135"/>
      <c r="KRY125" s="1135"/>
      <c r="KRZ125" s="1135"/>
      <c r="KSA125" s="1135"/>
      <c r="KSB125" s="1135"/>
      <c r="KSC125" s="1135"/>
      <c r="KSD125" s="1135"/>
      <c r="KSE125" s="1135"/>
      <c r="KSF125" s="1135"/>
      <c r="KSG125" s="1135"/>
      <c r="KSH125" s="1135"/>
      <c r="KSI125" s="1135"/>
      <c r="KSJ125" s="1135"/>
      <c r="KSK125" s="1135"/>
      <c r="KSL125" s="1135"/>
      <c r="KSM125" s="1135"/>
      <c r="KSN125" s="1135"/>
      <c r="KSO125" s="1135"/>
      <c r="KSP125" s="1135"/>
      <c r="KSQ125" s="1135"/>
      <c r="KSR125" s="1135"/>
      <c r="KSS125" s="1135"/>
      <c r="KST125" s="1135"/>
      <c r="KSU125" s="1135"/>
      <c r="KSV125" s="1135"/>
      <c r="KSW125" s="1135"/>
      <c r="KSX125" s="1135"/>
      <c r="KSY125" s="1135"/>
      <c r="KSZ125" s="1135"/>
      <c r="KTA125" s="1135"/>
      <c r="KTB125" s="1135"/>
      <c r="KTC125" s="1135"/>
      <c r="KTD125" s="1135"/>
      <c r="KTE125" s="1135"/>
      <c r="KTF125" s="1135"/>
      <c r="KTG125" s="1135"/>
      <c r="KTH125" s="1135"/>
      <c r="KTI125" s="1135"/>
      <c r="KTJ125" s="1135"/>
      <c r="KTK125" s="1135"/>
      <c r="KTL125" s="1135"/>
      <c r="KTM125" s="1135"/>
      <c r="KTN125" s="1135"/>
      <c r="KTO125" s="1135"/>
      <c r="KTP125" s="1135"/>
      <c r="KTQ125" s="1135"/>
      <c r="KTR125" s="1135"/>
      <c r="KTS125" s="1135"/>
      <c r="KTT125" s="1135"/>
      <c r="KTU125" s="1135"/>
      <c r="KTV125" s="1135"/>
      <c r="KTW125" s="1135"/>
      <c r="KTX125" s="1135"/>
      <c r="KTY125" s="1135"/>
      <c r="KTZ125" s="1135"/>
      <c r="KUA125" s="1135"/>
      <c r="KUB125" s="1135"/>
      <c r="KUC125" s="1135"/>
      <c r="KUD125" s="1135"/>
      <c r="KUE125" s="1135"/>
      <c r="KUF125" s="1135"/>
      <c r="KUG125" s="1135"/>
      <c r="KUH125" s="1135"/>
      <c r="KUI125" s="1135"/>
      <c r="KUJ125" s="1135"/>
      <c r="KUK125" s="1135"/>
      <c r="KUL125" s="1135"/>
      <c r="KUM125" s="1135"/>
      <c r="KUN125" s="1135"/>
      <c r="KUO125" s="1135"/>
      <c r="KUP125" s="1135"/>
      <c r="KUQ125" s="1135"/>
      <c r="KUR125" s="1135"/>
      <c r="KUS125" s="1135"/>
      <c r="KUT125" s="1135"/>
      <c r="KUU125" s="1135"/>
      <c r="KUV125" s="1135"/>
      <c r="KUW125" s="1135"/>
      <c r="KUX125" s="1135"/>
      <c r="KUY125" s="1135"/>
      <c r="KUZ125" s="1135"/>
      <c r="KVA125" s="1135"/>
      <c r="KVB125" s="1135"/>
      <c r="KVC125" s="1135"/>
      <c r="KVD125" s="1135"/>
      <c r="KVE125" s="1135"/>
      <c r="KVF125" s="1135"/>
      <c r="KVG125" s="1135"/>
      <c r="KVH125" s="1135"/>
      <c r="KVI125" s="1135"/>
      <c r="KVJ125" s="1135"/>
      <c r="KVK125" s="1135"/>
      <c r="KVL125" s="1135"/>
      <c r="KVM125" s="1135"/>
      <c r="KVN125" s="1135"/>
      <c r="KVO125" s="1135"/>
      <c r="KVP125" s="1135"/>
      <c r="KVQ125" s="1135"/>
      <c r="KVR125" s="1135"/>
      <c r="KVS125" s="1135"/>
      <c r="KVT125" s="1135"/>
      <c r="KVU125" s="1135"/>
      <c r="KVV125" s="1135"/>
      <c r="KVW125" s="1135"/>
      <c r="KVX125" s="1135"/>
      <c r="KVY125" s="1135"/>
      <c r="KVZ125" s="1135"/>
      <c r="KWA125" s="1135"/>
      <c r="KWB125" s="1135"/>
      <c r="KWC125" s="1135"/>
      <c r="KWD125" s="1135"/>
      <c r="KWE125" s="1135"/>
      <c r="KWF125" s="1135"/>
      <c r="KWG125" s="1135"/>
      <c r="KWH125" s="1135"/>
      <c r="KWI125" s="1135"/>
      <c r="KWJ125" s="1135"/>
      <c r="KWK125" s="1135"/>
      <c r="KWL125" s="1135"/>
      <c r="KWM125" s="1135"/>
      <c r="KWN125" s="1135"/>
      <c r="KWO125" s="1135"/>
      <c r="KWP125" s="1135"/>
      <c r="KWQ125" s="1135"/>
      <c r="KWR125" s="1135"/>
      <c r="KWS125" s="1135"/>
      <c r="KWT125" s="1135"/>
      <c r="KWU125" s="1135"/>
      <c r="KWV125" s="1135"/>
      <c r="KWW125" s="1135"/>
      <c r="KWX125" s="1135"/>
      <c r="KWY125" s="1135"/>
      <c r="KWZ125" s="1135"/>
      <c r="KXA125" s="1135"/>
      <c r="KXB125" s="1135"/>
      <c r="KXC125" s="1135"/>
      <c r="KXD125" s="1135"/>
      <c r="KXE125" s="1135"/>
      <c r="KXF125" s="1135"/>
      <c r="KXG125" s="1135"/>
      <c r="KXH125" s="1135"/>
      <c r="KXI125" s="1135"/>
      <c r="KXJ125" s="1135"/>
      <c r="KXK125" s="1135"/>
      <c r="KXL125" s="1135"/>
      <c r="KXM125" s="1135"/>
      <c r="KXN125" s="1135"/>
      <c r="KXO125" s="1135"/>
      <c r="KXP125" s="1135"/>
      <c r="KXQ125" s="1135"/>
      <c r="KXR125" s="1135"/>
      <c r="KXS125" s="1135"/>
      <c r="KXT125" s="1135"/>
      <c r="KXU125" s="1135"/>
      <c r="KXV125" s="1135"/>
      <c r="KXW125" s="1135"/>
      <c r="KXX125" s="1135"/>
      <c r="KXY125" s="1135"/>
      <c r="KXZ125" s="1135"/>
      <c r="KYA125" s="1135"/>
      <c r="KYB125" s="1135"/>
      <c r="KYC125" s="1135"/>
      <c r="KYD125" s="1135"/>
      <c r="KYE125" s="1135"/>
      <c r="KYF125" s="1135"/>
      <c r="KYG125" s="1135"/>
      <c r="KYH125" s="1135"/>
      <c r="KYI125" s="1135"/>
      <c r="KYJ125" s="1135"/>
      <c r="KYK125" s="1135"/>
      <c r="KYL125" s="1135"/>
      <c r="KYM125" s="1135"/>
      <c r="KYN125" s="1135"/>
      <c r="KYO125" s="1135"/>
      <c r="KYP125" s="1135"/>
      <c r="KYQ125" s="1135"/>
      <c r="KYR125" s="1135"/>
      <c r="KYS125" s="1135"/>
      <c r="KYT125" s="1135"/>
      <c r="KYU125" s="1135"/>
      <c r="KYV125" s="1135"/>
      <c r="KYW125" s="1135"/>
      <c r="KYX125" s="1135"/>
      <c r="KYY125" s="1135"/>
      <c r="KYZ125" s="1135"/>
      <c r="KZA125" s="1135"/>
      <c r="KZB125" s="1135"/>
      <c r="KZC125" s="1135"/>
      <c r="KZD125" s="1135"/>
      <c r="KZE125" s="1135"/>
      <c r="KZF125" s="1135"/>
      <c r="KZG125" s="1135"/>
      <c r="KZH125" s="1135"/>
      <c r="KZI125" s="1135"/>
      <c r="KZJ125" s="1135"/>
      <c r="KZK125" s="1135"/>
      <c r="KZL125" s="1135"/>
      <c r="KZM125" s="1135"/>
      <c r="KZN125" s="1135"/>
      <c r="KZO125" s="1135"/>
      <c r="KZP125" s="1135"/>
      <c r="KZQ125" s="1135"/>
      <c r="KZR125" s="1135"/>
      <c r="KZS125" s="1135"/>
      <c r="KZT125" s="1135"/>
      <c r="KZU125" s="1135"/>
      <c r="KZV125" s="1135"/>
      <c r="KZW125" s="1135"/>
      <c r="KZX125" s="1135"/>
      <c r="KZY125" s="1135"/>
      <c r="KZZ125" s="1135"/>
      <c r="LAA125" s="1135"/>
      <c r="LAB125" s="1135"/>
      <c r="LAC125" s="1135"/>
      <c r="LAD125" s="1135"/>
      <c r="LAE125" s="1135"/>
      <c r="LAF125" s="1135"/>
      <c r="LAG125" s="1135"/>
      <c r="LAH125" s="1135"/>
      <c r="LAI125" s="1135"/>
      <c r="LAJ125" s="1135"/>
      <c r="LAK125" s="1135"/>
      <c r="LAL125" s="1135"/>
      <c r="LAM125" s="1135"/>
      <c r="LAN125" s="1135"/>
      <c r="LAO125" s="1135"/>
      <c r="LAP125" s="1135"/>
      <c r="LAQ125" s="1135"/>
      <c r="LAR125" s="1135"/>
      <c r="LAS125" s="1135"/>
      <c r="LAT125" s="1135"/>
      <c r="LAU125" s="1135"/>
      <c r="LAV125" s="1135"/>
      <c r="LAW125" s="1135"/>
      <c r="LAX125" s="1135"/>
      <c r="LAY125" s="1135"/>
      <c r="LAZ125" s="1135"/>
      <c r="LBA125" s="1135"/>
      <c r="LBB125" s="1135"/>
      <c r="LBC125" s="1135"/>
      <c r="LBD125" s="1135"/>
      <c r="LBE125" s="1135"/>
      <c r="LBF125" s="1135"/>
      <c r="LBG125" s="1135"/>
      <c r="LBH125" s="1135"/>
      <c r="LBI125" s="1135"/>
      <c r="LBJ125" s="1135"/>
      <c r="LBK125" s="1135"/>
      <c r="LBL125" s="1135"/>
      <c r="LBM125" s="1135"/>
      <c r="LBN125" s="1135"/>
      <c r="LBO125" s="1135"/>
      <c r="LBP125" s="1135"/>
      <c r="LBQ125" s="1135"/>
      <c r="LBR125" s="1135"/>
      <c r="LBS125" s="1135"/>
      <c r="LBT125" s="1135"/>
      <c r="LBU125" s="1135"/>
      <c r="LBV125" s="1135"/>
      <c r="LBW125" s="1135"/>
      <c r="LBX125" s="1135"/>
      <c r="LBY125" s="1135"/>
      <c r="LBZ125" s="1135"/>
      <c r="LCA125" s="1135"/>
      <c r="LCB125" s="1135"/>
      <c r="LCC125" s="1135"/>
      <c r="LCD125" s="1135"/>
      <c r="LCE125" s="1135"/>
      <c r="LCF125" s="1135"/>
      <c r="LCG125" s="1135"/>
      <c r="LCH125" s="1135"/>
      <c r="LCI125" s="1135"/>
      <c r="LCJ125" s="1135"/>
      <c r="LCK125" s="1135"/>
      <c r="LCL125" s="1135"/>
      <c r="LCM125" s="1135"/>
      <c r="LCN125" s="1135"/>
      <c r="LCO125" s="1135"/>
      <c r="LCP125" s="1135"/>
      <c r="LCQ125" s="1135"/>
      <c r="LCR125" s="1135"/>
      <c r="LCS125" s="1135"/>
      <c r="LCT125" s="1135"/>
      <c r="LCU125" s="1135"/>
      <c r="LCV125" s="1135"/>
      <c r="LCW125" s="1135"/>
      <c r="LCX125" s="1135"/>
      <c r="LCY125" s="1135"/>
      <c r="LCZ125" s="1135"/>
      <c r="LDA125" s="1135"/>
      <c r="LDB125" s="1135"/>
      <c r="LDC125" s="1135"/>
      <c r="LDD125" s="1135"/>
      <c r="LDE125" s="1135"/>
      <c r="LDF125" s="1135"/>
      <c r="LDG125" s="1135"/>
      <c r="LDH125" s="1135"/>
      <c r="LDI125" s="1135"/>
      <c r="LDJ125" s="1135"/>
      <c r="LDK125" s="1135"/>
      <c r="LDL125" s="1135"/>
      <c r="LDM125" s="1135"/>
      <c r="LDN125" s="1135"/>
      <c r="LDO125" s="1135"/>
      <c r="LDP125" s="1135"/>
      <c r="LDQ125" s="1135"/>
      <c r="LDR125" s="1135"/>
      <c r="LDS125" s="1135"/>
      <c r="LDT125" s="1135"/>
      <c r="LDU125" s="1135"/>
      <c r="LDV125" s="1135"/>
      <c r="LDW125" s="1135"/>
      <c r="LDX125" s="1135"/>
      <c r="LDY125" s="1135"/>
      <c r="LDZ125" s="1135"/>
      <c r="LEA125" s="1135"/>
      <c r="LEB125" s="1135"/>
      <c r="LEC125" s="1135"/>
      <c r="LED125" s="1135"/>
      <c r="LEE125" s="1135"/>
      <c r="LEF125" s="1135"/>
      <c r="LEG125" s="1135"/>
      <c r="LEH125" s="1135"/>
      <c r="LEI125" s="1135"/>
      <c r="LEJ125" s="1135"/>
      <c r="LEK125" s="1135"/>
      <c r="LEL125" s="1135"/>
      <c r="LEM125" s="1135"/>
      <c r="LEN125" s="1135"/>
      <c r="LEO125" s="1135"/>
      <c r="LEP125" s="1135"/>
      <c r="LEQ125" s="1135"/>
      <c r="LER125" s="1135"/>
      <c r="LES125" s="1135"/>
      <c r="LET125" s="1135"/>
      <c r="LEU125" s="1135"/>
      <c r="LEV125" s="1135"/>
      <c r="LEW125" s="1135"/>
      <c r="LEX125" s="1135"/>
      <c r="LEY125" s="1135"/>
      <c r="LEZ125" s="1135"/>
      <c r="LFA125" s="1135"/>
      <c r="LFB125" s="1135"/>
      <c r="LFC125" s="1135"/>
      <c r="LFD125" s="1135"/>
      <c r="LFE125" s="1135"/>
      <c r="LFF125" s="1135"/>
      <c r="LFG125" s="1135"/>
      <c r="LFH125" s="1135"/>
      <c r="LFI125" s="1135"/>
      <c r="LFJ125" s="1135"/>
      <c r="LFK125" s="1135"/>
      <c r="LFL125" s="1135"/>
      <c r="LFM125" s="1135"/>
      <c r="LFN125" s="1135"/>
      <c r="LFO125" s="1135"/>
      <c r="LFP125" s="1135"/>
      <c r="LFQ125" s="1135"/>
      <c r="LFR125" s="1135"/>
      <c r="LFS125" s="1135"/>
      <c r="LFT125" s="1135"/>
      <c r="LFU125" s="1135"/>
      <c r="LFV125" s="1135"/>
      <c r="LFW125" s="1135"/>
      <c r="LFX125" s="1135"/>
      <c r="LFY125" s="1135"/>
      <c r="LFZ125" s="1135"/>
      <c r="LGA125" s="1135"/>
      <c r="LGB125" s="1135"/>
      <c r="LGC125" s="1135"/>
      <c r="LGD125" s="1135"/>
      <c r="LGE125" s="1135"/>
      <c r="LGF125" s="1135"/>
      <c r="LGG125" s="1135"/>
      <c r="LGH125" s="1135"/>
      <c r="LGI125" s="1135"/>
      <c r="LGJ125" s="1135"/>
      <c r="LGK125" s="1135"/>
      <c r="LGL125" s="1135"/>
      <c r="LGM125" s="1135"/>
      <c r="LGN125" s="1135"/>
      <c r="LGO125" s="1135"/>
      <c r="LGP125" s="1135"/>
      <c r="LGQ125" s="1135"/>
      <c r="LGR125" s="1135"/>
      <c r="LGS125" s="1135"/>
      <c r="LGT125" s="1135"/>
      <c r="LGU125" s="1135"/>
      <c r="LGV125" s="1135"/>
      <c r="LGW125" s="1135"/>
      <c r="LGX125" s="1135"/>
      <c r="LGY125" s="1135"/>
      <c r="LGZ125" s="1135"/>
      <c r="LHA125" s="1135"/>
      <c r="LHB125" s="1135"/>
      <c r="LHC125" s="1135"/>
      <c r="LHD125" s="1135"/>
      <c r="LHE125" s="1135"/>
      <c r="LHF125" s="1135"/>
      <c r="LHG125" s="1135"/>
      <c r="LHH125" s="1135"/>
      <c r="LHI125" s="1135"/>
      <c r="LHJ125" s="1135"/>
      <c r="LHK125" s="1135"/>
      <c r="LHL125" s="1135"/>
      <c r="LHM125" s="1135"/>
      <c r="LHN125" s="1135"/>
      <c r="LHO125" s="1135"/>
      <c r="LHP125" s="1135"/>
      <c r="LHQ125" s="1135"/>
      <c r="LHR125" s="1135"/>
      <c r="LHS125" s="1135"/>
      <c r="LHT125" s="1135"/>
      <c r="LHU125" s="1135"/>
      <c r="LHV125" s="1135"/>
      <c r="LHW125" s="1135"/>
      <c r="LHX125" s="1135"/>
      <c r="LHY125" s="1135"/>
      <c r="LHZ125" s="1135"/>
      <c r="LIA125" s="1135"/>
      <c r="LIB125" s="1135"/>
      <c r="LIC125" s="1135"/>
      <c r="LID125" s="1135"/>
      <c r="LIE125" s="1135"/>
      <c r="LIF125" s="1135"/>
      <c r="LIG125" s="1135"/>
      <c r="LIH125" s="1135"/>
      <c r="LII125" s="1135"/>
      <c r="LIJ125" s="1135"/>
      <c r="LIK125" s="1135"/>
      <c r="LIL125" s="1135"/>
      <c r="LIM125" s="1135"/>
      <c r="LIN125" s="1135"/>
      <c r="LIO125" s="1135"/>
      <c r="LIP125" s="1135"/>
      <c r="LIQ125" s="1135"/>
      <c r="LIR125" s="1135"/>
      <c r="LIS125" s="1135"/>
      <c r="LIT125" s="1135"/>
      <c r="LIU125" s="1135"/>
      <c r="LIV125" s="1135"/>
      <c r="LIW125" s="1135"/>
      <c r="LIX125" s="1135"/>
      <c r="LIY125" s="1135"/>
      <c r="LIZ125" s="1135"/>
      <c r="LJA125" s="1135"/>
      <c r="LJB125" s="1135"/>
      <c r="LJC125" s="1135"/>
      <c r="LJD125" s="1135"/>
      <c r="LJE125" s="1135"/>
      <c r="LJF125" s="1135"/>
      <c r="LJG125" s="1135"/>
      <c r="LJH125" s="1135"/>
      <c r="LJI125" s="1135"/>
      <c r="LJJ125" s="1135"/>
      <c r="LJK125" s="1135"/>
      <c r="LJL125" s="1135"/>
      <c r="LJM125" s="1135"/>
      <c r="LJN125" s="1135"/>
      <c r="LJO125" s="1135"/>
      <c r="LJP125" s="1135"/>
      <c r="LJQ125" s="1135"/>
      <c r="LJR125" s="1135"/>
      <c r="LJS125" s="1135"/>
      <c r="LJT125" s="1135"/>
      <c r="LJU125" s="1135"/>
      <c r="LJV125" s="1135"/>
      <c r="LJW125" s="1135"/>
      <c r="LJX125" s="1135"/>
      <c r="LJY125" s="1135"/>
      <c r="LJZ125" s="1135"/>
      <c r="LKA125" s="1135"/>
      <c r="LKB125" s="1135"/>
      <c r="LKC125" s="1135"/>
      <c r="LKD125" s="1135"/>
      <c r="LKE125" s="1135"/>
      <c r="LKF125" s="1135"/>
      <c r="LKG125" s="1135"/>
      <c r="LKH125" s="1135"/>
      <c r="LKI125" s="1135"/>
      <c r="LKJ125" s="1135"/>
      <c r="LKK125" s="1135"/>
      <c r="LKL125" s="1135"/>
      <c r="LKM125" s="1135"/>
      <c r="LKN125" s="1135"/>
      <c r="LKO125" s="1135"/>
      <c r="LKP125" s="1135"/>
      <c r="LKQ125" s="1135"/>
      <c r="LKR125" s="1135"/>
      <c r="LKS125" s="1135"/>
      <c r="LKT125" s="1135"/>
      <c r="LKU125" s="1135"/>
      <c r="LKV125" s="1135"/>
      <c r="LKW125" s="1135"/>
      <c r="LKX125" s="1135"/>
      <c r="LKY125" s="1135"/>
      <c r="LKZ125" s="1135"/>
      <c r="LLA125" s="1135"/>
      <c r="LLB125" s="1135"/>
      <c r="LLC125" s="1135"/>
      <c r="LLD125" s="1135"/>
      <c r="LLE125" s="1135"/>
      <c r="LLF125" s="1135"/>
      <c r="LLG125" s="1135"/>
      <c r="LLH125" s="1135"/>
      <c r="LLI125" s="1135"/>
      <c r="LLJ125" s="1135"/>
      <c r="LLK125" s="1135"/>
      <c r="LLL125" s="1135"/>
      <c r="LLM125" s="1135"/>
      <c r="LLN125" s="1135"/>
      <c r="LLO125" s="1135"/>
      <c r="LLP125" s="1135"/>
      <c r="LLQ125" s="1135"/>
      <c r="LLR125" s="1135"/>
      <c r="LLS125" s="1135"/>
      <c r="LLT125" s="1135"/>
      <c r="LLU125" s="1135"/>
      <c r="LLV125" s="1135"/>
      <c r="LLW125" s="1135"/>
      <c r="LLX125" s="1135"/>
      <c r="LLY125" s="1135"/>
      <c r="LLZ125" s="1135"/>
      <c r="LMA125" s="1135"/>
      <c r="LMB125" s="1135"/>
      <c r="LMC125" s="1135"/>
      <c r="LMD125" s="1135"/>
      <c r="LME125" s="1135"/>
      <c r="LMF125" s="1135"/>
      <c r="LMG125" s="1135"/>
      <c r="LMH125" s="1135"/>
      <c r="LMI125" s="1135"/>
      <c r="LMJ125" s="1135"/>
      <c r="LMK125" s="1135"/>
      <c r="LML125" s="1135"/>
      <c r="LMM125" s="1135"/>
      <c r="LMN125" s="1135"/>
      <c r="LMO125" s="1135"/>
      <c r="LMP125" s="1135"/>
      <c r="LMQ125" s="1135"/>
      <c r="LMR125" s="1135"/>
      <c r="LMS125" s="1135"/>
      <c r="LMT125" s="1135"/>
      <c r="LMU125" s="1135"/>
      <c r="LMV125" s="1135"/>
      <c r="LMW125" s="1135"/>
      <c r="LMX125" s="1135"/>
      <c r="LMY125" s="1135"/>
      <c r="LMZ125" s="1135"/>
      <c r="LNA125" s="1135"/>
      <c r="LNB125" s="1135"/>
      <c r="LNC125" s="1135"/>
      <c r="LND125" s="1135"/>
      <c r="LNE125" s="1135"/>
      <c r="LNF125" s="1135"/>
      <c r="LNG125" s="1135"/>
      <c r="LNH125" s="1135"/>
      <c r="LNI125" s="1135"/>
      <c r="LNJ125" s="1135"/>
      <c r="LNK125" s="1135"/>
      <c r="LNL125" s="1135"/>
      <c r="LNM125" s="1135"/>
      <c r="LNN125" s="1135"/>
      <c r="LNO125" s="1135"/>
      <c r="LNP125" s="1135"/>
      <c r="LNQ125" s="1135"/>
      <c r="LNR125" s="1135"/>
      <c r="LNS125" s="1135"/>
      <c r="LNT125" s="1135"/>
      <c r="LNU125" s="1135"/>
      <c r="LNV125" s="1135"/>
      <c r="LNW125" s="1135"/>
      <c r="LNX125" s="1135"/>
      <c r="LNY125" s="1135"/>
      <c r="LNZ125" s="1135"/>
      <c r="LOA125" s="1135"/>
      <c r="LOB125" s="1135"/>
      <c r="LOC125" s="1135"/>
      <c r="LOD125" s="1135"/>
      <c r="LOE125" s="1135"/>
      <c r="LOF125" s="1135"/>
      <c r="LOG125" s="1135"/>
      <c r="LOH125" s="1135"/>
      <c r="LOI125" s="1135"/>
      <c r="LOJ125" s="1135"/>
      <c r="LOK125" s="1135"/>
      <c r="LOL125" s="1135"/>
      <c r="LOM125" s="1135"/>
      <c r="LON125" s="1135"/>
      <c r="LOO125" s="1135"/>
      <c r="LOP125" s="1135"/>
      <c r="LOQ125" s="1135"/>
      <c r="LOR125" s="1135"/>
      <c r="LOS125" s="1135"/>
      <c r="LOT125" s="1135"/>
      <c r="LOU125" s="1135"/>
      <c r="LOV125" s="1135"/>
      <c r="LOW125" s="1135"/>
      <c r="LOX125" s="1135"/>
      <c r="LOY125" s="1135"/>
      <c r="LOZ125" s="1135"/>
      <c r="LPA125" s="1135"/>
      <c r="LPB125" s="1135"/>
      <c r="LPC125" s="1135"/>
      <c r="LPD125" s="1135"/>
      <c r="LPE125" s="1135"/>
      <c r="LPF125" s="1135"/>
      <c r="LPG125" s="1135"/>
      <c r="LPH125" s="1135"/>
      <c r="LPI125" s="1135"/>
      <c r="LPJ125" s="1135"/>
      <c r="LPK125" s="1135"/>
      <c r="LPL125" s="1135"/>
      <c r="LPM125" s="1135"/>
      <c r="LPN125" s="1135"/>
      <c r="LPO125" s="1135"/>
      <c r="LPP125" s="1135"/>
      <c r="LPQ125" s="1135"/>
      <c r="LPR125" s="1135"/>
      <c r="LPS125" s="1135"/>
      <c r="LPT125" s="1135"/>
      <c r="LPU125" s="1135"/>
      <c r="LPV125" s="1135"/>
      <c r="LPW125" s="1135"/>
      <c r="LPX125" s="1135"/>
      <c r="LPY125" s="1135"/>
      <c r="LPZ125" s="1135"/>
      <c r="LQA125" s="1135"/>
      <c r="LQB125" s="1135"/>
      <c r="LQC125" s="1135"/>
      <c r="LQD125" s="1135"/>
      <c r="LQE125" s="1135"/>
      <c r="LQF125" s="1135"/>
      <c r="LQG125" s="1135"/>
      <c r="LQH125" s="1135"/>
      <c r="LQI125" s="1135"/>
      <c r="LQJ125" s="1135"/>
      <c r="LQK125" s="1135"/>
      <c r="LQL125" s="1135"/>
      <c r="LQM125" s="1135"/>
      <c r="LQN125" s="1135"/>
      <c r="LQO125" s="1135"/>
      <c r="LQP125" s="1135"/>
      <c r="LQQ125" s="1135"/>
      <c r="LQR125" s="1135"/>
      <c r="LQS125" s="1135"/>
      <c r="LQT125" s="1135"/>
      <c r="LQU125" s="1135"/>
      <c r="LQV125" s="1135"/>
      <c r="LQW125" s="1135"/>
      <c r="LQX125" s="1135"/>
      <c r="LQY125" s="1135"/>
      <c r="LQZ125" s="1135"/>
      <c r="LRA125" s="1135"/>
      <c r="LRB125" s="1135"/>
      <c r="LRC125" s="1135"/>
      <c r="LRD125" s="1135"/>
      <c r="LRE125" s="1135"/>
      <c r="LRF125" s="1135"/>
      <c r="LRG125" s="1135"/>
      <c r="LRH125" s="1135"/>
      <c r="LRI125" s="1135"/>
      <c r="LRJ125" s="1135"/>
      <c r="LRK125" s="1135"/>
      <c r="LRL125" s="1135"/>
      <c r="LRM125" s="1135"/>
      <c r="LRN125" s="1135"/>
      <c r="LRO125" s="1135"/>
      <c r="LRP125" s="1135"/>
      <c r="LRQ125" s="1135"/>
      <c r="LRR125" s="1135"/>
      <c r="LRS125" s="1135"/>
      <c r="LRT125" s="1135"/>
      <c r="LRU125" s="1135"/>
      <c r="LRV125" s="1135"/>
      <c r="LRW125" s="1135"/>
      <c r="LRX125" s="1135"/>
      <c r="LRY125" s="1135"/>
      <c r="LRZ125" s="1135"/>
      <c r="LSA125" s="1135"/>
      <c r="LSB125" s="1135"/>
      <c r="LSC125" s="1135"/>
      <c r="LSD125" s="1135"/>
      <c r="LSE125" s="1135"/>
      <c r="LSF125" s="1135"/>
      <c r="LSG125" s="1135"/>
      <c r="LSH125" s="1135"/>
      <c r="LSI125" s="1135"/>
      <c r="LSJ125" s="1135"/>
      <c r="LSK125" s="1135"/>
      <c r="LSL125" s="1135"/>
      <c r="LSM125" s="1135"/>
      <c r="LSN125" s="1135"/>
      <c r="LSO125" s="1135"/>
      <c r="LSP125" s="1135"/>
      <c r="LSQ125" s="1135"/>
      <c r="LSR125" s="1135"/>
      <c r="LSS125" s="1135"/>
      <c r="LST125" s="1135"/>
      <c r="LSU125" s="1135"/>
      <c r="LSV125" s="1135"/>
      <c r="LSW125" s="1135"/>
      <c r="LSX125" s="1135"/>
      <c r="LSY125" s="1135"/>
      <c r="LSZ125" s="1135"/>
      <c r="LTA125" s="1135"/>
      <c r="LTB125" s="1135"/>
      <c r="LTC125" s="1135"/>
      <c r="LTD125" s="1135"/>
      <c r="LTE125" s="1135"/>
      <c r="LTF125" s="1135"/>
      <c r="LTG125" s="1135"/>
      <c r="LTH125" s="1135"/>
      <c r="LTI125" s="1135"/>
      <c r="LTJ125" s="1135"/>
      <c r="LTK125" s="1135"/>
      <c r="LTL125" s="1135"/>
      <c r="LTM125" s="1135"/>
      <c r="LTN125" s="1135"/>
      <c r="LTO125" s="1135"/>
      <c r="LTP125" s="1135"/>
      <c r="LTQ125" s="1135"/>
      <c r="LTR125" s="1135"/>
      <c r="LTS125" s="1135"/>
      <c r="LTT125" s="1135"/>
      <c r="LTU125" s="1135"/>
      <c r="LTV125" s="1135"/>
      <c r="LTW125" s="1135"/>
      <c r="LTX125" s="1135"/>
      <c r="LTY125" s="1135"/>
      <c r="LTZ125" s="1135"/>
      <c r="LUA125" s="1135"/>
      <c r="LUB125" s="1135"/>
      <c r="LUC125" s="1135"/>
      <c r="LUD125" s="1135"/>
      <c r="LUE125" s="1135"/>
      <c r="LUF125" s="1135"/>
      <c r="LUG125" s="1135"/>
      <c r="LUH125" s="1135"/>
      <c r="LUI125" s="1135"/>
      <c r="LUJ125" s="1135"/>
      <c r="LUK125" s="1135"/>
      <c r="LUL125" s="1135"/>
      <c r="LUM125" s="1135"/>
      <c r="LUN125" s="1135"/>
      <c r="LUO125" s="1135"/>
      <c r="LUP125" s="1135"/>
      <c r="LUQ125" s="1135"/>
      <c r="LUR125" s="1135"/>
      <c r="LUS125" s="1135"/>
      <c r="LUT125" s="1135"/>
      <c r="LUU125" s="1135"/>
      <c r="LUV125" s="1135"/>
      <c r="LUW125" s="1135"/>
      <c r="LUX125" s="1135"/>
      <c r="LUY125" s="1135"/>
      <c r="LUZ125" s="1135"/>
      <c r="LVA125" s="1135"/>
      <c r="LVB125" s="1135"/>
      <c r="LVC125" s="1135"/>
      <c r="LVD125" s="1135"/>
      <c r="LVE125" s="1135"/>
      <c r="LVF125" s="1135"/>
      <c r="LVG125" s="1135"/>
      <c r="LVH125" s="1135"/>
      <c r="LVI125" s="1135"/>
      <c r="LVJ125" s="1135"/>
      <c r="LVK125" s="1135"/>
      <c r="LVL125" s="1135"/>
      <c r="LVM125" s="1135"/>
      <c r="LVN125" s="1135"/>
      <c r="LVO125" s="1135"/>
      <c r="LVP125" s="1135"/>
      <c r="LVQ125" s="1135"/>
      <c r="LVR125" s="1135"/>
      <c r="LVS125" s="1135"/>
      <c r="LVT125" s="1135"/>
      <c r="LVU125" s="1135"/>
      <c r="LVV125" s="1135"/>
      <c r="LVW125" s="1135"/>
      <c r="LVX125" s="1135"/>
      <c r="LVY125" s="1135"/>
      <c r="LVZ125" s="1135"/>
      <c r="LWA125" s="1135"/>
      <c r="LWB125" s="1135"/>
      <c r="LWC125" s="1135"/>
      <c r="LWD125" s="1135"/>
      <c r="LWE125" s="1135"/>
      <c r="LWF125" s="1135"/>
      <c r="LWG125" s="1135"/>
      <c r="LWH125" s="1135"/>
      <c r="LWI125" s="1135"/>
      <c r="LWJ125" s="1135"/>
      <c r="LWK125" s="1135"/>
      <c r="LWL125" s="1135"/>
      <c r="LWM125" s="1135"/>
      <c r="LWN125" s="1135"/>
      <c r="LWO125" s="1135"/>
      <c r="LWP125" s="1135"/>
      <c r="LWQ125" s="1135"/>
      <c r="LWR125" s="1135"/>
      <c r="LWS125" s="1135"/>
      <c r="LWT125" s="1135"/>
      <c r="LWU125" s="1135"/>
      <c r="LWV125" s="1135"/>
      <c r="LWW125" s="1135"/>
      <c r="LWX125" s="1135"/>
      <c r="LWY125" s="1135"/>
      <c r="LWZ125" s="1135"/>
      <c r="LXA125" s="1135"/>
      <c r="LXB125" s="1135"/>
      <c r="LXC125" s="1135"/>
      <c r="LXD125" s="1135"/>
      <c r="LXE125" s="1135"/>
      <c r="LXF125" s="1135"/>
      <c r="LXG125" s="1135"/>
      <c r="LXH125" s="1135"/>
      <c r="LXI125" s="1135"/>
      <c r="LXJ125" s="1135"/>
      <c r="LXK125" s="1135"/>
      <c r="LXL125" s="1135"/>
      <c r="LXM125" s="1135"/>
      <c r="LXN125" s="1135"/>
      <c r="LXO125" s="1135"/>
      <c r="LXP125" s="1135"/>
      <c r="LXQ125" s="1135"/>
      <c r="LXR125" s="1135"/>
      <c r="LXS125" s="1135"/>
      <c r="LXT125" s="1135"/>
      <c r="LXU125" s="1135"/>
      <c r="LXV125" s="1135"/>
      <c r="LXW125" s="1135"/>
      <c r="LXX125" s="1135"/>
      <c r="LXY125" s="1135"/>
      <c r="LXZ125" s="1135"/>
      <c r="LYA125" s="1135"/>
      <c r="LYB125" s="1135"/>
      <c r="LYC125" s="1135"/>
      <c r="LYD125" s="1135"/>
      <c r="LYE125" s="1135"/>
      <c r="LYF125" s="1135"/>
      <c r="LYG125" s="1135"/>
      <c r="LYH125" s="1135"/>
      <c r="LYI125" s="1135"/>
      <c r="LYJ125" s="1135"/>
      <c r="LYK125" s="1135"/>
      <c r="LYL125" s="1135"/>
      <c r="LYM125" s="1135"/>
      <c r="LYN125" s="1135"/>
      <c r="LYO125" s="1135"/>
      <c r="LYP125" s="1135"/>
      <c r="LYQ125" s="1135"/>
      <c r="LYR125" s="1135"/>
      <c r="LYS125" s="1135"/>
      <c r="LYT125" s="1135"/>
      <c r="LYU125" s="1135"/>
      <c r="LYV125" s="1135"/>
      <c r="LYW125" s="1135"/>
      <c r="LYX125" s="1135"/>
      <c r="LYY125" s="1135"/>
      <c r="LYZ125" s="1135"/>
      <c r="LZA125" s="1135"/>
      <c r="LZB125" s="1135"/>
      <c r="LZC125" s="1135"/>
      <c r="LZD125" s="1135"/>
      <c r="LZE125" s="1135"/>
      <c r="LZF125" s="1135"/>
      <c r="LZG125" s="1135"/>
      <c r="LZH125" s="1135"/>
      <c r="LZI125" s="1135"/>
      <c r="LZJ125" s="1135"/>
      <c r="LZK125" s="1135"/>
      <c r="LZL125" s="1135"/>
      <c r="LZM125" s="1135"/>
      <c r="LZN125" s="1135"/>
      <c r="LZO125" s="1135"/>
      <c r="LZP125" s="1135"/>
      <c r="LZQ125" s="1135"/>
      <c r="LZR125" s="1135"/>
      <c r="LZS125" s="1135"/>
      <c r="LZT125" s="1135"/>
      <c r="LZU125" s="1135"/>
      <c r="LZV125" s="1135"/>
      <c r="LZW125" s="1135"/>
      <c r="LZX125" s="1135"/>
      <c r="LZY125" s="1135"/>
      <c r="LZZ125" s="1135"/>
      <c r="MAA125" s="1135"/>
      <c r="MAB125" s="1135"/>
      <c r="MAC125" s="1135"/>
      <c r="MAD125" s="1135"/>
      <c r="MAE125" s="1135"/>
      <c r="MAF125" s="1135"/>
      <c r="MAG125" s="1135"/>
      <c r="MAH125" s="1135"/>
      <c r="MAI125" s="1135"/>
      <c r="MAJ125" s="1135"/>
      <c r="MAK125" s="1135"/>
      <c r="MAL125" s="1135"/>
      <c r="MAM125" s="1135"/>
      <c r="MAN125" s="1135"/>
      <c r="MAO125" s="1135"/>
      <c r="MAP125" s="1135"/>
      <c r="MAQ125" s="1135"/>
      <c r="MAR125" s="1135"/>
      <c r="MAS125" s="1135"/>
      <c r="MAT125" s="1135"/>
      <c r="MAU125" s="1135"/>
      <c r="MAV125" s="1135"/>
      <c r="MAW125" s="1135"/>
      <c r="MAX125" s="1135"/>
      <c r="MAY125" s="1135"/>
      <c r="MAZ125" s="1135"/>
      <c r="MBA125" s="1135"/>
      <c r="MBB125" s="1135"/>
      <c r="MBC125" s="1135"/>
      <c r="MBD125" s="1135"/>
      <c r="MBE125" s="1135"/>
      <c r="MBF125" s="1135"/>
      <c r="MBG125" s="1135"/>
      <c r="MBH125" s="1135"/>
      <c r="MBI125" s="1135"/>
      <c r="MBJ125" s="1135"/>
      <c r="MBK125" s="1135"/>
      <c r="MBL125" s="1135"/>
      <c r="MBM125" s="1135"/>
      <c r="MBN125" s="1135"/>
      <c r="MBO125" s="1135"/>
      <c r="MBP125" s="1135"/>
      <c r="MBQ125" s="1135"/>
      <c r="MBR125" s="1135"/>
      <c r="MBS125" s="1135"/>
      <c r="MBT125" s="1135"/>
      <c r="MBU125" s="1135"/>
      <c r="MBV125" s="1135"/>
      <c r="MBW125" s="1135"/>
      <c r="MBX125" s="1135"/>
      <c r="MBY125" s="1135"/>
      <c r="MBZ125" s="1135"/>
      <c r="MCA125" s="1135"/>
      <c r="MCB125" s="1135"/>
      <c r="MCC125" s="1135"/>
      <c r="MCD125" s="1135"/>
      <c r="MCE125" s="1135"/>
      <c r="MCF125" s="1135"/>
      <c r="MCG125" s="1135"/>
      <c r="MCH125" s="1135"/>
      <c r="MCI125" s="1135"/>
      <c r="MCJ125" s="1135"/>
      <c r="MCK125" s="1135"/>
      <c r="MCL125" s="1135"/>
      <c r="MCM125" s="1135"/>
      <c r="MCN125" s="1135"/>
      <c r="MCO125" s="1135"/>
      <c r="MCP125" s="1135"/>
      <c r="MCQ125" s="1135"/>
      <c r="MCR125" s="1135"/>
      <c r="MCS125" s="1135"/>
      <c r="MCT125" s="1135"/>
      <c r="MCU125" s="1135"/>
      <c r="MCV125" s="1135"/>
      <c r="MCW125" s="1135"/>
      <c r="MCX125" s="1135"/>
      <c r="MCY125" s="1135"/>
      <c r="MCZ125" s="1135"/>
      <c r="MDA125" s="1135"/>
      <c r="MDB125" s="1135"/>
      <c r="MDC125" s="1135"/>
      <c r="MDD125" s="1135"/>
      <c r="MDE125" s="1135"/>
      <c r="MDF125" s="1135"/>
      <c r="MDG125" s="1135"/>
      <c r="MDH125" s="1135"/>
      <c r="MDI125" s="1135"/>
      <c r="MDJ125" s="1135"/>
      <c r="MDK125" s="1135"/>
      <c r="MDL125" s="1135"/>
      <c r="MDM125" s="1135"/>
      <c r="MDN125" s="1135"/>
      <c r="MDO125" s="1135"/>
      <c r="MDP125" s="1135"/>
      <c r="MDQ125" s="1135"/>
      <c r="MDR125" s="1135"/>
      <c r="MDS125" s="1135"/>
      <c r="MDT125" s="1135"/>
      <c r="MDU125" s="1135"/>
      <c r="MDV125" s="1135"/>
      <c r="MDW125" s="1135"/>
      <c r="MDX125" s="1135"/>
      <c r="MDY125" s="1135"/>
      <c r="MDZ125" s="1135"/>
      <c r="MEA125" s="1135"/>
      <c r="MEB125" s="1135"/>
      <c r="MEC125" s="1135"/>
      <c r="MED125" s="1135"/>
      <c r="MEE125" s="1135"/>
      <c r="MEF125" s="1135"/>
      <c r="MEG125" s="1135"/>
      <c r="MEH125" s="1135"/>
      <c r="MEI125" s="1135"/>
      <c r="MEJ125" s="1135"/>
      <c r="MEK125" s="1135"/>
      <c r="MEL125" s="1135"/>
      <c r="MEM125" s="1135"/>
      <c r="MEN125" s="1135"/>
      <c r="MEO125" s="1135"/>
      <c r="MEP125" s="1135"/>
      <c r="MEQ125" s="1135"/>
      <c r="MER125" s="1135"/>
      <c r="MES125" s="1135"/>
      <c r="MET125" s="1135"/>
      <c r="MEU125" s="1135"/>
      <c r="MEV125" s="1135"/>
      <c r="MEW125" s="1135"/>
      <c r="MEX125" s="1135"/>
      <c r="MEY125" s="1135"/>
      <c r="MEZ125" s="1135"/>
      <c r="MFA125" s="1135"/>
      <c r="MFB125" s="1135"/>
      <c r="MFC125" s="1135"/>
      <c r="MFD125" s="1135"/>
      <c r="MFE125" s="1135"/>
      <c r="MFF125" s="1135"/>
      <c r="MFG125" s="1135"/>
      <c r="MFH125" s="1135"/>
      <c r="MFI125" s="1135"/>
      <c r="MFJ125" s="1135"/>
      <c r="MFK125" s="1135"/>
      <c r="MFL125" s="1135"/>
      <c r="MFM125" s="1135"/>
      <c r="MFN125" s="1135"/>
      <c r="MFO125" s="1135"/>
      <c r="MFP125" s="1135"/>
      <c r="MFQ125" s="1135"/>
      <c r="MFR125" s="1135"/>
      <c r="MFS125" s="1135"/>
      <c r="MFT125" s="1135"/>
      <c r="MFU125" s="1135"/>
      <c r="MFV125" s="1135"/>
      <c r="MFW125" s="1135"/>
      <c r="MFX125" s="1135"/>
      <c r="MFY125" s="1135"/>
      <c r="MFZ125" s="1135"/>
      <c r="MGA125" s="1135"/>
      <c r="MGB125" s="1135"/>
      <c r="MGC125" s="1135"/>
      <c r="MGD125" s="1135"/>
      <c r="MGE125" s="1135"/>
      <c r="MGF125" s="1135"/>
      <c r="MGG125" s="1135"/>
      <c r="MGH125" s="1135"/>
      <c r="MGI125" s="1135"/>
      <c r="MGJ125" s="1135"/>
      <c r="MGK125" s="1135"/>
      <c r="MGL125" s="1135"/>
      <c r="MGM125" s="1135"/>
      <c r="MGN125" s="1135"/>
      <c r="MGO125" s="1135"/>
      <c r="MGP125" s="1135"/>
      <c r="MGQ125" s="1135"/>
      <c r="MGR125" s="1135"/>
      <c r="MGS125" s="1135"/>
      <c r="MGT125" s="1135"/>
      <c r="MGU125" s="1135"/>
      <c r="MGV125" s="1135"/>
      <c r="MGW125" s="1135"/>
      <c r="MGX125" s="1135"/>
      <c r="MGY125" s="1135"/>
      <c r="MGZ125" s="1135"/>
      <c r="MHA125" s="1135"/>
      <c r="MHB125" s="1135"/>
      <c r="MHC125" s="1135"/>
      <c r="MHD125" s="1135"/>
      <c r="MHE125" s="1135"/>
      <c r="MHF125" s="1135"/>
      <c r="MHG125" s="1135"/>
      <c r="MHH125" s="1135"/>
      <c r="MHI125" s="1135"/>
      <c r="MHJ125" s="1135"/>
      <c r="MHK125" s="1135"/>
      <c r="MHL125" s="1135"/>
      <c r="MHM125" s="1135"/>
      <c r="MHN125" s="1135"/>
      <c r="MHO125" s="1135"/>
      <c r="MHP125" s="1135"/>
      <c r="MHQ125" s="1135"/>
      <c r="MHR125" s="1135"/>
      <c r="MHS125" s="1135"/>
      <c r="MHT125" s="1135"/>
      <c r="MHU125" s="1135"/>
      <c r="MHV125" s="1135"/>
      <c r="MHW125" s="1135"/>
      <c r="MHX125" s="1135"/>
      <c r="MHY125" s="1135"/>
      <c r="MHZ125" s="1135"/>
      <c r="MIA125" s="1135"/>
      <c r="MIB125" s="1135"/>
      <c r="MIC125" s="1135"/>
      <c r="MID125" s="1135"/>
      <c r="MIE125" s="1135"/>
      <c r="MIF125" s="1135"/>
      <c r="MIG125" s="1135"/>
      <c r="MIH125" s="1135"/>
      <c r="MII125" s="1135"/>
      <c r="MIJ125" s="1135"/>
      <c r="MIK125" s="1135"/>
      <c r="MIL125" s="1135"/>
      <c r="MIM125" s="1135"/>
      <c r="MIN125" s="1135"/>
      <c r="MIO125" s="1135"/>
      <c r="MIP125" s="1135"/>
      <c r="MIQ125" s="1135"/>
      <c r="MIR125" s="1135"/>
      <c r="MIS125" s="1135"/>
      <c r="MIT125" s="1135"/>
      <c r="MIU125" s="1135"/>
      <c r="MIV125" s="1135"/>
      <c r="MIW125" s="1135"/>
      <c r="MIX125" s="1135"/>
      <c r="MIY125" s="1135"/>
      <c r="MIZ125" s="1135"/>
      <c r="MJA125" s="1135"/>
      <c r="MJB125" s="1135"/>
      <c r="MJC125" s="1135"/>
      <c r="MJD125" s="1135"/>
      <c r="MJE125" s="1135"/>
      <c r="MJF125" s="1135"/>
      <c r="MJG125" s="1135"/>
      <c r="MJH125" s="1135"/>
      <c r="MJI125" s="1135"/>
      <c r="MJJ125" s="1135"/>
      <c r="MJK125" s="1135"/>
      <c r="MJL125" s="1135"/>
      <c r="MJM125" s="1135"/>
      <c r="MJN125" s="1135"/>
      <c r="MJO125" s="1135"/>
      <c r="MJP125" s="1135"/>
      <c r="MJQ125" s="1135"/>
      <c r="MJR125" s="1135"/>
      <c r="MJS125" s="1135"/>
      <c r="MJT125" s="1135"/>
      <c r="MJU125" s="1135"/>
      <c r="MJV125" s="1135"/>
      <c r="MJW125" s="1135"/>
      <c r="MJX125" s="1135"/>
      <c r="MJY125" s="1135"/>
      <c r="MJZ125" s="1135"/>
      <c r="MKA125" s="1135"/>
      <c r="MKB125" s="1135"/>
      <c r="MKC125" s="1135"/>
      <c r="MKD125" s="1135"/>
      <c r="MKE125" s="1135"/>
      <c r="MKF125" s="1135"/>
      <c r="MKG125" s="1135"/>
      <c r="MKH125" s="1135"/>
      <c r="MKI125" s="1135"/>
      <c r="MKJ125" s="1135"/>
      <c r="MKK125" s="1135"/>
      <c r="MKL125" s="1135"/>
      <c r="MKM125" s="1135"/>
      <c r="MKN125" s="1135"/>
      <c r="MKO125" s="1135"/>
      <c r="MKP125" s="1135"/>
      <c r="MKQ125" s="1135"/>
      <c r="MKR125" s="1135"/>
      <c r="MKS125" s="1135"/>
      <c r="MKT125" s="1135"/>
      <c r="MKU125" s="1135"/>
      <c r="MKV125" s="1135"/>
      <c r="MKW125" s="1135"/>
      <c r="MKX125" s="1135"/>
      <c r="MKY125" s="1135"/>
      <c r="MKZ125" s="1135"/>
      <c r="MLA125" s="1135"/>
      <c r="MLB125" s="1135"/>
      <c r="MLC125" s="1135"/>
      <c r="MLD125" s="1135"/>
      <c r="MLE125" s="1135"/>
      <c r="MLF125" s="1135"/>
      <c r="MLG125" s="1135"/>
      <c r="MLH125" s="1135"/>
      <c r="MLI125" s="1135"/>
      <c r="MLJ125" s="1135"/>
      <c r="MLK125" s="1135"/>
      <c r="MLL125" s="1135"/>
      <c r="MLM125" s="1135"/>
      <c r="MLN125" s="1135"/>
      <c r="MLO125" s="1135"/>
      <c r="MLP125" s="1135"/>
      <c r="MLQ125" s="1135"/>
      <c r="MLR125" s="1135"/>
      <c r="MLS125" s="1135"/>
      <c r="MLT125" s="1135"/>
      <c r="MLU125" s="1135"/>
      <c r="MLV125" s="1135"/>
      <c r="MLW125" s="1135"/>
      <c r="MLX125" s="1135"/>
      <c r="MLY125" s="1135"/>
      <c r="MLZ125" s="1135"/>
      <c r="MMA125" s="1135"/>
      <c r="MMB125" s="1135"/>
      <c r="MMC125" s="1135"/>
      <c r="MMD125" s="1135"/>
      <c r="MME125" s="1135"/>
      <c r="MMF125" s="1135"/>
      <c r="MMG125" s="1135"/>
      <c r="MMH125" s="1135"/>
      <c r="MMI125" s="1135"/>
      <c r="MMJ125" s="1135"/>
      <c r="MMK125" s="1135"/>
      <c r="MML125" s="1135"/>
      <c r="MMM125" s="1135"/>
      <c r="MMN125" s="1135"/>
      <c r="MMO125" s="1135"/>
      <c r="MMP125" s="1135"/>
      <c r="MMQ125" s="1135"/>
      <c r="MMR125" s="1135"/>
      <c r="MMS125" s="1135"/>
      <c r="MMT125" s="1135"/>
      <c r="MMU125" s="1135"/>
      <c r="MMV125" s="1135"/>
      <c r="MMW125" s="1135"/>
      <c r="MMX125" s="1135"/>
      <c r="MMY125" s="1135"/>
      <c r="MMZ125" s="1135"/>
      <c r="MNA125" s="1135"/>
      <c r="MNB125" s="1135"/>
      <c r="MNC125" s="1135"/>
      <c r="MND125" s="1135"/>
      <c r="MNE125" s="1135"/>
      <c r="MNF125" s="1135"/>
      <c r="MNG125" s="1135"/>
      <c r="MNH125" s="1135"/>
      <c r="MNI125" s="1135"/>
      <c r="MNJ125" s="1135"/>
      <c r="MNK125" s="1135"/>
      <c r="MNL125" s="1135"/>
      <c r="MNM125" s="1135"/>
      <c r="MNN125" s="1135"/>
      <c r="MNO125" s="1135"/>
      <c r="MNP125" s="1135"/>
      <c r="MNQ125" s="1135"/>
      <c r="MNR125" s="1135"/>
      <c r="MNS125" s="1135"/>
      <c r="MNT125" s="1135"/>
      <c r="MNU125" s="1135"/>
      <c r="MNV125" s="1135"/>
      <c r="MNW125" s="1135"/>
      <c r="MNX125" s="1135"/>
      <c r="MNY125" s="1135"/>
      <c r="MNZ125" s="1135"/>
      <c r="MOA125" s="1135"/>
      <c r="MOB125" s="1135"/>
      <c r="MOC125" s="1135"/>
      <c r="MOD125" s="1135"/>
      <c r="MOE125" s="1135"/>
      <c r="MOF125" s="1135"/>
      <c r="MOG125" s="1135"/>
      <c r="MOH125" s="1135"/>
      <c r="MOI125" s="1135"/>
      <c r="MOJ125" s="1135"/>
      <c r="MOK125" s="1135"/>
      <c r="MOL125" s="1135"/>
      <c r="MOM125" s="1135"/>
      <c r="MON125" s="1135"/>
      <c r="MOO125" s="1135"/>
      <c r="MOP125" s="1135"/>
      <c r="MOQ125" s="1135"/>
      <c r="MOR125" s="1135"/>
      <c r="MOS125" s="1135"/>
      <c r="MOT125" s="1135"/>
      <c r="MOU125" s="1135"/>
      <c r="MOV125" s="1135"/>
      <c r="MOW125" s="1135"/>
      <c r="MOX125" s="1135"/>
      <c r="MOY125" s="1135"/>
      <c r="MOZ125" s="1135"/>
      <c r="MPA125" s="1135"/>
      <c r="MPB125" s="1135"/>
      <c r="MPC125" s="1135"/>
      <c r="MPD125" s="1135"/>
      <c r="MPE125" s="1135"/>
      <c r="MPF125" s="1135"/>
      <c r="MPG125" s="1135"/>
      <c r="MPH125" s="1135"/>
      <c r="MPI125" s="1135"/>
      <c r="MPJ125" s="1135"/>
      <c r="MPK125" s="1135"/>
      <c r="MPL125" s="1135"/>
      <c r="MPM125" s="1135"/>
      <c r="MPN125" s="1135"/>
      <c r="MPO125" s="1135"/>
      <c r="MPP125" s="1135"/>
      <c r="MPQ125" s="1135"/>
      <c r="MPR125" s="1135"/>
      <c r="MPS125" s="1135"/>
      <c r="MPT125" s="1135"/>
      <c r="MPU125" s="1135"/>
      <c r="MPV125" s="1135"/>
      <c r="MPW125" s="1135"/>
      <c r="MPX125" s="1135"/>
      <c r="MPY125" s="1135"/>
      <c r="MPZ125" s="1135"/>
      <c r="MQA125" s="1135"/>
      <c r="MQB125" s="1135"/>
      <c r="MQC125" s="1135"/>
      <c r="MQD125" s="1135"/>
      <c r="MQE125" s="1135"/>
      <c r="MQF125" s="1135"/>
      <c r="MQG125" s="1135"/>
      <c r="MQH125" s="1135"/>
      <c r="MQI125" s="1135"/>
      <c r="MQJ125" s="1135"/>
      <c r="MQK125" s="1135"/>
      <c r="MQL125" s="1135"/>
      <c r="MQM125" s="1135"/>
      <c r="MQN125" s="1135"/>
      <c r="MQO125" s="1135"/>
      <c r="MQP125" s="1135"/>
      <c r="MQQ125" s="1135"/>
      <c r="MQR125" s="1135"/>
      <c r="MQS125" s="1135"/>
      <c r="MQT125" s="1135"/>
      <c r="MQU125" s="1135"/>
      <c r="MQV125" s="1135"/>
      <c r="MQW125" s="1135"/>
      <c r="MQX125" s="1135"/>
      <c r="MQY125" s="1135"/>
      <c r="MQZ125" s="1135"/>
      <c r="MRA125" s="1135"/>
      <c r="MRB125" s="1135"/>
      <c r="MRC125" s="1135"/>
      <c r="MRD125" s="1135"/>
      <c r="MRE125" s="1135"/>
      <c r="MRF125" s="1135"/>
      <c r="MRG125" s="1135"/>
      <c r="MRH125" s="1135"/>
      <c r="MRI125" s="1135"/>
      <c r="MRJ125" s="1135"/>
      <c r="MRK125" s="1135"/>
      <c r="MRL125" s="1135"/>
      <c r="MRM125" s="1135"/>
      <c r="MRN125" s="1135"/>
      <c r="MRO125" s="1135"/>
      <c r="MRP125" s="1135"/>
      <c r="MRQ125" s="1135"/>
      <c r="MRR125" s="1135"/>
      <c r="MRS125" s="1135"/>
      <c r="MRT125" s="1135"/>
      <c r="MRU125" s="1135"/>
      <c r="MRV125" s="1135"/>
      <c r="MRW125" s="1135"/>
      <c r="MRX125" s="1135"/>
      <c r="MRY125" s="1135"/>
      <c r="MRZ125" s="1135"/>
      <c r="MSA125" s="1135"/>
      <c r="MSB125" s="1135"/>
      <c r="MSC125" s="1135"/>
      <c r="MSD125" s="1135"/>
      <c r="MSE125" s="1135"/>
      <c r="MSF125" s="1135"/>
      <c r="MSG125" s="1135"/>
      <c r="MSH125" s="1135"/>
      <c r="MSI125" s="1135"/>
      <c r="MSJ125" s="1135"/>
      <c r="MSK125" s="1135"/>
      <c r="MSL125" s="1135"/>
      <c r="MSM125" s="1135"/>
      <c r="MSN125" s="1135"/>
      <c r="MSO125" s="1135"/>
      <c r="MSP125" s="1135"/>
      <c r="MSQ125" s="1135"/>
      <c r="MSR125" s="1135"/>
      <c r="MSS125" s="1135"/>
      <c r="MST125" s="1135"/>
      <c r="MSU125" s="1135"/>
      <c r="MSV125" s="1135"/>
      <c r="MSW125" s="1135"/>
      <c r="MSX125" s="1135"/>
      <c r="MSY125" s="1135"/>
      <c r="MSZ125" s="1135"/>
      <c r="MTA125" s="1135"/>
      <c r="MTB125" s="1135"/>
      <c r="MTC125" s="1135"/>
      <c r="MTD125" s="1135"/>
      <c r="MTE125" s="1135"/>
      <c r="MTF125" s="1135"/>
      <c r="MTG125" s="1135"/>
      <c r="MTH125" s="1135"/>
      <c r="MTI125" s="1135"/>
      <c r="MTJ125" s="1135"/>
      <c r="MTK125" s="1135"/>
      <c r="MTL125" s="1135"/>
      <c r="MTM125" s="1135"/>
      <c r="MTN125" s="1135"/>
      <c r="MTO125" s="1135"/>
      <c r="MTP125" s="1135"/>
      <c r="MTQ125" s="1135"/>
      <c r="MTR125" s="1135"/>
      <c r="MTS125" s="1135"/>
      <c r="MTT125" s="1135"/>
      <c r="MTU125" s="1135"/>
      <c r="MTV125" s="1135"/>
      <c r="MTW125" s="1135"/>
      <c r="MTX125" s="1135"/>
      <c r="MTY125" s="1135"/>
      <c r="MTZ125" s="1135"/>
      <c r="MUA125" s="1135"/>
      <c r="MUB125" s="1135"/>
      <c r="MUC125" s="1135"/>
      <c r="MUD125" s="1135"/>
      <c r="MUE125" s="1135"/>
      <c r="MUF125" s="1135"/>
      <c r="MUG125" s="1135"/>
      <c r="MUH125" s="1135"/>
      <c r="MUI125" s="1135"/>
      <c r="MUJ125" s="1135"/>
      <c r="MUK125" s="1135"/>
      <c r="MUL125" s="1135"/>
      <c r="MUM125" s="1135"/>
      <c r="MUN125" s="1135"/>
      <c r="MUO125" s="1135"/>
      <c r="MUP125" s="1135"/>
      <c r="MUQ125" s="1135"/>
      <c r="MUR125" s="1135"/>
      <c r="MUS125" s="1135"/>
      <c r="MUT125" s="1135"/>
      <c r="MUU125" s="1135"/>
      <c r="MUV125" s="1135"/>
      <c r="MUW125" s="1135"/>
      <c r="MUX125" s="1135"/>
      <c r="MUY125" s="1135"/>
      <c r="MUZ125" s="1135"/>
      <c r="MVA125" s="1135"/>
      <c r="MVB125" s="1135"/>
      <c r="MVC125" s="1135"/>
      <c r="MVD125" s="1135"/>
      <c r="MVE125" s="1135"/>
      <c r="MVF125" s="1135"/>
      <c r="MVG125" s="1135"/>
      <c r="MVH125" s="1135"/>
      <c r="MVI125" s="1135"/>
      <c r="MVJ125" s="1135"/>
      <c r="MVK125" s="1135"/>
      <c r="MVL125" s="1135"/>
      <c r="MVM125" s="1135"/>
      <c r="MVN125" s="1135"/>
      <c r="MVO125" s="1135"/>
      <c r="MVP125" s="1135"/>
      <c r="MVQ125" s="1135"/>
      <c r="MVR125" s="1135"/>
      <c r="MVS125" s="1135"/>
      <c r="MVT125" s="1135"/>
      <c r="MVU125" s="1135"/>
      <c r="MVV125" s="1135"/>
      <c r="MVW125" s="1135"/>
      <c r="MVX125" s="1135"/>
      <c r="MVY125" s="1135"/>
      <c r="MVZ125" s="1135"/>
      <c r="MWA125" s="1135"/>
      <c r="MWB125" s="1135"/>
      <c r="MWC125" s="1135"/>
      <c r="MWD125" s="1135"/>
      <c r="MWE125" s="1135"/>
      <c r="MWF125" s="1135"/>
      <c r="MWG125" s="1135"/>
      <c r="MWH125" s="1135"/>
      <c r="MWI125" s="1135"/>
      <c r="MWJ125" s="1135"/>
      <c r="MWK125" s="1135"/>
      <c r="MWL125" s="1135"/>
      <c r="MWM125" s="1135"/>
      <c r="MWN125" s="1135"/>
      <c r="MWO125" s="1135"/>
      <c r="MWP125" s="1135"/>
      <c r="MWQ125" s="1135"/>
      <c r="MWR125" s="1135"/>
      <c r="MWS125" s="1135"/>
      <c r="MWT125" s="1135"/>
      <c r="MWU125" s="1135"/>
      <c r="MWV125" s="1135"/>
      <c r="MWW125" s="1135"/>
      <c r="MWX125" s="1135"/>
      <c r="MWY125" s="1135"/>
      <c r="MWZ125" s="1135"/>
      <c r="MXA125" s="1135"/>
      <c r="MXB125" s="1135"/>
      <c r="MXC125" s="1135"/>
      <c r="MXD125" s="1135"/>
      <c r="MXE125" s="1135"/>
      <c r="MXF125" s="1135"/>
      <c r="MXG125" s="1135"/>
      <c r="MXH125" s="1135"/>
      <c r="MXI125" s="1135"/>
      <c r="MXJ125" s="1135"/>
      <c r="MXK125" s="1135"/>
      <c r="MXL125" s="1135"/>
      <c r="MXM125" s="1135"/>
      <c r="MXN125" s="1135"/>
      <c r="MXO125" s="1135"/>
      <c r="MXP125" s="1135"/>
      <c r="MXQ125" s="1135"/>
      <c r="MXR125" s="1135"/>
      <c r="MXS125" s="1135"/>
      <c r="MXT125" s="1135"/>
      <c r="MXU125" s="1135"/>
      <c r="MXV125" s="1135"/>
      <c r="MXW125" s="1135"/>
      <c r="MXX125" s="1135"/>
      <c r="MXY125" s="1135"/>
      <c r="MXZ125" s="1135"/>
      <c r="MYA125" s="1135"/>
      <c r="MYB125" s="1135"/>
      <c r="MYC125" s="1135"/>
      <c r="MYD125" s="1135"/>
      <c r="MYE125" s="1135"/>
      <c r="MYF125" s="1135"/>
      <c r="MYG125" s="1135"/>
      <c r="MYH125" s="1135"/>
      <c r="MYI125" s="1135"/>
      <c r="MYJ125" s="1135"/>
      <c r="MYK125" s="1135"/>
      <c r="MYL125" s="1135"/>
      <c r="MYM125" s="1135"/>
      <c r="MYN125" s="1135"/>
      <c r="MYO125" s="1135"/>
      <c r="MYP125" s="1135"/>
      <c r="MYQ125" s="1135"/>
      <c r="MYR125" s="1135"/>
      <c r="MYS125" s="1135"/>
      <c r="MYT125" s="1135"/>
      <c r="MYU125" s="1135"/>
      <c r="MYV125" s="1135"/>
      <c r="MYW125" s="1135"/>
      <c r="MYX125" s="1135"/>
      <c r="MYY125" s="1135"/>
      <c r="MYZ125" s="1135"/>
      <c r="MZA125" s="1135"/>
      <c r="MZB125" s="1135"/>
      <c r="MZC125" s="1135"/>
      <c r="MZD125" s="1135"/>
      <c r="MZE125" s="1135"/>
      <c r="MZF125" s="1135"/>
      <c r="MZG125" s="1135"/>
      <c r="MZH125" s="1135"/>
      <c r="MZI125" s="1135"/>
      <c r="MZJ125" s="1135"/>
      <c r="MZK125" s="1135"/>
      <c r="MZL125" s="1135"/>
      <c r="MZM125" s="1135"/>
      <c r="MZN125" s="1135"/>
      <c r="MZO125" s="1135"/>
      <c r="MZP125" s="1135"/>
      <c r="MZQ125" s="1135"/>
      <c r="MZR125" s="1135"/>
      <c r="MZS125" s="1135"/>
      <c r="MZT125" s="1135"/>
      <c r="MZU125" s="1135"/>
      <c r="MZV125" s="1135"/>
      <c r="MZW125" s="1135"/>
      <c r="MZX125" s="1135"/>
      <c r="MZY125" s="1135"/>
      <c r="MZZ125" s="1135"/>
      <c r="NAA125" s="1135"/>
      <c r="NAB125" s="1135"/>
      <c r="NAC125" s="1135"/>
      <c r="NAD125" s="1135"/>
      <c r="NAE125" s="1135"/>
      <c r="NAF125" s="1135"/>
      <c r="NAG125" s="1135"/>
      <c r="NAH125" s="1135"/>
      <c r="NAI125" s="1135"/>
      <c r="NAJ125" s="1135"/>
      <c r="NAK125" s="1135"/>
      <c r="NAL125" s="1135"/>
      <c r="NAM125" s="1135"/>
      <c r="NAN125" s="1135"/>
      <c r="NAO125" s="1135"/>
      <c r="NAP125" s="1135"/>
      <c r="NAQ125" s="1135"/>
      <c r="NAR125" s="1135"/>
      <c r="NAS125" s="1135"/>
      <c r="NAT125" s="1135"/>
      <c r="NAU125" s="1135"/>
      <c r="NAV125" s="1135"/>
      <c r="NAW125" s="1135"/>
      <c r="NAX125" s="1135"/>
      <c r="NAY125" s="1135"/>
      <c r="NAZ125" s="1135"/>
      <c r="NBA125" s="1135"/>
      <c r="NBB125" s="1135"/>
      <c r="NBC125" s="1135"/>
      <c r="NBD125" s="1135"/>
      <c r="NBE125" s="1135"/>
      <c r="NBF125" s="1135"/>
      <c r="NBG125" s="1135"/>
      <c r="NBH125" s="1135"/>
      <c r="NBI125" s="1135"/>
      <c r="NBJ125" s="1135"/>
      <c r="NBK125" s="1135"/>
      <c r="NBL125" s="1135"/>
      <c r="NBM125" s="1135"/>
      <c r="NBN125" s="1135"/>
      <c r="NBO125" s="1135"/>
      <c r="NBP125" s="1135"/>
      <c r="NBQ125" s="1135"/>
      <c r="NBR125" s="1135"/>
      <c r="NBS125" s="1135"/>
      <c r="NBT125" s="1135"/>
      <c r="NBU125" s="1135"/>
      <c r="NBV125" s="1135"/>
      <c r="NBW125" s="1135"/>
      <c r="NBX125" s="1135"/>
      <c r="NBY125" s="1135"/>
      <c r="NBZ125" s="1135"/>
      <c r="NCA125" s="1135"/>
      <c r="NCB125" s="1135"/>
      <c r="NCC125" s="1135"/>
      <c r="NCD125" s="1135"/>
      <c r="NCE125" s="1135"/>
      <c r="NCF125" s="1135"/>
      <c r="NCG125" s="1135"/>
      <c r="NCH125" s="1135"/>
      <c r="NCI125" s="1135"/>
      <c r="NCJ125" s="1135"/>
      <c r="NCK125" s="1135"/>
      <c r="NCL125" s="1135"/>
      <c r="NCM125" s="1135"/>
      <c r="NCN125" s="1135"/>
      <c r="NCO125" s="1135"/>
      <c r="NCP125" s="1135"/>
      <c r="NCQ125" s="1135"/>
      <c r="NCR125" s="1135"/>
      <c r="NCS125" s="1135"/>
      <c r="NCT125" s="1135"/>
      <c r="NCU125" s="1135"/>
      <c r="NCV125" s="1135"/>
      <c r="NCW125" s="1135"/>
      <c r="NCX125" s="1135"/>
      <c r="NCY125" s="1135"/>
      <c r="NCZ125" s="1135"/>
      <c r="NDA125" s="1135"/>
      <c r="NDB125" s="1135"/>
      <c r="NDC125" s="1135"/>
      <c r="NDD125" s="1135"/>
      <c r="NDE125" s="1135"/>
      <c r="NDF125" s="1135"/>
      <c r="NDG125" s="1135"/>
      <c r="NDH125" s="1135"/>
      <c r="NDI125" s="1135"/>
      <c r="NDJ125" s="1135"/>
      <c r="NDK125" s="1135"/>
      <c r="NDL125" s="1135"/>
      <c r="NDM125" s="1135"/>
      <c r="NDN125" s="1135"/>
      <c r="NDO125" s="1135"/>
      <c r="NDP125" s="1135"/>
      <c r="NDQ125" s="1135"/>
      <c r="NDR125" s="1135"/>
      <c r="NDS125" s="1135"/>
      <c r="NDT125" s="1135"/>
      <c r="NDU125" s="1135"/>
      <c r="NDV125" s="1135"/>
      <c r="NDW125" s="1135"/>
      <c r="NDX125" s="1135"/>
      <c r="NDY125" s="1135"/>
      <c r="NDZ125" s="1135"/>
      <c r="NEA125" s="1135"/>
      <c r="NEB125" s="1135"/>
      <c r="NEC125" s="1135"/>
      <c r="NED125" s="1135"/>
      <c r="NEE125" s="1135"/>
      <c r="NEF125" s="1135"/>
      <c r="NEG125" s="1135"/>
      <c r="NEH125" s="1135"/>
      <c r="NEI125" s="1135"/>
      <c r="NEJ125" s="1135"/>
      <c r="NEK125" s="1135"/>
      <c r="NEL125" s="1135"/>
      <c r="NEM125" s="1135"/>
      <c r="NEN125" s="1135"/>
      <c r="NEO125" s="1135"/>
      <c r="NEP125" s="1135"/>
      <c r="NEQ125" s="1135"/>
      <c r="NER125" s="1135"/>
      <c r="NES125" s="1135"/>
      <c r="NET125" s="1135"/>
      <c r="NEU125" s="1135"/>
      <c r="NEV125" s="1135"/>
      <c r="NEW125" s="1135"/>
      <c r="NEX125" s="1135"/>
      <c r="NEY125" s="1135"/>
      <c r="NEZ125" s="1135"/>
      <c r="NFA125" s="1135"/>
      <c r="NFB125" s="1135"/>
      <c r="NFC125" s="1135"/>
      <c r="NFD125" s="1135"/>
      <c r="NFE125" s="1135"/>
      <c r="NFF125" s="1135"/>
      <c r="NFG125" s="1135"/>
      <c r="NFH125" s="1135"/>
      <c r="NFI125" s="1135"/>
      <c r="NFJ125" s="1135"/>
      <c r="NFK125" s="1135"/>
      <c r="NFL125" s="1135"/>
      <c r="NFM125" s="1135"/>
      <c r="NFN125" s="1135"/>
      <c r="NFO125" s="1135"/>
      <c r="NFP125" s="1135"/>
      <c r="NFQ125" s="1135"/>
      <c r="NFR125" s="1135"/>
      <c r="NFS125" s="1135"/>
      <c r="NFT125" s="1135"/>
      <c r="NFU125" s="1135"/>
      <c r="NFV125" s="1135"/>
      <c r="NFW125" s="1135"/>
      <c r="NFX125" s="1135"/>
      <c r="NFY125" s="1135"/>
      <c r="NFZ125" s="1135"/>
      <c r="NGA125" s="1135"/>
      <c r="NGB125" s="1135"/>
      <c r="NGC125" s="1135"/>
      <c r="NGD125" s="1135"/>
      <c r="NGE125" s="1135"/>
      <c r="NGF125" s="1135"/>
      <c r="NGG125" s="1135"/>
      <c r="NGH125" s="1135"/>
      <c r="NGI125" s="1135"/>
      <c r="NGJ125" s="1135"/>
      <c r="NGK125" s="1135"/>
      <c r="NGL125" s="1135"/>
      <c r="NGM125" s="1135"/>
      <c r="NGN125" s="1135"/>
      <c r="NGO125" s="1135"/>
      <c r="NGP125" s="1135"/>
      <c r="NGQ125" s="1135"/>
      <c r="NGR125" s="1135"/>
      <c r="NGS125" s="1135"/>
      <c r="NGT125" s="1135"/>
      <c r="NGU125" s="1135"/>
      <c r="NGV125" s="1135"/>
      <c r="NGW125" s="1135"/>
      <c r="NGX125" s="1135"/>
      <c r="NGY125" s="1135"/>
      <c r="NGZ125" s="1135"/>
      <c r="NHA125" s="1135"/>
      <c r="NHB125" s="1135"/>
      <c r="NHC125" s="1135"/>
      <c r="NHD125" s="1135"/>
      <c r="NHE125" s="1135"/>
      <c r="NHF125" s="1135"/>
      <c r="NHG125" s="1135"/>
      <c r="NHH125" s="1135"/>
      <c r="NHI125" s="1135"/>
      <c r="NHJ125" s="1135"/>
      <c r="NHK125" s="1135"/>
      <c r="NHL125" s="1135"/>
      <c r="NHM125" s="1135"/>
      <c r="NHN125" s="1135"/>
      <c r="NHO125" s="1135"/>
      <c r="NHP125" s="1135"/>
      <c r="NHQ125" s="1135"/>
      <c r="NHR125" s="1135"/>
      <c r="NHS125" s="1135"/>
      <c r="NHT125" s="1135"/>
      <c r="NHU125" s="1135"/>
      <c r="NHV125" s="1135"/>
      <c r="NHW125" s="1135"/>
      <c r="NHX125" s="1135"/>
      <c r="NHY125" s="1135"/>
      <c r="NHZ125" s="1135"/>
      <c r="NIA125" s="1135"/>
      <c r="NIB125" s="1135"/>
      <c r="NIC125" s="1135"/>
      <c r="NID125" s="1135"/>
      <c r="NIE125" s="1135"/>
      <c r="NIF125" s="1135"/>
      <c r="NIG125" s="1135"/>
      <c r="NIH125" s="1135"/>
      <c r="NII125" s="1135"/>
      <c r="NIJ125" s="1135"/>
      <c r="NIK125" s="1135"/>
      <c r="NIL125" s="1135"/>
      <c r="NIM125" s="1135"/>
      <c r="NIN125" s="1135"/>
      <c r="NIO125" s="1135"/>
      <c r="NIP125" s="1135"/>
      <c r="NIQ125" s="1135"/>
      <c r="NIR125" s="1135"/>
      <c r="NIS125" s="1135"/>
      <c r="NIT125" s="1135"/>
      <c r="NIU125" s="1135"/>
      <c r="NIV125" s="1135"/>
      <c r="NIW125" s="1135"/>
      <c r="NIX125" s="1135"/>
      <c r="NIY125" s="1135"/>
      <c r="NIZ125" s="1135"/>
      <c r="NJA125" s="1135"/>
      <c r="NJB125" s="1135"/>
      <c r="NJC125" s="1135"/>
      <c r="NJD125" s="1135"/>
      <c r="NJE125" s="1135"/>
      <c r="NJF125" s="1135"/>
      <c r="NJG125" s="1135"/>
      <c r="NJH125" s="1135"/>
      <c r="NJI125" s="1135"/>
      <c r="NJJ125" s="1135"/>
      <c r="NJK125" s="1135"/>
      <c r="NJL125" s="1135"/>
      <c r="NJM125" s="1135"/>
      <c r="NJN125" s="1135"/>
      <c r="NJO125" s="1135"/>
      <c r="NJP125" s="1135"/>
      <c r="NJQ125" s="1135"/>
      <c r="NJR125" s="1135"/>
      <c r="NJS125" s="1135"/>
      <c r="NJT125" s="1135"/>
      <c r="NJU125" s="1135"/>
      <c r="NJV125" s="1135"/>
      <c r="NJW125" s="1135"/>
      <c r="NJX125" s="1135"/>
      <c r="NJY125" s="1135"/>
      <c r="NJZ125" s="1135"/>
      <c r="NKA125" s="1135"/>
      <c r="NKB125" s="1135"/>
      <c r="NKC125" s="1135"/>
      <c r="NKD125" s="1135"/>
      <c r="NKE125" s="1135"/>
      <c r="NKF125" s="1135"/>
      <c r="NKG125" s="1135"/>
      <c r="NKH125" s="1135"/>
      <c r="NKI125" s="1135"/>
      <c r="NKJ125" s="1135"/>
      <c r="NKK125" s="1135"/>
      <c r="NKL125" s="1135"/>
      <c r="NKM125" s="1135"/>
      <c r="NKN125" s="1135"/>
      <c r="NKO125" s="1135"/>
      <c r="NKP125" s="1135"/>
      <c r="NKQ125" s="1135"/>
      <c r="NKR125" s="1135"/>
      <c r="NKS125" s="1135"/>
      <c r="NKT125" s="1135"/>
      <c r="NKU125" s="1135"/>
      <c r="NKV125" s="1135"/>
      <c r="NKW125" s="1135"/>
      <c r="NKX125" s="1135"/>
      <c r="NKY125" s="1135"/>
      <c r="NKZ125" s="1135"/>
      <c r="NLA125" s="1135"/>
      <c r="NLB125" s="1135"/>
      <c r="NLC125" s="1135"/>
      <c r="NLD125" s="1135"/>
      <c r="NLE125" s="1135"/>
      <c r="NLF125" s="1135"/>
      <c r="NLG125" s="1135"/>
      <c r="NLH125" s="1135"/>
      <c r="NLI125" s="1135"/>
      <c r="NLJ125" s="1135"/>
      <c r="NLK125" s="1135"/>
      <c r="NLL125" s="1135"/>
      <c r="NLM125" s="1135"/>
      <c r="NLN125" s="1135"/>
      <c r="NLO125" s="1135"/>
      <c r="NLP125" s="1135"/>
      <c r="NLQ125" s="1135"/>
      <c r="NLR125" s="1135"/>
      <c r="NLS125" s="1135"/>
      <c r="NLT125" s="1135"/>
      <c r="NLU125" s="1135"/>
      <c r="NLV125" s="1135"/>
      <c r="NLW125" s="1135"/>
      <c r="NLX125" s="1135"/>
      <c r="NLY125" s="1135"/>
      <c r="NLZ125" s="1135"/>
      <c r="NMA125" s="1135"/>
      <c r="NMB125" s="1135"/>
      <c r="NMC125" s="1135"/>
      <c r="NMD125" s="1135"/>
      <c r="NME125" s="1135"/>
      <c r="NMF125" s="1135"/>
      <c r="NMG125" s="1135"/>
      <c r="NMH125" s="1135"/>
      <c r="NMI125" s="1135"/>
      <c r="NMJ125" s="1135"/>
      <c r="NMK125" s="1135"/>
      <c r="NML125" s="1135"/>
      <c r="NMM125" s="1135"/>
      <c r="NMN125" s="1135"/>
      <c r="NMO125" s="1135"/>
      <c r="NMP125" s="1135"/>
      <c r="NMQ125" s="1135"/>
      <c r="NMR125" s="1135"/>
      <c r="NMS125" s="1135"/>
      <c r="NMT125" s="1135"/>
      <c r="NMU125" s="1135"/>
      <c r="NMV125" s="1135"/>
      <c r="NMW125" s="1135"/>
      <c r="NMX125" s="1135"/>
      <c r="NMY125" s="1135"/>
      <c r="NMZ125" s="1135"/>
      <c r="NNA125" s="1135"/>
      <c r="NNB125" s="1135"/>
      <c r="NNC125" s="1135"/>
      <c r="NND125" s="1135"/>
      <c r="NNE125" s="1135"/>
      <c r="NNF125" s="1135"/>
      <c r="NNG125" s="1135"/>
      <c r="NNH125" s="1135"/>
      <c r="NNI125" s="1135"/>
      <c r="NNJ125" s="1135"/>
      <c r="NNK125" s="1135"/>
      <c r="NNL125" s="1135"/>
      <c r="NNM125" s="1135"/>
      <c r="NNN125" s="1135"/>
      <c r="NNO125" s="1135"/>
      <c r="NNP125" s="1135"/>
      <c r="NNQ125" s="1135"/>
      <c r="NNR125" s="1135"/>
      <c r="NNS125" s="1135"/>
      <c r="NNT125" s="1135"/>
      <c r="NNU125" s="1135"/>
      <c r="NNV125" s="1135"/>
      <c r="NNW125" s="1135"/>
      <c r="NNX125" s="1135"/>
      <c r="NNY125" s="1135"/>
      <c r="NNZ125" s="1135"/>
      <c r="NOA125" s="1135"/>
      <c r="NOB125" s="1135"/>
      <c r="NOC125" s="1135"/>
      <c r="NOD125" s="1135"/>
      <c r="NOE125" s="1135"/>
      <c r="NOF125" s="1135"/>
      <c r="NOG125" s="1135"/>
      <c r="NOH125" s="1135"/>
      <c r="NOI125" s="1135"/>
      <c r="NOJ125" s="1135"/>
      <c r="NOK125" s="1135"/>
      <c r="NOL125" s="1135"/>
      <c r="NOM125" s="1135"/>
      <c r="NON125" s="1135"/>
      <c r="NOO125" s="1135"/>
      <c r="NOP125" s="1135"/>
      <c r="NOQ125" s="1135"/>
      <c r="NOR125" s="1135"/>
      <c r="NOS125" s="1135"/>
      <c r="NOT125" s="1135"/>
      <c r="NOU125" s="1135"/>
      <c r="NOV125" s="1135"/>
      <c r="NOW125" s="1135"/>
      <c r="NOX125" s="1135"/>
      <c r="NOY125" s="1135"/>
      <c r="NOZ125" s="1135"/>
      <c r="NPA125" s="1135"/>
      <c r="NPB125" s="1135"/>
      <c r="NPC125" s="1135"/>
      <c r="NPD125" s="1135"/>
      <c r="NPE125" s="1135"/>
      <c r="NPF125" s="1135"/>
      <c r="NPG125" s="1135"/>
      <c r="NPH125" s="1135"/>
      <c r="NPI125" s="1135"/>
      <c r="NPJ125" s="1135"/>
      <c r="NPK125" s="1135"/>
      <c r="NPL125" s="1135"/>
      <c r="NPM125" s="1135"/>
      <c r="NPN125" s="1135"/>
      <c r="NPO125" s="1135"/>
      <c r="NPP125" s="1135"/>
      <c r="NPQ125" s="1135"/>
      <c r="NPR125" s="1135"/>
      <c r="NPS125" s="1135"/>
      <c r="NPT125" s="1135"/>
      <c r="NPU125" s="1135"/>
      <c r="NPV125" s="1135"/>
      <c r="NPW125" s="1135"/>
      <c r="NPX125" s="1135"/>
      <c r="NPY125" s="1135"/>
      <c r="NPZ125" s="1135"/>
      <c r="NQA125" s="1135"/>
      <c r="NQB125" s="1135"/>
      <c r="NQC125" s="1135"/>
      <c r="NQD125" s="1135"/>
      <c r="NQE125" s="1135"/>
      <c r="NQF125" s="1135"/>
      <c r="NQG125" s="1135"/>
      <c r="NQH125" s="1135"/>
      <c r="NQI125" s="1135"/>
      <c r="NQJ125" s="1135"/>
      <c r="NQK125" s="1135"/>
      <c r="NQL125" s="1135"/>
      <c r="NQM125" s="1135"/>
      <c r="NQN125" s="1135"/>
      <c r="NQO125" s="1135"/>
      <c r="NQP125" s="1135"/>
      <c r="NQQ125" s="1135"/>
      <c r="NQR125" s="1135"/>
      <c r="NQS125" s="1135"/>
      <c r="NQT125" s="1135"/>
      <c r="NQU125" s="1135"/>
      <c r="NQV125" s="1135"/>
      <c r="NQW125" s="1135"/>
      <c r="NQX125" s="1135"/>
      <c r="NQY125" s="1135"/>
      <c r="NQZ125" s="1135"/>
      <c r="NRA125" s="1135"/>
      <c r="NRB125" s="1135"/>
      <c r="NRC125" s="1135"/>
      <c r="NRD125" s="1135"/>
      <c r="NRE125" s="1135"/>
      <c r="NRF125" s="1135"/>
      <c r="NRG125" s="1135"/>
      <c r="NRH125" s="1135"/>
      <c r="NRI125" s="1135"/>
      <c r="NRJ125" s="1135"/>
      <c r="NRK125" s="1135"/>
      <c r="NRL125" s="1135"/>
      <c r="NRM125" s="1135"/>
      <c r="NRN125" s="1135"/>
      <c r="NRO125" s="1135"/>
      <c r="NRP125" s="1135"/>
      <c r="NRQ125" s="1135"/>
      <c r="NRR125" s="1135"/>
      <c r="NRS125" s="1135"/>
      <c r="NRT125" s="1135"/>
      <c r="NRU125" s="1135"/>
      <c r="NRV125" s="1135"/>
      <c r="NRW125" s="1135"/>
      <c r="NRX125" s="1135"/>
      <c r="NRY125" s="1135"/>
      <c r="NRZ125" s="1135"/>
      <c r="NSA125" s="1135"/>
      <c r="NSB125" s="1135"/>
      <c r="NSC125" s="1135"/>
      <c r="NSD125" s="1135"/>
      <c r="NSE125" s="1135"/>
      <c r="NSF125" s="1135"/>
      <c r="NSG125" s="1135"/>
      <c r="NSH125" s="1135"/>
      <c r="NSI125" s="1135"/>
      <c r="NSJ125" s="1135"/>
      <c r="NSK125" s="1135"/>
      <c r="NSL125" s="1135"/>
      <c r="NSM125" s="1135"/>
      <c r="NSN125" s="1135"/>
      <c r="NSO125" s="1135"/>
      <c r="NSP125" s="1135"/>
      <c r="NSQ125" s="1135"/>
      <c r="NSR125" s="1135"/>
      <c r="NSS125" s="1135"/>
      <c r="NST125" s="1135"/>
      <c r="NSU125" s="1135"/>
      <c r="NSV125" s="1135"/>
      <c r="NSW125" s="1135"/>
      <c r="NSX125" s="1135"/>
      <c r="NSY125" s="1135"/>
      <c r="NSZ125" s="1135"/>
      <c r="NTA125" s="1135"/>
      <c r="NTB125" s="1135"/>
      <c r="NTC125" s="1135"/>
      <c r="NTD125" s="1135"/>
      <c r="NTE125" s="1135"/>
      <c r="NTF125" s="1135"/>
      <c r="NTG125" s="1135"/>
      <c r="NTH125" s="1135"/>
      <c r="NTI125" s="1135"/>
      <c r="NTJ125" s="1135"/>
      <c r="NTK125" s="1135"/>
      <c r="NTL125" s="1135"/>
      <c r="NTM125" s="1135"/>
      <c r="NTN125" s="1135"/>
      <c r="NTO125" s="1135"/>
      <c r="NTP125" s="1135"/>
      <c r="NTQ125" s="1135"/>
      <c r="NTR125" s="1135"/>
      <c r="NTS125" s="1135"/>
      <c r="NTT125" s="1135"/>
      <c r="NTU125" s="1135"/>
      <c r="NTV125" s="1135"/>
      <c r="NTW125" s="1135"/>
      <c r="NTX125" s="1135"/>
      <c r="NTY125" s="1135"/>
      <c r="NTZ125" s="1135"/>
      <c r="NUA125" s="1135"/>
      <c r="NUB125" s="1135"/>
      <c r="NUC125" s="1135"/>
      <c r="NUD125" s="1135"/>
      <c r="NUE125" s="1135"/>
      <c r="NUF125" s="1135"/>
      <c r="NUG125" s="1135"/>
      <c r="NUH125" s="1135"/>
      <c r="NUI125" s="1135"/>
      <c r="NUJ125" s="1135"/>
      <c r="NUK125" s="1135"/>
      <c r="NUL125" s="1135"/>
      <c r="NUM125" s="1135"/>
      <c r="NUN125" s="1135"/>
      <c r="NUO125" s="1135"/>
      <c r="NUP125" s="1135"/>
      <c r="NUQ125" s="1135"/>
      <c r="NUR125" s="1135"/>
      <c r="NUS125" s="1135"/>
      <c r="NUT125" s="1135"/>
      <c r="NUU125" s="1135"/>
      <c r="NUV125" s="1135"/>
      <c r="NUW125" s="1135"/>
      <c r="NUX125" s="1135"/>
      <c r="NUY125" s="1135"/>
      <c r="NUZ125" s="1135"/>
      <c r="NVA125" s="1135"/>
      <c r="NVB125" s="1135"/>
      <c r="NVC125" s="1135"/>
      <c r="NVD125" s="1135"/>
      <c r="NVE125" s="1135"/>
      <c r="NVF125" s="1135"/>
      <c r="NVG125" s="1135"/>
      <c r="NVH125" s="1135"/>
      <c r="NVI125" s="1135"/>
      <c r="NVJ125" s="1135"/>
      <c r="NVK125" s="1135"/>
      <c r="NVL125" s="1135"/>
      <c r="NVM125" s="1135"/>
      <c r="NVN125" s="1135"/>
      <c r="NVO125" s="1135"/>
      <c r="NVP125" s="1135"/>
      <c r="NVQ125" s="1135"/>
      <c r="NVR125" s="1135"/>
      <c r="NVS125" s="1135"/>
      <c r="NVT125" s="1135"/>
      <c r="NVU125" s="1135"/>
      <c r="NVV125" s="1135"/>
      <c r="NVW125" s="1135"/>
      <c r="NVX125" s="1135"/>
      <c r="NVY125" s="1135"/>
      <c r="NVZ125" s="1135"/>
      <c r="NWA125" s="1135"/>
      <c r="NWB125" s="1135"/>
      <c r="NWC125" s="1135"/>
      <c r="NWD125" s="1135"/>
      <c r="NWE125" s="1135"/>
      <c r="NWF125" s="1135"/>
      <c r="NWG125" s="1135"/>
      <c r="NWH125" s="1135"/>
      <c r="NWI125" s="1135"/>
      <c r="NWJ125" s="1135"/>
      <c r="NWK125" s="1135"/>
      <c r="NWL125" s="1135"/>
      <c r="NWM125" s="1135"/>
      <c r="NWN125" s="1135"/>
      <c r="NWO125" s="1135"/>
      <c r="NWP125" s="1135"/>
      <c r="NWQ125" s="1135"/>
      <c r="NWR125" s="1135"/>
      <c r="NWS125" s="1135"/>
      <c r="NWT125" s="1135"/>
      <c r="NWU125" s="1135"/>
      <c r="NWV125" s="1135"/>
      <c r="NWW125" s="1135"/>
      <c r="NWX125" s="1135"/>
      <c r="NWY125" s="1135"/>
      <c r="NWZ125" s="1135"/>
      <c r="NXA125" s="1135"/>
      <c r="NXB125" s="1135"/>
      <c r="NXC125" s="1135"/>
      <c r="NXD125" s="1135"/>
      <c r="NXE125" s="1135"/>
      <c r="NXF125" s="1135"/>
      <c r="NXG125" s="1135"/>
      <c r="NXH125" s="1135"/>
      <c r="NXI125" s="1135"/>
      <c r="NXJ125" s="1135"/>
      <c r="NXK125" s="1135"/>
      <c r="NXL125" s="1135"/>
      <c r="NXM125" s="1135"/>
      <c r="NXN125" s="1135"/>
      <c r="NXO125" s="1135"/>
      <c r="NXP125" s="1135"/>
      <c r="NXQ125" s="1135"/>
      <c r="NXR125" s="1135"/>
      <c r="NXS125" s="1135"/>
      <c r="NXT125" s="1135"/>
      <c r="NXU125" s="1135"/>
      <c r="NXV125" s="1135"/>
      <c r="NXW125" s="1135"/>
      <c r="NXX125" s="1135"/>
      <c r="NXY125" s="1135"/>
      <c r="NXZ125" s="1135"/>
      <c r="NYA125" s="1135"/>
      <c r="NYB125" s="1135"/>
      <c r="NYC125" s="1135"/>
      <c r="NYD125" s="1135"/>
      <c r="NYE125" s="1135"/>
      <c r="NYF125" s="1135"/>
      <c r="NYG125" s="1135"/>
      <c r="NYH125" s="1135"/>
      <c r="NYI125" s="1135"/>
      <c r="NYJ125" s="1135"/>
      <c r="NYK125" s="1135"/>
      <c r="NYL125" s="1135"/>
      <c r="NYM125" s="1135"/>
      <c r="NYN125" s="1135"/>
      <c r="NYO125" s="1135"/>
      <c r="NYP125" s="1135"/>
      <c r="NYQ125" s="1135"/>
      <c r="NYR125" s="1135"/>
      <c r="NYS125" s="1135"/>
      <c r="NYT125" s="1135"/>
      <c r="NYU125" s="1135"/>
      <c r="NYV125" s="1135"/>
      <c r="NYW125" s="1135"/>
      <c r="NYX125" s="1135"/>
      <c r="NYY125" s="1135"/>
      <c r="NYZ125" s="1135"/>
      <c r="NZA125" s="1135"/>
      <c r="NZB125" s="1135"/>
      <c r="NZC125" s="1135"/>
      <c r="NZD125" s="1135"/>
      <c r="NZE125" s="1135"/>
      <c r="NZF125" s="1135"/>
      <c r="NZG125" s="1135"/>
      <c r="NZH125" s="1135"/>
      <c r="NZI125" s="1135"/>
      <c r="NZJ125" s="1135"/>
      <c r="NZK125" s="1135"/>
      <c r="NZL125" s="1135"/>
      <c r="NZM125" s="1135"/>
      <c r="NZN125" s="1135"/>
      <c r="NZO125" s="1135"/>
      <c r="NZP125" s="1135"/>
      <c r="NZQ125" s="1135"/>
      <c r="NZR125" s="1135"/>
      <c r="NZS125" s="1135"/>
      <c r="NZT125" s="1135"/>
      <c r="NZU125" s="1135"/>
      <c r="NZV125" s="1135"/>
      <c r="NZW125" s="1135"/>
      <c r="NZX125" s="1135"/>
      <c r="NZY125" s="1135"/>
      <c r="NZZ125" s="1135"/>
      <c r="OAA125" s="1135"/>
      <c r="OAB125" s="1135"/>
      <c r="OAC125" s="1135"/>
      <c r="OAD125" s="1135"/>
      <c r="OAE125" s="1135"/>
      <c r="OAF125" s="1135"/>
      <c r="OAG125" s="1135"/>
      <c r="OAH125" s="1135"/>
      <c r="OAI125" s="1135"/>
      <c r="OAJ125" s="1135"/>
      <c r="OAK125" s="1135"/>
      <c r="OAL125" s="1135"/>
      <c r="OAM125" s="1135"/>
      <c r="OAN125" s="1135"/>
      <c r="OAO125" s="1135"/>
      <c r="OAP125" s="1135"/>
      <c r="OAQ125" s="1135"/>
      <c r="OAR125" s="1135"/>
      <c r="OAS125" s="1135"/>
      <c r="OAT125" s="1135"/>
      <c r="OAU125" s="1135"/>
      <c r="OAV125" s="1135"/>
      <c r="OAW125" s="1135"/>
      <c r="OAX125" s="1135"/>
      <c r="OAY125" s="1135"/>
      <c r="OAZ125" s="1135"/>
      <c r="OBA125" s="1135"/>
      <c r="OBB125" s="1135"/>
      <c r="OBC125" s="1135"/>
      <c r="OBD125" s="1135"/>
      <c r="OBE125" s="1135"/>
      <c r="OBF125" s="1135"/>
      <c r="OBG125" s="1135"/>
      <c r="OBH125" s="1135"/>
      <c r="OBI125" s="1135"/>
      <c r="OBJ125" s="1135"/>
      <c r="OBK125" s="1135"/>
      <c r="OBL125" s="1135"/>
      <c r="OBM125" s="1135"/>
      <c r="OBN125" s="1135"/>
      <c r="OBO125" s="1135"/>
      <c r="OBP125" s="1135"/>
      <c r="OBQ125" s="1135"/>
      <c r="OBR125" s="1135"/>
      <c r="OBS125" s="1135"/>
      <c r="OBT125" s="1135"/>
      <c r="OBU125" s="1135"/>
      <c r="OBV125" s="1135"/>
      <c r="OBW125" s="1135"/>
      <c r="OBX125" s="1135"/>
      <c r="OBY125" s="1135"/>
      <c r="OBZ125" s="1135"/>
      <c r="OCA125" s="1135"/>
      <c r="OCB125" s="1135"/>
      <c r="OCC125" s="1135"/>
      <c r="OCD125" s="1135"/>
      <c r="OCE125" s="1135"/>
      <c r="OCF125" s="1135"/>
      <c r="OCG125" s="1135"/>
      <c r="OCH125" s="1135"/>
      <c r="OCI125" s="1135"/>
      <c r="OCJ125" s="1135"/>
      <c r="OCK125" s="1135"/>
      <c r="OCL125" s="1135"/>
      <c r="OCM125" s="1135"/>
      <c r="OCN125" s="1135"/>
      <c r="OCO125" s="1135"/>
      <c r="OCP125" s="1135"/>
      <c r="OCQ125" s="1135"/>
      <c r="OCR125" s="1135"/>
      <c r="OCS125" s="1135"/>
      <c r="OCT125" s="1135"/>
      <c r="OCU125" s="1135"/>
      <c r="OCV125" s="1135"/>
      <c r="OCW125" s="1135"/>
      <c r="OCX125" s="1135"/>
      <c r="OCY125" s="1135"/>
      <c r="OCZ125" s="1135"/>
      <c r="ODA125" s="1135"/>
      <c r="ODB125" s="1135"/>
      <c r="ODC125" s="1135"/>
      <c r="ODD125" s="1135"/>
      <c r="ODE125" s="1135"/>
      <c r="ODF125" s="1135"/>
      <c r="ODG125" s="1135"/>
      <c r="ODH125" s="1135"/>
      <c r="ODI125" s="1135"/>
      <c r="ODJ125" s="1135"/>
      <c r="ODK125" s="1135"/>
      <c r="ODL125" s="1135"/>
      <c r="ODM125" s="1135"/>
      <c r="ODN125" s="1135"/>
      <c r="ODO125" s="1135"/>
      <c r="ODP125" s="1135"/>
      <c r="ODQ125" s="1135"/>
      <c r="ODR125" s="1135"/>
      <c r="ODS125" s="1135"/>
      <c r="ODT125" s="1135"/>
      <c r="ODU125" s="1135"/>
      <c r="ODV125" s="1135"/>
      <c r="ODW125" s="1135"/>
      <c r="ODX125" s="1135"/>
      <c r="ODY125" s="1135"/>
      <c r="ODZ125" s="1135"/>
      <c r="OEA125" s="1135"/>
      <c r="OEB125" s="1135"/>
      <c r="OEC125" s="1135"/>
      <c r="OED125" s="1135"/>
      <c r="OEE125" s="1135"/>
      <c r="OEF125" s="1135"/>
      <c r="OEG125" s="1135"/>
      <c r="OEH125" s="1135"/>
      <c r="OEI125" s="1135"/>
      <c r="OEJ125" s="1135"/>
      <c r="OEK125" s="1135"/>
      <c r="OEL125" s="1135"/>
      <c r="OEM125" s="1135"/>
      <c r="OEN125" s="1135"/>
      <c r="OEO125" s="1135"/>
      <c r="OEP125" s="1135"/>
      <c r="OEQ125" s="1135"/>
      <c r="OER125" s="1135"/>
      <c r="OES125" s="1135"/>
      <c r="OET125" s="1135"/>
      <c r="OEU125" s="1135"/>
      <c r="OEV125" s="1135"/>
      <c r="OEW125" s="1135"/>
      <c r="OEX125" s="1135"/>
      <c r="OEY125" s="1135"/>
      <c r="OEZ125" s="1135"/>
      <c r="OFA125" s="1135"/>
      <c r="OFB125" s="1135"/>
      <c r="OFC125" s="1135"/>
      <c r="OFD125" s="1135"/>
      <c r="OFE125" s="1135"/>
      <c r="OFF125" s="1135"/>
      <c r="OFG125" s="1135"/>
      <c r="OFH125" s="1135"/>
      <c r="OFI125" s="1135"/>
      <c r="OFJ125" s="1135"/>
      <c r="OFK125" s="1135"/>
      <c r="OFL125" s="1135"/>
      <c r="OFM125" s="1135"/>
      <c r="OFN125" s="1135"/>
      <c r="OFO125" s="1135"/>
      <c r="OFP125" s="1135"/>
      <c r="OFQ125" s="1135"/>
      <c r="OFR125" s="1135"/>
      <c r="OFS125" s="1135"/>
      <c r="OFT125" s="1135"/>
      <c r="OFU125" s="1135"/>
      <c r="OFV125" s="1135"/>
      <c r="OFW125" s="1135"/>
      <c r="OFX125" s="1135"/>
      <c r="OFY125" s="1135"/>
      <c r="OFZ125" s="1135"/>
      <c r="OGA125" s="1135"/>
      <c r="OGB125" s="1135"/>
      <c r="OGC125" s="1135"/>
      <c r="OGD125" s="1135"/>
      <c r="OGE125" s="1135"/>
      <c r="OGF125" s="1135"/>
      <c r="OGG125" s="1135"/>
      <c r="OGH125" s="1135"/>
      <c r="OGI125" s="1135"/>
      <c r="OGJ125" s="1135"/>
      <c r="OGK125" s="1135"/>
      <c r="OGL125" s="1135"/>
      <c r="OGM125" s="1135"/>
      <c r="OGN125" s="1135"/>
      <c r="OGO125" s="1135"/>
      <c r="OGP125" s="1135"/>
      <c r="OGQ125" s="1135"/>
      <c r="OGR125" s="1135"/>
      <c r="OGS125" s="1135"/>
      <c r="OGT125" s="1135"/>
      <c r="OGU125" s="1135"/>
      <c r="OGV125" s="1135"/>
      <c r="OGW125" s="1135"/>
      <c r="OGX125" s="1135"/>
      <c r="OGY125" s="1135"/>
      <c r="OGZ125" s="1135"/>
      <c r="OHA125" s="1135"/>
      <c r="OHB125" s="1135"/>
      <c r="OHC125" s="1135"/>
      <c r="OHD125" s="1135"/>
      <c r="OHE125" s="1135"/>
      <c r="OHF125" s="1135"/>
      <c r="OHG125" s="1135"/>
      <c r="OHH125" s="1135"/>
      <c r="OHI125" s="1135"/>
      <c r="OHJ125" s="1135"/>
      <c r="OHK125" s="1135"/>
      <c r="OHL125" s="1135"/>
      <c r="OHM125" s="1135"/>
      <c r="OHN125" s="1135"/>
      <c r="OHO125" s="1135"/>
      <c r="OHP125" s="1135"/>
      <c r="OHQ125" s="1135"/>
      <c r="OHR125" s="1135"/>
      <c r="OHS125" s="1135"/>
      <c r="OHT125" s="1135"/>
      <c r="OHU125" s="1135"/>
      <c r="OHV125" s="1135"/>
      <c r="OHW125" s="1135"/>
      <c r="OHX125" s="1135"/>
      <c r="OHY125" s="1135"/>
      <c r="OHZ125" s="1135"/>
      <c r="OIA125" s="1135"/>
      <c r="OIB125" s="1135"/>
      <c r="OIC125" s="1135"/>
      <c r="OID125" s="1135"/>
      <c r="OIE125" s="1135"/>
      <c r="OIF125" s="1135"/>
      <c r="OIG125" s="1135"/>
      <c r="OIH125" s="1135"/>
      <c r="OII125" s="1135"/>
      <c r="OIJ125" s="1135"/>
      <c r="OIK125" s="1135"/>
      <c r="OIL125" s="1135"/>
      <c r="OIM125" s="1135"/>
      <c r="OIN125" s="1135"/>
      <c r="OIO125" s="1135"/>
      <c r="OIP125" s="1135"/>
      <c r="OIQ125" s="1135"/>
      <c r="OIR125" s="1135"/>
      <c r="OIS125" s="1135"/>
      <c r="OIT125" s="1135"/>
      <c r="OIU125" s="1135"/>
      <c r="OIV125" s="1135"/>
      <c r="OIW125" s="1135"/>
      <c r="OIX125" s="1135"/>
      <c r="OIY125" s="1135"/>
      <c r="OIZ125" s="1135"/>
      <c r="OJA125" s="1135"/>
      <c r="OJB125" s="1135"/>
      <c r="OJC125" s="1135"/>
      <c r="OJD125" s="1135"/>
      <c r="OJE125" s="1135"/>
      <c r="OJF125" s="1135"/>
      <c r="OJG125" s="1135"/>
      <c r="OJH125" s="1135"/>
      <c r="OJI125" s="1135"/>
      <c r="OJJ125" s="1135"/>
      <c r="OJK125" s="1135"/>
      <c r="OJL125" s="1135"/>
      <c r="OJM125" s="1135"/>
      <c r="OJN125" s="1135"/>
      <c r="OJO125" s="1135"/>
      <c r="OJP125" s="1135"/>
      <c r="OJQ125" s="1135"/>
      <c r="OJR125" s="1135"/>
      <c r="OJS125" s="1135"/>
      <c r="OJT125" s="1135"/>
      <c r="OJU125" s="1135"/>
      <c r="OJV125" s="1135"/>
      <c r="OJW125" s="1135"/>
      <c r="OJX125" s="1135"/>
      <c r="OJY125" s="1135"/>
      <c r="OJZ125" s="1135"/>
      <c r="OKA125" s="1135"/>
      <c r="OKB125" s="1135"/>
      <c r="OKC125" s="1135"/>
      <c r="OKD125" s="1135"/>
      <c r="OKE125" s="1135"/>
      <c r="OKF125" s="1135"/>
      <c r="OKG125" s="1135"/>
      <c r="OKH125" s="1135"/>
      <c r="OKI125" s="1135"/>
      <c r="OKJ125" s="1135"/>
      <c r="OKK125" s="1135"/>
      <c r="OKL125" s="1135"/>
      <c r="OKM125" s="1135"/>
      <c r="OKN125" s="1135"/>
      <c r="OKO125" s="1135"/>
      <c r="OKP125" s="1135"/>
      <c r="OKQ125" s="1135"/>
      <c r="OKR125" s="1135"/>
      <c r="OKS125" s="1135"/>
      <c r="OKT125" s="1135"/>
      <c r="OKU125" s="1135"/>
      <c r="OKV125" s="1135"/>
      <c r="OKW125" s="1135"/>
      <c r="OKX125" s="1135"/>
      <c r="OKY125" s="1135"/>
      <c r="OKZ125" s="1135"/>
      <c r="OLA125" s="1135"/>
      <c r="OLB125" s="1135"/>
      <c r="OLC125" s="1135"/>
      <c r="OLD125" s="1135"/>
      <c r="OLE125" s="1135"/>
      <c r="OLF125" s="1135"/>
      <c r="OLG125" s="1135"/>
      <c r="OLH125" s="1135"/>
      <c r="OLI125" s="1135"/>
      <c r="OLJ125" s="1135"/>
      <c r="OLK125" s="1135"/>
      <c r="OLL125" s="1135"/>
      <c r="OLM125" s="1135"/>
      <c r="OLN125" s="1135"/>
      <c r="OLO125" s="1135"/>
      <c r="OLP125" s="1135"/>
      <c r="OLQ125" s="1135"/>
      <c r="OLR125" s="1135"/>
      <c r="OLS125" s="1135"/>
      <c r="OLT125" s="1135"/>
      <c r="OLU125" s="1135"/>
      <c r="OLV125" s="1135"/>
      <c r="OLW125" s="1135"/>
      <c r="OLX125" s="1135"/>
      <c r="OLY125" s="1135"/>
      <c r="OLZ125" s="1135"/>
      <c r="OMA125" s="1135"/>
      <c r="OMB125" s="1135"/>
      <c r="OMC125" s="1135"/>
      <c r="OMD125" s="1135"/>
      <c r="OME125" s="1135"/>
      <c r="OMF125" s="1135"/>
      <c r="OMG125" s="1135"/>
      <c r="OMH125" s="1135"/>
      <c r="OMI125" s="1135"/>
      <c r="OMJ125" s="1135"/>
      <c r="OMK125" s="1135"/>
      <c r="OML125" s="1135"/>
      <c r="OMM125" s="1135"/>
      <c r="OMN125" s="1135"/>
      <c r="OMO125" s="1135"/>
      <c r="OMP125" s="1135"/>
      <c r="OMQ125" s="1135"/>
      <c r="OMR125" s="1135"/>
      <c r="OMS125" s="1135"/>
      <c r="OMT125" s="1135"/>
      <c r="OMU125" s="1135"/>
      <c r="OMV125" s="1135"/>
      <c r="OMW125" s="1135"/>
      <c r="OMX125" s="1135"/>
      <c r="OMY125" s="1135"/>
      <c r="OMZ125" s="1135"/>
      <c r="ONA125" s="1135"/>
      <c r="ONB125" s="1135"/>
      <c r="ONC125" s="1135"/>
      <c r="OND125" s="1135"/>
      <c r="ONE125" s="1135"/>
      <c r="ONF125" s="1135"/>
      <c r="ONG125" s="1135"/>
      <c r="ONH125" s="1135"/>
      <c r="ONI125" s="1135"/>
      <c r="ONJ125" s="1135"/>
      <c r="ONK125" s="1135"/>
      <c r="ONL125" s="1135"/>
      <c r="ONM125" s="1135"/>
      <c r="ONN125" s="1135"/>
      <c r="ONO125" s="1135"/>
      <c r="ONP125" s="1135"/>
      <c r="ONQ125" s="1135"/>
      <c r="ONR125" s="1135"/>
      <c r="ONS125" s="1135"/>
      <c r="ONT125" s="1135"/>
      <c r="ONU125" s="1135"/>
      <c r="ONV125" s="1135"/>
      <c r="ONW125" s="1135"/>
      <c r="ONX125" s="1135"/>
      <c r="ONY125" s="1135"/>
      <c r="ONZ125" s="1135"/>
      <c r="OOA125" s="1135"/>
      <c r="OOB125" s="1135"/>
      <c r="OOC125" s="1135"/>
      <c r="OOD125" s="1135"/>
      <c r="OOE125" s="1135"/>
      <c r="OOF125" s="1135"/>
      <c r="OOG125" s="1135"/>
      <c r="OOH125" s="1135"/>
      <c r="OOI125" s="1135"/>
      <c r="OOJ125" s="1135"/>
      <c r="OOK125" s="1135"/>
      <c r="OOL125" s="1135"/>
      <c r="OOM125" s="1135"/>
      <c r="OON125" s="1135"/>
      <c r="OOO125" s="1135"/>
      <c r="OOP125" s="1135"/>
      <c r="OOQ125" s="1135"/>
      <c r="OOR125" s="1135"/>
      <c r="OOS125" s="1135"/>
      <c r="OOT125" s="1135"/>
      <c r="OOU125" s="1135"/>
      <c r="OOV125" s="1135"/>
      <c r="OOW125" s="1135"/>
      <c r="OOX125" s="1135"/>
      <c r="OOY125" s="1135"/>
      <c r="OOZ125" s="1135"/>
      <c r="OPA125" s="1135"/>
      <c r="OPB125" s="1135"/>
      <c r="OPC125" s="1135"/>
      <c r="OPD125" s="1135"/>
      <c r="OPE125" s="1135"/>
      <c r="OPF125" s="1135"/>
      <c r="OPG125" s="1135"/>
      <c r="OPH125" s="1135"/>
      <c r="OPI125" s="1135"/>
      <c r="OPJ125" s="1135"/>
      <c r="OPK125" s="1135"/>
      <c r="OPL125" s="1135"/>
      <c r="OPM125" s="1135"/>
      <c r="OPN125" s="1135"/>
      <c r="OPO125" s="1135"/>
      <c r="OPP125" s="1135"/>
      <c r="OPQ125" s="1135"/>
      <c r="OPR125" s="1135"/>
      <c r="OPS125" s="1135"/>
      <c r="OPT125" s="1135"/>
      <c r="OPU125" s="1135"/>
      <c r="OPV125" s="1135"/>
      <c r="OPW125" s="1135"/>
      <c r="OPX125" s="1135"/>
      <c r="OPY125" s="1135"/>
      <c r="OPZ125" s="1135"/>
      <c r="OQA125" s="1135"/>
      <c r="OQB125" s="1135"/>
      <c r="OQC125" s="1135"/>
      <c r="OQD125" s="1135"/>
      <c r="OQE125" s="1135"/>
      <c r="OQF125" s="1135"/>
      <c r="OQG125" s="1135"/>
      <c r="OQH125" s="1135"/>
      <c r="OQI125" s="1135"/>
      <c r="OQJ125" s="1135"/>
      <c r="OQK125" s="1135"/>
      <c r="OQL125" s="1135"/>
      <c r="OQM125" s="1135"/>
      <c r="OQN125" s="1135"/>
      <c r="OQO125" s="1135"/>
      <c r="OQP125" s="1135"/>
      <c r="OQQ125" s="1135"/>
      <c r="OQR125" s="1135"/>
      <c r="OQS125" s="1135"/>
      <c r="OQT125" s="1135"/>
      <c r="OQU125" s="1135"/>
      <c r="OQV125" s="1135"/>
      <c r="OQW125" s="1135"/>
      <c r="OQX125" s="1135"/>
      <c r="OQY125" s="1135"/>
      <c r="OQZ125" s="1135"/>
      <c r="ORA125" s="1135"/>
      <c r="ORB125" s="1135"/>
      <c r="ORC125" s="1135"/>
      <c r="ORD125" s="1135"/>
      <c r="ORE125" s="1135"/>
      <c r="ORF125" s="1135"/>
      <c r="ORG125" s="1135"/>
      <c r="ORH125" s="1135"/>
      <c r="ORI125" s="1135"/>
      <c r="ORJ125" s="1135"/>
      <c r="ORK125" s="1135"/>
      <c r="ORL125" s="1135"/>
      <c r="ORM125" s="1135"/>
      <c r="ORN125" s="1135"/>
      <c r="ORO125" s="1135"/>
      <c r="ORP125" s="1135"/>
      <c r="ORQ125" s="1135"/>
      <c r="ORR125" s="1135"/>
      <c r="ORS125" s="1135"/>
      <c r="ORT125" s="1135"/>
      <c r="ORU125" s="1135"/>
      <c r="ORV125" s="1135"/>
      <c r="ORW125" s="1135"/>
      <c r="ORX125" s="1135"/>
      <c r="ORY125" s="1135"/>
      <c r="ORZ125" s="1135"/>
      <c r="OSA125" s="1135"/>
      <c r="OSB125" s="1135"/>
      <c r="OSC125" s="1135"/>
      <c r="OSD125" s="1135"/>
      <c r="OSE125" s="1135"/>
      <c r="OSF125" s="1135"/>
      <c r="OSG125" s="1135"/>
      <c r="OSH125" s="1135"/>
      <c r="OSI125" s="1135"/>
      <c r="OSJ125" s="1135"/>
      <c r="OSK125" s="1135"/>
      <c r="OSL125" s="1135"/>
      <c r="OSM125" s="1135"/>
      <c r="OSN125" s="1135"/>
      <c r="OSO125" s="1135"/>
      <c r="OSP125" s="1135"/>
      <c r="OSQ125" s="1135"/>
      <c r="OSR125" s="1135"/>
      <c r="OSS125" s="1135"/>
      <c r="OST125" s="1135"/>
      <c r="OSU125" s="1135"/>
      <c r="OSV125" s="1135"/>
      <c r="OSW125" s="1135"/>
      <c r="OSX125" s="1135"/>
      <c r="OSY125" s="1135"/>
      <c r="OSZ125" s="1135"/>
      <c r="OTA125" s="1135"/>
      <c r="OTB125" s="1135"/>
      <c r="OTC125" s="1135"/>
      <c r="OTD125" s="1135"/>
      <c r="OTE125" s="1135"/>
      <c r="OTF125" s="1135"/>
      <c r="OTG125" s="1135"/>
      <c r="OTH125" s="1135"/>
      <c r="OTI125" s="1135"/>
      <c r="OTJ125" s="1135"/>
      <c r="OTK125" s="1135"/>
      <c r="OTL125" s="1135"/>
      <c r="OTM125" s="1135"/>
      <c r="OTN125" s="1135"/>
      <c r="OTO125" s="1135"/>
      <c r="OTP125" s="1135"/>
      <c r="OTQ125" s="1135"/>
      <c r="OTR125" s="1135"/>
      <c r="OTS125" s="1135"/>
      <c r="OTT125" s="1135"/>
      <c r="OTU125" s="1135"/>
      <c r="OTV125" s="1135"/>
      <c r="OTW125" s="1135"/>
      <c r="OTX125" s="1135"/>
      <c r="OTY125" s="1135"/>
      <c r="OTZ125" s="1135"/>
      <c r="OUA125" s="1135"/>
      <c r="OUB125" s="1135"/>
      <c r="OUC125" s="1135"/>
      <c r="OUD125" s="1135"/>
      <c r="OUE125" s="1135"/>
      <c r="OUF125" s="1135"/>
      <c r="OUG125" s="1135"/>
      <c r="OUH125" s="1135"/>
      <c r="OUI125" s="1135"/>
      <c r="OUJ125" s="1135"/>
      <c r="OUK125" s="1135"/>
      <c r="OUL125" s="1135"/>
      <c r="OUM125" s="1135"/>
      <c r="OUN125" s="1135"/>
      <c r="OUO125" s="1135"/>
      <c r="OUP125" s="1135"/>
      <c r="OUQ125" s="1135"/>
      <c r="OUR125" s="1135"/>
      <c r="OUS125" s="1135"/>
      <c r="OUT125" s="1135"/>
      <c r="OUU125" s="1135"/>
      <c r="OUV125" s="1135"/>
      <c r="OUW125" s="1135"/>
      <c r="OUX125" s="1135"/>
      <c r="OUY125" s="1135"/>
      <c r="OUZ125" s="1135"/>
      <c r="OVA125" s="1135"/>
      <c r="OVB125" s="1135"/>
      <c r="OVC125" s="1135"/>
      <c r="OVD125" s="1135"/>
      <c r="OVE125" s="1135"/>
      <c r="OVF125" s="1135"/>
      <c r="OVG125" s="1135"/>
      <c r="OVH125" s="1135"/>
      <c r="OVI125" s="1135"/>
      <c r="OVJ125" s="1135"/>
      <c r="OVK125" s="1135"/>
      <c r="OVL125" s="1135"/>
      <c r="OVM125" s="1135"/>
      <c r="OVN125" s="1135"/>
      <c r="OVO125" s="1135"/>
      <c r="OVP125" s="1135"/>
      <c r="OVQ125" s="1135"/>
      <c r="OVR125" s="1135"/>
      <c r="OVS125" s="1135"/>
      <c r="OVT125" s="1135"/>
      <c r="OVU125" s="1135"/>
      <c r="OVV125" s="1135"/>
      <c r="OVW125" s="1135"/>
      <c r="OVX125" s="1135"/>
      <c r="OVY125" s="1135"/>
      <c r="OVZ125" s="1135"/>
      <c r="OWA125" s="1135"/>
      <c r="OWB125" s="1135"/>
      <c r="OWC125" s="1135"/>
      <c r="OWD125" s="1135"/>
      <c r="OWE125" s="1135"/>
      <c r="OWF125" s="1135"/>
      <c r="OWG125" s="1135"/>
      <c r="OWH125" s="1135"/>
      <c r="OWI125" s="1135"/>
      <c r="OWJ125" s="1135"/>
      <c r="OWK125" s="1135"/>
      <c r="OWL125" s="1135"/>
      <c r="OWM125" s="1135"/>
      <c r="OWN125" s="1135"/>
      <c r="OWO125" s="1135"/>
      <c r="OWP125" s="1135"/>
      <c r="OWQ125" s="1135"/>
      <c r="OWR125" s="1135"/>
      <c r="OWS125" s="1135"/>
      <c r="OWT125" s="1135"/>
      <c r="OWU125" s="1135"/>
      <c r="OWV125" s="1135"/>
      <c r="OWW125" s="1135"/>
      <c r="OWX125" s="1135"/>
      <c r="OWY125" s="1135"/>
      <c r="OWZ125" s="1135"/>
      <c r="OXA125" s="1135"/>
      <c r="OXB125" s="1135"/>
      <c r="OXC125" s="1135"/>
      <c r="OXD125" s="1135"/>
      <c r="OXE125" s="1135"/>
      <c r="OXF125" s="1135"/>
      <c r="OXG125" s="1135"/>
      <c r="OXH125" s="1135"/>
      <c r="OXI125" s="1135"/>
      <c r="OXJ125" s="1135"/>
      <c r="OXK125" s="1135"/>
      <c r="OXL125" s="1135"/>
      <c r="OXM125" s="1135"/>
      <c r="OXN125" s="1135"/>
      <c r="OXO125" s="1135"/>
      <c r="OXP125" s="1135"/>
      <c r="OXQ125" s="1135"/>
      <c r="OXR125" s="1135"/>
      <c r="OXS125" s="1135"/>
      <c r="OXT125" s="1135"/>
      <c r="OXU125" s="1135"/>
      <c r="OXV125" s="1135"/>
      <c r="OXW125" s="1135"/>
      <c r="OXX125" s="1135"/>
      <c r="OXY125" s="1135"/>
      <c r="OXZ125" s="1135"/>
      <c r="OYA125" s="1135"/>
      <c r="OYB125" s="1135"/>
      <c r="OYC125" s="1135"/>
      <c r="OYD125" s="1135"/>
      <c r="OYE125" s="1135"/>
      <c r="OYF125" s="1135"/>
      <c r="OYG125" s="1135"/>
      <c r="OYH125" s="1135"/>
      <c r="OYI125" s="1135"/>
      <c r="OYJ125" s="1135"/>
      <c r="OYK125" s="1135"/>
      <c r="OYL125" s="1135"/>
      <c r="OYM125" s="1135"/>
      <c r="OYN125" s="1135"/>
      <c r="OYO125" s="1135"/>
      <c r="OYP125" s="1135"/>
      <c r="OYQ125" s="1135"/>
      <c r="OYR125" s="1135"/>
      <c r="OYS125" s="1135"/>
      <c r="OYT125" s="1135"/>
      <c r="OYU125" s="1135"/>
      <c r="OYV125" s="1135"/>
      <c r="OYW125" s="1135"/>
      <c r="OYX125" s="1135"/>
      <c r="OYY125" s="1135"/>
      <c r="OYZ125" s="1135"/>
      <c r="OZA125" s="1135"/>
      <c r="OZB125" s="1135"/>
      <c r="OZC125" s="1135"/>
      <c r="OZD125" s="1135"/>
      <c r="OZE125" s="1135"/>
      <c r="OZF125" s="1135"/>
      <c r="OZG125" s="1135"/>
      <c r="OZH125" s="1135"/>
      <c r="OZI125" s="1135"/>
      <c r="OZJ125" s="1135"/>
      <c r="OZK125" s="1135"/>
      <c r="OZL125" s="1135"/>
      <c r="OZM125" s="1135"/>
      <c r="OZN125" s="1135"/>
      <c r="OZO125" s="1135"/>
      <c r="OZP125" s="1135"/>
      <c r="OZQ125" s="1135"/>
      <c r="OZR125" s="1135"/>
      <c r="OZS125" s="1135"/>
      <c r="OZT125" s="1135"/>
      <c r="OZU125" s="1135"/>
      <c r="OZV125" s="1135"/>
      <c r="OZW125" s="1135"/>
      <c r="OZX125" s="1135"/>
      <c r="OZY125" s="1135"/>
      <c r="OZZ125" s="1135"/>
      <c r="PAA125" s="1135"/>
      <c r="PAB125" s="1135"/>
      <c r="PAC125" s="1135"/>
      <c r="PAD125" s="1135"/>
      <c r="PAE125" s="1135"/>
      <c r="PAF125" s="1135"/>
      <c r="PAG125" s="1135"/>
      <c r="PAH125" s="1135"/>
      <c r="PAI125" s="1135"/>
      <c r="PAJ125" s="1135"/>
      <c r="PAK125" s="1135"/>
      <c r="PAL125" s="1135"/>
      <c r="PAM125" s="1135"/>
      <c r="PAN125" s="1135"/>
      <c r="PAO125" s="1135"/>
      <c r="PAP125" s="1135"/>
      <c r="PAQ125" s="1135"/>
      <c r="PAR125" s="1135"/>
      <c r="PAS125" s="1135"/>
      <c r="PAT125" s="1135"/>
      <c r="PAU125" s="1135"/>
      <c r="PAV125" s="1135"/>
      <c r="PAW125" s="1135"/>
      <c r="PAX125" s="1135"/>
      <c r="PAY125" s="1135"/>
      <c r="PAZ125" s="1135"/>
      <c r="PBA125" s="1135"/>
      <c r="PBB125" s="1135"/>
      <c r="PBC125" s="1135"/>
      <c r="PBD125" s="1135"/>
      <c r="PBE125" s="1135"/>
      <c r="PBF125" s="1135"/>
      <c r="PBG125" s="1135"/>
      <c r="PBH125" s="1135"/>
      <c r="PBI125" s="1135"/>
      <c r="PBJ125" s="1135"/>
      <c r="PBK125" s="1135"/>
      <c r="PBL125" s="1135"/>
      <c r="PBM125" s="1135"/>
      <c r="PBN125" s="1135"/>
      <c r="PBO125" s="1135"/>
      <c r="PBP125" s="1135"/>
      <c r="PBQ125" s="1135"/>
      <c r="PBR125" s="1135"/>
      <c r="PBS125" s="1135"/>
      <c r="PBT125" s="1135"/>
      <c r="PBU125" s="1135"/>
      <c r="PBV125" s="1135"/>
      <c r="PBW125" s="1135"/>
      <c r="PBX125" s="1135"/>
      <c r="PBY125" s="1135"/>
      <c r="PBZ125" s="1135"/>
      <c r="PCA125" s="1135"/>
      <c r="PCB125" s="1135"/>
      <c r="PCC125" s="1135"/>
      <c r="PCD125" s="1135"/>
      <c r="PCE125" s="1135"/>
      <c r="PCF125" s="1135"/>
      <c r="PCG125" s="1135"/>
      <c r="PCH125" s="1135"/>
      <c r="PCI125" s="1135"/>
      <c r="PCJ125" s="1135"/>
      <c r="PCK125" s="1135"/>
      <c r="PCL125" s="1135"/>
      <c r="PCM125" s="1135"/>
      <c r="PCN125" s="1135"/>
      <c r="PCO125" s="1135"/>
      <c r="PCP125" s="1135"/>
      <c r="PCQ125" s="1135"/>
      <c r="PCR125" s="1135"/>
      <c r="PCS125" s="1135"/>
      <c r="PCT125" s="1135"/>
      <c r="PCU125" s="1135"/>
      <c r="PCV125" s="1135"/>
      <c r="PCW125" s="1135"/>
      <c r="PCX125" s="1135"/>
      <c r="PCY125" s="1135"/>
      <c r="PCZ125" s="1135"/>
      <c r="PDA125" s="1135"/>
      <c r="PDB125" s="1135"/>
      <c r="PDC125" s="1135"/>
      <c r="PDD125" s="1135"/>
      <c r="PDE125" s="1135"/>
      <c r="PDF125" s="1135"/>
      <c r="PDG125" s="1135"/>
      <c r="PDH125" s="1135"/>
      <c r="PDI125" s="1135"/>
      <c r="PDJ125" s="1135"/>
      <c r="PDK125" s="1135"/>
      <c r="PDL125" s="1135"/>
      <c r="PDM125" s="1135"/>
      <c r="PDN125" s="1135"/>
      <c r="PDO125" s="1135"/>
      <c r="PDP125" s="1135"/>
      <c r="PDQ125" s="1135"/>
      <c r="PDR125" s="1135"/>
      <c r="PDS125" s="1135"/>
      <c r="PDT125" s="1135"/>
      <c r="PDU125" s="1135"/>
      <c r="PDV125" s="1135"/>
      <c r="PDW125" s="1135"/>
      <c r="PDX125" s="1135"/>
      <c r="PDY125" s="1135"/>
      <c r="PDZ125" s="1135"/>
      <c r="PEA125" s="1135"/>
      <c r="PEB125" s="1135"/>
      <c r="PEC125" s="1135"/>
      <c r="PED125" s="1135"/>
      <c r="PEE125" s="1135"/>
      <c r="PEF125" s="1135"/>
      <c r="PEG125" s="1135"/>
      <c r="PEH125" s="1135"/>
      <c r="PEI125" s="1135"/>
      <c r="PEJ125" s="1135"/>
      <c r="PEK125" s="1135"/>
      <c r="PEL125" s="1135"/>
      <c r="PEM125" s="1135"/>
      <c r="PEN125" s="1135"/>
      <c r="PEO125" s="1135"/>
      <c r="PEP125" s="1135"/>
      <c r="PEQ125" s="1135"/>
      <c r="PER125" s="1135"/>
      <c r="PES125" s="1135"/>
      <c r="PET125" s="1135"/>
      <c r="PEU125" s="1135"/>
      <c r="PEV125" s="1135"/>
      <c r="PEW125" s="1135"/>
      <c r="PEX125" s="1135"/>
      <c r="PEY125" s="1135"/>
      <c r="PEZ125" s="1135"/>
      <c r="PFA125" s="1135"/>
      <c r="PFB125" s="1135"/>
      <c r="PFC125" s="1135"/>
      <c r="PFD125" s="1135"/>
      <c r="PFE125" s="1135"/>
      <c r="PFF125" s="1135"/>
      <c r="PFG125" s="1135"/>
      <c r="PFH125" s="1135"/>
      <c r="PFI125" s="1135"/>
      <c r="PFJ125" s="1135"/>
      <c r="PFK125" s="1135"/>
      <c r="PFL125" s="1135"/>
      <c r="PFM125" s="1135"/>
      <c r="PFN125" s="1135"/>
      <c r="PFO125" s="1135"/>
      <c r="PFP125" s="1135"/>
      <c r="PFQ125" s="1135"/>
      <c r="PFR125" s="1135"/>
      <c r="PFS125" s="1135"/>
      <c r="PFT125" s="1135"/>
      <c r="PFU125" s="1135"/>
      <c r="PFV125" s="1135"/>
      <c r="PFW125" s="1135"/>
      <c r="PFX125" s="1135"/>
      <c r="PFY125" s="1135"/>
      <c r="PFZ125" s="1135"/>
      <c r="PGA125" s="1135"/>
      <c r="PGB125" s="1135"/>
      <c r="PGC125" s="1135"/>
      <c r="PGD125" s="1135"/>
      <c r="PGE125" s="1135"/>
      <c r="PGF125" s="1135"/>
      <c r="PGG125" s="1135"/>
      <c r="PGH125" s="1135"/>
      <c r="PGI125" s="1135"/>
      <c r="PGJ125" s="1135"/>
      <c r="PGK125" s="1135"/>
      <c r="PGL125" s="1135"/>
      <c r="PGM125" s="1135"/>
      <c r="PGN125" s="1135"/>
      <c r="PGO125" s="1135"/>
      <c r="PGP125" s="1135"/>
      <c r="PGQ125" s="1135"/>
      <c r="PGR125" s="1135"/>
      <c r="PGS125" s="1135"/>
      <c r="PGT125" s="1135"/>
      <c r="PGU125" s="1135"/>
      <c r="PGV125" s="1135"/>
      <c r="PGW125" s="1135"/>
      <c r="PGX125" s="1135"/>
      <c r="PGY125" s="1135"/>
      <c r="PGZ125" s="1135"/>
      <c r="PHA125" s="1135"/>
      <c r="PHB125" s="1135"/>
      <c r="PHC125" s="1135"/>
      <c r="PHD125" s="1135"/>
      <c r="PHE125" s="1135"/>
      <c r="PHF125" s="1135"/>
      <c r="PHG125" s="1135"/>
      <c r="PHH125" s="1135"/>
      <c r="PHI125" s="1135"/>
      <c r="PHJ125" s="1135"/>
      <c r="PHK125" s="1135"/>
      <c r="PHL125" s="1135"/>
      <c r="PHM125" s="1135"/>
      <c r="PHN125" s="1135"/>
      <c r="PHO125" s="1135"/>
      <c r="PHP125" s="1135"/>
      <c r="PHQ125" s="1135"/>
      <c r="PHR125" s="1135"/>
      <c r="PHS125" s="1135"/>
      <c r="PHT125" s="1135"/>
      <c r="PHU125" s="1135"/>
      <c r="PHV125" s="1135"/>
      <c r="PHW125" s="1135"/>
      <c r="PHX125" s="1135"/>
      <c r="PHY125" s="1135"/>
      <c r="PHZ125" s="1135"/>
      <c r="PIA125" s="1135"/>
      <c r="PIB125" s="1135"/>
      <c r="PIC125" s="1135"/>
      <c r="PID125" s="1135"/>
      <c r="PIE125" s="1135"/>
      <c r="PIF125" s="1135"/>
      <c r="PIG125" s="1135"/>
      <c r="PIH125" s="1135"/>
      <c r="PII125" s="1135"/>
      <c r="PIJ125" s="1135"/>
      <c r="PIK125" s="1135"/>
      <c r="PIL125" s="1135"/>
      <c r="PIM125" s="1135"/>
      <c r="PIN125" s="1135"/>
      <c r="PIO125" s="1135"/>
      <c r="PIP125" s="1135"/>
      <c r="PIQ125" s="1135"/>
      <c r="PIR125" s="1135"/>
      <c r="PIS125" s="1135"/>
      <c r="PIT125" s="1135"/>
      <c r="PIU125" s="1135"/>
      <c r="PIV125" s="1135"/>
      <c r="PIW125" s="1135"/>
      <c r="PIX125" s="1135"/>
      <c r="PIY125" s="1135"/>
      <c r="PIZ125" s="1135"/>
      <c r="PJA125" s="1135"/>
      <c r="PJB125" s="1135"/>
      <c r="PJC125" s="1135"/>
      <c r="PJD125" s="1135"/>
      <c r="PJE125" s="1135"/>
      <c r="PJF125" s="1135"/>
      <c r="PJG125" s="1135"/>
      <c r="PJH125" s="1135"/>
      <c r="PJI125" s="1135"/>
      <c r="PJJ125" s="1135"/>
      <c r="PJK125" s="1135"/>
      <c r="PJL125" s="1135"/>
      <c r="PJM125" s="1135"/>
      <c r="PJN125" s="1135"/>
      <c r="PJO125" s="1135"/>
      <c r="PJP125" s="1135"/>
      <c r="PJQ125" s="1135"/>
      <c r="PJR125" s="1135"/>
      <c r="PJS125" s="1135"/>
      <c r="PJT125" s="1135"/>
      <c r="PJU125" s="1135"/>
      <c r="PJV125" s="1135"/>
      <c r="PJW125" s="1135"/>
      <c r="PJX125" s="1135"/>
      <c r="PJY125" s="1135"/>
      <c r="PJZ125" s="1135"/>
      <c r="PKA125" s="1135"/>
      <c r="PKB125" s="1135"/>
      <c r="PKC125" s="1135"/>
      <c r="PKD125" s="1135"/>
      <c r="PKE125" s="1135"/>
      <c r="PKF125" s="1135"/>
      <c r="PKG125" s="1135"/>
      <c r="PKH125" s="1135"/>
      <c r="PKI125" s="1135"/>
      <c r="PKJ125" s="1135"/>
      <c r="PKK125" s="1135"/>
      <c r="PKL125" s="1135"/>
      <c r="PKM125" s="1135"/>
      <c r="PKN125" s="1135"/>
      <c r="PKO125" s="1135"/>
      <c r="PKP125" s="1135"/>
      <c r="PKQ125" s="1135"/>
      <c r="PKR125" s="1135"/>
      <c r="PKS125" s="1135"/>
      <c r="PKT125" s="1135"/>
      <c r="PKU125" s="1135"/>
      <c r="PKV125" s="1135"/>
      <c r="PKW125" s="1135"/>
      <c r="PKX125" s="1135"/>
      <c r="PKY125" s="1135"/>
      <c r="PKZ125" s="1135"/>
      <c r="PLA125" s="1135"/>
      <c r="PLB125" s="1135"/>
      <c r="PLC125" s="1135"/>
      <c r="PLD125" s="1135"/>
      <c r="PLE125" s="1135"/>
      <c r="PLF125" s="1135"/>
      <c r="PLG125" s="1135"/>
      <c r="PLH125" s="1135"/>
      <c r="PLI125" s="1135"/>
      <c r="PLJ125" s="1135"/>
      <c r="PLK125" s="1135"/>
      <c r="PLL125" s="1135"/>
      <c r="PLM125" s="1135"/>
      <c r="PLN125" s="1135"/>
      <c r="PLO125" s="1135"/>
      <c r="PLP125" s="1135"/>
      <c r="PLQ125" s="1135"/>
      <c r="PLR125" s="1135"/>
      <c r="PLS125" s="1135"/>
      <c r="PLT125" s="1135"/>
      <c r="PLU125" s="1135"/>
      <c r="PLV125" s="1135"/>
      <c r="PLW125" s="1135"/>
      <c r="PLX125" s="1135"/>
      <c r="PLY125" s="1135"/>
      <c r="PLZ125" s="1135"/>
      <c r="PMA125" s="1135"/>
      <c r="PMB125" s="1135"/>
      <c r="PMC125" s="1135"/>
      <c r="PMD125" s="1135"/>
      <c r="PME125" s="1135"/>
      <c r="PMF125" s="1135"/>
      <c r="PMG125" s="1135"/>
      <c r="PMH125" s="1135"/>
      <c r="PMI125" s="1135"/>
      <c r="PMJ125" s="1135"/>
      <c r="PMK125" s="1135"/>
      <c r="PML125" s="1135"/>
      <c r="PMM125" s="1135"/>
      <c r="PMN125" s="1135"/>
      <c r="PMO125" s="1135"/>
      <c r="PMP125" s="1135"/>
      <c r="PMQ125" s="1135"/>
      <c r="PMR125" s="1135"/>
      <c r="PMS125" s="1135"/>
      <c r="PMT125" s="1135"/>
      <c r="PMU125" s="1135"/>
      <c r="PMV125" s="1135"/>
      <c r="PMW125" s="1135"/>
      <c r="PMX125" s="1135"/>
      <c r="PMY125" s="1135"/>
      <c r="PMZ125" s="1135"/>
      <c r="PNA125" s="1135"/>
      <c r="PNB125" s="1135"/>
      <c r="PNC125" s="1135"/>
      <c r="PND125" s="1135"/>
      <c r="PNE125" s="1135"/>
      <c r="PNF125" s="1135"/>
      <c r="PNG125" s="1135"/>
      <c r="PNH125" s="1135"/>
      <c r="PNI125" s="1135"/>
      <c r="PNJ125" s="1135"/>
      <c r="PNK125" s="1135"/>
      <c r="PNL125" s="1135"/>
      <c r="PNM125" s="1135"/>
      <c r="PNN125" s="1135"/>
      <c r="PNO125" s="1135"/>
      <c r="PNP125" s="1135"/>
      <c r="PNQ125" s="1135"/>
      <c r="PNR125" s="1135"/>
      <c r="PNS125" s="1135"/>
      <c r="PNT125" s="1135"/>
      <c r="PNU125" s="1135"/>
      <c r="PNV125" s="1135"/>
      <c r="PNW125" s="1135"/>
      <c r="PNX125" s="1135"/>
      <c r="PNY125" s="1135"/>
      <c r="PNZ125" s="1135"/>
      <c r="POA125" s="1135"/>
      <c r="POB125" s="1135"/>
      <c r="POC125" s="1135"/>
      <c r="POD125" s="1135"/>
      <c r="POE125" s="1135"/>
      <c r="POF125" s="1135"/>
      <c r="POG125" s="1135"/>
      <c r="POH125" s="1135"/>
      <c r="POI125" s="1135"/>
      <c r="POJ125" s="1135"/>
      <c r="POK125" s="1135"/>
      <c r="POL125" s="1135"/>
      <c r="POM125" s="1135"/>
      <c r="PON125" s="1135"/>
      <c r="POO125" s="1135"/>
      <c r="POP125" s="1135"/>
      <c r="POQ125" s="1135"/>
      <c r="POR125" s="1135"/>
      <c r="POS125" s="1135"/>
      <c r="POT125" s="1135"/>
      <c r="POU125" s="1135"/>
      <c r="POV125" s="1135"/>
      <c r="POW125" s="1135"/>
      <c r="POX125" s="1135"/>
      <c r="POY125" s="1135"/>
      <c r="POZ125" s="1135"/>
      <c r="PPA125" s="1135"/>
      <c r="PPB125" s="1135"/>
      <c r="PPC125" s="1135"/>
      <c r="PPD125" s="1135"/>
      <c r="PPE125" s="1135"/>
      <c r="PPF125" s="1135"/>
      <c r="PPG125" s="1135"/>
      <c r="PPH125" s="1135"/>
      <c r="PPI125" s="1135"/>
      <c r="PPJ125" s="1135"/>
      <c r="PPK125" s="1135"/>
      <c r="PPL125" s="1135"/>
      <c r="PPM125" s="1135"/>
      <c r="PPN125" s="1135"/>
      <c r="PPO125" s="1135"/>
      <c r="PPP125" s="1135"/>
      <c r="PPQ125" s="1135"/>
      <c r="PPR125" s="1135"/>
      <c r="PPS125" s="1135"/>
      <c r="PPT125" s="1135"/>
      <c r="PPU125" s="1135"/>
      <c r="PPV125" s="1135"/>
      <c r="PPW125" s="1135"/>
      <c r="PPX125" s="1135"/>
      <c r="PPY125" s="1135"/>
      <c r="PPZ125" s="1135"/>
      <c r="PQA125" s="1135"/>
      <c r="PQB125" s="1135"/>
      <c r="PQC125" s="1135"/>
      <c r="PQD125" s="1135"/>
      <c r="PQE125" s="1135"/>
      <c r="PQF125" s="1135"/>
      <c r="PQG125" s="1135"/>
      <c r="PQH125" s="1135"/>
      <c r="PQI125" s="1135"/>
      <c r="PQJ125" s="1135"/>
      <c r="PQK125" s="1135"/>
      <c r="PQL125" s="1135"/>
      <c r="PQM125" s="1135"/>
      <c r="PQN125" s="1135"/>
      <c r="PQO125" s="1135"/>
      <c r="PQP125" s="1135"/>
      <c r="PQQ125" s="1135"/>
      <c r="PQR125" s="1135"/>
      <c r="PQS125" s="1135"/>
      <c r="PQT125" s="1135"/>
      <c r="PQU125" s="1135"/>
      <c r="PQV125" s="1135"/>
      <c r="PQW125" s="1135"/>
      <c r="PQX125" s="1135"/>
      <c r="PQY125" s="1135"/>
      <c r="PQZ125" s="1135"/>
      <c r="PRA125" s="1135"/>
      <c r="PRB125" s="1135"/>
      <c r="PRC125" s="1135"/>
      <c r="PRD125" s="1135"/>
      <c r="PRE125" s="1135"/>
      <c r="PRF125" s="1135"/>
      <c r="PRG125" s="1135"/>
      <c r="PRH125" s="1135"/>
      <c r="PRI125" s="1135"/>
      <c r="PRJ125" s="1135"/>
      <c r="PRK125" s="1135"/>
      <c r="PRL125" s="1135"/>
      <c r="PRM125" s="1135"/>
      <c r="PRN125" s="1135"/>
      <c r="PRO125" s="1135"/>
      <c r="PRP125" s="1135"/>
      <c r="PRQ125" s="1135"/>
      <c r="PRR125" s="1135"/>
      <c r="PRS125" s="1135"/>
      <c r="PRT125" s="1135"/>
      <c r="PRU125" s="1135"/>
      <c r="PRV125" s="1135"/>
      <c r="PRW125" s="1135"/>
      <c r="PRX125" s="1135"/>
      <c r="PRY125" s="1135"/>
      <c r="PRZ125" s="1135"/>
      <c r="PSA125" s="1135"/>
      <c r="PSB125" s="1135"/>
      <c r="PSC125" s="1135"/>
      <c r="PSD125" s="1135"/>
      <c r="PSE125" s="1135"/>
      <c r="PSF125" s="1135"/>
      <c r="PSG125" s="1135"/>
      <c r="PSH125" s="1135"/>
      <c r="PSI125" s="1135"/>
      <c r="PSJ125" s="1135"/>
      <c r="PSK125" s="1135"/>
      <c r="PSL125" s="1135"/>
      <c r="PSM125" s="1135"/>
      <c r="PSN125" s="1135"/>
      <c r="PSO125" s="1135"/>
      <c r="PSP125" s="1135"/>
      <c r="PSQ125" s="1135"/>
      <c r="PSR125" s="1135"/>
      <c r="PSS125" s="1135"/>
      <c r="PST125" s="1135"/>
      <c r="PSU125" s="1135"/>
      <c r="PSV125" s="1135"/>
      <c r="PSW125" s="1135"/>
      <c r="PSX125" s="1135"/>
      <c r="PSY125" s="1135"/>
      <c r="PSZ125" s="1135"/>
      <c r="PTA125" s="1135"/>
      <c r="PTB125" s="1135"/>
      <c r="PTC125" s="1135"/>
      <c r="PTD125" s="1135"/>
      <c r="PTE125" s="1135"/>
      <c r="PTF125" s="1135"/>
      <c r="PTG125" s="1135"/>
      <c r="PTH125" s="1135"/>
      <c r="PTI125" s="1135"/>
      <c r="PTJ125" s="1135"/>
      <c r="PTK125" s="1135"/>
      <c r="PTL125" s="1135"/>
      <c r="PTM125" s="1135"/>
      <c r="PTN125" s="1135"/>
      <c r="PTO125" s="1135"/>
      <c r="PTP125" s="1135"/>
      <c r="PTQ125" s="1135"/>
      <c r="PTR125" s="1135"/>
      <c r="PTS125" s="1135"/>
      <c r="PTT125" s="1135"/>
      <c r="PTU125" s="1135"/>
      <c r="PTV125" s="1135"/>
      <c r="PTW125" s="1135"/>
      <c r="PTX125" s="1135"/>
      <c r="PTY125" s="1135"/>
      <c r="PTZ125" s="1135"/>
      <c r="PUA125" s="1135"/>
      <c r="PUB125" s="1135"/>
      <c r="PUC125" s="1135"/>
      <c r="PUD125" s="1135"/>
      <c r="PUE125" s="1135"/>
      <c r="PUF125" s="1135"/>
      <c r="PUG125" s="1135"/>
      <c r="PUH125" s="1135"/>
      <c r="PUI125" s="1135"/>
      <c r="PUJ125" s="1135"/>
      <c r="PUK125" s="1135"/>
      <c r="PUL125" s="1135"/>
      <c r="PUM125" s="1135"/>
      <c r="PUN125" s="1135"/>
      <c r="PUO125" s="1135"/>
      <c r="PUP125" s="1135"/>
      <c r="PUQ125" s="1135"/>
      <c r="PUR125" s="1135"/>
      <c r="PUS125" s="1135"/>
      <c r="PUT125" s="1135"/>
      <c r="PUU125" s="1135"/>
      <c r="PUV125" s="1135"/>
      <c r="PUW125" s="1135"/>
      <c r="PUX125" s="1135"/>
      <c r="PUY125" s="1135"/>
      <c r="PUZ125" s="1135"/>
      <c r="PVA125" s="1135"/>
      <c r="PVB125" s="1135"/>
      <c r="PVC125" s="1135"/>
      <c r="PVD125" s="1135"/>
      <c r="PVE125" s="1135"/>
      <c r="PVF125" s="1135"/>
      <c r="PVG125" s="1135"/>
      <c r="PVH125" s="1135"/>
      <c r="PVI125" s="1135"/>
      <c r="PVJ125" s="1135"/>
      <c r="PVK125" s="1135"/>
      <c r="PVL125" s="1135"/>
      <c r="PVM125" s="1135"/>
      <c r="PVN125" s="1135"/>
      <c r="PVO125" s="1135"/>
      <c r="PVP125" s="1135"/>
      <c r="PVQ125" s="1135"/>
      <c r="PVR125" s="1135"/>
      <c r="PVS125" s="1135"/>
      <c r="PVT125" s="1135"/>
      <c r="PVU125" s="1135"/>
      <c r="PVV125" s="1135"/>
      <c r="PVW125" s="1135"/>
      <c r="PVX125" s="1135"/>
      <c r="PVY125" s="1135"/>
      <c r="PVZ125" s="1135"/>
      <c r="PWA125" s="1135"/>
      <c r="PWB125" s="1135"/>
      <c r="PWC125" s="1135"/>
      <c r="PWD125" s="1135"/>
      <c r="PWE125" s="1135"/>
      <c r="PWF125" s="1135"/>
      <c r="PWG125" s="1135"/>
      <c r="PWH125" s="1135"/>
      <c r="PWI125" s="1135"/>
      <c r="PWJ125" s="1135"/>
      <c r="PWK125" s="1135"/>
      <c r="PWL125" s="1135"/>
      <c r="PWM125" s="1135"/>
      <c r="PWN125" s="1135"/>
      <c r="PWO125" s="1135"/>
      <c r="PWP125" s="1135"/>
      <c r="PWQ125" s="1135"/>
      <c r="PWR125" s="1135"/>
      <c r="PWS125" s="1135"/>
      <c r="PWT125" s="1135"/>
      <c r="PWU125" s="1135"/>
      <c r="PWV125" s="1135"/>
      <c r="PWW125" s="1135"/>
      <c r="PWX125" s="1135"/>
      <c r="PWY125" s="1135"/>
      <c r="PWZ125" s="1135"/>
      <c r="PXA125" s="1135"/>
      <c r="PXB125" s="1135"/>
      <c r="PXC125" s="1135"/>
      <c r="PXD125" s="1135"/>
      <c r="PXE125" s="1135"/>
      <c r="PXF125" s="1135"/>
      <c r="PXG125" s="1135"/>
      <c r="PXH125" s="1135"/>
      <c r="PXI125" s="1135"/>
      <c r="PXJ125" s="1135"/>
      <c r="PXK125" s="1135"/>
      <c r="PXL125" s="1135"/>
      <c r="PXM125" s="1135"/>
      <c r="PXN125" s="1135"/>
      <c r="PXO125" s="1135"/>
      <c r="PXP125" s="1135"/>
      <c r="PXQ125" s="1135"/>
      <c r="PXR125" s="1135"/>
      <c r="PXS125" s="1135"/>
      <c r="PXT125" s="1135"/>
      <c r="PXU125" s="1135"/>
      <c r="PXV125" s="1135"/>
      <c r="PXW125" s="1135"/>
      <c r="PXX125" s="1135"/>
      <c r="PXY125" s="1135"/>
      <c r="PXZ125" s="1135"/>
      <c r="PYA125" s="1135"/>
      <c r="PYB125" s="1135"/>
      <c r="PYC125" s="1135"/>
      <c r="PYD125" s="1135"/>
      <c r="PYE125" s="1135"/>
      <c r="PYF125" s="1135"/>
      <c r="PYG125" s="1135"/>
      <c r="PYH125" s="1135"/>
      <c r="PYI125" s="1135"/>
      <c r="PYJ125" s="1135"/>
      <c r="PYK125" s="1135"/>
      <c r="PYL125" s="1135"/>
      <c r="PYM125" s="1135"/>
      <c r="PYN125" s="1135"/>
      <c r="PYO125" s="1135"/>
      <c r="PYP125" s="1135"/>
      <c r="PYQ125" s="1135"/>
      <c r="PYR125" s="1135"/>
      <c r="PYS125" s="1135"/>
      <c r="PYT125" s="1135"/>
      <c r="PYU125" s="1135"/>
      <c r="PYV125" s="1135"/>
      <c r="PYW125" s="1135"/>
      <c r="PYX125" s="1135"/>
      <c r="PYY125" s="1135"/>
      <c r="PYZ125" s="1135"/>
      <c r="PZA125" s="1135"/>
      <c r="PZB125" s="1135"/>
      <c r="PZC125" s="1135"/>
      <c r="PZD125" s="1135"/>
      <c r="PZE125" s="1135"/>
      <c r="PZF125" s="1135"/>
      <c r="PZG125" s="1135"/>
      <c r="PZH125" s="1135"/>
      <c r="PZI125" s="1135"/>
      <c r="PZJ125" s="1135"/>
      <c r="PZK125" s="1135"/>
      <c r="PZL125" s="1135"/>
      <c r="PZM125" s="1135"/>
      <c r="PZN125" s="1135"/>
      <c r="PZO125" s="1135"/>
      <c r="PZP125" s="1135"/>
      <c r="PZQ125" s="1135"/>
      <c r="PZR125" s="1135"/>
      <c r="PZS125" s="1135"/>
      <c r="PZT125" s="1135"/>
      <c r="PZU125" s="1135"/>
      <c r="PZV125" s="1135"/>
      <c r="PZW125" s="1135"/>
      <c r="PZX125" s="1135"/>
      <c r="PZY125" s="1135"/>
      <c r="PZZ125" s="1135"/>
      <c r="QAA125" s="1135"/>
      <c r="QAB125" s="1135"/>
      <c r="QAC125" s="1135"/>
      <c r="QAD125" s="1135"/>
      <c r="QAE125" s="1135"/>
      <c r="QAF125" s="1135"/>
      <c r="QAG125" s="1135"/>
      <c r="QAH125" s="1135"/>
      <c r="QAI125" s="1135"/>
      <c r="QAJ125" s="1135"/>
      <c r="QAK125" s="1135"/>
      <c r="QAL125" s="1135"/>
      <c r="QAM125" s="1135"/>
      <c r="QAN125" s="1135"/>
      <c r="QAO125" s="1135"/>
      <c r="QAP125" s="1135"/>
      <c r="QAQ125" s="1135"/>
      <c r="QAR125" s="1135"/>
      <c r="QAS125" s="1135"/>
      <c r="QAT125" s="1135"/>
      <c r="QAU125" s="1135"/>
      <c r="QAV125" s="1135"/>
      <c r="QAW125" s="1135"/>
      <c r="QAX125" s="1135"/>
      <c r="QAY125" s="1135"/>
      <c r="QAZ125" s="1135"/>
      <c r="QBA125" s="1135"/>
      <c r="QBB125" s="1135"/>
      <c r="QBC125" s="1135"/>
      <c r="QBD125" s="1135"/>
      <c r="QBE125" s="1135"/>
      <c r="QBF125" s="1135"/>
      <c r="QBG125" s="1135"/>
      <c r="QBH125" s="1135"/>
      <c r="QBI125" s="1135"/>
      <c r="QBJ125" s="1135"/>
      <c r="QBK125" s="1135"/>
      <c r="QBL125" s="1135"/>
      <c r="QBM125" s="1135"/>
      <c r="QBN125" s="1135"/>
      <c r="QBO125" s="1135"/>
      <c r="QBP125" s="1135"/>
      <c r="QBQ125" s="1135"/>
      <c r="QBR125" s="1135"/>
      <c r="QBS125" s="1135"/>
      <c r="QBT125" s="1135"/>
      <c r="QBU125" s="1135"/>
      <c r="QBV125" s="1135"/>
      <c r="QBW125" s="1135"/>
      <c r="QBX125" s="1135"/>
      <c r="QBY125" s="1135"/>
      <c r="QBZ125" s="1135"/>
      <c r="QCA125" s="1135"/>
      <c r="QCB125" s="1135"/>
      <c r="QCC125" s="1135"/>
      <c r="QCD125" s="1135"/>
      <c r="QCE125" s="1135"/>
      <c r="QCF125" s="1135"/>
      <c r="QCG125" s="1135"/>
      <c r="QCH125" s="1135"/>
      <c r="QCI125" s="1135"/>
      <c r="QCJ125" s="1135"/>
      <c r="QCK125" s="1135"/>
      <c r="QCL125" s="1135"/>
      <c r="QCM125" s="1135"/>
      <c r="QCN125" s="1135"/>
      <c r="QCO125" s="1135"/>
      <c r="QCP125" s="1135"/>
      <c r="QCQ125" s="1135"/>
      <c r="QCR125" s="1135"/>
      <c r="QCS125" s="1135"/>
      <c r="QCT125" s="1135"/>
      <c r="QCU125" s="1135"/>
      <c r="QCV125" s="1135"/>
      <c r="QCW125" s="1135"/>
      <c r="QCX125" s="1135"/>
      <c r="QCY125" s="1135"/>
      <c r="QCZ125" s="1135"/>
      <c r="QDA125" s="1135"/>
      <c r="QDB125" s="1135"/>
      <c r="QDC125" s="1135"/>
      <c r="QDD125" s="1135"/>
      <c r="QDE125" s="1135"/>
      <c r="QDF125" s="1135"/>
      <c r="QDG125" s="1135"/>
      <c r="QDH125" s="1135"/>
      <c r="QDI125" s="1135"/>
      <c r="QDJ125" s="1135"/>
      <c r="QDK125" s="1135"/>
      <c r="QDL125" s="1135"/>
      <c r="QDM125" s="1135"/>
      <c r="QDN125" s="1135"/>
      <c r="QDO125" s="1135"/>
      <c r="QDP125" s="1135"/>
      <c r="QDQ125" s="1135"/>
      <c r="QDR125" s="1135"/>
      <c r="QDS125" s="1135"/>
      <c r="QDT125" s="1135"/>
      <c r="QDU125" s="1135"/>
      <c r="QDV125" s="1135"/>
      <c r="QDW125" s="1135"/>
      <c r="QDX125" s="1135"/>
      <c r="QDY125" s="1135"/>
      <c r="QDZ125" s="1135"/>
      <c r="QEA125" s="1135"/>
      <c r="QEB125" s="1135"/>
      <c r="QEC125" s="1135"/>
      <c r="QED125" s="1135"/>
      <c r="QEE125" s="1135"/>
      <c r="QEF125" s="1135"/>
      <c r="QEG125" s="1135"/>
      <c r="QEH125" s="1135"/>
      <c r="QEI125" s="1135"/>
      <c r="QEJ125" s="1135"/>
      <c r="QEK125" s="1135"/>
      <c r="QEL125" s="1135"/>
      <c r="QEM125" s="1135"/>
      <c r="QEN125" s="1135"/>
      <c r="QEO125" s="1135"/>
      <c r="QEP125" s="1135"/>
      <c r="QEQ125" s="1135"/>
      <c r="QER125" s="1135"/>
      <c r="QES125" s="1135"/>
      <c r="QET125" s="1135"/>
      <c r="QEU125" s="1135"/>
      <c r="QEV125" s="1135"/>
      <c r="QEW125" s="1135"/>
      <c r="QEX125" s="1135"/>
      <c r="QEY125" s="1135"/>
      <c r="QEZ125" s="1135"/>
      <c r="QFA125" s="1135"/>
      <c r="QFB125" s="1135"/>
      <c r="QFC125" s="1135"/>
      <c r="QFD125" s="1135"/>
      <c r="QFE125" s="1135"/>
      <c r="QFF125" s="1135"/>
      <c r="QFG125" s="1135"/>
      <c r="QFH125" s="1135"/>
      <c r="QFI125" s="1135"/>
      <c r="QFJ125" s="1135"/>
      <c r="QFK125" s="1135"/>
      <c r="QFL125" s="1135"/>
      <c r="QFM125" s="1135"/>
      <c r="QFN125" s="1135"/>
      <c r="QFO125" s="1135"/>
      <c r="QFP125" s="1135"/>
      <c r="QFQ125" s="1135"/>
      <c r="QFR125" s="1135"/>
      <c r="QFS125" s="1135"/>
      <c r="QFT125" s="1135"/>
      <c r="QFU125" s="1135"/>
      <c r="QFV125" s="1135"/>
      <c r="QFW125" s="1135"/>
      <c r="QFX125" s="1135"/>
      <c r="QFY125" s="1135"/>
      <c r="QFZ125" s="1135"/>
      <c r="QGA125" s="1135"/>
      <c r="QGB125" s="1135"/>
      <c r="QGC125" s="1135"/>
      <c r="QGD125" s="1135"/>
      <c r="QGE125" s="1135"/>
      <c r="QGF125" s="1135"/>
      <c r="QGG125" s="1135"/>
      <c r="QGH125" s="1135"/>
      <c r="QGI125" s="1135"/>
      <c r="QGJ125" s="1135"/>
      <c r="QGK125" s="1135"/>
      <c r="QGL125" s="1135"/>
      <c r="QGM125" s="1135"/>
      <c r="QGN125" s="1135"/>
      <c r="QGO125" s="1135"/>
      <c r="QGP125" s="1135"/>
      <c r="QGQ125" s="1135"/>
      <c r="QGR125" s="1135"/>
      <c r="QGS125" s="1135"/>
      <c r="QGT125" s="1135"/>
      <c r="QGU125" s="1135"/>
      <c r="QGV125" s="1135"/>
      <c r="QGW125" s="1135"/>
      <c r="QGX125" s="1135"/>
      <c r="QGY125" s="1135"/>
      <c r="QGZ125" s="1135"/>
      <c r="QHA125" s="1135"/>
      <c r="QHB125" s="1135"/>
      <c r="QHC125" s="1135"/>
      <c r="QHD125" s="1135"/>
      <c r="QHE125" s="1135"/>
      <c r="QHF125" s="1135"/>
      <c r="QHG125" s="1135"/>
      <c r="QHH125" s="1135"/>
      <c r="QHI125" s="1135"/>
      <c r="QHJ125" s="1135"/>
      <c r="QHK125" s="1135"/>
      <c r="QHL125" s="1135"/>
      <c r="QHM125" s="1135"/>
      <c r="QHN125" s="1135"/>
      <c r="QHO125" s="1135"/>
      <c r="QHP125" s="1135"/>
      <c r="QHQ125" s="1135"/>
      <c r="QHR125" s="1135"/>
      <c r="QHS125" s="1135"/>
      <c r="QHT125" s="1135"/>
      <c r="QHU125" s="1135"/>
      <c r="QHV125" s="1135"/>
      <c r="QHW125" s="1135"/>
      <c r="QHX125" s="1135"/>
      <c r="QHY125" s="1135"/>
      <c r="QHZ125" s="1135"/>
      <c r="QIA125" s="1135"/>
      <c r="QIB125" s="1135"/>
      <c r="QIC125" s="1135"/>
      <c r="QID125" s="1135"/>
      <c r="QIE125" s="1135"/>
      <c r="QIF125" s="1135"/>
      <c r="QIG125" s="1135"/>
      <c r="QIH125" s="1135"/>
      <c r="QII125" s="1135"/>
      <c r="QIJ125" s="1135"/>
      <c r="QIK125" s="1135"/>
      <c r="QIL125" s="1135"/>
      <c r="QIM125" s="1135"/>
      <c r="QIN125" s="1135"/>
      <c r="QIO125" s="1135"/>
      <c r="QIP125" s="1135"/>
      <c r="QIQ125" s="1135"/>
      <c r="QIR125" s="1135"/>
      <c r="QIS125" s="1135"/>
      <c r="QIT125" s="1135"/>
      <c r="QIU125" s="1135"/>
      <c r="QIV125" s="1135"/>
      <c r="QIW125" s="1135"/>
      <c r="QIX125" s="1135"/>
      <c r="QIY125" s="1135"/>
      <c r="QIZ125" s="1135"/>
      <c r="QJA125" s="1135"/>
      <c r="QJB125" s="1135"/>
      <c r="QJC125" s="1135"/>
      <c r="QJD125" s="1135"/>
      <c r="QJE125" s="1135"/>
      <c r="QJF125" s="1135"/>
      <c r="QJG125" s="1135"/>
      <c r="QJH125" s="1135"/>
      <c r="QJI125" s="1135"/>
      <c r="QJJ125" s="1135"/>
      <c r="QJK125" s="1135"/>
      <c r="QJL125" s="1135"/>
      <c r="QJM125" s="1135"/>
      <c r="QJN125" s="1135"/>
      <c r="QJO125" s="1135"/>
      <c r="QJP125" s="1135"/>
      <c r="QJQ125" s="1135"/>
      <c r="QJR125" s="1135"/>
      <c r="QJS125" s="1135"/>
      <c r="QJT125" s="1135"/>
      <c r="QJU125" s="1135"/>
      <c r="QJV125" s="1135"/>
      <c r="QJW125" s="1135"/>
      <c r="QJX125" s="1135"/>
      <c r="QJY125" s="1135"/>
      <c r="QJZ125" s="1135"/>
      <c r="QKA125" s="1135"/>
      <c r="QKB125" s="1135"/>
      <c r="QKC125" s="1135"/>
      <c r="QKD125" s="1135"/>
      <c r="QKE125" s="1135"/>
      <c r="QKF125" s="1135"/>
      <c r="QKG125" s="1135"/>
      <c r="QKH125" s="1135"/>
      <c r="QKI125" s="1135"/>
      <c r="QKJ125" s="1135"/>
      <c r="QKK125" s="1135"/>
      <c r="QKL125" s="1135"/>
      <c r="QKM125" s="1135"/>
      <c r="QKN125" s="1135"/>
      <c r="QKO125" s="1135"/>
      <c r="QKP125" s="1135"/>
      <c r="QKQ125" s="1135"/>
      <c r="QKR125" s="1135"/>
      <c r="QKS125" s="1135"/>
      <c r="QKT125" s="1135"/>
      <c r="QKU125" s="1135"/>
      <c r="QKV125" s="1135"/>
      <c r="QKW125" s="1135"/>
      <c r="QKX125" s="1135"/>
      <c r="QKY125" s="1135"/>
      <c r="QKZ125" s="1135"/>
      <c r="QLA125" s="1135"/>
      <c r="QLB125" s="1135"/>
      <c r="QLC125" s="1135"/>
      <c r="QLD125" s="1135"/>
      <c r="QLE125" s="1135"/>
      <c r="QLF125" s="1135"/>
      <c r="QLG125" s="1135"/>
      <c r="QLH125" s="1135"/>
      <c r="QLI125" s="1135"/>
      <c r="QLJ125" s="1135"/>
      <c r="QLK125" s="1135"/>
      <c r="QLL125" s="1135"/>
      <c r="QLM125" s="1135"/>
      <c r="QLN125" s="1135"/>
      <c r="QLO125" s="1135"/>
      <c r="QLP125" s="1135"/>
      <c r="QLQ125" s="1135"/>
      <c r="QLR125" s="1135"/>
      <c r="QLS125" s="1135"/>
      <c r="QLT125" s="1135"/>
      <c r="QLU125" s="1135"/>
      <c r="QLV125" s="1135"/>
      <c r="QLW125" s="1135"/>
      <c r="QLX125" s="1135"/>
      <c r="QLY125" s="1135"/>
      <c r="QLZ125" s="1135"/>
      <c r="QMA125" s="1135"/>
      <c r="QMB125" s="1135"/>
      <c r="QMC125" s="1135"/>
      <c r="QMD125" s="1135"/>
      <c r="QME125" s="1135"/>
      <c r="QMF125" s="1135"/>
      <c r="QMG125" s="1135"/>
      <c r="QMH125" s="1135"/>
      <c r="QMI125" s="1135"/>
      <c r="QMJ125" s="1135"/>
      <c r="QMK125" s="1135"/>
      <c r="QML125" s="1135"/>
      <c r="QMM125" s="1135"/>
      <c r="QMN125" s="1135"/>
      <c r="QMO125" s="1135"/>
      <c r="QMP125" s="1135"/>
      <c r="QMQ125" s="1135"/>
      <c r="QMR125" s="1135"/>
      <c r="QMS125" s="1135"/>
      <c r="QMT125" s="1135"/>
      <c r="QMU125" s="1135"/>
      <c r="QMV125" s="1135"/>
      <c r="QMW125" s="1135"/>
      <c r="QMX125" s="1135"/>
      <c r="QMY125" s="1135"/>
      <c r="QMZ125" s="1135"/>
      <c r="QNA125" s="1135"/>
      <c r="QNB125" s="1135"/>
      <c r="QNC125" s="1135"/>
      <c r="QND125" s="1135"/>
      <c r="QNE125" s="1135"/>
      <c r="QNF125" s="1135"/>
      <c r="QNG125" s="1135"/>
      <c r="QNH125" s="1135"/>
      <c r="QNI125" s="1135"/>
      <c r="QNJ125" s="1135"/>
      <c r="QNK125" s="1135"/>
      <c r="QNL125" s="1135"/>
      <c r="QNM125" s="1135"/>
      <c r="QNN125" s="1135"/>
      <c r="QNO125" s="1135"/>
      <c r="QNP125" s="1135"/>
      <c r="QNQ125" s="1135"/>
      <c r="QNR125" s="1135"/>
      <c r="QNS125" s="1135"/>
      <c r="QNT125" s="1135"/>
      <c r="QNU125" s="1135"/>
      <c r="QNV125" s="1135"/>
      <c r="QNW125" s="1135"/>
      <c r="QNX125" s="1135"/>
      <c r="QNY125" s="1135"/>
      <c r="QNZ125" s="1135"/>
      <c r="QOA125" s="1135"/>
      <c r="QOB125" s="1135"/>
      <c r="QOC125" s="1135"/>
      <c r="QOD125" s="1135"/>
      <c r="QOE125" s="1135"/>
      <c r="QOF125" s="1135"/>
      <c r="QOG125" s="1135"/>
      <c r="QOH125" s="1135"/>
      <c r="QOI125" s="1135"/>
      <c r="QOJ125" s="1135"/>
      <c r="QOK125" s="1135"/>
      <c r="QOL125" s="1135"/>
      <c r="QOM125" s="1135"/>
      <c r="QON125" s="1135"/>
      <c r="QOO125" s="1135"/>
      <c r="QOP125" s="1135"/>
      <c r="QOQ125" s="1135"/>
      <c r="QOR125" s="1135"/>
      <c r="QOS125" s="1135"/>
      <c r="QOT125" s="1135"/>
      <c r="QOU125" s="1135"/>
      <c r="QOV125" s="1135"/>
      <c r="QOW125" s="1135"/>
      <c r="QOX125" s="1135"/>
      <c r="QOY125" s="1135"/>
      <c r="QOZ125" s="1135"/>
      <c r="QPA125" s="1135"/>
      <c r="QPB125" s="1135"/>
      <c r="QPC125" s="1135"/>
      <c r="QPD125" s="1135"/>
      <c r="QPE125" s="1135"/>
      <c r="QPF125" s="1135"/>
      <c r="QPG125" s="1135"/>
      <c r="QPH125" s="1135"/>
      <c r="QPI125" s="1135"/>
      <c r="QPJ125" s="1135"/>
      <c r="QPK125" s="1135"/>
      <c r="QPL125" s="1135"/>
      <c r="QPM125" s="1135"/>
      <c r="QPN125" s="1135"/>
      <c r="QPO125" s="1135"/>
      <c r="QPP125" s="1135"/>
      <c r="QPQ125" s="1135"/>
      <c r="QPR125" s="1135"/>
      <c r="QPS125" s="1135"/>
      <c r="QPT125" s="1135"/>
      <c r="QPU125" s="1135"/>
      <c r="QPV125" s="1135"/>
      <c r="QPW125" s="1135"/>
      <c r="QPX125" s="1135"/>
      <c r="QPY125" s="1135"/>
      <c r="QPZ125" s="1135"/>
      <c r="QQA125" s="1135"/>
      <c r="QQB125" s="1135"/>
      <c r="QQC125" s="1135"/>
      <c r="QQD125" s="1135"/>
      <c r="QQE125" s="1135"/>
      <c r="QQF125" s="1135"/>
      <c r="QQG125" s="1135"/>
      <c r="QQH125" s="1135"/>
      <c r="QQI125" s="1135"/>
      <c r="QQJ125" s="1135"/>
      <c r="QQK125" s="1135"/>
      <c r="QQL125" s="1135"/>
      <c r="QQM125" s="1135"/>
      <c r="QQN125" s="1135"/>
      <c r="QQO125" s="1135"/>
      <c r="QQP125" s="1135"/>
      <c r="QQQ125" s="1135"/>
      <c r="QQR125" s="1135"/>
      <c r="QQS125" s="1135"/>
      <c r="QQT125" s="1135"/>
      <c r="QQU125" s="1135"/>
      <c r="QQV125" s="1135"/>
      <c r="QQW125" s="1135"/>
      <c r="QQX125" s="1135"/>
      <c r="QQY125" s="1135"/>
      <c r="QQZ125" s="1135"/>
      <c r="QRA125" s="1135"/>
      <c r="QRB125" s="1135"/>
      <c r="QRC125" s="1135"/>
      <c r="QRD125" s="1135"/>
      <c r="QRE125" s="1135"/>
      <c r="QRF125" s="1135"/>
      <c r="QRG125" s="1135"/>
      <c r="QRH125" s="1135"/>
      <c r="QRI125" s="1135"/>
      <c r="QRJ125" s="1135"/>
      <c r="QRK125" s="1135"/>
      <c r="QRL125" s="1135"/>
      <c r="QRM125" s="1135"/>
      <c r="QRN125" s="1135"/>
      <c r="QRO125" s="1135"/>
      <c r="QRP125" s="1135"/>
      <c r="QRQ125" s="1135"/>
      <c r="QRR125" s="1135"/>
      <c r="QRS125" s="1135"/>
      <c r="QRT125" s="1135"/>
      <c r="QRU125" s="1135"/>
      <c r="QRV125" s="1135"/>
      <c r="QRW125" s="1135"/>
      <c r="QRX125" s="1135"/>
      <c r="QRY125" s="1135"/>
      <c r="QRZ125" s="1135"/>
      <c r="QSA125" s="1135"/>
      <c r="QSB125" s="1135"/>
      <c r="QSC125" s="1135"/>
      <c r="QSD125" s="1135"/>
      <c r="QSE125" s="1135"/>
      <c r="QSF125" s="1135"/>
      <c r="QSG125" s="1135"/>
      <c r="QSH125" s="1135"/>
      <c r="QSI125" s="1135"/>
      <c r="QSJ125" s="1135"/>
      <c r="QSK125" s="1135"/>
      <c r="QSL125" s="1135"/>
      <c r="QSM125" s="1135"/>
      <c r="QSN125" s="1135"/>
      <c r="QSO125" s="1135"/>
      <c r="QSP125" s="1135"/>
      <c r="QSQ125" s="1135"/>
      <c r="QSR125" s="1135"/>
      <c r="QSS125" s="1135"/>
      <c r="QST125" s="1135"/>
      <c r="QSU125" s="1135"/>
      <c r="QSV125" s="1135"/>
      <c r="QSW125" s="1135"/>
      <c r="QSX125" s="1135"/>
      <c r="QSY125" s="1135"/>
      <c r="QSZ125" s="1135"/>
      <c r="QTA125" s="1135"/>
      <c r="QTB125" s="1135"/>
      <c r="QTC125" s="1135"/>
      <c r="QTD125" s="1135"/>
      <c r="QTE125" s="1135"/>
      <c r="QTF125" s="1135"/>
      <c r="QTG125" s="1135"/>
      <c r="QTH125" s="1135"/>
      <c r="QTI125" s="1135"/>
      <c r="QTJ125" s="1135"/>
      <c r="QTK125" s="1135"/>
      <c r="QTL125" s="1135"/>
      <c r="QTM125" s="1135"/>
      <c r="QTN125" s="1135"/>
      <c r="QTO125" s="1135"/>
      <c r="QTP125" s="1135"/>
      <c r="QTQ125" s="1135"/>
      <c r="QTR125" s="1135"/>
      <c r="QTS125" s="1135"/>
      <c r="QTT125" s="1135"/>
      <c r="QTU125" s="1135"/>
      <c r="QTV125" s="1135"/>
      <c r="QTW125" s="1135"/>
      <c r="QTX125" s="1135"/>
      <c r="QTY125" s="1135"/>
      <c r="QTZ125" s="1135"/>
      <c r="QUA125" s="1135"/>
      <c r="QUB125" s="1135"/>
      <c r="QUC125" s="1135"/>
      <c r="QUD125" s="1135"/>
      <c r="QUE125" s="1135"/>
      <c r="QUF125" s="1135"/>
      <c r="QUG125" s="1135"/>
      <c r="QUH125" s="1135"/>
      <c r="QUI125" s="1135"/>
      <c r="QUJ125" s="1135"/>
      <c r="QUK125" s="1135"/>
      <c r="QUL125" s="1135"/>
      <c r="QUM125" s="1135"/>
      <c r="QUN125" s="1135"/>
      <c r="QUO125" s="1135"/>
      <c r="QUP125" s="1135"/>
      <c r="QUQ125" s="1135"/>
      <c r="QUR125" s="1135"/>
      <c r="QUS125" s="1135"/>
      <c r="QUT125" s="1135"/>
      <c r="QUU125" s="1135"/>
      <c r="QUV125" s="1135"/>
      <c r="QUW125" s="1135"/>
      <c r="QUX125" s="1135"/>
      <c r="QUY125" s="1135"/>
      <c r="QUZ125" s="1135"/>
      <c r="QVA125" s="1135"/>
      <c r="QVB125" s="1135"/>
      <c r="QVC125" s="1135"/>
      <c r="QVD125" s="1135"/>
      <c r="QVE125" s="1135"/>
      <c r="QVF125" s="1135"/>
      <c r="QVG125" s="1135"/>
      <c r="QVH125" s="1135"/>
      <c r="QVI125" s="1135"/>
      <c r="QVJ125" s="1135"/>
      <c r="QVK125" s="1135"/>
      <c r="QVL125" s="1135"/>
      <c r="QVM125" s="1135"/>
      <c r="QVN125" s="1135"/>
      <c r="QVO125" s="1135"/>
      <c r="QVP125" s="1135"/>
      <c r="QVQ125" s="1135"/>
      <c r="QVR125" s="1135"/>
      <c r="QVS125" s="1135"/>
      <c r="QVT125" s="1135"/>
      <c r="QVU125" s="1135"/>
      <c r="QVV125" s="1135"/>
      <c r="QVW125" s="1135"/>
      <c r="QVX125" s="1135"/>
      <c r="QVY125" s="1135"/>
      <c r="QVZ125" s="1135"/>
      <c r="QWA125" s="1135"/>
      <c r="QWB125" s="1135"/>
      <c r="QWC125" s="1135"/>
      <c r="QWD125" s="1135"/>
      <c r="QWE125" s="1135"/>
      <c r="QWF125" s="1135"/>
      <c r="QWG125" s="1135"/>
      <c r="QWH125" s="1135"/>
      <c r="QWI125" s="1135"/>
      <c r="QWJ125" s="1135"/>
      <c r="QWK125" s="1135"/>
      <c r="QWL125" s="1135"/>
      <c r="QWM125" s="1135"/>
      <c r="QWN125" s="1135"/>
      <c r="QWO125" s="1135"/>
      <c r="QWP125" s="1135"/>
      <c r="QWQ125" s="1135"/>
      <c r="QWR125" s="1135"/>
      <c r="QWS125" s="1135"/>
      <c r="QWT125" s="1135"/>
      <c r="QWU125" s="1135"/>
      <c r="QWV125" s="1135"/>
      <c r="QWW125" s="1135"/>
      <c r="QWX125" s="1135"/>
      <c r="QWY125" s="1135"/>
      <c r="QWZ125" s="1135"/>
      <c r="QXA125" s="1135"/>
      <c r="QXB125" s="1135"/>
      <c r="QXC125" s="1135"/>
      <c r="QXD125" s="1135"/>
      <c r="QXE125" s="1135"/>
      <c r="QXF125" s="1135"/>
      <c r="QXG125" s="1135"/>
      <c r="QXH125" s="1135"/>
      <c r="QXI125" s="1135"/>
      <c r="QXJ125" s="1135"/>
      <c r="QXK125" s="1135"/>
      <c r="QXL125" s="1135"/>
      <c r="QXM125" s="1135"/>
      <c r="QXN125" s="1135"/>
      <c r="QXO125" s="1135"/>
      <c r="QXP125" s="1135"/>
      <c r="QXQ125" s="1135"/>
      <c r="QXR125" s="1135"/>
      <c r="QXS125" s="1135"/>
      <c r="QXT125" s="1135"/>
      <c r="QXU125" s="1135"/>
      <c r="QXV125" s="1135"/>
      <c r="QXW125" s="1135"/>
      <c r="QXX125" s="1135"/>
      <c r="QXY125" s="1135"/>
      <c r="QXZ125" s="1135"/>
      <c r="QYA125" s="1135"/>
      <c r="QYB125" s="1135"/>
      <c r="QYC125" s="1135"/>
      <c r="QYD125" s="1135"/>
      <c r="QYE125" s="1135"/>
      <c r="QYF125" s="1135"/>
      <c r="QYG125" s="1135"/>
      <c r="QYH125" s="1135"/>
      <c r="QYI125" s="1135"/>
      <c r="QYJ125" s="1135"/>
      <c r="QYK125" s="1135"/>
      <c r="QYL125" s="1135"/>
      <c r="QYM125" s="1135"/>
      <c r="QYN125" s="1135"/>
      <c r="QYO125" s="1135"/>
      <c r="QYP125" s="1135"/>
      <c r="QYQ125" s="1135"/>
      <c r="QYR125" s="1135"/>
      <c r="QYS125" s="1135"/>
      <c r="QYT125" s="1135"/>
      <c r="QYU125" s="1135"/>
      <c r="QYV125" s="1135"/>
      <c r="QYW125" s="1135"/>
      <c r="QYX125" s="1135"/>
      <c r="QYY125" s="1135"/>
      <c r="QYZ125" s="1135"/>
      <c r="QZA125" s="1135"/>
      <c r="QZB125" s="1135"/>
      <c r="QZC125" s="1135"/>
      <c r="QZD125" s="1135"/>
      <c r="QZE125" s="1135"/>
      <c r="QZF125" s="1135"/>
      <c r="QZG125" s="1135"/>
      <c r="QZH125" s="1135"/>
      <c r="QZI125" s="1135"/>
      <c r="QZJ125" s="1135"/>
      <c r="QZK125" s="1135"/>
      <c r="QZL125" s="1135"/>
      <c r="QZM125" s="1135"/>
      <c r="QZN125" s="1135"/>
      <c r="QZO125" s="1135"/>
      <c r="QZP125" s="1135"/>
      <c r="QZQ125" s="1135"/>
      <c r="QZR125" s="1135"/>
      <c r="QZS125" s="1135"/>
      <c r="QZT125" s="1135"/>
      <c r="QZU125" s="1135"/>
      <c r="QZV125" s="1135"/>
      <c r="QZW125" s="1135"/>
      <c r="QZX125" s="1135"/>
      <c r="QZY125" s="1135"/>
      <c r="QZZ125" s="1135"/>
      <c r="RAA125" s="1135"/>
      <c r="RAB125" s="1135"/>
      <c r="RAC125" s="1135"/>
      <c r="RAD125" s="1135"/>
      <c r="RAE125" s="1135"/>
      <c r="RAF125" s="1135"/>
      <c r="RAG125" s="1135"/>
      <c r="RAH125" s="1135"/>
      <c r="RAI125" s="1135"/>
      <c r="RAJ125" s="1135"/>
      <c r="RAK125" s="1135"/>
      <c r="RAL125" s="1135"/>
      <c r="RAM125" s="1135"/>
      <c r="RAN125" s="1135"/>
      <c r="RAO125" s="1135"/>
      <c r="RAP125" s="1135"/>
      <c r="RAQ125" s="1135"/>
      <c r="RAR125" s="1135"/>
      <c r="RAS125" s="1135"/>
      <c r="RAT125" s="1135"/>
      <c r="RAU125" s="1135"/>
      <c r="RAV125" s="1135"/>
      <c r="RAW125" s="1135"/>
      <c r="RAX125" s="1135"/>
      <c r="RAY125" s="1135"/>
      <c r="RAZ125" s="1135"/>
      <c r="RBA125" s="1135"/>
      <c r="RBB125" s="1135"/>
      <c r="RBC125" s="1135"/>
      <c r="RBD125" s="1135"/>
      <c r="RBE125" s="1135"/>
      <c r="RBF125" s="1135"/>
      <c r="RBG125" s="1135"/>
      <c r="RBH125" s="1135"/>
      <c r="RBI125" s="1135"/>
      <c r="RBJ125" s="1135"/>
      <c r="RBK125" s="1135"/>
      <c r="RBL125" s="1135"/>
      <c r="RBM125" s="1135"/>
      <c r="RBN125" s="1135"/>
      <c r="RBO125" s="1135"/>
      <c r="RBP125" s="1135"/>
      <c r="RBQ125" s="1135"/>
      <c r="RBR125" s="1135"/>
      <c r="RBS125" s="1135"/>
      <c r="RBT125" s="1135"/>
      <c r="RBU125" s="1135"/>
      <c r="RBV125" s="1135"/>
      <c r="RBW125" s="1135"/>
      <c r="RBX125" s="1135"/>
      <c r="RBY125" s="1135"/>
      <c r="RBZ125" s="1135"/>
      <c r="RCA125" s="1135"/>
      <c r="RCB125" s="1135"/>
      <c r="RCC125" s="1135"/>
      <c r="RCD125" s="1135"/>
      <c r="RCE125" s="1135"/>
      <c r="RCF125" s="1135"/>
      <c r="RCG125" s="1135"/>
      <c r="RCH125" s="1135"/>
      <c r="RCI125" s="1135"/>
      <c r="RCJ125" s="1135"/>
      <c r="RCK125" s="1135"/>
      <c r="RCL125" s="1135"/>
      <c r="RCM125" s="1135"/>
      <c r="RCN125" s="1135"/>
      <c r="RCO125" s="1135"/>
      <c r="RCP125" s="1135"/>
      <c r="RCQ125" s="1135"/>
      <c r="RCR125" s="1135"/>
      <c r="RCS125" s="1135"/>
      <c r="RCT125" s="1135"/>
      <c r="RCU125" s="1135"/>
      <c r="RCV125" s="1135"/>
      <c r="RCW125" s="1135"/>
      <c r="RCX125" s="1135"/>
      <c r="RCY125" s="1135"/>
      <c r="RCZ125" s="1135"/>
      <c r="RDA125" s="1135"/>
      <c r="RDB125" s="1135"/>
      <c r="RDC125" s="1135"/>
      <c r="RDD125" s="1135"/>
      <c r="RDE125" s="1135"/>
      <c r="RDF125" s="1135"/>
      <c r="RDG125" s="1135"/>
      <c r="RDH125" s="1135"/>
      <c r="RDI125" s="1135"/>
      <c r="RDJ125" s="1135"/>
      <c r="RDK125" s="1135"/>
      <c r="RDL125" s="1135"/>
      <c r="RDM125" s="1135"/>
      <c r="RDN125" s="1135"/>
      <c r="RDO125" s="1135"/>
      <c r="RDP125" s="1135"/>
      <c r="RDQ125" s="1135"/>
      <c r="RDR125" s="1135"/>
      <c r="RDS125" s="1135"/>
      <c r="RDT125" s="1135"/>
      <c r="RDU125" s="1135"/>
      <c r="RDV125" s="1135"/>
      <c r="RDW125" s="1135"/>
      <c r="RDX125" s="1135"/>
      <c r="RDY125" s="1135"/>
      <c r="RDZ125" s="1135"/>
      <c r="REA125" s="1135"/>
      <c r="REB125" s="1135"/>
      <c r="REC125" s="1135"/>
      <c r="RED125" s="1135"/>
      <c r="REE125" s="1135"/>
      <c r="REF125" s="1135"/>
      <c r="REG125" s="1135"/>
      <c r="REH125" s="1135"/>
      <c r="REI125" s="1135"/>
      <c r="REJ125" s="1135"/>
      <c r="REK125" s="1135"/>
      <c r="REL125" s="1135"/>
      <c r="REM125" s="1135"/>
      <c r="REN125" s="1135"/>
      <c r="REO125" s="1135"/>
      <c r="REP125" s="1135"/>
      <c r="REQ125" s="1135"/>
      <c r="RER125" s="1135"/>
      <c r="RES125" s="1135"/>
      <c r="RET125" s="1135"/>
      <c r="REU125" s="1135"/>
      <c r="REV125" s="1135"/>
      <c r="REW125" s="1135"/>
      <c r="REX125" s="1135"/>
      <c r="REY125" s="1135"/>
      <c r="REZ125" s="1135"/>
      <c r="RFA125" s="1135"/>
      <c r="RFB125" s="1135"/>
      <c r="RFC125" s="1135"/>
      <c r="RFD125" s="1135"/>
      <c r="RFE125" s="1135"/>
      <c r="RFF125" s="1135"/>
      <c r="RFG125" s="1135"/>
      <c r="RFH125" s="1135"/>
      <c r="RFI125" s="1135"/>
      <c r="RFJ125" s="1135"/>
      <c r="RFK125" s="1135"/>
      <c r="RFL125" s="1135"/>
      <c r="RFM125" s="1135"/>
      <c r="RFN125" s="1135"/>
      <c r="RFO125" s="1135"/>
      <c r="RFP125" s="1135"/>
      <c r="RFQ125" s="1135"/>
      <c r="RFR125" s="1135"/>
      <c r="RFS125" s="1135"/>
      <c r="RFT125" s="1135"/>
      <c r="RFU125" s="1135"/>
      <c r="RFV125" s="1135"/>
      <c r="RFW125" s="1135"/>
      <c r="RFX125" s="1135"/>
      <c r="RFY125" s="1135"/>
      <c r="RFZ125" s="1135"/>
      <c r="RGA125" s="1135"/>
      <c r="RGB125" s="1135"/>
      <c r="RGC125" s="1135"/>
      <c r="RGD125" s="1135"/>
      <c r="RGE125" s="1135"/>
      <c r="RGF125" s="1135"/>
      <c r="RGG125" s="1135"/>
      <c r="RGH125" s="1135"/>
      <c r="RGI125" s="1135"/>
      <c r="RGJ125" s="1135"/>
      <c r="RGK125" s="1135"/>
      <c r="RGL125" s="1135"/>
      <c r="RGM125" s="1135"/>
      <c r="RGN125" s="1135"/>
      <c r="RGO125" s="1135"/>
      <c r="RGP125" s="1135"/>
      <c r="RGQ125" s="1135"/>
      <c r="RGR125" s="1135"/>
      <c r="RGS125" s="1135"/>
      <c r="RGT125" s="1135"/>
      <c r="RGU125" s="1135"/>
      <c r="RGV125" s="1135"/>
      <c r="RGW125" s="1135"/>
      <c r="RGX125" s="1135"/>
      <c r="RGY125" s="1135"/>
      <c r="RGZ125" s="1135"/>
      <c r="RHA125" s="1135"/>
      <c r="RHB125" s="1135"/>
      <c r="RHC125" s="1135"/>
      <c r="RHD125" s="1135"/>
      <c r="RHE125" s="1135"/>
      <c r="RHF125" s="1135"/>
      <c r="RHG125" s="1135"/>
      <c r="RHH125" s="1135"/>
      <c r="RHI125" s="1135"/>
      <c r="RHJ125" s="1135"/>
      <c r="RHK125" s="1135"/>
      <c r="RHL125" s="1135"/>
      <c r="RHM125" s="1135"/>
      <c r="RHN125" s="1135"/>
      <c r="RHO125" s="1135"/>
      <c r="RHP125" s="1135"/>
      <c r="RHQ125" s="1135"/>
      <c r="RHR125" s="1135"/>
      <c r="RHS125" s="1135"/>
      <c r="RHT125" s="1135"/>
      <c r="RHU125" s="1135"/>
      <c r="RHV125" s="1135"/>
      <c r="RHW125" s="1135"/>
      <c r="RHX125" s="1135"/>
      <c r="RHY125" s="1135"/>
      <c r="RHZ125" s="1135"/>
      <c r="RIA125" s="1135"/>
      <c r="RIB125" s="1135"/>
      <c r="RIC125" s="1135"/>
      <c r="RID125" s="1135"/>
      <c r="RIE125" s="1135"/>
      <c r="RIF125" s="1135"/>
      <c r="RIG125" s="1135"/>
      <c r="RIH125" s="1135"/>
      <c r="RII125" s="1135"/>
      <c r="RIJ125" s="1135"/>
      <c r="RIK125" s="1135"/>
      <c r="RIL125" s="1135"/>
      <c r="RIM125" s="1135"/>
      <c r="RIN125" s="1135"/>
      <c r="RIO125" s="1135"/>
      <c r="RIP125" s="1135"/>
      <c r="RIQ125" s="1135"/>
      <c r="RIR125" s="1135"/>
      <c r="RIS125" s="1135"/>
      <c r="RIT125" s="1135"/>
      <c r="RIU125" s="1135"/>
      <c r="RIV125" s="1135"/>
      <c r="RIW125" s="1135"/>
      <c r="RIX125" s="1135"/>
      <c r="RIY125" s="1135"/>
      <c r="RIZ125" s="1135"/>
      <c r="RJA125" s="1135"/>
      <c r="RJB125" s="1135"/>
      <c r="RJC125" s="1135"/>
      <c r="RJD125" s="1135"/>
      <c r="RJE125" s="1135"/>
      <c r="RJF125" s="1135"/>
      <c r="RJG125" s="1135"/>
      <c r="RJH125" s="1135"/>
      <c r="RJI125" s="1135"/>
      <c r="RJJ125" s="1135"/>
      <c r="RJK125" s="1135"/>
      <c r="RJL125" s="1135"/>
      <c r="RJM125" s="1135"/>
      <c r="RJN125" s="1135"/>
      <c r="RJO125" s="1135"/>
      <c r="RJP125" s="1135"/>
      <c r="RJQ125" s="1135"/>
      <c r="RJR125" s="1135"/>
      <c r="RJS125" s="1135"/>
      <c r="RJT125" s="1135"/>
      <c r="RJU125" s="1135"/>
      <c r="RJV125" s="1135"/>
      <c r="RJW125" s="1135"/>
      <c r="RJX125" s="1135"/>
      <c r="RJY125" s="1135"/>
      <c r="RJZ125" s="1135"/>
      <c r="RKA125" s="1135"/>
      <c r="RKB125" s="1135"/>
      <c r="RKC125" s="1135"/>
      <c r="RKD125" s="1135"/>
      <c r="RKE125" s="1135"/>
      <c r="RKF125" s="1135"/>
      <c r="RKG125" s="1135"/>
      <c r="RKH125" s="1135"/>
      <c r="RKI125" s="1135"/>
      <c r="RKJ125" s="1135"/>
      <c r="RKK125" s="1135"/>
      <c r="RKL125" s="1135"/>
      <c r="RKM125" s="1135"/>
      <c r="RKN125" s="1135"/>
      <c r="RKO125" s="1135"/>
      <c r="RKP125" s="1135"/>
      <c r="RKQ125" s="1135"/>
      <c r="RKR125" s="1135"/>
      <c r="RKS125" s="1135"/>
      <c r="RKT125" s="1135"/>
      <c r="RKU125" s="1135"/>
      <c r="RKV125" s="1135"/>
      <c r="RKW125" s="1135"/>
      <c r="RKX125" s="1135"/>
      <c r="RKY125" s="1135"/>
      <c r="RKZ125" s="1135"/>
      <c r="RLA125" s="1135"/>
      <c r="RLB125" s="1135"/>
      <c r="RLC125" s="1135"/>
      <c r="RLD125" s="1135"/>
      <c r="RLE125" s="1135"/>
      <c r="RLF125" s="1135"/>
      <c r="RLG125" s="1135"/>
      <c r="RLH125" s="1135"/>
      <c r="RLI125" s="1135"/>
      <c r="RLJ125" s="1135"/>
      <c r="RLK125" s="1135"/>
      <c r="RLL125" s="1135"/>
      <c r="RLM125" s="1135"/>
      <c r="RLN125" s="1135"/>
      <c r="RLO125" s="1135"/>
      <c r="RLP125" s="1135"/>
      <c r="RLQ125" s="1135"/>
      <c r="RLR125" s="1135"/>
      <c r="RLS125" s="1135"/>
      <c r="RLT125" s="1135"/>
      <c r="RLU125" s="1135"/>
      <c r="RLV125" s="1135"/>
      <c r="RLW125" s="1135"/>
      <c r="RLX125" s="1135"/>
      <c r="RLY125" s="1135"/>
      <c r="RLZ125" s="1135"/>
      <c r="RMA125" s="1135"/>
      <c r="RMB125" s="1135"/>
      <c r="RMC125" s="1135"/>
      <c r="RMD125" s="1135"/>
      <c r="RME125" s="1135"/>
      <c r="RMF125" s="1135"/>
      <c r="RMG125" s="1135"/>
      <c r="RMH125" s="1135"/>
      <c r="RMI125" s="1135"/>
      <c r="RMJ125" s="1135"/>
      <c r="RMK125" s="1135"/>
      <c r="RML125" s="1135"/>
      <c r="RMM125" s="1135"/>
      <c r="RMN125" s="1135"/>
      <c r="RMO125" s="1135"/>
      <c r="RMP125" s="1135"/>
      <c r="RMQ125" s="1135"/>
      <c r="RMR125" s="1135"/>
      <c r="RMS125" s="1135"/>
      <c r="RMT125" s="1135"/>
      <c r="RMU125" s="1135"/>
      <c r="RMV125" s="1135"/>
      <c r="RMW125" s="1135"/>
      <c r="RMX125" s="1135"/>
      <c r="RMY125" s="1135"/>
      <c r="RMZ125" s="1135"/>
      <c r="RNA125" s="1135"/>
      <c r="RNB125" s="1135"/>
      <c r="RNC125" s="1135"/>
      <c r="RND125" s="1135"/>
      <c r="RNE125" s="1135"/>
      <c r="RNF125" s="1135"/>
      <c r="RNG125" s="1135"/>
      <c r="RNH125" s="1135"/>
      <c r="RNI125" s="1135"/>
      <c r="RNJ125" s="1135"/>
      <c r="RNK125" s="1135"/>
      <c r="RNL125" s="1135"/>
      <c r="RNM125" s="1135"/>
      <c r="RNN125" s="1135"/>
      <c r="RNO125" s="1135"/>
      <c r="RNP125" s="1135"/>
      <c r="RNQ125" s="1135"/>
      <c r="RNR125" s="1135"/>
      <c r="RNS125" s="1135"/>
      <c r="RNT125" s="1135"/>
      <c r="RNU125" s="1135"/>
      <c r="RNV125" s="1135"/>
      <c r="RNW125" s="1135"/>
      <c r="RNX125" s="1135"/>
      <c r="RNY125" s="1135"/>
      <c r="RNZ125" s="1135"/>
      <c r="ROA125" s="1135"/>
      <c r="ROB125" s="1135"/>
      <c r="ROC125" s="1135"/>
      <c r="ROD125" s="1135"/>
      <c r="ROE125" s="1135"/>
      <c r="ROF125" s="1135"/>
      <c r="ROG125" s="1135"/>
      <c r="ROH125" s="1135"/>
      <c r="ROI125" s="1135"/>
      <c r="ROJ125" s="1135"/>
      <c r="ROK125" s="1135"/>
      <c r="ROL125" s="1135"/>
      <c r="ROM125" s="1135"/>
      <c r="RON125" s="1135"/>
      <c r="ROO125" s="1135"/>
      <c r="ROP125" s="1135"/>
      <c r="ROQ125" s="1135"/>
      <c r="ROR125" s="1135"/>
      <c r="ROS125" s="1135"/>
      <c r="ROT125" s="1135"/>
      <c r="ROU125" s="1135"/>
      <c r="ROV125" s="1135"/>
      <c r="ROW125" s="1135"/>
      <c r="ROX125" s="1135"/>
      <c r="ROY125" s="1135"/>
      <c r="ROZ125" s="1135"/>
      <c r="RPA125" s="1135"/>
      <c r="RPB125" s="1135"/>
      <c r="RPC125" s="1135"/>
      <c r="RPD125" s="1135"/>
      <c r="RPE125" s="1135"/>
      <c r="RPF125" s="1135"/>
      <c r="RPG125" s="1135"/>
      <c r="RPH125" s="1135"/>
      <c r="RPI125" s="1135"/>
      <c r="RPJ125" s="1135"/>
      <c r="RPK125" s="1135"/>
      <c r="RPL125" s="1135"/>
      <c r="RPM125" s="1135"/>
      <c r="RPN125" s="1135"/>
      <c r="RPO125" s="1135"/>
      <c r="RPP125" s="1135"/>
      <c r="RPQ125" s="1135"/>
      <c r="RPR125" s="1135"/>
      <c r="RPS125" s="1135"/>
      <c r="RPT125" s="1135"/>
      <c r="RPU125" s="1135"/>
      <c r="RPV125" s="1135"/>
      <c r="RPW125" s="1135"/>
      <c r="RPX125" s="1135"/>
      <c r="RPY125" s="1135"/>
      <c r="RPZ125" s="1135"/>
      <c r="RQA125" s="1135"/>
      <c r="RQB125" s="1135"/>
      <c r="RQC125" s="1135"/>
      <c r="RQD125" s="1135"/>
      <c r="RQE125" s="1135"/>
      <c r="RQF125" s="1135"/>
      <c r="RQG125" s="1135"/>
      <c r="RQH125" s="1135"/>
      <c r="RQI125" s="1135"/>
      <c r="RQJ125" s="1135"/>
      <c r="RQK125" s="1135"/>
      <c r="RQL125" s="1135"/>
      <c r="RQM125" s="1135"/>
      <c r="RQN125" s="1135"/>
      <c r="RQO125" s="1135"/>
      <c r="RQP125" s="1135"/>
      <c r="RQQ125" s="1135"/>
      <c r="RQR125" s="1135"/>
      <c r="RQS125" s="1135"/>
      <c r="RQT125" s="1135"/>
      <c r="RQU125" s="1135"/>
      <c r="RQV125" s="1135"/>
      <c r="RQW125" s="1135"/>
      <c r="RQX125" s="1135"/>
      <c r="RQY125" s="1135"/>
      <c r="RQZ125" s="1135"/>
      <c r="RRA125" s="1135"/>
      <c r="RRB125" s="1135"/>
      <c r="RRC125" s="1135"/>
      <c r="RRD125" s="1135"/>
      <c r="RRE125" s="1135"/>
      <c r="RRF125" s="1135"/>
      <c r="RRG125" s="1135"/>
      <c r="RRH125" s="1135"/>
      <c r="RRI125" s="1135"/>
      <c r="RRJ125" s="1135"/>
      <c r="RRK125" s="1135"/>
      <c r="RRL125" s="1135"/>
      <c r="RRM125" s="1135"/>
      <c r="RRN125" s="1135"/>
      <c r="RRO125" s="1135"/>
      <c r="RRP125" s="1135"/>
      <c r="RRQ125" s="1135"/>
      <c r="RRR125" s="1135"/>
      <c r="RRS125" s="1135"/>
      <c r="RRT125" s="1135"/>
      <c r="RRU125" s="1135"/>
      <c r="RRV125" s="1135"/>
      <c r="RRW125" s="1135"/>
      <c r="RRX125" s="1135"/>
      <c r="RRY125" s="1135"/>
      <c r="RRZ125" s="1135"/>
      <c r="RSA125" s="1135"/>
      <c r="RSB125" s="1135"/>
      <c r="RSC125" s="1135"/>
      <c r="RSD125" s="1135"/>
      <c r="RSE125" s="1135"/>
      <c r="RSF125" s="1135"/>
      <c r="RSG125" s="1135"/>
      <c r="RSH125" s="1135"/>
      <c r="RSI125" s="1135"/>
      <c r="RSJ125" s="1135"/>
      <c r="RSK125" s="1135"/>
      <c r="RSL125" s="1135"/>
      <c r="RSM125" s="1135"/>
      <c r="RSN125" s="1135"/>
      <c r="RSO125" s="1135"/>
      <c r="RSP125" s="1135"/>
      <c r="RSQ125" s="1135"/>
      <c r="RSR125" s="1135"/>
      <c r="RSS125" s="1135"/>
      <c r="RST125" s="1135"/>
      <c r="RSU125" s="1135"/>
      <c r="RSV125" s="1135"/>
      <c r="RSW125" s="1135"/>
      <c r="RSX125" s="1135"/>
      <c r="RSY125" s="1135"/>
      <c r="RSZ125" s="1135"/>
      <c r="RTA125" s="1135"/>
      <c r="RTB125" s="1135"/>
      <c r="RTC125" s="1135"/>
      <c r="RTD125" s="1135"/>
      <c r="RTE125" s="1135"/>
      <c r="RTF125" s="1135"/>
      <c r="RTG125" s="1135"/>
      <c r="RTH125" s="1135"/>
      <c r="RTI125" s="1135"/>
      <c r="RTJ125" s="1135"/>
      <c r="RTK125" s="1135"/>
      <c r="RTL125" s="1135"/>
      <c r="RTM125" s="1135"/>
      <c r="RTN125" s="1135"/>
      <c r="RTO125" s="1135"/>
      <c r="RTP125" s="1135"/>
      <c r="RTQ125" s="1135"/>
      <c r="RTR125" s="1135"/>
      <c r="RTS125" s="1135"/>
      <c r="RTT125" s="1135"/>
      <c r="RTU125" s="1135"/>
      <c r="RTV125" s="1135"/>
      <c r="RTW125" s="1135"/>
      <c r="RTX125" s="1135"/>
      <c r="RTY125" s="1135"/>
      <c r="RTZ125" s="1135"/>
      <c r="RUA125" s="1135"/>
      <c r="RUB125" s="1135"/>
      <c r="RUC125" s="1135"/>
      <c r="RUD125" s="1135"/>
      <c r="RUE125" s="1135"/>
      <c r="RUF125" s="1135"/>
      <c r="RUG125" s="1135"/>
      <c r="RUH125" s="1135"/>
      <c r="RUI125" s="1135"/>
      <c r="RUJ125" s="1135"/>
      <c r="RUK125" s="1135"/>
      <c r="RUL125" s="1135"/>
      <c r="RUM125" s="1135"/>
      <c r="RUN125" s="1135"/>
      <c r="RUO125" s="1135"/>
      <c r="RUP125" s="1135"/>
      <c r="RUQ125" s="1135"/>
      <c r="RUR125" s="1135"/>
      <c r="RUS125" s="1135"/>
      <c r="RUT125" s="1135"/>
      <c r="RUU125" s="1135"/>
      <c r="RUV125" s="1135"/>
      <c r="RUW125" s="1135"/>
      <c r="RUX125" s="1135"/>
      <c r="RUY125" s="1135"/>
      <c r="RUZ125" s="1135"/>
      <c r="RVA125" s="1135"/>
      <c r="RVB125" s="1135"/>
      <c r="RVC125" s="1135"/>
      <c r="RVD125" s="1135"/>
      <c r="RVE125" s="1135"/>
      <c r="RVF125" s="1135"/>
      <c r="RVG125" s="1135"/>
      <c r="RVH125" s="1135"/>
      <c r="RVI125" s="1135"/>
      <c r="RVJ125" s="1135"/>
      <c r="RVK125" s="1135"/>
      <c r="RVL125" s="1135"/>
      <c r="RVM125" s="1135"/>
      <c r="RVN125" s="1135"/>
      <c r="RVO125" s="1135"/>
      <c r="RVP125" s="1135"/>
      <c r="RVQ125" s="1135"/>
      <c r="RVR125" s="1135"/>
      <c r="RVS125" s="1135"/>
      <c r="RVT125" s="1135"/>
      <c r="RVU125" s="1135"/>
      <c r="RVV125" s="1135"/>
      <c r="RVW125" s="1135"/>
      <c r="RVX125" s="1135"/>
      <c r="RVY125" s="1135"/>
      <c r="RVZ125" s="1135"/>
      <c r="RWA125" s="1135"/>
      <c r="RWB125" s="1135"/>
      <c r="RWC125" s="1135"/>
      <c r="RWD125" s="1135"/>
      <c r="RWE125" s="1135"/>
      <c r="RWF125" s="1135"/>
      <c r="RWG125" s="1135"/>
      <c r="RWH125" s="1135"/>
      <c r="RWI125" s="1135"/>
      <c r="RWJ125" s="1135"/>
      <c r="RWK125" s="1135"/>
      <c r="RWL125" s="1135"/>
      <c r="RWM125" s="1135"/>
      <c r="RWN125" s="1135"/>
      <c r="RWO125" s="1135"/>
      <c r="RWP125" s="1135"/>
      <c r="RWQ125" s="1135"/>
      <c r="RWR125" s="1135"/>
      <c r="RWS125" s="1135"/>
      <c r="RWT125" s="1135"/>
      <c r="RWU125" s="1135"/>
      <c r="RWV125" s="1135"/>
      <c r="RWW125" s="1135"/>
      <c r="RWX125" s="1135"/>
      <c r="RWY125" s="1135"/>
      <c r="RWZ125" s="1135"/>
      <c r="RXA125" s="1135"/>
      <c r="RXB125" s="1135"/>
      <c r="RXC125" s="1135"/>
      <c r="RXD125" s="1135"/>
      <c r="RXE125" s="1135"/>
      <c r="RXF125" s="1135"/>
      <c r="RXG125" s="1135"/>
      <c r="RXH125" s="1135"/>
      <c r="RXI125" s="1135"/>
      <c r="RXJ125" s="1135"/>
      <c r="RXK125" s="1135"/>
      <c r="RXL125" s="1135"/>
      <c r="RXM125" s="1135"/>
      <c r="RXN125" s="1135"/>
      <c r="RXO125" s="1135"/>
      <c r="RXP125" s="1135"/>
      <c r="RXQ125" s="1135"/>
      <c r="RXR125" s="1135"/>
      <c r="RXS125" s="1135"/>
      <c r="RXT125" s="1135"/>
      <c r="RXU125" s="1135"/>
      <c r="RXV125" s="1135"/>
      <c r="RXW125" s="1135"/>
      <c r="RXX125" s="1135"/>
      <c r="RXY125" s="1135"/>
      <c r="RXZ125" s="1135"/>
      <c r="RYA125" s="1135"/>
      <c r="RYB125" s="1135"/>
      <c r="RYC125" s="1135"/>
      <c r="RYD125" s="1135"/>
      <c r="RYE125" s="1135"/>
      <c r="RYF125" s="1135"/>
      <c r="RYG125" s="1135"/>
      <c r="RYH125" s="1135"/>
      <c r="RYI125" s="1135"/>
      <c r="RYJ125" s="1135"/>
      <c r="RYK125" s="1135"/>
      <c r="RYL125" s="1135"/>
      <c r="RYM125" s="1135"/>
      <c r="RYN125" s="1135"/>
      <c r="RYO125" s="1135"/>
      <c r="RYP125" s="1135"/>
      <c r="RYQ125" s="1135"/>
      <c r="RYR125" s="1135"/>
      <c r="RYS125" s="1135"/>
      <c r="RYT125" s="1135"/>
      <c r="RYU125" s="1135"/>
      <c r="RYV125" s="1135"/>
      <c r="RYW125" s="1135"/>
      <c r="RYX125" s="1135"/>
      <c r="RYY125" s="1135"/>
      <c r="RYZ125" s="1135"/>
      <c r="RZA125" s="1135"/>
      <c r="RZB125" s="1135"/>
      <c r="RZC125" s="1135"/>
      <c r="RZD125" s="1135"/>
      <c r="RZE125" s="1135"/>
      <c r="RZF125" s="1135"/>
      <c r="RZG125" s="1135"/>
      <c r="RZH125" s="1135"/>
      <c r="RZI125" s="1135"/>
      <c r="RZJ125" s="1135"/>
      <c r="RZK125" s="1135"/>
      <c r="RZL125" s="1135"/>
      <c r="RZM125" s="1135"/>
      <c r="RZN125" s="1135"/>
      <c r="RZO125" s="1135"/>
      <c r="RZP125" s="1135"/>
      <c r="RZQ125" s="1135"/>
      <c r="RZR125" s="1135"/>
      <c r="RZS125" s="1135"/>
      <c r="RZT125" s="1135"/>
      <c r="RZU125" s="1135"/>
      <c r="RZV125" s="1135"/>
      <c r="RZW125" s="1135"/>
      <c r="RZX125" s="1135"/>
      <c r="RZY125" s="1135"/>
      <c r="RZZ125" s="1135"/>
      <c r="SAA125" s="1135"/>
      <c r="SAB125" s="1135"/>
      <c r="SAC125" s="1135"/>
      <c r="SAD125" s="1135"/>
      <c r="SAE125" s="1135"/>
      <c r="SAF125" s="1135"/>
      <c r="SAG125" s="1135"/>
      <c r="SAH125" s="1135"/>
      <c r="SAI125" s="1135"/>
      <c r="SAJ125" s="1135"/>
      <c r="SAK125" s="1135"/>
      <c r="SAL125" s="1135"/>
      <c r="SAM125" s="1135"/>
      <c r="SAN125" s="1135"/>
      <c r="SAO125" s="1135"/>
      <c r="SAP125" s="1135"/>
      <c r="SAQ125" s="1135"/>
      <c r="SAR125" s="1135"/>
      <c r="SAS125" s="1135"/>
      <c r="SAT125" s="1135"/>
      <c r="SAU125" s="1135"/>
      <c r="SAV125" s="1135"/>
      <c r="SAW125" s="1135"/>
      <c r="SAX125" s="1135"/>
      <c r="SAY125" s="1135"/>
      <c r="SAZ125" s="1135"/>
      <c r="SBA125" s="1135"/>
      <c r="SBB125" s="1135"/>
      <c r="SBC125" s="1135"/>
      <c r="SBD125" s="1135"/>
      <c r="SBE125" s="1135"/>
      <c r="SBF125" s="1135"/>
      <c r="SBG125" s="1135"/>
      <c r="SBH125" s="1135"/>
      <c r="SBI125" s="1135"/>
      <c r="SBJ125" s="1135"/>
      <c r="SBK125" s="1135"/>
      <c r="SBL125" s="1135"/>
      <c r="SBM125" s="1135"/>
      <c r="SBN125" s="1135"/>
      <c r="SBO125" s="1135"/>
      <c r="SBP125" s="1135"/>
      <c r="SBQ125" s="1135"/>
      <c r="SBR125" s="1135"/>
      <c r="SBS125" s="1135"/>
      <c r="SBT125" s="1135"/>
      <c r="SBU125" s="1135"/>
      <c r="SBV125" s="1135"/>
      <c r="SBW125" s="1135"/>
      <c r="SBX125" s="1135"/>
      <c r="SBY125" s="1135"/>
      <c r="SBZ125" s="1135"/>
      <c r="SCA125" s="1135"/>
      <c r="SCB125" s="1135"/>
      <c r="SCC125" s="1135"/>
      <c r="SCD125" s="1135"/>
      <c r="SCE125" s="1135"/>
      <c r="SCF125" s="1135"/>
      <c r="SCG125" s="1135"/>
      <c r="SCH125" s="1135"/>
      <c r="SCI125" s="1135"/>
      <c r="SCJ125" s="1135"/>
      <c r="SCK125" s="1135"/>
      <c r="SCL125" s="1135"/>
      <c r="SCM125" s="1135"/>
      <c r="SCN125" s="1135"/>
      <c r="SCO125" s="1135"/>
      <c r="SCP125" s="1135"/>
      <c r="SCQ125" s="1135"/>
      <c r="SCR125" s="1135"/>
      <c r="SCS125" s="1135"/>
      <c r="SCT125" s="1135"/>
      <c r="SCU125" s="1135"/>
      <c r="SCV125" s="1135"/>
      <c r="SCW125" s="1135"/>
      <c r="SCX125" s="1135"/>
      <c r="SCY125" s="1135"/>
      <c r="SCZ125" s="1135"/>
      <c r="SDA125" s="1135"/>
      <c r="SDB125" s="1135"/>
      <c r="SDC125" s="1135"/>
      <c r="SDD125" s="1135"/>
      <c r="SDE125" s="1135"/>
      <c r="SDF125" s="1135"/>
      <c r="SDG125" s="1135"/>
      <c r="SDH125" s="1135"/>
      <c r="SDI125" s="1135"/>
      <c r="SDJ125" s="1135"/>
      <c r="SDK125" s="1135"/>
      <c r="SDL125" s="1135"/>
      <c r="SDM125" s="1135"/>
      <c r="SDN125" s="1135"/>
      <c r="SDO125" s="1135"/>
      <c r="SDP125" s="1135"/>
      <c r="SDQ125" s="1135"/>
      <c r="SDR125" s="1135"/>
      <c r="SDS125" s="1135"/>
      <c r="SDT125" s="1135"/>
      <c r="SDU125" s="1135"/>
      <c r="SDV125" s="1135"/>
      <c r="SDW125" s="1135"/>
      <c r="SDX125" s="1135"/>
      <c r="SDY125" s="1135"/>
      <c r="SDZ125" s="1135"/>
      <c r="SEA125" s="1135"/>
      <c r="SEB125" s="1135"/>
      <c r="SEC125" s="1135"/>
      <c r="SED125" s="1135"/>
      <c r="SEE125" s="1135"/>
      <c r="SEF125" s="1135"/>
      <c r="SEG125" s="1135"/>
      <c r="SEH125" s="1135"/>
      <c r="SEI125" s="1135"/>
      <c r="SEJ125" s="1135"/>
      <c r="SEK125" s="1135"/>
      <c r="SEL125" s="1135"/>
      <c r="SEM125" s="1135"/>
      <c r="SEN125" s="1135"/>
      <c r="SEO125" s="1135"/>
      <c r="SEP125" s="1135"/>
      <c r="SEQ125" s="1135"/>
      <c r="SER125" s="1135"/>
      <c r="SES125" s="1135"/>
      <c r="SET125" s="1135"/>
      <c r="SEU125" s="1135"/>
      <c r="SEV125" s="1135"/>
      <c r="SEW125" s="1135"/>
      <c r="SEX125" s="1135"/>
      <c r="SEY125" s="1135"/>
      <c r="SEZ125" s="1135"/>
      <c r="SFA125" s="1135"/>
      <c r="SFB125" s="1135"/>
      <c r="SFC125" s="1135"/>
      <c r="SFD125" s="1135"/>
      <c r="SFE125" s="1135"/>
      <c r="SFF125" s="1135"/>
      <c r="SFG125" s="1135"/>
      <c r="SFH125" s="1135"/>
      <c r="SFI125" s="1135"/>
      <c r="SFJ125" s="1135"/>
      <c r="SFK125" s="1135"/>
      <c r="SFL125" s="1135"/>
      <c r="SFM125" s="1135"/>
      <c r="SFN125" s="1135"/>
      <c r="SFO125" s="1135"/>
      <c r="SFP125" s="1135"/>
      <c r="SFQ125" s="1135"/>
      <c r="SFR125" s="1135"/>
      <c r="SFS125" s="1135"/>
      <c r="SFT125" s="1135"/>
      <c r="SFU125" s="1135"/>
      <c r="SFV125" s="1135"/>
      <c r="SFW125" s="1135"/>
      <c r="SFX125" s="1135"/>
      <c r="SFY125" s="1135"/>
      <c r="SFZ125" s="1135"/>
      <c r="SGA125" s="1135"/>
      <c r="SGB125" s="1135"/>
      <c r="SGC125" s="1135"/>
      <c r="SGD125" s="1135"/>
      <c r="SGE125" s="1135"/>
      <c r="SGF125" s="1135"/>
      <c r="SGG125" s="1135"/>
      <c r="SGH125" s="1135"/>
      <c r="SGI125" s="1135"/>
      <c r="SGJ125" s="1135"/>
      <c r="SGK125" s="1135"/>
      <c r="SGL125" s="1135"/>
      <c r="SGM125" s="1135"/>
      <c r="SGN125" s="1135"/>
      <c r="SGO125" s="1135"/>
      <c r="SGP125" s="1135"/>
      <c r="SGQ125" s="1135"/>
      <c r="SGR125" s="1135"/>
      <c r="SGS125" s="1135"/>
      <c r="SGT125" s="1135"/>
      <c r="SGU125" s="1135"/>
      <c r="SGV125" s="1135"/>
      <c r="SGW125" s="1135"/>
      <c r="SGX125" s="1135"/>
      <c r="SGY125" s="1135"/>
      <c r="SGZ125" s="1135"/>
      <c r="SHA125" s="1135"/>
      <c r="SHB125" s="1135"/>
      <c r="SHC125" s="1135"/>
      <c r="SHD125" s="1135"/>
      <c r="SHE125" s="1135"/>
      <c r="SHF125" s="1135"/>
      <c r="SHG125" s="1135"/>
      <c r="SHH125" s="1135"/>
      <c r="SHI125" s="1135"/>
      <c r="SHJ125" s="1135"/>
      <c r="SHK125" s="1135"/>
      <c r="SHL125" s="1135"/>
      <c r="SHM125" s="1135"/>
      <c r="SHN125" s="1135"/>
      <c r="SHO125" s="1135"/>
      <c r="SHP125" s="1135"/>
      <c r="SHQ125" s="1135"/>
      <c r="SHR125" s="1135"/>
      <c r="SHS125" s="1135"/>
      <c r="SHT125" s="1135"/>
      <c r="SHU125" s="1135"/>
      <c r="SHV125" s="1135"/>
      <c r="SHW125" s="1135"/>
      <c r="SHX125" s="1135"/>
      <c r="SHY125" s="1135"/>
      <c r="SHZ125" s="1135"/>
      <c r="SIA125" s="1135"/>
      <c r="SIB125" s="1135"/>
      <c r="SIC125" s="1135"/>
      <c r="SID125" s="1135"/>
      <c r="SIE125" s="1135"/>
      <c r="SIF125" s="1135"/>
      <c r="SIG125" s="1135"/>
      <c r="SIH125" s="1135"/>
      <c r="SII125" s="1135"/>
      <c r="SIJ125" s="1135"/>
      <c r="SIK125" s="1135"/>
      <c r="SIL125" s="1135"/>
      <c r="SIM125" s="1135"/>
      <c r="SIN125" s="1135"/>
      <c r="SIO125" s="1135"/>
      <c r="SIP125" s="1135"/>
      <c r="SIQ125" s="1135"/>
      <c r="SIR125" s="1135"/>
      <c r="SIS125" s="1135"/>
      <c r="SIT125" s="1135"/>
      <c r="SIU125" s="1135"/>
      <c r="SIV125" s="1135"/>
      <c r="SIW125" s="1135"/>
      <c r="SIX125" s="1135"/>
      <c r="SIY125" s="1135"/>
      <c r="SIZ125" s="1135"/>
      <c r="SJA125" s="1135"/>
      <c r="SJB125" s="1135"/>
      <c r="SJC125" s="1135"/>
      <c r="SJD125" s="1135"/>
      <c r="SJE125" s="1135"/>
      <c r="SJF125" s="1135"/>
      <c r="SJG125" s="1135"/>
      <c r="SJH125" s="1135"/>
      <c r="SJI125" s="1135"/>
      <c r="SJJ125" s="1135"/>
      <c r="SJK125" s="1135"/>
      <c r="SJL125" s="1135"/>
      <c r="SJM125" s="1135"/>
      <c r="SJN125" s="1135"/>
      <c r="SJO125" s="1135"/>
      <c r="SJP125" s="1135"/>
      <c r="SJQ125" s="1135"/>
      <c r="SJR125" s="1135"/>
      <c r="SJS125" s="1135"/>
      <c r="SJT125" s="1135"/>
      <c r="SJU125" s="1135"/>
      <c r="SJV125" s="1135"/>
      <c r="SJW125" s="1135"/>
      <c r="SJX125" s="1135"/>
      <c r="SJY125" s="1135"/>
      <c r="SJZ125" s="1135"/>
      <c r="SKA125" s="1135"/>
      <c r="SKB125" s="1135"/>
      <c r="SKC125" s="1135"/>
      <c r="SKD125" s="1135"/>
      <c r="SKE125" s="1135"/>
      <c r="SKF125" s="1135"/>
      <c r="SKG125" s="1135"/>
      <c r="SKH125" s="1135"/>
      <c r="SKI125" s="1135"/>
      <c r="SKJ125" s="1135"/>
      <c r="SKK125" s="1135"/>
      <c r="SKL125" s="1135"/>
      <c r="SKM125" s="1135"/>
      <c r="SKN125" s="1135"/>
      <c r="SKO125" s="1135"/>
      <c r="SKP125" s="1135"/>
      <c r="SKQ125" s="1135"/>
      <c r="SKR125" s="1135"/>
      <c r="SKS125" s="1135"/>
      <c r="SKT125" s="1135"/>
      <c r="SKU125" s="1135"/>
      <c r="SKV125" s="1135"/>
      <c r="SKW125" s="1135"/>
      <c r="SKX125" s="1135"/>
      <c r="SKY125" s="1135"/>
      <c r="SKZ125" s="1135"/>
      <c r="SLA125" s="1135"/>
      <c r="SLB125" s="1135"/>
      <c r="SLC125" s="1135"/>
      <c r="SLD125" s="1135"/>
      <c r="SLE125" s="1135"/>
      <c r="SLF125" s="1135"/>
      <c r="SLG125" s="1135"/>
      <c r="SLH125" s="1135"/>
      <c r="SLI125" s="1135"/>
      <c r="SLJ125" s="1135"/>
      <c r="SLK125" s="1135"/>
      <c r="SLL125" s="1135"/>
      <c r="SLM125" s="1135"/>
      <c r="SLN125" s="1135"/>
      <c r="SLO125" s="1135"/>
      <c r="SLP125" s="1135"/>
      <c r="SLQ125" s="1135"/>
      <c r="SLR125" s="1135"/>
      <c r="SLS125" s="1135"/>
      <c r="SLT125" s="1135"/>
      <c r="SLU125" s="1135"/>
      <c r="SLV125" s="1135"/>
      <c r="SLW125" s="1135"/>
      <c r="SLX125" s="1135"/>
      <c r="SLY125" s="1135"/>
      <c r="SLZ125" s="1135"/>
      <c r="SMA125" s="1135"/>
      <c r="SMB125" s="1135"/>
      <c r="SMC125" s="1135"/>
      <c r="SMD125" s="1135"/>
      <c r="SME125" s="1135"/>
      <c r="SMF125" s="1135"/>
      <c r="SMG125" s="1135"/>
      <c r="SMH125" s="1135"/>
      <c r="SMI125" s="1135"/>
      <c r="SMJ125" s="1135"/>
      <c r="SMK125" s="1135"/>
      <c r="SML125" s="1135"/>
      <c r="SMM125" s="1135"/>
      <c r="SMN125" s="1135"/>
      <c r="SMO125" s="1135"/>
      <c r="SMP125" s="1135"/>
      <c r="SMQ125" s="1135"/>
      <c r="SMR125" s="1135"/>
      <c r="SMS125" s="1135"/>
      <c r="SMT125" s="1135"/>
      <c r="SMU125" s="1135"/>
      <c r="SMV125" s="1135"/>
      <c r="SMW125" s="1135"/>
      <c r="SMX125" s="1135"/>
      <c r="SMY125" s="1135"/>
      <c r="SMZ125" s="1135"/>
      <c r="SNA125" s="1135"/>
      <c r="SNB125" s="1135"/>
      <c r="SNC125" s="1135"/>
      <c r="SND125" s="1135"/>
      <c r="SNE125" s="1135"/>
      <c r="SNF125" s="1135"/>
      <c r="SNG125" s="1135"/>
      <c r="SNH125" s="1135"/>
      <c r="SNI125" s="1135"/>
      <c r="SNJ125" s="1135"/>
      <c r="SNK125" s="1135"/>
      <c r="SNL125" s="1135"/>
      <c r="SNM125" s="1135"/>
      <c r="SNN125" s="1135"/>
      <c r="SNO125" s="1135"/>
      <c r="SNP125" s="1135"/>
      <c r="SNQ125" s="1135"/>
      <c r="SNR125" s="1135"/>
      <c r="SNS125" s="1135"/>
      <c r="SNT125" s="1135"/>
      <c r="SNU125" s="1135"/>
      <c r="SNV125" s="1135"/>
      <c r="SNW125" s="1135"/>
      <c r="SNX125" s="1135"/>
      <c r="SNY125" s="1135"/>
      <c r="SNZ125" s="1135"/>
      <c r="SOA125" s="1135"/>
      <c r="SOB125" s="1135"/>
      <c r="SOC125" s="1135"/>
      <c r="SOD125" s="1135"/>
      <c r="SOE125" s="1135"/>
      <c r="SOF125" s="1135"/>
      <c r="SOG125" s="1135"/>
      <c r="SOH125" s="1135"/>
      <c r="SOI125" s="1135"/>
      <c r="SOJ125" s="1135"/>
      <c r="SOK125" s="1135"/>
      <c r="SOL125" s="1135"/>
      <c r="SOM125" s="1135"/>
      <c r="SON125" s="1135"/>
      <c r="SOO125" s="1135"/>
      <c r="SOP125" s="1135"/>
      <c r="SOQ125" s="1135"/>
      <c r="SOR125" s="1135"/>
      <c r="SOS125" s="1135"/>
      <c r="SOT125" s="1135"/>
      <c r="SOU125" s="1135"/>
      <c r="SOV125" s="1135"/>
      <c r="SOW125" s="1135"/>
      <c r="SOX125" s="1135"/>
      <c r="SOY125" s="1135"/>
      <c r="SOZ125" s="1135"/>
      <c r="SPA125" s="1135"/>
      <c r="SPB125" s="1135"/>
      <c r="SPC125" s="1135"/>
      <c r="SPD125" s="1135"/>
      <c r="SPE125" s="1135"/>
      <c r="SPF125" s="1135"/>
      <c r="SPG125" s="1135"/>
      <c r="SPH125" s="1135"/>
      <c r="SPI125" s="1135"/>
      <c r="SPJ125" s="1135"/>
      <c r="SPK125" s="1135"/>
      <c r="SPL125" s="1135"/>
      <c r="SPM125" s="1135"/>
      <c r="SPN125" s="1135"/>
      <c r="SPO125" s="1135"/>
      <c r="SPP125" s="1135"/>
      <c r="SPQ125" s="1135"/>
      <c r="SPR125" s="1135"/>
      <c r="SPS125" s="1135"/>
      <c r="SPT125" s="1135"/>
      <c r="SPU125" s="1135"/>
      <c r="SPV125" s="1135"/>
      <c r="SPW125" s="1135"/>
      <c r="SPX125" s="1135"/>
      <c r="SPY125" s="1135"/>
      <c r="SPZ125" s="1135"/>
      <c r="SQA125" s="1135"/>
      <c r="SQB125" s="1135"/>
      <c r="SQC125" s="1135"/>
      <c r="SQD125" s="1135"/>
      <c r="SQE125" s="1135"/>
      <c r="SQF125" s="1135"/>
      <c r="SQG125" s="1135"/>
      <c r="SQH125" s="1135"/>
      <c r="SQI125" s="1135"/>
      <c r="SQJ125" s="1135"/>
      <c r="SQK125" s="1135"/>
      <c r="SQL125" s="1135"/>
      <c r="SQM125" s="1135"/>
      <c r="SQN125" s="1135"/>
      <c r="SQO125" s="1135"/>
      <c r="SQP125" s="1135"/>
      <c r="SQQ125" s="1135"/>
      <c r="SQR125" s="1135"/>
      <c r="SQS125" s="1135"/>
      <c r="SQT125" s="1135"/>
      <c r="SQU125" s="1135"/>
      <c r="SQV125" s="1135"/>
      <c r="SQW125" s="1135"/>
      <c r="SQX125" s="1135"/>
      <c r="SQY125" s="1135"/>
      <c r="SQZ125" s="1135"/>
      <c r="SRA125" s="1135"/>
      <c r="SRB125" s="1135"/>
      <c r="SRC125" s="1135"/>
      <c r="SRD125" s="1135"/>
      <c r="SRE125" s="1135"/>
      <c r="SRF125" s="1135"/>
      <c r="SRG125" s="1135"/>
      <c r="SRH125" s="1135"/>
      <c r="SRI125" s="1135"/>
      <c r="SRJ125" s="1135"/>
      <c r="SRK125" s="1135"/>
      <c r="SRL125" s="1135"/>
      <c r="SRM125" s="1135"/>
      <c r="SRN125" s="1135"/>
      <c r="SRO125" s="1135"/>
      <c r="SRP125" s="1135"/>
      <c r="SRQ125" s="1135"/>
      <c r="SRR125" s="1135"/>
      <c r="SRS125" s="1135"/>
      <c r="SRT125" s="1135"/>
      <c r="SRU125" s="1135"/>
      <c r="SRV125" s="1135"/>
      <c r="SRW125" s="1135"/>
      <c r="SRX125" s="1135"/>
      <c r="SRY125" s="1135"/>
      <c r="SRZ125" s="1135"/>
      <c r="SSA125" s="1135"/>
      <c r="SSB125" s="1135"/>
      <c r="SSC125" s="1135"/>
      <c r="SSD125" s="1135"/>
      <c r="SSE125" s="1135"/>
      <c r="SSF125" s="1135"/>
      <c r="SSG125" s="1135"/>
      <c r="SSH125" s="1135"/>
      <c r="SSI125" s="1135"/>
      <c r="SSJ125" s="1135"/>
      <c r="SSK125" s="1135"/>
      <c r="SSL125" s="1135"/>
      <c r="SSM125" s="1135"/>
      <c r="SSN125" s="1135"/>
      <c r="SSO125" s="1135"/>
      <c r="SSP125" s="1135"/>
      <c r="SSQ125" s="1135"/>
      <c r="SSR125" s="1135"/>
      <c r="SSS125" s="1135"/>
      <c r="SST125" s="1135"/>
      <c r="SSU125" s="1135"/>
      <c r="SSV125" s="1135"/>
      <c r="SSW125" s="1135"/>
      <c r="SSX125" s="1135"/>
      <c r="SSY125" s="1135"/>
      <c r="SSZ125" s="1135"/>
      <c r="STA125" s="1135"/>
      <c r="STB125" s="1135"/>
      <c r="STC125" s="1135"/>
      <c r="STD125" s="1135"/>
      <c r="STE125" s="1135"/>
      <c r="STF125" s="1135"/>
      <c r="STG125" s="1135"/>
      <c r="STH125" s="1135"/>
      <c r="STI125" s="1135"/>
      <c r="STJ125" s="1135"/>
      <c r="STK125" s="1135"/>
      <c r="STL125" s="1135"/>
      <c r="STM125" s="1135"/>
      <c r="STN125" s="1135"/>
      <c r="STO125" s="1135"/>
      <c r="STP125" s="1135"/>
      <c r="STQ125" s="1135"/>
      <c r="STR125" s="1135"/>
      <c r="STS125" s="1135"/>
      <c r="STT125" s="1135"/>
      <c r="STU125" s="1135"/>
      <c r="STV125" s="1135"/>
      <c r="STW125" s="1135"/>
      <c r="STX125" s="1135"/>
      <c r="STY125" s="1135"/>
      <c r="STZ125" s="1135"/>
      <c r="SUA125" s="1135"/>
      <c r="SUB125" s="1135"/>
      <c r="SUC125" s="1135"/>
      <c r="SUD125" s="1135"/>
      <c r="SUE125" s="1135"/>
      <c r="SUF125" s="1135"/>
      <c r="SUG125" s="1135"/>
      <c r="SUH125" s="1135"/>
      <c r="SUI125" s="1135"/>
      <c r="SUJ125" s="1135"/>
      <c r="SUK125" s="1135"/>
      <c r="SUL125" s="1135"/>
      <c r="SUM125" s="1135"/>
      <c r="SUN125" s="1135"/>
      <c r="SUO125" s="1135"/>
      <c r="SUP125" s="1135"/>
      <c r="SUQ125" s="1135"/>
      <c r="SUR125" s="1135"/>
      <c r="SUS125" s="1135"/>
      <c r="SUT125" s="1135"/>
      <c r="SUU125" s="1135"/>
      <c r="SUV125" s="1135"/>
      <c r="SUW125" s="1135"/>
      <c r="SUX125" s="1135"/>
      <c r="SUY125" s="1135"/>
      <c r="SUZ125" s="1135"/>
      <c r="SVA125" s="1135"/>
      <c r="SVB125" s="1135"/>
      <c r="SVC125" s="1135"/>
      <c r="SVD125" s="1135"/>
      <c r="SVE125" s="1135"/>
      <c r="SVF125" s="1135"/>
      <c r="SVG125" s="1135"/>
      <c r="SVH125" s="1135"/>
      <c r="SVI125" s="1135"/>
      <c r="SVJ125" s="1135"/>
      <c r="SVK125" s="1135"/>
      <c r="SVL125" s="1135"/>
      <c r="SVM125" s="1135"/>
      <c r="SVN125" s="1135"/>
      <c r="SVO125" s="1135"/>
      <c r="SVP125" s="1135"/>
      <c r="SVQ125" s="1135"/>
      <c r="SVR125" s="1135"/>
      <c r="SVS125" s="1135"/>
      <c r="SVT125" s="1135"/>
      <c r="SVU125" s="1135"/>
      <c r="SVV125" s="1135"/>
      <c r="SVW125" s="1135"/>
      <c r="SVX125" s="1135"/>
      <c r="SVY125" s="1135"/>
      <c r="SVZ125" s="1135"/>
      <c r="SWA125" s="1135"/>
      <c r="SWB125" s="1135"/>
      <c r="SWC125" s="1135"/>
      <c r="SWD125" s="1135"/>
      <c r="SWE125" s="1135"/>
      <c r="SWF125" s="1135"/>
      <c r="SWG125" s="1135"/>
      <c r="SWH125" s="1135"/>
      <c r="SWI125" s="1135"/>
      <c r="SWJ125" s="1135"/>
      <c r="SWK125" s="1135"/>
      <c r="SWL125" s="1135"/>
      <c r="SWM125" s="1135"/>
      <c r="SWN125" s="1135"/>
      <c r="SWO125" s="1135"/>
      <c r="SWP125" s="1135"/>
      <c r="SWQ125" s="1135"/>
      <c r="SWR125" s="1135"/>
      <c r="SWS125" s="1135"/>
      <c r="SWT125" s="1135"/>
      <c r="SWU125" s="1135"/>
      <c r="SWV125" s="1135"/>
      <c r="SWW125" s="1135"/>
      <c r="SWX125" s="1135"/>
      <c r="SWY125" s="1135"/>
      <c r="SWZ125" s="1135"/>
      <c r="SXA125" s="1135"/>
      <c r="SXB125" s="1135"/>
      <c r="SXC125" s="1135"/>
      <c r="SXD125" s="1135"/>
      <c r="SXE125" s="1135"/>
      <c r="SXF125" s="1135"/>
      <c r="SXG125" s="1135"/>
      <c r="SXH125" s="1135"/>
      <c r="SXI125" s="1135"/>
      <c r="SXJ125" s="1135"/>
      <c r="SXK125" s="1135"/>
      <c r="SXL125" s="1135"/>
      <c r="SXM125" s="1135"/>
      <c r="SXN125" s="1135"/>
      <c r="SXO125" s="1135"/>
      <c r="SXP125" s="1135"/>
      <c r="SXQ125" s="1135"/>
      <c r="SXR125" s="1135"/>
      <c r="SXS125" s="1135"/>
      <c r="SXT125" s="1135"/>
      <c r="SXU125" s="1135"/>
      <c r="SXV125" s="1135"/>
      <c r="SXW125" s="1135"/>
      <c r="SXX125" s="1135"/>
      <c r="SXY125" s="1135"/>
      <c r="SXZ125" s="1135"/>
      <c r="SYA125" s="1135"/>
      <c r="SYB125" s="1135"/>
      <c r="SYC125" s="1135"/>
      <c r="SYD125" s="1135"/>
      <c r="SYE125" s="1135"/>
      <c r="SYF125" s="1135"/>
      <c r="SYG125" s="1135"/>
      <c r="SYH125" s="1135"/>
      <c r="SYI125" s="1135"/>
      <c r="SYJ125" s="1135"/>
      <c r="SYK125" s="1135"/>
      <c r="SYL125" s="1135"/>
      <c r="SYM125" s="1135"/>
      <c r="SYN125" s="1135"/>
      <c r="SYO125" s="1135"/>
      <c r="SYP125" s="1135"/>
      <c r="SYQ125" s="1135"/>
      <c r="SYR125" s="1135"/>
      <c r="SYS125" s="1135"/>
      <c r="SYT125" s="1135"/>
      <c r="SYU125" s="1135"/>
      <c r="SYV125" s="1135"/>
      <c r="SYW125" s="1135"/>
      <c r="SYX125" s="1135"/>
      <c r="SYY125" s="1135"/>
      <c r="SYZ125" s="1135"/>
      <c r="SZA125" s="1135"/>
      <c r="SZB125" s="1135"/>
      <c r="SZC125" s="1135"/>
      <c r="SZD125" s="1135"/>
      <c r="SZE125" s="1135"/>
      <c r="SZF125" s="1135"/>
      <c r="SZG125" s="1135"/>
      <c r="SZH125" s="1135"/>
      <c r="SZI125" s="1135"/>
      <c r="SZJ125" s="1135"/>
      <c r="SZK125" s="1135"/>
      <c r="SZL125" s="1135"/>
      <c r="SZM125" s="1135"/>
      <c r="SZN125" s="1135"/>
      <c r="SZO125" s="1135"/>
      <c r="SZP125" s="1135"/>
      <c r="SZQ125" s="1135"/>
      <c r="SZR125" s="1135"/>
      <c r="SZS125" s="1135"/>
      <c r="SZT125" s="1135"/>
      <c r="SZU125" s="1135"/>
      <c r="SZV125" s="1135"/>
      <c r="SZW125" s="1135"/>
      <c r="SZX125" s="1135"/>
      <c r="SZY125" s="1135"/>
      <c r="SZZ125" s="1135"/>
      <c r="TAA125" s="1135"/>
      <c r="TAB125" s="1135"/>
      <c r="TAC125" s="1135"/>
      <c r="TAD125" s="1135"/>
      <c r="TAE125" s="1135"/>
      <c r="TAF125" s="1135"/>
      <c r="TAG125" s="1135"/>
      <c r="TAH125" s="1135"/>
      <c r="TAI125" s="1135"/>
      <c r="TAJ125" s="1135"/>
      <c r="TAK125" s="1135"/>
      <c r="TAL125" s="1135"/>
      <c r="TAM125" s="1135"/>
      <c r="TAN125" s="1135"/>
      <c r="TAO125" s="1135"/>
      <c r="TAP125" s="1135"/>
      <c r="TAQ125" s="1135"/>
      <c r="TAR125" s="1135"/>
      <c r="TAS125" s="1135"/>
      <c r="TAT125" s="1135"/>
      <c r="TAU125" s="1135"/>
      <c r="TAV125" s="1135"/>
      <c r="TAW125" s="1135"/>
      <c r="TAX125" s="1135"/>
      <c r="TAY125" s="1135"/>
      <c r="TAZ125" s="1135"/>
      <c r="TBA125" s="1135"/>
      <c r="TBB125" s="1135"/>
      <c r="TBC125" s="1135"/>
      <c r="TBD125" s="1135"/>
      <c r="TBE125" s="1135"/>
      <c r="TBF125" s="1135"/>
      <c r="TBG125" s="1135"/>
      <c r="TBH125" s="1135"/>
      <c r="TBI125" s="1135"/>
      <c r="TBJ125" s="1135"/>
      <c r="TBK125" s="1135"/>
      <c r="TBL125" s="1135"/>
      <c r="TBM125" s="1135"/>
      <c r="TBN125" s="1135"/>
      <c r="TBO125" s="1135"/>
      <c r="TBP125" s="1135"/>
      <c r="TBQ125" s="1135"/>
      <c r="TBR125" s="1135"/>
      <c r="TBS125" s="1135"/>
      <c r="TBT125" s="1135"/>
      <c r="TBU125" s="1135"/>
      <c r="TBV125" s="1135"/>
      <c r="TBW125" s="1135"/>
      <c r="TBX125" s="1135"/>
      <c r="TBY125" s="1135"/>
      <c r="TBZ125" s="1135"/>
      <c r="TCA125" s="1135"/>
      <c r="TCB125" s="1135"/>
      <c r="TCC125" s="1135"/>
      <c r="TCD125" s="1135"/>
      <c r="TCE125" s="1135"/>
      <c r="TCF125" s="1135"/>
      <c r="TCG125" s="1135"/>
      <c r="TCH125" s="1135"/>
      <c r="TCI125" s="1135"/>
      <c r="TCJ125" s="1135"/>
      <c r="TCK125" s="1135"/>
      <c r="TCL125" s="1135"/>
      <c r="TCM125" s="1135"/>
      <c r="TCN125" s="1135"/>
      <c r="TCO125" s="1135"/>
      <c r="TCP125" s="1135"/>
      <c r="TCQ125" s="1135"/>
      <c r="TCR125" s="1135"/>
      <c r="TCS125" s="1135"/>
      <c r="TCT125" s="1135"/>
      <c r="TCU125" s="1135"/>
      <c r="TCV125" s="1135"/>
      <c r="TCW125" s="1135"/>
      <c r="TCX125" s="1135"/>
      <c r="TCY125" s="1135"/>
      <c r="TCZ125" s="1135"/>
      <c r="TDA125" s="1135"/>
      <c r="TDB125" s="1135"/>
      <c r="TDC125" s="1135"/>
      <c r="TDD125" s="1135"/>
      <c r="TDE125" s="1135"/>
      <c r="TDF125" s="1135"/>
      <c r="TDG125" s="1135"/>
      <c r="TDH125" s="1135"/>
      <c r="TDI125" s="1135"/>
      <c r="TDJ125" s="1135"/>
      <c r="TDK125" s="1135"/>
      <c r="TDL125" s="1135"/>
      <c r="TDM125" s="1135"/>
      <c r="TDN125" s="1135"/>
      <c r="TDO125" s="1135"/>
      <c r="TDP125" s="1135"/>
      <c r="TDQ125" s="1135"/>
      <c r="TDR125" s="1135"/>
      <c r="TDS125" s="1135"/>
      <c r="TDT125" s="1135"/>
      <c r="TDU125" s="1135"/>
      <c r="TDV125" s="1135"/>
      <c r="TDW125" s="1135"/>
      <c r="TDX125" s="1135"/>
      <c r="TDY125" s="1135"/>
      <c r="TDZ125" s="1135"/>
      <c r="TEA125" s="1135"/>
      <c r="TEB125" s="1135"/>
      <c r="TEC125" s="1135"/>
      <c r="TED125" s="1135"/>
      <c r="TEE125" s="1135"/>
      <c r="TEF125" s="1135"/>
      <c r="TEG125" s="1135"/>
      <c r="TEH125" s="1135"/>
      <c r="TEI125" s="1135"/>
      <c r="TEJ125" s="1135"/>
      <c r="TEK125" s="1135"/>
      <c r="TEL125" s="1135"/>
      <c r="TEM125" s="1135"/>
      <c r="TEN125" s="1135"/>
      <c r="TEO125" s="1135"/>
      <c r="TEP125" s="1135"/>
      <c r="TEQ125" s="1135"/>
      <c r="TER125" s="1135"/>
      <c r="TES125" s="1135"/>
      <c r="TET125" s="1135"/>
      <c r="TEU125" s="1135"/>
      <c r="TEV125" s="1135"/>
      <c r="TEW125" s="1135"/>
      <c r="TEX125" s="1135"/>
      <c r="TEY125" s="1135"/>
      <c r="TEZ125" s="1135"/>
      <c r="TFA125" s="1135"/>
      <c r="TFB125" s="1135"/>
      <c r="TFC125" s="1135"/>
      <c r="TFD125" s="1135"/>
      <c r="TFE125" s="1135"/>
      <c r="TFF125" s="1135"/>
      <c r="TFG125" s="1135"/>
      <c r="TFH125" s="1135"/>
      <c r="TFI125" s="1135"/>
      <c r="TFJ125" s="1135"/>
      <c r="TFK125" s="1135"/>
      <c r="TFL125" s="1135"/>
      <c r="TFM125" s="1135"/>
      <c r="TFN125" s="1135"/>
      <c r="TFO125" s="1135"/>
      <c r="TFP125" s="1135"/>
      <c r="TFQ125" s="1135"/>
      <c r="TFR125" s="1135"/>
      <c r="TFS125" s="1135"/>
      <c r="TFT125" s="1135"/>
      <c r="TFU125" s="1135"/>
      <c r="TFV125" s="1135"/>
      <c r="TFW125" s="1135"/>
      <c r="TFX125" s="1135"/>
      <c r="TFY125" s="1135"/>
      <c r="TFZ125" s="1135"/>
      <c r="TGA125" s="1135"/>
      <c r="TGB125" s="1135"/>
      <c r="TGC125" s="1135"/>
      <c r="TGD125" s="1135"/>
      <c r="TGE125" s="1135"/>
      <c r="TGF125" s="1135"/>
      <c r="TGG125" s="1135"/>
      <c r="TGH125" s="1135"/>
      <c r="TGI125" s="1135"/>
      <c r="TGJ125" s="1135"/>
      <c r="TGK125" s="1135"/>
      <c r="TGL125" s="1135"/>
      <c r="TGM125" s="1135"/>
      <c r="TGN125" s="1135"/>
      <c r="TGO125" s="1135"/>
      <c r="TGP125" s="1135"/>
      <c r="TGQ125" s="1135"/>
      <c r="TGR125" s="1135"/>
      <c r="TGS125" s="1135"/>
      <c r="TGT125" s="1135"/>
      <c r="TGU125" s="1135"/>
      <c r="TGV125" s="1135"/>
      <c r="TGW125" s="1135"/>
      <c r="TGX125" s="1135"/>
      <c r="TGY125" s="1135"/>
      <c r="TGZ125" s="1135"/>
      <c r="THA125" s="1135"/>
      <c r="THB125" s="1135"/>
      <c r="THC125" s="1135"/>
      <c r="THD125" s="1135"/>
      <c r="THE125" s="1135"/>
      <c r="THF125" s="1135"/>
      <c r="THG125" s="1135"/>
      <c r="THH125" s="1135"/>
      <c r="THI125" s="1135"/>
      <c r="THJ125" s="1135"/>
      <c r="THK125" s="1135"/>
      <c r="THL125" s="1135"/>
      <c r="THM125" s="1135"/>
      <c r="THN125" s="1135"/>
      <c r="THO125" s="1135"/>
      <c r="THP125" s="1135"/>
      <c r="THQ125" s="1135"/>
      <c r="THR125" s="1135"/>
      <c r="THS125" s="1135"/>
      <c r="THT125" s="1135"/>
      <c r="THU125" s="1135"/>
      <c r="THV125" s="1135"/>
      <c r="THW125" s="1135"/>
      <c r="THX125" s="1135"/>
      <c r="THY125" s="1135"/>
      <c r="THZ125" s="1135"/>
      <c r="TIA125" s="1135"/>
      <c r="TIB125" s="1135"/>
      <c r="TIC125" s="1135"/>
      <c r="TID125" s="1135"/>
      <c r="TIE125" s="1135"/>
      <c r="TIF125" s="1135"/>
      <c r="TIG125" s="1135"/>
      <c r="TIH125" s="1135"/>
      <c r="TII125" s="1135"/>
      <c r="TIJ125" s="1135"/>
      <c r="TIK125" s="1135"/>
      <c r="TIL125" s="1135"/>
      <c r="TIM125" s="1135"/>
      <c r="TIN125" s="1135"/>
      <c r="TIO125" s="1135"/>
      <c r="TIP125" s="1135"/>
      <c r="TIQ125" s="1135"/>
      <c r="TIR125" s="1135"/>
      <c r="TIS125" s="1135"/>
      <c r="TIT125" s="1135"/>
      <c r="TIU125" s="1135"/>
      <c r="TIV125" s="1135"/>
      <c r="TIW125" s="1135"/>
      <c r="TIX125" s="1135"/>
      <c r="TIY125" s="1135"/>
      <c r="TIZ125" s="1135"/>
      <c r="TJA125" s="1135"/>
      <c r="TJB125" s="1135"/>
      <c r="TJC125" s="1135"/>
      <c r="TJD125" s="1135"/>
      <c r="TJE125" s="1135"/>
      <c r="TJF125" s="1135"/>
      <c r="TJG125" s="1135"/>
      <c r="TJH125" s="1135"/>
      <c r="TJI125" s="1135"/>
      <c r="TJJ125" s="1135"/>
      <c r="TJK125" s="1135"/>
      <c r="TJL125" s="1135"/>
      <c r="TJM125" s="1135"/>
      <c r="TJN125" s="1135"/>
      <c r="TJO125" s="1135"/>
      <c r="TJP125" s="1135"/>
      <c r="TJQ125" s="1135"/>
      <c r="TJR125" s="1135"/>
      <c r="TJS125" s="1135"/>
      <c r="TJT125" s="1135"/>
      <c r="TJU125" s="1135"/>
      <c r="TJV125" s="1135"/>
      <c r="TJW125" s="1135"/>
      <c r="TJX125" s="1135"/>
      <c r="TJY125" s="1135"/>
      <c r="TJZ125" s="1135"/>
      <c r="TKA125" s="1135"/>
      <c r="TKB125" s="1135"/>
      <c r="TKC125" s="1135"/>
      <c r="TKD125" s="1135"/>
      <c r="TKE125" s="1135"/>
      <c r="TKF125" s="1135"/>
      <c r="TKG125" s="1135"/>
      <c r="TKH125" s="1135"/>
      <c r="TKI125" s="1135"/>
      <c r="TKJ125" s="1135"/>
      <c r="TKK125" s="1135"/>
      <c r="TKL125" s="1135"/>
      <c r="TKM125" s="1135"/>
      <c r="TKN125" s="1135"/>
      <c r="TKO125" s="1135"/>
      <c r="TKP125" s="1135"/>
      <c r="TKQ125" s="1135"/>
      <c r="TKR125" s="1135"/>
      <c r="TKS125" s="1135"/>
      <c r="TKT125" s="1135"/>
      <c r="TKU125" s="1135"/>
      <c r="TKV125" s="1135"/>
      <c r="TKW125" s="1135"/>
      <c r="TKX125" s="1135"/>
      <c r="TKY125" s="1135"/>
      <c r="TKZ125" s="1135"/>
      <c r="TLA125" s="1135"/>
      <c r="TLB125" s="1135"/>
      <c r="TLC125" s="1135"/>
      <c r="TLD125" s="1135"/>
      <c r="TLE125" s="1135"/>
      <c r="TLF125" s="1135"/>
      <c r="TLG125" s="1135"/>
      <c r="TLH125" s="1135"/>
      <c r="TLI125" s="1135"/>
      <c r="TLJ125" s="1135"/>
      <c r="TLK125" s="1135"/>
      <c r="TLL125" s="1135"/>
      <c r="TLM125" s="1135"/>
      <c r="TLN125" s="1135"/>
      <c r="TLO125" s="1135"/>
      <c r="TLP125" s="1135"/>
      <c r="TLQ125" s="1135"/>
      <c r="TLR125" s="1135"/>
      <c r="TLS125" s="1135"/>
      <c r="TLT125" s="1135"/>
      <c r="TLU125" s="1135"/>
      <c r="TLV125" s="1135"/>
      <c r="TLW125" s="1135"/>
      <c r="TLX125" s="1135"/>
      <c r="TLY125" s="1135"/>
      <c r="TLZ125" s="1135"/>
      <c r="TMA125" s="1135"/>
      <c r="TMB125" s="1135"/>
      <c r="TMC125" s="1135"/>
      <c r="TMD125" s="1135"/>
      <c r="TME125" s="1135"/>
      <c r="TMF125" s="1135"/>
      <c r="TMG125" s="1135"/>
      <c r="TMH125" s="1135"/>
      <c r="TMI125" s="1135"/>
      <c r="TMJ125" s="1135"/>
      <c r="TMK125" s="1135"/>
      <c r="TML125" s="1135"/>
      <c r="TMM125" s="1135"/>
      <c r="TMN125" s="1135"/>
      <c r="TMO125" s="1135"/>
      <c r="TMP125" s="1135"/>
      <c r="TMQ125" s="1135"/>
      <c r="TMR125" s="1135"/>
      <c r="TMS125" s="1135"/>
      <c r="TMT125" s="1135"/>
      <c r="TMU125" s="1135"/>
      <c r="TMV125" s="1135"/>
      <c r="TMW125" s="1135"/>
      <c r="TMX125" s="1135"/>
      <c r="TMY125" s="1135"/>
      <c r="TMZ125" s="1135"/>
      <c r="TNA125" s="1135"/>
      <c r="TNB125" s="1135"/>
      <c r="TNC125" s="1135"/>
      <c r="TND125" s="1135"/>
      <c r="TNE125" s="1135"/>
      <c r="TNF125" s="1135"/>
      <c r="TNG125" s="1135"/>
      <c r="TNH125" s="1135"/>
      <c r="TNI125" s="1135"/>
      <c r="TNJ125" s="1135"/>
      <c r="TNK125" s="1135"/>
      <c r="TNL125" s="1135"/>
      <c r="TNM125" s="1135"/>
      <c r="TNN125" s="1135"/>
      <c r="TNO125" s="1135"/>
      <c r="TNP125" s="1135"/>
      <c r="TNQ125" s="1135"/>
      <c r="TNR125" s="1135"/>
      <c r="TNS125" s="1135"/>
      <c r="TNT125" s="1135"/>
      <c r="TNU125" s="1135"/>
      <c r="TNV125" s="1135"/>
      <c r="TNW125" s="1135"/>
      <c r="TNX125" s="1135"/>
      <c r="TNY125" s="1135"/>
      <c r="TNZ125" s="1135"/>
      <c r="TOA125" s="1135"/>
      <c r="TOB125" s="1135"/>
      <c r="TOC125" s="1135"/>
      <c r="TOD125" s="1135"/>
      <c r="TOE125" s="1135"/>
      <c r="TOF125" s="1135"/>
      <c r="TOG125" s="1135"/>
      <c r="TOH125" s="1135"/>
      <c r="TOI125" s="1135"/>
      <c r="TOJ125" s="1135"/>
      <c r="TOK125" s="1135"/>
      <c r="TOL125" s="1135"/>
      <c r="TOM125" s="1135"/>
      <c r="TON125" s="1135"/>
      <c r="TOO125" s="1135"/>
      <c r="TOP125" s="1135"/>
      <c r="TOQ125" s="1135"/>
      <c r="TOR125" s="1135"/>
      <c r="TOS125" s="1135"/>
      <c r="TOT125" s="1135"/>
      <c r="TOU125" s="1135"/>
      <c r="TOV125" s="1135"/>
      <c r="TOW125" s="1135"/>
      <c r="TOX125" s="1135"/>
      <c r="TOY125" s="1135"/>
      <c r="TOZ125" s="1135"/>
      <c r="TPA125" s="1135"/>
      <c r="TPB125" s="1135"/>
      <c r="TPC125" s="1135"/>
      <c r="TPD125" s="1135"/>
      <c r="TPE125" s="1135"/>
      <c r="TPF125" s="1135"/>
      <c r="TPG125" s="1135"/>
      <c r="TPH125" s="1135"/>
      <c r="TPI125" s="1135"/>
      <c r="TPJ125" s="1135"/>
      <c r="TPK125" s="1135"/>
      <c r="TPL125" s="1135"/>
      <c r="TPM125" s="1135"/>
      <c r="TPN125" s="1135"/>
      <c r="TPO125" s="1135"/>
      <c r="TPP125" s="1135"/>
      <c r="TPQ125" s="1135"/>
      <c r="TPR125" s="1135"/>
      <c r="TPS125" s="1135"/>
      <c r="TPT125" s="1135"/>
      <c r="TPU125" s="1135"/>
      <c r="TPV125" s="1135"/>
      <c r="TPW125" s="1135"/>
      <c r="TPX125" s="1135"/>
      <c r="TPY125" s="1135"/>
      <c r="TPZ125" s="1135"/>
      <c r="TQA125" s="1135"/>
      <c r="TQB125" s="1135"/>
      <c r="TQC125" s="1135"/>
      <c r="TQD125" s="1135"/>
      <c r="TQE125" s="1135"/>
      <c r="TQF125" s="1135"/>
      <c r="TQG125" s="1135"/>
      <c r="TQH125" s="1135"/>
      <c r="TQI125" s="1135"/>
      <c r="TQJ125" s="1135"/>
      <c r="TQK125" s="1135"/>
      <c r="TQL125" s="1135"/>
      <c r="TQM125" s="1135"/>
      <c r="TQN125" s="1135"/>
      <c r="TQO125" s="1135"/>
      <c r="TQP125" s="1135"/>
      <c r="TQQ125" s="1135"/>
      <c r="TQR125" s="1135"/>
      <c r="TQS125" s="1135"/>
      <c r="TQT125" s="1135"/>
      <c r="TQU125" s="1135"/>
      <c r="TQV125" s="1135"/>
      <c r="TQW125" s="1135"/>
      <c r="TQX125" s="1135"/>
      <c r="TQY125" s="1135"/>
      <c r="TQZ125" s="1135"/>
      <c r="TRA125" s="1135"/>
      <c r="TRB125" s="1135"/>
      <c r="TRC125" s="1135"/>
      <c r="TRD125" s="1135"/>
      <c r="TRE125" s="1135"/>
      <c r="TRF125" s="1135"/>
      <c r="TRG125" s="1135"/>
      <c r="TRH125" s="1135"/>
      <c r="TRI125" s="1135"/>
      <c r="TRJ125" s="1135"/>
      <c r="TRK125" s="1135"/>
      <c r="TRL125" s="1135"/>
      <c r="TRM125" s="1135"/>
      <c r="TRN125" s="1135"/>
      <c r="TRO125" s="1135"/>
      <c r="TRP125" s="1135"/>
      <c r="TRQ125" s="1135"/>
      <c r="TRR125" s="1135"/>
      <c r="TRS125" s="1135"/>
      <c r="TRT125" s="1135"/>
      <c r="TRU125" s="1135"/>
      <c r="TRV125" s="1135"/>
      <c r="TRW125" s="1135"/>
      <c r="TRX125" s="1135"/>
      <c r="TRY125" s="1135"/>
      <c r="TRZ125" s="1135"/>
      <c r="TSA125" s="1135"/>
      <c r="TSB125" s="1135"/>
      <c r="TSC125" s="1135"/>
      <c r="TSD125" s="1135"/>
      <c r="TSE125" s="1135"/>
      <c r="TSF125" s="1135"/>
      <c r="TSG125" s="1135"/>
      <c r="TSH125" s="1135"/>
      <c r="TSI125" s="1135"/>
      <c r="TSJ125" s="1135"/>
      <c r="TSK125" s="1135"/>
      <c r="TSL125" s="1135"/>
      <c r="TSM125" s="1135"/>
      <c r="TSN125" s="1135"/>
      <c r="TSO125" s="1135"/>
      <c r="TSP125" s="1135"/>
      <c r="TSQ125" s="1135"/>
      <c r="TSR125" s="1135"/>
      <c r="TSS125" s="1135"/>
      <c r="TST125" s="1135"/>
      <c r="TSU125" s="1135"/>
      <c r="TSV125" s="1135"/>
      <c r="TSW125" s="1135"/>
      <c r="TSX125" s="1135"/>
      <c r="TSY125" s="1135"/>
      <c r="TSZ125" s="1135"/>
      <c r="TTA125" s="1135"/>
      <c r="TTB125" s="1135"/>
      <c r="TTC125" s="1135"/>
      <c r="TTD125" s="1135"/>
      <c r="TTE125" s="1135"/>
      <c r="TTF125" s="1135"/>
      <c r="TTG125" s="1135"/>
      <c r="TTH125" s="1135"/>
      <c r="TTI125" s="1135"/>
      <c r="TTJ125" s="1135"/>
      <c r="TTK125" s="1135"/>
      <c r="TTL125" s="1135"/>
      <c r="TTM125" s="1135"/>
      <c r="TTN125" s="1135"/>
      <c r="TTO125" s="1135"/>
      <c r="TTP125" s="1135"/>
      <c r="TTQ125" s="1135"/>
      <c r="TTR125" s="1135"/>
      <c r="TTS125" s="1135"/>
      <c r="TTT125" s="1135"/>
      <c r="TTU125" s="1135"/>
      <c r="TTV125" s="1135"/>
      <c r="TTW125" s="1135"/>
      <c r="TTX125" s="1135"/>
      <c r="TTY125" s="1135"/>
      <c r="TTZ125" s="1135"/>
      <c r="TUA125" s="1135"/>
      <c r="TUB125" s="1135"/>
      <c r="TUC125" s="1135"/>
      <c r="TUD125" s="1135"/>
      <c r="TUE125" s="1135"/>
      <c r="TUF125" s="1135"/>
      <c r="TUG125" s="1135"/>
      <c r="TUH125" s="1135"/>
      <c r="TUI125" s="1135"/>
      <c r="TUJ125" s="1135"/>
      <c r="TUK125" s="1135"/>
      <c r="TUL125" s="1135"/>
      <c r="TUM125" s="1135"/>
      <c r="TUN125" s="1135"/>
      <c r="TUO125" s="1135"/>
      <c r="TUP125" s="1135"/>
      <c r="TUQ125" s="1135"/>
      <c r="TUR125" s="1135"/>
      <c r="TUS125" s="1135"/>
      <c r="TUT125" s="1135"/>
      <c r="TUU125" s="1135"/>
      <c r="TUV125" s="1135"/>
      <c r="TUW125" s="1135"/>
      <c r="TUX125" s="1135"/>
      <c r="TUY125" s="1135"/>
      <c r="TUZ125" s="1135"/>
      <c r="TVA125" s="1135"/>
      <c r="TVB125" s="1135"/>
      <c r="TVC125" s="1135"/>
      <c r="TVD125" s="1135"/>
      <c r="TVE125" s="1135"/>
      <c r="TVF125" s="1135"/>
      <c r="TVG125" s="1135"/>
      <c r="TVH125" s="1135"/>
      <c r="TVI125" s="1135"/>
      <c r="TVJ125" s="1135"/>
      <c r="TVK125" s="1135"/>
      <c r="TVL125" s="1135"/>
      <c r="TVM125" s="1135"/>
      <c r="TVN125" s="1135"/>
      <c r="TVO125" s="1135"/>
      <c r="TVP125" s="1135"/>
      <c r="TVQ125" s="1135"/>
      <c r="TVR125" s="1135"/>
      <c r="TVS125" s="1135"/>
      <c r="TVT125" s="1135"/>
      <c r="TVU125" s="1135"/>
      <c r="TVV125" s="1135"/>
      <c r="TVW125" s="1135"/>
      <c r="TVX125" s="1135"/>
      <c r="TVY125" s="1135"/>
      <c r="TVZ125" s="1135"/>
      <c r="TWA125" s="1135"/>
      <c r="TWB125" s="1135"/>
      <c r="TWC125" s="1135"/>
      <c r="TWD125" s="1135"/>
      <c r="TWE125" s="1135"/>
      <c r="TWF125" s="1135"/>
      <c r="TWG125" s="1135"/>
      <c r="TWH125" s="1135"/>
      <c r="TWI125" s="1135"/>
      <c r="TWJ125" s="1135"/>
      <c r="TWK125" s="1135"/>
      <c r="TWL125" s="1135"/>
      <c r="TWM125" s="1135"/>
      <c r="TWN125" s="1135"/>
      <c r="TWO125" s="1135"/>
      <c r="TWP125" s="1135"/>
      <c r="TWQ125" s="1135"/>
      <c r="TWR125" s="1135"/>
      <c r="TWS125" s="1135"/>
      <c r="TWT125" s="1135"/>
      <c r="TWU125" s="1135"/>
      <c r="TWV125" s="1135"/>
      <c r="TWW125" s="1135"/>
      <c r="TWX125" s="1135"/>
      <c r="TWY125" s="1135"/>
      <c r="TWZ125" s="1135"/>
      <c r="TXA125" s="1135"/>
      <c r="TXB125" s="1135"/>
      <c r="TXC125" s="1135"/>
      <c r="TXD125" s="1135"/>
      <c r="TXE125" s="1135"/>
      <c r="TXF125" s="1135"/>
      <c r="TXG125" s="1135"/>
      <c r="TXH125" s="1135"/>
      <c r="TXI125" s="1135"/>
      <c r="TXJ125" s="1135"/>
      <c r="TXK125" s="1135"/>
      <c r="TXL125" s="1135"/>
      <c r="TXM125" s="1135"/>
      <c r="TXN125" s="1135"/>
      <c r="TXO125" s="1135"/>
      <c r="TXP125" s="1135"/>
      <c r="TXQ125" s="1135"/>
      <c r="TXR125" s="1135"/>
      <c r="TXS125" s="1135"/>
      <c r="TXT125" s="1135"/>
      <c r="TXU125" s="1135"/>
      <c r="TXV125" s="1135"/>
      <c r="TXW125" s="1135"/>
      <c r="TXX125" s="1135"/>
      <c r="TXY125" s="1135"/>
      <c r="TXZ125" s="1135"/>
      <c r="TYA125" s="1135"/>
      <c r="TYB125" s="1135"/>
      <c r="TYC125" s="1135"/>
      <c r="TYD125" s="1135"/>
      <c r="TYE125" s="1135"/>
      <c r="TYF125" s="1135"/>
      <c r="TYG125" s="1135"/>
      <c r="TYH125" s="1135"/>
      <c r="TYI125" s="1135"/>
      <c r="TYJ125" s="1135"/>
      <c r="TYK125" s="1135"/>
      <c r="TYL125" s="1135"/>
      <c r="TYM125" s="1135"/>
      <c r="TYN125" s="1135"/>
      <c r="TYO125" s="1135"/>
      <c r="TYP125" s="1135"/>
      <c r="TYQ125" s="1135"/>
      <c r="TYR125" s="1135"/>
      <c r="TYS125" s="1135"/>
      <c r="TYT125" s="1135"/>
      <c r="TYU125" s="1135"/>
      <c r="TYV125" s="1135"/>
      <c r="TYW125" s="1135"/>
      <c r="TYX125" s="1135"/>
      <c r="TYY125" s="1135"/>
      <c r="TYZ125" s="1135"/>
      <c r="TZA125" s="1135"/>
      <c r="TZB125" s="1135"/>
      <c r="TZC125" s="1135"/>
      <c r="TZD125" s="1135"/>
      <c r="TZE125" s="1135"/>
      <c r="TZF125" s="1135"/>
      <c r="TZG125" s="1135"/>
      <c r="TZH125" s="1135"/>
      <c r="TZI125" s="1135"/>
      <c r="TZJ125" s="1135"/>
      <c r="TZK125" s="1135"/>
      <c r="TZL125" s="1135"/>
      <c r="TZM125" s="1135"/>
      <c r="TZN125" s="1135"/>
      <c r="TZO125" s="1135"/>
      <c r="TZP125" s="1135"/>
      <c r="TZQ125" s="1135"/>
      <c r="TZR125" s="1135"/>
      <c r="TZS125" s="1135"/>
      <c r="TZT125" s="1135"/>
      <c r="TZU125" s="1135"/>
      <c r="TZV125" s="1135"/>
      <c r="TZW125" s="1135"/>
      <c r="TZX125" s="1135"/>
      <c r="TZY125" s="1135"/>
      <c r="TZZ125" s="1135"/>
      <c r="UAA125" s="1135"/>
      <c r="UAB125" s="1135"/>
      <c r="UAC125" s="1135"/>
      <c r="UAD125" s="1135"/>
      <c r="UAE125" s="1135"/>
      <c r="UAF125" s="1135"/>
      <c r="UAG125" s="1135"/>
      <c r="UAH125" s="1135"/>
      <c r="UAI125" s="1135"/>
      <c r="UAJ125" s="1135"/>
      <c r="UAK125" s="1135"/>
      <c r="UAL125" s="1135"/>
      <c r="UAM125" s="1135"/>
      <c r="UAN125" s="1135"/>
      <c r="UAO125" s="1135"/>
      <c r="UAP125" s="1135"/>
      <c r="UAQ125" s="1135"/>
      <c r="UAR125" s="1135"/>
      <c r="UAS125" s="1135"/>
      <c r="UAT125" s="1135"/>
      <c r="UAU125" s="1135"/>
      <c r="UAV125" s="1135"/>
      <c r="UAW125" s="1135"/>
      <c r="UAX125" s="1135"/>
      <c r="UAY125" s="1135"/>
      <c r="UAZ125" s="1135"/>
      <c r="UBA125" s="1135"/>
      <c r="UBB125" s="1135"/>
      <c r="UBC125" s="1135"/>
      <c r="UBD125" s="1135"/>
      <c r="UBE125" s="1135"/>
      <c r="UBF125" s="1135"/>
      <c r="UBG125" s="1135"/>
      <c r="UBH125" s="1135"/>
      <c r="UBI125" s="1135"/>
      <c r="UBJ125" s="1135"/>
      <c r="UBK125" s="1135"/>
      <c r="UBL125" s="1135"/>
      <c r="UBM125" s="1135"/>
      <c r="UBN125" s="1135"/>
      <c r="UBO125" s="1135"/>
      <c r="UBP125" s="1135"/>
      <c r="UBQ125" s="1135"/>
      <c r="UBR125" s="1135"/>
      <c r="UBS125" s="1135"/>
      <c r="UBT125" s="1135"/>
      <c r="UBU125" s="1135"/>
      <c r="UBV125" s="1135"/>
      <c r="UBW125" s="1135"/>
      <c r="UBX125" s="1135"/>
      <c r="UBY125" s="1135"/>
      <c r="UBZ125" s="1135"/>
      <c r="UCA125" s="1135"/>
      <c r="UCB125" s="1135"/>
      <c r="UCC125" s="1135"/>
      <c r="UCD125" s="1135"/>
      <c r="UCE125" s="1135"/>
      <c r="UCF125" s="1135"/>
      <c r="UCG125" s="1135"/>
      <c r="UCH125" s="1135"/>
      <c r="UCI125" s="1135"/>
      <c r="UCJ125" s="1135"/>
      <c r="UCK125" s="1135"/>
      <c r="UCL125" s="1135"/>
      <c r="UCM125" s="1135"/>
      <c r="UCN125" s="1135"/>
      <c r="UCO125" s="1135"/>
      <c r="UCP125" s="1135"/>
      <c r="UCQ125" s="1135"/>
      <c r="UCR125" s="1135"/>
      <c r="UCS125" s="1135"/>
      <c r="UCT125" s="1135"/>
      <c r="UCU125" s="1135"/>
      <c r="UCV125" s="1135"/>
      <c r="UCW125" s="1135"/>
      <c r="UCX125" s="1135"/>
      <c r="UCY125" s="1135"/>
      <c r="UCZ125" s="1135"/>
      <c r="UDA125" s="1135"/>
      <c r="UDB125" s="1135"/>
      <c r="UDC125" s="1135"/>
      <c r="UDD125" s="1135"/>
      <c r="UDE125" s="1135"/>
      <c r="UDF125" s="1135"/>
      <c r="UDG125" s="1135"/>
      <c r="UDH125" s="1135"/>
      <c r="UDI125" s="1135"/>
      <c r="UDJ125" s="1135"/>
      <c r="UDK125" s="1135"/>
      <c r="UDL125" s="1135"/>
      <c r="UDM125" s="1135"/>
      <c r="UDN125" s="1135"/>
      <c r="UDO125" s="1135"/>
      <c r="UDP125" s="1135"/>
      <c r="UDQ125" s="1135"/>
      <c r="UDR125" s="1135"/>
      <c r="UDS125" s="1135"/>
      <c r="UDT125" s="1135"/>
      <c r="UDU125" s="1135"/>
      <c r="UDV125" s="1135"/>
      <c r="UDW125" s="1135"/>
      <c r="UDX125" s="1135"/>
      <c r="UDY125" s="1135"/>
      <c r="UDZ125" s="1135"/>
      <c r="UEA125" s="1135"/>
      <c r="UEB125" s="1135"/>
      <c r="UEC125" s="1135"/>
      <c r="UED125" s="1135"/>
      <c r="UEE125" s="1135"/>
      <c r="UEF125" s="1135"/>
      <c r="UEG125" s="1135"/>
      <c r="UEH125" s="1135"/>
      <c r="UEI125" s="1135"/>
      <c r="UEJ125" s="1135"/>
      <c r="UEK125" s="1135"/>
      <c r="UEL125" s="1135"/>
      <c r="UEM125" s="1135"/>
      <c r="UEN125" s="1135"/>
      <c r="UEO125" s="1135"/>
      <c r="UEP125" s="1135"/>
      <c r="UEQ125" s="1135"/>
      <c r="UER125" s="1135"/>
      <c r="UES125" s="1135"/>
      <c r="UET125" s="1135"/>
      <c r="UEU125" s="1135"/>
      <c r="UEV125" s="1135"/>
      <c r="UEW125" s="1135"/>
      <c r="UEX125" s="1135"/>
      <c r="UEY125" s="1135"/>
      <c r="UEZ125" s="1135"/>
      <c r="UFA125" s="1135"/>
      <c r="UFB125" s="1135"/>
      <c r="UFC125" s="1135"/>
      <c r="UFD125" s="1135"/>
      <c r="UFE125" s="1135"/>
      <c r="UFF125" s="1135"/>
      <c r="UFG125" s="1135"/>
      <c r="UFH125" s="1135"/>
      <c r="UFI125" s="1135"/>
      <c r="UFJ125" s="1135"/>
      <c r="UFK125" s="1135"/>
      <c r="UFL125" s="1135"/>
      <c r="UFM125" s="1135"/>
      <c r="UFN125" s="1135"/>
      <c r="UFO125" s="1135"/>
      <c r="UFP125" s="1135"/>
      <c r="UFQ125" s="1135"/>
      <c r="UFR125" s="1135"/>
      <c r="UFS125" s="1135"/>
      <c r="UFT125" s="1135"/>
      <c r="UFU125" s="1135"/>
      <c r="UFV125" s="1135"/>
      <c r="UFW125" s="1135"/>
      <c r="UFX125" s="1135"/>
      <c r="UFY125" s="1135"/>
      <c r="UFZ125" s="1135"/>
      <c r="UGA125" s="1135"/>
      <c r="UGB125" s="1135"/>
      <c r="UGC125" s="1135"/>
      <c r="UGD125" s="1135"/>
      <c r="UGE125" s="1135"/>
      <c r="UGF125" s="1135"/>
      <c r="UGG125" s="1135"/>
      <c r="UGH125" s="1135"/>
      <c r="UGI125" s="1135"/>
      <c r="UGJ125" s="1135"/>
      <c r="UGK125" s="1135"/>
      <c r="UGL125" s="1135"/>
      <c r="UGM125" s="1135"/>
      <c r="UGN125" s="1135"/>
      <c r="UGO125" s="1135"/>
      <c r="UGP125" s="1135"/>
      <c r="UGQ125" s="1135"/>
      <c r="UGR125" s="1135"/>
      <c r="UGS125" s="1135"/>
      <c r="UGT125" s="1135"/>
      <c r="UGU125" s="1135"/>
      <c r="UGV125" s="1135"/>
      <c r="UGW125" s="1135"/>
      <c r="UGX125" s="1135"/>
      <c r="UGY125" s="1135"/>
      <c r="UGZ125" s="1135"/>
      <c r="UHA125" s="1135"/>
      <c r="UHB125" s="1135"/>
      <c r="UHC125" s="1135"/>
      <c r="UHD125" s="1135"/>
      <c r="UHE125" s="1135"/>
      <c r="UHF125" s="1135"/>
      <c r="UHG125" s="1135"/>
      <c r="UHH125" s="1135"/>
      <c r="UHI125" s="1135"/>
      <c r="UHJ125" s="1135"/>
      <c r="UHK125" s="1135"/>
      <c r="UHL125" s="1135"/>
      <c r="UHM125" s="1135"/>
      <c r="UHN125" s="1135"/>
      <c r="UHO125" s="1135"/>
      <c r="UHP125" s="1135"/>
      <c r="UHQ125" s="1135"/>
      <c r="UHR125" s="1135"/>
      <c r="UHS125" s="1135"/>
      <c r="UHT125" s="1135"/>
      <c r="UHU125" s="1135"/>
      <c r="UHV125" s="1135"/>
      <c r="UHW125" s="1135"/>
      <c r="UHX125" s="1135"/>
      <c r="UHY125" s="1135"/>
      <c r="UHZ125" s="1135"/>
      <c r="UIA125" s="1135"/>
      <c r="UIB125" s="1135"/>
      <c r="UIC125" s="1135"/>
      <c r="UID125" s="1135"/>
      <c r="UIE125" s="1135"/>
      <c r="UIF125" s="1135"/>
      <c r="UIG125" s="1135"/>
      <c r="UIH125" s="1135"/>
      <c r="UII125" s="1135"/>
      <c r="UIJ125" s="1135"/>
      <c r="UIK125" s="1135"/>
      <c r="UIL125" s="1135"/>
      <c r="UIM125" s="1135"/>
      <c r="UIN125" s="1135"/>
      <c r="UIO125" s="1135"/>
      <c r="UIP125" s="1135"/>
      <c r="UIQ125" s="1135"/>
      <c r="UIR125" s="1135"/>
      <c r="UIS125" s="1135"/>
      <c r="UIT125" s="1135"/>
      <c r="UIU125" s="1135"/>
      <c r="UIV125" s="1135"/>
      <c r="UIW125" s="1135"/>
      <c r="UIX125" s="1135"/>
      <c r="UIY125" s="1135"/>
      <c r="UIZ125" s="1135"/>
      <c r="UJA125" s="1135"/>
      <c r="UJB125" s="1135"/>
      <c r="UJC125" s="1135"/>
      <c r="UJD125" s="1135"/>
      <c r="UJE125" s="1135"/>
      <c r="UJF125" s="1135"/>
      <c r="UJG125" s="1135"/>
      <c r="UJH125" s="1135"/>
      <c r="UJI125" s="1135"/>
      <c r="UJJ125" s="1135"/>
      <c r="UJK125" s="1135"/>
      <c r="UJL125" s="1135"/>
      <c r="UJM125" s="1135"/>
      <c r="UJN125" s="1135"/>
      <c r="UJO125" s="1135"/>
      <c r="UJP125" s="1135"/>
      <c r="UJQ125" s="1135"/>
      <c r="UJR125" s="1135"/>
      <c r="UJS125" s="1135"/>
      <c r="UJT125" s="1135"/>
      <c r="UJU125" s="1135"/>
      <c r="UJV125" s="1135"/>
      <c r="UJW125" s="1135"/>
      <c r="UJX125" s="1135"/>
      <c r="UJY125" s="1135"/>
      <c r="UJZ125" s="1135"/>
      <c r="UKA125" s="1135"/>
      <c r="UKB125" s="1135"/>
      <c r="UKC125" s="1135"/>
      <c r="UKD125" s="1135"/>
      <c r="UKE125" s="1135"/>
      <c r="UKF125" s="1135"/>
      <c r="UKG125" s="1135"/>
      <c r="UKH125" s="1135"/>
      <c r="UKI125" s="1135"/>
      <c r="UKJ125" s="1135"/>
      <c r="UKK125" s="1135"/>
      <c r="UKL125" s="1135"/>
      <c r="UKM125" s="1135"/>
      <c r="UKN125" s="1135"/>
      <c r="UKO125" s="1135"/>
      <c r="UKP125" s="1135"/>
      <c r="UKQ125" s="1135"/>
      <c r="UKR125" s="1135"/>
      <c r="UKS125" s="1135"/>
      <c r="UKT125" s="1135"/>
      <c r="UKU125" s="1135"/>
      <c r="UKV125" s="1135"/>
      <c r="UKW125" s="1135"/>
      <c r="UKX125" s="1135"/>
      <c r="UKY125" s="1135"/>
      <c r="UKZ125" s="1135"/>
      <c r="ULA125" s="1135"/>
      <c r="ULB125" s="1135"/>
      <c r="ULC125" s="1135"/>
      <c r="ULD125" s="1135"/>
      <c r="ULE125" s="1135"/>
      <c r="ULF125" s="1135"/>
      <c r="ULG125" s="1135"/>
      <c r="ULH125" s="1135"/>
      <c r="ULI125" s="1135"/>
      <c r="ULJ125" s="1135"/>
      <c r="ULK125" s="1135"/>
      <c r="ULL125" s="1135"/>
      <c r="ULM125" s="1135"/>
      <c r="ULN125" s="1135"/>
      <c r="ULO125" s="1135"/>
      <c r="ULP125" s="1135"/>
      <c r="ULQ125" s="1135"/>
      <c r="ULR125" s="1135"/>
      <c r="ULS125" s="1135"/>
      <c r="ULT125" s="1135"/>
      <c r="ULU125" s="1135"/>
      <c r="ULV125" s="1135"/>
      <c r="ULW125" s="1135"/>
      <c r="ULX125" s="1135"/>
      <c r="ULY125" s="1135"/>
      <c r="ULZ125" s="1135"/>
      <c r="UMA125" s="1135"/>
      <c r="UMB125" s="1135"/>
      <c r="UMC125" s="1135"/>
      <c r="UMD125" s="1135"/>
      <c r="UME125" s="1135"/>
      <c r="UMF125" s="1135"/>
      <c r="UMG125" s="1135"/>
      <c r="UMH125" s="1135"/>
      <c r="UMI125" s="1135"/>
      <c r="UMJ125" s="1135"/>
      <c r="UMK125" s="1135"/>
      <c r="UML125" s="1135"/>
      <c r="UMM125" s="1135"/>
      <c r="UMN125" s="1135"/>
      <c r="UMO125" s="1135"/>
      <c r="UMP125" s="1135"/>
      <c r="UMQ125" s="1135"/>
      <c r="UMR125" s="1135"/>
      <c r="UMS125" s="1135"/>
      <c r="UMT125" s="1135"/>
      <c r="UMU125" s="1135"/>
      <c r="UMV125" s="1135"/>
      <c r="UMW125" s="1135"/>
      <c r="UMX125" s="1135"/>
      <c r="UMY125" s="1135"/>
      <c r="UMZ125" s="1135"/>
      <c r="UNA125" s="1135"/>
      <c r="UNB125" s="1135"/>
      <c r="UNC125" s="1135"/>
      <c r="UND125" s="1135"/>
      <c r="UNE125" s="1135"/>
      <c r="UNF125" s="1135"/>
      <c r="UNG125" s="1135"/>
      <c r="UNH125" s="1135"/>
      <c r="UNI125" s="1135"/>
      <c r="UNJ125" s="1135"/>
      <c r="UNK125" s="1135"/>
      <c r="UNL125" s="1135"/>
      <c r="UNM125" s="1135"/>
      <c r="UNN125" s="1135"/>
      <c r="UNO125" s="1135"/>
      <c r="UNP125" s="1135"/>
      <c r="UNQ125" s="1135"/>
      <c r="UNR125" s="1135"/>
      <c r="UNS125" s="1135"/>
      <c r="UNT125" s="1135"/>
      <c r="UNU125" s="1135"/>
      <c r="UNV125" s="1135"/>
      <c r="UNW125" s="1135"/>
      <c r="UNX125" s="1135"/>
      <c r="UNY125" s="1135"/>
      <c r="UNZ125" s="1135"/>
      <c r="UOA125" s="1135"/>
      <c r="UOB125" s="1135"/>
      <c r="UOC125" s="1135"/>
      <c r="UOD125" s="1135"/>
      <c r="UOE125" s="1135"/>
      <c r="UOF125" s="1135"/>
      <c r="UOG125" s="1135"/>
      <c r="UOH125" s="1135"/>
      <c r="UOI125" s="1135"/>
      <c r="UOJ125" s="1135"/>
      <c r="UOK125" s="1135"/>
      <c r="UOL125" s="1135"/>
      <c r="UOM125" s="1135"/>
      <c r="UON125" s="1135"/>
      <c r="UOO125" s="1135"/>
      <c r="UOP125" s="1135"/>
      <c r="UOQ125" s="1135"/>
      <c r="UOR125" s="1135"/>
      <c r="UOS125" s="1135"/>
      <c r="UOT125" s="1135"/>
      <c r="UOU125" s="1135"/>
      <c r="UOV125" s="1135"/>
      <c r="UOW125" s="1135"/>
      <c r="UOX125" s="1135"/>
      <c r="UOY125" s="1135"/>
      <c r="UOZ125" s="1135"/>
      <c r="UPA125" s="1135"/>
      <c r="UPB125" s="1135"/>
      <c r="UPC125" s="1135"/>
      <c r="UPD125" s="1135"/>
      <c r="UPE125" s="1135"/>
      <c r="UPF125" s="1135"/>
      <c r="UPG125" s="1135"/>
      <c r="UPH125" s="1135"/>
      <c r="UPI125" s="1135"/>
      <c r="UPJ125" s="1135"/>
      <c r="UPK125" s="1135"/>
      <c r="UPL125" s="1135"/>
      <c r="UPM125" s="1135"/>
      <c r="UPN125" s="1135"/>
      <c r="UPO125" s="1135"/>
      <c r="UPP125" s="1135"/>
      <c r="UPQ125" s="1135"/>
      <c r="UPR125" s="1135"/>
      <c r="UPS125" s="1135"/>
      <c r="UPT125" s="1135"/>
      <c r="UPU125" s="1135"/>
      <c r="UPV125" s="1135"/>
      <c r="UPW125" s="1135"/>
      <c r="UPX125" s="1135"/>
      <c r="UPY125" s="1135"/>
      <c r="UPZ125" s="1135"/>
      <c r="UQA125" s="1135"/>
      <c r="UQB125" s="1135"/>
      <c r="UQC125" s="1135"/>
      <c r="UQD125" s="1135"/>
      <c r="UQE125" s="1135"/>
      <c r="UQF125" s="1135"/>
      <c r="UQG125" s="1135"/>
      <c r="UQH125" s="1135"/>
      <c r="UQI125" s="1135"/>
      <c r="UQJ125" s="1135"/>
      <c r="UQK125" s="1135"/>
      <c r="UQL125" s="1135"/>
      <c r="UQM125" s="1135"/>
      <c r="UQN125" s="1135"/>
      <c r="UQO125" s="1135"/>
      <c r="UQP125" s="1135"/>
      <c r="UQQ125" s="1135"/>
      <c r="UQR125" s="1135"/>
      <c r="UQS125" s="1135"/>
      <c r="UQT125" s="1135"/>
      <c r="UQU125" s="1135"/>
      <c r="UQV125" s="1135"/>
      <c r="UQW125" s="1135"/>
      <c r="UQX125" s="1135"/>
      <c r="UQY125" s="1135"/>
      <c r="UQZ125" s="1135"/>
      <c r="URA125" s="1135"/>
      <c r="URB125" s="1135"/>
      <c r="URC125" s="1135"/>
      <c r="URD125" s="1135"/>
      <c r="URE125" s="1135"/>
      <c r="URF125" s="1135"/>
      <c r="URG125" s="1135"/>
      <c r="URH125" s="1135"/>
      <c r="URI125" s="1135"/>
      <c r="URJ125" s="1135"/>
      <c r="URK125" s="1135"/>
      <c r="URL125" s="1135"/>
      <c r="URM125" s="1135"/>
      <c r="URN125" s="1135"/>
      <c r="URO125" s="1135"/>
      <c r="URP125" s="1135"/>
      <c r="URQ125" s="1135"/>
      <c r="URR125" s="1135"/>
      <c r="URS125" s="1135"/>
      <c r="URT125" s="1135"/>
      <c r="URU125" s="1135"/>
      <c r="URV125" s="1135"/>
      <c r="URW125" s="1135"/>
      <c r="URX125" s="1135"/>
      <c r="URY125" s="1135"/>
      <c r="URZ125" s="1135"/>
      <c r="USA125" s="1135"/>
      <c r="USB125" s="1135"/>
      <c r="USC125" s="1135"/>
      <c r="USD125" s="1135"/>
      <c r="USE125" s="1135"/>
      <c r="USF125" s="1135"/>
      <c r="USG125" s="1135"/>
      <c r="USH125" s="1135"/>
      <c r="USI125" s="1135"/>
      <c r="USJ125" s="1135"/>
      <c r="USK125" s="1135"/>
      <c r="USL125" s="1135"/>
      <c r="USM125" s="1135"/>
      <c r="USN125" s="1135"/>
      <c r="USO125" s="1135"/>
      <c r="USP125" s="1135"/>
      <c r="USQ125" s="1135"/>
      <c r="USR125" s="1135"/>
      <c r="USS125" s="1135"/>
      <c r="UST125" s="1135"/>
      <c r="USU125" s="1135"/>
      <c r="USV125" s="1135"/>
      <c r="USW125" s="1135"/>
      <c r="USX125" s="1135"/>
      <c r="USY125" s="1135"/>
      <c r="USZ125" s="1135"/>
      <c r="UTA125" s="1135"/>
      <c r="UTB125" s="1135"/>
      <c r="UTC125" s="1135"/>
      <c r="UTD125" s="1135"/>
      <c r="UTE125" s="1135"/>
      <c r="UTF125" s="1135"/>
      <c r="UTG125" s="1135"/>
      <c r="UTH125" s="1135"/>
      <c r="UTI125" s="1135"/>
      <c r="UTJ125" s="1135"/>
      <c r="UTK125" s="1135"/>
      <c r="UTL125" s="1135"/>
      <c r="UTM125" s="1135"/>
      <c r="UTN125" s="1135"/>
      <c r="UTO125" s="1135"/>
      <c r="UTP125" s="1135"/>
      <c r="UTQ125" s="1135"/>
      <c r="UTR125" s="1135"/>
      <c r="UTS125" s="1135"/>
      <c r="UTT125" s="1135"/>
      <c r="UTU125" s="1135"/>
      <c r="UTV125" s="1135"/>
      <c r="UTW125" s="1135"/>
      <c r="UTX125" s="1135"/>
      <c r="UTY125" s="1135"/>
      <c r="UTZ125" s="1135"/>
      <c r="UUA125" s="1135"/>
      <c r="UUB125" s="1135"/>
      <c r="UUC125" s="1135"/>
      <c r="UUD125" s="1135"/>
      <c r="UUE125" s="1135"/>
      <c r="UUF125" s="1135"/>
      <c r="UUG125" s="1135"/>
      <c r="UUH125" s="1135"/>
      <c r="UUI125" s="1135"/>
      <c r="UUJ125" s="1135"/>
      <c r="UUK125" s="1135"/>
      <c r="UUL125" s="1135"/>
      <c r="UUM125" s="1135"/>
      <c r="UUN125" s="1135"/>
      <c r="UUO125" s="1135"/>
      <c r="UUP125" s="1135"/>
      <c r="UUQ125" s="1135"/>
      <c r="UUR125" s="1135"/>
      <c r="UUS125" s="1135"/>
      <c r="UUT125" s="1135"/>
      <c r="UUU125" s="1135"/>
      <c r="UUV125" s="1135"/>
      <c r="UUW125" s="1135"/>
      <c r="UUX125" s="1135"/>
      <c r="UUY125" s="1135"/>
      <c r="UUZ125" s="1135"/>
      <c r="UVA125" s="1135"/>
      <c r="UVB125" s="1135"/>
      <c r="UVC125" s="1135"/>
      <c r="UVD125" s="1135"/>
      <c r="UVE125" s="1135"/>
      <c r="UVF125" s="1135"/>
      <c r="UVG125" s="1135"/>
      <c r="UVH125" s="1135"/>
      <c r="UVI125" s="1135"/>
      <c r="UVJ125" s="1135"/>
      <c r="UVK125" s="1135"/>
      <c r="UVL125" s="1135"/>
      <c r="UVM125" s="1135"/>
      <c r="UVN125" s="1135"/>
      <c r="UVO125" s="1135"/>
      <c r="UVP125" s="1135"/>
      <c r="UVQ125" s="1135"/>
      <c r="UVR125" s="1135"/>
      <c r="UVS125" s="1135"/>
      <c r="UVT125" s="1135"/>
      <c r="UVU125" s="1135"/>
      <c r="UVV125" s="1135"/>
      <c r="UVW125" s="1135"/>
      <c r="UVX125" s="1135"/>
      <c r="UVY125" s="1135"/>
      <c r="UVZ125" s="1135"/>
      <c r="UWA125" s="1135"/>
      <c r="UWB125" s="1135"/>
      <c r="UWC125" s="1135"/>
      <c r="UWD125" s="1135"/>
      <c r="UWE125" s="1135"/>
      <c r="UWF125" s="1135"/>
      <c r="UWG125" s="1135"/>
      <c r="UWH125" s="1135"/>
      <c r="UWI125" s="1135"/>
      <c r="UWJ125" s="1135"/>
      <c r="UWK125" s="1135"/>
      <c r="UWL125" s="1135"/>
      <c r="UWM125" s="1135"/>
      <c r="UWN125" s="1135"/>
      <c r="UWO125" s="1135"/>
      <c r="UWP125" s="1135"/>
      <c r="UWQ125" s="1135"/>
      <c r="UWR125" s="1135"/>
      <c r="UWS125" s="1135"/>
      <c r="UWT125" s="1135"/>
      <c r="UWU125" s="1135"/>
      <c r="UWV125" s="1135"/>
      <c r="UWW125" s="1135"/>
      <c r="UWX125" s="1135"/>
      <c r="UWY125" s="1135"/>
      <c r="UWZ125" s="1135"/>
      <c r="UXA125" s="1135"/>
      <c r="UXB125" s="1135"/>
      <c r="UXC125" s="1135"/>
      <c r="UXD125" s="1135"/>
      <c r="UXE125" s="1135"/>
      <c r="UXF125" s="1135"/>
      <c r="UXG125" s="1135"/>
      <c r="UXH125" s="1135"/>
      <c r="UXI125" s="1135"/>
      <c r="UXJ125" s="1135"/>
      <c r="UXK125" s="1135"/>
      <c r="UXL125" s="1135"/>
      <c r="UXM125" s="1135"/>
      <c r="UXN125" s="1135"/>
      <c r="UXO125" s="1135"/>
      <c r="UXP125" s="1135"/>
      <c r="UXQ125" s="1135"/>
      <c r="UXR125" s="1135"/>
      <c r="UXS125" s="1135"/>
      <c r="UXT125" s="1135"/>
      <c r="UXU125" s="1135"/>
      <c r="UXV125" s="1135"/>
      <c r="UXW125" s="1135"/>
      <c r="UXX125" s="1135"/>
      <c r="UXY125" s="1135"/>
      <c r="UXZ125" s="1135"/>
      <c r="UYA125" s="1135"/>
      <c r="UYB125" s="1135"/>
      <c r="UYC125" s="1135"/>
      <c r="UYD125" s="1135"/>
      <c r="UYE125" s="1135"/>
      <c r="UYF125" s="1135"/>
      <c r="UYG125" s="1135"/>
      <c r="UYH125" s="1135"/>
      <c r="UYI125" s="1135"/>
      <c r="UYJ125" s="1135"/>
      <c r="UYK125" s="1135"/>
      <c r="UYL125" s="1135"/>
      <c r="UYM125" s="1135"/>
      <c r="UYN125" s="1135"/>
      <c r="UYO125" s="1135"/>
      <c r="UYP125" s="1135"/>
      <c r="UYQ125" s="1135"/>
      <c r="UYR125" s="1135"/>
      <c r="UYS125" s="1135"/>
      <c r="UYT125" s="1135"/>
      <c r="UYU125" s="1135"/>
      <c r="UYV125" s="1135"/>
      <c r="UYW125" s="1135"/>
      <c r="UYX125" s="1135"/>
      <c r="UYY125" s="1135"/>
      <c r="UYZ125" s="1135"/>
      <c r="UZA125" s="1135"/>
      <c r="UZB125" s="1135"/>
      <c r="UZC125" s="1135"/>
      <c r="UZD125" s="1135"/>
      <c r="UZE125" s="1135"/>
      <c r="UZF125" s="1135"/>
      <c r="UZG125" s="1135"/>
      <c r="UZH125" s="1135"/>
      <c r="UZI125" s="1135"/>
      <c r="UZJ125" s="1135"/>
      <c r="UZK125" s="1135"/>
      <c r="UZL125" s="1135"/>
      <c r="UZM125" s="1135"/>
      <c r="UZN125" s="1135"/>
      <c r="UZO125" s="1135"/>
      <c r="UZP125" s="1135"/>
      <c r="UZQ125" s="1135"/>
      <c r="UZR125" s="1135"/>
      <c r="UZS125" s="1135"/>
      <c r="UZT125" s="1135"/>
      <c r="UZU125" s="1135"/>
      <c r="UZV125" s="1135"/>
      <c r="UZW125" s="1135"/>
      <c r="UZX125" s="1135"/>
      <c r="UZY125" s="1135"/>
      <c r="UZZ125" s="1135"/>
      <c r="VAA125" s="1135"/>
      <c r="VAB125" s="1135"/>
      <c r="VAC125" s="1135"/>
      <c r="VAD125" s="1135"/>
      <c r="VAE125" s="1135"/>
      <c r="VAF125" s="1135"/>
      <c r="VAG125" s="1135"/>
      <c r="VAH125" s="1135"/>
      <c r="VAI125" s="1135"/>
      <c r="VAJ125" s="1135"/>
      <c r="VAK125" s="1135"/>
      <c r="VAL125" s="1135"/>
      <c r="VAM125" s="1135"/>
      <c r="VAN125" s="1135"/>
      <c r="VAO125" s="1135"/>
      <c r="VAP125" s="1135"/>
      <c r="VAQ125" s="1135"/>
      <c r="VAR125" s="1135"/>
      <c r="VAS125" s="1135"/>
      <c r="VAT125" s="1135"/>
      <c r="VAU125" s="1135"/>
      <c r="VAV125" s="1135"/>
      <c r="VAW125" s="1135"/>
      <c r="VAX125" s="1135"/>
      <c r="VAY125" s="1135"/>
      <c r="VAZ125" s="1135"/>
      <c r="VBA125" s="1135"/>
      <c r="VBB125" s="1135"/>
      <c r="VBC125" s="1135"/>
      <c r="VBD125" s="1135"/>
      <c r="VBE125" s="1135"/>
      <c r="VBF125" s="1135"/>
      <c r="VBG125" s="1135"/>
      <c r="VBH125" s="1135"/>
      <c r="VBI125" s="1135"/>
      <c r="VBJ125" s="1135"/>
      <c r="VBK125" s="1135"/>
      <c r="VBL125" s="1135"/>
      <c r="VBM125" s="1135"/>
      <c r="VBN125" s="1135"/>
      <c r="VBO125" s="1135"/>
      <c r="VBP125" s="1135"/>
      <c r="VBQ125" s="1135"/>
      <c r="VBR125" s="1135"/>
      <c r="VBS125" s="1135"/>
      <c r="VBT125" s="1135"/>
      <c r="VBU125" s="1135"/>
      <c r="VBV125" s="1135"/>
      <c r="VBW125" s="1135"/>
      <c r="VBX125" s="1135"/>
      <c r="VBY125" s="1135"/>
      <c r="VBZ125" s="1135"/>
      <c r="VCA125" s="1135"/>
      <c r="VCB125" s="1135"/>
      <c r="VCC125" s="1135"/>
      <c r="VCD125" s="1135"/>
      <c r="VCE125" s="1135"/>
      <c r="VCF125" s="1135"/>
      <c r="VCG125" s="1135"/>
      <c r="VCH125" s="1135"/>
      <c r="VCI125" s="1135"/>
      <c r="VCJ125" s="1135"/>
      <c r="VCK125" s="1135"/>
      <c r="VCL125" s="1135"/>
      <c r="VCM125" s="1135"/>
      <c r="VCN125" s="1135"/>
      <c r="VCO125" s="1135"/>
      <c r="VCP125" s="1135"/>
      <c r="VCQ125" s="1135"/>
      <c r="VCR125" s="1135"/>
      <c r="VCS125" s="1135"/>
      <c r="VCT125" s="1135"/>
      <c r="VCU125" s="1135"/>
      <c r="VCV125" s="1135"/>
      <c r="VCW125" s="1135"/>
      <c r="VCX125" s="1135"/>
      <c r="VCY125" s="1135"/>
      <c r="VCZ125" s="1135"/>
      <c r="VDA125" s="1135"/>
      <c r="VDB125" s="1135"/>
      <c r="VDC125" s="1135"/>
      <c r="VDD125" s="1135"/>
      <c r="VDE125" s="1135"/>
      <c r="VDF125" s="1135"/>
      <c r="VDG125" s="1135"/>
      <c r="VDH125" s="1135"/>
      <c r="VDI125" s="1135"/>
      <c r="VDJ125" s="1135"/>
      <c r="VDK125" s="1135"/>
      <c r="VDL125" s="1135"/>
      <c r="VDM125" s="1135"/>
      <c r="VDN125" s="1135"/>
      <c r="VDO125" s="1135"/>
      <c r="VDP125" s="1135"/>
      <c r="VDQ125" s="1135"/>
      <c r="VDR125" s="1135"/>
      <c r="VDS125" s="1135"/>
      <c r="VDT125" s="1135"/>
      <c r="VDU125" s="1135"/>
      <c r="VDV125" s="1135"/>
      <c r="VDW125" s="1135"/>
      <c r="VDX125" s="1135"/>
      <c r="VDY125" s="1135"/>
      <c r="VDZ125" s="1135"/>
      <c r="VEA125" s="1135"/>
      <c r="VEB125" s="1135"/>
      <c r="VEC125" s="1135"/>
      <c r="VED125" s="1135"/>
      <c r="VEE125" s="1135"/>
      <c r="VEF125" s="1135"/>
      <c r="VEG125" s="1135"/>
      <c r="VEH125" s="1135"/>
      <c r="VEI125" s="1135"/>
      <c r="VEJ125" s="1135"/>
      <c r="VEK125" s="1135"/>
      <c r="VEL125" s="1135"/>
      <c r="VEM125" s="1135"/>
      <c r="VEN125" s="1135"/>
      <c r="VEO125" s="1135"/>
      <c r="VEP125" s="1135"/>
      <c r="VEQ125" s="1135"/>
      <c r="VER125" s="1135"/>
      <c r="VES125" s="1135"/>
      <c r="VET125" s="1135"/>
      <c r="VEU125" s="1135"/>
      <c r="VEV125" s="1135"/>
      <c r="VEW125" s="1135"/>
      <c r="VEX125" s="1135"/>
      <c r="VEY125" s="1135"/>
      <c r="VEZ125" s="1135"/>
      <c r="VFA125" s="1135"/>
      <c r="VFB125" s="1135"/>
      <c r="VFC125" s="1135"/>
      <c r="VFD125" s="1135"/>
      <c r="VFE125" s="1135"/>
      <c r="VFF125" s="1135"/>
      <c r="VFG125" s="1135"/>
      <c r="VFH125" s="1135"/>
      <c r="VFI125" s="1135"/>
      <c r="VFJ125" s="1135"/>
      <c r="VFK125" s="1135"/>
      <c r="VFL125" s="1135"/>
      <c r="VFM125" s="1135"/>
      <c r="VFN125" s="1135"/>
      <c r="VFO125" s="1135"/>
      <c r="VFP125" s="1135"/>
      <c r="VFQ125" s="1135"/>
      <c r="VFR125" s="1135"/>
      <c r="VFS125" s="1135"/>
      <c r="VFT125" s="1135"/>
      <c r="VFU125" s="1135"/>
      <c r="VFV125" s="1135"/>
      <c r="VFW125" s="1135"/>
      <c r="VFX125" s="1135"/>
      <c r="VFY125" s="1135"/>
      <c r="VFZ125" s="1135"/>
      <c r="VGA125" s="1135"/>
      <c r="VGB125" s="1135"/>
      <c r="VGC125" s="1135"/>
      <c r="VGD125" s="1135"/>
      <c r="VGE125" s="1135"/>
      <c r="VGF125" s="1135"/>
      <c r="VGG125" s="1135"/>
      <c r="VGH125" s="1135"/>
      <c r="VGI125" s="1135"/>
      <c r="VGJ125" s="1135"/>
      <c r="VGK125" s="1135"/>
      <c r="VGL125" s="1135"/>
      <c r="VGM125" s="1135"/>
      <c r="VGN125" s="1135"/>
      <c r="VGO125" s="1135"/>
      <c r="VGP125" s="1135"/>
      <c r="VGQ125" s="1135"/>
      <c r="VGR125" s="1135"/>
      <c r="VGS125" s="1135"/>
      <c r="VGT125" s="1135"/>
      <c r="VGU125" s="1135"/>
      <c r="VGV125" s="1135"/>
      <c r="VGW125" s="1135"/>
      <c r="VGX125" s="1135"/>
      <c r="VGY125" s="1135"/>
      <c r="VGZ125" s="1135"/>
      <c r="VHA125" s="1135"/>
      <c r="VHB125" s="1135"/>
      <c r="VHC125" s="1135"/>
      <c r="VHD125" s="1135"/>
      <c r="VHE125" s="1135"/>
      <c r="VHF125" s="1135"/>
      <c r="VHG125" s="1135"/>
      <c r="VHH125" s="1135"/>
      <c r="VHI125" s="1135"/>
      <c r="VHJ125" s="1135"/>
      <c r="VHK125" s="1135"/>
      <c r="VHL125" s="1135"/>
      <c r="VHM125" s="1135"/>
      <c r="VHN125" s="1135"/>
      <c r="VHO125" s="1135"/>
      <c r="VHP125" s="1135"/>
      <c r="VHQ125" s="1135"/>
      <c r="VHR125" s="1135"/>
      <c r="VHS125" s="1135"/>
      <c r="VHT125" s="1135"/>
      <c r="VHU125" s="1135"/>
      <c r="VHV125" s="1135"/>
      <c r="VHW125" s="1135"/>
      <c r="VHX125" s="1135"/>
      <c r="VHY125" s="1135"/>
      <c r="VHZ125" s="1135"/>
      <c r="VIA125" s="1135"/>
      <c r="VIB125" s="1135"/>
      <c r="VIC125" s="1135"/>
      <c r="VID125" s="1135"/>
      <c r="VIE125" s="1135"/>
      <c r="VIF125" s="1135"/>
      <c r="VIG125" s="1135"/>
      <c r="VIH125" s="1135"/>
      <c r="VII125" s="1135"/>
      <c r="VIJ125" s="1135"/>
      <c r="VIK125" s="1135"/>
      <c r="VIL125" s="1135"/>
      <c r="VIM125" s="1135"/>
      <c r="VIN125" s="1135"/>
      <c r="VIO125" s="1135"/>
      <c r="VIP125" s="1135"/>
      <c r="VIQ125" s="1135"/>
      <c r="VIR125" s="1135"/>
      <c r="VIS125" s="1135"/>
      <c r="VIT125" s="1135"/>
      <c r="VIU125" s="1135"/>
      <c r="VIV125" s="1135"/>
      <c r="VIW125" s="1135"/>
      <c r="VIX125" s="1135"/>
      <c r="VIY125" s="1135"/>
      <c r="VIZ125" s="1135"/>
      <c r="VJA125" s="1135"/>
      <c r="VJB125" s="1135"/>
      <c r="VJC125" s="1135"/>
      <c r="VJD125" s="1135"/>
      <c r="VJE125" s="1135"/>
      <c r="VJF125" s="1135"/>
      <c r="VJG125" s="1135"/>
      <c r="VJH125" s="1135"/>
      <c r="VJI125" s="1135"/>
      <c r="VJJ125" s="1135"/>
      <c r="VJK125" s="1135"/>
      <c r="VJL125" s="1135"/>
      <c r="VJM125" s="1135"/>
      <c r="VJN125" s="1135"/>
      <c r="VJO125" s="1135"/>
      <c r="VJP125" s="1135"/>
      <c r="VJQ125" s="1135"/>
      <c r="VJR125" s="1135"/>
      <c r="VJS125" s="1135"/>
      <c r="VJT125" s="1135"/>
      <c r="VJU125" s="1135"/>
      <c r="VJV125" s="1135"/>
      <c r="VJW125" s="1135"/>
      <c r="VJX125" s="1135"/>
      <c r="VJY125" s="1135"/>
      <c r="VJZ125" s="1135"/>
      <c r="VKA125" s="1135"/>
      <c r="VKB125" s="1135"/>
      <c r="VKC125" s="1135"/>
      <c r="VKD125" s="1135"/>
      <c r="VKE125" s="1135"/>
      <c r="VKF125" s="1135"/>
      <c r="VKG125" s="1135"/>
      <c r="VKH125" s="1135"/>
      <c r="VKI125" s="1135"/>
      <c r="VKJ125" s="1135"/>
      <c r="VKK125" s="1135"/>
      <c r="VKL125" s="1135"/>
      <c r="VKM125" s="1135"/>
      <c r="VKN125" s="1135"/>
      <c r="VKO125" s="1135"/>
      <c r="VKP125" s="1135"/>
      <c r="VKQ125" s="1135"/>
      <c r="VKR125" s="1135"/>
      <c r="VKS125" s="1135"/>
      <c r="VKT125" s="1135"/>
      <c r="VKU125" s="1135"/>
      <c r="VKV125" s="1135"/>
      <c r="VKW125" s="1135"/>
      <c r="VKX125" s="1135"/>
      <c r="VKY125" s="1135"/>
      <c r="VKZ125" s="1135"/>
      <c r="VLA125" s="1135"/>
      <c r="VLB125" s="1135"/>
      <c r="VLC125" s="1135"/>
      <c r="VLD125" s="1135"/>
      <c r="VLE125" s="1135"/>
      <c r="VLF125" s="1135"/>
      <c r="VLG125" s="1135"/>
      <c r="VLH125" s="1135"/>
      <c r="VLI125" s="1135"/>
      <c r="VLJ125" s="1135"/>
      <c r="VLK125" s="1135"/>
      <c r="VLL125" s="1135"/>
      <c r="VLM125" s="1135"/>
      <c r="VLN125" s="1135"/>
      <c r="VLO125" s="1135"/>
      <c r="VLP125" s="1135"/>
      <c r="VLQ125" s="1135"/>
      <c r="VLR125" s="1135"/>
      <c r="VLS125" s="1135"/>
      <c r="VLT125" s="1135"/>
      <c r="VLU125" s="1135"/>
      <c r="VLV125" s="1135"/>
      <c r="VLW125" s="1135"/>
      <c r="VLX125" s="1135"/>
      <c r="VLY125" s="1135"/>
      <c r="VLZ125" s="1135"/>
      <c r="VMA125" s="1135"/>
      <c r="VMB125" s="1135"/>
      <c r="VMC125" s="1135"/>
      <c r="VMD125" s="1135"/>
      <c r="VME125" s="1135"/>
      <c r="VMF125" s="1135"/>
      <c r="VMG125" s="1135"/>
      <c r="VMH125" s="1135"/>
      <c r="VMI125" s="1135"/>
      <c r="VMJ125" s="1135"/>
      <c r="VMK125" s="1135"/>
      <c r="VML125" s="1135"/>
      <c r="VMM125" s="1135"/>
      <c r="VMN125" s="1135"/>
      <c r="VMO125" s="1135"/>
      <c r="VMP125" s="1135"/>
      <c r="VMQ125" s="1135"/>
      <c r="VMR125" s="1135"/>
      <c r="VMS125" s="1135"/>
      <c r="VMT125" s="1135"/>
      <c r="VMU125" s="1135"/>
      <c r="VMV125" s="1135"/>
      <c r="VMW125" s="1135"/>
      <c r="VMX125" s="1135"/>
      <c r="VMY125" s="1135"/>
      <c r="VMZ125" s="1135"/>
      <c r="VNA125" s="1135"/>
      <c r="VNB125" s="1135"/>
      <c r="VNC125" s="1135"/>
      <c r="VND125" s="1135"/>
      <c r="VNE125" s="1135"/>
      <c r="VNF125" s="1135"/>
      <c r="VNG125" s="1135"/>
      <c r="VNH125" s="1135"/>
      <c r="VNI125" s="1135"/>
      <c r="VNJ125" s="1135"/>
      <c r="VNK125" s="1135"/>
      <c r="VNL125" s="1135"/>
      <c r="VNM125" s="1135"/>
      <c r="VNN125" s="1135"/>
      <c r="VNO125" s="1135"/>
      <c r="VNP125" s="1135"/>
      <c r="VNQ125" s="1135"/>
      <c r="VNR125" s="1135"/>
      <c r="VNS125" s="1135"/>
      <c r="VNT125" s="1135"/>
      <c r="VNU125" s="1135"/>
      <c r="VNV125" s="1135"/>
      <c r="VNW125" s="1135"/>
      <c r="VNX125" s="1135"/>
      <c r="VNY125" s="1135"/>
      <c r="VNZ125" s="1135"/>
      <c r="VOA125" s="1135"/>
      <c r="VOB125" s="1135"/>
      <c r="VOC125" s="1135"/>
      <c r="VOD125" s="1135"/>
      <c r="VOE125" s="1135"/>
      <c r="VOF125" s="1135"/>
      <c r="VOG125" s="1135"/>
      <c r="VOH125" s="1135"/>
      <c r="VOI125" s="1135"/>
      <c r="VOJ125" s="1135"/>
      <c r="VOK125" s="1135"/>
      <c r="VOL125" s="1135"/>
      <c r="VOM125" s="1135"/>
      <c r="VON125" s="1135"/>
      <c r="VOO125" s="1135"/>
      <c r="VOP125" s="1135"/>
      <c r="VOQ125" s="1135"/>
      <c r="VOR125" s="1135"/>
      <c r="VOS125" s="1135"/>
      <c r="VOT125" s="1135"/>
      <c r="VOU125" s="1135"/>
      <c r="VOV125" s="1135"/>
      <c r="VOW125" s="1135"/>
      <c r="VOX125" s="1135"/>
      <c r="VOY125" s="1135"/>
      <c r="VOZ125" s="1135"/>
      <c r="VPA125" s="1135"/>
      <c r="VPB125" s="1135"/>
      <c r="VPC125" s="1135"/>
      <c r="VPD125" s="1135"/>
      <c r="VPE125" s="1135"/>
      <c r="VPF125" s="1135"/>
      <c r="VPG125" s="1135"/>
      <c r="VPH125" s="1135"/>
      <c r="VPI125" s="1135"/>
      <c r="VPJ125" s="1135"/>
      <c r="VPK125" s="1135"/>
      <c r="VPL125" s="1135"/>
      <c r="VPM125" s="1135"/>
      <c r="VPN125" s="1135"/>
      <c r="VPO125" s="1135"/>
      <c r="VPP125" s="1135"/>
      <c r="VPQ125" s="1135"/>
      <c r="VPR125" s="1135"/>
      <c r="VPS125" s="1135"/>
      <c r="VPT125" s="1135"/>
      <c r="VPU125" s="1135"/>
      <c r="VPV125" s="1135"/>
      <c r="VPW125" s="1135"/>
      <c r="VPX125" s="1135"/>
      <c r="VPY125" s="1135"/>
      <c r="VPZ125" s="1135"/>
      <c r="VQA125" s="1135"/>
      <c r="VQB125" s="1135"/>
      <c r="VQC125" s="1135"/>
      <c r="VQD125" s="1135"/>
      <c r="VQE125" s="1135"/>
      <c r="VQF125" s="1135"/>
      <c r="VQG125" s="1135"/>
      <c r="VQH125" s="1135"/>
      <c r="VQI125" s="1135"/>
      <c r="VQJ125" s="1135"/>
      <c r="VQK125" s="1135"/>
      <c r="VQL125" s="1135"/>
      <c r="VQM125" s="1135"/>
      <c r="VQN125" s="1135"/>
      <c r="VQO125" s="1135"/>
      <c r="VQP125" s="1135"/>
      <c r="VQQ125" s="1135"/>
      <c r="VQR125" s="1135"/>
      <c r="VQS125" s="1135"/>
      <c r="VQT125" s="1135"/>
      <c r="VQU125" s="1135"/>
      <c r="VQV125" s="1135"/>
      <c r="VQW125" s="1135"/>
      <c r="VQX125" s="1135"/>
      <c r="VQY125" s="1135"/>
      <c r="VQZ125" s="1135"/>
      <c r="VRA125" s="1135"/>
      <c r="VRB125" s="1135"/>
      <c r="VRC125" s="1135"/>
      <c r="VRD125" s="1135"/>
      <c r="VRE125" s="1135"/>
      <c r="VRF125" s="1135"/>
      <c r="VRG125" s="1135"/>
      <c r="VRH125" s="1135"/>
      <c r="VRI125" s="1135"/>
      <c r="VRJ125" s="1135"/>
      <c r="VRK125" s="1135"/>
      <c r="VRL125" s="1135"/>
      <c r="VRM125" s="1135"/>
      <c r="VRN125" s="1135"/>
      <c r="VRO125" s="1135"/>
      <c r="VRP125" s="1135"/>
      <c r="VRQ125" s="1135"/>
      <c r="VRR125" s="1135"/>
      <c r="VRS125" s="1135"/>
      <c r="VRT125" s="1135"/>
      <c r="VRU125" s="1135"/>
      <c r="VRV125" s="1135"/>
      <c r="VRW125" s="1135"/>
      <c r="VRX125" s="1135"/>
      <c r="VRY125" s="1135"/>
      <c r="VRZ125" s="1135"/>
      <c r="VSA125" s="1135"/>
      <c r="VSB125" s="1135"/>
      <c r="VSC125" s="1135"/>
      <c r="VSD125" s="1135"/>
      <c r="VSE125" s="1135"/>
      <c r="VSF125" s="1135"/>
      <c r="VSG125" s="1135"/>
      <c r="VSH125" s="1135"/>
      <c r="VSI125" s="1135"/>
      <c r="VSJ125" s="1135"/>
      <c r="VSK125" s="1135"/>
      <c r="VSL125" s="1135"/>
      <c r="VSM125" s="1135"/>
      <c r="VSN125" s="1135"/>
      <c r="VSO125" s="1135"/>
      <c r="VSP125" s="1135"/>
      <c r="VSQ125" s="1135"/>
      <c r="VSR125" s="1135"/>
      <c r="VSS125" s="1135"/>
      <c r="VST125" s="1135"/>
      <c r="VSU125" s="1135"/>
      <c r="VSV125" s="1135"/>
      <c r="VSW125" s="1135"/>
      <c r="VSX125" s="1135"/>
      <c r="VSY125" s="1135"/>
      <c r="VSZ125" s="1135"/>
      <c r="VTA125" s="1135"/>
      <c r="VTB125" s="1135"/>
      <c r="VTC125" s="1135"/>
      <c r="VTD125" s="1135"/>
      <c r="VTE125" s="1135"/>
      <c r="VTF125" s="1135"/>
      <c r="VTG125" s="1135"/>
      <c r="VTH125" s="1135"/>
      <c r="VTI125" s="1135"/>
      <c r="VTJ125" s="1135"/>
      <c r="VTK125" s="1135"/>
      <c r="VTL125" s="1135"/>
      <c r="VTM125" s="1135"/>
      <c r="VTN125" s="1135"/>
      <c r="VTO125" s="1135"/>
      <c r="VTP125" s="1135"/>
      <c r="VTQ125" s="1135"/>
      <c r="VTR125" s="1135"/>
      <c r="VTS125" s="1135"/>
      <c r="VTT125" s="1135"/>
      <c r="VTU125" s="1135"/>
      <c r="VTV125" s="1135"/>
      <c r="VTW125" s="1135"/>
      <c r="VTX125" s="1135"/>
      <c r="VTY125" s="1135"/>
      <c r="VTZ125" s="1135"/>
      <c r="VUA125" s="1135"/>
      <c r="VUB125" s="1135"/>
      <c r="VUC125" s="1135"/>
      <c r="VUD125" s="1135"/>
      <c r="VUE125" s="1135"/>
      <c r="VUF125" s="1135"/>
      <c r="VUG125" s="1135"/>
      <c r="VUH125" s="1135"/>
      <c r="VUI125" s="1135"/>
      <c r="VUJ125" s="1135"/>
      <c r="VUK125" s="1135"/>
      <c r="VUL125" s="1135"/>
      <c r="VUM125" s="1135"/>
      <c r="VUN125" s="1135"/>
      <c r="VUO125" s="1135"/>
      <c r="VUP125" s="1135"/>
      <c r="VUQ125" s="1135"/>
      <c r="VUR125" s="1135"/>
      <c r="VUS125" s="1135"/>
      <c r="VUT125" s="1135"/>
      <c r="VUU125" s="1135"/>
      <c r="VUV125" s="1135"/>
      <c r="VUW125" s="1135"/>
      <c r="VUX125" s="1135"/>
      <c r="VUY125" s="1135"/>
      <c r="VUZ125" s="1135"/>
      <c r="VVA125" s="1135"/>
      <c r="VVB125" s="1135"/>
      <c r="VVC125" s="1135"/>
      <c r="VVD125" s="1135"/>
      <c r="VVE125" s="1135"/>
      <c r="VVF125" s="1135"/>
      <c r="VVG125" s="1135"/>
      <c r="VVH125" s="1135"/>
      <c r="VVI125" s="1135"/>
      <c r="VVJ125" s="1135"/>
      <c r="VVK125" s="1135"/>
      <c r="VVL125" s="1135"/>
      <c r="VVM125" s="1135"/>
      <c r="VVN125" s="1135"/>
      <c r="VVO125" s="1135"/>
      <c r="VVP125" s="1135"/>
      <c r="VVQ125" s="1135"/>
      <c r="VVR125" s="1135"/>
      <c r="VVS125" s="1135"/>
      <c r="VVT125" s="1135"/>
      <c r="VVU125" s="1135"/>
      <c r="VVV125" s="1135"/>
      <c r="VVW125" s="1135"/>
      <c r="VVX125" s="1135"/>
      <c r="VVY125" s="1135"/>
      <c r="VVZ125" s="1135"/>
      <c r="VWA125" s="1135"/>
      <c r="VWB125" s="1135"/>
      <c r="VWC125" s="1135"/>
      <c r="VWD125" s="1135"/>
      <c r="VWE125" s="1135"/>
      <c r="VWF125" s="1135"/>
      <c r="VWG125" s="1135"/>
      <c r="VWH125" s="1135"/>
      <c r="VWI125" s="1135"/>
      <c r="VWJ125" s="1135"/>
      <c r="VWK125" s="1135"/>
      <c r="VWL125" s="1135"/>
      <c r="VWM125" s="1135"/>
      <c r="VWN125" s="1135"/>
      <c r="VWO125" s="1135"/>
      <c r="VWP125" s="1135"/>
      <c r="VWQ125" s="1135"/>
      <c r="VWR125" s="1135"/>
      <c r="VWS125" s="1135"/>
      <c r="VWT125" s="1135"/>
      <c r="VWU125" s="1135"/>
      <c r="VWV125" s="1135"/>
      <c r="VWW125" s="1135"/>
      <c r="VWX125" s="1135"/>
      <c r="VWY125" s="1135"/>
      <c r="VWZ125" s="1135"/>
      <c r="VXA125" s="1135"/>
      <c r="VXB125" s="1135"/>
      <c r="VXC125" s="1135"/>
      <c r="VXD125" s="1135"/>
      <c r="VXE125" s="1135"/>
      <c r="VXF125" s="1135"/>
      <c r="VXG125" s="1135"/>
      <c r="VXH125" s="1135"/>
      <c r="VXI125" s="1135"/>
      <c r="VXJ125" s="1135"/>
      <c r="VXK125" s="1135"/>
      <c r="VXL125" s="1135"/>
      <c r="VXM125" s="1135"/>
      <c r="VXN125" s="1135"/>
      <c r="VXO125" s="1135"/>
      <c r="VXP125" s="1135"/>
      <c r="VXQ125" s="1135"/>
      <c r="VXR125" s="1135"/>
      <c r="VXS125" s="1135"/>
      <c r="VXT125" s="1135"/>
      <c r="VXU125" s="1135"/>
      <c r="VXV125" s="1135"/>
      <c r="VXW125" s="1135"/>
      <c r="VXX125" s="1135"/>
      <c r="VXY125" s="1135"/>
      <c r="VXZ125" s="1135"/>
      <c r="VYA125" s="1135"/>
      <c r="VYB125" s="1135"/>
      <c r="VYC125" s="1135"/>
      <c r="VYD125" s="1135"/>
      <c r="VYE125" s="1135"/>
      <c r="VYF125" s="1135"/>
      <c r="VYG125" s="1135"/>
      <c r="VYH125" s="1135"/>
      <c r="VYI125" s="1135"/>
      <c r="VYJ125" s="1135"/>
      <c r="VYK125" s="1135"/>
      <c r="VYL125" s="1135"/>
      <c r="VYM125" s="1135"/>
      <c r="VYN125" s="1135"/>
      <c r="VYO125" s="1135"/>
      <c r="VYP125" s="1135"/>
      <c r="VYQ125" s="1135"/>
      <c r="VYR125" s="1135"/>
      <c r="VYS125" s="1135"/>
      <c r="VYT125" s="1135"/>
      <c r="VYU125" s="1135"/>
      <c r="VYV125" s="1135"/>
      <c r="VYW125" s="1135"/>
      <c r="VYX125" s="1135"/>
      <c r="VYY125" s="1135"/>
      <c r="VYZ125" s="1135"/>
      <c r="VZA125" s="1135"/>
      <c r="VZB125" s="1135"/>
      <c r="VZC125" s="1135"/>
      <c r="VZD125" s="1135"/>
      <c r="VZE125" s="1135"/>
      <c r="VZF125" s="1135"/>
      <c r="VZG125" s="1135"/>
      <c r="VZH125" s="1135"/>
      <c r="VZI125" s="1135"/>
      <c r="VZJ125" s="1135"/>
      <c r="VZK125" s="1135"/>
      <c r="VZL125" s="1135"/>
      <c r="VZM125" s="1135"/>
      <c r="VZN125" s="1135"/>
      <c r="VZO125" s="1135"/>
      <c r="VZP125" s="1135"/>
      <c r="VZQ125" s="1135"/>
      <c r="VZR125" s="1135"/>
      <c r="VZS125" s="1135"/>
      <c r="VZT125" s="1135"/>
      <c r="VZU125" s="1135"/>
      <c r="VZV125" s="1135"/>
      <c r="VZW125" s="1135"/>
      <c r="VZX125" s="1135"/>
      <c r="VZY125" s="1135"/>
      <c r="VZZ125" s="1135"/>
      <c r="WAA125" s="1135"/>
      <c r="WAB125" s="1135"/>
      <c r="WAC125" s="1135"/>
      <c r="WAD125" s="1135"/>
      <c r="WAE125" s="1135"/>
      <c r="WAF125" s="1135"/>
      <c r="WAG125" s="1135"/>
      <c r="WAH125" s="1135"/>
      <c r="WAI125" s="1135"/>
      <c r="WAJ125" s="1135"/>
      <c r="WAK125" s="1135"/>
      <c r="WAL125" s="1135"/>
      <c r="WAM125" s="1135"/>
      <c r="WAN125" s="1135"/>
      <c r="WAO125" s="1135"/>
      <c r="WAP125" s="1135"/>
      <c r="WAQ125" s="1135"/>
      <c r="WAR125" s="1135"/>
      <c r="WAS125" s="1135"/>
      <c r="WAT125" s="1135"/>
      <c r="WAU125" s="1135"/>
      <c r="WAV125" s="1135"/>
      <c r="WAW125" s="1135"/>
      <c r="WAX125" s="1135"/>
      <c r="WAY125" s="1135"/>
      <c r="WAZ125" s="1135"/>
      <c r="WBA125" s="1135"/>
      <c r="WBB125" s="1135"/>
      <c r="WBC125" s="1135"/>
      <c r="WBD125" s="1135"/>
      <c r="WBE125" s="1135"/>
      <c r="WBF125" s="1135"/>
      <c r="WBG125" s="1135"/>
      <c r="WBH125" s="1135"/>
      <c r="WBI125" s="1135"/>
      <c r="WBJ125" s="1135"/>
      <c r="WBK125" s="1135"/>
      <c r="WBL125" s="1135"/>
      <c r="WBM125" s="1135"/>
      <c r="WBN125" s="1135"/>
      <c r="WBO125" s="1135"/>
      <c r="WBP125" s="1135"/>
      <c r="WBQ125" s="1135"/>
      <c r="WBR125" s="1135"/>
      <c r="WBS125" s="1135"/>
      <c r="WBT125" s="1135"/>
      <c r="WBU125" s="1135"/>
      <c r="WBV125" s="1135"/>
      <c r="WBW125" s="1135"/>
      <c r="WBX125" s="1135"/>
      <c r="WBY125" s="1135"/>
      <c r="WBZ125" s="1135"/>
      <c r="WCA125" s="1135"/>
      <c r="WCB125" s="1135"/>
      <c r="WCC125" s="1135"/>
      <c r="WCD125" s="1135"/>
      <c r="WCE125" s="1135"/>
      <c r="WCF125" s="1135"/>
      <c r="WCG125" s="1135"/>
      <c r="WCH125" s="1135"/>
      <c r="WCI125" s="1135"/>
      <c r="WCJ125" s="1135"/>
      <c r="WCK125" s="1135"/>
      <c r="WCL125" s="1135"/>
      <c r="WCM125" s="1135"/>
      <c r="WCN125" s="1135"/>
      <c r="WCO125" s="1135"/>
      <c r="WCP125" s="1135"/>
      <c r="WCQ125" s="1135"/>
      <c r="WCR125" s="1135"/>
      <c r="WCS125" s="1135"/>
      <c r="WCT125" s="1135"/>
      <c r="WCU125" s="1135"/>
      <c r="WCV125" s="1135"/>
      <c r="WCW125" s="1135"/>
      <c r="WCX125" s="1135"/>
      <c r="WCY125" s="1135"/>
      <c r="WCZ125" s="1135"/>
      <c r="WDA125" s="1135"/>
      <c r="WDB125" s="1135"/>
      <c r="WDC125" s="1135"/>
      <c r="WDD125" s="1135"/>
      <c r="WDE125" s="1135"/>
      <c r="WDF125" s="1135"/>
      <c r="WDG125" s="1135"/>
      <c r="WDH125" s="1135"/>
      <c r="WDI125" s="1135"/>
      <c r="WDJ125" s="1135"/>
      <c r="WDK125" s="1135"/>
      <c r="WDL125" s="1135"/>
      <c r="WDM125" s="1135"/>
      <c r="WDN125" s="1135"/>
      <c r="WDO125" s="1135"/>
      <c r="WDP125" s="1135"/>
      <c r="WDQ125" s="1135"/>
      <c r="WDR125" s="1135"/>
      <c r="WDS125" s="1135"/>
      <c r="WDT125" s="1135"/>
      <c r="WDU125" s="1135"/>
      <c r="WDV125" s="1135"/>
      <c r="WDW125" s="1135"/>
      <c r="WDX125" s="1135"/>
      <c r="WDY125" s="1135"/>
      <c r="WDZ125" s="1135"/>
      <c r="WEA125" s="1135"/>
      <c r="WEB125" s="1135"/>
      <c r="WEC125" s="1135"/>
      <c r="WED125" s="1135"/>
      <c r="WEE125" s="1135"/>
      <c r="WEF125" s="1135"/>
      <c r="WEG125" s="1135"/>
      <c r="WEH125" s="1135"/>
      <c r="WEI125" s="1135"/>
      <c r="WEJ125" s="1135"/>
      <c r="WEK125" s="1135"/>
      <c r="WEL125" s="1135"/>
      <c r="WEM125" s="1135"/>
      <c r="WEN125" s="1135"/>
      <c r="WEO125" s="1135"/>
      <c r="WEP125" s="1135"/>
      <c r="WEQ125" s="1135"/>
      <c r="WER125" s="1135"/>
      <c r="WES125" s="1135"/>
      <c r="WET125" s="1135"/>
      <c r="WEU125" s="1135"/>
      <c r="WEV125" s="1135"/>
      <c r="WEW125" s="1135"/>
      <c r="WEX125" s="1135"/>
      <c r="WEY125" s="1135"/>
      <c r="WEZ125" s="1135"/>
      <c r="WFA125" s="1135"/>
      <c r="WFB125" s="1135"/>
      <c r="WFC125" s="1135"/>
      <c r="WFD125" s="1135"/>
      <c r="WFE125" s="1135"/>
      <c r="WFF125" s="1135"/>
      <c r="WFG125" s="1135"/>
      <c r="WFH125" s="1135"/>
      <c r="WFI125" s="1135"/>
      <c r="WFJ125" s="1135"/>
      <c r="WFK125" s="1135"/>
      <c r="WFL125" s="1135"/>
      <c r="WFM125" s="1135"/>
      <c r="WFN125" s="1135"/>
      <c r="WFO125" s="1135"/>
      <c r="WFP125" s="1135"/>
      <c r="WFQ125" s="1135"/>
      <c r="WFR125" s="1135"/>
      <c r="WFS125" s="1135"/>
      <c r="WFT125" s="1135"/>
      <c r="WFU125" s="1135"/>
      <c r="WFV125" s="1135"/>
      <c r="WFW125" s="1135"/>
      <c r="WFX125" s="1135"/>
      <c r="WFY125" s="1135"/>
      <c r="WFZ125" s="1135"/>
      <c r="WGA125" s="1135"/>
      <c r="WGB125" s="1135"/>
      <c r="WGC125" s="1135"/>
      <c r="WGD125" s="1135"/>
      <c r="WGE125" s="1135"/>
      <c r="WGF125" s="1135"/>
      <c r="WGG125" s="1135"/>
      <c r="WGH125" s="1135"/>
      <c r="WGI125" s="1135"/>
      <c r="WGJ125" s="1135"/>
      <c r="WGK125" s="1135"/>
      <c r="WGL125" s="1135"/>
      <c r="WGM125" s="1135"/>
      <c r="WGN125" s="1135"/>
      <c r="WGO125" s="1135"/>
      <c r="WGP125" s="1135"/>
      <c r="WGQ125" s="1135"/>
      <c r="WGR125" s="1135"/>
      <c r="WGS125" s="1135"/>
      <c r="WGT125" s="1135"/>
      <c r="WGU125" s="1135"/>
      <c r="WGV125" s="1135"/>
      <c r="WGW125" s="1135"/>
      <c r="WGX125" s="1135"/>
      <c r="WGY125" s="1135"/>
      <c r="WGZ125" s="1135"/>
      <c r="WHA125" s="1135"/>
      <c r="WHB125" s="1135"/>
      <c r="WHC125" s="1135"/>
      <c r="WHD125" s="1135"/>
      <c r="WHE125" s="1135"/>
      <c r="WHF125" s="1135"/>
      <c r="WHG125" s="1135"/>
      <c r="WHH125" s="1135"/>
      <c r="WHI125" s="1135"/>
      <c r="WHJ125" s="1135"/>
      <c r="WHK125" s="1135"/>
      <c r="WHL125" s="1135"/>
      <c r="WHM125" s="1135"/>
      <c r="WHN125" s="1135"/>
      <c r="WHO125" s="1135"/>
      <c r="WHP125" s="1135"/>
      <c r="WHQ125" s="1135"/>
      <c r="WHR125" s="1135"/>
      <c r="WHS125" s="1135"/>
      <c r="WHT125" s="1135"/>
      <c r="WHU125" s="1135"/>
      <c r="WHV125" s="1135"/>
      <c r="WHW125" s="1135"/>
      <c r="WHX125" s="1135"/>
      <c r="WHY125" s="1135"/>
      <c r="WHZ125" s="1135"/>
      <c r="WIA125" s="1135"/>
      <c r="WIB125" s="1135"/>
      <c r="WIC125" s="1135"/>
      <c r="WID125" s="1135"/>
      <c r="WIE125" s="1135"/>
      <c r="WIF125" s="1135"/>
      <c r="WIG125" s="1135"/>
      <c r="WIH125" s="1135"/>
      <c r="WII125" s="1135"/>
      <c r="WIJ125" s="1135"/>
      <c r="WIK125" s="1135"/>
      <c r="WIL125" s="1135"/>
      <c r="WIM125" s="1135"/>
      <c r="WIN125" s="1135"/>
      <c r="WIO125" s="1135"/>
      <c r="WIP125" s="1135"/>
      <c r="WIQ125" s="1135"/>
      <c r="WIR125" s="1135"/>
      <c r="WIS125" s="1135"/>
      <c r="WIT125" s="1135"/>
      <c r="WIU125" s="1135"/>
      <c r="WIV125" s="1135"/>
      <c r="WIW125" s="1135"/>
      <c r="WIX125" s="1135"/>
      <c r="WIY125" s="1135"/>
      <c r="WIZ125" s="1135"/>
      <c r="WJA125" s="1135"/>
      <c r="WJB125" s="1135"/>
      <c r="WJC125" s="1135"/>
      <c r="WJD125" s="1135"/>
      <c r="WJE125" s="1135"/>
      <c r="WJF125" s="1135"/>
      <c r="WJG125" s="1135"/>
      <c r="WJH125" s="1135"/>
      <c r="WJI125" s="1135"/>
      <c r="WJJ125" s="1135"/>
      <c r="WJK125" s="1135"/>
      <c r="WJL125" s="1135"/>
      <c r="WJM125" s="1135"/>
      <c r="WJN125" s="1135"/>
      <c r="WJO125" s="1135"/>
      <c r="WJP125" s="1135"/>
      <c r="WJQ125" s="1135"/>
      <c r="WJR125" s="1135"/>
      <c r="WJS125" s="1135"/>
      <c r="WJT125" s="1135"/>
      <c r="WJU125" s="1135"/>
      <c r="WJV125" s="1135"/>
      <c r="WJW125" s="1135"/>
      <c r="WJX125" s="1135"/>
      <c r="WJY125" s="1135"/>
      <c r="WJZ125" s="1135"/>
      <c r="WKA125" s="1135"/>
      <c r="WKB125" s="1135"/>
      <c r="WKC125" s="1135"/>
      <c r="WKD125" s="1135"/>
      <c r="WKE125" s="1135"/>
      <c r="WKF125" s="1135"/>
      <c r="WKG125" s="1135"/>
      <c r="WKH125" s="1135"/>
      <c r="WKI125" s="1135"/>
      <c r="WKJ125" s="1135"/>
      <c r="WKK125" s="1135"/>
      <c r="WKL125" s="1135"/>
      <c r="WKM125" s="1135"/>
      <c r="WKN125" s="1135"/>
      <c r="WKO125" s="1135"/>
      <c r="WKP125" s="1135"/>
      <c r="WKQ125" s="1135"/>
      <c r="WKR125" s="1135"/>
      <c r="WKS125" s="1135"/>
      <c r="WKT125" s="1135"/>
      <c r="WKU125" s="1135"/>
      <c r="WKV125" s="1135"/>
      <c r="WKW125" s="1135"/>
      <c r="WKX125" s="1135"/>
      <c r="WKY125" s="1135"/>
      <c r="WKZ125" s="1135"/>
      <c r="WLA125" s="1135"/>
      <c r="WLB125" s="1135"/>
      <c r="WLC125" s="1135"/>
      <c r="WLD125" s="1135"/>
      <c r="WLE125" s="1135"/>
      <c r="WLF125" s="1135"/>
      <c r="WLG125" s="1135"/>
      <c r="WLH125" s="1135"/>
      <c r="WLI125" s="1135"/>
      <c r="WLJ125" s="1135"/>
      <c r="WLK125" s="1135"/>
      <c r="WLL125" s="1135"/>
      <c r="WLM125" s="1135"/>
      <c r="WLN125" s="1135"/>
      <c r="WLO125" s="1135"/>
      <c r="WLP125" s="1135"/>
      <c r="WLQ125" s="1135"/>
      <c r="WLR125" s="1135"/>
      <c r="WLS125" s="1135"/>
      <c r="WLT125" s="1135"/>
      <c r="WLU125" s="1135"/>
      <c r="WLV125" s="1135"/>
      <c r="WLW125" s="1135"/>
      <c r="WLX125" s="1135"/>
      <c r="WLY125" s="1135"/>
      <c r="WLZ125" s="1135"/>
      <c r="WMA125" s="1135"/>
      <c r="WMB125" s="1135"/>
      <c r="WMC125" s="1135"/>
      <c r="WMD125" s="1135"/>
      <c r="WME125" s="1135"/>
      <c r="WMF125" s="1135"/>
      <c r="WMG125" s="1135"/>
      <c r="WMH125" s="1135"/>
      <c r="WMI125" s="1135"/>
      <c r="WMJ125" s="1135"/>
      <c r="WMK125" s="1135"/>
      <c r="WML125" s="1135"/>
      <c r="WMM125" s="1135"/>
      <c r="WMN125" s="1135"/>
      <c r="WMO125" s="1135"/>
      <c r="WMP125" s="1135"/>
      <c r="WMQ125" s="1135"/>
      <c r="WMR125" s="1135"/>
      <c r="WMS125" s="1135"/>
      <c r="WMT125" s="1135"/>
      <c r="WMU125" s="1135"/>
      <c r="WMV125" s="1135"/>
      <c r="WMW125" s="1135"/>
      <c r="WMX125" s="1135"/>
      <c r="WMY125" s="1135"/>
      <c r="WMZ125" s="1135"/>
      <c r="WNA125" s="1135"/>
      <c r="WNB125" s="1135"/>
      <c r="WNC125" s="1135"/>
      <c r="WND125" s="1135"/>
      <c r="WNE125" s="1135"/>
      <c r="WNF125" s="1135"/>
      <c r="WNG125" s="1135"/>
      <c r="WNH125" s="1135"/>
      <c r="WNI125" s="1135"/>
      <c r="WNJ125" s="1135"/>
      <c r="WNK125" s="1135"/>
      <c r="WNL125" s="1135"/>
      <c r="WNM125" s="1135"/>
      <c r="WNN125" s="1135"/>
      <c r="WNO125" s="1135"/>
      <c r="WNP125" s="1135"/>
      <c r="WNQ125" s="1135"/>
      <c r="WNR125" s="1135"/>
      <c r="WNS125" s="1135"/>
      <c r="WNT125" s="1135"/>
      <c r="WNU125" s="1135"/>
      <c r="WNV125" s="1135"/>
      <c r="WNW125" s="1135"/>
      <c r="WNX125" s="1135"/>
      <c r="WNY125" s="1135"/>
      <c r="WNZ125" s="1135"/>
      <c r="WOA125" s="1135"/>
      <c r="WOB125" s="1135"/>
      <c r="WOC125" s="1135"/>
      <c r="WOD125" s="1135"/>
      <c r="WOE125" s="1135"/>
      <c r="WOF125" s="1135"/>
      <c r="WOG125" s="1135"/>
      <c r="WOH125" s="1135"/>
      <c r="WOI125" s="1135"/>
      <c r="WOJ125" s="1135"/>
      <c r="WOK125" s="1135"/>
      <c r="WOL125" s="1135"/>
      <c r="WOM125" s="1135"/>
      <c r="WON125" s="1135"/>
      <c r="WOO125" s="1135"/>
      <c r="WOP125" s="1135"/>
      <c r="WOQ125" s="1135"/>
      <c r="WOR125" s="1135"/>
      <c r="WOS125" s="1135"/>
      <c r="WOT125" s="1135"/>
      <c r="WOU125" s="1135"/>
      <c r="WOV125" s="1135"/>
      <c r="WOW125" s="1135"/>
      <c r="WOX125" s="1135"/>
      <c r="WOY125" s="1135"/>
      <c r="WOZ125" s="1135"/>
      <c r="WPA125" s="1135"/>
      <c r="WPB125" s="1135"/>
      <c r="WPC125" s="1135"/>
      <c r="WPD125" s="1135"/>
      <c r="WPE125" s="1135"/>
      <c r="WPF125" s="1135"/>
      <c r="WPG125" s="1135"/>
      <c r="WPH125" s="1135"/>
      <c r="WPI125" s="1135"/>
      <c r="WPJ125" s="1135"/>
      <c r="WPK125" s="1135"/>
      <c r="WPL125" s="1135"/>
      <c r="WPM125" s="1135"/>
      <c r="WPN125" s="1135"/>
      <c r="WPO125" s="1135"/>
      <c r="WPP125" s="1135"/>
      <c r="WPQ125" s="1135"/>
      <c r="WPR125" s="1135"/>
      <c r="WPS125" s="1135"/>
      <c r="WPT125" s="1135"/>
      <c r="WPU125" s="1135"/>
      <c r="WPV125" s="1135"/>
      <c r="WPW125" s="1135"/>
      <c r="WPX125" s="1135"/>
      <c r="WPY125" s="1135"/>
      <c r="WPZ125" s="1135"/>
      <c r="WQA125" s="1135"/>
      <c r="WQB125" s="1135"/>
      <c r="WQC125" s="1135"/>
      <c r="WQD125" s="1135"/>
      <c r="WQE125" s="1135"/>
      <c r="WQF125" s="1135"/>
      <c r="WQG125" s="1135"/>
      <c r="WQH125" s="1135"/>
      <c r="WQI125" s="1135"/>
      <c r="WQJ125" s="1135"/>
      <c r="WQK125" s="1135"/>
      <c r="WQL125" s="1135"/>
      <c r="WQM125" s="1135"/>
      <c r="WQN125" s="1135"/>
      <c r="WQO125" s="1135"/>
      <c r="WQP125" s="1135"/>
      <c r="WQQ125" s="1135"/>
      <c r="WQR125" s="1135"/>
      <c r="WQS125" s="1135"/>
      <c r="WQT125" s="1135"/>
      <c r="WQU125" s="1135"/>
      <c r="WQV125" s="1135"/>
      <c r="WQW125" s="1135"/>
      <c r="WQX125" s="1135"/>
      <c r="WQY125" s="1135"/>
      <c r="WQZ125" s="1135"/>
      <c r="WRA125" s="1135"/>
      <c r="WRB125" s="1135"/>
      <c r="WRC125" s="1135"/>
      <c r="WRD125" s="1135"/>
      <c r="WRE125" s="1135"/>
      <c r="WRF125" s="1135"/>
      <c r="WRG125" s="1135"/>
      <c r="WRH125" s="1135"/>
      <c r="WRI125" s="1135"/>
      <c r="WRJ125" s="1135"/>
      <c r="WRK125" s="1135"/>
      <c r="WRL125" s="1135"/>
      <c r="WRM125" s="1135"/>
      <c r="WRN125" s="1135"/>
      <c r="WRO125" s="1135"/>
      <c r="WRP125" s="1135"/>
      <c r="WRQ125" s="1135"/>
      <c r="WRR125" s="1135"/>
      <c r="WRS125" s="1135"/>
      <c r="WRT125" s="1135"/>
      <c r="WRU125" s="1135"/>
      <c r="WRV125" s="1135"/>
      <c r="WRW125" s="1135"/>
      <c r="WRX125" s="1135"/>
      <c r="WRY125" s="1135"/>
      <c r="WRZ125" s="1135"/>
      <c r="WSA125" s="1135"/>
      <c r="WSB125" s="1135"/>
      <c r="WSC125" s="1135"/>
      <c r="WSD125" s="1135"/>
      <c r="WSE125" s="1135"/>
      <c r="WSF125" s="1135"/>
      <c r="WSG125" s="1135"/>
      <c r="WSH125" s="1135"/>
      <c r="WSI125" s="1135"/>
      <c r="WSJ125" s="1135"/>
      <c r="WSK125" s="1135"/>
      <c r="WSL125" s="1135"/>
      <c r="WSM125" s="1135"/>
      <c r="WSN125" s="1135"/>
      <c r="WSO125" s="1135"/>
      <c r="WSP125" s="1135"/>
      <c r="WSQ125" s="1135"/>
      <c r="WSR125" s="1135"/>
      <c r="WSS125" s="1135"/>
      <c r="WST125" s="1135"/>
      <c r="WSU125" s="1135"/>
      <c r="WSV125" s="1135"/>
      <c r="WSW125" s="1135"/>
      <c r="WSX125" s="1135"/>
      <c r="WSY125" s="1135"/>
      <c r="WSZ125" s="1135"/>
      <c r="WTA125" s="1135"/>
      <c r="WTB125" s="1135"/>
      <c r="WTC125" s="1135"/>
      <c r="WTD125" s="1135"/>
      <c r="WTE125" s="1135"/>
      <c r="WTF125" s="1135"/>
      <c r="WTG125" s="1135"/>
      <c r="WTH125" s="1135"/>
      <c r="WTI125" s="1135"/>
      <c r="WTJ125" s="1135"/>
      <c r="WTK125" s="1135"/>
      <c r="WTL125" s="1135"/>
      <c r="WTM125" s="1135"/>
      <c r="WTN125" s="1135"/>
      <c r="WTO125" s="1135"/>
      <c r="WTP125" s="1135"/>
      <c r="WTQ125" s="1135"/>
      <c r="WTR125" s="1135"/>
      <c r="WTS125" s="1135"/>
      <c r="WTT125" s="1135"/>
      <c r="WTU125" s="1135"/>
      <c r="WTV125" s="1135"/>
      <c r="WTW125" s="1135"/>
      <c r="WTX125" s="1135"/>
      <c r="WTY125" s="1135"/>
      <c r="WTZ125" s="1135"/>
      <c r="WUA125" s="1135"/>
      <c r="WUB125" s="1135"/>
      <c r="WUC125" s="1135"/>
      <c r="WUD125" s="1135"/>
      <c r="WUE125" s="1135"/>
      <c r="WUF125" s="1135"/>
      <c r="WUG125" s="1135"/>
      <c r="WUH125" s="1135"/>
      <c r="WUI125" s="1135"/>
      <c r="WUJ125" s="1135"/>
      <c r="WUK125" s="1135"/>
      <c r="WUL125" s="1135"/>
      <c r="WUM125" s="1135"/>
      <c r="WUN125" s="1135"/>
      <c r="WUO125" s="1135"/>
      <c r="WUP125" s="1135"/>
      <c r="WUQ125" s="1135"/>
      <c r="WUR125" s="1135"/>
      <c r="WUS125" s="1135"/>
      <c r="WUT125" s="1135"/>
      <c r="WUU125" s="1135"/>
      <c r="WUV125" s="1135"/>
      <c r="WUW125" s="1135"/>
      <c r="WUX125" s="1135"/>
      <c r="WUY125" s="1135"/>
      <c r="WUZ125" s="1135"/>
      <c r="WVA125" s="1135"/>
      <c r="WVB125" s="1135"/>
      <c r="WVC125" s="1135"/>
      <c r="WVD125" s="1135"/>
      <c r="WVE125" s="1135"/>
      <c r="WVF125" s="1135"/>
      <c r="WVG125" s="1135"/>
      <c r="WVH125" s="1135"/>
      <c r="WVI125" s="1135"/>
      <c r="WVJ125" s="1135"/>
      <c r="WVK125" s="1135"/>
      <c r="WVL125" s="1135"/>
      <c r="WVM125" s="1135"/>
      <c r="WVN125" s="1135"/>
      <c r="WVO125" s="1135"/>
      <c r="WVP125" s="1135"/>
      <c r="WVQ125" s="1135"/>
      <c r="WVR125" s="1135"/>
      <c r="WVS125" s="1135"/>
      <c r="WVT125" s="1135"/>
      <c r="WVU125" s="1135"/>
      <c r="WVV125" s="1135"/>
      <c r="WVW125" s="1135"/>
      <c r="WVX125" s="1135"/>
      <c r="WVY125" s="1135"/>
      <c r="WVZ125" s="1135"/>
      <c r="WWA125" s="1135"/>
      <c r="WWB125" s="1135"/>
      <c r="WWC125" s="1135"/>
      <c r="WWD125" s="1135"/>
      <c r="WWE125" s="1135"/>
      <c r="WWF125" s="1135"/>
      <c r="WWG125" s="1135"/>
      <c r="WWH125" s="1135"/>
      <c r="WWI125" s="1135"/>
      <c r="WWJ125" s="1135"/>
      <c r="WWK125" s="1135"/>
      <c r="WWL125" s="1135"/>
      <c r="WWM125" s="1135"/>
      <c r="WWN125" s="1135"/>
      <c r="WWO125" s="1135"/>
      <c r="WWP125" s="1135"/>
      <c r="WWQ125" s="1135"/>
      <c r="WWR125" s="1135"/>
      <c r="WWS125" s="1135"/>
      <c r="WWT125" s="1135"/>
      <c r="WWU125" s="1135"/>
      <c r="WWV125" s="1135"/>
      <c r="WWW125" s="1135"/>
      <c r="WWX125" s="1135"/>
      <c r="WWY125" s="1135"/>
      <c r="WWZ125" s="1135"/>
      <c r="WXA125" s="1135"/>
      <c r="WXB125" s="1135"/>
      <c r="WXC125" s="1135"/>
      <c r="WXD125" s="1135"/>
      <c r="WXE125" s="1135"/>
      <c r="WXF125" s="1135"/>
      <c r="WXG125" s="1135"/>
      <c r="WXH125" s="1135"/>
      <c r="WXI125" s="1135"/>
      <c r="WXJ125" s="1135"/>
      <c r="WXK125" s="1135"/>
      <c r="WXL125" s="1135"/>
      <c r="WXM125" s="1135"/>
      <c r="WXN125" s="1135"/>
      <c r="WXO125" s="1135"/>
      <c r="WXP125" s="1135"/>
      <c r="WXQ125" s="1135"/>
      <c r="WXR125" s="1135"/>
      <c r="WXS125" s="1135"/>
      <c r="WXT125" s="1135"/>
      <c r="WXU125" s="1135"/>
      <c r="WXV125" s="1135"/>
      <c r="WXW125" s="1135"/>
      <c r="WXX125" s="1135"/>
      <c r="WXY125" s="1135"/>
      <c r="WXZ125" s="1135"/>
      <c r="WYA125" s="1135"/>
      <c r="WYB125" s="1135"/>
      <c r="WYC125" s="1135"/>
      <c r="WYD125" s="1135"/>
      <c r="WYE125" s="1135"/>
      <c r="WYF125" s="1135"/>
      <c r="WYG125" s="1135"/>
      <c r="WYH125" s="1135"/>
      <c r="WYI125" s="1135"/>
      <c r="WYJ125" s="1135"/>
      <c r="WYK125" s="1135"/>
      <c r="WYL125" s="1135"/>
      <c r="WYM125" s="1135"/>
      <c r="WYN125" s="1135"/>
      <c r="WYO125" s="1135"/>
      <c r="WYP125" s="1135"/>
      <c r="WYQ125" s="1135"/>
      <c r="WYR125" s="1135"/>
      <c r="WYS125" s="1135"/>
      <c r="WYT125" s="1135"/>
      <c r="WYU125" s="1135"/>
      <c r="WYV125" s="1135"/>
      <c r="WYW125" s="1135"/>
      <c r="WYX125" s="1135"/>
      <c r="WYY125" s="1135"/>
      <c r="WYZ125" s="1135"/>
      <c r="WZA125" s="1135"/>
      <c r="WZB125" s="1135"/>
      <c r="WZC125" s="1135"/>
      <c r="WZD125" s="1135"/>
      <c r="WZE125" s="1135"/>
      <c r="WZF125" s="1135"/>
      <c r="WZG125" s="1135"/>
      <c r="WZH125" s="1135"/>
      <c r="WZI125" s="1135"/>
      <c r="WZJ125" s="1135"/>
      <c r="WZK125" s="1135"/>
      <c r="WZL125" s="1135"/>
      <c r="WZM125" s="1135"/>
      <c r="WZN125" s="1135"/>
      <c r="WZO125" s="1135"/>
      <c r="WZP125" s="1135"/>
      <c r="WZQ125" s="1135"/>
      <c r="WZR125" s="1135"/>
      <c r="WZS125" s="1135"/>
      <c r="WZT125" s="1135"/>
      <c r="WZU125" s="1135"/>
      <c r="WZV125" s="1135"/>
      <c r="WZW125" s="1135"/>
      <c r="WZX125" s="1135"/>
      <c r="WZY125" s="1135"/>
      <c r="WZZ125" s="1135"/>
      <c r="XAA125" s="1135"/>
      <c r="XAB125" s="1135"/>
      <c r="XAC125" s="1135"/>
      <c r="XAD125" s="1135"/>
      <c r="XAE125" s="1135"/>
      <c r="XAF125" s="1135"/>
      <c r="XAG125" s="1135"/>
      <c r="XAH125" s="1135"/>
      <c r="XAI125" s="1135"/>
      <c r="XAJ125" s="1135"/>
      <c r="XAK125" s="1135"/>
      <c r="XAL125" s="1135"/>
      <c r="XAM125" s="1135"/>
      <c r="XAN125" s="1135"/>
      <c r="XAO125" s="1135"/>
      <c r="XAP125" s="1135"/>
      <c r="XAQ125" s="1135"/>
      <c r="XAR125" s="1135"/>
      <c r="XAS125" s="1135"/>
      <c r="XAT125" s="1135"/>
      <c r="XAU125" s="1135"/>
      <c r="XAV125" s="1135"/>
      <c r="XAW125" s="1135"/>
      <c r="XAX125" s="1135"/>
      <c r="XAY125" s="1135"/>
      <c r="XAZ125" s="1135"/>
      <c r="XBA125" s="1135"/>
      <c r="XBB125" s="1135"/>
      <c r="XBC125" s="1135"/>
      <c r="XBD125" s="1135"/>
      <c r="XBE125" s="1135"/>
      <c r="XBF125" s="1135"/>
      <c r="XBG125" s="1135"/>
      <c r="XBH125" s="1135"/>
      <c r="XBI125" s="1135"/>
      <c r="XBJ125" s="1135"/>
      <c r="XBK125" s="1135"/>
      <c r="XBL125" s="1135"/>
      <c r="XBM125" s="1135"/>
      <c r="XBN125" s="1135"/>
      <c r="XBO125" s="1135"/>
      <c r="XBP125" s="1135"/>
      <c r="XBQ125" s="1135"/>
      <c r="XBR125" s="1135"/>
      <c r="XBS125" s="1135"/>
      <c r="XBT125" s="1135"/>
      <c r="XBU125" s="1135"/>
      <c r="XBV125" s="1135"/>
      <c r="XBW125" s="1135"/>
      <c r="XBX125" s="1135"/>
      <c r="XBY125" s="1135"/>
      <c r="XBZ125" s="1135"/>
      <c r="XCA125" s="1135"/>
      <c r="XCB125" s="1135"/>
      <c r="XCC125" s="1135"/>
      <c r="XCD125" s="1135"/>
      <c r="XCE125" s="1135"/>
      <c r="XCF125" s="1135"/>
      <c r="XCG125" s="1135"/>
      <c r="XCH125" s="1135"/>
      <c r="XCI125" s="1135"/>
      <c r="XCJ125" s="1135"/>
      <c r="XCK125" s="1135"/>
      <c r="XCL125" s="1135"/>
      <c r="XCM125" s="1135"/>
      <c r="XCN125" s="1135"/>
      <c r="XCO125" s="1135"/>
      <c r="XCP125" s="1135"/>
      <c r="XCQ125" s="1135"/>
      <c r="XCR125" s="1135"/>
      <c r="XCS125" s="1135"/>
      <c r="XCT125" s="1135"/>
      <c r="XCU125" s="1135"/>
      <c r="XCV125" s="1135"/>
      <c r="XCW125" s="1135"/>
      <c r="XCX125" s="1135"/>
      <c r="XCY125" s="1135"/>
      <c r="XCZ125" s="1135"/>
      <c r="XDA125" s="1135"/>
      <c r="XDB125" s="1135"/>
      <c r="XDC125" s="1135"/>
      <c r="XDD125" s="1135"/>
      <c r="XDE125" s="1135"/>
      <c r="XDF125" s="1135"/>
      <c r="XDG125" s="1135"/>
      <c r="XDH125" s="1135"/>
      <c r="XDI125" s="1135"/>
      <c r="XDJ125" s="1135"/>
      <c r="XDK125" s="1135"/>
      <c r="XDL125" s="1135"/>
      <c r="XDM125" s="1135"/>
      <c r="XDN125" s="1135"/>
      <c r="XDO125" s="1135"/>
      <c r="XDP125" s="1135"/>
      <c r="XDQ125" s="1135"/>
      <c r="XDR125" s="1135"/>
      <c r="XDS125" s="1135"/>
      <c r="XDT125" s="1135"/>
      <c r="XDU125" s="1135"/>
      <c r="XDV125" s="1135"/>
      <c r="XDW125" s="1135"/>
      <c r="XDX125" s="1135"/>
      <c r="XDY125" s="1135"/>
      <c r="XDZ125" s="1135"/>
      <c r="XEA125" s="1135"/>
      <c r="XEB125" s="1135"/>
      <c r="XEC125" s="1135"/>
      <c r="XED125" s="1135"/>
      <c r="XEE125" s="1135"/>
      <c r="XEF125" s="1135"/>
      <c r="XEG125" s="1135"/>
      <c r="XEH125" s="1135"/>
      <c r="XEI125" s="1135"/>
      <c r="XEJ125" s="1135"/>
      <c r="XEK125" s="1135"/>
      <c r="XEL125" s="1135"/>
      <c r="XEM125" s="1135"/>
      <c r="XEN125" s="1135"/>
      <c r="XEO125" s="1135"/>
      <c r="XEP125" s="1135"/>
      <c r="XEQ125" s="1135"/>
      <c r="XER125" s="1135"/>
      <c r="XES125" s="1135"/>
      <c r="XET125" s="1135"/>
      <c r="XEU125" s="1135"/>
      <c r="XEV125" s="1135"/>
      <c r="XEW125" s="1135"/>
      <c r="XEX125" s="1135"/>
      <c r="XEY125" s="1135"/>
      <c r="XEZ125" s="1135"/>
      <c r="XFA125" s="1135"/>
      <c r="XFB125" s="1135"/>
      <c r="XFC125" s="1135"/>
    </row>
    <row r="126" spans="1:16383" s="546" customFormat="1" ht="30" customHeight="1" x14ac:dyDescent="0.25">
      <c r="A126" s="1469"/>
      <c r="B126" s="2046" t="s">
        <v>63</v>
      </c>
      <c r="C126" s="2047" t="s">
        <v>64</v>
      </c>
      <c r="D126" s="2075" t="s">
        <v>661</v>
      </c>
      <c r="E126" s="2076" t="s">
        <v>682</v>
      </c>
      <c r="F126" s="2077" t="s">
        <v>376</v>
      </c>
      <c r="G126" s="1030"/>
      <c r="H126" s="1030"/>
      <c r="I126" s="1030"/>
      <c r="J126" s="1030"/>
      <c r="K126" s="1030"/>
      <c r="L126" s="1030"/>
      <c r="M126" s="1030"/>
      <c r="N126" s="1030"/>
      <c r="O126" s="1030"/>
      <c r="P126" s="1030"/>
      <c r="Q126" s="1030"/>
      <c r="R126" s="1030"/>
      <c r="S126" s="1030"/>
      <c r="T126" s="1030"/>
      <c r="U126" s="1030"/>
      <c r="V126" s="1030"/>
      <c r="AP126" s="690"/>
    </row>
    <row r="127" spans="1:16383" s="546" customFormat="1" ht="15" customHeight="1" x14ac:dyDescent="0.25">
      <c r="A127" s="1469"/>
      <c r="B127" s="665" t="s">
        <v>296</v>
      </c>
      <c r="C127" s="666" t="str">
        <f>NSFR!B7</f>
        <v>Check: row 6 ≤ E90 + E93 + E98 in the General Info worksheet</v>
      </c>
      <c r="D127" s="462"/>
      <c r="E127" s="462"/>
      <c r="F127" s="469" t="str">
        <f>NSFR!F7</f>
        <v>Pass</v>
      </c>
      <c r="G127" s="1030"/>
      <c r="H127" s="1030"/>
      <c r="I127" s="1030"/>
      <c r="J127" s="1030"/>
      <c r="K127" s="1030"/>
      <c r="L127" s="1030"/>
      <c r="M127" s="1030"/>
      <c r="N127" s="1030"/>
      <c r="O127" s="1030"/>
      <c r="P127" s="1030"/>
      <c r="Q127" s="1030"/>
      <c r="R127" s="1030"/>
      <c r="S127" s="1030"/>
      <c r="T127" s="1030"/>
      <c r="U127" s="1030"/>
      <c r="V127" s="1030"/>
      <c r="AP127" s="690"/>
    </row>
    <row r="128" spans="1:16383" s="546" customFormat="1" ht="15" customHeight="1" x14ac:dyDescent="0.25">
      <c r="A128" s="1469"/>
      <c r="B128" s="600" t="s">
        <v>296</v>
      </c>
      <c r="C128" s="639" t="str">
        <f>NSFR!B10</f>
        <v>Check: row 9 ≥ LCR stable retail and small business customer deposits</v>
      </c>
      <c r="D128" s="145" t="str">
        <f>NSFR!D10</f>
        <v>Pass</v>
      </c>
      <c r="E128" s="270"/>
      <c r="F128" s="461"/>
      <c r="G128" s="1030"/>
      <c r="H128" s="1030"/>
      <c r="I128" s="1030"/>
      <c r="J128" s="1030"/>
      <c r="K128" s="1030"/>
      <c r="L128" s="1030"/>
      <c r="M128" s="1030"/>
      <c r="N128" s="1030"/>
      <c r="O128" s="1030"/>
      <c r="P128" s="1030"/>
      <c r="Q128" s="1030"/>
      <c r="R128" s="1030"/>
      <c r="S128" s="1030"/>
      <c r="T128" s="1030"/>
      <c r="U128" s="1030"/>
      <c r="V128" s="1030"/>
      <c r="AP128" s="690"/>
    </row>
    <row r="129" spans="1:42" s="546" customFormat="1" ht="15" customHeight="1" x14ac:dyDescent="0.25">
      <c r="A129" s="1469"/>
      <c r="B129" s="600" t="s">
        <v>296</v>
      </c>
      <c r="C129" s="639" t="str">
        <f>NSFR!B12</f>
        <v>Check: row 11 ≥ LCR less stable retail and small business customer deposits</v>
      </c>
      <c r="D129" s="145" t="str">
        <f>NSFR!D12</f>
        <v>Pass</v>
      </c>
      <c r="E129" s="270"/>
      <c r="F129" s="461"/>
      <c r="G129" s="1030"/>
      <c r="H129" s="1030"/>
      <c r="I129" s="1030"/>
      <c r="J129" s="1030"/>
      <c r="K129" s="1030"/>
      <c r="L129" s="1030"/>
      <c r="M129" s="1030"/>
      <c r="N129" s="1030"/>
      <c r="O129" s="1030"/>
      <c r="P129" s="1030"/>
      <c r="Q129" s="1030"/>
      <c r="R129" s="1030"/>
      <c r="S129" s="1030"/>
      <c r="T129" s="1030"/>
      <c r="U129" s="1030"/>
      <c r="V129" s="1030"/>
      <c r="AP129" s="690"/>
    </row>
    <row r="130" spans="1:42" s="546" customFormat="1" ht="15" customHeight="1" x14ac:dyDescent="0.25">
      <c r="A130" s="1469"/>
      <c r="B130" s="600" t="s">
        <v>296</v>
      </c>
      <c r="C130" s="639" t="str">
        <f>NSFR!B17</f>
        <v>Check: row 13 ≥ LCR unsecured funding from non-financial corporates</v>
      </c>
      <c r="D130" s="145" t="str">
        <f>NSFR!D17</f>
        <v>Pass</v>
      </c>
      <c r="E130" s="270"/>
      <c r="F130" s="461"/>
      <c r="G130" s="1030"/>
      <c r="H130" s="1030"/>
      <c r="I130" s="1030"/>
      <c r="J130" s="1030"/>
      <c r="K130" s="1030"/>
      <c r="L130" s="1030"/>
      <c r="M130" s="1030"/>
      <c r="N130" s="1030"/>
      <c r="O130" s="1030"/>
      <c r="P130" s="1030"/>
      <c r="Q130" s="1030"/>
      <c r="R130" s="1030"/>
      <c r="S130" s="1030"/>
      <c r="T130" s="1030"/>
      <c r="U130" s="1030"/>
      <c r="V130" s="1030"/>
      <c r="AP130" s="690"/>
    </row>
    <row r="131" spans="1:42" s="546" customFormat="1" ht="15" customHeight="1" x14ac:dyDescent="0.25">
      <c r="A131" s="1469"/>
      <c r="B131" s="600" t="s">
        <v>296</v>
      </c>
      <c r="C131" s="639" t="str">
        <f>NSFR!B18</f>
        <v>Check: row 14 ≥ LCR operational deposits from non-financial corporates</v>
      </c>
      <c r="D131" s="145" t="str">
        <f>NSFR!D18</f>
        <v>Pass</v>
      </c>
      <c r="E131" s="270"/>
      <c r="F131" s="461"/>
      <c r="G131" s="1030"/>
      <c r="H131" s="1030"/>
      <c r="I131" s="1030"/>
      <c r="J131" s="1030"/>
      <c r="K131" s="1030"/>
      <c r="L131" s="1030"/>
      <c r="M131" s="1030"/>
      <c r="N131" s="1030"/>
      <c r="O131" s="1030"/>
      <c r="P131" s="1030"/>
      <c r="Q131" s="1030"/>
      <c r="R131" s="1030"/>
      <c r="S131" s="1030"/>
      <c r="T131" s="1030"/>
      <c r="U131" s="1030"/>
      <c r="V131" s="1030"/>
      <c r="AP131" s="690"/>
    </row>
    <row r="132" spans="1:42" s="546" customFormat="1" ht="15" customHeight="1" x14ac:dyDescent="0.25">
      <c r="A132" s="1469"/>
      <c r="B132" s="600" t="s">
        <v>296</v>
      </c>
      <c r="C132" s="639" t="str">
        <f>NSFR!B19</f>
        <v>Check: sum of rows 14 to row 16 = row 13 for each column</v>
      </c>
      <c r="D132" s="145" t="str">
        <f>NSFR!D19</f>
        <v>Pass</v>
      </c>
      <c r="E132" s="145" t="str">
        <f>NSFR!E19</f>
        <v>Pass</v>
      </c>
      <c r="F132" s="333" t="str">
        <f>NSFR!F19</f>
        <v>Pass</v>
      </c>
      <c r="G132" s="1030"/>
      <c r="H132" s="1030"/>
      <c r="I132" s="1030"/>
      <c r="J132" s="1030"/>
      <c r="K132" s="1030"/>
      <c r="L132" s="1030"/>
      <c r="M132" s="1030"/>
      <c r="N132" s="1030"/>
      <c r="O132" s="1030"/>
      <c r="P132" s="1030"/>
      <c r="Q132" s="1030"/>
      <c r="R132" s="1030"/>
      <c r="S132" s="1030"/>
      <c r="T132" s="1030"/>
      <c r="U132" s="1030"/>
      <c r="V132" s="1030"/>
      <c r="AP132" s="690"/>
    </row>
    <row r="133" spans="1:42" s="546" customFormat="1" ht="15" customHeight="1" x14ac:dyDescent="0.25">
      <c r="A133" s="1469"/>
      <c r="B133" s="600" t="s">
        <v>296</v>
      </c>
      <c r="C133" s="639" t="str">
        <f>NSFR!B24</f>
        <v>Check: sum of row 21 to row 23 = row 20 for each column</v>
      </c>
      <c r="D133" s="145" t="str">
        <f>NSFR!D24</f>
        <v>Pass</v>
      </c>
      <c r="E133" s="145" t="str">
        <f>NSFR!E24</f>
        <v>Pass</v>
      </c>
      <c r="F133" s="333" t="str">
        <f>NSFR!F24</f>
        <v>Pass</v>
      </c>
      <c r="G133" s="1030"/>
      <c r="H133" s="1030"/>
      <c r="I133" s="1030"/>
      <c r="J133" s="1030"/>
      <c r="K133" s="1030"/>
      <c r="L133" s="1030"/>
      <c r="M133" s="1030"/>
      <c r="N133" s="1030"/>
      <c r="O133" s="1030"/>
      <c r="P133" s="1030"/>
      <c r="Q133" s="1030"/>
      <c r="R133" s="1030"/>
      <c r="S133" s="1030"/>
      <c r="T133" s="1030"/>
      <c r="U133" s="1030"/>
      <c r="V133" s="1030"/>
      <c r="AP133" s="690"/>
    </row>
    <row r="134" spans="1:42" s="546" customFormat="1" ht="15" customHeight="1" x14ac:dyDescent="0.25">
      <c r="A134" s="1469"/>
      <c r="B134" s="600" t="s">
        <v>296</v>
      </c>
      <c r="C134" s="639" t="str">
        <f>NSFR!B29</f>
        <v>Check: sum of row 26 to row 28 = row 25 for each column</v>
      </c>
      <c r="D134" s="145" t="str">
        <f>NSFR!D29</f>
        <v>Pass</v>
      </c>
      <c r="E134" s="145" t="str">
        <f>NSFR!E29</f>
        <v>Pass</v>
      </c>
      <c r="F134" s="333" t="str">
        <f>NSFR!F29</f>
        <v>Pass</v>
      </c>
      <c r="G134" s="1030"/>
      <c r="H134" s="1030"/>
      <c r="I134" s="1030"/>
      <c r="J134" s="1030"/>
      <c r="K134" s="1030"/>
      <c r="L134" s="1030"/>
      <c r="M134" s="1030"/>
      <c r="N134" s="1030"/>
      <c r="O134" s="1030"/>
      <c r="P134" s="1030"/>
      <c r="Q134" s="1030"/>
      <c r="R134" s="1030"/>
      <c r="S134" s="1030"/>
      <c r="T134" s="1030"/>
      <c r="U134" s="1030"/>
      <c r="V134" s="1030"/>
      <c r="AP134" s="690"/>
    </row>
    <row r="135" spans="1:42" s="546" customFormat="1" ht="15" customHeight="1" x14ac:dyDescent="0.25">
      <c r="A135" s="1469"/>
      <c r="B135" s="600" t="s">
        <v>296</v>
      </c>
      <c r="C135" s="639" t="str">
        <f>NSFR!B30</f>
        <v>Check: sum of row 20 and row 25 ≥ LCR unsecured funding from sovereigns/central banks/PSEs/MDBs</v>
      </c>
      <c r="D135" s="145" t="str">
        <f>NSFR!D30</f>
        <v>Pass</v>
      </c>
      <c r="E135" s="270"/>
      <c r="F135" s="461"/>
      <c r="G135" s="1030"/>
      <c r="H135" s="1030"/>
      <c r="I135" s="1030"/>
      <c r="J135" s="1030"/>
      <c r="K135" s="1030"/>
      <c r="L135" s="1030"/>
      <c r="M135" s="1030"/>
      <c r="N135" s="1030"/>
      <c r="O135" s="1030"/>
      <c r="P135" s="1030"/>
      <c r="Q135" s="1030"/>
      <c r="R135" s="1030"/>
      <c r="S135" s="1030"/>
      <c r="T135" s="1030"/>
      <c r="U135" s="1030"/>
      <c r="V135" s="1030"/>
      <c r="AP135" s="690"/>
    </row>
    <row r="136" spans="1:42" s="546" customFormat="1" ht="15" customHeight="1" x14ac:dyDescent="0.25">
      <c r="A136" s="1469"/>
      <c r="B136" s="600" t="s">
        <v>296</v>
      </c>
      <c r="C136" s="639" t="str">
        <f>NSFR!B31</f>
        <v>Check: sum of row 21 and row 26 ≥ LCR operational deposits from sovereigns/central banks/PSEs/MDBs</v>
      </c>
      <c r="D136" s="145" t="str">
        <f>NSFR!D31</f>
        <v>Pass</v>
      </c>
      <c r="E136" s="270"/>
      <c r="F136" s="461"/>
      <c r="G136" s="1030"/>
      <c r="H136" s="1030"/>
      <c r="I136" s="1030"/>
      <c r="J136" s="1030"/>
      <c r="K136" s="1030"/>
      <c r="L136" s="1030"/>
      <c r="M136" s="1030"/>
      <c r="N136" s="1030"/>
      <c r="O136" s="1030"/>
      <c r="P136" s="1030"/>
      <c r="Q136" s="1030"/>
      <c r="R136" s="1030"/>
      <c r="S136" s="1030"/>
      <c r="T136" s="1030"/>
      <c r="U136" s="1030"/>
      <c r="V136" s="1030"/>
      <c r="AP136" s="690"/>
    </row>
    <row r="137" spans="1:42" s="546" customFormat="1" ht="15" customHeight="1" x14ac:dyDescent="0.25">
      <c r="A137" s="1469"/>
      <c r="B137" s="600" t="s">
        <v>296</v>
      </c>
      <c r="C137" s="639" t="str">
        <f>NSFR!B36</f>
        <v>Check: row 32 ≥ LCR unsecured funding from other legal entities</v>
      </c>
      <c r="D137" s="145" t="str">
        <f>NSFR!D36</f>
        <v>Pass</v>
      </c>
      <c r="E137" s="270"/>
      <c r="F137" s="461"/>
      <c r="G137" s="1030"/>
      <c r="H137" s="1030"/>
      <c r="I137" s="1030"/>
      <c r="J137" s="1030"/>
      <c r="K137" s="1030"/>
      <c r="L137" s="1030"/>
      <c r="M137" s="1030"/>
      <c r="N137" s="1030"/>
      <c r="O137" s="1030"/>
      <c r="P137" s="1030"/>
      <c r="Q137" s="1030"/>
      <c r="R137" s="1030"/>
      <c r="S137" s="1030"/>
      <c r="T137" s="1030"/>
      <c r="U137" s="1030"/>
      <c r="V137" s="1030"/>
      <c r="AP137" s="690"/>
    </row>
    <row r="138" spans="1:42" s="546" customFormat="1" ht="15" customHeight="1" x14ac:dyDescent="0.25">
      <c r="A138" s="1469"/>
      <c r="B138" s="600" t="s">
        <v>296</v>
      </c>
      <c r="C138" s="639" t="str">
        <f>NSFR!B37</f>
        <v>Check: row 33 ≥ LCR operational deposits from other legal entities</v>
      </c>
      <c r="D138" s="145" t="str">
        <f>NSFR!D37</f>
        <v>Pass</v>
      </c>
      <c r="E138" s="270"/>
      <c r="F138" s="461"/>
      <c r="G138" s="1030"/>
      <c r="H138" s="1030"/>
      <c r="I138" s="1030"/>
      <c r="J138" s="1030"/>
      <c r="K138" s="1030"/>
      <c r="L138" s="1030"/>
      <c r="M138" s="1030"/>
      <c r="N138" s="1030"/>
      <c r="O138" s="1030"/>
      <c r="P138" s="1030"/>
      <c r="Q138" s="1030"/>
      <c r="R138" s="1030"/>
      <c r="S138" s="1030"/>
      <c r="T138" s="1030"/>
      <c r="U138" s="1030"/>
      <c r="V138" s="1030"/>
      <c r="AP138" s="690"/>
    </row>
    <row r="139" spans="1:42" s="546" customFormat="1" ht="15" customHeight="1" x14ac:dyDescent="0.25">
      <c r="A139" s="1469"/>
      <c r="B139" s="600" t="s">
        <v>296</v>
      </c>
      <c r="C139" s="639" t="str">
        <f>NSFR!B38</f>
        <v>Check: sum of row 33 to row 35 = row 32 for each column</v>
      </c>
      <c r="D139" s="145" t="str">
        <f>NSFR!D38</f>
        <v>Pass</v>
      </c>
      <c r="E139" s="145" t="str">
        <f>NSFR!E38</f>
        <v>Pass</v>
      </c>
      <c r="F139" s="333" t="str">
        <f>NSFR!F38</f>
        <v>Pass</v>
      </c>
      <c r="G139" s="1030"/>
      <c r="H139" s="1030"/>
      <c r="I139" s="1030"/>
      <c r="J139" s="1030"/>
      <c r="K139" s="1030"/>
      <c r="L139" s="1030"/>
      <c r="M139" s="1030"/>
      <c r="N139" s="1030"/>
      <c r="O139" s="1030"/>
      <c r="P139" s="1030"/>
      <c r="Q139" s="1030"/>
      <c r="R139" s="1030"/>
      <c r="S139" s="1030"/>
      <c r="T139" s="1030"/>
      <c r="U139" s="1030"/>
      <c r="V139" s="1030"/>
      <c r="AP139" s="690"/>
    </row>
    <row r="140" spans="1:42" s="546" customFormat="1" ht="15" customHeight="1" x14ac:dyDescent="0.25">
      <c r="A140" s="1469"/>
      <c r="B140" s="600" t="s">
        <v>296</v>
      </c>
      <c r="C140" s="639" t="str">
        <f>NSFR!B40</f>
        <v>Check: row 39 ≥ LCR unsecured funding from members of the institutional networks of cooperative banks</v>
      </c>
      <c r="D140" s="145" t="str">
        <f>NSFR!D40</f>
        <v>Pass</v>
      </c>
      <c r="E140" s="270"/>
      <c r="F140" s="461"/>
      <c r="G140" s="1030"/>
      <c r="H140" s="1030"/>
      <c r="I140" s="1030"/>
      <c r="J140" s="1030"/>
      <c r="K140" s="1030"/>
      <c r="L140" s="1030"/>
      <c r="M140" s="1030"/>
      <c r="N140" s="1030"/>
      <c r="O140" s="1030"/>
      <c r="P140" s="1030"/>
      <c r="Q140" s="1030"/>
      <c r="R140" s="1030"/>
      <c r="S140" s="1030"/>
      <c r="T140" s="1030"/>
      <c r="U140" s="1030"/>
      <c r="V140" s="1030"/>
      <c r="AP140" s="690"/>
    </row>
    <row r="141" spans="1:42" s="546" customFormat="1" ht="15" customHeight="1" x14ac:dyDescent="0.25">
      <c r="A141" s="1469"/>
      <c r="B141" s="600" t="s">
        <v>296</v>
      </c>
      <c r="C141" s="639" t="str">
        <f>NSFR!B53</f>
        <v>Check: row 49 ≥ sum of rows 51 to 52</v>
      </c>
      <c r="D141" s="270"/>
      <c r="E141" s="270"/>
      <c r="F141" s="333" t="str">
        <f>NSFR!F53</f>
        <v>Pass</v>
      </c>
      <c r="G141" s="1030"/>
      <c r="H141" s="1030"/>
      <c r="I141" s="1030"/>
      <c r="J141" s="1030"/>
      <c r="K141" s="1030"/>
      <c r="L141" s="1030"/>
      <c r="M141" s="1030"/>
      <c r="N141" s="1030"/>
      <c r="O141" s="1030"/>
      <c r="P141" s="1030"/>
      <c r="Q141" s="1030"/>
      <c r="R141" s="1030"/>
      <c r="S141" s="1030"/>
      <c r="T141" s="1030"/>
      <c r="U141" s="1030"/>
      <c r="V141" s="1030"/>
      <c r="AP141" s="690"/>
    </row>
    <row r="142" spans="1:42" s="546" customFormat="1" ht="15" customHeight="1" x14ac:dyDescent="0.25">
      <c r="A142" s="1469"/>
      <c r="B142" s="600" t="s">
        <v>296</v>
      </c>
      <c r="C142" s="639" t="str">
        <f>NSFR!B58</f>
        <v>Check: row 54 ≥ sum of rows 56 to 57</v>
      </c>
      <c r="D142" s="270"/>
      <c r="E142" s="270"/>
      <c r="F142" s="333" t="str">
        <f>NSFR!F58</f>
        <v>Pass</v>
      </c>
      <c r="G142" s="1030"/>
      <c r="H142" s="1030"/>
      <c r="I142" s="1030"/>
      <c r="J142" s="1030"/>
      <c r="K142" s="1030"/>
      <c r="L142" s="1030"/>
      <c r="M142" s="1030"/>
      <c r="N142" s="1030"/>
      <c r="O142" s="1030"/>
      <c r="P142" s="1030"/>
      <c r="Q142" s="1030"/>
      <c r="R142" s="1030"/>
      <c r="S142" s="1030"/>
      <c r="T142" s="1030"/>
      <c r="U142" s="1030"/>
      <c r="V142" s="1030"/>
      <c r="AP142" s="690"/>
    </row>
    <row r="143" spans="1:42" s="546" customFormat="1" ht="15" customHeight="1" x14ac:dyDescent="0.25">
      <c r="A143" s="1469"/>
      <c r="B143" s="600" t="s">
        <v>296</v>
      </c>
      <c r="C143" s="639" t="str">
        <f>NSFR!B64</f>
        <v>Check: sum of row 61 to row 63 = row 60</v>
      </c>
      <c r="D143" s="270"/>
      <c r="E143" s="270"/>
      <c r="F143" s="333" t="str">
        <f>NSFR!F64</f>
        <v>Pass</v>
      </c>
      <c r="G143" s="1030"/>
      <c r="H143" s="1030"/>
      <c r="I143" s="1030"/>
      <c r="J143" s="1030"/>
      <c r="K143" s="1030"/>
      <c r="L143" s="1030"/>
      <c r="M143" s="1030"/>
      <c r="N143" s="1030"/>
      <c r="O143" s="1030"/>
      <c r="P143" s="1030"/>
      <c r="Q143" s="1030"/>
      <c r="R143" s="1030"/>
      <c r="S143" s="1030"/>
      <c r="T143" s="1030"/>
      <c r="U143" s="1030"/>
      <c r="V143" s="1030"/>
      <c r="AP143" s="690"/>
    </row>
    <row r="144" spans="1:42" s="546" customFormat="1" ht="15" customHeight="1" x14ac:dyDescent="0.25">
      <c r="A144" s="1469"/>
      <c r="B144" s="600" t="s">
        <v>296</v>
      </c>
      <c r="C144" s="639" t="str">
        <f>NSFR!B66</f>
        <v>Check: sum of row 65 = row 60</v>
      </c>
      <c r="D144" s="270"/>
      <c r="E144" s="270"/>
      <c r="F144" s="333" t="str">
        <f>NSFR!F66</f>
        <v>Pass</v>
      </c>
      <c r="G144" s="1030"/>
      <c r="H144" s="1030"/>
      <c r="I144" s="1030"/>
      <c r="J144" s="1030"/>
      <c r="K144" s="1030"/>
      <c r="L144" s="1030"/>
      <c r="M144" s="1030"/>
      <c r="N144" s="1030"/>
      <c r="O144" s="1030"/>
      <c r="P144" s="1030"/>
      <c r="Q144" s="1030"/>
      <c r="R144" s="1030"/>
      <c r="S144" s="1030"/>
      <c r="T144" s="1030"/>
      <c r="U144" s="1030"/>
      <c r="V144" s="1030"/>
      <c r="AP144" s="690"/>
    </row>
    <row r="145" spans="1:16383" s="546" customFormat="1" ht="15" customHeight="1" x14ac:dyDescent="0.25">
      <c r="A145" s="1469"/>
      <c r="B145" s="600" t="s">
        <v>296</v>
      </c>
      <c r="C145" s="639" t="str">
        <f>NSFR!B70</f>
        <v>Check: row 60 ≥ sum of rows 68 to 69</v>
      </c>
      <c r="D145" s="270"/>
      <c r="E145" s="270"/>
      <c r="F145" s="333" t="str">
        <f>NSFR!F70</f>
        <v>Pass</v>
      </c>
      <c r="G145" s="1030"/>
      <c r="H145" s="1030"/>
      <c r="I145" s="1030"/>
      <c r="J145" s="1030"/>
      <c r="K145" s="1030"/>
      <c r="L145" s="1030"/>
      <c r="M145" s="1030"/>
      <c r="N145" s="1030"/>
      <c r="O145" s="1030"/>
      <c r="P145" s="1030"/>
      <c r="Q145" s="1030"/>
      <c r="R145" s="1030"/>
      <c r="S145" s="1030"/>
      <c r="T145" s="1030"/>
      <c r="U145" s="1030"/>
      <c r="V145" s="1030"/>
      <c r="AP145" s="690"/>
    </row>
    <row r="146" spans="1:16383" s="546" customFormat="1" ht="15" customHeight="1" x14ac:dyDescent="0.25">
      <c r="A146" s="1469"/>
      <c r="B146" s="600" t="s">
        <v>289</v>
      </c>
      <c r="C146" s="639" t="str">
        <f>NSFR!B87</f>
        <v>Check: row 85 ≥ LCR total central bank reserves</v>
      </c>
      <c r="D146" s="145" t="str">
        <f>NSFR!D87</f>
        <v>Pass</v>
      </c>
      <c r="E146" s="270"/>
      <c r="F146" s="461"/>
      <c r="G146" s="1030"/>
      <c r="H146" s="1030"/>
      <c r="I146" s="1030"/>
      <c r="J146" s="1030"/>
      <c r="K146" s="1030"/>
      <c r="L146" s="1030"/>
      <c r="M146" s="1030"/>
      <c r="N146" s="1030"/>
      <c r="O146" s="1030"/>
      <c r="P146" s="1030"/>
      <c r="Q146" s="1030"/>
      <c r="R146" s="1030"/>
      <c r="S146" s="1030"/>
      <c r="T146" s="1030"/>
      <c r="U146" s="1030"/>
      <c r="V146" s="1030"/>
      <c r="AP146" s="690"/>
    </row>
    <row r="147" spans="1:16383" s="546" customFormat="1" ht="15" customHeight="1" x14ac:dyDescent="0.25">
      <c r="A147" s="1469"/>
      <c r="B147" s="600" t="s">
        <v>289</v>
      </c>
      <c r="C147" s="639" t="str">
        <f>NSFR!B95</f>
        <v>Check: row 94 ≥ LCR deposits at the central institution of an institutional network that receives 25% run-off</v>
      </c>
      <c r="D147" s="145" t="str">
        <f>NSFR!D95</f>
        <v>Pass</v>
      </c>
      <c r="E147" s="270"/>
      <c r="F147" s="461"/>
      <c r="G147" s="1030"/>
      <c r="H147" s="1030"/>
      <c r="I147" s="1030"/>
      <c r="J147" s="1030"/>
      <c r="K147" s="1030"/>
      <c r="L147" s="1030"/>
      <c r="M147" s="1030"/>
      <c r="N147" s="1030"/>
      <c r="O147" s="1030"/>
      <c r="P147" s="1030"/>
      <c r="Q147" s="1030"/>
      <c r="R147" s="1030"/>
      <c r="S147" s="1030"/>
      <c r="T147" s="1030"/>
      <c r="U147" s="1030"/>
      <c r="V147" s="1030"/>
      <c r="AP147" s="690"/>
    </row>
    <row r="148" spans="1:16383" s="546" customFormat="1" ht="15" customHeight="1" x14ac:dyDescent="0.25">
      <c r="A148" s="1469"/>
      <c r="B148" s="600" t="s">
        <v>289</v>
      </c>
      <c r="C148" s="1299" t="str">
        <f>NSFR!B217</f>
        <v>Check: Row 213 ≥ sum of rows 215 to 216</v>
      </c>
      <c r="D148" s="270"/>
      <c r="E148" s="270"/>
      <c r="F148" s="333" t="str">
        <f>NSFR!F217</f>
        <v>Pass</v>
      </c>
      <c r="G148" s="1030"/>
      <c r="H148" s="1030"/>
      <c r="I148" s="1030"/>
      <c r="J148" s="1030"/>
      <c r="K148" s="1030"/>
      <c r="L148" s="1030"/>
      <c r="M148" s="1030"/>
      <c r="N148" s="1030"/>
      <c r="O148" s="1030"/>
      <c r="P148" s="1030"/>
      <c r="Q148" s="1030"/>
      <c r="R148" s="1030"/>
      <c r="S148" s="1030"/>
      <c r="T148" s="1030"/>
      <c r="U148" s="1030"/>
      <c r="V148" s="1030"/>
      <c r="AP148" s="690"/>
    </row>
    <row r="149" spans="1:16383" s="546" customFormat="1" ht="15" customHeight="1" x14ac:dyDescent="0.25">
      <c r="A149" s="1469"/>
      <c r="B149" s="598" t="s">
        <v>289</v>
      </c>
      <c r="C149" s="1299" t="str">
        <f>NSFR!B220</f>
        <v>Check: row 219 is equal to cell L13 in the Leverage Ratio worksheet</v>
      </c>
      <c r="D149" s="270"/>
      <c r="E149" s="270"/>
      <c r="F149" s="333" t="str">
        <f>NSFR!F220</f>
        <v>Pass</v>
      </c>
      <c r="G149" s="1030"/>
      <c r="H149" s="1030"/>
      <c r="I149" s="1030"/>
      <c r="J149" s="1030"/>
      <c r="K149" s="1030"/>
      <c r="L149" s="1030"/>
      <c r="M149" s="1030"/>
      <c r="N149" s="1030"/>
      <c r="O149" s="1030"/>
      <c r="P149" s="1030"/>
      <c r="Q149" s="1030"/>
      <c r="R149" s="1030"/>
      <c r="S149" s="1030"/>
      <c r="T149" s="1030"/>
      <c r="U149" s="1030"/>
      <c r="V149" s="1030"/>
      <c r="AP149" s="690"/>
    </row>
    <row r="150" spans="1:16383" s="546" customFormat="1" ht="15" customHeight="1" x14ac:dyDescent="0.25">
      <c r="A150" s="1469"/>
      <c r="B150" s="598" t="s">
        <v>289</v>
      </c>
      <c r="C150" s="1299" t="str">
        <f>NSFR!B224</f>
        <v>Check: row 219 ≥ sum of rows 222 to 223</v>
      </c>
      <c r="D150" s="270"/>
      <c r="E150" s="270"/>
      <c r="F150" s="333" t="str">
        <f>NSFR!F224</f>
        <v>Pass</v>
      </c>
      <c r="G150" s="1030"/>
      <c r="H150" s="1030"/>
      <c r="I150" s="1030"/>
      <c r="J150" s="1030"/>
      <c r="K150" s="1030"/>
      <c r="L150" s="1030"/>
      <c r="M150" s="1030"/>
      <c r="N150" s="1030"/>
      <c r="O150" s="1030"/>
      <c r="P150" s="1030"/>
      <c r="Q150" s="1030"/>
      <c r="R150" s="1030"/>
      <c r="S150" s="1030"/>
      <c r="T150" s="1030"/>
      <c r="U150" s="1030"/>
      <c r="V150" s="1030"/>
      <c r="AP150" s="690"/>
    </row>
    <row r="151" spans="1:16383" s="546" customFormat="1" ht="15" customHeight="1" x14ac:dyDescent="0.25">
      <c r="A151" s="1469"/>
      <c r="B151" s="598" t="s">
        <v>289</v>
      </c>
      <c r="C151" s="1299" t="str">
        <f>NSFR!B229</f>
        <v>Check: row 225 ≥ sum of rows 227 to 228</v>
      </c>
      <c r="D151" s="270"/>
      <c r="E151" s="270"/>
      <c r="F151" s="333" t="str">
        <f>NSFR!F229</f>
        <v>Pass</v>
      </c>
      <c r="G151" s="1030"/>
      <c r="H151" s="1030"/>
      <c r="I151" s="1030"/>
      <c r="J151" s="1030"/>
      <c r="K151" s="1030"/>
      <c r="L151" s="1030"/>
      <c r="M151" s="1030"/>
      <c r="N151" s="1030"/>
      <c r="O151" s="1030"/>
      <c r="P151" s="1030"/>
      <c r="Q151" s="1030"/>
      <c r="R151" s="1030"/>
      <c r="S151" s="1030"/>
      <c r="T151" s="1030"/>
      <c r="U151" s="1030"/>
      <c r="V151" s="1030"/>
      <c r="AP151" s="690"/>
    </row>
    <row r="152" spans="1:16383" s="546" customFormat="1" ht="15" customHeight="1" x14ac:dyDescent="0.25">
      <c r="A152" s="1469"/>
      <c r="B152" s="598" t="s">
        <v>289</v>
      </c>
      <c r="C152" s="1299" t="str">
        <f>NSFR!B238</f>
        <v>Check: sum of row 234 to row 237 = row 232</v>
      </c>
      <c r="D152" s="505"/>
      <c r="E152" s="505"/>
      <c r="F152" s="333" t="str">
        <f>NSFR!F238</f>
        <v>Pass</v>
      </c>
      <c r="G152" s="1030"/>
      <c r="H152" s="1030"/>
      <c r="I152" s="1030"/>
      <c r="J152" s="1030"/>
      <c r="K152" s="1030"/>
      <c r="L152" s="1030"/>
      <c r="M152" s="1030"/>
      <c r="N152" s="1030"/>
      <c r="O152" s="1030"/>
      <c r="P152" s="1030"/>
      <c r="Q152" s="1030"/>
      <c r="R152" s="1030"/>
      <c r="S152" s="1030"/>
      <c r="T152" s="1030"/>
      <c r="U152" s="1030"/>
      <c r="V152" s="1030"/>
      <c r="AP152" s="690"/>
    </row>
    <row r="153" spans="1:16383" s="546" customFormat="1" ht="15" customHeight="1" x14ac:dyDescent="0.25">
      <c r="A153" s="1469"/>
      <c r="B153" s="598" t="s">
        <v>289</v>
      </c>
      <c r="C153" s="1299" t="str">
        <f>NSFR!B240</f>
        <v>Check: sum of row 239 = sum of rows 234 to 236</v>
      </c>
      <c r="D153" s="505"/>
      <c r="E153" s="505"/>
      <c r="F153" s="333" t="str">
        <f>NSFR!F240</f>
        <v>Pass</v>
      </c>
      <c r="G153" s="1030"/>
      <c r="H153" s="1030"/>
      <c r="I153" s="1030"/>
      <c r="J153" s="1030"/>
      <c r="K153" s="1030"/>
      <c r="L153" s="1030"/>
      <c r="M153" s="1030"/>
      <c r="N153" s="1030"/>
      <c r="O153" s="1030"/>
      <c r="P153" s="1030"/>
      <c r="Q153" s="1030"/>
      <c r="R153" s="1030"/>
      <c r="S153" s="1030"/>
      <c r="T153" s="1030"/>
      <c r="U153" s="1030"/>
      <c r="V153" s="1030"/>
      <c r="AP153" s="690"/>
    </row>
    <row r="154" spans="1:16383" s="546" customFormat="1" ht="15" customHeight="1" x14ac:dyDescent="0.25">
      <c r="A154" s="1469"/>
      <c r="B154" s="598" t="s">
        <v>289</v>
      </c>
      <c r="C154" s="1299" t="str">
        <f>NSFR!B244</f>
        <v>Check: Sum of rows 234 to 236 ≥ sum of rows 242 to 243</v>
      </c>
      <c r="D154" s="505"/>
      <c r="E154" s="505"/>
      <c r="F154" s="333" t="str">
        <f>NSFR!F244</f>
        <v>Pass</v>
      </c>
      <c r="G154" s="1030"/>
      <c r="H154" s="1030"/>
      <c r="I154" s="1030"/>
      <c r="J154" s="1030"/>
      <c r="K154" s="1030"/>
      <c r="L154" s="1030"/>
      <c r="M154" s="1030"/>
      <c r="N154" s="1030"/>
      <c r="O154" s="1030"/>
      <c r="P154" s="1030"/>
      <c r="Q154" s="1030"/>
      <c r="R154" s="1030"/>
      <c r="S154" s="1030"/>
      <c r="T154" s="1030"/>
      <c r="U154" s="1030"/>
      <c r="V154" s="1030"/>
      <c r="AP154" s="690"/>
    </row>
    <row r="155" spans="1:16383" s="546" customFormat="1" ht="15" customHeight="1" x14ac:dyDescent="0.25">
      <c r="A155" s="1469"/>
      <c r="B155" s="598" t="s">
        <v>289</v>
      </c>
      <c r="C155" s="1299" t="str">
        <f>NSFR!B250</f>
        <v>Check: interdependent assets in row 249 = interdependent liabilities above in row 75</v>
      </c>
      <c r="D155" s="145" t="str">
        <f>NSFR!D250</f>
        <v>Pass</v>
      </c>
      <c r="E155" s="145" t="str">
        <f>NSFR!E250</f>
        <v>Pass</v>
      </c>
      <c r="F155" s="333" t="str">
        <f>NSFR!F250</f>
        <v>Pass</v>
      </c>
      <c r="G155" s="1030"/>
      <c r="H155" s="1030"/>
      <c r="I155" s="1030"/>
      <c r="J155" s="1030"/>
      <c r="K155" s="1030"/>
      <c r="L155" s="1030"/>
      <c r="M155" s="1030"/>
      <c r="N155" s="1030"/>
      <c r="O155" s="1030"/>
      <c r="P155" s="1030"/>
      <c r="Q155" s="1030"/>
      <c r="R155" s="1030"/>
      <c r="S155" s="1030"/>
      <c r="T155" s="1030"/>
      <c r="U155" s="1030"/>
      <c r="V155" s="1030"/>
      <c r="AP155" s="690"/>
    </row>
    <row r="156" spans="1:16383" s="546" customFormat="1" ht="15" customHeight="1" x14ac:dyDescent="0.25">
      <c r="A156" s="1469"/>
      <c r="B156" s="647" t="s">
        <v>286</v>
      </c>
      <c r="C156" s="1297" t="str">
        <f>NSFR!B295</f>
        <v>Check: the sum of each of the columns for rows 277 to 294 should equal the corresponding column in row 39</v>
      </c>
      <c r="D156" s="177" t="str">
        <f>NSFR!D295</f>
        <v>Pass</v>
      </c>
      <c r="E156" s="177" t="str">
        <f>NSFR!E295</f>
        <v>Pass</v>
      </c>
      <c r="F156" s="375" t="str">
        <f>NSFR!F295</f>
        <v>Pass</v>
      </c>
      <c r="G156" s="1030"/>
      <c r="H156" s="1030"/>
      <c r="I156" s="1030"/>
      <c r="J156" s="1030"/>
      <c r="K156" s="1030"/>
      <c r="L156" s="1030"/>
      <c r="M156" s="1030"/>
      <c r="N156" s="1030"/>
      <c r="O156" s="1030"/>
      <c r="P156" s="1030"/>
      <c r="Q156" s="1030"/>
      <c r="R156" s="1030"/>
      <c r="S156" s="1030"/>
      <c r="T156" s="1030"/>
      <c r="U156" s="1030"/>
      <c r="V156" s="1030"/>
      <c r="AP156" s="690"/>
    </row>
    <row r="157" spans="1:16383" s="546" customFormat="1" ht="15" customHeight="1" x14ac:dyDescent="0.25">
      <c r="A157" s="1469"/>
      <c r="B157" s="1030"/>
      <c r="C157" s="1030"/>
      <c r="D157" s="1030"/>
      <c r="E157" s="1030"/>
      <c r="F157" s="1030"/>
      <c r="G157" s="1030"/>
      <c r="H157" s="1030"/>
      <c r="I157" s="1030"/>
      <c r="J157" s="1030"/>
      <c r="K157" s="1030"/>
      <c r="L157" s="1377"/>
      <c r="M157" s="1377"/>
      <c r="N157" s="1377"/>
      <c r="O157" s="1030"/>
      <c r="P157" s="1030"/>
      <c r="Q157" s="1030"/>
      <c r="R157" s="1030"/>
      <c r="S157" s="1030"/>
      <c r="T157" s="1030"/>
      <c r="U157" s="1030"/>
      <c r="V157" s="1030"/>
      <c r="W157" s="1423"/>
      <c r="AP157" s="690"/>
    </row>
    <row r="158" spans="1:16383" s="546" customFormat="1" ht="45" customHeight="1" x14ac:dyDescent="0.25">
      <c r="A158" s="2068" t="s">
        <v>1774</v>
      </c>
      <c r="B158" s="1792"/>
      <c r="C158" s="1792"/>
      <c r="D158" s="1792"/>
      <c r="E158" s="1792"/>
      <c r="F158" s="1792"/>
      <c r="G158" s="1792"/>
      <c r="H158" s="1792"/>
      <c r="I158" s="1792"/>
      <c r="J158" s="1792"/>
      <c r="K158" s="1792"/>
      <c r="L158" s="1792"/>
      <c r="M158" s="1792"/>
      <c r="N158" s="1792"/>
      <c r="O158" s="1792"/>
      <c r="P158" s="1792"/>
      <c r="Q158" s="1792"/>
      <c r="R158" s="1792"/>
      <c r="S158" s="1792"/>
      <c r="T158" s="1792"/>
      <c r="U158" s="1792"/>
      <c r="V158" s="1792"/>
      <c r="W158" s="1030"/>
      <c r="X158" s="1792"/>
      <c r="Y158" s="1792"/>
      <c r="Z158" s="1792"/>
      <c r="AA158" s="1792"/>
      <c r="AB158" s="1792"/>
      <c r="AC158" s="1792"/>
      <c r="AD158" s="1792"/>
      <c r="AE158" s="1792"/>
      <c r="AF158" s="1792"/>
      <c r="AG158" s="1792"/>
      <c r="AH158" s="1792"/>
      <c r="AI158" s="1792"/>
      <c r="AJ158" s="1792"/>
      <c r="AK158" s="1792"/>
      <c r="AL158" s="1792"/>
      <c r="AM158" s="1792"/>
      <c r="AN158" s="1792"/>
      <c r="AO158" s="1792"/>
      <c r="AP158" s="1793"/>
      <c r="AQ158" s="1135"/>
      <c r="AR158" s="1135"/>
      <c r="AS158" s="1135"/>
      <c r="AT158" s="1135"/>
      <c r="AU158" s="1135"/>
      <c r="AV158" s="1135"/>
      <c r="AW158" s="1135"/>
      <c r="AX158" s="1135"/>
      <c r="AY158" s="1135"/>
      <c r="AZ158" s="1135"/>
      <c r="BA158" s="1135"/>
      <c r="BB158" s="1135"/>
      <c r="BC158" s="1135"/>
      <c r="BD158" s="1135"/>
      <c r="BE158" s="1135"/>
      <c r="BF158" s="1135"/>
      <c r="BG158" s="1135"/>
      <c r="BH158" s="1135"/>
      <c r="BI158" s="1135"/>
      <c r="BJ158" s="1135"/>
      <c r="BK158" s="1135"/>
      <c r="BL158" s="1135"/>
      <c r="BM158" s="1135"/>
      <c r="BN158" s="1135"/>
      <c r="BO158" s="1135"/>
      <c r="BP158" s="1135"/>
      <c r="BQ158" s="1135"/>
      <c r="BR158" s="1135"/>
      <c r="BS158" s="1135"/>
      <c r="BT158" s="1135"/>
      <c r="BU158" s="1135"/>
      <c r="BV158" s="1135"/>
      <c r="BW158" s="1135"/>
      <c r="BX158" s="1135"/>
      <c r="BY158" s="1135"/>
      <c r="BZ158" s="1135"/>
      <c r="CA158" s="1135"/>
      <c r="CB158" s="1135"/>
      <c r="CC158" s="1135"/>
      <c r="CD158" s="1135"/>
      <c r="CE158" s="1135"/>
      <c r="CF158" s="1135"/>
      <c r="CG158" s="1135"/>
      <c r="CH158" s="1135"/>
      <c r="CI158" s="1135"/>
      <c r="CJ158" s="1135"/>
      <c r="CK158" s="1135"/>
      <c r="CL158" s="1135"/>
      <c r="CM158" s="1135"/>
      <c r="CN158" s="1135"/>
      <c r="CO158" s="1135"/>
      <c r="CP158" s="1135"/>
      <c r="CQ158" s="1135"/>
      <c r="CR158" s="1135"/>
      <c r="CS158" s="1135"/>
      <c r="CT158" s="1135"/>
      <c r="CU158" s="1135"/>
      <c r="CV158" s="1135"/>
      <c r="CW158" s="1135"/>
      <c r="CX158" s="1135"/>
      <c r="CY158" s="1135"/>
      <c r="CZ158" s="1135"/>
      <c r="DA158" s="1135"/>
      <c r="DB158" s="1135"/>
      <c r="DC158" s="1135"/>
      <c r="DD158" s="1135"/>
      <c r="DE158" s="1135"/>
      <c r="DF158" s="1135"/>
      <c r="DG158" s="1135"/>
      <c r="DH158" s="1135"/>
      <c r="DI158" s="1135"/>
      <c r="DJ158" s="1135"/>
      <c r="DK158" s="1135"/>
      <c r="DL158" s="1135"/>
      <c r="DM158" s="1135"/>
      <c r="DN158" s="1135"/>
      <c r="DO158" s="1135"/>
      <c r="DP158" s="1135"/>
      <c r="DQ158" s="1135"/>
      <c r="DR158" s="1135"/>
      <c r="DS158" s="1135"/>
      <c r="DT158" s="1135"/>
      <c r="DU158" s="1135"/>
      <c r="DV158" s="1135"/>
      <c r="DW158" s="1135"/>
      <c r="DX158" s="1135"/>
      <c r="DY158" s="1135"/>
      <c r="DZ158" s="1135"/>
      <c r="EA158" s="1135"/>
      <c r="EB158" s="1135"/>
      <c r="EC158" s="1135"/>
      <c r="ED158" s="1135"/>
      <c r="EE158" s="1135"/>
      <c r="EF158" s="1135"/>
      <c r="EG158" s="1135"/>
      <c r="EH158" s="1135"/>
      <c r="EI158" s="1135"/>
      <c r="EJ158" s="1135"/>
      <c r="EK158" s="1135"/>
      <c r="EL158" s="1135"/>
      <c r="EM158" s="1135"/>
      <c r="EN158" s="1135"/>
      <c r="EO158" s="1135"/>
      <c r="EP158" s="1135"/>
      <c r="EQ158" s="1135"/>
      <c r="ER158" s="1135"/>
      <c r="ES158" s="1135"/>
      <c r="ET158" s="1135"/>
      <c r="EU158" s="1135"/>
      <c r="EV158" s="1135"/>
      <c r="EW158" s="1135"/>
      <c r="EX158" s="1135"/>
      <c r="EY158" s="1135"/>
      <c r="EZ158" s="1135"/>
      <c r="FA158" s="1135"/>
      <c r="FB158" s="1135"/>
      <c r="FC158" s="1135"/>
      <c r="FD158" s="1135"/>
      <c r="FE158" s="1135"/>
      <c r="FF158" s="1135"/>
      <c r="FG158" s="1135"/>
      <c r="FH158" s="1135"/>
      <c r="FI158" s="1135"/>
      <c r="FJ158" s="1135"/>
      <c r="FK158" s="1135"/>
      <c r="FL158" s="1135"/>
      <c r="FM158" s="1135"/>
      <c r="FN158" s="1135"/>
      <c r="FO158" s="1135"/>
      <c r="FP158" s="1135"/>
      <c r="FQ158" s="1135"/>
      <c r="FR158" s="1135"/>
      <c r="FS158" s="1135"/>
      <c r="FT158" s="1135"/>
      <c r="FU158" s="1135"/>
      <c r="FV158" s="1135"/>
      <c r="FW158" s="1135"/>
      <c r="FX158" s="1135"/>
      <c r="FY158" s="1135"/>
      <c r="FZ158" s="1135"/>
      <c r="GA158" s="1135"/>
      <c r="GB158" s="1135"/>
      <c r="GC158" s="1135"/>
      <c r="GD158" s="1135"/>
      <c r="GE158" s="1135"/>
      <c r="GF158" s="1135"/>
      <c r="GG158" s="1135"/>
      <c r="GH158" s="1135"/>
      <c r="GI158" s="1135"/>
      <c r="GJ158" s="1135"/>
      <c r="GK158" s="1135"/>
      <c r="GL158" s="1135"/>
      <c r="GM158" s="1135"/>
      <c r="GN158" s="1135"/>
      <c r="GO158" s="1135"/>
      <c r="GP158" s="1135"/>
      <c r="GQ158" s="1135"/>
      <c r="GR158" s="1135"/>
      <c r="GS158" s="1135"/>
      <c r="GT158" s="1135"/>
      <c r="GU158" s="1135"/>
      <c r="GV158" s="1135"/>
      <c r="GW158" s="1135"/>
      <c r="GX158" s="1135"/>
      <c r="GY158" s="1135"/>
      <c r="GZ158" s="1135"/>
      <c r="HA158" s="1135"/>
      <c r="HB158" s="1135"/>
      <c r="HC158" s="1135"/>
      <c r="HD158" s="1135"/>
      <c r="HE158" s="1135"/>
      <c r="HF158" s="1135"/>
      <c r="HG158" s="1135"/>
      <c r="HH158" s="1135"/>
      <c r="HI158" s="1135"/>
      <c r="HJ158" s="1135"/>
      <c r="HK158" s="1135"/>
      <c r="HL158" s="1135"/>
      <c r="HM158" s="1135"/>
      <c r="HN158" s="1135"/>
      <c r="HO158" s="1135"/>
      <c r="HP158" s="1135"/>
      <c r="HQ158" s="1135"/>
      <c r="HR158" s="1135"/>
      <c r="HS158" s="1135"/>
      <c r="HT158" s="1135"/>
      <c r="HU158" s="1135"/>
      <c r="HV158" s="1135"/>
      <c r="HW158" s="1135"/>
      <c r="HX158" s="1135"/>
      <c r="HY158" s="1135"/>
      <c r="HZ158" s="1135"/>
      <c r="IA158" s="1135"/>
      <c r="IB158" s="1135"/>
      <c r="IC158" s="1135"/>
      <c r="ID158" s="1135"/>
      <c r="IE158" s="1135"/>
      <c r="IF158" s="1135"/>
      <c r="IG158" s="1135"/>
      <c r="IH158" s="1135"/>
      <c r="II158" s="1135"/>
      <c r="IJ158" s="1135"/>
      <c r="IK158" s="1135"/>
      <c r="IL158" s="1135"/>
      <c r="IM158" s="1135"/>
      <c r="IN158" s="1135"/>
      <c r="IO158" s="1135"/>
      <c r="IP158" s="1135"/>
      <c r="IQ158" s="1135"/>
      <c r="IR158" s="1135"/>
      <c r="IS158" s="1135"/>
      <c r="IT158" s="1135"/>
      <c r="IU158" s="1135"/>
      <c r="IV158" s="1135"/>
      <c r="IW158" s="1135"/>
      <c r="IX158" s="1135"/>
      <c r="IY158" s="1135"/>
      <c r="IZ158" s="1135"/>
      <c r="JA158" s="1135"/>
      <c r="JB158" s="1135"/>
      <c r="JC158" s="1135"/>
      <c r="JD158" s="1135"/>
      <c r="JE158" s="1135"/>
      <c r="JF158" s="1135"/>
      <c r="JG158" s="1135"/>
      <c r="JH158" s="1135"/>
      <c r="JI158" s="1135"/>
      <c r="JJ158" s="1135"/>
      <c r="JK158" s="1135"/>
      <c r="JL158" s="1135"/>
      <c r="JM158" s="1135"/>
      <c r="JN158" s="1135"/>
      <c r="JO158" s="1135"/>
      <c r="JP158" s="1135"/>
      <c r="JQ158" s="1135"/>
      <c r="JR158" s="1135"/>
      <c r="JS158" s="1135"/>
      <c r="JT158" s="1135"/>
      <c r="JU158" s="1135"/>
      <c r="JV158" s="1135"/>
      <c r="JW158" s="1135"/>
      <c r="JX158" s="1135"/>
      <c r="JY158" s="1135"/>
      <c r="JZ158" s="1135"/>
      <c r="KA158" s="1135"/>
      <c r="KB158" s="1135"/>
      <c r="KC158" s="1135"/>
      <c r="KD158" s="1135"/>
      <c r="KE158" s="1135"/>
      <c r="KF158" s="1135"/>
      <c r="KG158" s="1135"/>
      <c r="KH158" s="1135"/>
      <c r="KI158" s="1135"/>
      <c r="KJ158" s="1135"/>
      <c r="KK158" s="1135"/>
      <c r="KL158" s="1135"/>
      <c r="KM158" s="1135"/>
      <c r="KN158" s="1135"/>
      <c r="KO158" s="1135"/>
      <c r="KP158" s="1135"/>
      <c r="KQ158" s="1135"/>
      <c r="KR158" s="1135"/>
      <c r="KS158" s="1135"/>
      <c r="KT158" s="1135"/>
      <c r="KU158" s="1135"/>
      <c r="KV158" s="1135"/>
      <c r="KW158" s="1135"/>
      <c r="KX158" s="1135"/>
      <c r="KY158" s="1135"/>
      <c r="KZ158" s="1135"/>
      <c r="LA158" s="1135"/>
      <c r="LB158" s="1135"/>
      <c r="LC158" s="1135"/>
      <c r="LD158" s="1135"/>
      <c r="LE158" s="1135"/>
      <c r="LF158" s="1135"/>
      <c r="LG158" s="1135"/>
      <c r="LH158" s="1135"/>
      <c r="LI158" s="1135"/>
      <c r="LJ158" s="1135"/>
      <c r="LK158" s="1135"/>
      <c r="LL158" s="1135"/>
      <c r="LM158" s="1135"/>
      <c r="LN158" s="1135"/>
      <c r="LO158" s="1135"/>
      <c r="LP158" s="1135"/>
      <c r="LQ158" s="1135"/>
      <c r="LR158" s="1135"/>
      <c r="LS158" s="1135"/>
      <c r="LT158" s="1135"/>
      <c r="LU158" s="1135"/>
      <c r="LV158" s="1135"/>
      <c r="LW158" s="1135"/>
      <c r="LX158" s="1135"/>
      <c r="LY158" s="1135"/>
      <c r="LZ158" s="1135"/>
      <c r="MA158" s="1135"/>
      <c r="MB158" s="1135"/>
      <c r="MC158" s="1135"/>
      <c r="MD158" s="1135"/>
      <c r="ME158" s="1135"/>
      <c r="MF158" s="1135"/>
      <c r="MG158" s="1135"/>
      <c r="MH158" s="1135"/>
      <c r="MI158" s="1135"/>
      <c r="MJ158" s="1135"/>
      <c r="MK158" s="1135"/>
      <c r="ML158" s="1135"/>
      <c r="MM158" s="1135"/>
      <c r="MN158" s="1135"/>
      <c r="MO158" s="1135"/>
      <c r="MP158" s="1135"/>
      <c r="MQ158" s="1135"/>
      <c r="MR158" s="1135"/>
      <c r="MS158" s="1135"/>
      <c r="MT158" s="1135"/>
      <c r="MU158" s="1135"/>
      <c r="MV158" s="1135"/>
      <c r="MW158" s="1135"/>
      <c r="MX158" s="1135"/>
      <c r="MY158" s="1135"/>
      <c r="MZ158" s="1135"/>
      <c r="NA158" s="1135"/>
      <c r="NB158" s="1135"/>
      <c r="NC158" s="1135"/>
      <c r="ND158" s="1135"/>
      <c r="NE158" s="1135"/>
      <c r="NF158" s="1135"/>
      <c r="NG158" s="1135"/>
      <c r="NH158" s="1135"/>
      <c r="NI158" s="1135"/>
      <c r="NJ158" s="1135"/>
      <c r="NK158" s="1135"/>
      <c r="NL158" s="1135"/>
      <c r="NM158" s="1135"/>
      <c r="NN158" s="1135"/>
      <c r="NO158" s="1135"/>
      <c r="NP158" s="1135"/>
      <c r="NQ158" s="1135"/>
      <c r="NR158" s="1135"/>
      <c r="NS158" s="1135"/>
      <c r="NT158" s="1135"/>
      <c r="NU158" s="1135"/>
      <c r="NV158" s="1135"/>
      <c r="NW158" s="1135"/>
      <c r="NX158" s="1135"/>
      <c r="NY158" s="1135"/>
      <c r="NZ158" s="1135"/>
      <c r="OA158" s="1135"/>
      <c r="OB158" s="1135"/>
      <c r="OC158" s="1135"/>
      <c r="OD158" s="1135"/>
      <c r="OE158" s="1135"/>
      <c r="OF158" s="1135"/>
      <c r="OG158" s="1135"/>
      <c r="OH158" s="1135"/>
      <c r="OI158" s="1135"/>
      <c r="OJ158" s="1135"/>
      <c r="OK158" s="1135"/>
      <c r="OL158" s="1135"/>
      <c r="OM158" s="1135"/>
      <c r="ON158" s="1135"/>
      <c r="OO158" s="1135"/>
      <c r="OP158" s="1135"/>
      <c r="OQ158" s="1135"/>
      <c r="OR158" s="1135"/>
      <c r="OS158" s="1135"/>
      <c r="OT158" s="1135"/>
      <c r="OU158" s="1135"/>
      <c r="OV158" s="1135"/>
      <c r="OW158" s="1135"/>
      <c r="OX158" s="1135"/>
      <c r="OY158" s="1135"/>
      <c r="OZ158" s="1135"/>
      <c r="PA158" s="1135"/>
      <c r="PB158" s="1135"/>
      <c r="PC158" s="1135"/>
      <c r="PD158" s="1135"/>
      <c r="PE158" s="1135"/>
      <c r="PF158" s="1135"/>
      <c r="PG158" s="1135"/>
      <c r="PH158" s="1135"/>
      <c r="PI158" s="1135"/>
      <c r="PJ158" s="1135"/>
      <c r="PK158" s="1135"/>
      <c r="PL158" s="1135"/>
      <c r="PM158" s="1135"/>
      <c r="PN158" s="1135"/>
      <c r="PO158" s="1135"/>
      <c r="PP158" s="1135"/>
      <c r="PQ158" s="1135"/>
      <c r="PR158" s="1135"/>
      <c r="PS158" s="1135"/>
      <c r="PT158" s="1135"/>
      <c r="PU158" s="1135"/>
      <c r="PV158" s="1135"/>
      <c r="PW158" s="1135"/>
      <c r="PX158" s="1135"/>
      <c r="PY158" s="1135"/>
      <c r="PZ158" s="1135"/>
      <c r="QA158" s="1135"/>
      <c r="QB158" s="1135"/>
      <c r="QC158" s="1135"/>
      <c r="QD158" s="1135"/>
      <c r="QE158" s="1135"/>
      <c r="QF158" s="1135"/>
      <c r="QG158" s="1135"/>
      <c r="QH158" s="1135"/>
      <c r="QI158" s="1135"/>
      <c r="QJ158" s="1135"/>
      <c r="QK158" s="1135"/>
      <c r="QL158" s="1135"/>
      <c r="QM158" s="1135"/>
      <c r="QN158" s="1135"/>
      <c r="QO158" s="1135"/>
      <c r="QP158" s="1135"/>
      <c r="QQ158" s="1135"/>
      <c r="QR158" s="1135"/>
      <c r="QS158" s="1135"/>
      <c r="QT158" s="1135"/>
      <c r="QU158" s="1135"/>
      <c r="QV158" s="1135"/>
      <c r="QW158" s="1135"/>
      <c r="QX158" s="1135"/>
      <c r="QY158" s="1135"/>
      <c r="QZ158" s="1135"/>
      <c r="RA158" s="1135"/>
      <c r="RB158" s="1135"/>
      <c r="RC158" s="1135"/>
      <c r="RD158" s="1135"/>
      <c r="RE158" s="1135"/>
      <c r="RF158" s="1135"/>
      <c r="RG158" s="1135"/>
      <c r="RH158" s="1135"/>
      <c r="RI158" s="1135"/>
      <c r="RJ158" s="1135"/>
      <c r="RK158" s="1135"/>
      <c r="RL158" s="1135"/>
      <c r="RM158" s="1135"/>
      <c r="RN158" s="1135"/>
      <c r="RO158" s="1135"/>
      <c r="RP158" s="1135"/>
      <c r="RQ158" s="1135"/>
      <c r="RR158" s="1135"/>
      <c r="RS158" s="1135"/>
      <c r="RT158" s="1135"/>
      <c r="RU158" s="1135"/>
      <c r="RV158" s="1135"/>
      <c r="RW158" s="1135"/>
      <c r="RX158" s="1135"/>
      <c r="RY158" s="1135"/>
      <c r="RZ158" s="1135"/>
      <c r="SA158" s="1135"/>
      <c r="SB158" s="1135"/>
      <c r="SC158" s="1135"/>
      <c r="SD158" s="1135"/>
      <c r="SE158" s="1135"/>
      <c r="SF158" s="1135"/>
      <c r="SG158" s="1135"/>
      <c r="SH158" s="1135"/>
      <c r="SI158" s="1135"/>
      <c r="SJ158" s="1135"/>
      <c r="SK158" s="1135"/>
      <c r="SL158" s="1135"/>
      <c r="SM158" s="1135"/>
      <c r="SN158" s="1135"/>
      <c r="SO158" s="1135"/>
      <c r="SP158" s="1135"/>
      <c r="SQ158" s="1135"/>
      <c r="SR158" s="1135"/>
      <c r="SS158" s="1135"/>
      <c r="ST158" s="1135"/>
      <c r="SU158" s="1135"/>
      <c r="SV158" s="1135"/>
      <c r="SW158" s="1135"/>
      <c r="SX158" s="1135"/>
      <c r="SY158" s="1135"/>
      <c r="SZ158" s="1135"/>
      <c r="TA158" s="1135"/>
      <c r="TB158" s="1135"/>
      <c r="TC158" s="1135"/>
      <c r="TD158" s="1135"/>
      <c r="TE158" s="1135"/>
      <c r="TF158" s="1135"/>
      <c r="TG158" s="1135"/>
      <c r="TH158" s="1135"/>
      <c r="TI158" s="1135"/>
      <c r="TJ158" s="1135"/>
      <c r="TK158" s="1135"/>
      <c r="TL158" s="1135"/>
      <c r="TM158" s="1135"/>
      <c r="TN158" s="1135"/>
      <c r="TO158" s="1135"/>
      <c r="TP158" s="1135"/>
      <c r="TQ158" s="1135"/>
      <c r="TR158" s="1135"/>
      <c r="TS158" s="1135"/>
      <c r="TT158" s="1135"/>
      <c r="TU158" s="1135"/>
      <c r="TV158" s="1135"/>
      <c r="TW158" s="1135"/>
      <c r="TX158" s="1135"/>
      <c r="TY158" s="1135"/>
      <c r="TZ158" s="1135"/>
      <c r="UA158" s="1135"/>
      <c r="UB158" s="1135"/>
      <c r="UC158" s="1135"/>
      <c r="UD158" s="1135"/>
      <c r="UE158" s="1135"/>
      <c r="UF158" s="1135"/>
      <c r="UG158" s="1135"/>
      <c r="UH158" s="1135"/>
      <c r="UI158" s="1135"/>
      <c r="UJ158" s="1135"/>
      <c r="UK158" s="1135"/>
      <c r="UL158" s="1135"/>
      <c r="UM158" s="1135"/>
      <c r="UN158" s="1135"/>
      <c r="UO158" s="1135"/>
      <c r="UP158" s="1135"/>
      <c r="UQ158" s="1135"/>
      <c r="UR158" s="1135"/>
      <c r="US158" s="1135"/>
      <c r="UT158" s="1135"/>
      <c r="UU158" s="1135"/>
      <c r="UV158" s="1135"/>
      <c r="UW158" s="1135"/>
      <c r="UX158" s="1135"/>
      <c r="UY158" s="1135"/>
      <c r="UZ158" s="1135"/>
      <c r="VA158" s="1135"/>
      <c r="VB158" s="1135"/>
      <c r="VC158" s="1135"/>
      <c r="VD158" s="1135"/>
      <c r="VE158" s="1135"/>
      <c r="VF158" s="1135"/>
      <c r="VG158" s="1135"/>
      <c r="VH158" s="1135"/>
      <c r="VI158" s="1135"/>
      <c r="VJ158" s="1135"/>
      <c r="VK158" s="1135"/>
      <c r="VL158" s="1135"/>
      <c r="VM158" s="1135"/>
      <c r="VN158" s="1135"/>
      <c r="VO158" s="1135"/>
      <c r="VP158" s="1135"/>
      <c r="VQ158" s="1135"/>
      <c r="VR158" s="1135"/>
      <c r="VS158" s="1135"/>
      <c r="VT158" s="1135"/>
      <c r="VU158" s="1135"/>
      <c r="VV158" s="1135"/>
      <c r="VW158" s="1135"/>
      <c r="VX158" s="1135"/>
      <c r="VY158" s="1135"/>
      <c r="VZ158" s="1135"/>
      <c r="WA158" s="1135"/>
      <c r="WB158" s="1135"/>
      <c r="WC158" s="1135"/>
      <c r="WD158" s="1135"/>
      <c r="WE158" s="1135"/>
      <c r="WF158" s="1135"/>
      <c r="WG158" s="1135"/>
      <c r="WH158" s="1135"/>
      <c r="WI158" s="1135"/>
      <c r="WJ158" s="1135"/>
      <c r="WK158" s="1135"/>
      <c r="WL158" s="1135"/>
      <c r="WM158" s="1135"/>
      <c r="WN158" s="1135"/>
      <c r="WO158" s="1135"/>
      <c r="WP158" s="1135"/>
      <c r="WQ158" s="1135"/>
      <c r="WR158" s="1135"/>
      <c r="WS158" s="1135"/>
      <c r="WT158" s="1135"/>
      <c r="WU158" s="1135"/>
      <c r="WV158" s="1135"/>
      <c r="WW158" s="1135"/>
      <c r="WX158" s="1135"/>
      <c r="WY158" s="1135"/>
      <c r="WZ158" s="1135"/>
      <c r="XA158" s="1135"/>
      <c r="XB158" s="1135"/>
      <c r="XC158" s="1135"/>
      <c r="XD158" s="1135"/>
      <c r="XE158" s="1135"/>
      <c r="XF158" s="1135"/>
      <c r="XG158" s="1135"/>
      <c r="XH158" s="1135"/>
      <c r="XI158" s="1135"/>
      <c r="XJ158" s="1135"/>
      <c r="XK158" s="1135"/>
      <c r="XL158" s="1135"/>
      <c r="XM158" s="1135"/>
      <c r="XN158" s="1135"/>
      <c r="XO158" s="1135"/>
      <c r="XP158" s="1135"/>
      <c r="XQ158" s="1135"/>
      <c r="XR158" s="1135"/>
      <c r="XS158" s="1135"/>
      <c r="XT158" s="1135"/>
      <c r="XU158" s="1135"/>
      <c r="XV158" s="1135"/>
      <c r="XW158" s="1135"/>
      <c r="XX158" s="1135"/>
      <c r="XY158" s="1135"/>
      <c r="XZ158" s="1135"/>
      <c r="YA158" s="1135"/>
      <c r="YB158" s="1135"/>
      <c r="YC158" s="1135"/>
      <c r="YD158" s="1135"/>
      <c r="YE158" s="1135"/>
      <c r="YF158" s="1135"/>
      <c r="YG158" s="1135"/>
      <c r="YH158" s="1135"/>
      <c r="YI158" s="1135"/>
      <c r="YJ158" s="1135"/>
      <c r="YK158" s="1135"/>
      <c r="YL158" s="1135"/>
      <c r="YM158" s="1135"/>
      <c r="YN158" s="1135"/>
      <c r="YO158" s="1135"/>
      <c r="YP158" s="1135"/>
      <c r="YQ158" s="1135"/>
      <c r="YR158" s="1135"/>
      <c r="YS158" s="1135"/>
      <c r="YT158" s="1135"/>
      <c r="YU158" s="1135"/>
      <c r="YV158" s="1135"/>
      <c r="YW158" s="1135"/>
      <c r="YX158" s="1135"/>
      <c r="YY158" s="1135"/>
      <c r="YZ158" s="1135"/>
      <c r="ZA158" s="1135"/>
      <c r="ZB158" s="1135"/>
      <c r="ZC158" s="1135"/>
      <c r="ZD158" s="1135"/>
      <c r="ZE158" s="1135"/>
      <c r="ZF158" s="1135"/>
      <c r="ZG158" s="1135"/>
      <c r="ZH158" s="1135"/>
      <c r="ZI158" s="1135"/>
      <c r="ZJ158" s="1135"/>
      <c r="ZK158" s="1135"/>
      <c r="ZL158" s="1135"/>
      <c r="ZM158" s="1135"/>
      <c r="ZN158" s="1135"/>
      <c r="ZO158" s="1135"/>
      <c r="ZP158" s="1135"/>
      <c r="ZQ158" s="1135"/>
      <c r="ZR158" s="1135"/>
      <c r="ZS158" s="1135"/>
      <c r="ZT158" s="1135"/>
      <c r="ZU158" s="1135"/>
      <c r="ZV158" s="1135"/>
      <c r="ZW158" s="1135"/>
      <c r="ZX158" s="1135"/>
      <c r="ZY158" s="1135"/>
      <c r="ZZ158" s="1135"/>
      <c r="AAA158" s="1135"/>
      <c r="AAB158" s="1135"/>
      <c r="AAC158" s="1135"/>
      <c r="AAD158" s="1135"/>
      <c r="AAE158" s="1135"/>
      <c r="AAF158" s="1135"/>
      <c r="AAG158" s="1135"/>
      <c r="AAH158" s="1135"/>
      <c r="AAI158" s="1135"/>
      <c r="AAJ158" s="1135"/>
      <c r="AAK158" s="1135"/>
      <c r="AAL158" s="1135"/>
      <c r="AAM158" s="1135"/>
      <c r="AAN158" s="1135"/>
      <c r="AAO158" s="1135"/>
      <c r="AAP158" s="1135"/>
      <c r="AAQ158" s="1135"/>
      <c r="AAR158" s="1135"/>
      <c r="AAS158" s="1135"/>
      <c r="AAT158" s="1135"/>
      <c r="AAU158" s="1135"/>
      <c r="AAV158" s="1135"/>
      <c r="AAW158" s="1135"/>
      <c r="AAX158" s="1135"/>
      <c r="AAY158" s="1135"/>
      <c r="AAZ158" s="1135"/>
      <c r="ABA158" s="1135"/>
      <c r="ABB158" s="1135"/>
      <c r="ABC158" s="1135"/>
      <c r="ABD158" s="1135"/>
      <c r="ABE158" s="1135"/>
      <c r="ABF158" s="1135"/>
      <c r="ABG158" s="1135"/>
      <c r="ABH158" s="1135"/>
      <c r="ABI158" s="1135"/>
      <c r="ABJ158" s="1135"/>
      <c r="ABK158" s="1135"/>
      <c r="ABL158" s="1135"/>
      <c r="ABM158" s="1135"/>
      <c r="ABN158" s="1135"/>
      <c r="ABO158" s="1135"/>
      <c r="ABP158" s="1135"/>
      <c r="ABQ158" s="1135"/>
      <c r="ABR158" s="1135"/>
      <c r="ABS158" s="1135"/>
      <c r="ABT158" s="1135"/>
      <c r="ABU158" s="1135"/>
      <c r="ABV158" s="1135"/>
      <c r="ABW158" s="1135"/>
      <c r="ABX158" s="1135"/>
      <c r="ABY158" s="1135"/>
      <c r="ABZ158" s="1135"/>
      <c r="ACA158" s="1135"/>
      <c r="ACB158" s="1135"/>
      <c r="ACC158" s="1135"/>
      <c r="ACD158" s="1135"/>
      <c r="ACE158" s="1135"/>
      <c r="ACF158" s="1135"/>
      <c r="ACG158" s="1135"/>
      <c r="ACH158" s="1135"/>
      <c r="ACI158" s="1135"/>
      <c r="ACJ158" s="1135"/>
      <c r="ACK158" s="1135"/>
      <c r="ACL158" s="1135"/>
      <c r="ACM158" s="1135"/>
      <c r="ACN158" s="1135"/>
      <c r="ACO158" s="1135"/>
      <c r="ACP158" s="1135"/>
      <c r="ACQ158" s="1135"/>
      <c r="ACR158" s="1135"/>
      <c r="ACS158" s="1135"/>
      <c r="ACT158" s="1135"/>
      <c r="ACU158" s="1135"/>
      <c r="ACV158" s="1135"/>
      <c r="ACW158" s="1135"/>
      <c r="ACX158" s="1135"/>
      <c r="ACY158" s="1135"/>
      <c r="ACZ158" s="1135"/>
      <c r="ADA158" s="1135"/>
      <c r="ADB158" s="1135"/>
      <c r="ADC158" s="1135"/>
      <c r="ADD158" s="1135"/>
      <c r="ADE158" s="1135"/>
      <c r="ADF158" s="1135"/>
      <c r="ADG158" s="1135"/>
      <c r="ADH158" s="1135"/>
      <c r="ADI158" s="1135"/>
      <c r="ADJ158" s="1135"/>
      <c r="ADK158" s="1135"/>
      <c r="ADL158" s="1135"/>
      <c r="ADM158" s="1135"/>
      <c r="ADN158" s="1135"/>
      <c r="ADO158" s="1135"/>
      <c r="ADP158" s="1135"/>
      <c r="ADQ158" s="1135"/>
      <c r="ADR158" s="1135"/>
      <c r="ADS158" s="1135"/>
      <c r="ADT158" s="1135"/>
      <c r="ADU158" s="1135"/>
      <c r="ADV158" s="1135"/>
      <c r="ADW158" s="1135"/>
      <c r="ADX158" s="1135"/>
      <c r="ADY158" s="1135"/>
      <c r="ADZ158" s="1135"/>
      <c r="AEA158" s="1135"/>
      <c r="AEB158" s="1135"/>
      <c r="AEC158" s="1135"/>
      <c r="AED158" s="1135"/>
      <c r="AEE158" s="1135"/>
      <c r="AEF158" s="1135"/>
      <c r="AEG158" s="1135"/>
      <c r="AEH158" s="1135"/>
      <c r="AEI158" s="1135"/>
      <c r="AEJ158" s="1135"/>
      <c r="AEK158" s="1135"/>
      <c r="AEL158" s="1135"/>
      <c r="AEM158" s="1135"/>
      <c r="AEN158" s="1135"/>
      <c r="AEO158" s="1135"/>
      <c r="AEP158" s="1135"/>
      <c r="AEQ158" s="1135"/>
      <c r="AER158" s="1135"/>
      <c r="AES158" s="1135"/>
      <c r="AET158" s="1135"/>
      <c r="AEU158" s="1135"/>
      <c r="AEV158" s="1135"/>
      <c r="AEW158" s="1135"/>
      <c r="AEX158" s="1135"/>
      <c r="AEY158" s="1135"/>
      <c r="AEZ158" s="1135"/>
      <c r="AFA158" s="1135"/>
      <c r="AFB158" s="1135"/>
      <c r="AFC158" s="1135"/>
      <c r="AFD158" s="1135"/>
      <c r="AFE158" s="1135"/>
      <c r="AFF158" s="1135"/>
      <c r="AFG158" s="1135"/>
      <c r="AFH158" s="1135"/>
      <c r="AFI158" s="1135"/>
      <c r="AFJ158" s="1135"/>
      <c r="AFK158" s="1135"/>
      <c r="AFL158" s="1135"/>
      <c r="AFM158" s="1135"/>
      <c r="AFN158" s="1135"/>
      <c r="AFO158" s="1135"/>
      <c r="AFP158" s="1135"/>
      <c r="AFQ158" s="1135"/>
      <c r="AFR158" s="1135"/>
      <c r="AFS158" s="1135"/>
      <c r="AFT158" s="1135"/>
      <c r="AFU158" s="1135"/>
      <c r="AFV158" s="1135"/>
      <c r="AFW158" s="1135"/>
      <c r="AFX158" s="1135"/>
      <c r="AFY158" s="1135"/>
      <c r="AFZ158" s="1135"/>
      <c r="AGA158" s="1135"/>
      <c r="AGB158" s="1135"/>
      <c r="AGC158" s="1135"/>
      <c r="AGD158" s="1135"/>
      <c r="AGE158" s="1135"/>
      <c r="AGF158" s="1135"/>
      <c r="AGG158" s="1135"/>
      <c r="AGH158" s="1135"/>
      <c r="AGI158" s="1135"/>
      <c r="AGJ158" s="1135"/>
      <c r="AGK158" s="1135"/>
      <c r="AGL158" s="1135"/>
      <c r="AGM158" s="1135"/>
      <c r="AGN158" s="1135"/>
      <c r="AGO158" s="1135"/>
      <c r="AGP158" s="1135"/>
      <c r="AGQ158" s="1135"/>
      <c r="AGR158" s="1135"/>
      <c r="AGS158" s="1135"/>
      <c r="AGT158" s="1135"/>
      <c r="AGU158" s="1135"/>
      <c r="AGV158" s="1135"/>
      <c r="AGW158" s="1135"/>
      <c r="AGX158" s="1135"/>
      <c r="AGY158" s="1135"/>
      <c r="AGZ158" s="1135"/>
      <c r="AHA158" s="1135"/>
      <c r="AHB158" s="1135"/>
      <c r="AHC158" s="1135"/>
      <c r="AHD158" s="1135"/>
      <c r="AHE158" s="1135"/>
      <c r="AHF158" s="1135"/>
      <c r="AHG158" s="1135"/>
      <c r="AHH158" s="1135"/>
      <c r="AHI158" s="1135"/>
      <c r="AHJ158" s="1135"/>
      <c r="AHK158" s="1135"/>
      <c r="AHL158" s="1135"/>
      <c r="AHM158" s="1135"/>
      <c r="AHN158" s="1135"/>
      <c r="AHO158" s="1135"/>
      <c r="AHP158" s="1135"/>
      <c r="AHQ158" s="1135"/>
      <c r="AHR158" s="1135"/>
      <c r="AHS158" s="1135"/>
      <c r="AHT158" s="1135"/>
      <c r="AHU158" s="1135"/>
      <c r="AHV158" s="1135"/>
      <c r="AHW158" s="1135"/>
      <c r="AHX158" s="1135"/>
      <c r="AHY158" s="1135"/>
      <c r="AHZ158" s="1135"/>
      <c r="AIA158" s="1135"/>
      <c r="AIB158" s="1135"/>
      <c r="AIC158" s="1135"/>
      <c r="AID158" s="1135"/>
      <c r="AIE158" s="1135"/>
      <c r="AIF158" s="1135"/>
      <c r="AIG158" s="1135"/>
      <c r="AIH158" s="1135"/>
      <c r="AII158" s="1135"/>
      <c r="AIJ158" s="1135"/>
      <c r="AIK158" s="1135"/>
      <c r="AIL158" s="1135"/>
      <c r="AIM158" s="1135"/>
      <c r="AIN158" s="1135"/>
      <c r="AIO158" s="1135"/>
      <c r="AIP158" s="1135"/>
      <c r="AIQ158" s="1135"/>
      <c r="AIR158" s="1135"/>
      <c r="AIS158" s="1135"/>
      <c r="AIT158" s="1135"/>
      <c r="AIU158" s="1135"/>
      <c r="AIV158" s="1135"/>
      <c r="AIW158" s="1135"/>
      <c r="AIX158" s="1135"/>
      <c r="AIY158" s="1135"/>
      <c r="AIZ158" s="1135"/>
      <c r="AJA158" s="1135"/>
      <c r="AJB158" s="1135"/>
      <c r="AJC158" s="1135"/>
      <c r="AJD158" s="1135"/>
      <c r="AJE158" s="1135"/>
      <c r="AJF158" s="1135"/>
      <c r="AJG158" s="1135"/>
      <c r="AJH158" s="1135"/>
      <c r="AJI158" s="1135"/>
      <c r="AJJ158" s="1135"/>
      <c r="AJK158" s="1135"/>
      <c r="AJL158" s="1135"/>
      <c r="AJM158" s="1135"/>
      <c r="AJN158" s="1135"/>
      <c r="AJO158" s="1135"/>
      <c r="AJP158" s="1135"/>
      <c r="AJQ158" s="1135"/>
      <c r="AJR158" s="1135"/>
      <c r="AJS158" s="1135"/>
      <c r="AJT158" s="1135"/>
      <c r="AJU158" s="1135"/>
      <c r="AJV158" s="1135"/>
      <c r="AJW158" s="1135"/>
      <c r="AJX158" s="1135"/>
      <c r="AJY158" s="1135"/>
      <c r="AJZ158" s="1135"/>
      <c r="AKA158" s="1135"/>
      <c r="AKB158" s="1135"/>
      <c r="AKC158" s="1135"/>
      <c r="AKD158" s="1135"/>
      <c r="AKE158" s="1135"/>
      <c r="AKF158" s="1135"/>
      <c r="AKG158" s="1135"/>
      <c r="AKH158" s="1135"/>
      <c r="AKI158" s="1135"/>
      <c r="AKJ158" s="1135"/>
      <c r="AKK158" s="1135"/>
      <c r="AKL158" s="1135"/>
      <c r="AKM158" s="1135"/>
      <c r="AKN158" s="1135"/>
      <c r="AKO158" s="1135"/>
      <c r="AKP158" s="1135"/>
      <c r="AKQ158" s="1135"/>
      <c r="AKR158" s="1135"/>
      <c r="AKS158" s="1135"/>
      <c r="AKT158" s="1135"/>
      <c r="AKU158" s="1135"/>
      <c r="AKV158" s="1135"/>
      <c r="AKW158" s="1135"/>
      <c r="AKX158" s="1135"/>
      <c r="AKY158" s="1135"/>
      <c r="AKZ158" s="1135"/>
      <c r="ALA158" s="1135"/>
      <c r="ALB158" s="1135"/>
      <c r="ALC158" s="1135"/>
      <c r="ALD158" s="1135"/>
      <c r="ALE158" s="1135"/>
      <c r="ALF158" s="1135"/>
      <c r="ALG158" s="1135"/>
      <c r="ALH158" s="1135"/>
      <c r="ALI158" s="1135"/>
      <c r="ALJ158" s="1135"/>
      <c r="ALK158" s="1135"/>
      <c r="ALL158" s="1135"/>
      <c r="ALM158" s="1135"/>
      <c r="ALN158" s="1135"/>
      <c r="ALO158" s="1135"/>
      <c r="ALP158" s="1135"/>
      <c r="ALQ158" s="1135"/>
      <c r="ALR158" s="1135"/>
      <c r="ALS158" s="1135"/>
      <c r="ALT158" s="1135"/>
      <c r="ALU158" s="1135"/>
      <c r="ALV158" s="1135"/>
      <c r="ALW158" s="1135"/>
      <c r="ALX158" s="1135"/>
      <c r="ALY158" s="1135"/>
      <c r="ALZ158" s="1135"/>
      <c r="AMA158" s="1135"/>
      <c r="AMB158" s="1135"/>
      <c r="AMC158" s="1135"/>
      <c r="AMD158" s="1135"/>
      <c r="AME158" s="1135"/>
      <c r="AMF158" s="1135"/>
      <c r="AMG158" s="1135"/>
      <c r="AMH158" s="1135"/>
      <c r="AMI158" s="1135"/>
      <c r="AMJ158" s="1135"/>
      <c r="AMK158" s="1135"/>
      <c r="AML158" s="1135"/>
      <c r="AMM158" s="1135"/>
      <c r="AMN158" s="1135"/>
      <c r="AMO158" s="1135"/>
      <c r="AMP158" s="1135"/>
      <c r="AMQ158" s="1135"/>
      <c r="AMR158" s="1135"/>
      <c r="AMS158" s="1135"/>
      <c r="AMT158" s="1135"/>
      <c r="AMU158" s="1135"/>
      <c r="AMV158" s="1135"/>
      <c r="AMW158" s="1135"/>
      <c r="AMX158" s="1135"/>
      <c r="AMY158" s="1135"/>
      <c r="AMZ158" s="1135"/>
      <c r="ANA158" s="1135"/>
      <c r="ANB158" s="1135"/>
      <c r="ANC158" s="1135"/>
      <c r="AND158" s="1135"/>
      <c r="ANE158" s="1135"/>
      <c r="ANF158" s="1135"/>
      <c r="ANG158" s="1135"/>
      <c r="ANH158" s="1135"/>
      <c r="ANI158" s="1135"/>
      <c r="ANJ158" s="1135"/>
      <c r="ANK158" s="1135"/>
      <c r="ANL158" s="1135"/>
      <c r="ANM158" s="1135"/>
      <c r="ANN158" s="1135"/>
      <c r="ANO158" s="1135"/>
      <c r="ANP158" s="1135"/>
      <c r="ANQ158" s="1135"/>
      <c r="ANR158" s="1135"/>
      <c r="ANS158" s="1135"/>
      <c r="ANT158" s="1135"/>
      <c r="ANU158" s="1135"/>
      <c r="ANV158" s="1135"/>
      <c r="ANW158" s="1135"/>
      <c r="ANX158" s="1135"/>
      <c r="ANY158" s="1135"/>
      <c r="ANZ158" s="1135"/>
      <c r="AOA158" s="1135"/>
      <c r="AOB158" s="1135"/>
      <c r="AOC158" s="1135"/>
      <c r="AOD158" s="1135"/>
      <c r="AOE158" s="1135"/>
      <c r="AOF158" s="1135"/>
      <c r="AOG158" s="1135"/>
      <c r="AOH158" s="1135"/>
      <c r="AOI158" s="1135"/>
      <c r="AOJ158" s="1135"/>
      <c r="AOK158" s="1135"/>
      <c r="AOL158" s="1135"/>
      <c r="AOM158" s="1135"/>
      <c r="AON158" s="1135"/>
      <c r="AOO158" s="1135"/>
      <c r="AOP158" s="1135"/>
      <c r="AOQ158" s="1135"/>
      <c r="AOR158" s="1135"/>
      <c r="AOS158" s="1135"/>
      <c r="AOT158" s="1135"/>
      <c r="AOU158" s="1135"/>
      <c r="AOV158" s="1135"/>
      <c r="AOW158" s="1135"/>
      <c r="AOX158" s="1135"/>
      <c r="AOY158" s="1135"/>
      <c r="AOZ158" s="1135"/>
      <c r="APA158" s="1135"/>
      <c r="APB158" s="1135"/>
      <c r="APC158" s="1135"/>
      <c r="APD158" s="1135"/>
      <c r="APE158" s="1135"/>
      <c r="APF158" s="1135"/>
      <c r="APG158" s="1135"/>
      <c r="APH158" s="1135"/>
      <c r="API158" s="1135"/>
      <c r="APJ158" s="1135"/>
      <c r="APK158" s="1135"/>
      <c r="APL158" s="1135"/>
      <c r="APM158" s="1135"/>
      <c r="APN158" s="1135"/>
      <c r="APO158" s="1135"/>
      <c r="APP158" s="1135"/>
      <c r="APQ158" s="1135"/>
      <c r="APR158" s="1135"/>
      <c r="APS158" s="1135"/>
      <c r="APT158" s="1135"/>
      <c r="APU158" s="1135"/>
      <c r="APV158" s="1135"/>
      <c r="APW158" s="1135"/>
      <c r="APX158" s="1135"/>
      <c r="APY158" s="1135"/>
      <c r="APZ158" s="1135"/>
      <c r="AQA158" s="1135"/>
      <c r="AQB158" s="1135"/>
      <c r="AQC158" s="1135"/>
      <c r="AQD158" s="1135"/>
      <c r="AQE158" s="1135"/>
      <c r="AQF158" s="1135"/>
      <c r="AQG158" s="1135"/>
      <c r="AQH158" s="1135"/>
      <c r="AQI158" s="1135"/>
      <c r="AQJ158" s="1135"/>
      <c r="AQK158" s="1135"/>
      <c r="AQL158" s="1135"/>
      <c r="AQM158" s="1135"/>
      <c r="AQN158" s="1135"/>
      <c r="AQO158" s="1135"/>
      <c r="AQP158" s="1135"/>
      <c r="AQQ158" s="1135"/>
      <c r="AQR158" s="1135"/>
      <c r="AQS158" s="1135"/>
      <c r="AQT158" s="1135"/>
      <c r="AQU158" s="1135"/>
      <c r="AQV158" s="1135"/>
      <c r="AQW158" s="1135"/>
      <c r="AQX158" s="1135"/>
      <c r="AQY158" s="1135"/>
      <c r="AQZ158" s="1135"/>
      <c r="ARA158" s="1135"/>
      <c r="ARB158" s="1135"/>
      <c r="ARC158" s="1135"/>
      <c r="ARD158" s="1135"/>
      <c r="ARE158" s="1135"/>
      <c r="ARF158" s="1135"/>
      <c r="ARG158" s="1135"/>
      <c r="ARH158" s="1135"/>
      <c r="ARI158" s="1135"/>
      <c r="ARJ158" s="1135"/>
      <c r="ARK158" s="1135"/>
      <c r="ARL158" s="1135"/>
      <c r="ARM158" s="1135"/>
      <c r="ARN158" s="1135"/>
      <c r="ARO158" s="1135"/>
      <c r="ARP158" s="1135"/>
      <c r="ARQ158" s="1135"/>
      <c r="ARR158" s="1135"/>
      <c r="ARS158" s="1135"/>
      <c r="ART158" s="1135"/>
      <c r="ARU158" s="1135"/>
      <c r="ARV158" s="1135"/>
      <c r="ARW158" s="1135"/>
      <c r="ARX158" s="1135"/>
      <c r="ARY158" s="1135"/>
      <c r="ARZ158" s="1135"/>
      <c r="ASA158" s="1135"/>
      <c r="ASB158" s="1135"/>
      <c r="ASC158" s="1135"/>
      <c r="ASD158" s="1135"/>
      <c r="ASE158" s="1135"/>
      <c r="ASF158" s="1135"/>
      <c r="ASG158" s="1135"/>
      <c r="ASH158" s="1135"/>
      <c r="ASI158" s="1135"/>
      <c r="ASJ158" s="1135"/>
      <c r="ASK158" s="1135"/>
      <c r="ASL158" s="1135"/>
      <c r="ASM158" s="1135"/>
      <c r="ASN158" s="1135"/>
      <c r="ASO158" s="1135"/>
      <c r="ASP158" s="1135"/>
      <c r="ASQ158" s="1135"/>
      <c r="ASR158" s="1135"/>
      <c r="ASS158" s="1135"/>
      <c r="AST158" s="1135"/>
      <c r="ASU158" s="1135"/>
      <c r="ASV158" s="1135"/>
      <c r="ASW158" s="1135"/>
      <c r="ASX158" s="1135"/>
      <c r="ASY158" s="1135"/>
      <c r="ASZ158" s="1135"/>
      <c r="ATA158" s="1135"/>
      <c r="ATB158" s="1135"/>
      <c r="ATC158" s="1135"/>
      <c r="ATD158" s="1135"/>
      <c r="ATE158" s="1135"/>
      <c r="ATF158" s="1135"/>
      <c r="ATG158" s="1135"/>
      <c r="ATH158" s="1135"/>
      <c r="ATI158" s="1135"/>
      <c r="ATJ158" s="1135"/>
      <c r="ATK158" s="1135"/>
      <c r="ATL158" s="1135"/>
      <c r="ATM158" s="1135"/>
      <c r="ATN158" s="1135"/>
      <c r="ATO158" s="1135"/>
      <c r="ATP158" s="1135"/>
      <c r="ATQ158" s="1135"/>
      <c r="ATR158" s="1135"/>
      <c r="ATS158" s="1135"/>
      <c r="ATT158" s="1135"/>
      <c r="ATU158" s="1135"/>
      <c r="ATV158" s="1135"/>
      <c r="ATW158" s="1135"/>
      <c r="ATX158" s="1135"/>
      <c r="ATY158" s="1135"/>
      <c r="ATZ158" s="1135"/>
      <c r="AUA158" s="1135"/>
      <c r="AUB158" s="1135"/>
      <c r="AUC158" s="1135"/>
      <c r="AUD158" s="1135"/>
      <c r="AUE158" s="1135"/>
      <c r="AUF158" s="1135"/>
      <c r="AUG158" s="1135"/>
      <c r="AUH158" s="1135"/>
      <c r="AUI158" s="1135"/>
      <c r="AUJ158" s="1135"/>
      <c r="AUK158" s="1135"/>
      <c r="AUL158" s="1135"/>
      <c r="AUM158" s="1135"/>
      <c r="AUN158" s="1135"/>
      <c r="AUO158" s="1135"/>
      <c r="AUP158" s="1135"/>
      <c r="AUQ158" s="1135"/>
      <c r="AUR158" s="1135"/>
      <c r="AUS158" s="1135"/>
      <c r="AUT158" s="1135"/>
      <c r="AUU158" s="1135"/>
      <c r="AUV158" s="1135"/>
      <c r="AUW158" s="1135"/>
      <c r="AUX158" s="1135"/>
      <c r="AUY158" s="1135"/>
      <c r="AUZ158" s="1135"/>
      <c r="AVA158" s="1135"/>
      <c r="AVB158" s="1135"/>
      <c r="AVC158" s="1135"/>
      <c r="AVD158" s="1135"/>
      <c r="AVE158" s="1135"/>
      <c r="AVF158" s="1135"/>
      <c r="AVG158" s="1135"/>
      <c r="AVH158" s="1135"/>
      <c r="AVI158" s="1135"/>
      <c r="AVJ158" s="1135"/>
      <c r="AVK158" s="1135"/>
      <c r="AVL158" s="1135"/>
      <c r="AVM158" s="1135"/>
      <c r="AVN158" s="1135"/>
      <c r="AVO158" s="1135"/>
      <c r="AVP158" s="1135"/>
      <c r="AVQ158" s="1135"/>
      <c r="AVR158" s="1135"/>
      <c r="AVS158" s="1135"/>
      <c r="AVT158" s="1135"/>
      <c r="AVU158" s="1135"/>
      <c r="AVV158" s="1135"/>
      <c r="AVW158" s="1135"/>
      <c r="AVX158" s="1135"/>
      <c r="AVY158" s="1135"/>
      <c r="AVZ158" s="1135"/>
      <c r="AWA158" s="1135"/>
      <c r="AWB158" s="1135"/>
      <c r="AWC158" s="1135"/>
      <c r="AWD158" s="1135"/>
      <c r="AWE158" s="1135"/>
      <c r="AWF158" s="1135"/>
      <c r="AWG158" s="1135"/>
      <c r="AWH158" s="1135"/>
      <c r="AWI158" s="1135"/>
      <c r="AWJ158" s="1135"/>
      <c r="AWK158" s="1135"/>
      <c r="AWL158" s="1135"/>
      <c r="AWM158" s="1135"/>
      <c r="AWN158" s="1135"/>
      <c r="AWO158" s="1135"/>
      <c r="AWP158" s="1135"/>
      <c r="AWQ158" s="1135"/>
      <c r="AWR158" s="1135"/>
      <c r="AWS158" s="1135"/>
      <c r="AWT158" s="1135"/>
      <c r="AWU158" s="1135"/>
      <c r="AWV158" s="1135"/>
      <c r="AWW158" s="1135"/>
      <c r="AWX158" s="1135"/>
      <c r="AWY158" s="1135"/>
      <c r="AWZ158" s="1135"/>
      <c r="AXA158" s="1135"/>
      <c r="AXB158" s="1135"/>
      <c r="AXC158" s="1135"/>
      <c r="AXD158" s="1135"/>
      <c r="AXE158" s="1135"/>
      <c r="AXF158" s="1135"/>
      <c r="AXG158" s="1135"/>
      <c r="AXH158" s="1135"/>
      <c r="AXI158" s="1135"/>
      <c r="AXJ158" s="1135"/>
      <c r="AXK158" s="1135"/>
      <c r="AXL158" s="1135"/>
      <c r="AXM158" s="1135"/>
      <c r="AXN158" s="1135"/>
      <c r="AXO158" s="1135"/>
      <c r="AXP158" s="1135"/>
      <c r="AXQ158" s="1135"/>
      <c r="AXR158" s="1135"/>
      <c r="AXS158" s="1135"/>
      <c r="AXT158" s="1135"/>
      <c r="AXU158" s="1135"/>
      <c r="AXV158" s="1135"/>
      <c r="AXW158" s="1135"/>
      <c r="AXX158" s="1135"/>
      <c r="AXY158" s="1135"/>
      <c r="AXZ158" s="1135"/>
      <c r="AYA158" s="1135"/>
      <c r="AYB158" s="1135"/>
      <c r="AYC158" s="1135"/>
      <c r="AYD158" s="1135"/>
      <c r="AYE158" s="1135"/>
      <c r="AYF158" s="1135"/>
      <c r="AYG158" s="1135"/>
      <c r="AYH158" s="1135"/>
      <c r="AYI158" s="1135"/>
      <c r="AYJ158" s="1135"/>
      <c r="AYK158" s="1135"/>
      <c r="AYL158" s="1135"/>
      <c r="AYM158" s="1135"/>
      <c r="AYN158" s="1135"/>
      <c r="AYO158" s="1135"/>
      <c r="AYP158" s="1135"/>
      <c r="AYQ158" s="1135"/>
      <c r="AYR158" s="1135"/>
      <c r="AYS158" s="1135"/>
      <c r="AYT158" s="1135"/>
      <c r="AYU158" s="1135"/>
      <c r="AYV158" s="1135"/>
      <c r="AYW158" s="1135"/>
      <c r="AYX158" s="1135"/>
      <c r="AYY158" s="1135"/>
      <c r="AYZ158" s="1135"/>
      <c r="AZA158" s="1135"/>
      <c r="AZB158" s="1135"/>
      <c r="AZC158" s="1135"/>
      <c r="AZD158" s="1135"/>
      <c r="AZE158" s="1135"/>
      <c r="AZF158" s="1135"/>
      <c r="AZG158" s="1135"/>
      <c r="AZH158" s="1135"/>
      <c r="AZI158" s="1135"/>
      <c r="AZJ158" s="1135"/>
      <c r="AZK158" s="1135"/>
      <c r="AZL158" s="1135"/>
      <c r="AZM158" s="1135"/>
      <c r="AZN158" s="1135"/>
      <c r="AZO158" s="1135"/>
      <c r="AZP158" s="1135"/>
      <c r="AZQ158" s="1135"/>
      <c r="AZR158" s="1135"/>
      <c r="AZS158" s="1135"/>
      <c r="AZT158" s="1135"/>
      <c r="AZU158" s="1135"/>
      <c r="AZV158" s="1135"/>
      <c r="AZW158" s="1135"/>
      <c r="AZX158" s="1135"/>
      <c r="AZY158" s="1135"/>
      <c r="AZZ158" s="1135"/>
      <c r="BAA158" s="1135"/>
      <c r="BAB158" s="1135"/>
      <c r="BAC158" s="1135"/>
      <c r="BAD158" s="1135"/>
      <c r="BAE158" s="1135"/>
      <c r="BAF158" s="1135"/>
      <c r="BAG158" s="1135"/>
      <c r="BAH158" s="1135"/>
      <c r="BAI158" s="1135"/>
      <c r="BAJ158" s="1135"/>
      <c r="BAK158" s="1135"/>
      <c r="BAL158" s="1135"/>
      <c r="BAM158" s="1135"/>
      <c r="BAN158" s="1135"/>
      <c r="BAO158" s="1135"/>
      <c r="BAP158" s="1135"/>
      <c r="BAQ158" s="1135"/>
      <c r="BAR158" s="1135"/>
      <c r="BAS158" s="1135"/>
      <c r="BAT158" s="1135"/>
      <c r="BAU158" s="1135"/>
      <c r="BAV158" s="1135"/>
      <c r="BAW158" s="1135"/>
      <c r="BAX158" s="1135"/>
      <c r="BAY158" s="1135"/>
      <c r="BAZ158" s="1135"/>
      <c r="BBA158" s="1135"/>
      <c r="BBB158" s="1135"/>
      <c r="BBC158" s="1135"/>
      <c r="BBD158" s="1135"/>
      <c r="BBE158" s="1135"/>
      <c r="BBF158" s="1135"/>
      <c r="BBG158" s="1135"/>
      <c r="BBH158" s="1135"/>
      <c r="BBI158" s="1135"/>
      <c r="BBJ158" s="1135"/>
      <c r="BBK158" s="1135"/>
      <c r="BBL158" s="1135"/>
      <c r="BBM158" s="1135"/>
      <c r="BBN158" s="1135"/>
      <c r="BBO158" s="1135"/>
      <c r="BBP158" s="1135"/>
      <c r="BBQ158" s="1135"/>
      <c r="BBR158" s="1135"/>
      <c r="BBS158" s="1135"/>
      <c r="BBT158" s="1135"/>
      <c r="BBU158" s="1135"/>
      <c r="BBV158" s="1135"/>
      <c r="BBW158" s="1135"/>
      <c r="BBX158" s="1135"/>
      <c r="BBY158" s="1135"/>
      <c r="BBZ158" s="1135"/>
      <c r="BCA158" s="1135"/>
      <c r="BCB158" s="1135"/>
      <c r="BCC158" s="1135"/>
      <c r="BCD158" s="1135"/>
      <c r="BCE158" s="1135"/>
      <c r="BCF158" s="1135"/>
      <c r="BCG158" s="1135"/>
      <c r="BCH158" s="1135"/>
      <c r="BCI158" s="1135"/>
      <c r="BCJ158" s="1135"/>
      <c r="BCK158" s="1135"/>
      <c r="BCL158" s="1135"/>
      <c r="BCM158" s="1135"/>
      <c r="BCN158" s="1135"/>
      <c r="BCO158" s="1135"/>
      <c r="BCP158" s="1135"/>
      <c r="BCQ158" s="1135"/>
      <c r="BCR158" s="1135"/>
      <c r="BCS158" s="1135"/>
      <c r="BCT158" s="1135"/>
      <c r="BCU158" s="1135"/>
      <c r="BCV158" s="1135"/>
      <c r="BCW158" s="1135"/>
      <c r="BCX158" s="1135"/>
      <c r="BCY158" s="1135"/>
      <c r="BCZ158" s="1135"/>
      <c r="BDA158" s="1135"/>
      <c r="BDB158" s="1135"/>
      <c r="BDC158" s="1135"/>
      <c r="BDD158" s="1135"/>
      <c r="BDE158" s="1135"/>
      <c r="BDF158" s="1135"/>
      <c r="BDG158" s="1135"/>
      <c r="BDH158" s="1135"/>
      <c r="BDI158" s="1135"/>
      <c r="BDJ158" s="1135"/>
      <c r="BDK158" s="1135"/>
      <c r="BDL158" s="1135"/>
      <c r="BDM158" s="1135"/>
      <c r="BDN158" s="1135"/>
      <c r="BDO158" s="1135"/>
      <c r="BDP158" s="1135"/>
      <c r="BDQ158" s="1135"/>
      <c r="BDR158" s="1135"/>
      <c r="BDS158" s="1135"/>
      <c r="BDT158" s="1135"/>
      <c r="BDU158" s="1135"/>
      <c r="BDV158" s="1135"/>
      <c r="BDW158" s="1135"/>
      <c r="BDX158" s="1135"/>
      <c r="BDY158" s="1135"/>
      <c r="BDZ158" s="1135"/>
      <c r="BEA158" s="1135"/>
      <c r="BEB158" s="1135"/>
      <c r="BEC158" s="1135"/>
      <c r="BED158" s="1135"/>
      <c r="BEE158" s="1135"/>
      <c r="BEF158" s="1135"/>
      <c r="BEG158" s="1135"/>
      <c r="BEH158" s="1135"/>
      <c r="BEI158" s="1135"/>
      <c r="BEJ158" s="1135"/>
      <c r="BEK158" s="1135"/>
      <c r="BEL158" s="1135"/>
      <c r="BEM158" s="1135"/>
      <c r="BEN158" s="1135"/>
      <c r="BEO158" s="1135"/>
      <c r="BEP158" s="1135"/>
      <c r="BEQ158" s="1135"/>
      <c r="BER158" s="1135"/>
      <c r="BES158" s="1135"/>
      <c r="BET158" s="1135"/>
      <c r="BEU158" s="1135"/>
      <c r="BEV158" s="1135"/>
      <c r="BEW158" s="1135"/>
      <c r="BEX158" s="1135"/>
      <c r="BEY158" s="1135"/>
      <c r="BEZ158" s="1135"/>
      <c r="BFA158" s="1135"/>
      <c r="BFB158" s="1135"/>
      <c r="BFC158" s="1135"/>
      <c r="BFD158" s="1135"/>
      <c r="BFE158" s="1135"/>
      <c r="BFF158" s="1135"/>
      <c r="BFG158" s="1135"/>
      <c r="BFH158" s="1135"/>
      <c r="BFI158" s="1135"/>
      <c r="BFJ158" s="1135"/>
      <c r="BFK158" s="1135"/>
      <c r="BFL158" s="1135"/>
      <c r="BFM158" s="1135"/>
      <c r="BFN158" s="1135"/>
      <c r="BFO158" s="1135"/>
      <c r="BFP158" s="1135"/>
      <c r="BFQ158" s="1135"/>
      <c r="BFR158" s="1135"/>
      <c r="BFS158" s="1135"/>
      <c r="BFT158" s="1135"/>
      <c r="BFU158" s="1135"/>
      <c r="BFV158" s="1135"/>
      <c r="BFW158" s="1135"/>
      <c r="BFX158" s="1135"/>
      <c r="BFY158" s="1135"/>
      <c r="BFZ158" s="1135"/>
      <c r="BGA158" s="1135"/>
      <c r="BGB158" s="1135"/>
      <c r="BGC158" s="1135"/>
      <c r="BGD158" s="1135"/>
      <c r="BGE158" s="1135"/>
      <c r="BGF158" s="1135"/>
      <c r="BGG158" s="1135"/>
      <c r="BGH158" s="1135"/>
      <c r="BGI158" s="1135"/>
      <c r="BGJ158" s="1135"/>
      <c r="BGK158" s="1135"/>
      <c r="BGL158" s="1135"/>
      <c r="BGM158" s="1135"/>
      <c r="BGN158" s="1135"/>
      <c r="BGO158" s="1135"/>
      <c r="BGP158" s="1135"/>
      <c r="BGQ158" s="1135"/>
      <c r="BGR158" s="1135"/>
      <c r="BGS158" s="1135"/>
      <c r="BGT158" s="1135"/>
      <c r="BGU158" s="1135"/>
      <c r="BGV158" s="1135"/>
      <c r="BGW158" s="1135"/>
      <c r="BGX158" s="1135"/>
      <c r="BGY158" s="1135"/>
      <c r="BGZ158" s="1135"/>
      <c r="BHA158" s="1135"/>
      <c r="BHB158" s="1135"/>
      <c r="BHC158" s="1135"/>
      <c r="BHD158" s="1135"/>
      <c r="BHE158" s="1135"/>
      <c r="BHF158" s="1135"/>
      <c r="BHG158" s="1135"/>
      <c r="BHH158" s="1135"/>
      <c r="BHI158" s="1135"/>
      <c r="BHJ158" s="1135"/>
      <c r="BHK158" s="1135"/>
      <c r="BHL158" s="1135"/>
      <c r="BHM158" s="1135"/>
      <c r="BHN158" s="1135"/>
      <c r="BHO158" s="1135"/>
      <c r="BHP158" s="1135"/>
      <c r="BHQ158" s="1135"/>
      <c r="BHR158" s="1135"/>
      <c r="BHS158" s="1135"/>
      <c r="BHT158" s="1135"/>
      <c r="BHU158" s="1135"/>
      <c r="BHV158" s="1135"/>
      <c r="BHW158" s="1135"/>
      <c r="BHX158" s="1135"/>
      <c r="BHY158" s="1135"/>
      <c r="BHZ158" s="1135"/>
      <c r="BIA158" s="1135"/>
      <c r="BIB158" s="1135"/>
      <c r="BIC158" s="1135"/>
      <c r="BID158" s="1135"/>
      <c r="BIE158" s="1135"/>
      <c r="BIF158" s="1135"/>
      <c r="BIG158" s="1135"/>
      <c r="BIH158" s="1135"/>
      <c r="BII158" s="1135"/>
      <c r="BIJ158" s="1135"/>
      <c r="BIK158" s="1135"/>
      <c r="BIL158" s="1135"/>
      <c r="BIM158" s="1135"/>
      <c r="BIN158" s="1135"/>
      <c r="BIO158" s="1135"/>
      <c r="BIP158" s="1135"/>
      <c r="BIQ158" s="1135"/>
      <c r="BIR158" s="1135"/>
      <c r="BIS158" s="1135"/>
      <c r="BIT158" s="1135"/>
      <c r="BIU158" s="1135"/>
      <c r="BIV158" s="1135"/>
      <c r="BIW158" s="1135"/>
      <c r="BIX158" s="1135"/>
      <c r="BIY158" s="1135"/>
      <c r="BIZ158" s="1135"/>
      <c r="BJA158" s="1135"/>
      <c r="BJB158" s="1135"/>
      <c r="BJC158" s="1135"/>
      <c r="BJD158" s="1135"/>
      <c r="BJE158" s="1135"/>
      <c r="BJF158" s="1135"/>
      <c r="BJG158" s="1135"/>
      <c r="BJH158" s="1135"/>
      <c r="BJI158" s="1135"/>
      <c r="BJJ158" s="1135"/>
      <c r="BJK158" s="1135"/>
      <c r="BJL158" s="1135"/>
      <c r="BJM158" s="1135"/>
      <c r="BJN158" s="1135"/>
      <c r="BJO158" s="1135"/>
      <c r="BJP158" s="1135"/>
      <c r="BJQ158" s="1135"/>
      <c r="BJR158" s="1135"/>
      <c r="BJS158" s="1135"/>
      <c r="BJT158" s="1135"/>
      <c r="BJU158" s="1135"/>
      <c r="BJV158" s="1135"/>
      <c r="BJW158" s="1135"/>
      <c r="BJX158" s="1135"/>
      <c r="BJY158" s="1135"/>
      <c r="BJZ158" s="1135"/>
      <c r="BKA158" s="1135"/>
      <c r="BKB158" s="1135"/>
      <c r="BKC158" s="1135"/>
      <c r="BKD158" s="1135"/>
      <c r="BKE158" s="1135"/>
      <c r="BKF158" s="1135"/>
      <c r="BKG158" s="1135"/>
      <c r="BKH158" s="1135"/>
      <c r="BKI158" s="1135"/>
      <c r="BKJ158" s="1135"/>
      <c r="BKK158" s="1135"/>
      <c r="BKL158" s="1135"/>
      <c r="BKM158" s="1135"/>
      <c r="BKN158" s="1135"/>
      <c r="BKO158" s="1135"/>
      <c r="BKP158" s="1135"/>
      <c r="BKQ158" s="1135"/>
      <c r="BKR158" s="1135"/>
      <c r="BKS158" s="1135"/>
      <c r="BKT158" s="1135"/>
      <c r="BKU158" s="1135"/>
      <c r="BKV158" s="1135"/>
      <c r="BKW158" s="1135"/>
      <c r="BKX158" s="1135"/>
      <c r="BKY158" s="1135"/>
      <c r="BKZ158" s="1135"/>
      <c r="BLA158" s="1135"/>
      <c r="BLB158" s="1135"/>
      <c r="BLC158" s="1135"/>
      <c r="BLD158" s="1135"/>
      <c r="BLE158" s="1135"/>
      <c r="BLF158" s="1135"/>
      <c r="BLG158" s="1135"/>
      <c r="BLH158" s="1135"/>
      <c r="BLI158" s="1135"/>
      <c r="BLJ158" s="1135"/>
      <c r="BLK158" s="1135"/>
      <c r="BLL158" s="1135"/>
      <c r="BLM158" s="1135"/>
      <c r="BLN158" s="1135"/>
      <c r="BLO158" s="1135"/>
      <c r="BLP158" s="1135"/>
      <c r="BLQ158" s="1135"/>
      <c r="BLR158" s="1135"/>
      <c r="BLS158" s="1135"/>
      <c r="BLT158" s="1135"/>
      <c r="BLU158" s="1135"/>
      <c r="BLV158" s="1135"/>
      <c r="BLW158" s="1135"/>
      <c r="BLX158" s="1135"/>
      <c r="BLY158" s="1135"/>
      <c r="BLZ158" s="1135"/>
      <c r="BMA158" s="1135"/>
      <c r="BMB158" s="1135"/>
      <c r="BMC158" s="1135"/>
      <c r="BMD158" s="1135"/>
      <c r="BME158" s="1135"/>
      <c r="BMF158" s="1135"/>
      <c r="BMG158" s="1135"/>
      <c r="BMH158" s="1135"/>
      <c r="BMI158" s="1135"/>
      <c r="BMJ158" s="1135"/>
      <c r="BMK158" s="1135"/>
      <c r="BML158" s="1135"/>
      <c r="BMM158" s="1135"/>
      <c r="BMN158" s="1135"/>
      <c r="BMO158" s="1135"/>
      <c r="BMP158" s="1135"/>
      <c r="BMQ158" s="1135"/>
      <c r="BMR158" s="1135"/>
      <c r="BMS158" s="1135"/>
      <c r="BMT158" s="1135"/>
      <c r="BMU158" s="1135"/>
      <c r="BMV158" s="1135"/>
      <c r="BMW158" s="1135"/>
      <c r="BMX158" s="1135"/>
      <c r="BMY158" s="1135"/>
      <c r="BMZ158" s="1135"/>
      <c r="BNA158" s="1135"/>
      <c r="BNB158" s="1135"/>
      <c r="BNC158" s="1135"/>
      <c r="BND158" s="1135"/>
      <c r="BNE158" s="1135"/>
      <c r="BNF158" s="1135"/>
      <c r="BNG158" s="1135"/>
      <c r="BNH158" s="1135"/>
      <c r="BNI158" s="1135"/>
      <c r="BNJ158" s="1135"/>
      <c r="BNK158" s="1135"/>
      <c r="BNL158" s="1135"/>
      <c r="BNM158" s="1135"/>
      <c r="BNN158" s="1135"/>
      <c r="BNO158" s="1135"/>
      <c r="BNP158" s="1135"/>
      <c r="BNQ158" s="1135"/>
      <c r="BNR158" s="1135"/>
      <c r="BNS158" s="1135"/>
      <c r="BNT158" s="1135"/>
      <c r="BNU158" s="1135"/>
      <c r="BNV158" s="1135"/>
      <c r="BNW158" s="1135"/>
      <c r="BNX158" s="1135"/>
      <c r="BNY158" s="1135"/>
      <c r="BNZ158" s="1135"/>
      <c r="BOA158" s="1135"/>
      <c r="BOB158" s="1135"/>
      <c r="BOC158" s="1135"/>
      <c r="BOD158" s="1135"/>
      <c r="BOE158" s="1135"/>
      <c r="BOF158" s="1135"/>
      <c r="BOG158" s="1135"/>
      <c r="BOH158" s="1135"/>
      <c r="BOI158" s="1135"/>
      <c r="BOJ158" s="1135"/>
      <c r="BOK158" s="1135"/>
      <c r="BOL158" s="1135"/>
      <c r="BOM158" s="1135"/>
      <c r="BON158" s="1135"/>
      <c r="BOO158" s="1135"/>
      <c r="BOP158" s="1135"/>
      <c r="BOQ158" s="1135"/>
      <c r="BOR158" s="1135"/>
      <c r="BOS158" s="1135"/>
      <c r="BOT158" s="1135"/>
      <c r="BOU158" s="1135"/>
      <c r="BOV158" s="1135"/>
      <c r="BOW158" s="1135"/>
      <c r="BOX158" s="1135"/>
      <c r="BOY158" s="1135"/>
      <c r="BOZ158" s="1135"/>
      <c r="BPA158" s="1135"/>
      <c r="BPB158" s="1135"/>
      <c r="BPC158" s="1135"/>
      <c r="BPD158" s="1135"/>
      <c r="BPE158" s="1135"/>
      <c r="BPF158" s="1135"/>
      <c r="BPG158" s="1135"/>
      <c r="BPH158" s="1135"/>
      <c r="BPI158" s="1135"/>
      <c r="BPJ158" s="1135"/>
      <c r="BPK158" s="1135"/>
      <c r="BPL158" s="1135"/>
      <c r="BPM158" s="1135"/>
      <c r="BPN158" s="1135"/>
      <c r="BPO158" s="1135"/>
      <c r="BPP158" s="1135"/>
      <c r="BPQ158" s="1135"/>
      <c r="BPR158" s="1135"/>
      <c r="BPS158" s="1135"/>
      <c r="BPT158" s="1135"/>
      <c r="BPU158" s="1135"/>
      <c r="BPV158" s="1135"/>
      <c r="BPW158" s="1135"/>
      <c r="BPX158" s="1135"/>
      <c r="BPY158" s="1135"/>
      <c r="BPZ158" s="1135"/>
      <c r="BQA158" s="1135"/>
      <c r="BQB158" s="1135"/>
      <c r="BQC158" s="1135"/>
      <c r="BQD158" s="1135"/>
      <c r="BQE158" s="1135"/>
      <c r="BQF158" s="1135"/>
      <c r="BQG158" s="1135"/>
      <c r="BQH158" s="1135"/>
      <c r="BQI158" s="1135"/>
      <c r="BQJ158" s="1135"/>
      <c r="BQK158" s="1135"/>
      <c r="BQL158" s="1135"/>
      <c r="BQM158" s="1135"/>
      <c r="BQN158" s="1135"/>
      <c r="BQO158" s="1135"/>
      <c r="BQP158" s="1135"/>
      <c r="BQQ158" s="1135"/>
      <c r="BQR158" s="1135"/>
      <c r="BQS158" s="1135"/>
      <c r="BQT158" s="1135"/>
      <c r="BQU158" s="1135"/>
      <c r="BQV158" s="1135"/>
      <c r="BQW158" s="1135"/>
      <c r="BQX158" s="1135"/>
      <c r="BQY158" s="1135"/>
      <c r="BQZ158" s="1135"/>
      <c r="BRA158" s="1135"/>
      <c r="BRB158" s="1135"/>
      <c r="BRC158" s="1135"/>
      <c r="BRD158" s="1135"/>
      <c r="BRE158" s="1135"/>
      <c r="BRF158" s="1135"/>
      <c r="BRG158" s="1135"/>
      <c r="BRH158" s="1135"/>
      <c r="BRI158" s="1135"/>
      <c r="BRJ158" s="1135"/>
      <c r="BRK158" s="1135"/>
      <c r="BRL158" s="1135"/>
      <c r="BRM158" s="1135"/>
      <c r="BRN158" s="1135"/>
      <c r="BRO158" s="1135"/>
      <c r="BRP158" s="1135"/>
      <c r="BRQ158" s="1135"/>
      <c r="BRR158" s="1135"/>
      <c r="BRS158" s="1135"/>
      <c r="BRT158" s="1135"/>
      <c r="BRU158" s="1135"/>
      <c r="BRV158" s="1135"/>
      <c r="BRW158" s="1135"/>
      <c r="BRX158" s="1135"/>
      <c r="BRY158" s="1135"/>
      <c r="BRZ158" s="1135"/>
      <c r="BSA158" s="1135"/>
      <c r="BSB158" s="1135"/>
      <c r="BSC158" s="1135"/>
      <c r="BSD158" s="1135"/>
      <c r="BSE158" s="1135"/>
      <c r="BSF158" s="1135"/>
      <c r="BSG158" s="1135"/>
      <c r="BSH158" s="1135"/>
      <c r="BSI158" s="1135"/>
      <c r="BSJ158" s="1135"/>
      <c r="BSK158" s="1135"/>
      <c r="BSL158" s="1135"/>
      <c r="BSM158" s="1135"/>
      <c r="BSN158" s="1135"/>
      <c r="BSO158" s="1135"/>
      <c r="BSP158" s="1135"/>
      <c r="BSQ158" s="1135"/>
      <c r="BSR158" s="1135"/>
      <c r="BSS158" s="1135"/>
      <c r="BST158" s="1135"/>
      <c r="BSU158" s="1135"/>
      <c r="BSV158" s="1135"/>
      <c r="BSW158" s="1135"/>
      <c r="BSX158" s="1135"/>
      <c r="BSY158" s="1135"/>
      <c r="BSZ158" s="1135"/>
      <c r="BTA158" s="1135"/>
      <c r="BTB158" s="1135"/>
      <c r="BTC158" s="1135"/>
      <c r="BTD158" s="1135"/>
      <c r="BTE158" s="1135"/>
      <c r="BTF158" s="1135"/>
      <c r="BTG158" s="1135"/>
      <c r="BTH158" s="1135"/>
      <c r="BTI158" s="1135"/>
      <c r="BTJ158" s="1135"/>
      <c r="BTK158" s="1135"/>
      <c r="BTL158" s="1135"/>
      <c r="BTM158" s="1135"/>
      <c r="BTN158" s="1135"/>
      <c r="BTO158" s="1135"/>
      <c r="BTP158" s="1135"/>
      <c r="BTQ158" s="1135"/>
      <c r="BTR158" s="1135"/>
      <c r="BTS158" s="1135"/>
      <c r="BTT158" s="1135"/>
      <c r="BTU158" s="1135"/>
      <c r="BTV158" s="1135"/>
      <c r="BTW158" s="1135"/>
      <c r="BTX158" s="1135"/>
      <c r="BTY158" s="1135"/>
      <c r="BTZ158" s="1135"/>
      <c r="BUA158" s="1135"/>
      <c r="BUB158" s="1135"/>
      <c r="BUC158" s="1135"/>
      <c r="BUD158" s="1135"/>
      <c r="BUE158" s="1135"/>
      <c r="BUF158" s="1135"/>
      <c r="BUG158" s="1135"/>
      <c r="BUH158" s="1135"/>
      <c r="BUI158" s="1135"/>
      <c r="BUJ158" s="1135"/>
      <c r="BUK158" s="1135"/>
      <c r="BUL158" s="1135"/>
      <c r="BUM158" s="1135"/>
      <c r="BUN158" s="1135"/>
      <c r="BUO158" s="1135"/>
      <c r="BUP158" s="1135"/>
      <c r="BUQ158" s="1135"/>
      <c r="BUR158" s="1135"/>
      <c r="BUS158" s="1135"/>
      <c r="BUT158" s="1135"/>
      <c r="BUU158" s="1135"/>
      <c r="BUV158" s="1135"/>
      <c r="BUW158" s="1135"/>
      <c r="BUX158" s="1135"/>
      <c r="BUY158" s="1135"/>
      <c r="BUZ158" s="1135"/>
      <c r="BVA158" s="1135"/>
      <c r="BVB158" s="1135"/>
      <c r="BVC158" s="1135"/>
      <c r="BVD158" s="1135"/>
      <c r="BVE158" s="1135"/>
      <c r="BVF158" s="1135"/>
      <c r="BVG158" s="1135"/>
      <c r="BVH158" s="1135"/>
      <c r="BVI158" s="1135"/>
      <c r="BVJ158" s="1135"/>
      <c r="BVK158" s="1135"/>
      <c r="BVL158" s="1135"/>
      <c r="BVM158" s="1135"/>
      <c r="BVN158" s="1135"/>
      <c r="BVO158" s="1135"/>
      <c r="BVP158" s="1135"/>
      <c r="BVQ158" s="1135"/>
      <c r="BVR158" s="1135"/>
      <c r="BVS158" s="1135"/>
      <c r="BVT158" s="1135"/>
      <c r="BVU158" s="1135"/>
      <c r="BVV158" s="1135"/>
      <c r="BVW158" s="1135"/>
      <c r="BVX158" s="1135"/>
      <c r="BVY158" s="1135"/>
      <c r="BVZ158" s="1135"/>
      <c r="BWA158" s="1135"/>
      <c r="BWB158" s="1135"/>
      <c r="BWC158" s="1135"/>
      <c r="BWD158" s="1135"/>
      <c r="BWE158" s="1135"/>
      <c r="BWF158" s="1135"/>
      <c r="BWG158" s="1135"/>
      <c r="BWH158" s="1135"/>
      <c r="BWI158" s="1135"/>
      <c r="BWJ158" s="1135"/>
      <c r="BWK158" s="1135"/>
      <c r="BWL158" s="1135"/>
      <c r="BWM158" s="1135"/>
      <c r="BWN158" s="1135"/>
      <c r="BWO158" s="1135"/>
      <c r="BWP158" s="1135"/>
      <c r="BWQ158" s="1135"/>
      <c r="BWR158" s="1135"/>
      <c r="BWS158" s="1135"/>
      <c r="BWT158" s="1135"/>
      <c r="BWU158" s="1135"/>
      <c r="BWV158" s="1135"/>
      <c r="BWW158" s="1135"/>
      <c r="BWX158" s="1135"/>
      <c r="BWY158" s="1135"/>
      <c r="BWZ158" s="1135"/>
      <c r="BXA158" s="1135"/>
      <c r="BXB158" s="1135"/>
      <c r="BXC158" s="1135"/>
      <c r="BXD158" s="1135"/>
      <c r="BXE158" s="1135"/>
      <c r="BXF158" s="1135"/>
      <c r="BXG158" s="1135"/>
      <c r="BXH158" s="1135"/>
      <c r="BXI158" s="1135"/>
      <c r="BXJ158" s="1135"/>
      <c r="BXK158" s="1135"/>
      <c r="BXL158" s="1135"/>
      <c r="BXM158" s="1135"/>
      <c r="BXN158" s="1135"/>
      <c r="BXO158" s="1135"/>
      <c r="BXP158" s="1135"/>
      <c r="BXQ158" s="1135"/>
      <c r="BXR158" s="1135"/>
      <c r="BXS158" s="1135"/>
      <c r="BXT158" s="1135"/>
      <c r="BXU158" s="1135"/>
      <c r="BXV158" s="1135"/>
      <c r="BXW158" s="1135"/>
      <c r="BXX158" s="1135"/>
      <c r="BXY158" s="1135"/>
      <c r="BXZ158" s="1135"/>
      <c r="BYA158" s="1135"/>
      <c r="BYB158" s="1135"/>
      <c r="BYC158" s="1135"/>
      <c r="BYD158" s="1135"/>
      <c r="BYE158" s="1135"/>
      <c r="BYF158" s="1135"/>
      <c r="BYG158" s="1135"/>
      <c r="BYH158" s="1135"/>
      <c r="BYI158" s="1135"/>
      <c r="BYJ158" s="1135"/>
      <c r="BYK158" s="1135"/>
      <c r="BYL158" s="1135"/>
      <c r="BYM158" s="1135"/>
      <c r="BYN158" s="1135"/>
      <c r="BYO158" s="1135"/>
      <c r="BYP158" s="1135"/>
      <c r="BYQ158" s="1135"/>
      <c r="BYR158" s="1135"/>
      <c r="BYS158" s="1135"/>
      <c r="BYT158" s="1135"/>
      <c r="BYU158" s="1135"/>
      <c r="BYV158" s="1135"/>
      <c r="BYW158" s="1135"/>
      <c r="BYX158" s="1135"/>
      <c r="BYY158" s="1135"/>
      <c r="BYZ158" s="1135"/>
      <c r="BZA158" s="1135"/>
      <c r="BZB158" s="1135"/>
      <c r="BZC158" s="1135"/>
      <c r="BZD158" s="1135"/>
      <c r="BZE158" s="1135"/>
      <c r="BZF158" s="1135"/>
      <c r="BZG158" s="1135"/>
      <c r="BZH158" s="1135"/>
      <c r="BZI158" s="1135"/>
      <c r="BZJ158" s="1135"/>
      <c r="BZK158" s="1135"/>
      <c r="BZL158" s="1135"/>
      <c r="BZM158" s="1135"/>
      <c r="BZN158" s="1135"/>
      <c r="BZO158" s="1135"/>
      <c r="BZP158" s="1135"/>
      <c r="BZQ158" s="1135"/>
      <c r="BZR158" s="1135"/>
      <c r="BZS158" s="1135"/>
      <c r="BZT158" s="1135"/>
      <c r="BZU158" s="1135"/>
      <c r="BZV158" s="1135"/>
      <c r="BZW158" s="1135"/>
      <c r="BZX158" s="1135"/>
      <c r="BZY158" s="1135"/>
      <c r="BZZ158" s="1135"/>
      <c r="CAA158" s="1135"/>
      <c r="CAB158" s="1135"/>
      <c r="CAC158" s="1135"/>
      <c r="CAD158" s="1135"/>
      <c r="CAE158" s="1135"/>
      <c r="CAF158" s="1135"/>
      <c r="CAG158" s="1135"/>
      <c r="CAH158" s="1135"/>
      <c r="CAI158" s="1135"/>
      <c r="CAJ158" s="1135"/>
      <c r="CAK158" s="1135"/>
      <c r="CAL158" s="1135"/>
      <c r="CAM158" s="1135"/>
      <c r="CAN158" s="1135"/>
      <c r="CAO158" s="1135"/>
      <c r="CAP158" s="1135"/>
      <c r="CAQ158" s="1135"/>
      <c r="CAR158" s="1135"/>
      <c r="CAS158" s="1135"/>
      <c r="CAT158" s="1135"/>
      <c r="CAU158" s="1135"/>
      <c r="CAV158" s="1135"/>
      <c r="CAW158" s="1135"/>
      <c r="CAX158" s="1135"/>
      <c r="CAY158" s="1135"/>
      <c r="CAZ158" s="1135"/>
      <c r="CBA158" s="1135"/>
      <c r="CBB158" s="1135"/>
      <c r="CBC158" s="1135"/>
      <c r="CBD158" s="1135"/>
      <c r="CBE158" s="1135"/>
      <c r="CBF158" s="1135"/>
      <c r="CBG158" s="1135"/>
      <c r="CBH158" s="1135"/>
      <c r="CBI158" s="1135"/>
      <c r="CBJ158" s="1135"/>
      <c r="CBK158" s="1135"/>
      <c r="CBL158" s="1135"/>
      <c r="CBM158" s="1135"/>
      <c r="CBN158" s="1135"/>
      <c r="CBO158" s="1135"/>
      <c r="CBP158" s="1135"/>
      <c r="CBQ158" s="1135"/>
      <c r="CBR158" s="1135"/>
      <c r="CBS158" s="1135"/>
      <c r="CBT158" s="1135"/>
      <c r="CBU158" s="1135"/>
      <c r="CBV158" s="1135"/>
      <c r="CBW158" s="1135"/>
      <c r="CBX158" s="1135"/>
      <c r="CBY158" s="1135"/>
      <c r="CBZ158" s="1135"/>
      <c r="CCA158" s="1135"/>
      <c r="CCB158" s="1135"/>
      <c r="CCC158" s="1135"/>
      <c r="CCD158" s="1135"/>
      <c r="CCE158" s="1135"/>
      <c r="CCF158" s="1135"/>
      <c r="CCG158" s="1135"/>
      <c r="CCH158" s="1135"/>
      <c r="CCI158" s="1135"/>
      <c r="CCJ158" s="1135"/>
      <c r="CCK158" s="1135"/>
      <c r="CCL158" s="1135"/>
      <c r="CCM158" s="1135"/>
      <c r="CCN158" s="1135"/>
      <c r="CCO158" s="1135"/>
      <c r="CCP158" s="1135"/>
      <c r="CCQ158" s="1135"/>
      <c r="CCR158" s="1135"/>
      <c r="CCS158" s="1135"/>
      <c r="CCT158" s="1135"/>
      <c r="CCU158" s="1135"/>
      <c r="CCV158" s="1135"/>
      <c r="CCW158" s="1135"/>
      <c r="CCX158" s="1135"/>
      <c r="CCY158" s="1135"/>
      <c r="CCZ158" s="1135"/>
      <c r="CDA158" s="1135"/>
      <c r="CDB158" s="1135"/>
      <c r="CDC158" s="1135"/>
      <c r="CDD158" s="1135"/>
      <c r="CDE158" s="1135"/>
      <c r="CDF158" s="1135"/>
      <c r="CDG158" s="1135"/>
      <c r="CDH158" s="1135"/>
      <c r="CDI158" s="1135"/>
      <c r="CDJ158" s="1135"/>
      <c r="CDK158" s="1135"/>
      <c r="CDL158" s="1135"/>
      <c r="CDM158" s="1135"/>
      <c r="CDN158" s="1135"/>
      <c r="CDO158" s="1135"/>
      <c r="CDP158" s="1135"/>
      <c r="CDQ158" s="1135"/>
      <c r="CDR158" s="1135"/>
      <c r="CDS158" s="1135"/>
      <c r="CDT158" s="1135"/>
      <c r="CDU158" s="1135"/>
      <c r="CDV158" s="1135"/>
      <c r="CDW158" s="1135"/>
      <c r="CDX158" s="1135"/>
      <c r="CDY158" s="1135"/>
      <c r="CDZ158" s="1135"/>
      <c r="CEA158" s="1135"/>
      <c r="CEB158" s="1135"/>
      <c r="CEC158" s="1135"/>
      <c r="CED158" s="1135"/>
      <c r="CEE158" s="1135"/>
      <c r="CEF158" s="1135"/>
      <c r="CEG158" s="1135"/>
      <c r="CEH158" s="1135"/>
      <c r="CEI158" s="1135"/>
      <c r="CEJ158" s="1135"/>
      <c r="CEK158" s="1135"/>
      <c r="CEL158" s="1135"/>
      <c r="CEM158" s="1135"/>
      <c r="CEN158" s="1135"/>
      <c r="CEO158" s="1135"/>
      <c r="CEP158" s="1135"/>
      <c r="CEQ158" s="1135"/>
      <c r="CER158" s="1135"/>
      <c r="CES158" s="1135"/>
      <c r="CET158" s="1135"/>
      <c r="CEU158" s="1135"/>
      <c r="CEV158" s="1135"/>
      <c r="CEW158" s="1135"/>
      <c r="CEX158" s="1135"/>
      <c r="CEY158" s="1135"/>
      <c r="CEZ158" s="1135"/>
      <c r="CFA158" s="1135"/>
      <c r="CFB158" s="1135"/>
      <c r="CFC158" s="1135"/>
      <c r="CFD158" s="1135"/>
      <c r="CFE158" s="1135"/>
      <c r="CFF158" s="1135"/>
      <c r="CFG158" s="1135"/>
      <c r="CFH158" s="1135"/>
      <c r="CFI158" s="1135"/>
      <c r="CFJ158" s="1135"/>
      <c r="CFK158" s="1135"/>
      <c r="CFL158" s="1135"/>
      <c r="CFM158" s="1135"/>
      <c r="CFN158" s="1135"/>
      <c r="CFO158" s="1135"/>
      <c r="CFP158" s="1135"/>
      <c r="CFQ158" s="1135"/>
      <c r="CFR158" s="1135"/>
      <c r="CFS158" s="1135"/>
      <c r="CFT158" s="1135"/>
      <c r="CFU158" s="1135"/>
      <c r="CFV158" s="1135"/>
      <c r="CFW158" s="1135"/>
      <c r="CFX158" s="1135"/>
      <c r="CFY158" s="1135"/>
      <c r="CFZ158" s="1135"/>
      <c r="CGA158" s="1135"/>
      <c r="CGB158" s="1135"/>
      <c r="CGC158" s="1135"/>
      <c r="CGD158" s="1135"/>
      <c r="CGE158" s="1135"/>
      <c r="CGF158" s="1135"/>
      <c r="CGG158" s="1135"/>
      <c r="CGH158" s="1135"/>
      <c r="CGI158" s="1135"/>
      <c r="CGJ158" s="1135"/>
      <c r="CGK158" s="1135"/>
      <c r="CGL158" s="1135"/>
      <c r="CGM158" s="1135"/>
      <c r="CGN158" s="1135"/>
      <c r="CGO158" s="1135"/>
      <c r="CGP158" s="1135"/>
      <c r="CGQ158" s="1135"/>
      <c r="CGR158" s="1135"/>
      <c r="CGS158" s="1135"/>
      <c r="CGT158" s="1135"/>
      <c r="CGU158" s="1135"/>
      <c r="CGV158" s="1135"/>
      <c r="CGW158" s="1135"/>
      <c r="CGX158" s="1135"/>
      <c r="CGY158" s="1135"/>
      <c r="CGZ158" s="1135"/>
      <c r="CHA158" s="1135"/>
      <c r="CHB158" s="1135"/>
      <c r="CHC158" s="1135"/>
      <c r="CHD158" s="1135"/>
      <c r="CHE158" s="1135"/>
      <c r="CHF158" s="1135"/>
      <c r="CHG158" s="1135"/>
      <c r="CHH158" s="1135"/>
      <c r="CHI158" s="1135"/>
      <c r="CHJ158" s="1135"/>
      <c r="CHK158" s="1135"/>
      <c r="CHL158" s="1135"/>
      <c r="CHM158" s="1135"/>
      <c r="CHN158" s="1135"/>
      <c r="CHO158" s="1135"/>
      <c r="CHP158" s="1135"/>
      <c r="CHQ158" s="1135"/>
      <c r="CHR158" s="1135"/>
      <c r="CHS158" s="1135"/>
      <c r="CHT158" s="1135"/>
      <c r="CHU158" s="1135"/>
      <c r="CHV158" s="1135"/>
      <c r="CHW158" s="1135"/>
      <c r="CHX158" s="1135"/>
      <c r="CHY158" s="1135"/>
      <c r="CHZ158" s="1135"/>
      <c r="CIA158" s="1135"/>
      <c r="CIB158" s="1135"/>
      <c r="CIC158" s="1135"/>
      <c r="CID158" s="1135"/>
      <c r="CIE158" s="1135"/>
      <c r="CIF158" s="1135"/>
      <c r="CIG158" s="1135"/>
      <c r="CIH158" s="1135"/>
      <c r="CII158" s="1135"/>
      <c r="CIJ158" s="1135"/>
      <c r="CIK158" s="1135"/>
      <c r="CIL158" s="1135"/>
      <c r="CIM158" s="1135"/>
      <c r="CIN158" s="1135"/>
      <c r="CIO158" s="1135"/>
      <c r="CIP158" s="1135"/>
      <c r="CIQ158" s="1135"/>
      <c r="CIR158" s="1135"/>
      <c r="CIS158" s="1135"/>
      <c r="CIT158" s="1135"/>
      <c r="CIU158" s="1135"/>
      <c r="CIV158" s="1135"/>
      <c r="CIW158" s="1135"/>
      <c r="CIX158" s="1135"/>
      <c r="CIY158" s="1135"/>
      <c r="CIZ158" s="1135"/>
      <c r="CJA158" s="1135"/>
      <c r="CJB158" s="1135"/>
      <c r="CJC158" s="1135"/>
      <c r="CJD158" s="1135"/>
      <c r="CJE158" s="1135"/>
      <c r="CJF158" s="1135"/>
      <c r="CJG158" s="1135"/>
      <c r="CJH158" s="1135"/>
      <c r="CJI158" s="1135"/>
      <c r="CJJ158" s="1135"/>
      <c r="CJK158" s="1135"/>
      <c r="CJL158" s="1135"/>
      <c r="CJM158" s="1135"/>
      <c r="CJN158" s="1135"/>
      <c r="CJO158" s="1135"/>
      <c r="CJP158" s="1135"/>
      <c r="CJQ158" s="1135"/>
      <c r="CJR158" s="1135"/>
      <c r="CJS158" s="1135"/>
      <c r="CJT158" s="1135"/>
      <c r="CJU158" s="1135"/>
      <c r="CJV158" s="1135"/>
      <c r="CJW158" s="1135"/>
      <c r="CJX158" s="1135"/>
      <c r="CJY158" s="1135"/>
      <c r="CJZ158" s="1135"/>
      <c r="CKA158" s="1135"/>
      <c r="CKB158" s="1135"/>
      <c r="CKC158" s="1135"/>
      <c r="CKD158" s="1135"/>
      <c r="CKE158" s="1135"/>
      <c r="CKF158" s="1135"/>
      <c r="CKG158" s="1135"/>
      <c r="CKH158" s="1135"/>
      <c r="CKI158" s="1135"/>
      <c r="CKJ158" s="1135"/>
      <c r="CKK158" s="1135"/>
      <c r="CKL158" s="1135"/>
      <c r="CKM158" s="1135"/>
      <c r="CKN158" s="1135"/>
      <c r="CKO158" s="1135"/>
      <c r="CKP158" s="1135"/>
      <c r="CKQ158" s="1135"/>
      <c r="CKR158" s="1135"/>
      <c r="CKS158" s="1135"/>
      <c r="CKT158" s="1135"/>
      <c r="CKU158" s="1135"/>
      <c r="CKV158" s="1135"/>
      <c r="CKW158" s="1135"/>
      <c r="CKX158" s="1135"/>
      <c r="CKY158" s="1135"/>
      <c r="CKZ158" s="1135"/>
      <c r="CLA158" s="1135"/>
      <c r="CLB158" s="1135"/>
      <c r="CLC158" s="1135"/>
      <c r="CLD158" s="1135"/>
      <c r="CLE158" s="1135"/>
      <c r="CLF158" s="1135"/>
      <c r="CLG158" s="1135"/>
      <c r="CLH158" s="1135"/>
      <c r="CLI158" s="1135"/>
      <c r="CLJ158" s="1135"/>
      <c r="CLK158" s="1135"/>
      <c r="CLL158" s="1135"/>
      <c r="CLM158" s="1135"/>
      <c r="CLN158" s="1135"/>
      <c r="CLO158" s="1135"/>
      <c r="CLP158" s="1135"/>
      <c r="CLQ158" s="1135"/>
      <c r="CLR158" s="1135"/>
      <c r="CLS158" s="1135"/>
      <c r="CLT158" s="1135"/>
      <c r="CLU158" s="1135"/>
      <c r="CLV158" s="1135"/>
      <c r="CLW158" s="1135"/>
      <c r="CLX158" s="1135"/>
      <c r="CLY158" s="1135"/>
      <c r="CLZ158" s="1135"/>
      <c r="CMA158" s="1135"/>
      <c r="CMB158" s="1135"/>
      <c r="CMC158" s="1135"/>
      <c r="CMD158" s="1135"/>
      <c r="CME158" s="1135"/>
      <c r="CMF158" s="1135"/>
      <c r="CMG158" s="1135"/>
      <c r="CMH158" s="1135"/>
      <c r="CMI158" s="1135"/>
      <c r="CMJ158" s="1135"/>
      <c r="CMK158" s="1135"/>
      <c r="CML158" s="1135"/>
      <c r="CMM158" s="1135"/>
      <c r="CMN158" s="1135"/>
      <c r="CMO158" s="1135"/>
      <c r="CMP158" s="1135"/>
      <c r="CMQ158" s="1135"/>
      <c r="CMR158" s="1135"/>
      <c r="CMS158" s="1135"/>
      <c r="CMT158" s="1135"/>
      <c r="CMU158" s="1135"/>
      <c r="CMV158" s="1135"/>
      <c r="CMW158" s="1135"/>
      <c r="CMX158" s="1135"/>
      <c r="CMY158" s="1135"/>
      <c r="CMZ158" s="1135"/>
      <c r="CNA158" s="1135"/>
      <c r="CNB158" s="1135"/>
      <c r="CNC158" s="1135"/>
      <c r="CND158" s="1135"/>
      <c r="CNE158" s="1135"/>
      <c r="CNF158" s="1135"/>
      <c r="CNG158" s="1135"/>
      <c r="CNH158" s="1135"/>
      <c r="CNI158" s="1135"/>
      <c r="CNJ158" s="1135"/>
      <c r="CNK158" s="1135"/>
      <c r="CNL158" s="1135"/>
      <c r="CNM158" s="1135"/>
      <c r="CNN158" s="1135"/>
      <c r="CNO158" s="1135"/>
      <c r="CNP158" s="1135"/>
      <c r="CNQ158" s="1135"/>
      <c r="CNR158" s="1135"/>
      <c r="CNS158" s="1135"/>
      <c r="CNT158" s="1135"/>
      <c r="CNU158" s="1135"/>
      <c r="CNV158" s="1135"/>
      <c r="CNW158" s="1135"/>
      <c r="CNX158" s="1135"/>
      <c r="CNY158" s="1135"/>
      <c r="CNZ158" s="1135"/>
      <c r="COA158" s="1135"/>
      <c r="COB158" s="1135"/>
      <c r="COC158" s="1135"/>
      <c r="COD158" s="1135"/>
      <c r="COE158" s="1135"/>
      <c r="COF158" s="1135"/>
      <c r="COG158" s="1135"/>
      <c r="COH158" s="1135"/>
      <c r="COI158" s="1135"/>
      <c r="COJ158" s="1135"/>
      <c r="COK158" s="1135"/>
      <c r="COL158" s="1135"/>
      <c r="COM158" s="1135"/>
      <c r="CON158" s="1135"/>
      <c r="COO158" s="1135"/>
      <c r="COP158" s="1135"/>
      <c r="COQ158" s="1135"/>
      <c r="COR158" s="1135"/>
      <c r="COS158" s="1135"/>
      <c r="COT158" s="1135"/>
      <c r="COU158" s="1135"/>
      <c r="COV158" s="1135"/>
      <c r="COW158" s="1135"/>
      <c r="COX158" s="1135"/>
      <c r="COY158" s="1135"/>
      <c r="COZ158" s="1135"/>
      <c r="CPA158" s="1135"/>
      <c r="CPB158" s="1135"/>
      <c r="CPC158" s="1135"/>
      <c r="CPD158" s="1135"/>
      <c r="CPE158" s="1135"/>
      <c r="CPF158" s="1135"/>
      <c r="CPG158" s="1135"/>
      <c r="CPH158" s="1135"/>
      <c r="CPI158" s="1135"/>
      <c r="CPJ158" s="1135"/>
      <c r="CPK158" s="1135"/>
      <c r="CPL158" s="1135"/>
      <c r="CPM158" s="1135"/>
      <c r="CPN158" s="1135"/>
      <c r="CPO158" s="1135"/>
      <c r="CPP158" s="1135"/>
      <c r="CPQ158" s="1135"/>
      <c r="CPR158" s="1135"/>
      <c r="CPS158" s="1135"/>
      <c r="CPT158" s="1135"/>
      <c r="CPU158" s="1135"/>
      <c r="CPV158" s="1135"/>
      <c r="CPW158" s="1135"/>
      <c r="CPX158" s="1135"/>
      <c r="CPY158" s="1135"/>
      <c r="CPZ158" s="1135"/>
      <c r="CQA158" s="1135"/>
      <c r="CQB158" s="1135"/>
      <c r="CQC158" s="1135"/>
      <c r="CQD158" s="1135"/>
      <c r="CQE158" s="1135"/>
      <c r="CQF158" s="1135"/>
      <c r="CQG158" s="1135"/>
      <c r="CQH158" s="1135"/>
      <c r="CQI158" s="1135"/>
      <c r="CQJ158" s="1135"/>
      <c r="CQK158" s="1135"/>
      <c r="CQL158" s="1135"/>
      <c r="CQM158" s="1135"/>
      <c r="CQN158" s="1135"/>
      <c r="CQO158" s="1135"/>
      <c r="CQP158" s="1135"/>
      <c r="CQQ158" s="1135"/>
      <c r="CQR158" s="1135"/>
      <c r="CQS158" s="1135"/>
      <c r="CQT158" s="1135"/>
      <c r="CQU158" s="1135"/>
      <c r="CQV158" s="1135"/>
      <c r="CQW158" s="1135"/>
      <c r="CQX158" s="1135"/>
      <c r="CQY158" s="1135"/>
      <c r="CQZ158" s="1135"/>
      <c r="CRA158" s="1135"/>
      <c r="CRB158" s="1135"/>
      <c r="CRC158" s="1135"/>
      <c r="CRD158" s="1135"/>
      <c r="CRE158" s="1135"/>
      <c r="CRF158" s="1135"/>
      <c r="CRG158" s="1135"/>
      <c r="CRH158" s="1135"/>
      <c r="CRI158" s="1135"/>
      <c r="CRJ158" s="1135"/>
      <c r="CRK158" s="1135"/>
      <c r="CRL158" s="1135"/>
      <c r="CRM158" s="1135"/>
      <c r="CRN158" s="1135"/>
      <c r="CRO158" s="1135"/>
      <c r="CRP158" s="1135"/>
      <c r="CRQ158" s="1135"/>
      <c r="CRR158" s="1135"/>
      <c r="CRS158" s="1135"/>
      <c r="CRT158" s="1135"/>
      <c r="CRU158" s="1135"/>
      <c r="CRV158" s="1135"/>
      <c r="CRW158" s="1135"/>
      <c r="CRX158" s="1135"/>
      <c r="CRY158" s="1135"/>
      <c r="CRZ158" s="1135"/>
      <c r="CSA158" s="1135"/>
      <c r="CSB158" s="1135"/>
      <c r="CSC158" s="1135"/>
      <c r="CSD158" s="1135"/>
      <c r="CSE158" s="1135"/>
      <c r="CSF158" s="1135"/>
      <c r="CSG158" s="1135"/>
      <c r="CSH158" s="1135"/>
      <c r="CSI158" s="1135"/>
      <c r="CSJ158" s="1135"/>
      <c r="CSK158" s="1135"/>
      <c r="CSL158" s="1135"/>
      <c r="CSM158" s="1135"/>
      <c r="CSN158" s="1135"/>
      <c r="CSO158" s="1135"/>
      <c r="CSP158" s="1135"/>
      <c r="CSQ158" s="1135"/>
      <c r="CSR158" s="1135"/>
      <c r="CSS158" s="1135"/>
      <c r="CST158" s="1135"/>
      <c r="CSU158" s="1135"/>
      <c r="CSV158" s="1135"/>
      <c r="CSW158" s="1135"/>
      <c r="CSX158" s="1135"/>
      <c r="CSY158" s="1135"/>
      <c r="CSZ158" s="1135"/>
      <c r="CTA158" s="1135"/>
      <c r="CTB158" s="1135"/>
      <c r="CTC158" s="1135"/>
      <c r="CTD158" s="1135"/>
      <c r="CTE158" s="1135"/>
      <c r="CTF158" s="1135"/>
      <c r="CTG158" s="1135"/>
      <c r="CTH158" s="1135"/>
      <c r="CTI158" s="1135"/>
      <c r="CTJ158" s="1135"/>
      <c r="CTK158" s="1135"/>
      <c r="CTL158" s="1135"/>
      <c r="CTM158" s="1135"/>
      <c r="CTN158" s="1135"/>
      <c r="CTO158" s="1135"/>
      <c r="CTP158" s="1135"/>
      <c r="CTQ158" s="1135"/>
      <c r="CTR158" s="1135"/>
      <c r="CTS158" s="1135"/>
      <c r="CTT158" s="1135"/>
      <c r="CTU158" s="1135"/>
      <c r="CTV158" s="1135"/>
      <c r="CTW158" s="1135"/>
      <c r="CTX158" s="1135"/>
      <c r="CTY158" s="1135"/>
      <c r="CTZ158" s="1135"/>
      <c r="CUA158" s="1135"/>
      <c r="CUB158" s="1135"/>
      <c r="CUC158" s="1135"/>
      <c r="CUD158" s="1135"/>
      <c r="CUE158" s="1135"/>
      <c r="CUF158" s="1135"/>
      <c r="CUG158" s="1135"/>
      <c r="CUH158" s="1135"/>
      <c r="CUI158" s="1135"/>
      <c r="CUJ158" s="1135"/>
      <c r="CUK158" s="1135"/>
      <c r="CUL158" s="1135"/>
      <c r="CUM158" s="1135"/>
      <c r="CUN158" s="1135"/>
      <c r="CUO158" s="1135"/>
      <c r="CUP158" s="1135"/>
      <c r="CUQ158" s="1135"/>
      <c r="CUR158" s="1135"/>
      <c r="CUS158" s="1135"/>
      <c r="CUT158" s="1135"/>
      <c r="CUU158" s="1135"/>
      <c r="CUV158" s="1135"/>
      <c r="CUW158" s="1135"/>
      <c r="CUX158" s="1135"/>
      <c r="CUY158" s="1135"/>
      <c r="CUZ158" s="1135"/>
      <c r="CVA158" s="1135"/>
      <c r="CVB158" s="1135"/>
      <c r="CVC158" s="1135"/>
      <c r="CVD158" s="1135"/>
      <c r="CVE158" s="1135"/>
      <c r="CVF158" s="1135"/>
      <c r="CVG158" s="1135"/>
      <c r="CVH158" s="1135"/>
      <c r="CVI158" s="1135"/>
      <c r="CVJ158" s="1135"/>
      <c r="CVK158" s="1135"/>
      <c r="CVL158" s="1135"/>
      <c r="CVM158" s="1135"/>
      <c r="CVN158" s="1135"/>
      <c r="CVO158" s="1135"/>
      <c r="CVP158" s="1135"/>
      <c r="CVQ158" s="1135"/>
      <c r="CVR158" s="1135"/>
      <c r="CVS158" s="1135"/>
      <c r="CVT158" s="1135"/>
      <c r="CVU158" s="1135"/>
      <c r="CVV158" s="1135"/>
      <c r="CVW158" s="1135"/>
      <c r="CVX158" s="1135"/>
      <c r="CVY158" s="1135"/>
      <c r="CVZ158" s="1135"/>
      <c r="CWA158" s="1135"/>
      <c r="CWB158" s="1135"/>
      <c r="CWC158" s="1135"/>
      <c r="CWD158" s="1135"/>
      <c r="CWE158" s="1135"/>
      <c r="CWF158" s="1135"/>
      <c r="CWG158" s="1135"/>
      <c r="CWH158" s="1135"/>
      <c r="CWI158" s="1135"/>
      <c r="CWJ158" s="1135"/>
      <c r="CWK158" s="1135"/>
      <c r="CWL158" s="1135"/>
      <c r="CWM158" s="1135"/>
      <c r="CWN158" s="1135"/>
      <c r="CWO158" s="1135"/>
      <c r="CWP158" s="1135"/>
      <c r="CWQ158" s="1135"/>
      <c r="CWR158" s="1135"/>
      <c r="CWS158" s="1135"/>
      <c r="CWT158" s="1135"/>
      <c r="CWU158" s="1135"/>
      <c r="CWV158" s="1135"/>
      <c r="CWW158" s="1135"/>
      <c r="CWX158" s="1135"/>
      <c r="CWY158" s="1135"/>
      <c r="CWZ158" s="1135"/>
      <c r="CXA158" s="1135"/>
      <c r="CXB158" s="1135"/>
      <c r="CXC158" s="1135"/>
      <c r="CXD158" s="1135"/>
      <c r="CXE158" s="1135"/>
      <c r="CXF158" s="1135"/>
      <c r="CXG158" s="1135"/>
      <c r="CXH158" s="1135"/>
      <c r="CXI158" s="1135"/>
      <c r="CXJ158" s="1135"/>
      <c r="CXK158" s="1135"/>
      <c r="CXL158" s="1135"/>
      <c r="CXM158" s="1135"/>
      <c r="CXN158" s="1135"/>
      <c r="CXO158" s="1135"/>
      <c r="CXP158" s="1135"/>
      <c r="CXQ158" s="1135"/>
      <c r="CXR158" s="1135"/>
      <c r="CXS158" s="1135"/>
      <c r="CXT158" s="1135"/>
      <c r="CXU158" s="1135"/>
      <c r="CXV158" s="1135"/>
      <c r="CXW158" s="1135"/>
      <c r="CXX158" s="1135"/>
      <c r="CXY158" s="1135"/>
      <c r="CXZ158" s="1135"/>
      <c r="CYA158" s="1135"/>
      <c r="CYB158" s="1135"/>
      <c r="CYC158" s="1135"/>
      <c r="CYD158" s="1135"/>
      <c r="CYE158" s="1135"/>
      <c r="CYF158" s="1135"/>
      <c r="CYG158" s="1135"/>
      <c r="CYH158" s="1135"/>
      <c r="CYI158" s="1135"/>
      <c r="CYJ158" s="1135"/>
      <c r="CYK158" s="1135"/>
      <c r="CYL158" s="1135"/>
      <c r="CYM158" s="1135"/>
      <c r="CYN158" s="1135"/>
      <c r="CYO158" s="1135"/>
      <c r="CYP158" s="1135"/>
      <c r="CYQ158" s="1135"/>
      <c r="CYR158" s="1135"/>
      <c r="CYS158" s="1135"/>
      <c r="CYT158" s="1135"/>
      <c r="CYU158" s="1135"/>
      <c r="CYV158" s="1135"/>
      <c r="CYW158" s="1135"/>
      <c r="CYX158" s="1135"/>
      <c r="CYY158" s="1135"/>
      <c r="CYZ158" s="1135"/>
      <c r="CZA158" s="1135"/>
      <c r="CZB158" s="1135"/>
      <c r="CZC158" s="1135"/>
      <c r="CZD158" s="1135"/>
      <c r="CZE158" s="1135"/>
      <c r="CZF158" s="1135"/>
      <c r="CZG158" s="1135"/>
      <c r="CZH158" s="1135"/>
      <c r="CZI158" s="1135"/>
      <c r="CZJ158" s="1135"/>
      <c r="CZK158" s="1135"/>
      <c r="CZL158" s="1135"/>
      <c r="CZM158" s="1135"/>
      <c r="CZN158" s="1135"/>
      <c r="CZO158" s="1135"/>
      <c r="CZP158" s="1135"/>
      <c r="CZQ158" s="1135"/>
      <c r="CZR158" s="1135"/>
      <c r="CZS158" s="1135"/>
      <c r="CZT158" s="1135"/>
      <c r="CZU158" s="1135"/>
      <c r="CZV158" s="1135"/>
      <c r="CZW158" s="1135"/>
      <c r="CZX158" s="1135"/>
      <c r="CZY158" s="1135"/>
      <c r="CZZ158" s="1135"/>
      <c r="DAA158" s="1135"/>
      <c r="DAB158" s="1135"/>
      <c r="DAC158" s="1135"/>
      <c r="DAD158" s="1135"/>
      <c r="DAE158" s="1135"/>
      <c r="DAF158" s="1135"/>
      <c r="DAG158" s="1135"/>
      <c r="DAH158" s="1135"/>
      <c r="DAI158" s="1135"/>
      <c r="DAJ158" s="1135"/>
      <c r="DAK158" s="1135"/>
      <c r="DAL158" s="1135"/>
      <c r="DAM158" s="1135"/>
      <c r="DAN158" s="1135"/>
      <c r="DAO158" s="1135"/>
      <c r="DAP158" s="1135"/>
      <c r="DAQ158" s="1135"/>
      <c r="DAR158" s="1135"/>
      <c r="DAS158" s="1135"/>
      <c r="DAT158" s="1135"/>
      <c r="DAU158" s="1135"/>
      <c r="DAV158" s="1135"/>
      <c r="DAW158" s="1135"/>
      <c r="DAX158" s="1135"/>
      <c r="DAY158" s="1135"/>
      <c r="DAZ158" s="1135"/>
      <c r="DBA158" s="1135"/>
      <c r="DBB158" s="1135"/>
      <c r="DBC158" s="1135"/>
      <c r="DBD158" s="1135"/>
      <c r="DBE158" s="1135"/>
      <c r="DBF158" s="1135"/>
      <c r="DBG158" s="1135"/>
      <c r="DBH158" s="1135"/>
      <c r="DBI158" s="1135"/>
      <c r="DBJ158" s="1135"/>
      <c r="DBK158" s="1135"/>
      <c r="DBL158" s="1135"/>
      <c r="DBM158" s="1135"/>
      <c r="DBN158" s="1135"/>
      <c r="DBO158" s="1135"/>
      <c r="DBP158" s="1135"/>
      <c r="DBQ158" s="1135"/>
      <c r="DBR158" s="1135"/>
      <c r="DBS158" s="1135"/>
      <c r="DBT158" s="1135"/>
      <c r="DBU158" s="1135"/>
      <c r="DBV158" s="1135"/>
      <c r="DBW158" s="1135"/>
      <c r="DBX158" s="1135"/>
      <c r="DBY158" s="1135"/>
      <c r="DBZ158" s="1135"/>
      <c r="DCA158" s="1135"/>
      <c r="DCB158" s="1135"/>
      <c r="DCC158" s="1135"/>
      <c r="DCD158" s="1135"/>
      <c r="DCE158" s="1135"/>
      <c r="DCF158" s="1135"/>
      <c r="DCG158" s="1135"/>
      <c r="DCH158" s="1135"/>
      <c r="DCI158" s="1135"/>
      <c r="DCJ158" s="1135"/>
      <c r="DCK158" s="1135"/>
      <c r="DCL158" s="1135"/>
      <c r="DCM158" s="1135"/>
      <c r="DCN158" s="1135"/>
      <c r="DCO158" s="1135"/>
      <c r="DCP158" s="1135"/>
      <c r="DCQ158" s="1135"/>
      <c r="DCR158" s="1135"/>
      <c r="DCS158" s="1135"/>
      <c r="DCT158" s="1135"/>
      <c r="DCU158" s="1135"/>
      <c r="DCV158" s="1135"/>
      <c r="DCW158" s="1135"/>
      <c r="DCX158" s="1135"/>
      <c r="DCY158" s="1135"/>
      <c r="DCZ158" s="1135"/>
      <c r="DDA158" s="1135"/>
      <c r="DDB158" s="1135"/>
      <c r="DDC158" s="1135"/>
      <c r="DDD158" s="1135"/>
      <c r="DDE158" s="1135"/>
      <c r="DDF158" s="1135"/>
      <c r="DDG158" s="1135"/>
      <c r="DDH158" s="1135"/>
      <c r="DDI158" s="1135"/>
      <c r="DDJ158" s="1135"/>
      <c r="DDK158" s="1135"/>
      <c r="DDL158" s="1135"/>
      <c r="DDM158" s="1135"/>
      <c r="DDN158" s="1135"/>
      <c r="DDO158" s="1135"/>
      <c r="DDP158" s="1135"/>
      <c r="DDQ158" s="1135"/>
      <c r="DDR158" s="1135"/>
      <c r="DDS158" s="1135"/>
      <c r="DDT158" s="1135"/>
      <c r="DDU158" s="1135"/>
      <c r="DDV158" s="1135"/>
      <c r="DDW158" s="1135"/>
      <c r="DDX158" s="1135"/>
      <c r="DDY158" s="1135"/>
      <c r="DDZ158" s="1135"/>
      <c r="DEA158" s="1135"/>
      <c r="DEB158" s="1135"/>
      <c r="DEC158" s="1135"/>
      <c r="DED158" s="1135"/>
      <c r="DEE158" s="1135"/>
      <c r="DEF158" s="1135"/>
      <c r="DEG158" s="1135"/>
      <c r="DEH158" s="1135"/>
      <c r="DEI158" s="1135"/>
      <c r="DEJ158" s="1135"/>
      <c r="DEK158" s="1135"/>
      <c r="DEL158" s="1135"/>
      <c r="DEM158" s="1135"/>
      <c r="DEN158" s="1135"/>
      <c r="DEO158" s="1135"/>
      <c r="DEP158" s="1135"/>
      <c r="DEQ158" s="1135"/>
      <c r="DER158" s="1135"/>
      <c r="DES158" s="1135"/>
      <c r="DET158" s="1135"/>
      <c r="DEU158" s="1135"/>
      <c r="DEV158" s="1135"/>
      <c r="DEW158" s="1135"/>
      <c r="DEX158" s="1135"/>
      <c r="DEY158" s="1135"/>
      <c r="DEZ158" s="1135"/>
      <c r="DFA158" s="1135"/>
      <c r="DFB158" s="1135"/>
      <c r="DFC158" s="1135"/>
      <c r="DFD158" s="1135"/>
      <c r="DFE158" s="1135"/>
      <c r="DFF158" s="1135"/>
      <c r="DFG158" s="1135"/>
      <c r="DFH158" s="1135"/>
      <c r="DFI158" s="1135"/>
      <c r="DFJ158" s="1135"/>
      <c r="DFK158" s="1135"/>
      <c r="DFL158" s="1135"/>
      <c r="DFM158" s="1135"/>
      <c r="DFN158" s="1135"/>
      <c r="DFO158" s="1135"/>
      <c r="DFP158" s="1135"/>
      <c r="DFQ158" s="1135"/>
      <c r="DFR158" s="1135"/>
      <c r="DFS158" s="1135"/>
      <c r="DFT158" s="1135"/>
      <c r="DFU158" s="1135"/>
      <c r="DFV158" s="1135"/>
      <c r="DFW158" s="1135"/>
      <c r="DFX158" s="1135"/>
      <c r="DFY158" s="1135"/>
      <c r="DFZ158" s="1135"/>
      <c r="DGA158" s="1135"/>
      <c r="DGB158" s="1135"/>
      <c r="DGC158" s="1135"/>
      <c r="DGD158" s="1135"/>
      <c r="DGE158" s="1135"/>
      <c r="DGF158" s="1135"/>
      <c r="DGG158" s="1135"/>
      <c r="DGH158" s="1135"/>
      <c r="DGI158" s="1135"/>
      <c r="DGJ158" s="1135"/>
      <c r="DGK158" s="1135"/>
      <c r="DGL158" s="1135"/>
      <c r="DGM158" s="1135"/>
      <c r="DGN158" s="1135"/>
      <c r="DGO158" s="1135"/>
      <c r="DGP158" s="1135"/>
      <c r="DGQ158" s="1135"/>
      <c r="DGR158" s="1135"/>
      <c r="DGS158" s="1135"/>
      <c r="DGT158" s="1135"/>
      <c r="DGU158" s="1135"/>
      <c r="DGV158" s="1135"/>
      <c r="DGW158" s="1135"/>
      <c r="DGX158" s="1135"/>
      <c r="DGY158" s="1135"/>
      <c r="DGZ158" s="1135"/>
      <c r="DHA158" s="1135"/>
      <c r="DHB158" s="1135"/>
      <c r="DHC158" s="1135"/>
      <c r="DHD158" s="1135"/>
      <c r="DHE158" s="1135"/>
      <c r="DHF158" s="1135"/>
      <c r="DHG158" s="1135"/>
      <c r="DHH158" s="1135"/>
      <c r="DHI158" s="1135"/>
      <c r="DHJ158" s="1135"/>
      <c r="DHK158" s="1135"/>
      <c r="DHL158" s="1135"/>
      <c r="DHM158" s="1135"/>
      <c r="DHN158" s="1135"/>
      <c r="DHO158" s="1135"/>
      <c r="DHP158" s="1135"/>
      <c r="DHQ158" s="1135"/>
      <c r="DHR158" s="1135"/>
      <c r="DHS158" s="1135"/>
      <c r="DHT158" s="1135"/>
      <c r="DHU158" s="1135"/>
      <c r="DHV158" s="1135"/>
      <c r="DHW158" s="1135"/>
      <c r="DHX158" s="1135"/>
      <c r="DHY158" s="1135"/>
      <c r="DHZ158" s="1135"/>
      <c r="DIA158" s="1135"/>
      <c r="DIB158" s="1135"/>
      <c r="DIC158" s="1135"/>
      <c r="DID158" s="1135"/>
      <c r="DIE158" s="1135"/>
      <c r="DIF158" s="1135"/>
      <c r="DIG158" s="1135"/>
      <c r="DIH158" s="1135"/>
      <c r="DII158" s="1135"/>
      <c r="DIJ158" s="1135"/>
      <c r="DIK158" s="1135"/>
      <c r="DIL158" s="1135"/>
      <c r="DIM158" s="1135"/>
      <c r="DIN158" s="1135"/>
      <c r="DIO158" s="1135"/>
      <c r="DIP158" s="1135"/>
      <c r="DIQ158" s="1135"/>
      <c r="DIR158" s="1135"/>
      <c r="DIS158" s="1135"/>
      <c r="DIT158" s="1135"/>
      <c r="DIU158" s="1135"/>
      <c r="DIV158" s="1135"/>
      <c r="DIW158" s="1135"/>
      <c r="DIX158" s="1135"/>
      <c r="DIY158" s="1135"/>
      <c r="DIZ158" s="1135"/>
      <c r="DJA158" s="1135"/>
      <c r="DJB158" s="1135"/>
      <c r="DJC158" s="1135"/>
      <c r="DJD158" s="1135"/>
      <c r="DJE158" s="1135"/>
      <c r="DJF158" s="1135"/>
      <c r="DJG158" s="1135"/>
      <c r="DJH158" s="1135"/>
      <c r="DJI158" s="1135"/>
      <c r="DJJ158" s="1135"/>
      <c r="DJK158" s="1135"/>
      <c r="DJL158" s="1135"/>
      <c r="DJM158" s="1135"/>
      <c r="DJN158" s="1135"/>
      <c r="DJO158" s="1135"/>
      <c r="DJP158" s="1135"/>
      <c r="DJQ158" s="1135"/>
      <c r="DJR158" s="1135"/>
      <c r="DJS158" s="1135"/>
      <c r="DJT158" s="1135"/>
      <c r="DJU158" s="1135"/>
      <c r="DJV158" s="1135"/>
      <c r="DJW158" s="1135"/>
      <c r="DJX158" s="1135"/>
      <c r="DJY158" s="1135"/>
      <c r="DJZ158" s="1135"/>
      <c r="DKA158" s="1135"/>
      <c r="DKB158" s="1135"/>
      <c r="DKC158" s="1135"/>
      <c r="DKD158" s="1135"/>
      <c r="DKE158" s="1135"/>
      <c r="DKF158" s="1135"/>
      <c r="DKG158" s="1135"/>
      <c r="DKH158" s="1135"/>
      <c r="DKI158" s="1135"/>
      <c r="DKJ158" s="1135"/>
      <c r="DKK158" s="1135"/>
      <c r="DKL158" s="1135"/>
      <c r="DKM158" s="1135"/>
      <c r="DKN158" s="1135"/>
      <c r="DKO158" s="1135"/>
      <c r="DKP158" s="1135"/>
      <c r="DKQ158" s="1135"/>
      <c r="DKR158" s="1135"/>
      <c r="DKS158" s="1135"/>
      <c r="DKT158" s="1135"/>
      <c r="DKU158" s="1135"/>
      <c r="DKV158" s="1135"/>
      <c r="DKW158" s="1135"/>
      <c r="DKX158" s="1135"/>
      <c r="DKY158" s="1135"/>
      <c r="DKZ158" s="1135"/>
      <c r="DLA158" s="1135"/>
      <c r="DLB158" s="1135"/>
      <c r="DLC158" s="1135"/>
      <c r="DLD158" s="1135"/>
      <c r="DLE158" s="1135"/>
      <c r="DLF158" s="1135"/>
      <c r="DLG158" s="1135"/>
      <c r="DLH158" s="1135"/>
      <c r="DLI158" s="1135"/>
      <c r="DLJ158" s="1135"/>
      <c r="DLK158" s="1135"/>
      <c r="DLL158" s="1135"/>
      <c r="DLM158" s="1135"/>
      <c r="DLN158" s="1135"/>
      <c r="DLO158" s="1135"/>
      <c r="DLP158" s="1135"/>
      <c r="DLQ158" s="1135"/>
      <c r="DLR158" s="1135"/>
      <c r="DLS158" s="1135"/>
      <c r="DLT158" s="1135"/>
      <c r="DLU158" s="1135"/>
      <c r="DLV158" s="1135"/>
      <c r="DLW158" s="1135"/>
      <c r="DLX158" s="1135"/>
      <c r="DLY158" s="1135"/>
      <c r="DLZ158" s="1135"/>
      <c r="DMA158" s="1135"/>
      <c r="DMB158" s="1135"/>
      <c r="DMC158" s="1135"/>
      <c r="DMD158" s="1135"/>
      <c r="DME158" s="1135"/>
      <c r="DMF158" s="1135"/>
      <c r="DMG158" s="1135"/>
      <c r="DMH158" s="1135"/>
      <c r="DMI158" s="1135"/>
      <c r="DMJ158" s="1135"/>
      <c r="DMK158" s="1135"/>
      <c r="DML158" s="1135"/>
      <c r="DMM158" s="1135"/>
      <c r="DMN158" s="1135"/>
      <c r="DMO158" s="1135"/>
      <c r="DMP158" s="1135"/>
      <c r="DMQ158" s="1135"/>
      <c r="DMR158" s="1135"/>
      <c r="DMS158" s="1135"/>
      <c r="DMT158" s="1135"/>
      <c r="DMU158" s="1135"/>
      <c r="DMV158" s="1135"/>
      <c r="DMW158" s="1135"/>
      <c r="DMX158" s="1135"/>
      <c r="DMY158" s="1135"/>
      <c r="DMZ158" s="1135"/>
      <c r="DNA158" s="1135"/>
      <c r="DNB158" s="1135"/>
      <c r="DNC158" s="1135"/>
      <c r="DND158" s="1135"/>
      <c r="DNE158" s="1135"/>
      <c r="DNF158" s="1135"/>
      <c r="DNG158" s="1135"/>
      <c r="DNH158" s="1135"/>
      <c r="DNI158" s="1135"/>
      <c r="DNJ158" s="1135"/>
      <c r="DNK158" s="1135"/>
      <c r="DNL158" s="1135"/>
      <c r="DNM158" s="1135"/>
      <c r="DNN158" s="1135"/>
      <c r="DNO158" s="1135"/>
      <c r="DNP158" s="1135"/>
      <c r="DNQ158" s="1135"/>
      <c r="DNR158" s="1135"/>
      <c r="DNS158" s="1135"/>
      <c r="DNT158" s="1135"/>
      <c r="DNU158" s="1135"/>
      <c r="DNV158" s="1135"/>
      <c r="DNW158" s="1135"/>
      <c r="DNX158" s="1135"/>
      <c r="DNY158" s="1135"/>
      <c r="DNZ158" s="1135"/>
      <c r="DOA158" s="1135"/>
      <c r="DOB158" s="1135"/>
      <c r="DOC158" s="1135"/>
      <c r="DOD158" s="1135"/>
      <c r="DOE158" s="1135"/>
      <c r="DOF158" s="1135"/>
      <c r="DOG158" s="1135"/>
      <c r="DOH158" s="1135"/>
      <c r="DOI158" s="1135"/>
      <c r="DOJ158" s="1135"/>
      <c r="DOK158" s="1135"/>
      <c r="DOL158" s="1135"/>
      <c r="DOM158" s="1135"/>
      <c r="DON158" s="1135"/>
      <c r="DOO158" s="1135"/>
      <c r="DOP158" s="1135"/>
      <c r="DOQ158" s="1135"/>
      <c r="DOR158" s="1135"/>
      <c r="DOS158" s="1135"/>
      <c r="DOT158" s="1135"/>
      <c r="DOU158" s="1135"/>
      <c r="DOV158" s="1135"/>
      <c r="DOW158" s="1135"/>
      <c r="DOX158" s="1135"/>
      <c r="DOY158" s="1135"/>
      <c r="DOZ158" s="1135"/>
      <c r="DPA158" s="1135"/>
      <c r="DPB158" s="1135"/>
      <c r="DPC158" s="1135"/>
      <c r="DPD158" s="1135"/>
      <c r="DPE158" s="1135"/>
      <c r="DPF158" s="1135"/>
      <c r="DPG158" s="1135"/>
      <c r="DPH158" s="1135"/>
      <c r="DPI158" s="1135"/>
      <c r="DPJ158" s="1135"/>
      <c r="DPK158" s="1135"/>
      <c r="DPL158" s="1135"/>
      <c r="DPM158" s="1135"/>
      <c r="DPN158" s="1135"/>
      <c r="DPO158" s="1135"/>
      <c r="DPP158" s="1135"/>
      <c r="DPQ158" s="1135"/>
      <c r="DPR158" s="1135"/>
      <c r="DPS158" s="1135"/>
      <c r="DPT158" s="1135"/>
      <c r="DPU158" s="1135"/>
      <c r="DPV158" s="1135"/>
      <c r="DPW158" s="1135"/>
      <c r="DPX158" s="1135"/>
      <c r="DPY158" s="1135"/>
      <c r="DPZ158" s="1135"/>
      <c r="DQA158" s="1135"/>
      <c r="DQB158" s="1135"/>
      <c r="DQC158" s="1135"/>
      <c r="DQD158" s="1135"/>
      <c r="DQE158" s="1135"/>
      <c r="DQF158" s="1135"/>
      <c r="DQG158" s="1135"/>
      <c r="DQH158" s="1135"/>
      <c r="DQI158" s="1135"/>
      <c r="DQJ158" s="1135"/>
      <c r="DQK158" s="1135"/>
      <c r="DQL158" s="1135"/>
      <c r="DQM158" s="1135"/>
      <c r="DQN158" s="1135"/>
      <c r="DQO158" s="1135"/>
      <c r="DQP158" s="1135"/>
      <c r="DQQ158" s="1135"/>
      <c r="DQR158" s="1135"/>
      <c r="DQS158" s="1135"/>
      <c r="DQT158" s="1135"/>
      <c r="DQU158" s="1135"/>
      <c r="DQV158" s="1135"/>
      <c r="DQW158" s="1135"/>
      <c r="DQX158" s="1135"/>
      <c r="DQY158" s="1135"/>
      <c r="DQZ158" s="1135"/>
      <c r="DRA158" s="1135"/>
      <c r="DRB158" s="1135"/>
      <c r="DRC158" s="1135"/>
      <c r="DRD158" s="1135"/>
      <c r="DRE158" s="1135"/>
      <c r="DRF158" s="1135"/>
      <c r="DRG158" s="1135"/>
      <c r="DRH158" s="1135"/>
      <c r="DRI158" s="1135"/>
      <c r="DRJ158" s="1135"/>
      <c r="DRK158" s="1135"/>
      <c r="DRL158" s="1135"/>
      <c r="DRM158" s="1135"/>
      <c r="DRN158" s="1135"/>
      <c r="DRO158" s="1135"/>
      <c r="DRP158" s="1135"/>
      <c r="DRQ158" s="1135"/>
      <c r="DRR158" s="1135"/>
      <c r="DRS158" s="1135"/>
      <c r="DRT158" s="1135"/>
      <c r="DRU158" s="1135"/>
      <c r="DRV158" s="1135"/>
      <c r="DRW158" s="1135"/>
      <c r="DRX158" s="1135"/>
      <c r="DRY158" s="1135"/>
      <c r="DRZ158" s="1135"/>
      <c r="DSA158" s="1135"/>
      <c r="DSB158" s="1135"/>
      <c r="DSC158" s="1135"/>
      <c r="DSD158" s="1135"/>
      <c r="DSE158" s="1135"/>
      <c r="DSF158" s="1135"/>
      <c r="DSG158" s="1135"/>
      <c r="DSH158" s="1135"/>
      <c r="DSI158" s="1135"/>
      <c r="DSJ158" s="1135"/>
      <c r="DSK158" s="1135"/>
      <c r="DSL158" s="1135"/>
      <c r="DSM158" s="1135"/>
      <c r="DSN158" s="1135"/>
      <c r="DSO158" s="1135"/>
      <c r="DSP158" s="1135"/>
      <c r="DSQ158" s="1135"/>
      <c r="DSR158" s="1135"/>
      <c r="DSS158" s="1135"/>
      <c r="DST158" s="1135"/>
      <c r="DSU158" s="1135"/>
      <c r="DSV158" s="1135"/>
      <c r="DSW158" s="1135"/>
      <c r="DSX158" s="1135"/>
      <c r="DSY158" s="1135"/>
      <c r="DSZ158" s="1135"/>
      <c r="DTA158" s="1135"/>
      <c r="DTB158" s="1135"/>
      <c r="DTC158" s="1135"/>
      <c r="DTD158" s="1135"/>
      <c r="DTE158" s="1135"/>
      <c r="DTF158" s="1135"/>
      <c r="DTG158" s="1135"/>
      <c r="DTH158" s="1135"/>
      <c r="DTI158" s="1135"/>
      <c r="DTJ158" s="1135"/>
      <c r="DTK158" s="1135"/>
      <c r="DTL158" s="1135"/>
      <c r="DTM158" s="1135"/>
      <c r="DTN158" s="1135"/>
      <c r="DTO158" s="1135"/>
      <c r="DTP158" s="1135"/>
      <c r="DTQ158" s="1135"/>
      <c r="DTR158" s="1135"/>
      <c r="DTS158" s="1135"/>
      <c r="DTT158" s="1135"/>
      <c r="DTU158" s="1135"/>
      <c r="DTV158" s="1135"/>
      <c r="DTW158" s="1135"/>
      <c r="DTX158" s="1135"/>
      <c r="DTY158" s="1135"/>
      <c r="DTZ158" s="1135"/>
      <c r="DUA158" s="1135"/>
      <c r="DUB158" s="1135"/>
      <c r="DUC158" s="1135"/>
      <c r="DUD158" s="1135"/>
      <c r="DUE158" s="1135"/>
      <c r="DUF158" s="1135"/>
      <c r="DUG158" s="1135"/>
      <c r="DUH158" s="1135"/>
      <c r="DUI158" s="1135"/>
      <c r="DUJ158" s="1135"/>
      <c r="DUK158" s="1135"/>
      <c r="DUL158" s="1135"/>
      <c r="DUM158" s="1135"/>
      <c r="DUN158" s="1135"/>
      <c r="DUO158" s="1135"/>
      <c r="DUP158" s="1135"/>
      <c r="DUQ158" s="1135"/>
      <c r="DUR158" s="1135"/>
      <c r="DUS158" s="1135"/>
      <c r="DUT158" s="1135"/>
      <c r="DUU158" s="1135"/>
      <c r="DUV158" s="1135"/>
      <c r="DUW158" s="1135"/>
      <c r="DUX158" s="1135"/>
      <c r="DUY158" s="1135"/>
      <c r="DUZ158" s="1135"/>
      <c r="DVA158" s="1135"/>
      <c r="DVB158" s="1135"/>
      <c r="DVC158" s="1135"/>
      <c r="DVD158" s="1135"/>
      <c r="DVE158" s="1135"/>
      <c r="DVF158" s="1135"/>
      <c r="DVG158" s="1135"/>
      <c r="DVH158" s="1135"/>
      <c r="DVI158" s="1135"/>
      <c r="DVJ158" s="1135"/>
      <c r="DVK158" s="1135"/>
      <c r="DVL158" s="1135"/>
      <c r="DVM158" s="1135"/>
      <c r="DVN158" s="1135"/>
      <c r="DVO158" s="1135"/>
      <c r="DVP158" s="1135"/>
      <c r="DVQ158" s="1135"/>
      <c r="DVR158" s="1135"/>
      <c r="DVS158" s="1135"/>
      <c r="DVT158" s="1135"/>
      <c r="DVU158" s="1135"/>
      <c r="DVV158" s="1135"/>
      <c r="DVW158" s="1135"/>
      <c r="DVX158" s="1135"/>
      <c r="DVY158" s="1135"/>
      <c r="DVZ158" s="1135"/>
      <c r="DWA158" s="1135"/>
      <c r="DWB158" s="1135"/>
      <c r="DWC158" s="1135"/>
      <c r="DWD158" s="1135"/>
      <c r="DWE158" s="1135"/>
      <c r="DWF158" s="1135"/>
      <c r="DWG158" s="1135"/>
      <c r="DWH158" s="1135"/>
      <c r="DWI158" s="1135"/>
      <c r="DWJ158" s="1135"/>
      <c r="DWK158" s="1135"/>
      <c r="DWL158" s="1135"/>
      <c r="DWM158" s="1135"/>
      <c r="DWN158" s="1135"/>
      <c r="DWO158" s="1135"/>
      <c r="DWP158" s="1135"/>
      <c r="DWQ158" s="1135"/>
      <c r="DWR158" s="1135"/>
      <c r="DWS158" s="1135"/>
      <c r="DWT158" s="1135"/>
      <c r="DWU158" s="1135"/>
      <c r="DWV158" s="1135"/>
      <c r="DWW158" s="1135"/>
      <c r="DWX158" s="1135"/>
      <c r="DWY158" s="1135"/>
      <c r="DWZ158" s="1135"/>
      <c r="DXA158" s="1135"/>
      <c r="DXB158" s="1135"/>
      <c r="DXC158" s="1135"/>
      <c r="DXD158" s="1135"/>
      <c r="DXE158" s="1135"/>
      <c r="DXF158" s="1135"/>
      <c r="DXG158" s="1135"/>
      <c r="DXH158" s="1135"/>
      <c r="DXI158" s="1135"/>
      <c r="DXJ158" s="1135"/>
      <c r="DXK158" s="1135"/>
      <c r="DXL158" s="1135"/>
      <c r="DXM158" s="1135"/>
      <c r="DXN158" s="1135"/>
      <c r="DXO158" s="1135"/>
      <c r="DXP158" s="1135"/>
      <c r="DXQ158" s="1135"/>
      <c r="DXR158" s="1135"/>
      <c r="DXS158" s="1135"/>
      <c r="DXT158" s="1135"/>
      <c r="DXU158" s="1135"/>
      <c r="DXV158" s="1135"/>
      <c r="DXW158" s="1135"/>
      <c r="DXX158" s="1135"/>
      <c r="DXY158" s="1135"/>
      <c r="DXZ158" s="1135"/>
      <c r="DYA158" s="1135"/>
      <c r="DYB158" s="1135"/>
      <c r="DYC158" s="1135"/>
      <c r="DYD158" s="1135"/>
      <c r="DYE158" s="1135"/>
      <c r="DYF158" s="1135"/>
      <c r="DYG158" s="1135"/>
      <c r="DYH158" s="1135"/>
      <c r="DYI158" s="1135"/>
      <c r="DYJ158" s="1135"/>
      <c r="DYK158" s="1135"/>
      <c r="DYL158" s="1135"/>
      <c r="DYM158" s="1135"/>
      <c r="DYN158" s="1135"/>
      <c r="DYO158" s="1135"/>
      <c r="DYP158" s="1135"/>
      <c r="DYQ158" s="1135"/>
      <c r="DYR158" s="1135"/>
      <c r="DYS158" s="1135"/>
      <c r="DYT158" s="1135"/>
      <c r="DYU158" s="1135"/>
      <c r="DYV158" s="1135"/>
      <c r="DYW158" s="1135"/>
      <c r="DYX158" s="1135"/>
      <c r="DYY158" s="1135"/>
      <c r="DYZ158" s="1135"/>
      <c r="DZA158" s="1135"/>
      <c r="DZB158" s="1135"/>
      <c r="DZC158" s="1135"/>
      <c r="DZD158" s="1135"/>
      <c r="DZE158" s="1135"/>
      <c r="DZF158" s="1135"/>
      <c r="DZG158" s="1135"/>
      <c r="DZH158" s="1135"/>
      <c r="DZI158" s="1135"/>
      <c r="DZJ158" s="1135"/>
      <c r="DZK158" s="1135"/>
      <c r="DZL158" s="1135"/>
      <c r="DZM158" s="1135"/>
      <c r="DZN158" s="1135"/>
      <c r="DZO158" s="1135"/>
      <c r="DZP158" s="1135"/>
      <c r="DZQ158" s="1135"/>
      <c r="DZR158" s="1135"/>
      <c r="DZS158" s="1135"/>
      <c r="DZT158" s="1135"/>
      <c r="DZU158" s="1135"/>
      <c r="DZV158" s="1135"/>
      <c r="DZW158" s="1135"/>
      <c r="DZX158" s="1135"/>
      <c r="DZY158" s="1135"/>
      <c r="DZZ158" s="1135"/>
      <c r="EAA158" s="1135"/>
      <c r="EAB158" s="1135"/>
      <c r="EAC158" s="1135"/>
      <c r="EAD158" s="1135"/>
      <c r="EAE158" s="1135"/>
      <c r="EAF158" s="1135"/>
      <c r="EAG158" s="1135"/>
      <c r="EAH158" s="1135"/>
      <c r="EAI158" s="1135"/>
      <c r="EAJ158" s="1135"/>
      <c r="EAK158" s="1135"/>
      <c r="EAL158" s="1135"/>
      <c r="EAM158" s="1135"/>
      <c r="EAN158" s="1135"/>
      <c r="EAO158" s="1135"/>
      <c r="EAP158" s="1135"/>
      <c r="EAQ158" s="1135"/>
      <c r="EAR158" s="1135"/>
      <c r="EAS158" s="1135"/>
      <c r="EAT158" s="1135"/>
      <c r="EAU158" s="1135"/>
      <c r="EAV158" s="1135"/>
      <c r="EAW158" s="1135"/>
      <c r="EAX158" s="1135"/>
      <c r="EAY158" s="1135"/>
      <c r="EAZ158" s="1135"/>
      <c r="EBA158" s="1135"/>
      <c r="EBB158" s="1135"/>
      <c r="EBC158" s="1135"/>
      <c r="EBD158" s="1135"/>
      <c r="EBE158" s="1135"/>
      <c r="EBF158" s="1135"/>
      <c r="EBG158" s="1135"/>
      <c r="EBH158" s="1135"/>
      <c r="EBI158" s="1135"/>
      <c r="EBJ158" s="1135"/>
      <c r="EBK158" s="1135"/>
      <c r="EBL158" s="1135"/>
      <c r="EBM158" s="1135"/>
      <c r="EBN158" s="1135"/>
      <c r="EBO158" s="1135"/>
      <c r="EBP158" s="1135"/>
      <c r="EBQ158" s="1135"/>
      <c r="EBR158" s="1135"/>
      <c r="EBS158" s="1135"/>
      <c r="EBT158" s="1135"/>
      <c r="EBU158" s="1135"/>
      <c r="EBV158" s="1135"/>
      <c r="EBW158" s="1135"/>
      <c r="EBX158" s="1135"/>
      <c r="EBY158" s="1135"/>
      <c r="EBZ158" s="1135"/>
      <c r="ECA158" s="1135"/>
      <c r="ECB158" s="1135"/>
      <c r="ECC158" s="1135"/>
      <c r="ECD158" s="1135"/>
      <c r="ECE158" s="1135"/>
      <c r="ECF158" s="1135"/>
      <c r="ECG158" s="1135"/>
      <c r="ECH158" s="1135"/>
      <c r="ECI158" s="1135"/>
      <c r="ECJ158" s="1135"/>
      <c r="ECK158" s="1135"/>
      <c r="ECL158" s="1135"/>
      <c r="ECM158" s="1135"/>
      <c r="ECN158" s="1135"/>
      <c r="ECO158" s="1135"/>
      <c r="ECP158" s="1135"/>
      <c r="ECQ158" s="1135"/>
      <c r="ECR158" s="1135"/>
      <c r="ECS158" s="1135"/>
      <c r="ECT158" s="1135"/>
      <c r="ECU158" s="1135"/>
      <c r="ECV158" s="1135"/>
      <c r="ECW158" s="1135"/>
      <c r="ECX158" s="1135"/>
      <c r="ECY158" s="1135"/>
      <c r="ECZ158" s="1135"/>
      <c r="EDA158" s="1135"/>
      <c r="EDB158" s="1135"/>
      <c r="EDC158" s="1135"/>
      <c r="EDD158" s="1135"/>
      <c r="EDE158" s="1135"/>
      <c r="EDF158" s="1135"/>
      <c r="EDG158" s="1135"/>
      <c r="EDH158" s="1135"/>
      <c r="EDI158" s="1135"/>
      <c r="EDJ158" s="1135"/>
      <c r="EDK158" s="1135"/>
      <c r="EDL158" s="1135"/>
      <c r="EDM158" s="1135"/>
      <c r="EDN158" s="1135"/>
      <c r="EDO158" s="1135"/>
      <c r="EDP158" s="1135"/>
      <c r="EDQ158" s="1135"/>
      <c r="EDR158" s="1135"/>
      <c r="EDS158" s="1135"/>
      <c r="EDT158" s="1135"/>
      <c r="EDU158" s="1135"/>
      <c r="EDV158" s="1135"/>
      <c r="EDW158" s="1135"/>
      <c r="EDX158" s="1135"/>
      <c r="EDY158" s="1135"/>
      <c r="EDZ158" s="1135"/>
      <c r="EEA158" s="1135"/>
      <c r="EEB158" s="1135"/>
      <c r="EEC158" s="1135"/>
      <c r="EED158" s="1135"/>
      <c r="EEE158" s="1135"/>
      <c r="EEF158" s="1135"/>
      <c r="EEG158" s="1135"/>
      <c r="EEH158" s="1135"/>
      <c r="EEI158" s="1135"/>
      <c r="EEJ158" s="1135"/>
      <c r="EEK158" s="1135"/>
      <c r="EEL158" s="1135"/>
      <c r="EEM158" s="1135"/>
      <c r="EEN158" s="1135"/>
      <c r="EEO158" s="1135"/>
      <c r="EEP158" s="1135"/>
      <c r="EEQ158" s="1135"/>
      <c r="EER158" s="1135"/>
      <c r="EES158" s="1135"/>
      <c r="EET158" s="1135"/>
      <c r="EEU158" s="1135"/>
      <c r="EEV158" s="1135"/>
      <c r="EEW158" s="1135"/>
      <c r="EEX158" s="1135"/>
      <c r="EEY158" s="1135"/>
      <c r="EEZ158" s="1135"/>
      <c r="EFA158" s="1135"/>
      <c r="EFB158" s="1135"/>
      <c r="EFC158" s="1135"/>
      <c r="EFD158" s="1135"/>
      <c r="EFE158" s="1135"/>
      <c r="EFF158" s="1135"/>
      <c r="EFG158" s="1135"/>
      <c r="EFH158" s="1135"/>
      <c r="EFI158" s="1135"/>
      <c r="EFJ158" s="1135"/>
      <c r="EFK158" s="1135"/>
      <c r="EFL158" s="1135"/>
      <c r="EFM158" s="1135"/>
      <c r="EFN158" s="1135"/>
      <c r="EFO158" s="1135"/>
      <c r="EFP158" s="1135"/>
      <c r="EFQ158" s="1135"/>
      <c r="EFR158" s="1135"/>
      <c r="EFS158" s="1135"/>
      <c r="EFT158" s="1135"/>
      <c r="EFU158" s="1135"/>
      <c r="EFV158" s="1135"/>
      <c r="EFW158" s="1135"/>
      <c r="EFX158" s="1135"/>
      <c r="EFY158" s="1135"/>
      <c r="EFZ158" s="1135"/>
      <c r="EGA158" s="1135"/>
      <c r="EGB158" s="1135"/>
      <c r="EGC158" s="1135"/>
      <c r="EGD158" s="1135"/>
      <c r="EGE158" s="1135"/>
      <c r="EGF158" s="1135"/>
      <c r="EGG158" s="1135"/>
      <c r="EGH158" s="1135"/>
      <c r="EGI158" s="1135"/>
      <c r="EGJ158" s="1135"/>
      <c r="EGK158" s="1135"/>
      <c r="EGL158" s="1135"/>
      <c r="EGM158" s="1135"/>
      <c r="EGN158" s="1135"/>
      <c r="EGO158" s="1135"/>
      <c r="EGP158" s="1135"/>
      <c r="EGQ158" s="1135"/>
      <c r="EGR158" s="1135"/>
      <c r="EGS158" s="1135"/>
      <c r="EGT158" s="1135"/>
      <c r="EGU158" s="1135"/>
      <c r="EGV158" s="1135"/>
      <c r="EGW158" s="1135"/>
      <c r="EGX158" s="1135"/>
      <c r="EGY158" s="1135"/>
      <c r="EGZ158" s="1135"/>
      <c r="EHA158" s="1135"/>
      <c r="EHB158" s="1135"/>
      <c r="EHC158" s="1135"/>
      <c r="EHD158" s="1135"/>
      <c r="EHE158" s="1135"/>
      <c r="EHF158" s="1135"/>
      <c r="EHG158" s="1135"/>
      <c r="EHH158" s="1135"/>
      <c r="EHI158" s="1135"/>
      <c r="EHJ158" s="1135"/>
      <c r="EHK158" s="1135"/>
      <c r="EHL158" s="1135"/>
      <c r="EHM158" s="1135"/>
      <c r="EHN158" s="1135"/>
      <c r="EHO158" s="1135"/>
      <c r="EHP158" s="1135"/>
      <c r="EHQ158" s="1135"/>
      <c r="EHR158" s="1135"/>
      <c r="EHS158" s="1135"/>
      <c r="EHT158" s="1135"/>
      <c r="EHU158" s="1135"/>
      <c r="EHV158" s="1135"/>
      <c r="EHW158" s="1135"/>
      <c r="EHX158" s="1135"/>
      <c r="EHY158" s="1135"/>
      <c r="EHZ158" s="1135"/>
      <c r="EIA158" s="1135"/>
      <c r="EIB158" s="1135"/>
      <c r="EIC158" s="1135"/>
      <c r="EID158" s="1135"/>
      <c r="EIE158" s="1135"/>
      <c r="EIF158" s="1135"/>
      <c r="EIG158" s="1135"/>
      <c r="EIH158" s="1135"/>
      <c r="EII158" s="1135"/>
      <c r="EIJ158" s="1135"/>
      <c r="EIK158" s="1135"/>
      <c r="EIL158" s="1135"/>
      <c r="EIM158" s="1135"/>
      <c r="EIN158" s="1135"/>
      <c r="EIO158" s="1135"/>
      <c r="EIP158" s="1135"/>
      <c r="EIQ158" s="1135"/>
      <c r="EIR158" s="1135"/>
      <c r="EIS158" s="1135"/>
      <c r="EIT158" s="1135"/>
      <c r="EIU158" s="1135"/>
      <c r="EIV158" s="1135"/>
      <c r="EIW158" s="1135"/>
      <c r="EIX158" s="1135"/>
      <c r="EIY158" s="1135"/>
      <c r="EIZ158" s="1135"/>
      <c r="EJA158" s="1135"/>
      <c r="EJB158" s="1135"/>
      <c r="EJC158" s="1135"/>
      <c r="EJD158" s="1135"/>
      <c r="EJE158" s="1135"/>
      <c r="EJF158" s="1135"/>
      <c r="EJG158" s="1135"/>
      <c r="EJH158" s="1135"/>
      <c r="EJI158" s="1135"/>
      <c r="EJJ158" s="1135"/>
      <c r="EJK158" s="1135"/>
      <c r="EJL158" s="1135"/>
      <c r="EJM158" s="1135"/>
      <c r="EJN158" s="1135"/>
      <c r="EJO158" s="1135"/>
      <c r="EJP158" s="1135"/>
      <c r="EJQ158" s="1135"/>
      <c r="EJR158" s="1135"/>
      <c r="EJS158" s="1135"/>
      <c r="EJT158" s="1135"/>
      <c r="EJU158" s="1135"/>
      <c r="EJV158" s="1135"/>
      <c r="EJW158" s="1135"/>
      <c r="EJX158" s="1135"/>
      <c r="EJY158" s="1135"/>
      <c r="EJZ158" s="1135"/>
      <c r="EKA158" s="1135"/>
      <c r="EKB158" s="1135"/>
      <c r="EKC158" s="1135"/>
      <c r="EKD158" s="1135"/>
      <c r="EKE158" s="1135"/>
      <c r="EKF158" s="1135"/>
      <c r="EKG158" s="1135"/>
      <c r="EKH158" s="1135"/>
      <c r="EKI158" s="1135"/>
      <c r="EKJ158" s="1135"/>
      <c r="EKK158" s="1135"/>
      <c r="EKL158" s="1135"/>
      <c r="EKM158" s="1135"/>
      <c r="EKN158" s="1135"/>
      <c r="EKO158" s="1135"/>
      <c r="EKP158" s="1135"/>
      <c r="EKQ158" s="1135"/>
      <c r="EKR158" s="1135"/>
      <c r="EKS158" s="1135"/>
      <c r="EKT158" s="1135"/>
      <c r="EKU158" s="1135"/>
      <c r="EKV158" s="1135"/>
      <c r="EKW158" s="1135"/>
      <c r="EKX158" s="1135"/>
      <c r="EKY158" s="1135"/>
      <c r="EKZ158" s="1135"/>
      <c r="ELA158" s="1135"/>
      <c r="ELB158" s="1135"/>
      <c r="ELC158" s="1135"/>
      <c r="ELD158" s="1135"/>
      <c r="ELE158" s="1135"/>
      <c r="ELF158" s="1135"/>
      <c r="ELG158" s="1135"/>
      <c r="ELH158" s="1135"/>
      <c r="ELI158" s="1135"/>
      <c r="ELJ158" s="1135"/>
      <c r="ELK158" s="1135"/>
      <c r="ELL158" s="1135"/>
      <c r="ELM158" s="1135"/>
      <c r="ELN158" s="1135"/>
      <c r="ELO158" s="1135"/>
      <c r="ELP158" s="1135"/>
      <c r="ELQ158" s="1135"/>
      <c r="ELR158" s="1135"/>
      <c r="ELS158" s="1135"/>
      <c r="ELT158" s="1135"/>
      <c r="ELU158" s="1135"/>
      <c r="ELV158" s="1135"/>
      <c r="ELW158" s="1135"/>
      <c r="ELX158" s="1135"/>
      <c r="ELY158" s="1135"/>
      <c r="ELZ158" s="1135"/>
      <c r="EMA158" s="1135"/>
      <c r="EMB158" s="1135"/>
      <c r="EMC158" s="1135"/>
      <c r="EMD158" s="1135"/>
      <c r="EME158" s="1135"/>
      <c r="EMF158" s="1135"/>
      <c r="EMG158" s="1135"/>
      <c r="EMH158" s="1135"/>
      <c r="EMI158" s="1135"/>
      <c r="EMJ158" s="1135"/>
      <c r="EMK158" s="1135"/>
      <c r="EML158" s="1135"/>
      <c r="EMM158" s="1135"/>
      <c r="EMN158" s="1135"/>
      <c r="EMO158" s="1135"/>
      <c r="EMP158" s="1135"/>
      <c r="EMQ158" s="1135"/>
      <c r="EMR158" s="1135"/>
      <c r="EMS158" s="1135"/>
      <c r="EMT158" s="1135"/>
      <c r="EMU158" s="1135"/>
      <c r="EMV158" s="1135"/>
      <c r="EMW158" s="1135"/>
      <c r="EMX158" s="1135"/>
      <c r="EMY158" s="1135"/>
      <c r="EMZ158" s="1135"/>
      <c r="ENA158" s="1135"/>
      <c r="ENB158" s="1135"/>
      <c r="ENC158" s="1135"/>
      <c r="END158" s="1135"/>
      <c r="ENE158" s="1135"/>
      <c r="ENF158" s="1135"/>
      <c r="ENG158" s="1135"/>
      <c r="ENH158" s="1135"/>
      <c r="ENI158" s="1135"/>
      <c r="ENJ158" s="1135"/>
      <c r="ENK158" s="1135"/>
      <c r="ENL158" s="1135"/>
      <c r="ENM158" s="1135"/>
      <c r="ENN158" s="1135"/>
      <c r="ENO158" s="1135"/>
      <c r="ENP158" s="1135"/>
      <c r="ENQ158" s="1135"/>
      <c r="ENR158" s="1135"/>
      <c r="ENS158" s="1135"/>
      <c r="ENT158" s="1135"/>
      <c r="ENU158" s="1135"/>
      <c r="ENV158" s="1135"/>
      <c r="ENW158" s="1135"/>
      <c r="ENX158" s="1135"/>
      <c r="ENY158" s="1135"/>
      <c r="ENZ158" s="1135"/>
      <c r="EOA158" s="1135"/>
      <c r="EOB158" s="1135"/>
      <c r="EOC158" s="1135"/>
      <c r="EOD158" s="1135"/>
      <c r="EOE158" s="1135"/>
      <c r="EOF158" s="1135"/>
      <c r="EOG158" s="1135"/>
      <c r="EOH158" s="1135"/>
      <c r="EOI158" s="1135"/>
      <c r="EOJ158" s="1135"/>
      <c r="EOK158" s="1135"/>
      <c r="EOL158" s="1135"/>
      <c r="EOM158" s="1135"/>
      <c r="EON158" s="1135"/>
      <c r="EOO158" s="1135"/>
      <c r="EOP158" s="1135"/>
      <c r="EOQ158" s="1135"/>
      <c r="EOR158" s="1135"/>
      <c r="EOS158" s="1135"/>
      <c r="EOT158" s="1135"/>
      <c r="EOU158" s="1135"/>
      <c r="EOV158" s="1135"/>
      <c r="EOW158" s="1135"/>
      <c r="EOX158" s="1135"/>
      <c r="EOY158" s="1135"/>
      <c r="EOZ158" s="1135"/>
      <c r="EPA158" s="1135"/>
      <c r="EPB158" s="1135"/>
      <c r="EPC158" s="1135"/>
      <c r="EPD158" s="1135"/>
      <c r="EPE158" s="1135"/>
      <c r="EPF158" s="1135"/>
      <c r="EPG158" s="1135"/>
      <c r="EPH158" s="1135"/>
      <c r="EPI158" s="1135"/>
      <c r="EPJ158" s="1135"/>
      <c r="EPK158" s="1135"/>
      <c r="EPL158" s="1135"/>
      <c r="EPM158" s="1135"/>
      <c r="EPN158" s="1135"/>
      <c r="EPO158" s="1135"/>
      <c r="EPP158" s="1135"/>
      <c r="EPQ158" s="1135"/>
      <c r="EPR158" s="1135"/>
      <c r="EPS158" s="1135"/>
      <c r="EPT158" s="1135"/>
      <c r="EPU158" s="1135"/>
      <c r="EPV158" s="1135"/>
      <c r="EPW158" s="1135"/>
      <c r="EPX158" s="1135"/>
      <c r="EPY158" s="1135"/>
      <c r="EPZ158" s="1135"/>
      <c r="EQA158" s="1135"/>
      <c r="EQB158" s="1135"/>
      <c r="EQC158" s="1135"/>
      <c r="EQD158" s="1135"/>
      <c r="EQE158" s="1135"/>
      <c r="EQF158" s="1135"/>
      <c r="EQG158" s="1135"/>
      <c r="EQH158" s="1135"/>
      <c r="EQI158" s="1135"/>
      <c r="EQJ158" s="1135"/>
      <c r="EQK158" s="1135"/>
      <c r="EQL158" s="1135"/>
      <c r="EQM158" s="1135"/>
      <c r="EQN158" s="1135"/>
      <c r="EQO158" s="1135"/>
      <c r="EQP158" s="1135"/>
      <c r="EQQ158" s="1135"/>
      <c r="EQR158" s="1135"/>
      <c r="EQS158" s="1135"/>
      <c r="EQT158" s="1135"/>
      <c r="EQU158" s="1135"/>
      <c r="EQV158" s="1135"/>
      <c r="EQW158" s="1135"/>
      <c r="EQX158" s="1135"/>
      <c r="EQY158" s="1135"/>
      <c r="EQZ158" s="1135"/>
      <c r="ERA158" s="1135"/>
      <c r="ERB158" s="1135"/>
      <c r="ERC158" s="1135"/>
      <c r="ERD158" s="1135"/>
      <c r="ERE158" s="1135"/>
      <c r="ERF158" s="1135"/>
      <c r="ERG158" s="1135"/>
      <c r="ERH158" s="1135"/>
      <c r="ERI158" s="1135"/>
      <c r="ERJ158" s="1135"/>
      <c r="ERK158" s="1135"/>
      <c r="ERL158" s="1135"/>
      <c r="ERM158" s="1135"/>
      <c r="ERN158" s="1135"/>
      <c r="ERO158" s="1135"/>
      <c r="ERP158" s="1135"/>
      <c r="ERQ158" s="1135"/>
      <c r="ERR158" s="1135"/>
      <c r="ERS158" s="1135"/>
      <c r="ERT158" s="1135"/>
      <c r="ERU158" s="1135"/>
      <c r="ERV158" s="1135"/>
      <c r="ERW158" s="1135"/>
      <c r="ERX158" s="1135"/>
      <c r="ERY158" s="1135"/>
      <c r="ERZ158" s="1135"/>
      <c r="ESA158" s="1135"/>
      <c r="ESB158" s="1135"/>
      <c r="ESC158" s="1135"/>
      <c r="ESD158" s="1135"/>
      <c r="ESE158" s="1135"/>
      <c r="ESF158" s="1135"/>
      <c r="ESG158" s="1135"/>
      <c r="ESH158" s="1135"/>
      <c r="ESI158" s="1135"/>
      <c r="ESJ158" s="1135"/>
      <c r="ESK158" s="1135"/>
      <c r="ESL158" s="1135"/>
      <c r="ESM158" s="1135"/>
      <c r="ESN158" s="1135"/>
      <c r="ESO158" s="1135"/>
      <c r="ESP158" s="1135"/>
      <c r="ESQ158" s="1135"/>
      <c r="ESR158" s="1135"/>
      <c r="ESS158" s="1135"/>
      <c r="EST158" s="1135"/>
      <c r="ESU158" s="1135"/>
      <c r="ESV158" s="1135"/>
      <c r="ESW158" s="1135"/>
      <c r="ESX158" s="1135"/>
      <c r="ESY158" s="1135"/>
      <c r="ESZ158" s="1135"/>
      <c r="ETA158" s="1135"/>
      <c r="ETB158" s="1135"/>
      <c r="ETC158" s="1135"/>
      <c r="ETD158" s="1135"/>
      <c r="ETE158" s="1135"/>
      <c r="ETF158" s="1135"/>
      <c r="ETG158" s="1135"/>
      <c r="ETH158" s="1135"/>
      <c r="ETI158" s="1135"/>
      <c r="ETJ158" s="1135"/>
      <c r="ETK158" s="1135"/>
      <c r="ETL158" s="1135"/>
      <c r="ETM158" s="1135"/>
      <c r="ETN158" s="1135"/>
      <c r="ETO158" s="1135"/>
      <c r="ETP158" s="1135"/>
      <c r="ETQ158" s="1135"/>
      <c r="ETR158" s="1135"/>
      <c r="ETS158" s="1135"/>
      <c r="ETT158" s="1135"/>
      <c r="ETU158" s="1135"/>
      <c r="ETV158" s="1135"/>
      <c r="ETW158" s="1135"/>
      <c r="ETX158" s="1135"/>
      <c r="ETY158" s="1135"/>
      <c r="ETZ158" s="1135"/>
      <c r="EUA158" s="1135"/>
      <c r="EUB158" s="1135"/>
      <c r="EUC158" s="1135"/>
      <c r="EUD158" s="1135"/>
      <c r="EUE158" s="1135"/>
      <c r="EUF158" s="1135"/>
      <c r="EUG158" s="1135"/>
      <c r="EUH158" s="1135"/>
      <c r="EUI158" s="1135"/>
      <c r="EUJ158" s="1135"/>
      <c r="EUK158" s="1135"/>
      <c r="EUL158" s="1135"/>
      <c r="EUM158" s="1135"/>
      <c r="EUN158" s="1135"/>
      <c r="EUO158" s="1135"/>
      <c r="EUP158" s="1135"/>
      <c r="EUQ158" s="1135"/>
      <c r="EUR158" s="1135"/>
      <c r="EUS158" s="1135"/>
      <c r="EUT158" s="1135"/>
      <c r="EUU158" s="1135"/>
      <c r="EUV158" s="1135"/>
      <c r="EUW158" s="1135"/>
      <c r="EUX158" s="1135"/>
      <c r="EUY158" s="1135"/>
      <c r="EUZ158" s="1135"/>
      <c r="EVA158" s="1135"/>
      <c r="EVB158" s="1135"/>
      <c r="EVC158" s="1135"/>
      <c r="EVD158" s="1135"/>
      <c r="EVE158" s="1135"/>
      <c r="EVF158" s="1135"/>
      <c r="EVG158" s="1135"/>
      <c r="EVH158" s="1135"/>
      <c r="EVI158" s="1135"/>
      <c r="EVJ158" s="1135"/>
      <c r="EVK158" s="1135"/>
      <c r="EVL158" s="1135"/>
      <c r="EVM158" s="1135"/>
      <c r="EVN158" s="1135"/>
      <c r="EVO158" s="1135"/>
      <c r="EVP158" s="1135"/>
      <c r="EVQ158" s="1135"/>
      <c r="EVR158" s="1135"/>
      <c r="EVS158" s="1135"/>
      <c r="EVT158" s="1135"/>
      <c r="EVU158" s="1135"/>
      <c r="EVV158" s="1135"/>
      <c r="EVW158" s="1135"/>
      <c r="EVX158" s="1135"/>
      <c r="EVY158" s="1135"/>
      <c r="EVZ158" s="1135"/>
      <c r="EWA158" s="1135"/>
      <c r="EWB158" s="1135"/>
      <c r="EWC158" s="1135"/>
      <c r="EWD158" s="1135"/>
      <c r="EWE158" s="1135"/>
      <c r="EWF158" s="1135"/>
      <c r="EWG158" s="1135"/>
      <c r="EWH158" s="1135"/>
      <c r="EWI158" s="1135"/>
      <c r="EWJ158" s="1135"/>
      <c r="EWK158" s="1135"/>
      <c r="EWL158" s="1135"/>
      <c r="EWM158" s="1135"/>
      <c r="EWN158" s="1135"/>
      <c r="EWO158" s="1135"/>
      <c r="EWP158" s="1135"/>
      <c r="EWQ158" s="1135"/>
      <c r="EWR158" s="1135"/>
      <c r="EWS158" s="1135"/>
      <c r="EWT158" s="1135"/>
      <c r="EWU158" s="1135"/>
      <c r="EWV158" s="1135"/>
      <c r="EWW158" s="1135"/>
      <c r="EWX158" s="1135"/>
      <c r="EWY158" s="1135"/>
      <c r="EWZ158" s="1135"/>
      <c r="EXA158" s="1135"/>
      <c r="EXB158" s="1135"/>
      <c r="EXC158" s="1135"/>
      <c r="EXD158" s="1135"/>
      <c r="EXE158" s="1135"/>
      <c r="EXF158" s="1135"/>
      <c r="EXG158" s="1135"/>
      <c r="EXH158" s="1135"/>
      <c r="EXI158" s="1135"/>
      <c r="EXJ158" s="1135"/>
      <c r="EXK158" s="1135"/>
      <c r="EXL158" s="1135"/>
      <c r="EXM158" s="1135"/>
      <c r="EXN158" s="1135"/>
      <c r="EXO158" s="1135"/>
      <c r="EXP158" s="1135"/>
      <c r="EXQ158" s="1135"/>
      <c r="EXR158" s="1135"/>
      <c r="EXS158" s="1135"/>
      <c r="EXT158" s="1135"/>
      <c r="EXU158" s="1135"/>
      <c r="EXV158" s="1135"/>
      <c r="EXW158" s="1135"/>
      <c r="EXX158" s="1135"/>
      <c r="EXY158" s="1135"/>
      <c r="EXZ158" s="1135"/>
      <c r="EYA158" s="1135"/>
      <c r="EYB158" s="1135"/>
      <c r="EYC158" s="1135"/>
      <c r="EYD158" s="1135"/>
      <c r="EYE158" s="1135"/>
      <c r="EYF158" s="1135"/>
      <c r="EYG158" s="1135"/>
      <c r="EYH158" s="1135"/>
      <c r="EYI158" s="1135"/>
      <c r="EYJ158" s="1135"/>
      <c r="EYK158" s="1135"/>
      <c r="EYL158" s="1135"/>
      <c r="EYM158" s="1135"/>
      <c r="EYN158" s="1135"/>
      <c r="EYO158" s="1135"/>
      <c r="EYP158" s="1135"/>
      <c r="EYQ158" s="1135"/>
      <c r="EYR158" s="1135"/>
      <c r="EYS158" s="1135"/>
      <c r="EYT158" s="1135"/>
      <c r="EYU158" s="1135"/>
      <c r="EYV158" s="1135"/>
      <c r="EYW158" s="1135"/>
      <c r="EYX158" s="1135"/>
      <c r="EYY158" s="1135"/>
      <c r="EYZ158" s="1135"/>
      <c r="EZA158" s="1135"/>
      <c r="EZB158" s="1135"/>
      <c r="EZC158" s="1135"/>
      <c r="EZD158" s="1135"/>
      <c r="EZE158" s="1135"/>
      <c r="EZF158" s="1135"/>
      <c r="EZG158" s="1135"/>
      <c r="EZH158" s="1135"/>
      <c r="EZI158" s="1135"/>
      <c r="EZJ158" s="1135"/>
      <c r="EZK158" s="1135"/>
      <c r="EZL158" s="1135"/>
      <c r="EZM158" s="1135"/>
      <c r="EZN158" s="1135"/>
      <c r="EZO158" s="1135"/>
      <c r="EZP158" s="1135"/>
      <c r="EZQ158" s="1135"/>
      <c r="EZR158" s="1135"/>
      <c r="EZS158" s="1135"/>
      <c r="EZT158" s="1135"/>
      <c r="EZU158" s="1135"/>
      <c r="EZV158" s="1135"/>
      <c r="EZW158" s="1135"/>
      <c r="EZX158" s="1135"/>
      <c r="EZY158" s="1135"/>
      <c r="EZZ158" s="1135"/>
      <c r="FAA158" s="1135"/>
      <c r="FAB158" s="1135"/>
      <c r="FAC158" s="1135"/>
      <c r="FAD158" s="1135"/>
      <c r="FAE158" s="1135"/>
      <c r="FAF158" s="1135"/>
      <c r="FAG158" s="1135"/>
      <c r="FAH158" s="1135"/>
      <c r="FAI158" s="1135"/>
      <c r="FAJ158" s="1135"/>
      <c r="FAK158" s="1135"/>
      <c r="FAL158" s="1135"/>
      <c r="FAM158" s="1135"/>
      <c r="FAN158" s="1135"/>
      <c r="FAO158" s="1135"/>
      <c r="FAP158" s="1135"/>
      <c r="FAQ158" s="1135"/>
      <c r="FAR158" s="1135"/>
      <c r="FAS158" s="1135"/>
      <c r="FAT158" s="1135"/>
      <c r="FAU158" s="1135"/>
      <c r="FAV158" s="1135"/>
      <c r="FAW158" s="1135"/>
      <c r="FAX158" s="1135"/>
      <c r="FAY158" s="1135"/>
      <c r="FAZ158" s="1135"/>
      <c r="FBA158" s="1135"/>
      <c r="FBB158" s="1135"/>
      <c r="FBC158" s="1135"/>
      <c r="FBD158" s="1135"/>
      <c r="FBE158" s="1135"/>
      <c r="FBF158" s="1135"/>
      <c r="FBG158" s="1135"/>
      <c r="FBH158" s="1135"/>
      <c r="FBI158" s="1135"/>
      <c r="FBJ158" s="1135"/>
      <c r="FBK158" s="1135"/>
      <c r="FBL158" s="1135"/>
      <c r="FBM158" s="1135"/>
      <c r="FBN158" s="1135"/>
      <c r="FBO158" s="1135"/>
      <c r="FBP158" s="1135"/>
      <c r="FBQ158" s="1135"/>
      <c r="FBR158" s="1135"/>
      <c r="FBS158" s="1135"/>
      <c r="FBT158" s="1135"/>
      <c r="FBU158" s="1135"/>
      <c r="FBV158" s="1135"/>
      <c r="FBW158" s="1135"/>
      <c r="FBX158" s="1135"/>
      <c r="FBY158" s="1135"/>
      <c r="FBZ158" s="1135"/>
      <c r="FCA158" s="1135"/>
      <c r="FCB158" s="1135"/>
      <c r="FCC158" s="1135"/>
      <c r="FCD158" s="1135"/>
      <c r="FCE158" s="1135"/>
      <c r="FCF158" s="1135"/>
      <c r="FCG158" s="1135"/>
      <c r="FCH158" s="1135"/>
      <c r="FCI158" s="1135"/>
      <c r="FCJ158" s="1135"/>
      <c r="FCK158" s="1135"/>
      <c r="FCL158" s="1135"/>
      <c r="FCM158" s="1135"/>
      <c r="FCN158" s="1135"/>
      <c r="FCO158" s="1135"/>
      <c r="FCP158" s="1135"/>
      <c r="FCQ158" s="1135"/>
      <c r="FCR158" s="1135"/>
      <c r="FCS158" s="1135"/>
      <c r="FCT158" s="1135"/>
      <c r="FCU158" s="1135"/>
      <c r="FCV158" s="1135"/>
      <c r="FCW158" s="1135"/>
      <c r="FCX158" s="1135"/>
      <c r="FCY158" s="1135"/>
      <c r="FCZ158" s="1135"/>
      <c r="FDA158" s="1135"/>
      <c r="FDB158" s="1135"/>
      <c r="FDC158" s="1135"/>
      <c r="FDD158" s="1135"/>
      <c r="FDE158" s="1135"/>
      <c r="FDF158" s="1135"/>
      <c r="FDG158" s="1135"/>
      <c r="FDH158" s="1135"/>
      <c r="FDI158" s="1135"/>
      <c r="FDJ158" s="1135"/>
      <c r="FDK158" s="1135"/>
      <c r="FDL158" s="1135"/>
      <c r="FDM158" s="1135"/>
      <c r="FDN158" s="1135"/>
      <c r="FDO158" s="1135"/>
      <c r="FDP158" s="1135"/>
      <c r="FDQ158" s="1135"/>
      <c r="FDR158" s="1135"/>
      <c r="FDS158" s="1135"/>
      <c r="FDT158" s="1135"/>
      <c r="FDU158" s="1135"/>
      <c r="FDV158" s="1135"/>
      <c r="FDW158" s="1135"/>
      <c r="FDX158" s="1135"/>
      <c r="FDY158" s="1135"/>
      <c r="FDZ158" s="1135"/>
      <c r="FEA158" s="1135"/>
      <c r="FEB158" s="1135"/>
      <c r="FEC158" s="1135"/>
      <c r="FED158" s="1135"/>
      <c r="FEE158" s="1135"/>
      <c r="FEF158" s="1135"/>
      <c r="FEG158" s="1135"/>
      <c r="FEH158" s="1135"/>
      <c r="FEI158" s="1135"/>
      <c r="FEJ158" s="1135"/>
      <c r="FEK158" s="1135"/>
      <c r="FEL158" s="1135"/>
      <c r="FEM158" s="1135"/>
      <c r="FEN158" s="1135"/>
      <c r="FEO158" s="1135"/>
      <c r="FEP158" s="1135"/>
      <c r="FEQ158" s="1135"/>
      <c r="FER158" s="1135"/>
      <c r="FES158" s="1135"/>
      <c r="FET158" s="1135"/>
      <c r="FEU158" s="1135"/>
      <c r="FEV158" s="1135"/>
      <c r="FEW158" s="1135"/>
      <c r="FEX158" s="1135"/>
      <c r="FEY158" s="1135"/>
      <c r="FEZ158" s="1135"/>
      <c r="FFA158" s="1135"/>
      <c r="FFB158" s="1135"/>
      <c r="FFC158" s="1135"/>
      <c r="FFD158" s="1135"/>
      <c r="FFE158" s="1135"/>
      <c r="FFF158" s="1135"/>
      <c r="FFG158" s="1135"/>
      <c r="FFH158" s="1135"/>
      <c r="FFI158" s="1135"/>
      <c r="FFJ158" s="1135"/>
      <c r="FFK158" s="1135"/>
      <c r="FFL158" s="1135"/>
      <c r="FFM158" s="1135"/>
      <c r="FFN158" s="1135"/>
      <c r="FFO158" s="1135"/>
      <c r="FFP158" s="1135"/>
      <c r="FFQ158" s="1135"/>
      <c r="FFR158" s="1135"/>
      <c r="FFS158" s="1135"/>
      <c r="FFT158" s="1135"/>
      <c r="FFU158" s="1135"/>
      <c r="FFV158" s="1135"/>
      <c r="FFW158" s="1135"/>
      <c r="FFX158" s="1135"/>
      <c r="FFY158" s="1135"/>
      <c r="FFZ158" s="1135"/>
      <c r="FGA158" s="1135"/>
      <c r="FGB158" s="1135"/>
      <c r="FGC158" s="1135"/>
      <c r="FGD158" s="1135"/>
      <c r="FGE158" s="1135"/>
      <c r="FGF158" s="1135"/>
      <c r="FGG158" s="1135"/>
      <c r="FGH158" s="1135"/>
      <c r="FGI158" s="1135"/>
      <c r="FGJ158" s="1135"/>
      <c r="FGK158" s="1135"/>
      <c r="FGL158" s="1135"/>
      <c r="FGM158" s="1135"/>
      <c r="FGN158" s="1135"/>
      <c r="FGO158" s="1135"/>
      <c r="FGP158" s="1135"/>
      <c r="FGQ158" s="1135"/>
      <c r="FGR158" s="1135"/>
      <c r="FGS158" s="1135"/>
      <c r="FGT158" s="1135"/>
      <c r="FGU158" s="1135"/>
      <c r="FGV158" s="1135"/>
      <c r="FGW158" s="1135"/>
      <c r="FGX158" s="1135"/>
      <c r="FGY158" s="1135"/>
      <c r="FGZ158" s="1135"/>
      <c r="FHA158" s="1135"/>
      <c r="FHB158" s="1135"/>
      <c r="FHC158" s="1135"/>
      <c r="FHD158" s="1135"/>
      <c r="FHE158" s="1135"/>
      <c r="FHF158" s="1135"/>
      <c r="FHG158" s="1135"/>
      <c r="FHH158" s="1135"/>
      <c r="FHI158" s="1135"/>
      <c r="FHJ158" s="1135"/>
      <c r="FHK158" s="1135"/>
      <c r="FHL158" s="1135"/>
      <c r="FHM158" s="1135"/>
      <c r="FHN158" s="1135"/>
      <c r="FHO158" s="1135"/>
      <c r="FHP158" s="1135"/>
      <c r="FHQ158" s="1135"/>
      <c r="FHR158" s="1135"/>
      <c r="FHS158" s="1135"/>
      <c r="FHT158" s="1135"/>
      <c r="FHU158" s="1135"/>
      <c r="FHV158" s="1135"/>
      <c r="FHW158" s="1135"/>
      <c r="FHX158" s="1135"/>
      <c r="FHY158" s="1135"/>
      <c r="FHZ158" s="1135"/>
      <c r="FIA158" s="1135"/>
      <c r="FIB158" s="1135"/>
      <c r="FIC158" s="1135"/>
      <c r="FID158" s="1135"/>
      <c r="FIE158" s="1135"/>
      <c r="FIF158" s="1135"/>
      <c r="FIG158" s="1135"/>
      <c r="FIH158" s="1135"/>
      <c r="FII158" s="1135"/>
      <c r="FIJ158" s="1135"/>
      <c r="FIK158" s="1135"/>
      <c r="FIL158" s="1135"/>
      <c r="FIM158" s="1135"/>
      <c r="FIN158" s="1135"/>
      <c r="FIO158" s="1135"/>
      <c r="FIP158" s="1135"/>
      <c r="FIQ158" s="1135"/>
      <c r="FIR158" s="1135"/>
      <c r="FIS158" s="1135"/>
      <c r="FIT158" s="1135"/>
      <c r="FIU158" s="1135"/>
      <c r="FIV158" s="1135"/>
      <c r="FIW158" s="1135"/>
      <c r="FIX158" s="1135"/>
      <c r="FIY158" s="1135"/>
      <c r="FIZ158" s="1135"/>
      <c r="FJA158" s="1135"/>
      <c r="FJB158" s="1135"/>
      <c r="FJC158" s="1135"/>
      <c r="FJD158" s="1135"/>
      <c r="FJE158" s="1135"/>
      <c r="FJF158" s="1135"/>
      <c r="FJG158" s="1135"/>
      <c r="FJH158" s="1135"/>
      <c r="FJI158" s="1135"/>
      <c r="FJJ158" s="1135"/>
      <c r="FJK158" s="1135"/>
      <c r="FJL158" s="1135"/>
      <c r="FJM158" s="1135"/>
      <c r="FJN158" s="1135"/>
      <c r="FJO158" s="1135"/>
      <c r="FJP158" s="1135"/>
      <c r="FJQ158" s="1135"/>
      <c r="FJR158" s="1135"/>
      <c r="FJS158" s="1135"/>
      <c r="FJT158" s="1135"/>
      <c r="FJU158" s="1135"/>
      <c r="FJV158" s="1135"/>
      <c r="FJW158" s="1135"/>
      <c r="FJX158" s="1135"/>
      <c r="FJY158" s="1135"/>
      <c r="FJZ158" s="1135"/>
      <c r="FKA158" s="1135"/>
      <c r="FKB158" s="1135"/>
      <c r="FKC158" s="1135"/>
      <c r="FKD158" s="1135"/>
      <c r="FKE158" s="1135"/>
      <c r="FKF158" s="1135"/>
      <c r="FKG158" s="1135"/>
      <c r="FKH158" s="1135"/>
      <c r="FKI158" s="1135"/>
      <c r="FKJ158" s="1135"/>
      <c r="FKK158" s="1135"/>
      <c r="FKL158" s="1135"/>
      <c r="FKM158" s="1135"/>
      <c r="FKN158" s="1135"/>
      <c r="FKO158" s="1135"/>
      <c r="FKP158" s="1135"/>
      <c r="FKQ158" s="1135"/>
      <c r="FKR158" s="1135"/>
      <c r="FKS158" s="1135"/>
      <c r="FKT158" s="1135"/>
      <c r="FKU158" s="1135"/>
      <c r="FKV158" s="1135"/>
      <c r="FKW158" s="1135"/>
      <c r="FKX158" s="1135"/>
      <c r="FKY158" s="1135"/>
      <c r="FKZ158" s="1135"/>
      <c r="FLA158" s="1135"/>
      <c r="FLB158" s="1135"/>
      <c r="FLC158" s="1135"/>
      <c r="FLD158" s="1135"/>
      <c r="FLE158" s="1135"/>
      <c r="FLF158" s="1135"/>
      <c r="FLG158" s="1135"/>
      <c r="FLH158" s="1135"/>
      <c r="FLI158" s="1135"/>
      <c r="FLJ158" s="1135"/>
      <c r="FLK158" s="1135"/>
      <c r="FLL158" s="1135"/>
      <c r="FLM158" s="1135"/>
      <c r="FLN158" s="1135"/>
      <c r="FLO158" s="1135"/>
      <c r="FLP158" s="1135"/>
      <c r="FLQ158" s="1135"/>
      <c r="FLR158" s="1135"/>
      <c r="FLS158" s="1135"/>
      <c r="FLT158" s="1135"/>
      <c r="FLU158" s="1135"/>
      <c r="FLV158" s="1135"/>
      <c r="FLW158" s="1135"/>
      <c r="FLX158" s="1135"/>
      <c r="FLY158" s="1135"/>
      <c r="FLZ158" s="1135"/>
      <c r="FMA158" s="1135"/>
      <c r="FMB158" s="1135"/>
      <c r="FMC158" s="1135"/>
      <c r="FMD158" s="1135"/>
      <c r="FME158" s="1135"/>
      <c r="FMF158" s="1135"/>
      <c r="FMG158" s="1135"/>
      <c r="FMH158" s="1135"/>
      <c r="FMI158" s="1135"/>
      <c r="FMJ158" s="1135"/>
      <c r="FMK158" s="1135"/>
      <c r="FML158" s="1135"/>
      <c r="FMM158" s="1135"/>
      <c r="FMN158" s="1135"/>
      <c r="FMO158" s="1135"/>
      <c r="FMP158" s="1135"/>
      <c r="FMQ158" s="1135"/>
      <c r="FMR158" s="1135"/>
      <c r="FMS158" s="1135"/>
      <c r="FMT158" s="1135"/>
      <c r="FMU158" s="1135"/>
      <c r="FMV158" s="1135"/>
      <c r="FMW158" s="1135"/>
      <c r="FMX158" s="1135"/>
      <c r="FMY158" s="1135"/>
      <c r="FMZ158" s="1135"/>
      <c r="FNA158" s="1135"/>
      <c r="FNB158" s="1135"/>
      <c r="FNC158" s="1135"/>
      <c r="FND158" s="1135"/>
      <c r="FNE158" s="1135"/>
      <c r="FNF158" s="1135"/>
      <c r="FNG158" s="1135"/>
      <c r="FNH158" s="1135"/>
      <c r="FNI158" s="1135"/>
      <c r="FNJ158" s="1135"/>
      <c r="FNK158" s="1135"/>
      <c r="FNL158" s="1135"/>
      <c r="FNM158" s="1135"/>
      <c r="FNN158" s="1135"/>
      <c r="FNO158" s="1135"/>
      <c r="FNP158" s="1135"/>
      <c r="FNQ158" s="1135"/>
      <c r="FNR158" s="1135"/>
      <c r="FNS158" s="1135"/>
      <c r="FNT158" s="1135"/>
      <c r="FNU158" s="1135"/>
      <c r="FNV158" s="1135"/>
      <c r="FNW158" s="1135"/>
      <c r="FNX158" s="1135"/>
      <c r="FNY158" s="1135"/>
      <c r="FNZ158" s="1135"/>
      <c r="FOA158" s="1135"/>
      <c r="FOB158" s="1135"/>
      <c r="FOC158" s="1135"/>
      <c r="FOD158" s="1135"/>
      <c r="FOE158" s="1135"/>
      <c r="FOF158" s="1135"/>
      <c r="FOG158" s="1135"/>
      <c r="FOH158" s="1135"/>
      <c r="FOI158" s="1135"/>
      <c r="FOJ158" s="1135"/>
      <c r="FOK158" s="1135"/>
      <c r="FOL158" s="1135"/>
      <c r="FOM158" s="1135"/>
      <c r="FON158" s="1135"/>
      <c r="FOO158" s="1135"/>
      <c r="FOP158" s="1135"/>
      <c r="FOQ158" s="1135"/>
      <c r="FOR158" s="1135"/>
      <c r="FOS158" s="1135"/>
      <c r="FOT158" s="1135"/>
      <c r="FOU158" s="1135"/>
      <c r="FOV158" s="1135"/>
      <c r="FOW158" s="1135"/>
      <c r="FOX158" s="1135"/>
      <c r="FOY158" s="1135"/>
      <c r="FOZ158" s="1135"/>
      <c r="FPA158" s="1135"/>
      <c r="FPB158" s="1135"/>
      <c r="FPC158" s="1135"/>
      <c r="FPD158" s="1135"/>
      <c r="FPE158" s="1135"/>
      <c r="FPF158" s="1135"/>
      <c r="FPG158" s="1135"/>
      <c r="FPH158" s="1135"/>
      <c r="FPI158" s="1135"/>
      <c r="FPJ158" s="1135"/>
      <c r="FPK158" s="1135"/>
      <c r="FPL158" s="1135"/>
      <c r="FPM158" s="1135"/>
      <c r="FPN158" s="1135"/>
      <c r="FPO158" s="1135"/>
      <c r="FPP158" s="1135"/>
      <c r="FPQ158" s="1135"/>
      <c r="FPR158" s="1135"/>
      <c r="FPS158" s="1135"/>
      <c r="FPT158" s="1135"/>
      <c r="FPU158" s="1135"/>
      <c r="FPV158" s="1135"/>
      <c r="FPW158" s="1135"/>
      <c r="FPX158" s="1135"/>
      <c r="FPY158" s="1135"/>
      <c r="FPZ158" s="1135"/>
      <c r="FQA158" s="1135"/>
      <c r="FQB158" s="1135"/>
      <c r="FQC158" s="1135"/>
      <c r="FQD158" s="1135"/>
      <c r="FQE158" s="1135"/>
      <c r="FQF158" s="1135"/>
      <c r="FQG158" s="1135"/>
      <c r="FQH158" s="1135"/>
      <c r="FQI158" s="1135"/>
      <c r="FQJ158" s="1135"/>
      <c r="FQK158" s="1135"/>
      <c r="FQL158" s="1135"/>
      <c r="FQM158" s="1135"/>
      <c r="FQN158" s="1135"/>
      <c r="FQO158" s="1135"/>
      <c r="FQP158" s="1135"/>
      <c r="FQQ158" s="1135"/>
      <c r="FQR158" s="1135"/>
      <c r="FQS158" s="1135"/>
      <c r="FQT158" s="1135"/>
      <c r="FQU158" s="1135"/>
      <c r="FQV158" s="1135"/>
      <c r="FQW158" s="1135"/>
      <c r="FQX158" s="1135"/>
      <c r="FQY158" s="1135"/>
      <c r="FQZ158" s="1135"/>
      <c r="FRA158" s="1135"/>
      <c r="FRB158" s="1135"/>
      <c r="FRC158" s="1135"/>
      <c r="FRD158" s="1135"/>
      <c r="FRE158" s="1135"/>
      <c r="FRF158" s="1135"/>
      <c r="FRG158" s="1135"/>
      <c r="FRH158" s="1135"/>
      <c r="FRI158" s="1135"/>
      <c r="FRJ158" s="1135"/>
      <c r="FRK158" s="1135"/>
      <c r="FRL158" s="1135"/>
      <c r="FRM158" s="1135"/>
      <c r="FRN158" s="1135"/>
      <c r="FRO158" s="1135"/>
      <c r="FRP158" s="1135"/>
      <c r="FRQ158" s="1135"/>
      <c r="FRR158" s="1135"/>
      <c r="FRS158" s="1135"/>
      <c r="FRT158" s="1135"/>
      <c r="FRU158" s="1135"/>
      <c r="FRV158" s="1135"/>
      <c r="FRW158" s="1135"/>
      <c r="FRX158" s="1135"/>
      <c r="FRY158" s="1135"/>
      <c r="FRZ158" s="1135"/>
      <c r="FSA158" s="1135"/>
      <c r="FSB158" s="1135"/>
      <c r="FSC158" s="1135"/>
      <c r="FSD158" s="1135"/>
      <c r="FSE158" s="1135"/>
      <c r="FSF158" s="1135"/>
      <c r="FSG158" s="1135"/>
      <c r="FSH158" s="1135"/>
      <c r="FSI158" s="1135"/>
      <c r="FSJ158" s="1135"/>
      <c r="FSK158" s="1135"/>
      <c r="FSL158" s="1135"/>
      <c r="FSM158" s="1135"/>
      <c r="FSN158" s="1135"/>
      <c r="FSO158" s="1135"/>
      <c r="FSP158" s="1135"/>
      <c r="FSQ158" s="1135"/>
      <c r="FSR158" s="1135"/>
      <c r="FSS158" s="1135"/>
      <c r="FST158" s="1135"/>
      <c r="FSU158" s="1135"/>
      <c r="FSV158" s="1135"/>
      <c r="FSW158" s="1135"/>
      <c r="FSX158" s="1135"/>
      <c r="FSY158" s="1135"/>
      <c r="FSZ158" s="1135"/>
      <c r="FTA158" s="1135"/>
      <c r="FTB158" s="1135"/>
      <c r="FTC158" s="1135"/>
      <c r="FTD158" s="1135"/>
      <c r="FTE158" s="1135"/>
      <c r="FTF158" s="1135"/>
      <c r="FTG158" s="1135"/>
      <c r="FTH158" s="1135"/>
      <c r="FTI158" s="1135"/>
      <c r="FTJ158" s="1135"/>
      <c r="FTK158" s="1135"/>
      <c r="FTL158" s="1135"/>
      <c r="FTM158" s="1135"/>
      <c r="FTN158" s="1135"/>
      <c r="FTO158" s="1135"/>
      <c r="FTP158" s="1135"/>
      <c r="FTQ158" s="1135"/>
      <c r="FTR158" s="1135"/>
      <c r="FTS158" s="1135"/>
      <c r="FTT158" s="1135"/>
      <c r="FTU158" s="1135"/>
      <c r="FTV158" s="1135"/>
      <c r="FTW158" s="1135"/>
      <c r="FTX158" s="1135"/>
      <c r="FTY158" s="1135"/>
      <c r="FTZ158" s="1135"/>
      <c r="FUA158" s="1135"/>
      <c r="FUB158" s="1135"/>
      <c r="FUC158" s="1135"/>
      <c r="FUD158" s="1135"/>
      <c r="FUE158" s="1135"/>
      <c r="FUF158" s="1135"/>
      <c r="FUG158" s="1135"/>
      <c r="FUH158" s="1135"/>
      <c r="FUI158" s="1135"/>
      <c r="FUJ158" s="1135"/>
      <c r="FUK158" s="1135"/>
      <c r="FUL158" s="1135"/>
      <c r="FUM158" s="1135"/>
      <c r="FUN158" s="1135"/>
      <c r="FUO158" s="1135"/>
      <c r="FUP158" s="1135"/>
      <c r="FUQ158" s="1135"/>
      <c r="FUR158" s="1135"/>
      <c r="FUS158" s="1135"/>
      <c r="FUT158" s="1135"/>
      <c r="FUU158" s="1135"/>
      <c r="FUV158" s="1135"/>
      <c r="FUW158" s="1135"/>
      <c r="FUX158" s="1135"/>
      <c r="FUY158" s="1135"/>
      <c r="FUZ158" s="1135"/>
      <c r="FVA158" s="1135"/>
      <c r="FVB158" s="1135"/>
      <c r="FVC158" s="1135"/>
      <c r="FVD158" s="1135"/>
      <c r="FVE158" s="1135"/>
      <c r="FVF158" s="1135"/>
      <c r="FVG158" s="1135"/>
      <c r="FVH158" s="1135"/>
      <c r="FVI158" s="1135"/>
      <c r="FVJ158" s="1135"/>
      <c r="FVK158" s="1135"/>
      <c r="FVL158" s="1135"/>
      <c r="FVM158" s="1135"/>
      <c r="FVN158" s="1135"/>
      <c r="FVO158" s="1135"/>
      <c r="FVP158" s="1135"/>
      <c r="FVQ158" s="1135"/>
      <c r="FVR158" s="1135"/>
      <c r="FVS158" s="1135"/>
      <c r="FVT158" s="1135"/>
      <c r="FVU158" s="1135"/>
      <c r="FVV158" s="1135"/>
      <c r="FVW158" s="1135"/>
      <c r="FVX158" s="1135"/>
      <c r="FVY158" s="1135"/>
      <c r="FVZ158" s="1135"/>
      <c r="FWA158" s="1135"/>
      <c r="FWB158" s="1135"/>
      <c r="FWC158" s="1135"/>
      <c r="FWD158" s="1135"/>
      <c r="FWE158" s="1135"/>
      <c r="FWF158" s="1135"/>
      <c r="FWG158" s="1135"/>
      <c r="FWH158" s="1135"/>
      <c r="FWI158" s="1135"/>
      <c r="FWJ158" s="1135"/>
      <c r="FWK158" s="1135"/>
      <c r="FWL158" s="1135"/>
      <c r="FWM158" s="1135"/>
      <c r="FWN158" s="1135"/>
      <c r="FWO158" s="1135"/>
      <c r="FWP158" s="1135"/>
      <c r="FWQ158" s="1135"/>
      <c r="FWR158" s="1135"/>
      <c r="FWS158" s="1135"/>
      <c r="FWT158" s="1135"/>
      <c r="FWU158" s="1135"/>
      <c r="FWV158" s="1135"/>
      <c r="FWW158" s="1135"/>
      <c r="FWX158" s="1135"/>
      <c r="FWY158" s="1135"/>
      <c r="FWZ158" s="1135"/>
      <c r="FXA158" s="1135"/>
      <c r="FXB158" s="1135"/>
      <c r="FXC158" s="1135"/>
      <c r="FXD158" s="1135"/>
      <c r="FXE158" s="1135"/>
      <c r="FXF158" s="1135"/>
      <c r="FXG158" s="1135"/>
      <c r="FXH158" s="1135"/>
      <c r="FXI158" s="1135"/>
      <c r="FXJ158" s="1135"/>
      <c r="FXK158" s="1135"/>
      <c r="FXL158" s="1135"/>
      <c r="FXM158" s="1135"/>
      <c r="FXN158" s="1135"/>
      <c r="FXO158" s="1135"/>
      <c r="FXP158" s="1135"/>
      <c r="FXQ158" s="1135"/>
      <c r="FXR158" s="1135"/>
      <c r="FXS158" s="1135"/>
      <c r="FXT158" s="1135"/>
      <c r="FXU158" s="1135"/>
      <c r="FXV158" s="1135"/>
      <c r="FXW158" s="1135"/>
      <c r="FXX158" s="1135"/>
      <c r="FXY158" s="1135"/>
      <c r="FXZ158" s="1135"/>
      <c r="FYA158" s="1135"/>
      <c r="FYB158" s="1135"/>
      <c r="FYC158" s="1135"/>
      <c r="FYD158" s="1135"/>
      <c r="FYE158" s="1135"/>
      <c r="FYF158" s="1135"/>
      <c r="FYG158" s="1135"/>
      <c r="FYH158" s="1135"/>
      <c r="FYI158" s="1135"/>
      <c r="FYJ158" s="1135"/>
      <c r="FYK158" s="1135"/>
      <c r="FYL158" s="1135"/>
      <c r="FYM158" s="1135"/>
      <c r="FYN158" s="1135"/>
      <c r="FYO158" s="1135"/>
      <c r="FYP158" s="1135"/>
      <c r="FYQ158" s="1135"/>
      <c r="FYR158" s="1135"/>
      <c r="FYS158" s="1135"/>
      <c r="FYT158" s="1135"/>
      <c r="FYU158" s="1135"/>
      <c r="FYV158" s="1135"/>
      <c r="FYW158" s="1135"/>
      <c r="FYX158" s="1135"/>
      <c r="FYY158" s="1135"/>
      <c r="FYZ158" s="1135"/>
      <c r="FZA158" s="1135"/>
      <c r="FZB158" s="1135"/>
      <c r="FZC158" s="1135"/>
      <c r="FZD158" s="1135"/>
      <c r="FZE158" s="1135"/>
      <c r="FZF158" s="1135"/>
      <c r="FZG158" s="1135"/>
      <c r="FZH158" s="1135"/>
      <c r="FZI158" s="1135"/>
      <c r="FZJ158" s="1135"/>
      <c r="FZK158" s="1135"/>
      <c r="FZL158" s="1135"/>
      <c r="FZM158" s="1135"/>
      <c r="FZN158" s="1135"/>
      <c r="FZO158" s="1135"/>
      <c r="FZP158" s="1135"/>
      <c r="FZQ158" s="1135"/>
      <c r="FZR158" s="1135"/>
      <c r="FZS158" s="1135"/>
      <c r="FZT158" s="1135"/>
      <c r="FZU158" s="1135"/>
      <c r="FZV158" s="1135"/>
      <c r="FZW158" s="1135"/>
      <c r="FZX158" s="1135"/>
      <c r="FZY158" s="1135"/>
      <c r="FZZ158" s="1135"/>
      <c r="GAA158" s="1135"/>
      <c r="GAB158" s="1135"/>
      <c r="GAC158" s="1135"/>
      <c r="GAD158" s="1135"/>
      <c r="GAE158" s="1135"/>
      <c r="GAF158" s="1135"/>
      <c r="GAG158" s="1135"/>
      <c r="GAH158" s="1135"/>
      <c r="GAI158" s="1135"/>
      <c r="GAJ158" s="1135"/>
      <c r="GAK158" s="1135"/>
      <c r="GAL158" s="1135"/>
      <c r="GAM158" s="1135"/>
      <c r="GAN158" s="1135"/>
      <c r="GAO158" s="1135"/>
      <c r="GAP158" s="1135"/>
      <c r="GAQ158" s="1135"/>
      <c r="GAR158" s="1135"/>
      <c r="GAS158" s="1135"/>
      <c r="GAT158" s="1135"/>
      <c r="GAU158" s="1135"/>
      <c r="GAV158" s="1135"/>
      <c r="GAW158" s="1135"/>
      <c r="GAX158" s="1135"/>
      <c r="GAY158" s="1135"/>
      <c r="GAZ158" s="1135"/>
      <c r="GBA158" s="1135"/>
      <c r="GBB158" s="1135"/>
      <c r="GBC158" s="1135"/>
      <c r="GBD158" s="1135"/>
      <c r="GBE158" s="1135"/>
      <c r="GBF158" s="1135"/>
      <c r="GBG158" s="1135"/>
      <c r="GBH158" s="1135"/>
      <c r="GBI158" s="1135"/>
      <c r="GBJ158" s="1135"/>
      <c r="GBK158" s="1135"/>
      <c r="GBL158" s="1135"/>
      <c r="GBM158" s="1135"/>
      <c r="GBN158" s="1135"/>
      <c r="GBO158" s="1135"/>
      <c r="GBP158" s="1135"/>
      <c r="GBQ158" s="1135"/>
      <c r="GBR158" s="1135"/>
      <c r="GBS158" s="1135"/>
      <c r="GBT158" s="1135"/>
      <c r="GBU158" s="1135"/>
      <c r="GBV158" s="1135"/>
      <c r="GBW158" s="1135"/>
      <c r="GBX158" s="1135"/>
      <c r="GBY158" s="1135"/>
      <c r="GBZ158" s="1135"/>
      <c r="GCA158" s="1135"/>
      <c r="GCB158" s="1135"/>
      <c r="GCC158" s="1135"/>
      <c r="GCD158" s="1135"/>
      <c r="GCE158" s="1135"/>
      <c r="GCF158" s="1135"/>
      <c r="GCG158" s="1135"/>
      <c r="GCH158" s="1135"/>
      <c r="GCI158" s="1135"/>
      <c r="GCJ158" s="1135"/>
      <c r="GCK158" s="1135"/>
      <c r="GCL158" s="1135"/>
      <c r="GCM158" s="1135"/>
      <c r="GCN158" s="1135"/>
      <c r="GCO158" s="1135"/>
      <c r="GCP158" s="1135"/>
      <c r="GCQ158" s="1135"/>
      <c r="GCR158" s="1135"/>
      <c r="GCS158" s="1135"/>
      <c r="GCT158" s="1135"/>
      <c r="GCU158" s="1135"/>
      <c r="GCV158" s="1135"/>
      <c r="GCW158" s="1135"/>
      <c r="GCX158" s="1135"/>
      <c r="GCY158" s="1135"/>
      <c r="GCZ158" s="1135"/>
      <c r="GDA158" s="1135"/>
      <c r="GDB158" s="1135"/>
      <c r="GDC158" s="1135"/>
      <c r="GDD158" s="1135"/>
      <c r="GDE158" s="1135"/>
      <c r="GDF158" s="1135"/>
      <c r="GDG158" s="1135"/>
      <c r="GDH158" s="1135"/>
      <c r="GDI158" s="1135"/>
      <c r="GDJ158" s="1135"/>
      <c r="GDK158" s="1135"/>
      <c r="GDL158" s="1135"/>
      <c r="GDM158" s="1135"/>
      <c r="GDN158" s="1135"/>
      <c r="GDO158" s="1135"/>
      <c r="GDP158" s="1135"/>
      <c r="GDQ158" s="1135"/>
      <c r="GDR158" s="1135"/>
      <c r="GDS158" s="1135"/>
      <c r="GDT158" s="1135"/>
      <c r="GDU158" s="1135"/>
      <c r="GDV158" s="1135"/>
      <c r="GDW158" s="1135"/>
      <c r="GDX158" s="1135"/>
      <c r="GDY158" s="1135"/>
      <c r="GDZ158" s="1135"/>
      <c r="GEA158" s="1135"/>
      <c r="GEB158" s="1135"/>
      <c r="GEC158" s="1135"/>
      <c r="GED158" s="1135"/>
      <c r="GEE158" s="1135"/>
      <c r="GEF158" s="1135"/>
      <c r="GEG158" s="1135"/>
      <c r="GEH158" s="1135"/>
      <c r="GEI158" s="1135"/>
      <c r="GEJ158" s="1135"/>
      <c r="GEK158" s="1135"/>
      <c r="GEL158" s="1135"/>
      <c r="GEM158" s="1135"/>
      <c r="GEN158" s="1135"/>
      <c r="GEO158" s="1135"/>
      <c r="GEP158" s="1135"/>
      <c r="GEQ158" s="1135"/>
      <c r="GER158" s="1135"/>
      <c r="GES158" s="1135"/>
      <c r="GET158" s="1135"/>
      <c r="GEU158" s="1135"/>
      <c r="GEV158" s="1135"/>
      <c r="GEW158" s="1135"/>
      <c r="GEX158" s="1135"/>
      <c r="GEY158" s="1135"/>
      <c r="GEZ158" s="1135"/>
      <c r="GFA158" s="1135"/>
      <c r="GFB158" s="1135"/>
      <c r="GFC158" s="1135"/>
      <c r="GFD158" s="1135"/>
      <c r="GFE158" s="1135"/>
      <c r="GFF158" s="1135"/>
      <c r="GFG158" s="1135"/>
      <c r="GFH158" s="1135"/>
      <c r="GFI158" s="1135"/>
      <c r="GFJ158" s="1135"/>
      <c r="GFK158" s="1135"/>
      <c r="GFL158" s="1135"/>
      <c r="GFM158" s="1135"/>
      <c r="GFN158" s="1135"/>
      <c r="GFO158" s="1135"/>
      <c r="GFP158" s="1135"/>
      <c r="GFQ158" s="1135"/>
      <c r="GFR158" s="1135"/>
      <c r="GFS158" s="1135"/>
      <c r="GFT158" s="1135"/>
      <c r="GFU158" s="1135"/>
      <c r="GFV158" s="1135"/>
      <c r="GFW158" s="1135"/>
      <c r="GFX158" s="1135"/>
      <c r="GFY158" s="1135"/>
      <c r="GFZ158" s="1135"/>
      <c r="GGA158" s="1135"/>
      <c r="GGB158" s="1135"/>
      <c r="GGC158" s="1135"/>
      <c r="GGD158" s="1135"/>
      <c r="GGE158" s="1135"/>
      <c r="GGF158" s="1135"/>
      <c r="GGG158" s="1135"/>
      <c r="GGH158" s="1135"/>
      <c r="GGI158" s="1135"/>
      <c r="GGJ158" s="1135"/>
      <c r="GGK158" s="1135"/>
      <c r="GGL158" s="1135"/>
      <c r="GGM158" s="1135"/>
      <c r="GGN158" s="1135"/>
      <c r="GGO158" s="1135"/>
      <c r="GGP158" s="1135"/>
      <c r="GGQ158" s="1135"/>
      <c r="GGR158" s="1135"/>
      <c r="GGS158" s="1135"/>
      <c r="GGT158" s="1135"/>
      <c r="GGU158" s="1135"/>
      <c r="GGV158" s="1135"/>
      <c r="GGW158" s="1135"/>
      <c r="GGX158" s="1135"/>
      <c r="GGY158" s="1135"/>
      <c r="GGZ158" s="1135"/>
      <c r="GHA158" s="1135"/>
      <c r="GHB158" s="1135"/>
      <c r="GHC158" s="1135"/>
      <c r="GHD158" s="1135"/>
      <c r="GHE158" s="1135"/>
      <c r="GHF158" s="1135"/>
      <c r="GHG158" s="1135"/>
      <c r="GHH158" s="1135"/>
      <c r="GHI158" s="1135"/>
      <c r="GHJ158" s="1135"/>
      <c r="GHK158" s="1135"/>
      <c r="GHL158" s="1135"/>
      <c r="GHM158" s="1135"/>
      <c r="GHN158" s="1135"/>
      <c r="GHO158" s="1135"/>
      <c r="GHP158" s="1135"/>
      <c r="GHQ158" s="1135"/>
      <c r="GHR158" s="1135"/>
      <c r="GHS158" s="1135"/>
      <c r="GHT158" s="1135"/>
      <c r="GHU158" s="1135"/>
      <c r="GHV158" s="1135"/>
      <c r="GHW158" s="1135"/>
      <c r="GHX158" s="1135"/>
      <c r="GHY158" s="1135"/>
      <c r="GHZ158" s="1135"/>
      <c r="GIA158" s="1135"/>
      <c r="GIB158" s="1135"/>
      <c r="GIC158" s="1135"/>
      <c r="GID158" s="1135"/>
      <c r="GIE158" s="1135"/>
      <c r="GIF158" s="1135"/>
      <c r="GIG158" s="1135"/>
      <c r="GIH158" s="1135"/>
      <c r="GII158" s="1135"/>
      <c r="GIJ158" s="1135"/>
      <c r="GIK158" s="1135"/>
      <c r="GIL158" s="1135"/>
      <c r="GIM158" s="1135"/>
      <c r="GIN158" s="1135"/>
      <c r="GIO158" s="1135"/>
      <c r="GIP158" s="1135"/>
      <c r="GIQ158" s="1135"/>
      <c r="GIR158" s="1135"/>
      <c r="GIS158" s="1135"/>
      <c r="GIT158" s="1135"/>
      <c r="GIU158" s="1135"/>
      <c r="GIV158" s="1135"/>
      <c r="GIW158" s="1135"/>
      <c r="GIX158" s="1135"/>
      <c r="GIY158" s="1135"/>
      <c r="GIZ158" s="1135"/>
      <c r="GJA158" s="1135"/>
      <c r="GJB158" s="1135"/>
      <c r="GJC158" s="1135"/>
      <c r="GJD158" s="1135"/>
      <c r="GJE158" s="1135"/>
      <c r="GJF158" s="1135"/>
      <c r="GJG158" s="1135"/>
      <c r="GJH158" s="1135"/>
      <c r="GJI158" s="1135"/>
      <c r="GJJ158" s="1135"/>
      <c r="GJK158" s="1135"/>
      <c r="GJL158" s="1135"/>
      <c r="GJM158" s="1135"/>
      <c r="GJN158" s="1135"/>
      <c r="GJO158" s="1135"/>
      <c r="GJP158" s="1135"/>
      <c r="GJQ158" s="1135"/>
      <c r="GJR158" s="1135"/>
      <c r="GJS158" s="1135"/>
      <c r="GJT158" s="1135"/>
      <c r="GJU158" s="1135"/>
      <c r="GJV158" s="1135"/>
      <c r="GJW158" s="1135"/>
      <c r="GJX158" s="1135"/>
      <c r="GJY158" s="1135"/>
      <c r="GJZ158" s="1135"/>
      <c r="GKA158" s="1135"/>
      <c r="GKB158" s="1135"/>
      <c r="GKC158" s="1135"/>
      <c r="GKD158" s="1135"/>
      <c r="GKE158" s="1135"/>
      <c r="GKF158" s="1135"/>
      <c r="GKG158" s="1135"/>
      <c r="GKH158" s="1135"/>
      <c r="GKI158" s="1135"/>
      <c r="GKJ158" s="1135"/>
      <c r="GKK158" s="1135"/>
      <c r="GKL158" s="1135"/>
      <c r="GKM158" s="1135"/>
      <c r="GKN158" s="1135"/>
      <c r="GKO158" s="1135"/>
      <c r="GKP158" s="1135"/>
      <c r="GKQ158" s="1135"/>
      <c r="GKR158" s="1135"/>
      <c r="GKS158" s="1135"/>
      <c r="GKT158" s="1135"/>
      <c r="GKU158" s="1135"/>
      <c r="GKV158" s="1135"/>
      <c r="GKW158" s="1135"/>
      <c r="GKX158" s="1135"/>
      <c r="GKY158" s="1135"/>
      <c r="GKZ158" s="1135"/>
      <c r="GLA158" s="1135"/>
      <c r="GLB158" s="1135"/>
      <c r="GLC158" s="1135"/>
      <c r="GLD158" s="1135"/>
      <c r="GLE158" s="1135"/>
      <c r="GLF158" s="1135"/>
      <c r="GLG158" s="1135"/>
      <c r="GLH158" s="1135"/>
      <c r="GLI158" s="1135"/>
      <c r="GLJ158" s="1135"/>
      <c r="GLK158" s="1135"/>
      <c r="GLL158" s="1135"/>
      <c r="GLM158" s="1135"/>
      <c r="GLN158" s="1135"/>
      <c r="GLO158" s="1135"/>
      <c r="GLP158" s="1135"/>
      <c r="GLQ158" s="1135"/>
      <c r="GLR158" s="1135"/>
      <c r="GLS158" s="1135"/>
      <c r="GLT158" s="1135"/>
      <c r="GLU158" s="1135"/>
      <c r="GLV158" s="1135"/>
      <c r="GLW158" s="1135"/>
      <c r="GLX158" s="1135"/>
      <c r="GLY158" s="1135"/>
      <c r="GLZ158" s="1135"/>
      <c r="GMA158" s="1135"/>
      <c r="GMB158" s="1135"/>
      <c r="GMC158" s="1135"/>
      <c r="GMD158" s="1135"/>
      <c r="GME158" s="1135"/>
      <c r="GMF158" s="1135"/>
      <c r="GMG158" s="1135"/>
      <c r="GMH158" s="1135"/>
      <c r="GMI158" s="1135"/>
      <c r="GMJ158" s="1135"/>
      <c r="GMK158" s="1135"/>
      <c r="GML158" s="1135"/>
      <c r="GMM158" s="1135"/>
      <c r="GMN158" s="1135"/>
      <c r="GMO158" s="1135"/>
      <c r="GMP158" s="1135"/>
      <c r="GMQ158" s="1135"/>
      <c r="GMR158" s="1135"/>
      <c r="GMS158" s="1135"/>
      <c r="GMT158" s="1135"/>
      <c r="GMU158" s="1135"/>
      <c r="GMV158" s="1135"/>
      <c r="GMW158" s="1135"/>
      <c r="GMX158" s="1135"/>
      <c r="GMY158" s="1135"/>
      <c r="GMZ158" s="1135"/>
      <c r="GNA158" s="1135"/>
      <c r="GNB158" s="1135"/>
      <c r="GNC158" s="1135"/>
      <c r="GND158" s="1135"/>
      <c r="GNE158" s="1135"/>
      <c r="GNF158" s="1135"/>
      <c r="GNG158" s="1135"/>
      <c r="GNH158" s="1135"/>
      <c r="GNI158" s="1135"/>
      <c r="GNJ158" s="1135"/>
      <c r="GNK158" s="1135"/>
      <c r="GNL158" s="1135"/>
      <c r="GNM158" s="1135"/>
      <c r="GNN158" s="1135"/>
      <c r="GNO158" s="1135"/>
      <c r="GNP158" s="1135"/>
      <c r="GNQ158" s="1135"/>
      <c r="GNR158" s="1135"/>
      <c r="GNS158" s="1135"/>
      <c r="GNT158" s="1135"/>
      <c r="GNU158" s="1135"/>
      <c r="GNV158" s="1135"/>
      <c r="GNW158" s="1135"/>
      <c r="GNX158" s="1135"/>
      <c r="GNY158" s="1135"/>
      <c r="GNZ158" s="1135"/>
      <c r="GOA158" s="1135"/>
      <c r="GOB158" s="1135"/>
      <c r="GOC158" s="1135"/>
      <c r="GOD158" s="1135"/>
      <c r="GOE158" s="1135"/>
      <c r="GOF158" s="1135"/>
      <c r="GOG158" s="1135"/>
      <c r="GOH158" s="1135"/>
      <c r="GOI158" s="1135"/>
      <c r="GOJ158" s="1135"/>
      <c r="GOK158" s="1135"/>
      <c r="GOL158" s="1135"/>
      <c r="GOM158" s="1135"/>
      <c r="GON158" s="1135"/>
      <c r="GOO158" s="1135"/>
      <c r="GOP158" s="1135"/>
      <c r="GOQ158" s="1135"/>
      <c r="GOR158" s="1135"/>
      <c r="GOS158" s="1135"/>
      <c r="GOT158" s="1135"/>
      <c r="GOU158" s="1135"/>
      <c r="GOV158" s="1135"/>
      <c r="GOW158" s="1135"/>
      <c r="GOX158" s="1135"/>
      <c r="GOY158" s="1135"/>
      <c r="GOZ158" s="1135"/>
      <c r="GPA158" s="1135"/>
      <c r="GPB158" s="1135"/>
      <c r="GPC158" s="1135"/>
      <c r="GPD158" s="1135"/>
      <c r="GPE158" s="1135"/>
      <c r="GPF158" s="1135"/>
      <c r="GPG158" s="1135"/>
      <c r="GPH158" s="1135"/>
      <c r="GPI158" s="1135"/>
      <c r="GPJ158" s="1135"/>
      <c r="GPK158" s="1135"/>
      <c r="GPL158" s="1135"/>
      <c r="GPM158" s="1135"/>
      <c r="GPN158" s="1135"/>
      <c r="GPO158" s="1135"/>
      <c r="GPP158" s="1135"/>
      <c r="GPQ158" s="1135"/>
      <c r="GPR158" s="1135"/>
      <c r="GPS158" s="1135"/>
      <c r="GPT158" s="1135"/>
      <c r="GPU158" s="1135"/>
      <c r="GPV158" s="1135"/>
      <c r="GPW158" s="1135"/>
      <c r="GPX158" s="1135"/>
      <c r="GPY158" s="1135"/>
      <c r="GPZ158" s="1135"/>
      <c r="GQA158" s="1135"/>
      <c r="GQB158" s="1135"/>
      <c r="GQC158" s="1135"/>
      <c r="GQD158" s="1135"/>
      <c r="GQE158" s="1135"/>
      <c r="GQF158" s="1135"/>
      <c r="GQG158" s="1135"/>
      <c r="GQH158" s="1135"/>
      <c r="GQI158" s="1135"/>
      <c r="GQJ158" s="1135"/>
      <c r="GQK158" s="1135"/>
      <c r="GQL158" s="1135"/>
      <c r="GQM158" s="1135"/>
      <c r="GQN158" s="1135"/>
      <c r="GQO158" s="1135"/>
      <c r="GQP158" s="1135"/>
      <c r="GQQ158" s="1135"/>
      <c r="GQR158" s="1135"/>
      <c r="GQS158" s="1135"/>
      <c r="GQT158" s="1135"/>
      <c r="GQU158" s="1135"/>
      <c r="GQV158" s="1135"/>
      <c r="GQW158" s="1135"/>
      <c r="GQX158" s="1135"/>
      <c r="GQY158" s="1135"/>
      <c r="GQZ158" s="1135"/>
      <c r="GRA158" s="1135"/>
      <c r="GRB158" s="1135"/>
      <c r="GRC158" s="1135"/>
      <c r="GRD158" s="1135"/>
      <c r="GRE158" s="1135"/>
      <c r="GRF158" s="1135"/>
      <c r="GRG158" s="1135"/>
      <c r="GRH158" s="1135"/>
      <c r="GRI158" s="1135"/>
      <c r="GRJ158" s="1135"/>
      <c r="GRK158" s="1135"/>
      <c r="GRL158" s="1135"/>
      <c r="GRM158" s="1135"/>
      <c r="GRN158" s="1135"/>
      <c r="GRO158" s="1135"/>
      <c r="GRP158" s="1135"/>
      <c r="GRQ158" s="1135"/>
      <c r="GRR158" s="1135"/>
      <c r="GRS158" s="1135"/>
      <c r="GRT158" s="1135"/>
      <c r="GRU158" s="1135"/>
      <c r="GRV158" s="1135"/>
      <c r="GRW158" s="1135"/>
      <c r="GRX158" s="1135"/>
      <c r="GRY158" s="1135"/>
      <c r="GRZ158" s="1135"/>
      <c r="GSA158" s="1135"/>
      <c r="GSB158" s="1135"/>
      <c r="GSC158" s="1135"/>
      <c r="GSD158" s="1135"/>
      <c r="GSE158" s="1135"/>
      <c r="GSF158" s="1135"/>
      <c r="GSG158" s="1135"/>
      <c r="GSH158" s="1135"/>
      <c r="GSI158" s="1135"/>
      <c r="GSJ158" s="1135"/>
      <c r="GSK158" s="1135"/>
      <c r="GSL158" s="1135"/>
      <c r="GSM158" s="1135"/>
      <c r="GSN158" s="1135"/>
      <c r="GSO158" s="1135"/>
      <c r="GSP158" s="1135"/>
      <c r="GSQ158" s="1135"/>
      <c r="GSR158" s="1135"/>
      <c r="GSS158" s="1135"/>
      <c r="GST158" s="1135"/>
      <c r="GSU158" s="1135"/>
      <c r="GSV158" s="1135"/>
      <c r="GSW158" s="1135"/>
      <c r="GSX158" s="1135"/>
      <c r="GSY158" s="1135"/>
      <c r="GSZ158" s="1135"/>
      <c r="GTA158" s="1135"/>
      <c r="GTB158" s="1135"/>
      <c r="GTC158" s="1135"/>
      <c r="GTD158" s="1135"/>
      <c r="GTE158" s="1135"/>
      <c r="GTF158" s="1135"/>
      <c r="GTG158" s="1135"/>
      <c r="GTH158" s="1135"/>
      <c r="GTI158" s="1135"/>
      <c r="GTJ158" s="1135"/>
      <c r="GTK158" s="1135"/>
      <c r="GTL158" s="1135"/>
      <c r="GTM158" s="1135"/>
      <c r="GTN158" s="1135"/>
      <c r="GTO158" s="1135"/>
      <c r="GTP158" s="1135"/>
      <c r="GTQ158" s="1135"/>
      <c r="GTR158" s="1135"/>
      <c r="GTS158" s="1135"/>
      <c r="GTT158" s="1135"/>
      <c r="GTU158" s="1135"/>
      <c r="GTV158" s="1135"/>
      <c r="GTW158" s="1135"/>
      <c r="GTX158" s="1135"/>
      <c r="GTY158" s="1135"/>
      <c r="GTZ158" s="1135"/>
      <c r="GUA158" s="1135"/>
      <c r="GUB158" s="1135"/>
      <c r="GUC158" s="1135"/>
      <c r="GUD158" s="1135"/>
      <c r="GUE158" s="1135"/>
      <c r="GUF158" s="1135"/>
      <c r="GUG158" s="1135"/>
      <c r="GUH158" s="1135"/>
      <c r="GUI158" s="1135"/>
      <c r="GUJ158" s="1135"/>
      <c r="GUK158" s="1135"/>
      <c r="GUL158" s="1135"/>
      <c r="GUM158" s="1135"/>
      <c r="GUN158" s="1135"/>
      <c r="GUO158" s="1135"/>
      <c r="GUP158" s="1135"/>
      <c r="GUQ158" s="1135"/>
      <c r="GUR158" s="1135"/>
      <c r="GUS158" s="1135"/>
      <c r="GUT158" s="1135"/>
      <c r="GUU158" s="1135"/>
      <c r="GUV158" s="1135"/>
      <c r="GUW158" s="1135"/>
      <c r="GUX158" s="1135"/>
      <c r="GUY158" s="1135"/>
      <c r="GUZ158" s="1135"/>
      <c r="GVA158" s="1135"/>
      <c r="GVB158" s="1135"/>
      <c r="GVC158" s="1135"/>
      <c r="GVD158" s="1135"/>
      <c r="GVE158" s="1135"/>
      <c r="GVF158" s="1135"/>
      <c r="GVG158" s="1135"/>
      <c r="GVH158" s="1135"/>
      <c r="GVI158" s="1135"/>
      <c r="GVJ158" s="1135"/>
      <c r="GVK158" s="1135"/>
      <c r="GVL158" s="1135"/>
      <c r="GVM158" s="1135"/>
      <c r="GVN158" s="1135"/>
      <c r="GVO158" s="1135"/>
      <c r="GVP158" s="1135"/>
      <c r="GVQ158" s="1135"/>
      <c r="GVR158" s="1135"/>
      <c r="GVS158" s="1135"/>
      <c r="GVT158" s="1135"/>
      <c r="GVU158" s="1135"/>
      <c r="GVV158" s="1135"/>
      <c r="GVW158" s="1135"/>
      <c r="GVX158" s="1135"/>
      <c r="GVY158" s="1135"/>
      <c r="GVZ158" s="1135"/>
      <c r="GWA158" s="1135"/>
      <c r="GWB158" s="1135"/>
      <c r="GWC158" s="1135"/>
      <c r="GWD158" s="1135"/>
      <c r="GWE158" s="1135"/>
      <c r="GWF158" s="1135"/>
      <c r="GWG158" s="1135"/>
      <c r="GWH158" s="1135"/>
      <c r="GWI158" s="1135"/>
      <c r="GWJ158" s="1135"/>
      <c r="GWK158" s="1135"/>
      <c r="GWL158" s="1135"/>
      <c r="GWM158" s="1135"/>
      <c r="GWN158" s="1135"/>
      <c r="GWO158" s="1135"/>
      <c r="GWP158" s="1135"/>
      <c r="GWQ158" s="1135"/>
      <c r="GWR158" s="1135"/>
      <c r="GWS158" s="1135"/>
      <c r="GWT158" s="1135"/>
      <c r="GWU158" s="1135"/>
      <c r="GWV158" s="1135"/>
      <c r="GWW158" s="1135"/>
      <c r="GWX158" s="1135"/>
      <c r="GWY158" s="1135"/>
      <c r="GWZ158" s="1135"/>
      <c r="GXA158" s="1135"/>
      <c r="GXB158" s="1135"/>
      <c r="GXC158" s="1135"/>
      <c r="GXD158" s="1135"/>
      <c r="GXE158" s="1135"/>
      <c r="GXF158" s="1135"/>
      <c r="GXG158" s="1135"/>
      <c r="GXH158" s="1135"/>
      <c r="GXI158" s="1135"/>
      <c r="GXJ158" s="1135"/>
      <c r="GXK158" s="1135"/>
      <c r="GXL158" s="1135"/>
      <c r="GXM158" s="1135"/>
      <c r="GXN158" s="1135"/>
      <c r="GXO158" s="1135"/>
      <c r="GXP158" s="1135"/>
      <c r="GXQ158" s="1135"/>
      <c r="GXR158" s="1135"/>
      <c r="GXS158" s="1135"/>
      <c r="GXT158" s="1135"/>
      <c r="GXU158" s="1135"/>
      <c r="GXV158" s="1135"/>
      <c r="GXW158" s="1135"/>
      <c r="GXX158" s="1135"/>
      <c r="GXY158" s="1135"/>
      <c r="GXZ158" s="1135"/>
      <c r="GYA158" s="1135"/>
      <c r="GYB158" s="1135"/>
      <c r="GYC158" s="1135"/>
      <c r="GYD158" s="1135"/>
      <c r="GYE158" s="1135"/>
      <c r="GYF158" s="1135"/>
      <c r="GYG158" s="1135"/>
      <c r="GYH158" s="1135"/>
      <c r="GYI158" s="1135"/>
      <c r="GYJ158" s="1135"/>
      <c r="GYK158" s="1135"/>
      <c r="GYL158" s="1135"/>
      <c r="GYM158" s="1135"/>
      <c r="GYN158" s="1135"/>
      <c r="GYO158" s="1135"/>
      <c r="GYP158" s="1135"/>
      <c r="GYQ158" s="1135"/>
      <c r="GYR158" s="1135"/>
      <c r="GYS158" s="1135"/>
      <c r="GYT158" s="1135"/>
      <c r="GYU158" s="1135"/>
      <c r="GYV158" s="1135"/>
      <c r="GYW158" s="1135"/>
      <c r="GYX158" s="1135"/>
      <c r="GYY158" s="1135"/>
      <c r="GYZ158" s="1135"/>
      <c r="GZA158" s="1135"/>
      <c r="GZB158" s="1135"/>
      <c r="GZC158" s="1135"/>
      <c r="GZD158" s="1135"/>
      <c r="GZE158" s="1135"/>
      <c r="GZF158" s="1135"/>
      <c r="GZG158" s="1135"/>
      <c r="GZH158" s="1135"/>
      <c r="GZI158" s="1135"/>
      <c r="GZJ158" s="1135"/>
      <c r="GZK158" s="1135"/>
      <c r="GZL158" s="1135"/>
      <c r="GZM158" s="1135"/>
      <c r="GZN158" s="1135"/>
      <c r="GZO158" s="1135"/>
      <c r="GZP158" s="1135"/>
      <c r="GZQ158" s="1135"/>
      <c r="GZR158" s="1135"/>
      <c r="GZS158" s="1135"/>
      <c r="GZT158" s="1135"/>
      <c r="GZU158" s="1135"/>
      <c r="GZV158" s="1135"/>
      <c r="GZW158" s="1135"/>
      <c r="GZX158" s="1135"/>
      <c r="GZY158" s="1135"/>
      <c r="GZZ158" s="1135"/>
      <c r="HAA158" s="1135"/>
      <c r="HAB158" s="1135"/>
      <c r="HAC158" s="1135"/>
      <c r="HAD158" s="1135"/>
      <c r="HAE158" s="1135"/>
      <c r="HAF158" s="1135"/>
      <c r="HAG158" s="1135"/>
      <c r="HAH158" s="1135"/>
      <c r="HAI158" s="1135"/>
      <c r="HAJ158" s="1135"/>
      <c r="HAK158" s="1135"/>
      <c r="HAL158" s="1135"/>
      <c r="HAM158" s="1135"/>
      <c r="HAN158" s="1135"/>
      <c r="HAO158" s="1135"/>
      <c r="HAP158" s="1135"/>
      <c r="HAQ158" s="1135"/>
      <c r="HAR158" s="1135"/>
      <c r="HAS158" s="1135"/>
      <c r="HAT158" s="1135"/>
      <c r="HAU158" s="1135"/>
      <c r="HAV158" s="1135"/>
      <c r="HAW158" s="1135"/>
      <c r="HAX158" s="1135"/>
      <c r="HAY158" s="1135"/>
      <c r="HAZ158" s="1135"/>
      <c r="HBA158" s="1135"/>
      <c r="HBB158" s="1135"/>
      <c r="HBC158" s="1135"/>
      <c r="HBD158" s="1135"/>
      <c r="HBE158" s="1135"/>
      <c r="HBF158" s="1135"/>
      <c r="HBG158" s="1135"/>
      <c r="HBH158" s="1135"/>
      <c r="HBI158" s="1135"/>
      <c r="HBJ158" s="1135"/>
      <c r="HBK158" s="1135"/>
      <c r="HBL158" s="1135"/>
      <c r="HBM158" s="1135"/>
      <c r="HBN158" s="1135"/>
      <c r="HBO158" s="1135"/>
      <c r="HBP158" s="1135"/>
      <c r="HBQ158" s="1135"/>
      <c r="HBR158" s="1135"/>
      <c r="HBS158" s="1135"/>
      <c r="HBT158" s="1135"/>
      <c r="HBU158" s="1135"/>
      <c r="HBV158" s="1135"/>
      <c r="HBW158" s="1135"/>
      <c r="HBX158" s="1135"/>
      <c r="HBY158" s="1135"/>
      <c r="HBZ158" s="1135"/>
      <c r="HCA158" s="1135"/>
      <c r="HCB158" s="1135"/>
      <c r="HCC158" s="1135"/>
      <c r="HCD158" s="1135"/>
      <c r="HCE158" s="1135"/>
      <c r="HCF158" s="1135"/>
      <c r="HCG158" s="1135"/>
      <c r="HCH158" s="1135"/>
      <c r="HCI158" s="1135"/>
      <c r="HCJ158" s="1135"/>
      <c r="HCK158" s="1135"/>
      <c r="HCL158" s="1135"/>
      <c r="HCM158" s="1135"/>
      <c r="HCN158" s="1135"/>
      <c r="HCO158" s="1135"/>
      <c r="HCP158" s="1135"/>
      <c r="HCQ158" s="1135"/>
      <c r="HCR158" s="1135"/>
      <c r="HCS158" s="1135"/>
      <c r="HCT158" s="1135"/>
      <c r="HCU158" s="1135"/>
      <c r="HCV158" s="1135"/>
      <c r="HCW158" s="1135"/>
      <c r="HCX158" s="1135"/>
      <c r="HCY158" s="1135"/>
      <c r="HCZ158" s="1135"/>
      <c r="HDA158" s="1135"/>
      <c r="HDB158" s="1135"/>
      <c r="HDC158" s="1135"/>
      <c r="HDD158" s="1135"/>
      <c r="HDE158" s="1135"/>
      <c r="HDF158" s="1135"/>
      <c r="HDG158" s="1135"/>
      <c r="HDH158" s="1135"/>
      <c r="HDI158" s="1135"/>
      <c r="HDJ158" s="1135"/>
      <c r="HDK158" s="1135"/>
      <c r="HDL158" s="1135"/>
      <c r="HDM158" s="1135"/>
      <c r="HDN158" s="1135"/>
      <c r="HDO158" s="1135"/>
      <c r="HDP158" s="1135"/>
      <c r="HDQ158" s="1135"/>
      <c r="HDR158" s="1135"/>
      <c r="HDS158" s="1135"/>
      <c r="HDT158" s="1135"/>
      <c r="HDU158" s="1135"/>
      <c r="HDV158" s="1135"/>
      <c r="HDW158" s="1135"/>
      <c r="HDX158" s="1135"/>
      <c r="HDY158" s="1135"/>
      <c r="HDZ158" s="1135"/>
      <c r="HEA158" s="1135"/>
      <c r="HEB158" s="1135"/>
      <c r="HEC158" s="1135"/>
      <c r="HED158" s="1135"/>
      <c r="HEE158" s="1135"/>
      <c r="HEF158" s="1135"/>
      <c r="HEG158" s="1135"/>
      <c r="HEH158" s="1135"/>
      <c r="HEI158" s="1135"/>
      <c r="HEJ158" s="1135"/>
      <c r="HEK158" s="1135"/>
      <c r="HEL158" s="1135"/>
      <c r="HEM158" s="1135"/>
      <c r="HEN158" s="1135"/>
      <c r="HEO158" s="1135"/>
      <c r="HEP158" s="1135"/>
      <c r="HEQ158" s="1135"/>
      <c r="HER158" s="1135"/>
      <c r="HES158" s="1135"/>
      <c r="HET158" s="1135"/>
      <c r="HEU158" s="1135"/>
      <c r="HEV158" s="1135"/>
      <c r="HEW158" s="1135"/>
      <c r="HEX158" s="1135"/>
      <c r="HEY158" s="1135"/>
      <c r="HEZ158" s="1135"/>
      <c r="HFA158" s="1135"/>
      <c r="HFB158" s="1135"/>
      <c r="HFC158" s="1135"/>
      <c r="HFD158" s="1135"/>
      <c r="HFE158" s="1135"/>
      <c r="HFF158" s="1135"/>
      <c r="HFG158" s="1135"/>
      <c r="HFH158" s="1135"/>
      <c r="HFI158" s="1135"/>
      <c r="HFJ158" s="1135"/>
      <c r="HFK158" s="1135"/>
      <c r="HFL158" s="1135"/>
      <c r="HFM158" s="1135"/>
      <c r="HFN158" s="1135"/>
      <c r="HFO158" s="1135"/>
      <c r="HFP158" s="1135"/>
      <c r="HFQ158" s="1135"/>
      <c r="HFR158" s="1135"/>
      <c r="HFS158" s="1135"/>
      <c r="HFT158" s="1135"/>
      <c r="HFU158" s="1135"/>
      <c r="HFV158" s="1135"/>
      <c r="HFW158" s="1135"/>
      <c r="HFX158" s="1135"/>
      <c r="HFY158" s="1135"/>
      <c r="HFZ158" s="1135"/>
      <c r="HGA158" s="1135"/>
      <c r="HGB158" s="1135"/>
      <c r="HGC158" s="1135"/>
      <c r="HGD158" s="1135"/>
      <c r="HGE158" s="1135"/>
      <c r="HGF158" s="1135"/>
      <c r="HGG158" s="1135"/>
      <c r="HGH158" s="1135"/>
      <c r="HGI158" s="1135"/>
      <c r="HGJ158" s="1135"/>
      <c r="HGK158" s="1135"/>
      <c r="HGL158" s="1135"/>
      <c r="HGM158" s="1135"/>
      <c r="HGN158" s="1135"/>
      <c r="HGO158" s="1135"/>
      <c r="HGP158" s="1135"/>
      <c r="HGQ158" s="1135"/>
      <c r="HGR158" s="1135"/>
      <c r="HGS158" s="1135"/>
      <c r="HGT158" s="1135"/>
      <c r="HGU158" s="1135"/>
      <c r="HGV158" s="1135"/>
      <c r="HGW158" s="1135"/>
      <c r="HGX158" s="1135"/>
      <c r="HGY158" s="1135"/>
      <c r="HGZ158" s="1135"/>
      <c r="HHA158" s="1135"/>
      <c r="HHB158" s="1135"/>
      <c r="HHC158" s="1135"/>
      <c r="HHD158" s="1135"/>
      <c r="HHE158" s="1135"/>
      <c r="HHF158" s="1135"/>
      <c r="HHG158" s="1135"/>
      <c r="HHH158" s="1135"/>
      <c r="HHI158" s="1135"/>
      <c r="HHJ158" s="1135"/>
      <c r="HHK158" s="1135"/>
      <c r="HHL158" s="1135"/>
      <c r="HHM158" s="1135"/>
      <c r="HHN158" s="1135"/>
      <c r="HHO158" s="1135"/>
      <c r="HHP158" s="1135"/>
      <c r="HHQ158" s="1135"/>
      <c r="HHR158" s="1135"/>
      <c r="HHS158" s="1135"/>
      <c r="HHT158" s="1135"/>
      <c r="HHU158" s="1135"/>
      <c r="HHV158" s="1135"/>
      <c r="HHW158" s="1135"/>
      <c r="HHX158" s="1135"/>
      <c r="HHY158" s="1135"/>
      <c r="HHZ158" s="1135"/>
      <c r="HIA158" s="1135"/>
      <c r="HIB158" s="1135"/>
      <c r="HIC158" s="1135"/>
      <c r="HID158" s="1135"/>
      <c r="HIE158" s="1135"/>
      <c r="HIF158" s="1135"/>
      <c r="HIG158" s="1135"/>
      <c r="HIH158" s="1135"/>
      <c r="HII158" s="1135"/>
      <c r="HIJ158" s="1135"/>
      <c r="HIK158" s="1135"/>
      <c r="HIL158" s="1135"/>
      <c r="HIM158" s="1135"/>
      <c r="HIN158" s="1135"/>
      <c r="HIO158" s="1135"/>
      <c r="HIP158" s="1135"/>
      <c r="HIQ158" s="1135"/>
      <c r="HIR158" s="1135"/>
      <c r="HIS158" s="1135"/>
      <c r="HIT158" s="1135"/>
      <c r="HIU158" s="1135"/>
      <c r="HIV158" s="1135"/>
      <c r="HIW158" s="1135"/>
      <c r="HIX158" s="1135"/>
      <c r="HIY158" s="1135"/>
      <c r="HIZ158" s="1135"/>
      <c r="HJA158" s="1135"/>
      <c r="HJB158" s="1135"/>
      <c r="HJC158" s="1135"/>
      <c r="HJD158" s="1135"/>
      <c r="HJE158" s="1135"/>
      <c r="HJF158" s="1135"/>
      <c r="HJG158" s="1135"/>
      <c r="HJH158" s="1135"/>
      <c r="HJI158" s="1135"/>
      <c r="HJJ158" s="1135"/>
      <c r="HJK158" s="1135"/>
      <c r="HJL158" s="1135"/>
      <c r="HJM158" s="1135"/>
      <c r="HJN158" s="1135"/>
      <c r="HJO158" s="1135"/>
      <c r="HJP158" s="1135"/>
      <c r="HJQ158" s="1135"/>
      <c r="HJR158" s="1135"/>
      <c r="HJS158" s="1135"/>
      <c r="HJT158" s="1135"/>
      <c r="HJU158" s="1135"/>
      <c r="HJV158" s="1135"/>
      <c r="HJW158" s="1135"/>
      <c r="HJX158" s="1135"/>
      <c r="HJY158" s="1135"/>
      <c r="HJZ158" s="1135"/>
      <c r="HKA158" s="1135"/>
      <c r="HKB158" s="1135"/>
      <c r="HKC158" s="1135"/>
      <c r="HKD158" s="1135"/>
      <c r="HKE158" s="1135"/>
      <c r="HKF158" s="1135"/>
      <c r="HKG158" s="1135"/>
      <c r="HKH158" s="1135"/>
      <c r="HKI158" s="1135"/>
      <c r="HKJ158" s="1135"/>
      <c r="HKK158" s="1135"/>
      <c r="HKL158" s="1135"/>
      <c r="HKM158" s="1135"/>
      <c r="HKN158" s="1135"/>
      <c r="HKO158" s="1135"/>
      <c r="HKP158" s="1135"/>
      <c r="HKQ158" s="1135"/>
      <c r="HKR158" s="1135"/>
      <c r="HKS158" s="1135"/>
      <c r="HKT158" s="1135"/>
      <c r="HKU158" s="1135"/>
      <c r="HKV158" s="1135"/>
      <c r="HKW158" s="1135"/>
      <c r="HKX158" s="1135"/>
      <c r="HKY158" s="1135"/>
      <c r="HKZ158" s="1135"/>
      <c r="HLA158" s="1135"/>
      <c r="HLB158" s="1135"/>
      <c r="HLC158" s="1135"/>
      <c r="HLD158" s="1135"/>
      <c r="HLE158" s="1135"/>
      <c r="HLF158" s="1135"/>
      <c r="HLG158" s="1135"/>
      <c r="HLH158" s="1135"/>
      <c r="HLI158" s="1135"/>
      <c r="HLJ158" s="1135"/>
      <c r="HLK158" s="1135"/>
      <c r="HLL158" s="1135"/>
      <c r="HLM158" s="1135"/>
      <c r="HLN158" s="1135"/>
      <c r="HLO158" s="1135"/>
      <c r="HLP158" s="1135"/>
      <c r="HLQ158" s="1135"/>
      <c r="HLR158" s="1135"/>
      <c r="HLS158" s="1135"/>
      <c r="HLT158" s="1135"/>
      <c r="HLU158" s="1135"/>
      <c r="HLV158" s="1135"/>
      <c r="HLW158" s="1135"/>
      <c r="HLX158" s="1135"/>
      <c r="HLY158" s="1135"/>
      <c r="HLZ158" s="1135"/>
      <c r="HMA158" s="1135"/>
      <c r="HMB158" s="1135"/>
      <c r="HMC158" s="1135"/>
      <c r="HMD158" s="1135"/>
      <c r="HME158" s="1135"/>
      <c r="HMF158" s="1135"/>
      <c r="HMG158" s="1135"/>
      <c r="HMH158" s="1135"/>
      <c r="HMI158" s="1135"/>
      <c r="HMJ158" s="1135"/>
      <c r="HMK158" s="1135"/>
      <c r="HML158" s="1135"/>
      <c r="HMM158" s="1135"/>
      <c r="HMN158" s="1135"/>
      <c r="HMO158" s="1135"/>
      <c r="HMP158" s="1135"/>
      <c r="HMQ158" s="1135"/>
      <c r="HMR158" s="1135"/>
      <c r="HMS158" s="1135"/>
      <c r="HMT158" s="1135"/>
      <c r="HMU158" s="1135"/>
      <c r="HMV158" s="1135"/>
      <c r="HMW158" s="1135"/>
      <c r="HMX158" s="1135"/>
      <c r="HMY158" s="1135"/>
      <c r="HMZ158" s="1135"/>
      <c r="HNA158" s="1135"/>
      <c r="HNB158" s="1135"/>
      <c r="HNC158" s="1135"/>
      <c r="HND158" s="1135"/>
      <c r="HNE158" s="1135"/>
      <c r="HNF158" s="1135"/>
      <c r="HNG158" s="1135"/>
      <c r="HNH158" s="1135"/>
      <c r="HNI158" s="1135"/>
      <c r="HNJ158" s="1135"/>
      <c r="HNK158" s="1135"/>
      <c r="HNL158" s="1135"/>
      <c r="HNM158" s="1135"/>
      <c r="HNN158" s="1135"/>
      <c r="HNO158" s="1135"/>
      <c r="HNP158" s="1135"/>
      <c r="HNQ158" s="1135"/>
      <c r="HNR158" s="1135"/>
      <c r="HNS158" s="1135"/>
      <c r="HNT158" s="1135"/>
      <c r="HNU158" s="1135"/>
      <c r="HNV158" s="1135"/>
      <c r="HNW158" s="1135"/>
      <c r="HNX158" s="1135"/>
      <c r="HNY158" s="1135"/>
      <c r="HNZ158" s="1135"/>
      <c r="HOA158" s="1135"/>
      <c r="HOB158" s="1135"/>
      <c r="HOC158" s="1135"/>
      <c r="HOD158" s="1135"/>
      <c r="HOE158" s="1135"/>
      <c r="HOF158" s="1135"/>
      <c r="HOG158" s="1135"/>
      <c r="HOH158" s="1135"/>
      <c r="HOI158" s="1135"/>
      <c r="HOJ158" s="1135"/>
      <c r="HOK158" s="1135"/>
      <c r="HOL158" s="1135"/>
      <c r="HOM158" s="1135"/>
      <c r="HON158" s="1135"/>
      <c r="HOO158" s="1135"/>
      <c r="HOP158" s="1135"/>
      <c r="HOQ158" s="1135"/>
      <c r="HOR158" s="1135"/>
      <c r="HOS158" s="1135"/>
      <c r="HOT158" s="1135"/>
      <c r="HOU158" s="1135"/>
      <c r="HOV158" s="1135"/>
      <c r="HOW158" s="1135"/>
      <c r="HOX158" s="1135"/>
      <c r="HOY158" s="1135"/>
      <c r="HOZ158" s="1135"/>
      <c r="HPA158" s="1135"/>
      <c r="HPB158" s="1135"/>
      <c r="HPC158" s="1135"/>
      <c r="HPD158" s="1135"/>
      <c r="HPE158" s="1135"/>
      <c r="HPF158" s="1135"/>
      <c r="HPG158" s="1135"/>
      <c r="HPH158" s="1135"/>
      <c r="HPI158" s="1135"/>
      <c r="HPJ158" s="1135"/>
      <c r="HPK158" s="1135"/>
      <c r="HPL158" s="1135"/>
      <c r="HPM158" s="1135"/>
      <c r="HPN158" s="1135"/>
      <c r="HPO158" s="1135"/>
      <c r="HPP158" s="1135"/>
      <c r="HPQ158" s="1135"/>
      <c r="HPR158" s="1135"/>
      <c r="HPS158" s="1135"/>
      <c r="HPT158" s="1135"/>
      <c r="HPU158" s="1135"/>
      <c r="HPV158" s="1135"/>
      <c r="HPW158" s="1135"/>
      <c r="HPX158" s="1135"/>
      <c r="HPY158" s="1135"/>
      <c r="HPZ158" s="1135"/>
      <c r="HQA158" s="1135"/>
      <c r="HQB158" s="1135"/>
      <c r="HQC158" s="1135"/>
      <c r="HQD158" s="1135"/>
      <c r="HQE158" s="1135"/>
      <c r="HQF158" s="1135"/>
      <c r="HQG158" s="1135"/>
      <c r="HQH158" s="1135"/>
      <c r="HQI158" s="1135"/>
      <c r="HQJ158" s="1135"/>
      <c r="HQK158" s="1135"/>
      <c r="HQL158" s="1135"/>
      <c r="HQM158" s="1135"/>
      <c r="HQN158" s="1135"/>
      <c r="HQO158" s="1135"/>
      <c r="HQP158" s="1135"/>
      <c r="HQQ158" s="1135"/>
      <c r="HQR158" s="1135"/>
      <c r="HQS158" s="1135"/>
      <c r="HQT158" s="1135"/>
      <c r="HQU158" s="1135"/>
      <c r="HQV158" s="1135"/>
      <c r="HQW158" s="1135"/>
      <c r="HQX158" s="1135"/>
      <c r="HQY158" s="1135"/>
      <c r="HQZ158" s="1135"/>
      <c r="HRA158" s="1135"/>
      <c r="HRB158" s="1135"/>
      <c r="HRC158" s="1135"/>
      <c r="HRD158" s="1135"/>
      <c r="HRE158" s="1135"/>
      <c r="HRF158" s="1135"/>
      <c r="HRG158" s="1135"/>
      <c r="HRH158" s="1135"/>
      <c r="HRI158" s="1135"/>
      <c r="HRJ158" s="1135"/>
      <c r="HRK158" s="1135"/>
      <c r="HRL158" s="1135"/>
      <c r="HRM158" s="1135"/>
      <c r="HRN158" s="1135"/>
      <c r="HRO158" s="1135"/>
      <c r="HRP158" s="1135"/>
      <c r="HRQ158" s="1135"/>
      <c r="HRR158" s="1135"/>
      <c r="HRS158" s="1135"/>
      <c r="HRT158" s="1135"/>
      <c r="HRU158" s="1135"/>
      <c r="HRV158" s="1135"/>
      <c r="HRW158" s="1135"/>
      <c r="HRX158" s="1135"/>
      <c r="HRY158" s="1135"/>
      <c r="HRZ158" s="1135"/>
      <c r="HSA158" s="1135"/>
      <c r="HSB158" s="1135"/>
      <c r="HSC158" s="1135"/>
      <c r="HSD158" s="1135"/>
      <c r="HSE158" s="1135"/>
      <c r="HSF158" s="1135"/>
      <c r="HSG158" s="1135"/>
      <c r="HSH158" s="1135"/>
      <c r="HSI158" s="1135"/>
      <c r="HSJ158" s="1135"/>
      <c r="HSK158" s="1135"/>
      <c r="HSL158" s="1135"/>
      <c r="HSM158" s="1135"/>
      <c r="HSN158" s="1135"/>
      <c r="HSO158" s="1135"/>
      <c r="HSP158" s="1135"/>
      <c r="HSQ158" s="1135"/>
      <c r="HSR158" s="1135"/>
      <c r="HSS158" s="1135"/>
      <c r="HST158" s="1135"/>
      <c r="HSU158" s="1135"/>
      <c r="HSV158" s="1135"/>
      <c r="HSW158" s="1135"/>
      <c r="HSX158" s="1135"/>
      <c r="HSY158" s="1135"/>
      <c r="HSZ158" s="1135"/>
      <c r="HTA158" s="1135"/>
      <c r="HTB158" s="1135"/>
      <c r="HTC158" s="1135"/>
      <c r="HTD158" s="1135"/>
      <c r="HTE158" s="1135"/>
      <c r="HTF158" s="1135"/>
      <c r="HTG158" s="1135"/>
      <c r="HTH158" s="1135"/>
      <c r="HTI158" s="1135"/>
      <c r="HTJ158" s="1135"/>
      <c r="HTK158" s="1135"/>
      <c r="HTL158" s="1135"/>
      <c r="HTM158" s="1135"/>
      <c r="HTN158" s="1135"/>
      <c r="HTO158" s="1135"/>
      <c r="HTP158" s="1135"/>
      <c r="HTQ158" s="1135"/>
      <c r="HTR158" s="1135"/>
      <c r="HTS158" s="1135"/>
      <c r="HTT158" s="1135"/>
      <c r="HTU158" s="1135"/>
      <c r="HTV158" s="1135"/>
      <c r="HTW158" s="1135"/>
      <c r="HTX158" s="1135"/>
      <c r="HTY158" s="1135"/>
      <c r="HTZ158" s="1135"/>
      <c r="HUA158" s="1135"/>
      <c r="HUB158" s="1135"/>
      <c r="HUC158" s="1135"/>
      <c r="HUD158" s="1135"/>
      <c r="HUE158" s="1135"/>
      <c r="HUF158" s="1135"/>
      <c r="HUG158" s="1135"/>
      <c r="HUH158" s="1135"/>
      <c r="HUI158" s="1135"/>
      <c r="HUJ158" s="1135"/>
      <c r="HUK158" s="1135"/>
      <c r="HUL158" s="1135"/>
      <c r="HUM158" s="1135"/>
      <c r="HUN158" s="1135"/>
      <c r="HUO158" s="1135"/>
      <c r="HUP158" s="1135"/>
      <c r="HUQ158" s="1135"/>
      <c r="HUR158" s="1135"/>
      <c r="HUS158" s="1135"/>
      <c r="HUT158" s="1135"/>
      <c r="HUU158" s="1135"/>
      <c r="HUV158" s="1135"/>
      <c r="HUW158" s="1135"/>
      <c r="HUX158" s="1135"/>
      <c r="HUY158" s="1135"/>
      <c r="HUZ158" s="1135"/>
      <c r="HVA158" s="1135"/>
      <c r="HVB158" s="1135"/>
      <c r="HVC158" s="1135"/>
      <c r="HVD158" s="1135"/>
      <c r="HVE158" s="1135"/>
      <c r="HVF158" s="1135"/>
      <c r="HVG158" s="1135"/>
      <c r="HVH158" s="1135"/>
      <c r="HVI158" s="1135"/>
      <c r="HVJ158" s="1135"/>
      <c r="HVK158" s="1135"/>
      <c r="HVL158" s="1135"/>
      <c r="HVM158" s="1135"/>
      <c r="HVN158" s="1135"/>
      <c r="HVO158" s="1135"/>
      <c r="HVP158" s="1135"/>
      <c r="HVQ158" s="1135"/>
      <c r="HVR158" s="1135"/>
      <c r="HVS158" s="1135"/>
      <c r="HVT158" s="1135"/>
      <c r="HVU158" s="1135"/>
      <c r="HVV158" s="1135"/>
      <c r="HVW158" s="1135"/>
      <c r="HVX158" s="1135"/>
      <c r="HVY158" s="1135"/>
      <c r="HVZ158" s="1135"/>
      <c r="HWA158" s="1135"/>
      <c r="HWB158" s="1135"/>
      <c r="HWC158" s="1135"/>
      <c r="HWD158" s="1135"/>
      <c r="HWE158" s="1135"/>
      <c r="HWF158" s="1135"/>
      <c r="HWG158" s="1135"/>
      <c r="HWH158" s="1135"/>
      <c r="HWI158" s="1135"/>
      <c r="HWJ158" s="1135"/>
      <c r="HWK158" s="1135"/>
      <c r="HWL158" s="1135"/>
      <c r="HWM158" s="1135"/>
      <c r="HWN158" s="1135"/>
      <c r="HWO158" s="1135"/>
      <c r="HWP158" s="1135"/>
      <c r="HWQ158" s="1135"/>
      <c r="HWR158" s="1135"/>
      <c r="HWS158" s="1135"/>
      <c r="HWT158" s="1135"/>
      <c r="HWU158" s="1135"/>
      <c r="HWV158" s="1135"/>
      <c r="HWW158" s="1135"/>
      <c r="HWX158" s="1135"/>
      <c r="HWY158" s="1135"/>
      <c r="HWZ158" s="1135"/>
      <c r="HXA158" s="1135"/>
      <c r="HXB158" s="1135"/>
      <c r="HXC158" s="1135"/>
      <c r="HXD158" s="1135"/>
      <c r="HXE158" s="1135"/>
      <c r="HXF158" s="1135"/>
      <c r="HXG158" s="1135"/>
      <c r="HXH158" s="1135"/>
      <c r="HXI158" s="1135"/>
      <c r="HXJ158" s="1135"/>
      <c r="HXK158" s="1135"/>
      <c r="HXL158" s="1135"/>
      <c r="HXM158" s="1135"/>
      <c r="HXN158" s="1135"/>
      <c r="HXO158" s="1135"/>
      <c r="HXP158" s="1135"/>
      <c r="HXQ158" s="1135"/>
      <c r="HXR158" s="1135"/>
      <c r="HXS158" s="1135"/>
      <c r="HXT158" s="1135"/>
      <c r="HXU158" s="1135"/>
      <c r="HXV158" s="1135"/>
      <c r="HXW158" s="1135"/>
      <c r="HXX158" s="1135"/>
      <c r="HXY158" s="1135"/>
      <c r="HXZ158" s="1135"/>
      <c r="HYA158" s="1135"/>
      <c r="HYB158" s="1135"/>
      <c r="HYC158" s="1135"/>
      <c r="HYD158" s="1135"/>
      <c r="HYE158" s="1135"/>
      <c r="HYF158" s="1135"/>
      <c r="HYG158" s="1135"/>
      <c r="HYH158" s="1135"/>
      <c r="HYI158" s="1135"/>
      <c r="HYJ158" s="1135"/>
      <c r="HYK158" s="1135"/>
      <c r="HYL158" s="1135"/>
      <c r="HYM158" s="1135"/>
      <c r="HYN158" s="1135"/>
      <c r="HYO158" s="1135"/>
      <c r="HYP158" s="1135"/>
      <c r="HYQ158" s="1135"/>
      <c r="HYR158" s="1135"/>
      <c r="HYS158" s="1135"/>
      <c r="HYT158" s="1135"/>
      <c r="HYU158" s="1135"/>
      <c r="HYV158" s="1135"/>
      <c r="HYW158" s="1135"/>
      <c r="HYX158" s="1135"/>
      <c r="HYY158" s="1135"/>
      <c r="HYZ158" s="1135"/>
      <c r="HZA158" s="1135"/>
      <c r="HZB158" s="1135"/>
      <c r="HZC158" s="1135"/>
      <c r="HZD158" s="1135"/>
      <c r="HZE158" s="1135"/>
      <c r="HZF158" s="1135"/>
      <c r="HZG158" s="1135"/>
      <c r="HZH158" s="1135"/>
      <c r="HZI158" s="1135"/>
      <c r="HZJ158" s="1135"/>
      <c r="HZK158" s="1135"/>
      <c r="HZL158" s="1135"/>
      <c r="HZM158" s="1135"/>
      <c r="HZN158" s="1135"/>
      <c r="HZO158" s="1135"/>
      <c r="HZP158" s="1135"/>
      <c r="HZQ158" s="1135"/>
      <c r="HZR158" s="1135"/>
      <c r="HZS158" s="1135"/>
      <c r="HZT158" s="1135"/>
      <c r="HZU158" s="1135"/>
      <c r="HZV158" s="1135"/>
      <c r="HZW158" s="1135"/>
      <c r="HZX158" s="1135"/>
      <c r="HZY158" s="1135"/>
      <c r="HZZ158" s="1135"/>
      <c r="IAA158" s="1135"/>
      <c r="IAB158" s="1135"/>
      <c r="IAC158" s="1135"/>
      <c r="IAD158" s="1135"/>
      <c r="IAE158" s="1135"/>
      <c r="IAF158" s="1135"/>
      <c r="IAG158" s="1135"/>
      <c r="IAH158" s="1135"/>
      <c r="IAI158" s="1135"/>
      <c r="IAJ158" s="1135"/>
      <c r="IAK158" s="1135"/>
      <c r="IAL158" s="1135"/>
      <c r="IAM158" s="1135"/>
      <c r="IAN158" s="1135"/>
      <c r="IAO158" s="1135"/>
      <c r="IAP158" s="1135"/>
      <c r="IAQ158" s="1135"/>
      <c r="IAR158" s="1135"/>
      <c r="IAS158" s="1135"/>
      <c r="IAT158" s="1135"/>
      <c r="IAU158" s="1135"/>
      <c r="IAV158" s="1135"/>
      <c r="IAW158" s="1135"/>
      <c r="IAX158" s="1135"/>
      <c r="IAY158" s="1135"/>
      <c r="IAZ158" s="1135"/>
      <c r="IBA158" s="1135"/>
      <c r="IBB158" s="1135"/>
      <c r="IBC158" s="1135"/>
      <c r="IBD158" s="1135"/>
      <c r="IBE158" s="1135"/>
      <c r="IBF158" s="1135"/>
      <c r="IBG158" s="1135"/>
      <c r="IBH158" s="1135"/>
      <c r="IBI158" s="1135"/>
      <c r="IBJ158" s="1135"/>
      <c r="IBK158" s="1135"/>
      <c r="IBL158" s="1135"/>
      <c r="IBM158" s="1135"/>
      <c r="IBN158" s="1135"/>
      <c r="IBO158" s="1135"/>
      <c r="IBP158" s="1135"/>
      <c r="IBQ158" s="1135"/>
      <c r="IBR158" s="1135"/>
      <c r="IBS158" s="1135"/>
      <c r="IBT158" s="1135"/>
      <c r="IBU158" s="1135"/>
      <c r="IBV158" s="1135"/>
      <c r="IBW158" s="1135"/>
      <c r="IBX158" s="1135"/>
      <c r="IBY158" s="1135"/>
      <c r="IBZ158" s="1135"/>
      <c r="ICA158" s="1135"/>
      <c r="ICB158" s="1135"/>
      <c r="ICC158" s="1135"/>
      <c r="ICD158" s="1135"/>
      <c r="ICE158" s="1135"/>
      <c r="ICF158" s="1135"/>
      <c r="ICG158" s="1135"/>
      <c r="ICH158" s="1135"/>
      <c r="ICI158" s="1135"/>
      <c r="ICJ158" s="1135"/>
      <c r="ICK158" s="1135"/>
      <c r="ICL158" s="1135"/>
      <c r="ICM158" s="1135"/>
      <c r="ICN158" s="1135"/>
      <c r="ICO158" s="1135"/>
      <c r="ICP158" s="1135"/>
      <c r="ICQ158" s="1135"/>
      <c r="ICR158" s="1135"/>
      <c r="ICS158" s="1135"/>
      <c r="ICT158" s="1135"/>
      <c r="ICU158" s="1135"/>
      <c r="ICV158" s="1135"/>
      <c r="ICW158" s="1135"/>
      <c r="ICX158" s="1135"/>
      <c r="ICY158" s="1135"/>
      <c r="ICZ158" s="1135"/>
      <c r="IDA158" s="1135"/>
      <c r="IDB158" s="1135"/>
      <c r="IDC158" s="1135"/>
      <c r="IDD158" s="1135"/>
      <c r="IDE158" s="1135"/>
      <c r="IDF158" s="1135"/>
      <c r="IDG158" s="1135"/>
      <c r="IDH158" s="1135"/>
      <c r="IDI158" s="1135"/>
      <c r="IDJ158" s="1135"/>
      <c r="IDK158" s="1135"/>
      <c r="IDL158" s="1135"/>
      <c r="IDM158" s="1135"/>
      <c r="IDN158" s="1135"/>
      <c r="IDO158" s="1135"/>
      <c r="IDP158" s="1135"/>
      <c r="IDQ158" s="1135"/>
      <c r="IDR158" s="1135"/>
      <c r="IDS158" s="1135"/>
      <c r="IDT158" s="1135"/>
      <c r="IDU158" s="1135"/>
      <c r="IDV158" s="1135"/>
      <c r="IDW158" s="1135"/>
      <c r="IDX158" s="1135"/>
      <c r="IDY158" s="1135"/>
      <c r="IDZ158" s="1135"/>
      <c r="IEA158" s="1135"/>
      <c r="IEB158" s="1135"/>
      <c r="IEC158" s="1135"/>
      <c r="IED158" s="1135"/>
      <c r="IEE158" s="1135"/>
      <c r="IEF158" s="1135"/>
      <c r="IEG158" s="1135"/>
      <c r="IEH158" s="1135"/>
      <c r="IEI158" s="1135"/>
      <c r="IEJ158" s="1135"/>
      <c r="IEK158" s="1135"/>
      <c r="IEL158" s="1135"/>
      <c r="IEM158" s="1135"/>
      <c r="IEN158" s="1135"/>
      <c r="IEO158" s="1135"/>
      <c r="IEP158" s="1135"/>
      <c r="IEQ158" s="1135"/>
      <c r="IER158" s="1135"/>
      <c r="IES158" s="1135"/>
      <c r="IET158" s="1135"/>
      <c r="IEU158" s="1135"/>
      <c r="IEV158" s="1135"/>
      <c r="IEW158" s="1135"/>
      <c r="IEX158" s="1135"/>
      <c r="IEY158" s="1135"/>
      <c r="IEZ158" s="1135"/>
      <c r="IFA158" s="1135"/>
      <c r="IFB158" s="1135"/>
      <c r="IFC158" s="1135"/>
      <c r="IFD158" s="1135"/>
      <c r="IFE158" s="1135"/>
      <c r="IFF158" s="1135"/>
      <c r="IFG158" s="1135"/>
      <c r="IFH158" s="1135"/>
      <c r="IFI158" s="1135"/>
      <c r="IFJ158" s="1135"/>
      <c r="IFK158" s="1135"/>
      <c r="IFL158" s="1135"/>
      <c r="IFM158" s="1135"/>
      <c r="IFN158" s="1135"/>
      <c r="IFO158" s="1135"/>
      <c r="IFP158" s="1135"/>
      <c r="IFQ158" s="1135"/>
      <c r="IFR158" s="1135"/>
      <c r="IFS158" s="1135"/>
      <c r="IFT158" s="1135"/>
      <c r="IFU158" s="1135"/>
      <c r="IFV158" s="1135"/>
      <c r="IFW158" s="1135"/>
      <c r="IFX158" s="1135"/>
      <c r="IFY158" s="1135"/>
      <c r="IFZ158" s="1135"/>
      <c r="IGA158" s="1135"/>
      <c r="IGB158" s="1135"/>
      <c r="IGC158" s="1135"/>
      <c r="IGD158" s="1135"/>
      <c r="IGE158" s="1135"/>
      <c r="IGF158" s="1135"/>
      <c r="IGG158" s="1135"/>
      <c r="IGH158" s="1135"/>
      <c r="IGI158" s="1135"/>
      <c r="IGJ158" s="1135"/>
      <c r="IGK158" s="1135"/>
      <c r="IGL158" s="1135"/>
      <c r="IGM158" s="1135"/>
      <c r="IGN158" s="1135"/>
      <c r="IGO158" s="1135"/>
      <c r="IGP158" s="1135"/>
      <c r="IGQ158" s="1135"/>
      <c r="IGR158" s="1135"/>
      <c r="IGS158" s="1135"/>
      <c r="IGT158" s="1135"/>
      <c r="IGU158" s="1135"/>
      <c r="IGV158" s="1135"/>
      <c r="IGW158" s="1135"/>
      <c r="IGX158" s="1135"/>
      <c r="IGY158" s="1135"/>
      <c r="IGZ158" s="1135"/>
      <c r="IHA158" s="1135"/>
      <c r="IHB158" s="1135"/>
      <c r="IHC158" s="1135"/>
      <c r="IHD158" s="1135"/>
      <c r="IHE158" s="1135"/>
      <c r="IHF158" s="1135"/>
      <c r="IHG158" s="1135"/>
      <c r="IHH158" s="1135"/>
      <c r="IHI158" s="1135"/>
      <c r="IHJ158" s="1135"/>
      <c r="IHK158" s="1135"/>
      <c r="IHL158" s="1135"/>
      <c r="IHM158" s="1135"/>
      <c r="IHN158" s="1135"/>
      <c r="IHO158" s="1135"/>
      <c r="IHP158" s="1135"/>
      <c r="IHQ158" s="1135"/>
      <c r="IHR158" s="1135"/>
      <c r="IHS158" s="1135"/>
      <c r="IHT158" s="1135"/>
      <c r="IHU158" s="1135"/>
      <c r="IHV158" s="1135"/>
      <c r="IHW158" s="1135"/>
      <c r="IHX158" s="1135"/>
      <c r="IHY158" s="1135"/>
      <c r="IHZ158" s="1135"/>
      <c r="IIA158" s="1135"/>
      <c r="IIB158" s="1135"/>
      <c r="IIC158" s="1135"/>
      <c r="IID158" s="1135"/>
      <c r="IIE158" s="1135"/>
      <c r="IIF158" s="1135"/>
      <c r="IIG158" s="1135"/>
      <c r="IIH158" s="1135"/>
      <c r="III158" s="1135"/>
      <c r="IIJ158" s="1135"/>
      <c r="IIK158" s="1135"/>
      <c r="IIL158" s="1135"/>
      <c r="IIM158" s="1135"/>
      <c r="IIN158" s="1135"/>
      <c r="IIO158" s="1135"/>
      <c r="IIP158" s="1135"/>
      <c r="IIQ158" s="1135"/>
      <c r="IIR158" s="1135"/>
      <c r="IIS158" s="1135"/>
      <c r="IIT158" s="1135"/>
      <c r="IIU158" s="1135"/>
      <c r="IIV158" s="1135"/>
      <c r="IIW158" s="1135"/>
      <c r="IIX158" s="1135"/>
      <c r="IIY158" s="1135"/>
      <c r="IIZ158" s="1135"/>
      <c r="IJA158" s="1135"/>
      <c r="IJB158" s="1135"/>
      <c r="IJC158" s="1135"/>
      <c r="IJD158" s="1135"/>
      <c r="IJE158" s="1135"/>
      <c r="IJF158" s="1135"/>
      <c r="IJG158" s="1135"/>
      <c r="IJH158" s="1135"/>
      <c r="IJI158" s="1135"/>
      <c r="IJJ158" s="1135"/>
      <c r="IJK158" s="1135"/>
      <c r="IJL158" s="1135"/>
      <c r="IJM158" s="1135"/>
      <c r="IJN158" s="1135"/>
      <c r="IJO158" s="1135"/>
      <c r="IJP158" s="1135"/>
      <c r="IJQ158" s="1135"/>
      <c r="IJR158" s="1135"/>
      <c r="IJS158" s="1135"/>
      <c r="IJT158" s="1135"/>
      <c r="IJU158" s="1135"/>
      <c r="IJV158" s="1135"/>
      <c r="IJW158" s="1135"/>
      <c r="IJX158" s="1135"/>
      <c r="IJY158" s="1135"/>
      <c r="IJZ158" s="1135"/>
      <c r="IKA158" s="1135"/>
      <c r="IKB158" s="1135"/>
      <c r="IKC158" s="1135"/>
      <c r="IKD158" s="1135"/>
      <c r="IKE158" s="1135"/>
      <c r="IKF158" s="1135"/>
      <c r="IKG158" s="1135"/>
      <c r="IKH158" s="1135"/>
      <c r="IKI158" s="1135"/>
      <c r="IKJ158" s="1135"/>
      <c r="IKK158" s="1135"/>
      <c r="IKL158" s="1135"/>
      <c r="IKM158" s="1135"/>
      <c r="IKN158" s="1135"/>
      <c r="IKO158" s="1135"/>
      <c r="IKP158" s="1135"/>
      <c r="IKQ158" s="1135"/>
      <c r="IKR158" s="1135"/>
      <c r="IKS158" s="1135"/>
      <c r="IKT158" s="1135"/>
      <c r="IKU158" s="1135"/>
      <c r="IKV158" s="1135"/>
      <c r="IKW158" s="1135"/>
      <c r="IKX158" s="1135"/>
      <c r="IKY158" s="1135"/>
      <c r="IKZ158" s="1135"/>
      <c r="ILA158" s="1135"/>
      <c r="ILB158" s="1135"/>
      <c r="ILC158" s="1135"/>
      <c r="ILD158" s="1135"/>
      <c r="ILE158" s="1135"/>
      <c r="ILF158" s="1135"/>
      <c r="ILG158" s="1135"/>
      <c r="ILH158" s="1135"/>
      <c r="ILI158" s="1135"/>
      <c r="ILJ158" s="1135"/>
      <c r="ILK158" s="1135"/>
      <c r="ILL158" s="1135"/>
      <c r="ILM158" s="1135"/>
      <c r="ILN158" s="1135"/>
      <c r="ILO158" s="1135"/>
      <c r="ILP158" s="1135"/>
      <c r="ILQ158" s="1135"/>
      <c r="ILR158" s="1135"/>
      <c r="ILS158" s="1135"/>
      <c r="ILT158" s="1135"/>
      <c r="ILU158" s="1135"/>
      <c r="ILV158" s="1135"/>
      <c r="ILW158" s="1135"/>
      <c r="ILX158" s="1135"/>
      <c r="ILY158" s="1135"/>
      <c r="ILZ158" s="1135"/>
      <c r="IMA158" s="1135"/>
      <c r="IMB158" s="1135"/>
      <c r="IMC158" s="1135"/>
      <c r="IMD158" s="1135"/>
      <c r="IME158" s="1135"/>
      <c r="IMF158" s="1135"/>
      <c r="IMG158" s="1135"/>
      <c r="IMH158" s="1135"/>
      <c r="IMI158" s="1135"/>
      <c r="IMJ158" s="1135"/>
      <c r="IMK158" s="1135"/>
      <c r="IML158" s="1135"/>
      <c r="IMM158" s="1135"/>
      <c r="IMN158" s="1135"/>
      <c r="IMO158" s="1135"/>
      <c r="IMP158" s="1135"/>
      <c r="IMQ158" s="1135"/>
      <c r="IMR158" s="1135"/>
      <c r="IMS158" s="1135"/>
      <c r="IMT158" s="1135"/>
      <c r="IMU158" s="1135"/>
      <c r="IMV158" s="1135"/>
      <c r="IMW158" s="1135"/>
      <c r="IMX158" s="1135"/>
      <c r="IMY158" s="1135"/>
      <c r="IMZ158" s="1135"/>
      <c r="INA158" s="1135"/>
      <c r="INB158" s="1135"/>
      <c r="INC158" s="1135"/>
      <c r="IND158" s="1135"/>
      <c r="INE158" s="1135"/>
      <c r="INF158" s="1135"/>
      <c r="ING158" s="1135"/>
      <c r="INH158" s="1135"/>
      <c r="INI158" s="1135"/>
      <c r="INJ158" s="1135"/>
      <c r="INK158" s="1135"/>
      <c r="INL158" s="1135"/>
      <c r="INM158" s="1135"/>
      <c r="INN158" s="1135"/>
      <c r="INO158" s="1135"/>
      <c r="INP158" s="1135"/>
      <c r="INQ158" s="1135"/>
      <c r="INR158" s="1135"/>
      <c r="INS158" s="1135"/>
      <c r="INT158" s="1135"/>
      <c r="INU158" s="1135"/>
      <c r="INV158" s="1135"/>
      <c r="INW158" s="1135"/>
      <c r="INX158" s="1135"/>
      <c r="INY158" s="1135"/>
      <c r="INZ158" s="1135"/>
      <c r="IOA158" s="1135"/>
      <c r="IOB158" s="1135"/>
      <c r="IOC158" s="1135"/>
      <c r="IOD158" s="1135"/>
      <c r="IOE158" s="1135"/>
      <c r="IOF158" s="1135"/>
      <c r="IOG158" s="1135"/>
      <c r="IOH158" s="1135"/>
      <c r="IOI158" s="1135"/>
      <c r="IOJ158" s="1135"/>
      <c r="IOK158" s="1135"/>
      <c r="IOL158" s="1135"/>
      <c r="IOM158" s="1135"/>
      <c r="ION158" s="1135"/>
      <c r="IOO158" s="1135"/>
      <c r="IOP158" s="1135"/>
      <c r="IOQ158" s="1135"/>
      <c r="IOR158" s="1135"/>
      <c r="IOS158" s="1135"/>
      <c r="IOT158" s="1135"/>
      <c r="IOU158" s="1135"/>
      <c r="IOV158" s="1135"/>
      <c r="IOW158" s="1135"/>
      <c r="IOX158" s="1135"/>
      <c r="IOY158" s="1135"/>
      <c r="IOZ158" s="1135"/>
      <c r="IPA158" s="1135"/>
      <c r="IPB158" s="1135"/>
      <c r="IPC158" s="1135"/>
      <c r="IPD158" s="1135"/>
      <c r="IPE158" s="1135"/>
      <c r="IPF158" s="1135"/>
      <c r="IPG158" s="1135"/>
      <c r="IPH158" s="1135"/>
      <c r="IPI158" s="1135"/>
      <c r="IPJ158" s="1135"/>
      <c r="IPK158" s="1135"/>
      <c r="IPL158" s="1135"/>
      <c r="IPM158" s="1135"/>
      <c r="IPN158" s="1135"/>
      <c r="IPO158" s="1135"/>
      <c r="IPP158" s="1135"/>
      <c r="IPQ158" s="1135"/>
      <c r="IPR158" s="1135"/>
      <c r="IPS158" s="1135"/>
      <c r="IPT158" s="1135"/>
      <c r="IPU158" s="1135"/>
      <c r="IPV158" s="1135"/>
      <c r="IPW158" s="1135"/>
      <c r="IPX158" s="1135"/>
      <c r="IPY158" s="1135"/>
      <c r="IPZ158" s="1135"/>
      <c r="IQA158" s="1135"/>
      <c r="IQB158" s="1135"/>
      <c r="IQC158" s="1135"/>
      <c r="IQD158" s="1135"/>
      <c r="IQE158" s="1135"/>
      <c r="IQF158" s="1135"/>
      <c r="IQG158" s="1135"/>
      <c r="IQH158" s="1135"/>
      <c r="IQI158" s="1135"/>
      <c r="IQJ158" s="1135"/>
      <c r="IQK158" s="1135"/>
      <c r="IQL158" s="1135"/>
      <c r="IQM158" s="1135"/>
      <c r="IQN158" s="1135"/>
      <c r="IQO158" s="1135"/>
      <c r="IQP158" s="1135"/>
      <c r="IQQ158" s="1135"/>
      <c r="IQR158" s="1135"/>
      <c r="IQS158" s="1135"/>
      <c r="IQT158" s="1135"/>
      <c r="IQU158" s="1135"/>
      <c r="IQV158" s="1135"/>
      <c r="IQW158" s="1135"/>
      <c r="IQX158" s="1135"/>
      <c r="IQY158" s="1135"/>
      <c r="IQZ158" s="1135"/>
      <c r="IRA158" s="1135"/>
      <c r="IRB158" s="1135"/>
      <c r="IRC158" s="1135"/>
      <c r="IRD158" s="1135"/>
      <c r="IRE158" s="1135"/>
      <c r="IRF158" s="1135"/>
      <c r="IRG158" s="1135"/>
      <c r="IRH158" s="1135"/>
      <c r="IRI158" s="1135"/>
      <c r="IRJ158" s="1135"/>
      <c r="IRK158" s="1135"/>
      <c r="IRL158" s="1135"/>
      <c r="IRM158" s="1135"/>
      <c r="IRN158" s="1135"/>
      <c r="IRO158" s="1135"/>
      <c r="IRP158" s="1135"/>
      <c r="IRQ158" s="1135"/>
      <c r="IRR158" s="1135"/>
      <c r="IRS158" s="1135"/>
      <c r="IRT158" s="1135"/>
      <c r="IRU158" s="1135"/>
      <c r="IRV158" s="1135"/>
      <c r="IRW158" s="1135"/>
      <c r="IRX158" s="1135"/>
      <c r="IRY158" s="1135"/>
      <c r="IRZ158" s="1135"/>
      <c r="ISA158" s="1135"/>
      <c r="ISB158" s="1135"/>
      <c r="ISC158" s="1135"/>
      <c r="ISD158" s="1135"/>
      <c r="ISE158" s="1135"/>
      <c r="ISF158" s="1135"/>
      <c r="ISG158" s="1135"/>
      <c r="ISH158" s="1135"/>
      <c r="ISI158" s="1135"/>
      <c r="ISJ158" s="1135"/>
      <c r="ISK158" s="1135"/>
      <c r="ISL158" s="1135"/>
      <c r="ISM158" s="1135"/>
      <c r="ISN158" s="1135"/>
      <c r="ISO158" s="1135"/>
      <c r="ISP158" s="1135"/>
      <c r="ISQ158" s="1135"/>
      <c r="ISR158" s="1135"/>
      <c r="ISS158" s="1135"/>
      <c r="IST158" s="1135"/>
      <c r="ISU158" s="1135"/>
      <c r="ISV158" s="1135"/>
      <c r="ISW158" s="1135"/>
      <c r="ISX158" s="1135"/>
      <c r="ISY158" s="1135"/>
      <c r="ISZ158" s="1135"/>
      <c r="ITA158" s="1135"/>
      <c r="ITB158" s="1135"/>
      <c r="ITC158" s="1135"/>
      <c r="ITD158" s="1135"/>
      <c r="ITE158" s="1135"/>
      <c r="ITF158" s="1135"/>
      <c r="ITG158" s="1135"/>
      <c r="ITH158" s="1135"/>
      <c r="ITI158" s="1135"/>
      <c r="ITJ158" s="1135"/>
      <c r="ITK158" s="1135"/>
      <c r="ITL158" s="1135"/>
      <c r="ITM158" s="1135"/>
      <c r="ITN158" s="1135"/>
      <c r="ITO158" s="1135"/>
      <c r="ITP158" s="1135"/>
      <c r="ITQ158" s="1135"/>
      <c r="ITR158" s="1135"/>
      <c r="ITS158" s="1135"/>
      <c r="ITT158" s="1135"/>
      <c r="ITU158" s="1135"/>
      <c r="ITV158" s="1135"/>
      <c r="ITW158" s="1135"/>
      <c r="ITX158" s="1135"/>
      <c r="ITY158" s="1135"/>
      <c r="ITZ158" s="1135"/>
      <c r="IUA158" s="1135"/>
      <c r="IUB158" s="1135"/>
      <c r="IUC158" s="1135"/>
      <c r="IUD158" s="1135"/>
      <c r="IUE158" s="1135"/>
      <c r="IUF158" s="1135"/>
      <c r="IUG158" s="1135"/>
      <c r="IUH158" s="1135"/>
      <c r="IUI158" s="1135"/>
      <c r="IUJ158" s="1135"/>
      <c r="IUK158" s="1135"/>
      <c r="IUL158" s="1135"/>
      <c r="IUM158" s="1135"/>
      <c r="IUN158" s="1135"/>
      <c r="IUO158" s="1135"/>
      <c r="IUP158" s="1135"/>
      <c r="IUQ158" s="1135"/>
      <c r="IUR158" s="1135"/>
      <c r="IUS158" s="1135"/>
      <c r="IUT158" s="1135"/>
      <c r="IUU158" s="1135"/>
      <c r="IUV158" s="1135"/>
      <c r="IUW158" s="1135"/>
      <c r="IUX158" s="1135"/>
      <c r="IUY158" s="1135"/>
      <c r="IUZ158" s="1135"/>
      <c r="IVA158" s="1135"/>
      <c r="IVB158" s="1135"/>
      <c r="IVC158" s="1135"/>
      <c r="IVD158" s="1135"/>
      <c r="IVE158" s="1135"/>
      <c r="IVF158" s="1135"/>
      <c r="IVG158" s="1135"/>
      <c r="IVH158" s="1135"/>
      <c r="IVI158" s="1135"/>
      <c r="IVJ158" s="1135"/>
      <c r="IVK158" s="1135"/>
      <c r="IVL158" s="1135"/>
      <c r="IVM158" s="1135"/>
      <c r="IVN158" s="1135"/>
      <c r="IVO158" s="1135"/>
      <c r="IVP158" s="1135"/>
      <c r="IVQ158" s="1135"/>
      <c r="IVR158" s="1135"/>
      <c r="IVS158" s="1135"/>
      <c r="IVT158" s="1135"/>
      <c r="IVU158" s="1135"/>
      <c r="IVV158" s="1135"/>
      <c r="IVW158" s="1135"/>
      <c r="IVX158" s="1135"/>
      <c r="IVY158" s="1135"/>
      <c r="IVZ158" s="1135"/>
      <c r="IWA158" s="1135"/>
      <c r="IWB158" s="1135"/>
      <c r="IWC158" s="1135"/>
      <c r="IWD158" s="1135"/>
      <c r="IWE158" s="1135"/>
      <c r="IWF158" s="1135"/>
      <c r="IWG158" s="1135"/>
      <c r="IWH158" s="1135"/>
      <c r="IWI158" s="1135"/>
      <c r="IWJ158" s="1135"/>
      <c r="IWK158" s="1135"/>
      <c r="IWL158" s="1135"/>
      <c r="IWM158" s="1135"/>
      <c r="IWN158" s="1135"/>
      <c r="IWO158" s="1135"/>
      <c r="IWP158" s="1135"/>
      <c r="IWQ158" s="1135"/>
      <c r="IWR158" s="1135"/>
      <c r="IWS158" s="1135"/>
      <c r="IWT158" s="1135"/>
      <c r="IWU158" s="1135"/>
      <c r="IWV158" s="1135"/>
      <c r="IWW158" s="1135"/>
      <c r="IWX158" s="1135"/>
      <c r="IWY158" s="1135"/>
      <c r="IWZ158" s="1135"/>
      <c r="IXA158" s="1135"/>
      <c r="IXB158" s="1135"/>
      <c r="IXC158" s="1135"/>
      <c r="IXD158" s="1135"/>
      <c r="IXE158" s="1135"/>
      <c r="IXF158" s="1135"/>
      <c r="IXG158" s="1135"/>
      <c r="IXH158" s="1135"/>
      <c r="IXI158" s="1135"/>
      <c r="IXJ158" s="1135"/>
      <c r="IXK158" s="1135"/>
      <c r="IXL158" s="1135"/>
      <c r="IXM158" s="1135"/>
      <c r="IXN158" s="1135"/>
      <c r="IXO158" s="1135"/>
      <c r="IXP158" s="1135"/>
      <c r="IXQ158" s="1135"/>
      <c r="IXR158" s="1135"/>
      <c r="IXS158" s="1135"/>
      <c r="IXT158" s="1135"/>
      <c r="IXU158" s="1135"/>
      <c r="IXV158" s="1135"/>
      <c r="IXW158" s="1135"/>
      <c r="IXX158" s="1135"/>
      <c r="IXY158" s="1135"/>
      <c r="IXZ158" s="1135"/>
      <c r="IYA158" s="1135"/>
      <c r="IYB158" s="1135"/>
      <c r="IYC158" s="1135"/>
      <c r="IYD158" s="1135"/>
      <c r="IYE158" s="1135"/>
      <c r="IYF158" s="1135"/>
      <c r="IYG158" s="1135"/>
      <c r="IYH158" s="1135"/>
      <c r="IYI158" s="1135"/>
      <c r="IYJ158" s="1135"/>
      <c r="IYK158" s="1135"/>
      <c r="IYL158" s="1135"/>
      <c r="IYM158" s="1135"/>
      <c r="IYN158" s="1135"/>
      <c r="IYO158" s="1135"/>
      <c r="IYP158" s="1135"/>
      <c r="IYQ158" s="1135"/>
      <c r="IYR158" s="1135"/>
      <c r="IYS158" s="1135"/>
      <c r="IYT158" s="1135"/>
      <c r="IYU158" s="1135"/>
      <c r="IYV158" s="1135"/>
      <c r="IYW158" s="1135"/>
      <c r="IYX158" s="1135"/>
      <c r="IYY158" s="1135"/>
      <c r="IYZ158" s="1135"/>
      <c r="IZA158" s="1135"/>
      <c r="IZB158" s="1135"/>
      <c r="IZC158" s="1135"/>
      <c r="IZD158" s="1135"/>
      <c r="IZE158" s="1135"/>
      <c r="IZF158" s="1135"/>
      <c r="IZG158" s="1135"/>
      <c r="IZH158" s="1135"/>
      <c r="IZI158" s="1135"/>
      <c r="IZJ158" s="1135"/>
      <c r="IZK158" s="1135"/>
      <c r="IZL158" s="1135"/>
      <c r="IZM158" s="1135"/>
      <c r="IZN158" s="1135"/>
      <c r="IZO158" s="1135"/>
      <c r="IZP158" s="1135"/>
      <c r="IZQ158" s="1135"/>
      <c r="IZR158" s="1135"/>
      <c r="IZS158" s="1135"/>
      <c r="IZT158" s="1135"/>
      <c r="IZU158" s="1135"/>
      <c r="IZV158" s="1135"/>
      <c r="IZW158" s="1135"/>
      <c r="IZX158" s="1135"/>
      <c r="IZY158" s="1135"/>
      <c r="IZZ158" s="1135"/>
      <c r="JAA158" s="1135"/>
      <c r="JAB158" s="1135"/>
      <c r="JAC158" s="1135"/>
      <c r="JAD158" s="1135"/>
      <c r="JAE158" s="1135"/>
      <c r="JAF158" s="1135"/>
      <c r="JAG158" s="1135"/>
      <c r="JAH158" s="1135"/>
      <c r="JAI158" s="1135"/>
      <c r="JAJ158" s="1135"/>
      <c r="JAK158" s="1135"/>
      <c r="JAL158" s="1135"/>
      <c r="JAM158" s="1135"/>
      <c r="JAN158" s="1135"/>
      <c r="JAO158" s="1135"/>
      <c r="JAP158" s="1135"/>
      <c r="JAQ158" s="1135"/>
      <c r="JAR158" s="1135"/>
      <c r="JAS158" s="1135"/>
      <c r="JAT158" s="1135"/>
      <c r="JAU158" s="1135"/>
      <c r="JAV158" s="1135"/>
      <c r="JAW158" s="1135"/>
      <c r="JAX158" s="1135"/>
      <c r="JAY158" s="1135"/>
      <c r="JAZ158" s="1135"/>
      <c r="JBA158" s="1135"/>
      <c r="JBB158" s="1135"/>
      <c r="JBC158" s="1135"/>
      <c r="JBD158" s="1135"/>
      <c r="JBE158" s="1135"/>
      <c r="JBF158" s="1135"/>
      <c r="JBG158" s="1135"/>
      <c r="JBH158" s="1135"/>
      <c r="JBI158" s="1135"/>
      <c r="JBJ158" s="1135"/>
      <c r="JBK158" s="1135"/>
      <c r="JBL158" s="1135"/>
      <c r="JBM158" s="1135"/>
      <c r="JBN158" s="1135"/>
      <c r="JBO158" s="1135"/>
      <c r="JBP158" s="1135"/>
      <c r="JBQ158" s="1135"/>
      <c r="JBR158" s="1135"/>
      <c r="JBS158" s="1135"/>
      <c r="JBT158" s="1135"/>
      <c r="JBU158" s="1135"/>
      <c r="JBV158" s="1135"/>
      <c r="JBW158" s="1135"/>
      <c r="JBX158" s="1135"/>
      <c r="JBY158" s="1135"/>
      <c r="JBZ158" s="1135"/>
      <c r="JCA158" s="1135"/>
      <c r="JCB158" s="1135"/>
      <c r="JCC158" s="1135"/>
      <c r="JCD158" s="1135"/>
      <c r="JCE158" s="1135"/>
      <c r="JCF158" s="1135"/>
      <c r="JCG158" s="1135"/>
      <c r="JCH158" s="1135"/>
      <c r="JCI158" s="1135"/>
      <c r="JCJ158" s="1135"/>
      <c r="JCK158" s="1135"/>
      <c r="JCL158" s="1135"/>
      <c r="JCM158" s="1135"/>
      <c r="JCN158" s="1135"/>
      <c r="JCO158" s="1135"/>
      <c r="JCP158" s="1135"/>
      <c r="JCQ158" s="1135"/>
      <c r="JCR158" s="1135"/>
      <c r="JCS158" s="1135"/>
      <c r="JCT158" s="1135"/>
      <c r="JCU158" s="1135"/>
      <c r="JCV158" s="1135"/>
      <c r="JCW158" s="1135"/>
      <c r="JCX158" s="1135"/>
      <c r="JCY158" s="1135"/>
      <c r="JCZ158" s="1135"/>
      <c r="JDA158" s="1135"/>
      <c r="JDB158" s="1135"/>
      <c r="JDC158" s="1135"/>
      <c r="JDD158" s="1135"/>
      <c r="JDE158" s="1135"/>
      <c r="JDF158" s="1135"/>
      <c r="JDG158" s="1135"/>
      <c r="JDH158" s="1135"/>
      <c r="JDI158" s="1135"/>
      <c r="JDJ158" s="1135"/>
      <c r="JDK158" s="1135"/>
      <c r="JDL158" s="1135"/>
      <c r="JDM158" s="1135"/>
      <c r="JDN158" s="1135"/>
      <c r="JDO158" s="1135"/>
      <c r="JDP158" s="1135"/>
      <c r="JDQ158" s="1135"/>
      <c r="JDR158" s="1135"/>
      <c r="JDS158" s="1135"/>
      <c r="JDT158" s="1135"/>
      <c r="JDU158" s="1135"/>
      <c r="JDV158" s="1135"/>
      <c r="JDW158" s="1135"/>
      <c r="JDX158" s="1135"/>
      <c r="JDY158" s="1135"/>
      <c r="JDZ158" s="1135"/>
      <c r="JEA158" s="1135"/>
      <c r="JEB158" s="1135"/>
      <c r="JEC158" s="1135"/>
      <c r="JED158" s="1135"/>
      <c r="JEE158" s="1135"/>
      <c r="JEF158" s="1135"/>
      <c r="JEG158" s="1135"/>
      <c r="JEH158" s="1135"/>
      <c r="JEI158" s="1135"/>
      <c r="JEJ158" s="1135"/>
      <c r="JEK158" s="1135"/>
      <c r="JEL158" s="1135"/>
      <c r="JEM158" s="1135"/>
      <c r="JEN158" s="1135"/>
      <c r="JEO158" s="1135"/>
      <c r="JEP158" s="1135"/>
      <c r="JEQ158" s="1135"/>
      <c r="JER158" s="1135"/>
      <c r="JES158" s="1135"/>
      <c r="JET158" s="1135"/>
      <c r="JEU158" s="1135"/>
      <c r="JEV158" s="1135"/>
      <c r="JEW158" s="1135"/>
      <c r="JEX158" s="1135"/>
      <c r="JEY158" s="1135"/>
      <c r="JEZ158" s="1135"/>
      <c r="JFA158" s="1135"/>
      <c r="JFB158" s="1135"/>
      <c r="JFC158" s="1135"/>
      <c r="JFD158" s="1135"/>
      <c r="JFE158" s="1135"/>
      <c r="JFF158" s="1135"/>
      <c r="JFG158" s="1135"/>
      <c r="JFH158" s="1135"/>
      <c r="JFI158" s="1135"/>
      <c r="JFJ158" s="1135"/>
      <c r="JFK158" s="1135"/>
      <c r="JFL158" s="1135"/>
      <c r="JFM158" s="1135"/>
      <c r="JFN158" s="1135"/>
      <c r="JFO158" s="1135"/>
      <c r="JFP158" s="1135"/>
      <c r="JFQ158" s="1135"/>
      <c r="JFR158" s="1135"/>
      <c r="JFS158" s="1135"/>
      <c r="JFT158" s="1135"/>
      <c r="JFU158" s="1135"/>
      <c r="JFV158" s="1135"/>
      <c r="JFW158" s="1135"/>
      <c r="JFX158" s="1135"/>
      <c r="JFY158" s="1135"/>
      <c r="JFZ158" s="1135"/>
      <c r="JGA158" s="1135"/>
      <c r="JGB158" s="1135"/>
      <c r="JGC158" s="1135"/>
      <c r="JGD158" s="1135"/>
      <c r="JGE158" s="1135"/>
      <c r="JGF158" s="1135"/>
      <c r="JGG158" s="1135"/>
      <c r="JGH158" s="1135"/>
      <c r="JGI158" s="1135"/>
      <c r="JGJ158" s="1135"/>
      <c r="JGK158" s="1135"/>
      <c r="JGL158" s="1135"/>
      <c r="JGM158" s="1135"/>
      <c r="JGN158" s="1135"/>
      <c r="JGO158" s="1135"/>
      <c r="JGP158" s="1135"/>
      <c r="JGQ158" s="1135"/>
      <c r="JGR158" s="1135"/>
      <c r="JGS158" s="1135"/>
      <c r="JGT158" s="1135"/>
      <c r="JGU158" s="1135"/>
      <c r="JGV158" s="1135"/>
      <c r="JGW158" s="1135"/>
      <c r="JGX158" s="1135"/>
      <c r="JGY158" s="1135"/>
      <c r="JGZ158" s="1135"/>
      <c r="JHA158" s="1135"/>
      <c r="JHB158" s="1135"/>
      <c r="JHC158" s="1135"/>
      <c r="JHD158" s="1135"/>
      <c r="JHE158" s="1135"/>
      <c r="JHF158" s="1135"/>
      <c r="JHG158" s="1135"/>
      <c r="JHH158" s="1135"/>
      <c r="JHI158" s="1135"/>
      <c r="JHJ158" s="1135"/>
      <c r="JHK158" s="1135"/>
      <c r="JHL158" s="1135"/>
      <c r="JHM158" s="1135"/>
      <c r="JHN158" s="1135"/>
      <c r="JHO158" s="1135"/>
      <c r="JHP158" s="1135"/>
      <c r="JHQ158" s="1135"/>
      <c r="JHR158" s="1135"/>
      <c r="JHS158" s="1135"/>
      <c r="JHT158" s="1135"/>
      <c r="JHU158" s="1135"/>
      <c r="JHV158" s="1135"/>
      <c r="JHW158" s="1135"/>
      <c r="JHX158" s="1135"/>
      <c r="JHY158" s="1135"/>
      <c r="JHZ158" s="1135"/>
      <c r="JIA158" s="1135"/>
      <c r="JIB158" s="1135"/>
      <c r="JIC158" s="1135"/>
      <c r="JID158" s="1135"/>
      <c r="JIE158" s="1135"/>
      <c r="JIF158" s="1135"/>
      <c r="JIG158" s="1135"/>
      <c r="JIH158" s="1135"/>
      <c r="JII158" s="1135"/>
      <c r="JIJ158" s="1135"/>
      <c r="JIK158" s="1135"/>
      <c r="JIL158" s="1135"/>
      <c r="JIM158" s="1135"/>
      <c r="JIN158" s="1135"/>
      <c r="JIO158" s="1135"/>
      <c r="JIP158" s="1135"/>
      <c r="JIQ158" s="1135"/>
      <c r="JIR158" s="1135"/>
      <c r="JIS158" s="1135"/>
      <c r="JIT158" s="1135"/>
      <c r="JIU158" s="1135"/>
      <c r="JIV158" s="1135"/>
      <c r="JIW158" s="1135"/>
      <c r="JIX158" s="1135"/>
      <c r="JIY158" s="1135"/>
      <c r="JIZ158" s="1135"/>
      <c r="JJA158" s="1135"/>
      <c r="JJB158" s="1135"/>
      <c r="JJC158" s="1135"/>
      <c r="JJD158" s="1135"/>
      <c r="JJE158" s="1135"/>
      <c r="JJF158" s="1135"/>
      <c r="JJG158" s="1135"/>
      <c r="JJH158" s="1135"/>
      <c r="JJI158" s="1135"/>
      <c r="JJJ158" s="1135"/>
      <c r="JJK158" s="1135"/>
      <c r="JJL158" s="1135"/>
      <c r="JJM158" s="1135"/>
      <c r="JJN158" s="1135"/>
      <c r="JJO158" s="1135"/>
      <c r="JJP158" s="1135"/>
      <c r="JJQ158" s="1135"/>
      <c r="JJR158" s="1135"/>
      <c r="JJS158" s="1135"/>
      <c r="JJT158" s="1135"/>
      <c r="JJU158" s="1135"/>
      <c r="JJV158" s="1135"/>
      <c r="JJW158" s="1135"/>
      <c r="JJX158" s="1135"/>
      <c r="JJY158" s="1135"/>
      <c r="JJZ158" s="1135"/>
      <c r="JKA158" s="1135"/>
      <c r="JKB158" s="1135"/>
      <c r="JKC158" s="1135"/>
      <c r="JKD158" s="1135"/>
      <c r="JKE158" s="1135"/>
      <c r="JKF158" s="1135"/>
      <c r="JKG158" s="1135"/>
      <c r="JKH158" s="1135"/>
      <c r="JKI158" s="1135"/>
      <c r="JKJ158" s="1135"/>
      <c r="JKK158" s="1135"/>
      <c r="JKL158" s="1135"/>
      <c r="JKM158" s="1135"/>
      <c r="JKN158" s="1135"/>
      <c r="JKO158" s="1135"/>
      <c r="JKP158" s="1135"/>
      <c r="JKQ158" s="1135"/>
      <c r="JKR158" s="1135"/>
      <c r="JKS158" s="1135"/>
      <c r="JKT158" s="1135"/>
      <c r="JKU158" s="1135"/>
      <c r="JKV158" s="1135"/>
      <c r="JKW158" s="1135"/>
      <c r="JKX158" s="1135"/>
      <c r="JKY158" s="1135"/>
      <c r="JKZ158" s="1135"/>
      <c r="JLA158" s="1135"/>
      <c r="JLB158" s="1135"/>
      <c r="JLC158" s="1135"/>
      <c r="JLD158" s="1135"/>
      <c r="JLE158" s="1135"/>
      <c r="JLF158" s="1135"/>
      <c r="JLG158" s="1135"/>
      <c r="JLH158" s="1135"/>
      <c r="JLI158" s="1135"/>
      <c r="JLJ158" s="1135"/>
      <c r="JLK158" s="1135"/>
      <c r="JLL158" s="1135"/>
      <c r="JLM158" s="1135"/>
      <c r="JLN158" s="1135"/>
      <c r="JLO158" s="1135"/>
      <c r="JLP158" s="1135"/>
      <c r="JLQ158" s="1135"/>
      <c r="JLR158" s="1135"/>
      <c r="JLS158" s="1135"/>
      <c r="JLT158" s="1135"/>
      <c r="JLU158" s="1135"/>
      <c r="JLV158" s="1135"/>
      <c r="JLW158" s="1135"/>
      <c r="JLX158" s="1135"/>
      <c r="JLY158" s="1135"/>
      <c r="JLZ158" s="1135"/>
      <c r="JMA158" s="1135"/>
      <c r="JMB158" s="1135"/>
      <c r="JMC158" s="1135"/>
      <c r="JMD158" s="1135"/>
      <c r="JME158" s="1135"/>
      <c r="JMF158" s="1135"/>
      <c r="JMG158" s="1135"/>
      <c r="JMH158" s="1135"/>
      <c r="JMI158" s="1135"/>
      <c r="JMJ158" s="1135"/>
      <c r="JMK158" s="1135"/>
      <c r="JML158" s="1135"/>
      <c r="JMM158" s="1135"/>
      <c r="JMN158" s="1135"/>
      <c r="JMO158" s="1135"/>
      <c r="JMP158" s="1135"/>
      <c r="JMQ158" s="1135"/>
      <c r="JMR158" s="1135"/>
      <c r="JMS158" s="1135"/>
      <c r="JMT158" s="1135"/>
      <c r="JMU158" s="1135"/>
      <c r="JMV158" s="1135"/>
      <c r="JMW158" s="1135"/>
      <c r="JMX158" s="1135"/>
      <c r="JMY158" s="1135"/>
      <c r="JMZ158" s="1135"/>
      <c r="JNA158" s="1135"/>
      <c r="JNB158" s="1135"/>
      <c r="JNC158" s="1135"/>
      <c r="JND158" s="1135"/>
      <c r="JNE158" s="1135"/>
      <c r="JNF158" s="1135"/>
      <c r="JNG158" s="1135"/>
      <c r="JNH158" s="1135"/>
      <c r="JNI158" s="1135"/>
      <c r="JNJ158" s="1135"/>
      <c r="JNK158" s="1135"/>
      <c r="JNL158" s="1135"/>
      <c r="JNM158" s="1135"/>
      <c r="JNN158" s="1135"/>
      <c r="JNO158" s="1135"/>
      <c r="JNP158" s="1135"/>
      <c r="JNQ158" s="1135"/>
      <c r="JNR158" s="1135"/>
      <c r="JNS158" s="1135"/>
      <c r="JNT158" s="1135"/>
      <c r="JNU158" s="1135"/>
      <c r="JNV158" s="1135"/>
      <c r="JNW158" s="1135"/>
      <c r="JNX158" s="1135"/>
      <c r="JNY158" s="1135"/>
      <c r="JNZ158" s="1135"/>
      <c r="JOA158" s="1135"/>
      <c r="JOB158" s="1135"/>
      <c r="JOC158" s="1135"/>
      <c r="JOD158" s="1135"/>
      <c r="JOE158" s="1135"/>
      <c r="JOF158" s="1135"/>
      <c r="JOG158" s="1135"/>
      <c r="JOH158" s="1135"/>
      <c r="JOI158" s="1135"/>
      <c r="JOJ158" s="1135"/>
      <c r="JOK158" s="1135"/>
      <c r="JOL158" s="1135"/>
      <c r="JOM158" s="1135"/>
      <c r="JON158" s="1135"/>
      <c r="JOO158" s="1135"/>
      <c r="JOP158" s="1135"/>
      <c r="JOQ158" s="1135"/>
      <c r="JOR158" s="1135"/>
      <c r="JOS158" s="1135"/>
      <c r="JOT158" s="1135"/>
      <c r="JOU158" s="1135"/>
      <c r="JOV158" s="1135"/>
      <c r="JOW158" s="1135"/>
      <c r="JOX158" s="1135"/>
      <c r="JOY158" s="1135"/>
      <c r="JOZ158" s="1135"/>
      <c r="JPA158" s="1135"/>
      <c r="JPB158" s="1135"/>
      <c r="JPC158" s="1135"/>
      <c r="JPD158" s="1135"/>
      <c r="JPE158" s="1135"/>
      <c r="JPF158" s="1135"/>
      <c r="JPG158" s="1135"/>
      <c r="JPH158" s="1135"/>
      <c r="JPI158" s="1135"/>
      <c r="JPJ158" s="1135"/>
      <c r="JPK158" s="1135"/>
      <c r="JPL158" s="1135"/>
      <c r="JPM158" s="1135"/>
      <c r="JPN158" s="1135"/>
      <c r="JPO158" s="1135"/>
      <c r="JPP158" s="1135"/>
      <c r="JPQ158" s="1135"/>
      <c r="JPR158" s="1135"/>
      <c r="JPS158" s="1135"/>
      <c r="JPT158" s="1135"/>
      <c r="JPU158" s="1135"/>
      <c r="JPV158" s="1135"/>
      <c r="JPW158" s="1135"/>
      <c r="JPX158" s="1135"/>
      <c r="JPY158" s="1135"/>
      <c r="JPZ158" s="1135"/>
      <c r="JQA158" s="1135"/>
      <c r="JQB158" s="1135"/>
      <c r="JQC158" s="1135"/>
      <c r="JQD158" s="1135"/>
      <c r="JQE158" s="1135"/>
      <c r="JQF158" s="1135"/>
      <c r="JQG158" s="1135"/>
      <c r="JQH158" s="1135"/>
      <c r="JQI158" s="1135"/>
      <c r="JQJ158" s="1135"/>
      <c r="JQK158" s="1135"/>
      <c r="JQL158" s="1135"/>
      <c r="JQM158" s="1135"/>
      <c r="JQN158" s="1135"/>
      <c r="JQO158" s="1135"/>
      <c r="JQP158" s="1135"/>
      <c r="JQQ158" s="1135"/>
      <c r="JQR158" s="1135"/>
      <c r="JQS158" s="1135"/>
      <c r="JQT158" s="1135"/>
      <c r="JQU158" s="1135"/>
      <c r="JQV158" s="1135"/>
      <c r="JQW158" s="1135"/>
      <c r="JQX158" s="1135"/>
      <c r="JQY158" s="1135"/>
      <c r="JQZ158" s="1135"/>
      <c r="JRA158" s="1135"/>
      <c r="JRB158" s="1135"/>
      <c r="JRC158" s="1135"/>
      <c r="JRD158" s="1135"/>
      <c r="JRE158" s="1135"/>
      <c r="JRF158" s="1135"/>
      <c r="JRG158" s="1135"/>
      <c r="JRH158" s="1135"/>
      <c r="JRI158" s="1135"/>
      <c r="JRJ158" s="1135"/>
      <c r="JRK158" s="1135"/>
      <c r="JRL158" s="1135"/>
      <c r="JRM158" s="1135"/>
      <c r="JRN158" s="1135"/>
      <c r="JRO158" s="1135"/>
      <c r="JRP158" s="1135"/>
      <c r="JRQ158" s="1135"/>
      <c r="JRR158" s="1135"/>
      <c r="JRS158" s="1135"/>
      <c r="JRT158" s="1135"/>
      <c r="JRU158" s="1135"/>
      <c r="JRV158" s="1135"/>
      <c r="JRW158" s="1135"/>
      <c r="JRX158" s="1135"/>
      <c r="JRY158" s="1135"/>
      <c r="JRZ158" s="1135"/>
      <c r="JSA158" s="1135"/>
      <c r="JSB158" s="1135"/>
      <c r="JSC158" s="1135"/>
      <c r="JSD158" s="1135"/>
      <c r="JSE158" s="1135"/>
      <c r="JSF158" s="1135"/>
      <c r="JSG158" s="1135"/>
      <c r="JSH158" s="1135"/>
      <c r="JSI158" s="1135"/>
      <c r="JSJ158" s="1135"/>
      <c r="JSK158" s="1135"/>
      <c r="JSL158" s="1135"/>
      <c r="JSM158" s="1135"/>
      <c r="JSN158" s="1135"/>
      <c r="JSO158" s="1135"/>
      <c r="JSP158" s="1135"/>
      <c r="JSQ158" s="1135"/>
      <c r="JSR158" s="1135"/>
      <c r="JSS158" s="1135"/>
      <c r="JST158" s="1135"/>
      <c r="JSU158" s="1135"/>
      <c r="JSV158" s="1135"/>
      <c r="JSW158" s="1135"/>
      <c r="JSX158" s="1135"/>
      <c r="JSY158" s="1135"/>
      <c r="JSZ158" s="1135"/>
      <c r="JTA158" s="1135"/>
      <c r="JTB158" s="1135"/>
      <c r="JTC158" s="1135"/>
      <c r="JTD158" s="1135"/>
      <c r="JTE158" s="1135"/>
      <c r="JTF158" s="1135"/>
      <c r="JTG158" s="1135"/>
      <c r="JTH158" s="1135"/>
      <c r="JTI158" s="1135"/>
      <c r="JTJ158" s="1135"/>
      <c r="JTK158" s="1135"/>
      <c r="JTL158" s="1135"/>
      <c r="JTM158" s="1135"/>
      <c r="JTN158" s="1135"/>
      <c r="JTO158" s="1135"/>
      <c r="JTP158" s="1135"/>
      <c r="JTQ158" s="1135"/>
      <c r="JTR158" s="1135"/>
      <c r="JTS158" s="1135"/>
      <c r="JTT158" s="1135"/>
      <c r="JTU158" s="1135"/>
      <c r="JTV158" s="1135"/>
      <c r="JTW158" s="1135"/>
      <c r="JTX158" s="1135"/>
      <c r="JTY158" s="1135"/>
      <c r="JTZ158" s="1135"/>
      <c r="JUA158" s="1135"/>
      <c r="JUB158" s="1135"/>
      <c r="JUC158" s="1135"/>
      <c r="JUD158" s="1135"/>
      <c r="JUE158" s="1135"/>
      <c r="JUF158" s="1135"/>
      <c r="JUG158" s="1135"/>
      <c r="JUH158" s="1135"/>
      <c r="JUI158" s="1135"/>
      <c r="JUJ158" s="1135"/>
      <c r="JUK158" s="1135"/>
      <c r="JUL158" s="1135"/>
      <c r="JUM158" s="1135"/>
      <c r="JUN158" s="1135"/>
      <c r="JUO158" s="1135"/>
      <c r="JUP158" s="1135"/>
      <c r="JUQ158" s="1135"/>
      <c r="JUR158" s="1135"/>
      <c r="JUS158" s="1135"/>
      <c r="JUT158" s="1135"/>
      <c r="JUU158" s="1135"/>
      <c r="JUV158" s="1135"/>
      <c r="JUW158" s="1135"/>
      <c r="JUX158" s="1135"/>
      <c r="JUY158" s="1135"/>
      <c r="JUZ158" s="1135"/>
      <c r="JVA158" s="1135"/>
      <c r="JVB158" s="1135"/>
      <c r="JVC158" s="1135"/>
      <c r="JVD158" s="1135"/>
      <c r="JVE158" s="1135"/>
      <c r="JVF158" s="1135"/>
      <c r="JVG158" s="1135"/>
      <c r="JVH158" s="1135"/>
      <c r="JVI158" s="1135"/>
      <c r="JVJ158" s="1135"/>
      <c r="JVK158" s="1135"/>
      <c r="JVL158" s="1135"/>
      <c r="JVM158" s="1135"/>
      <c r="JVN158" s="1135"/>
      <c r="JVO158" s="1135"/>
      <c r="JVP158" s="1135"/>
      <c r="JVQ158" s="1135"/>
      <c r="JVR158" s="1135"/>
      <c r="JVS158" s="1135"/>
      <c r="JVT158" s="1135"/>
      <c r="JVU158" s="1135"/>
      <c r="JVV158" s="1135"/>
      <c r="JVW158" s="1135"/>
      <c r="JVX158" s="1135"/>
      <c r="JVY158" s="1135"/>
      <c r="JVZ158" s="1135"/>
      <c r="JWA158" s="1135"/>
      <c r="JWB158" s="1135"/>
      <c r="JWC158" s="1135"/>
      <c r="JWD158" s="1135"/>
      <c r="JWE158" s="1135"/>
      <c r="JWF158" s="1135"/>
      <c r="JWG158" s="1135"/>
      <c r="JWH158" s="1135"/>
      <c r="JWI158" s="1135"/>
      <c r="JWJ158" s="1135"/>
      <c r="JWK158" s="1135"/>
      <c r="JWL158" s="1135"/>
      <c r="JWM158" s="1135"/>
      <c r="JWN158" s="1135"/>
      <c r="JWO158" s="1135"/>
      <c r="JWP158" s="1135"/>
      <c r="JWQ158" s="1135"/>
      <c r="JWR158" s="1135"/>
      <c r="JWS158" s="1135"/>
      <c r="JWT158" s="1135"/>
      <c r="JWU158" s="1135"/>
      <c r="JWV158" s="1135"/>
      <c r="JWW158" s="1135"/>
      <c r="JWX158" s="1135"/>
      <c r="JWY158" s="1135"/>
      <c r="JWZ158" s="1135"/>
      <c r="JXA158" s="1135"/>
      <c r="JXB158" s="1135"/>
      <c r="JXC158" s="1135"/>
      <c r="JXD158" s="1135"/>
      <c r="JXE158" s="1135"/>
      <c r="JXF158" s="1135"/>
      <c r="JXG158" s="1135"/>
      <c r="JXH158" s="1135"/>
      <c r="JXI158" s="1135"/>
      <c r="JXJ158" s="1135"/>
      <c r="JXK158" s="1135"/>
      <c r="JXL158" s="1135"/>
      <c r="JXM158" s="1135"/>
      <c r="JXN158" s="1135"/>
      <c r="JXO158" s="1135"/>
      <c r="JXP158" s="1135"/>
      <c r="JXQ158" s="1135"/>
      <c r="JXR158" s="1135"/>
      <c r="JXS158" s="1135"/>
      <c r="JXT158" s="1135"/>
      <c r="JXU158" s="1135"/>
      <c r="JXV158" s="1135"/>
      <c r="JXW158" s="1135"/>
      <c r="JXX158" s="1135"/>
      <c r="JXY158" s="1135"/>
      <c r="JXZ158" s="1135"/>
      <c r="JYA158" s="1135"/>
      <c r="JYB158" s="1135"/>
      <c r="JYC158" s="1135"/>
      <c r="JYD158" s="1135"/>
      <c r="JYE158" s="1135"/>
      <c r="JYF158" s="1135"/>
      <c r="JYG158" s="1135"/>
      <c r="JYH158" s="1135"/>
      <c r="JYI158" s="1135"/>
      <c r="JYJ158" s="1135"/>
      <c r="JYK158" s="1135"/>
      <c r="JYL158" s="1135"/>
      <c r="JYM158" s="1135"/>
      <c r="JYN158" s="1135"/>
      <c r="JYO158" s="1135"/>
      <c r="JYP158" s="1135"/>
      <c r="JYQ158" s="1135"/>
      <c r="JYR158" s="1135"/>
      <c r="JYS158" s="1135"/>
      <c r="JYT158" s="1135"/>
      <c r="JYU158" s="1135"/>
      <c r="JYV158" s="1135"/>
      <c r="JYW158" s="1135"/>
      <c r="JYX158" s="1135"/>
      <c r="JYY158" s="1135"/>
      <c r="JYZ158" s="1135"/>
      <c r="JZA158" s="1135"/>
      <c r="JZB158" s="1135"/>
      <c r="JZC158" s="1135"/>
      <c r="JZD158" s="1135"/>
      <c r="JZE158" s="1135"/>
      <c r="JZF158" s="1135"/>
      <c r="JZG158" s="1135"/>
      <c r="JZH158" s="1135"/>
      <c r="JZI158" s="1135"/>
      <c r="JZJ158" s="1135"/>
      <c r="JZK158" s="1135"/>
      <c r="JZL158" s="1135"/>
      <c r="JZM158" s="1135"/>
      <c r="JZN158" s="1135"/>
      <c r="JZO158" s="1135"/>
      <c r="JZP158" s="1135"/>
      <c r="JZQ158" s="1135"/>
      <c r="JZR158" s="1135"/>
      <c r="JZS158" s="1135"/>
      <c r="JZT158" s="1135"/>
      <c r="JZU158" s="1135"/>
      <c r="JZV158" s="1135"/>
      <c r="JZW158" s="1135"/>
      <c r="JZX158" s="1135"/>
      <c r="JZY158" s="1135"/>
      <c r="JZZ158" s="1135"/>
      <c r="KAA158" s="1135"/>
      <c r="KAB158" s="1135"/>
      <c r="KAC158" s="1135"/>
      <c r="KAD158" s="1135"/>
      <c r="KAE158" s="1135"/>
      <c r="KAF158" s="1135"/>
      <c r="KAG158" s="1135"/>
      <c r="KAH158" s="1135"/>
      <c r="KAI158" s="1135"/>
      <c r="KAJ158" s="1135"/>
      <c r="KAK158" s="1135"/>
      <c r="KAL158" s="1135"/>
      <c r="KAM158" s="1135"/>
      <c r="KAN158" s="1135"/>
      <c r="KAO158" s="1135"/>
      <c r="KAP158" s="1135"/>
      <c r="KAQ158" s="1135"/>
      <c r="KAR158" s="1135"/>
      <c r="KAS158" s="1135"/>
      <c r="KAT158" s="1135"/>
      <c r="KAU158" s="1135"/>
      <c r="KAV158" s="1135"/>
      <c r="KAW158" s="1135"/>
      <c r="KAX158" s="1135"/>
      <c r="KAY158" s="1135"/>
      <c r="KAZ158" s="1135"/>
      <c r="KBA158" s="1135"/>
      <c r="KBB158" s="1135"/>
      <c r="KBC158" s="1135"/>
      <c r="KBD158" s="1135"/>
      <c r="KBE158" s="1135"/>
      <c r="KBF158" s="1135"/>
      <c r="KBG158" s="1135"/>
      <c r="KBH158" s="1135"/>
      <c r="KBI158" s="1135"/>
      <c r="KBJ158" s="1135"/>
      <c r="KBK158" s="1135"/>
      <c r="KBL158" s="1135"/>
      <c r="KBM158" s="1135"/>
      <c r="KBN158" s="1135"/>
      <c r="KBO158" s="1135"/>
      <c r="KBP158" s="1135"/>
      <c r="KBQ158" s="1135"/>
      <c r="KBR158" s="1135"/>
      <c r="KBS158" s="1135"/>
      <c r="KBT158" s="1135"/>
      <c r="KBU158" s="1135"/>
      <c r="KBV158" s="1135"/>
      <c r="KBW158" s="1135"/>
      <c r="KBX158" s="1135"/>
      <c r="KBY158" s="1135"/>
      <c r="KBZ158" s="1135"/>
      <c r="KCA158" s="1135"/>
      <c r="KCB158" s="1135"/>
      <c r="KCC158" s="1135"/>
      <c r="KCD158" s="1135"/>
      <c r="KCE158" s="1135"/>
      <c r="KCF158" s="1135"/>
      <c r="KCG158" s="1135"/>
      <c r="KCH158" s="1135"/>
      <c r="KCI158" s="1135"/>
      <c r="KCJ158" s="1135"/>
      <c r="KCK158" s="1135"/>
      <c r="KCL158" s="1135"/>
      <c r="KCM158" s="1135"/>
      <c r="KCN158" s="1135"/>
      <c r="KCO158" s="1135"/>
      <c r="KCP158" s="1135"/>
      <c r="KCQ158" s="1135"/>
      <c r="KCR158" s="1135"/>
      <c r="KCS158" s="1135"/>
      <c r="KCT158" s="1135"/>
      <c r="KCU158" s="1135"/>
      <c r="KCV158" s="1135"/>
      <c r="KCW158" s="1135"/>
      <c r="KCX158" s="1135"/>
      <c r="KCY158" s="1135"/>
      <c r="KCZ158" s="1135"/>
      <c r="KDA158" s="1135"/>
      <c r="KDB158" s="1135"/>
      <c r="KDC158" s="1135"/>
      <c r="KDD158" s="1135"/>
      <c r="KDE158" s="1135"/>
      <c r="KDF158" s="1135"/>
      <c r="KDG158" s="1135"/>
      <c r="KDH158" s="1135"/>
      <c r="KDI158" s="1135"/>
      <c r="KDJ158" s="1135"/>
      <c r="KDK158" s="1135"/>
      <c r="KDL158" s="1135"/>
      <c r="KDM158" s="1135"/>
      <c r="KDN158" s="1135"/>
      <c r="KDO158" s="1135"/>
      <c r="KDP158" s="1135"/>
      <c r="KDQ158" s="1135"/>
      <c r="KDR158" s="1135"/>
      <c r="KDS158" s="1135"/>
      <c r="KDT158" s="1135"/>
      <c r="KDU158" s="1135"/>
      <c r="KDV158" s="1135"/>
      <c r="KDW158" s="1135"/>
      <c r="KDX158" s="1135"/>
      <c r="KDY158" s="1135"/>
      <c r="KDZ158" s="1135"/>
      <c r="KEA158" s="1135"/>
      <c r="KEB158" s="1135"/>
      <c r="KEC158" s="1135"/>
      <c r="KED158" s="1135"/>
      <c r="KEE158" s="1135"/>
      <c r="KEF158" s="1135"/>
      <c r="KEG158" s="1135"/>
      <c r="KEH158" s="1135"/>
      <c r="KEI158" s="1135"/>
      <c r="KEJ158" s="1135"/>
      <c r="KEK158" s="1135"/>
      <c r="KEL158" s="1135"/>
      <c r="KEM158" s="1135"/>
      <c r="KEN158" s="1135"/>
      <c r="KEO158" s="1135"/>
      <c r="KEP158" s="1135"/>
      <c r="KEQ158" s="1135"/>
      <c r="KER158" s="1135"/>
      <c r="KES158" s="1135"/>
      <c r="KET158" s="1135"/>
      <c r="KEU158" s="1135"/>
      <c r="KEV158" s="1135"/>
      <c r="KEW158" s="1135"/>
      <c r="KEX158" s="1135"/>
      <c r="KEY158" s="1135"/>
      <c r="KEZ158" s="1135"/>
      <c r="KFA158" s="1135"/>
      <c r="KFB158" s="1135"/>
      <c r="KFC158" s="1135"/>
      <c r="KFD158" s="1135"/>
      <c r="KFE158" s="1135"/>
      <c r="KFF158" s="1135"/>
      <c r="KFG158" s="1135"/>
      <c r="KFH158" s="1135"/>
      <c r="KFI158" s="1135"/>
      <c r="KFJ158" s="1135"/>
      <c r="KFK158" s="1135"/>
      <c r="KFL158" s="1135"/>
      <c r="KFM158" s="1135"/>
      <c r="KFN158" s="1135"/>
      <c r="KFO158" s="1135"/>
      <c r="KFP158" s="1135"/>
      <c r="KFQ158" s="1135"/>
      <c r="KFR158" s="1135"/>
      <c r="KFS158" s="1135"/>
      <c r="KFT158" s="1135"/>
      <c r="KFU158" s="1135"/>
      <c r="KFV158" s="1135"/>
      <c r="KFW158" s="1135"/>
      <c r="KFX158" s="1135"/>
      <c r="KFY158" s="1135"/>
      <c r="KFZ158" s="1135"/>
      <c r="KGA158" s="1135"/>
      <c r="KGB158" s="1135"/>
      <c r="KGC158" s="1135"/>
      <c r="KGD158" s="1135"/>
      <c r="KGE158" s="1135"/>
      <c r="KGF158" s="1135"/>
      <c r="KGG158" s="1135"/>
      <c r="KGH158" s="1135"/>
      <c r="KGI158" s="1135"/>
      <c r="KGJ158" s="1135"/>
      <c r="KGK158" s="1135"/>
      <c r="KGL158" s="1135"/>
      <c r="KGM158" s="1135"/>
      <c r="KGN158" s="1135"/>
      <c r="KGO158" s="1135"/>
      <c r="KGP158" s="1135"/>
      <c r="KGQ158" s="1135"/>
      <c r="KGR158" s="1135"/>
      <c r="KGS158" s="1135"/>
      <c r="KGT158" s="1135"/>
      <c r="KGU158" s="1135"/>
      <c r="KGV158" s="1135"/>
      <c r="KGW158" s="1135"/>
      <c r="KGX158" s="1135"/>
      <c r="KGY158" s="1135"/>
      <c r="KGZ158" s="1135"/>
      <c r="KHA158" s="1135"/>
      <c r="KHB158" s="1135"/>
      <c r="KHC158" s="1135"/>
      <c r="KHD158" s="1135"/>
      <c r="KHE158" s="1135"/>
      <c r="KHF158" s="1135"/>
      <c r="KHG158" s="1135"/>
      <c r="KHH158" s="1135"/>
      <c r="KHI158" s="1135"/>
      <c r="KHJ158" s="1135"/>
      <c r="KHK158" s="1135"/>
      <c r="KHL158" s="1135"/>
      <c r="KHM158" s="1135"/>
      <c r="KHN158" s="1135"/>
      <c r="KHO158" s="1135"/>
      <c r="KHP158" s="1135"/>
      <c r="KHQ158" s="1135"/>
      <c r="KHR158" s="1135"/>
      <c r="KHS158" s="1135"/>
      <c r="KHT158" s="1135"/>
      <c r="KHU158" s="1135"/>
      <c r="KHV158" s="1135"/>
      <c r="KHW158" s="1135"/>
      <c r="KHX158" s="1135"/>
      <c r="KHY158" s="1135"/>
      <c r="KHZ158" s="1135"/>
      <c r="KIA158" s="1135"/>
      <c r="KIB158" s="1135"/>
      <c r="KIC158" s="1135"/>
      <c r="KID158" s="1135"/>
      <c r="KIE158" s="1135"/>
      <c r="KIF158" s="1135"/>
      <c r="KIG158" s="1135"/>
      <c r="KIH158" s="1135"/>
      <c r="KII158" s="1135"/>
      <c r="KIJ158" s="1135"/>
      <c r="KIK158" s="1135"/>
      <c r="KIL158" s="1135"/>
      <c r="KIM158" s="1135"/>
      <c r="KIN158" s="1135"/>
      <c r="KIO158" s="1135"/>
      <c r="KIP158" s="1135"/>
      <c r="KIQ158" s="1135"/>
      <c r="KIR158" s="1135"/>
      <c r="KIS158" s="1135"/>
      <c r="KIT158" s="1135"/>
      <c r="KIU158" s="1135"/>
      <c r="KIV158" s="1135"/>
      <c r="KIW158" s="1135"/>
      <c r="KIX158" s="1135"/>
      <c r="KIY158" s="1135"/>
      <c r="KIZ158" s="1135"/>
      <c r="KJA158" s="1135"/>
      <c r="KJB158" s="1135"/>
      <c r="KJC158" s="1135"/>
      <c r="KJD158" s="1135"/>
      <c r="KJE158" s="1135"/>
      <c r="KJF158" s="1135"/>
      <c r="KJG158" s="1135"/>
      <c r="KJH158" s="1135"/>
      <c r="KJI158" s="1135"/>
      <c r="KJJ158" s="1135"/>
      <c r="KJK158" s="1135"/>
      <c r="KJL158" s="1135"/>
      <c r="KJM158" s="1135"/>
      <c r="KJN158" s="1135"/>
      <c r="KJO158" s="1135"/>
      <c r="KJP158" s="1135"/>
      <c r="KJQ158" s="1135"/>
      <c r="KJR158" s="1135"/>
      <c r="KJS158" s="1135"/>
      <c r="KJT158" s="1135"/>
      <c r="KJU158" s="1135"/>
      <c r="KJV158" s="1135"/>
      <c r="KJW158" s="1135"/>
      <c r="KJX158" s="1135"/>
      <c r="KJY158" s="1135"/>
      <c r="KJZ158" s="1135"/>
      <c r="KKA158" s="1135"/>
      <c r="KKB158" s="1135"/>
      <c r="KKC158" s="1135"/>
      <c r="KKD158" s="1135"/>
      <c r="KKE158" s="1135"/>
      <c r="KKF158" s="1135"/>
      <c r="KKG158" s="1135"/>
      <c r="KKH158" s="1135"/>
      <c r="KKI158" s="1135"/>
      <c r="KKJ158" s="1135"/>
      <c r="KKK158" s="1135"/>
      <c r="KKL158" s="1135"/>
      <c r="KKM158" s="1135"/>
      <c r="KKN158" s="1135"/>
      <c r="KKO158" s="1135"/>
      <c r="KKP158" s="1135"/>
      <c r="KKQ158" s="1135"/>
      <c r="KKR158" s="1135"/>
      <c r="KKS158" s="1135"/>
      <c r="KKT158" s="1135"/>
      <c r="KKU158" s="1135"/>
      <c r="KKV158" s="1135"/>
      <c r="KKW158" s="1135"/>
      <c r="KKX158" s="1135"/>
      <c r="KKY158" s="1135"/>
      <c r="KKZ158" s="1135"/>
      <c r="KLA158" s="1135"/>
      <c r="KLB158" s="1135"/>
      <c r="KLC158" s="1135"/>
      <c r="KLD158" s="1135"/>
      <c r="KLE158" s="1135"/>
      <c r="KLF158" s="1135"/>
      <c r="KLG158" s="1135"/>
      <c r="KLH158" s="1135"/>
      <c r="KLI158" s="1135"/>
      <c r="KLJ158" s="1135"/>
      <c r="KLK158" s="1135"/>
      <c r="KLL158" s="1135"/>
      <c r="KLM158" s="1135"/>
      <c r="KLN158" s="1135"/>
      <c r="KLO158" s="1135"/>
      <c r="KLP158" s="1135"/>
      <c r="KLQ158" s="1135"/>
      <c r="KLR158" s="1135"/>
      <c r="KLS158" s="1135"/>
      <c r="KLT158" s="1135"/>
      <c r="KLU158" s="1135"/>
      <c r="KLV158" s="1135"/>
      <c r="KLW158" s="1135"/>
      <c r="KLX158" s="1135"/>
      <c r="KLY158" s="1135"/>
      <c r="KLZ158" s="1135"/>
      <c r="KMA158" s="1135"/>
      <c r="KMB158" s="1135"/>
      <c r="KMC158" s="1135"/>
      <c r="KMD158" s="1135"/>
      <c r="KME158" s="1135"/>
      <c r="KMF158" s="1135"/>
      <c r="KMG158" s="1135"/>
      <c r="KMH158" s="1135"/>
      <c r="KMI158" s="1135"/>
      <c r="KMJ158" s="1135"/>
      <c r="KMK158" s="1135"/>
      <c r="KML158" s="1135"/>
      <c r="KMM158" s="1135"/>
      <c r="KMN158" s="1135"/>
      <c r="KMO158" s="1135"/>
      <c r="KMP158" s="1135"/>
      <c r="KMQ158" s="1135"/>
      <c r="KMR158" s="1135"/>
      <c r="KMS158" s="1135"/>
      <c r="KMT158" s="1135"/>
      <c r="KMU158" s="1135"/>
      <c r="KMV158" s="1135"/>
      <c r="KMW158" s="1135"/>
      <c r="KMX158" s="1135"/>
      <c r="KMY158" s="1135"/>
      <c r="KMZ158" s="1135"/>
      <c r="KNA158" s="1135"/>
      <c r="KNB158" s="1135"/>
      <c r="KNC158" s="1135"/>
      <c r="KND158" s="1135"/>
      <c r="KNE158" s="1135"/>
      <c r="KNF158" s="1135"/>
      <c r="KNG158" s="1135"/>
      <c r="KNH158" s="1135"/>
      <c r="KNI158" s="1135"/>
      <c r="KNJ158" s="1135"/>
      <c r="KNK158" s="1135"/>
      <c r="KNL158" s="1135"/>
      <c r="KNM158" s="1135"/>
      <c r="KNN158" s="1135"/>
      <c r="KNO158" s="1135"/>
      <c r="KNP158" s="1135"/>
      <c r="KNQ158" s="1135"/>
      <c r="KNR158" s="1135"/>
      <c r="KNS158" s="1135"/>
      <c r="KNT158" s="1135"/>
      <c r="KNU158" s="1135"/>
      <c r="KNV158" s="1135"/>
      <c r="KNW158" s="1135"/>
      <c r="KNX158" s="1135"/>
      <c r="KNY158" s="1135"/>
      <c r="KNZ158" s="1135"/>
      <c r="KOA158" s="1135"/>
      <c r="KOB158" s="1135"/>
      <c r="KOC158" s="1135"/>
      <c r="KOD158" s="1135"/>
      <c r="KOE158" s="1135"/>
      <c r="KOF158" s="1135"/>
      <c r="KOG158" s="1135"/>
      <c r="KOH158" s="1135"/>
      <c r="KOI158" s="1135"/>
      <c r="KOJ158" s="1135"/>
      <c r="KOK158" s="1135"/>
      <c r="KOL158" s="1135"/>
      <c r="KOM158" s="1135"/>
      <c r="KON158" s="1135"/>
      <c r="KOO158" s="1135"/>
      <c r="KOP158" s="1135"/>
      <c r="KOQ158" s="1135"/>
      <c r="KOR158" s="1135"/>
      <c r="KOS158" s="1135"/>
      <c r="KOT158" s="1135"/>
      <c r="KOU158" s="1135"/>
      <c r="KOV158" s="1135"/>
      <c r="KOW158" s="1135"/>
      <c r="KOX158" s="1135"/>
      <c r="KOY158" s="1135"/>
      <c r="KOZ158" s="1135"/>
      <c r="KPA158" s="1135"/>
      <c r="KPB158" s="1135"/>
      <c r="KPC158" s="1135"/>
      <c r="KPD158" s="1135"/>
      <c r="KPE158" s="1135"/>
      <c r="KPF158" s="1135"/>
      <c r="KPG158" s="1135"/>
      <c r="KPH158" s="1135"/>
      <c r="KPI158" s="1135"/>
      <c r="KPJ158" s="1135"/>
      <c r="KPK158" s="1135"/>
      <c r="KPL158" s="1135"/>
      <c r="KPM158" s="1135"/>
      <c r="KPN158" s="1135"/>
      <c r="KPO158" s="1135"/>
      <c r="KPP158" s="1135"/>
      <c r="KPQ158" s="1135"/>
      <c r="KPR158" s="1135"/>
      <c r="KPS158" s="1135"/>
      <c r="KPT158" s="1135"/>
      <c r="KPU158" s="1135"/>
      <c r="KPV158" s="1135"/>
      <c r="KPW158" s="1135"/>
      <c r="KPX158" s="1135"/>
      <c r="KPY158" s="1135"/>
      <c r="KPZ158" s="1135"/>
      <c r="KQA158" s="1135"/>
      <c r="KQB158" s="1135"/>
      <c r="KQC158" s="1135"/>
      <c r="KQD158" s="1135"/>
      <c r="KQE158" s="1135"/>
      <c r="KQF158" s="1135"/>
      <c r="KQG158" s="1135"/>
      <c r="KQH158" s="1135"/>
      <c r="KQI158" s="1135"/>
      <c r="KQJ158" s="1135"/>
      <c r="KQK158" s="1135"/>
      <c r="KQL158" s="1135"/>
      <c r="KQM158" s="1135"/>
      <c r="KQN158" s="1135"/>
      <c r="KQO158" s="1135"/>
      <c r="KQP158" s="1135"/>
      <c r="KQQ158" s="1135"/>
      <c r="KQR158" s="1135"/>
      <c r="KQS158" s="1135"/>
      <c r="KQT158" s="1135"/>
      <c r="KQU158" s="1135"/>
      <c r="KQV158" s="1135"/>
      <c r="KQW158" s="1135"/>
      <c r="KQX158" s="1135"/>
      <c r="KQY158" s="1135"/>
      <c r="KQZ158" s="1135"/>
      <c r="KRA158" s="1135"/>
      <c r="KRB158" s="1135"/>
      <c r="KRC158" s="1135"/>
      <c r="KRD158" s="1135"/>
      <c r="KRE158" s="1135"/>
      <c r="KRF158" s="1135"/>
      <c r="KRG158" s="1135"/>
      <c r="KRH158" s="1135"/>
      <c r="KRI158" s="1135"/>
      <c r="KRJ158" s="1135"/>
      <c r="KRK158" s="1135"/>
      <c r="KRL158" s="1135"/>
      <c r="KRM158" s="1135"/>
      <c r="KRN158" s="1135"/>
      <c r="KRO158" s="1135"/>
      <c r="KRP158" s="1135"/>
      <c r="KRQ158" s="1135"/>
      <c r="KRR158" s="1135"/>
      <c r="KRS158" s="1135"/>
      <c r="KRT158" s="1135"/>
      <c r="KRU158" s="1135"/>
      <c r="KRV158" s="1135"/>
      <c r="KRW158" s="1135"/>
      <c r="KRX158" s="1135"/>
      <c r="KRY158" s="1135"/>
      <c r="KRZ158" s="1135"/>
      <c r="KSA158" s="1135"/>
      <c r="KSB158" s="1135"/>
      <c r="KSC158" s="1135"/>
      <c r="KSD158" s="1135"/>
      <c r="KSE158" s="1135"/>
      <c r="KSF158" s="1135"/>
      <c r="KSG158" s="1135"/>
      <c r="KSH158" s="1135"/>
      <c r="KSI158" s="1135"/>
      <c r="KSJ158" s="1135"/>
      <c r="KSK158" s="1135"/>
      <c r="KSL158" s="1135"/>
      <c r="KSM158" s="1135"/>
      <c r="KSN158" s="1135"/>
      <c r="KSO158" s="1135"/>
      <c r="KSP158" s="1135"/>
      <c r="KSQ158" s="1135"/>
      <c r="KSR158" s="1135"/>
      <c r="KSS158" s="1135"/>
      <c r="KST158" s="1135"/>
      <c r="KSU158" s="1135"/>
      <c r="KSV158" s="1135"/>
      <c r="KSW158" s="1135"/>
      <c r="KSX158" s="1135"/>
      <c r="KSY158" s="1135"/>
      <c r="KSZ158" s="1135"/>
      <c r="KTA158" s="1135"/>
      <c r="KTB158" s="1135"/>
      <c r="KTC158" s="1135"/>
      <c r="KTD158" s="1135"/>
      <c r="KTE158" s="1135"/>
      <c r="KTF158" s="1135"/>
      <c r="KTG158" s="1135"/>
      <c r="KTH158" s="1135"/>
      <c r="KTI158" s="1135"/>
      <c r="KTJ158" s="1135"/>
      <c r="KTK158" s="1135"/>
      <c r="KTL158" s="1135"/>
      <c r="KTM158" s="1135"/>
      <c r="KTN158" s="1135"/>
      <c r="KTO158" s="1135"/>
      <c r="KTP158" s="1135"/>
      <c r="KTQ158" s="1135"/>
      <c r="KTR158" s="1135"/>
      <c r="KTS158" s="1135"/>
      <c r="KTT158" s="1135"/>
      <c r="KTU158" s="1135"/>
      <c r="KTV158" s="1135"/>
      <c r="KTW158" s="1135"/>
      <c r="KTX158" s="1135"/>
      <c r="KTY158" s="1135"/>
      <c r="KTZ158" s="1135"/>
      <c r="KUA158" s="1135"/>
      <c r="KUB158" s="1135"/>
      <c r="KUC158" s="1135"/>
      <c r="KUD158" s="1135"/>
      <c r="KUE158" s="1135"/>
      <c r="KUF158" s="1135"/>
      <c r="KUG158" s="1135"/>
      <c r="KUH158" s="1135"/>
      <c r="KUI158" s="1135"/>
      <c r="KUJ158" s="1135"/>
      <c r="KUK158" s="1135"/>
      <c r="KUL158" s="1135"/>
      <c r="KUM158" s="1135"/>
      <c r="KUN158" s="1135"/>
      <c r="KUO158" s="1135"/>
      <c r="KUP158" s="1135"/>
      <c r="KUQ158" s="1135"/>
      <c r="KUR158" s="1135"/>
      <c r="KUS158" s="1135"/>
      <c r="KUT158" s="1135"/>
      <c r="KUU158" s="1135"/>
      <c r="KUV158" s="1135"/>
      <c r="KUW158" s="1135"/>
      <c r="KUX158" s="1135"/>
      <c r="KUY158" s="1135"/>
      <c r="KUZ158" s="1135"/>
      <c r="KVA158" s="1135"/>
      <c r="KVB158" s="1135"/>
      <c r="KVC158" s="1135"/>
      <c r="KVD158" s="1135"/>
      <c r="KVE158" s="1135"/>
      <c r="KVF158" s="1135"/>
      <c r="KVG158" s="1135"/>
      <c r="KVH158" s="1135"/>
      <c r="KVI158" s="1135"/>
      <c r="KVJ158" s="1135"/>
      <c r="KVK158" s="1135"/>
      <c r="KVL158" s="1135"/>
      <c r="KVM158" s="1135"/>
      <c r="KVN158" s="1135"/>
      <c r="KVO158" s="1135"/>
      <c r="KVP158" s="1135"/>
      <c r="KVQ158" s="1135"/>
      <c r="KVR158" s="1135"/>
      <c r="KVS158" s="1135"/>
      <c r="KVT158" s="1135"/>
      <c r="KVU158" s="1135"/>
      <c r="KVV158" s="1135"/>
      <c r="KVW158" s="1135"/>
      <c r="KVX158" s="1135"/>
      <c r="KVY158" s="1135"/>
      <c r="KVZ158" s="1135"/>
      <c r="KWA158" s="1135"/>
      <c r="KWB158" s="1135"/>
      <c r="KWC158" s="1135"/>
      <c r="KWD158" s="1135"/>
      <c r="KWE158" s="1135"/>
      <c r="KWF158" s="1135"/>
      <c r="KWG158" s="1135"/>
      <c r="KWH158" s="1135"/>
      <c r="KWI158" s="1135"/>
      <c r="KWJ158" s="1135"/>
      <c r="KWK158" s="1135"/>
      <c r="KWL158" s="1135"/>
      <c r="KWM158" s="1135"/>
      <c r="KWN158" s="1135"/>
      <c r="KWO158" s="1135"/>
      <c r="KWP158" s="1135"/>
      <c r="KWQ158" s="1135"/>
      <c r="KWR158" s="1135"/>
      <c r="KWS158" s="1135"/>
      <c r="KWT158" s="1135"/>
      <c r="KWU158" s="1135"/>
      <c r="KWV158" s="1135"/>
      <c r="KWW158" s="1135"/>
      <c r="KWX158" s="1135"/>
      <c r="KWY158" s="1135"/>
      <c r="KWZ158" s="1135"/>
      <c r="KXA158" s="1135"/>
      <c r="KXB158" s="1135"/>
      <c r="KXC158" s="1135"/>
      <c r="KXD158" s="1135"/>
      <c r="KXE158" s="1135"/>
      <c r="KXF158" s="1135"/>
      <c r="KXG158" s="1135"/>
      <c r="KXH158" s="1135"/>
      <c r="KXI158" s="1135"/>
      <c r="KXJ158" s="1135"/>
      <c r="KXK158" s="1135"/>
      <c r="KXL158" s="1135"/>
      <c r="KXM158" s="1135"/>
      <c r="KXN158" s="1135"/>
      <c r="KXO158" s="1135"/>
      <c r="KXP158" s="1135"/>
      <c r="KXQ158" s="1135"/>
      <c r="KXR158" s="1135"/>
      <c r="KXS158" s="1135"/>
      <c r="KXT158" s="1135"/>
      <c r="KXU158" s="1135"/>
      <c r="KXV158" s="1135"/>
      <c r="KXW158" s="1135"/>
      <c r="KXX158" s="1135"/>
      <c r="KXY158" s="1135"/>
      <c r="KXZ158" s="1135"/>
      <c r="KYA158" s="1135"/>
      <c r="KYB158" s="1135"/>
      <c r="KYC158" s="1135"/>
      <c r="KYD158" s="1135"/>
      <c r="KYE158" s="1135"/>
      <c r="KYF158" s="1135"/>
      <c r="KYG158" s="1135"/>
      <c r="KYH158" s="1135"/>
      <c r="KYI158" s="1135"/>
      <c r="KYJ158" s="1135"/>
      <c r="KYK158" s="1135"/>
      <c r="KYL158" s="1135"/>
      <c r="KYM158" s="1135"/>
      <c r="KYN158" s="1135"/>
      <c r="KYO158" s="1135"/>
      <c r="KYP158" s="1135"/>
      <c r="KYQ158" s="1135"/>
      <c r="KYR158" s="1135"/>
      <c r="KYS158" s="1135"/>
      <c r="KYT158" s="1135"/>
      <c r="KYU158" s="1135"/>
      <c r="KYV158" s="1135"/>
      <c r="KYW158" s="1135"/>
      <c r="KYX158" s="1135"/>
      <c r="KYY158" s="1135"/>
      <c r="KYZ158" s="1135"/>
      <c r="KZA158" s="1135"/>
      <c r="KZB158" s="1135"/>
      <c r="KZC158" s="1135"/>
      <c r="KZD158" s="1135"/>
      <c r="KZE158" s="1135"/>
      <c r="KZF158" s="1135"/>
      <c r="KZG158" s="1135"/>
      <c r="KZH158" s="1135"/>
      <c r="KZI158" s="1135"/>
      <c r="KZJ158" s="1135"/>
      <c r="KZK158" s="1135"/>
      <c r="KZL158" s="1135"/>
      <c r="KZM158" s="1135"/>
      <c r="KZN158" s="1135"/>
      <c r="KZO158" s="1135"/>
      <c r="KZP158" s="1135"/>
      <c r="KZQ158" s="1135"/>
      <c r="KZR158" s="1135"/>
      <c r="KZS158" s="1135"/>
      <c r="KZT158" s="1135"/>
      <c r="KZU158" s="1135"/>
      <c r="KZV158" s="1135"/>
      <c r="KZW158" s="1135"/>
      <c r="KZX158" s="1135"/>
      <c r="KZY158" s="1135"/>
      <c r="KZZ158" s="1135"/>
      <c r="LAA158" s="1135"/>
      <c r="LAB158" s="1135"/>
      <c r="LAC158" s="1135"/>
      <c r="LAD158" s="1135"/>
      <c r="LAE158" s="1135"/>
      <c r="LAF158" s="1135"/>
      <c r="LAG158" s="1135"/>
      <c r="LAH158" s="1135"/>
      <c r="LAI158" s="1135"/>
      <c r="LAJ158" s="1135"/>
      <c r="LAK158" s="1135"/>
      <c r="LAL158" s="1135"/>
      <c r="LAM158" s="1135"/>
      <c r="LAN158" s="1135"/>
      <c r="LAO158" s="1135"/>
      <c r="LAP158" s="1135"/>
      <c r="LAQ158" s="1135"/>
      <c r="LAR158" s="1135"/>
      <c r="LAS158" s="1135"/>
      <c r="LAT158" s="1135"/>
      <c r="LAU158" s="1135"/>
      <c r="LAV158" s="1135"/>
      <c r="LAW158" s="1135"/>
      <c r="LAX158" s="1135"/>
      <c r="LAY158" s="1135"/>
      <c r="LAZ158" s="1135"/>
      <c r="LBA158" s="1135"/>
      <c r="LBB158" s="1135"/>
      <c r="LBC158" s="1135"/>
      <c r="LBD158" s="1135"/>
      <c r="LBE158" s="1135"/>
      <c r="LBF158" s="1135"/>
      <c r="LBG158" s="1135"/>
      <c r="LBH158" s="1135"/>
      <c r="LBI158" s="1135"/>
      <c r="LBJ158" s="1135"/>
      <c r="LBK158" s="1135"/>
      <c r="LBL158" s="1135"/>
      <c r="LBM158" s="1135"/>
      <c r="LBN158" s="1135"/>
      <c r="LBO158" s="1135"/>
      <c r="LBP158" s="1135"/>
      <c r="LBQ158" s="1135"/>
      <c r="LBR158" s="1135"/>
      <c r="LBS158" s="1135"/>
      <c r="LBT158" s="1135"/>
      <c r="LBU158" s="1135"/>
      <c r="LBV158" s="1135"/>
      <c r="LBW158" s="1135"/>
      <c r="LBX158" s="1135"/>
      <c r="LBY158" s="1135"/>
      <c r="LBZ158" s="1135"/>
      <c r="LCA158" s="1135"/>
      <c r="LCB158" s="1135"/>
      <c r="LCC158" s="1135"/>
      <c r="LCD158" s="1135"/>
      <c r="LCE158" s="1135"/>
      <c r="LCF158" s="1135"/>
      <c r="LCG158" s="1135"/>
      <c r="LCH158" s="1135"/>
      <c r="LCI158" s="1135"/>
      <c r="LCJ158" s="1135"/>
      <c r="LCK158" s="1135"/>
      <c r="LCL158" s="1135"/>
      <c r="LCM158" s="1135"/>
      <c r="LCN158" s="1135"/>
      <c r="LCO158" s="1135"/>
      <c r="LCP158" s="1135"/>
      <c r="LCQ158" s="1135"/>
      <c r="LCR158" s="1135"/>
      <c r="LCS158" s="1135"/>
      <c r="LCT158" s="1135"/>
      <c r="LCU158" s="1135"/>
      <c r="LCV158" s="1135"/>
      <c r="LCW158" s="1135"/>
      <c r="LCX158" s="1135"/>
      <c r="LCY158" s="1135"/>
      <c r="LCZ158" s="1135"/>
      <c r="LDA158" s="1135"/>
      <c r="LDB158" s="1135"/>
      <c r="LDC158" s="1135"/>
      <c r="LDD158" s="1135"/>
      <c r="LDE158" s="1135"/>
      <c r="LDF158" s="1135"/>
      <c r="LDG158" s="1135"/>
      <c r="LDH158" s="1135"/>
      <c r="LDI158" s="1135"/>
      <c r="LDJ158" s="1135"/>
      <c r="LDK158" s="1135"/>
      <c r="LDL158" s="1135"/>
      <c r="LDM158" s="1135"/>
      <c r="LDN158" s="1135"/>
      <c r="LDO158" s="1135"/>
      <c r="LDP158" s="1135"/>
      <c r="LDQ158" s="1135"/>
      <c r="LDR158" s="1135"/>
      <c r="LDS158" s="1135"/>
      <c r="LDT158" s="1135"/>
      <c r="LDU158" s="1135"/>
      <c r="LDV158" s="1135"/>
      <c r="LDW158" s="1135"/>
      <c r="LDX158" s="1135"/>
      <c r="LDY158" s="1135"/>
      <c r="LDZ158" s="1135"/>
      <c r="LEA158" s="1135"/>
      <c r="LEB158" s="1135"/>
      <c r="LEC158" s="1135"/>
      <c r="LED158" s="1135"/>
      <c r="LEE158" s="1135"/>
      <c r="LEF158" s="1135"/>
      <c r="LEG158" s="1135"/>
      <c r="LEH158" s="1135"/>
      <c r="LEI158" s="1135"/>
      <c r="LEJ158" s="1135"/>
      <c r="LEK158" s="1135"/>
      <c r="LEL158" s="1135"/>
      <c r="LEM158" s="1135"/>
      <c r="LEN158" s="1135"/>
      <c r="LEO158" s="1135"/>
      <c r="LEP158" s="1135"/>
      <c r="LEQ158" s="1135"/>
      <c r="LER158" s="1135"/>
      <c r="LES158" s="1135"/>
      <c r="LET158" s="1135"/>
      <c r="LEU158" s="1135"/>
      <c r="LEV158" s="1135"/>
      <c r="LEW158" s="1135"/>
      <c r="LEX158" s="1135"/>
      <c r="LEY158" s="1135"/>
      <c r="LEZ158" s="1135"/>
      <c r="LFA158" s="1135"/>
      <c r="LFB158" s="1135"/>
      <c r="LFC158" s="1135"/>
      <c r="LFD158" s="1135"/>
      <c r="LFE158" s="1135"/>
      <c r="LFF158" s="1135"/>
      <c r="LFG158" s="1135"/>
      <c r="LFH158" s="1135"/>
      <c r="LFI158" s="1135"/>
      <c r="LFJ158" s="1135"/>
      <c r="LFK158" s="1135"/>
      <c r="LFL158" s="1135"/>
      <c r="LFM158" s="1135"/>
      <c r="LFN158" s="1135"/>
      <c r="LFO158" s="1135"/>
      <c r="LFP158" s="1135"/>
      <c r="LFQ158" s="1135"/>
      <c r="LFR158" s="1135"/>
      <c r="LFS158" s="1135"/>
      <c r="LFT158" s="1135"/>
      <c r="LFU158" s="1135"/>
      <c r="LFV158" s="1135"/>
      <c r="LFW158" s="1135"/>
      <c r="LFX158" s="1135"/>
      <c r="LFY158" s="1135"/>
      <c r="LFZ158" s="1135"/>
      <c r="LGA158" s="1135"/>
      <c r="LGB158" s="1135"/>
      <c r="LGC158" s="1135"/>
      <c r="LGD158" s="1135"/>
      <c r="LGE158" s="1135"/>
      <c r="LGF158" s="1135"/>
      <c r="LGG158" s="1135"/>
      <c r="LGH158" s="1135"/>
      <c r="LGI158" s="1135"/>
      <c r="LGJ158" s="1135"/>
      <c r="LGK158" s="1135"/>
      <c r="LGL158" s="1135"/>
      <c r="LGM158" s="1135"/>
      <c r="LGN158" s="1135"/>
      <c r="LGO158" s="1135"/>
      <c r="LGP158" s="1135"/>
      <c r="LGQ158" s="1135"/>
      <c r="LGR158" s="1135"/>
      <c r="LGS158" s="1135"/>
      <c r="LGT158" s="1135"/>
      <c r="LGU158" s="1135"/>
      <c r="LGV158" s="1135"/>
      <c r="LGW158" s="1135"/>
      <c r="LGX158" s="1135"/>
      <c r="LGY158" s="1135"/>
      <c r="LGZ158" s="1135"/>
      <c r="LHA158" s="1135"/>
      <c r="LHB158" s="1135"/>
      <c r="LHC158" s="1135"/>
      <c r="LHD158" s="1135"/>
      <c r="LHE158" s="1135"/>
      <c r="LHF158" s="1135"/>
      <c r="LHG158" s="1135"/>
      <c r="LHH158" s="1135"/>
      <c r="LHI158" s="1135"/>
      <c r="LHJ158" s="1135"/>
      <c r="LHK158" s="1135"/>
      <c r="LHL158" s="1135"/>
      <c r="LHM158" s="1135"/>
      <c r="LHN158" s="1135"/>
      <c r="LHO158" s="1135"/>
      <c r="LHP158" s="1135"/>
      <c r="LHQ158" s="1135"/>
      <c r="LHR158" s="1135"/>
      <c r="LHS158" s="1135"/>
      <c r="LHT158" s="1135"/>
      <c r="LHU158" s="1135"/>
      <c r="LHV158" s="1135"/>
      <c r="LHW158" s="1135"/>
      <c r="LHX158" s="1135"/>
      <c r="LHY158" s="1135"/>
      <c r="LHZ158" s="1135"/>
      <c r="LIA158" s="1135"/>
      <c r="LIB158" s="1135"/>
      <c r="LIC158" s="1135"/>
      <c r="LID158" s="1135"/>
      <c r="LIE158" s="1135"/>
      <c r="LIF158" s="1135"/>
      <c r="LIG158" s="1135"/>
      <c r="LIH158" s="1135"/>
      <c r="LII158" s="1135"/>
      <c r="LIJ158" s="1135"/>
      <c r="LIK158" s="1135"/>
      <c r="LIL158" s="1135"/>
      <c r="LIM158" s="1135"/>
      <c r="LIN158" s="1135"/>
      <c r="LIO158" s="1135"/>
      <c r="LIP158" s="1135"/>
      <c r="LIQ158" s="1135"/>
      <c r="LIR158" s="1135"/>
      <c r="LIS158" s="1135"/>
      <c r="LIT158" s="1135"/>
      <c r="LIU158" s="1135"/>
      <c r="LIV158" s="1135"/>
      <c r="LIW158" s="1135"/>
      <c r="LIX158" s="1135"/>
      <c r="LIY158" s="1135"/>
      <c r="LIZ158" s="1135"/>
      <c r="LJA158" s="1135"/>
      <c r="LJB158" s="1135"/>
      <c r="LJC158" s="1135"/>
      <c r="LJD158" s="1135"/>
      <c r="LJE158" s="1135"/>
      <c r="LJF158" s="1135"/>
      <c r="LJG158" s="1135"/>
      <c r="LJH158" s="1135"/>
      <c r="LJI158" s="1135"/>
      <c r="LJJ158" s="1135"/>
      <c r="LJK158" s="1135"/>
      <c r="LJL158" s="1135"/>
      <c r="LJM158" s="1135"/>
      <c r="LJN158" s="1135"/>
      <c r="LJO158" s="1135"/>
      <c r="LJP158" s="1135"/>
      <c r="LJQ158" s="1135"/>
      <c r="LJR158" s="1135"/>
      <c r="LJS158" s="1135"/>
      <c r="LJT158" s="1135"/>
      <c r="LJU158" s="1135"/>
      <c r="LJV158" s="1135"/>
      <c r="LJW158" s="1135"/>
      <c r="LJX158" s="1135"/>
      <c r="LJY158" s="1135"/>
      <c r="LJZ158" s="1135"/>
      <c r="LKA158" s="1135"/>
      <c r="LKB158" s="1135"/>
      <c r="LKC158" s="1135"/>
      <c r="LKD158" s="1135"/>
      <c r="LKE158" s="1135"/>
      <c r="LKF158" s="1135"/>
      <c r="LKG158" s="1135"/>
      <c r="LKH158" s="1135"/>
      <c r="LKI158" s="1135"/>
      <c r="LKJ158" s="1135"/>
      <c r="LKK158" s="1135"/>
      <c r="LKL158" s="1135"/>
      <c r="LKM158" s="1135"/>
      <c r="LKN158" s="1135"/>
      <c r="LKO158" s="1135"/>
      <c r="LKP158" s="1135"/>
      <c r="LKQ158" s="1135"/>
      <c r="LKR158" s="1135"/>
      <c r="LKS158" s="1135"/>
      <c r="LKT158" s="1135"/>
      <c r="LKU158" s="1135"/>
      <c r="LKV158" s="1135"/>
      <c r="LKW158" s="1135"/>
      <c r="LKX158" s="1135"/>
      <c r="LKY158" s="1135"/>
      <c r="LKZ158" s="1135"/>
      <c r="LLA158" s="1135"/>
      <c r="LLB158" s="1135"/>
      <c r="LLC158" s="1135"/>
      <c r="LLD158" s="1135"/>
      <c r="LLE158" s="1135"/>
      <c r="LLF158" s="1135"/>
      <c r="LLG158" s="1135"/>
      <c r="LLH158" s="1135"/>
      <c r="LLI158" s="1135"/>
      <c r="LLJ158" s="1135"/>
      <c r="LLK158" s="1135"/>
      <c r="LLL158" s="1135"/>
      <c r="LLM158" s="1135"/>
      <c r="LLN158" s="1135"/>
      <c r="LLO158" s="1135"/>
      <c r="LLP158" s="1135"/>
      <c r="LLQ158" s="1135"/>
      <c r="LLR158" s="1135"/>
      <c r="LLS158" s="1135"/>
      <c r="LLT158" s="1135"/>
      <c r="LLU158" s="1135"/>
      <c r="LLV158" s="1135"/>
      <c r="LLW158" s="1135"/>
      <c r="LLX158" s="1135"/>
      <c r="LLY158" s="1135"/>
      <c r="LLZ158" s="1135"/>
      <c r="LMA158" s="1135"/>
      <c r="LMB158" s="1135"/>
      <c r="LMC158" s="1135"/>
      <c r="LMD158" s="1135"/>
      <c r="LME158" s="1135"/>
      <c r="LMF158" s="1135"/>
      <c r="LMG158" s="1135"/>
      <c r="LMH158" s="1135"/>
      <c r="LMI158" s="1135"/>
      <c r="LMJ158" s="1135"/>
      <c r="LMK158" s="1135"/>
      <c r="LML158" s="1135"/>
      <c r="LMM158" s="1135"/>
      <c r="LMN158" s="1135"/>
      <c r="LMO158" s="1135"/>
      <c r="LMP158" s="1135"/>
      <c r="LMQ158" s="1135"/>
      <c r="LMR158" s="1135"/>
      <c r="LMS158" s="1135"/>
      <c r="LMT158" s="1135"/>
      <c r="LMU158" s="1135"/>
      <c r="LMV158" s="1135"/>
      <c r="LMW158" s="1135"/>
      <c r="LMX158" s="1135"/>
      <c r="LMY158" s="1135"/>
      <c r="LMZ158" s="1135"/>
      <c r="LNA158" s="1135"/>
      <c r="LNB158" s="1135"/>
      <c r="LNC158" s="1135"/>
      <c r="LND158" s="1135"/>
      <c r="LNE158" s="1135"/>
      <c r="LNF158" s="1135"/>
      <c r="LNG158" s="1135"/>
      <c r="LNH158" s="1135"/>
      <c r="LNI158" s="1135"/>
      <c r="LNJ158" s="1135"/>
      <c r="LNK158" s="1135"/>
      <c r="LNL158" s="1135"/>
      <c r="LNM158" s="1135"/>
      <c r="LNN158" s="1135"/>
      <c r="LNO158" s="1135"/>
      <c r="LNP158" s="1135"/>
      <c r="LNQ158" s="1135"/>
      <c r="LNR158" s="1135"/>
      <c r="LNS158" s="1135"/>
      <c r="LNT158" s="1135"/>
      <c r="LNU158" s="1135"/>
      <c r="LNV158" s="1135"/>
      <c r="LNW158" s="1135"/>
      <c r="LNX158" s="1135"/>
      <c r="LNY158" s="1135"/>
      <c r="LNZ158" s="1135"/>
      <c r="LOA158" s="1135"/>
      <c r="LOB158" s="1135"/>
      <c r="LOC158" s="1135"/>
      <c r="LOD158" s="1135"/>
      <c r="LOE158" s="1135"/>
      <c r="LOF158" s="1135"/>
      <c r="LOG158" s="1135"/>
      <c r="LOH158" s="1135"/>
      <c r="LOI158" s="1135"/>
      <c r="LOJ158" s="1135"/>
      <c r="LOK158" s="1135"/>
      <c r="LOL158" s="1135"/>
      <c r="LOM158" s="1135"/>
      <c r="LON158" s="1135"/>
      <c r="LOO158" s="1135"/>
      <c r="LOP158" s="1135"/>
      <c r="LOQ158" s="1135"/>
      <c r="LOR158" s="1135"/>
      <c r="LOS158" s="1135"/>
      <c r="LOT158" s="1135"/>
      <c r="LOU158" s="1135"/>
      <c r="LOV158" s="1135"/>
      <c r="LOW158" s="1135"/>
      <c r="LOX158" s="1135"/>
      <c r="LOY158" s="1135"/>
      <c r="LOZ158" s="1135"/>
      <c r="LPA158" s="1135"/>
      <c r="LPB158" s="1135"/>
      <c r="LPC158" s="1135"/>
      <c r="LPD158" s="1135"/>
      <c r="LPE158" s="1135"/>
      <c r="LPF158" s="1135"/>
      <c r="LPG158" s="1135"/>
      <c r="LPH158" s="1135"/>
      <c r="LPI158" s="1135"/>
      <c r="LPJ158" s="1135"/>
      <c r="LPK158" s="1135"/>
      <c r="LPL158" s="1135"/>
      <c r="LPM158" s="1135"/>
      <c r="LPN158" s="1135"/>
      <c r="LPO158" s="1135"/>
      <c r="LPP158" s="1135"/>
      <c r="LPQ158" s="1135"/>
      <c r="LPR158" s="1135"/>
      <c r="LPS158" s="1135"/>
      <c r="LPT158" s="1135"/>
      <c r="LPU158" s="1135"/>
      <c r="LPV158" s="1135"/>
      <c r="LPW158" s="1135"/>
      <c r="LPX158" s="1135"/>
      <c r="LPY158" s="1135"/>
      <c r="LPZ158" s="1135"/>
      <c r="LQA158" s="1135"/>
      <c r="LQB158" s="1135"/>
      <c r="LQC158" s="1135"/>
      <c r="LQD158" s="1135"/>
      <c r="LQE158" s="1135"/>
      <c r="LQF158" s="1135"/>
      <c r="LQG158" s="1135"/>
      <c r="LQH158" s="1135"/>
      <c r="LQI158" s="1135"/>
      <c r="LQJ158" s="1135"/>
      <c r="LQK158" s="1135"/>
      <c r="LQL158" s="1135"/>
      <c r="LQM158" s="1135"/>
      <c r="LQN158" s="1135"/>
      <c r="LQO158" s="1135"/>
      <c r="LQP158" s="1135"/>
      <c r="LQQ158" s="1135"/>
      <c r="LQR158" s="1135"/>
      <c r="LQS158" s="1135"/>
      <c r="LQT158" s="1135"/>
      <c r="LQU158" s="1135"/>
      <c r="LQV158" s="1135"/>
      <c r="LQW158" s="1135"/>
      <c r="LQX158" s="1135"/>
      <c r="LQY158" s="1135"/>
      <c r="LQZ158" s="1135"/>
      <c r="LRA158" s="1135"/>
      <c r="LRB158" s="1135"/>
      <c r="LRC158" s="1135"/>
      <c r="LRD158" s="1135"/>
      <c r="LRE158" s="1135"/>
      <c r="LRF158" s="1135"/>
      <c r="LRG158" s="1135"/>
      <c r="LRH158" s="1135"/>
      <c r="LRI158" s="1135"/>
      <c r="LRJ158" s="1135"/>
      <c r="LRK158" s="1135"/>
      <c r="LRL158" s="1135"/>
      <c r="LRM158" s="1135"/>
      <c r="LRN158" s="1135"/>
      <c r="LRO158" s="1135"/>
      <c r="LRP158" s="1135"/>
      <c r="LRQ158" s="1135"/>
      <c r="LRR158" s="1135"/>
      <c r="LRS158" s="1135"/>
      <c r="LRT158" s="1135"/>
      <c r="LRU158" s="1135"/>
      <c r="LRV158" s="1135"/>
      <c r="LRW158" s="1135"/>
      <c r="LRX158" s="1135"/>
      <c r="LRY158" s="1135"/>
      <c r="LRZ158" s="1135"/>
      <c r="LSA158" s="1135"/>
      <c r="LSB158" s="1135"/>
      <c r="LSC158" s="1135"/>
      <c r="LSD158" s="1135"/>
      <c r="LSE158" s="1135"/>
      <c r="LSF158" s="1135"/>
      <c r="LSG158" s="1135"/>
      <c r="LSH158" s="1135"/>
      <c r="LSI158" s="1135"/>
      <c r="LSJ158" s="1135"/>
      <c r="LSK158" s="1135"/>
      <c r="LSL158" s="1135"/>
      <c r="LSM158" s="1135"/>
      <c r="LSN158" s="1135"/>
      <c r="LSO158" s="1135"/>
      <c r="LSP158" s="1135"/>
      <c r="LSQ158" s="1135"/>
      <c r="LSR158" s="1135"/>
      <c r="LSS158" s="1135"/>
      <c r="LST158" s="1135"/>
      <c r="LSU158" s="1135"/>
      <c r="LSV158" s="1135"/>
      <c r="LSW158" s="1135"/>
      <c r="LSX158" s="1135"/>
      <c r="LSY158" s="1135"/>
      <c r="LSZ158" s="1135"/>
      <c r="LTA158" s="1135"/>
      <c r="LTB158" s="1135"/>
      <c r="LTC158" s="1135"/>
      <c r="LTD158" s="1135"/>
      <c r="LTE158" s="1135"/>
      <c r="LTF158" s="1135"/>
      <c r="LTG158" s="1135"/>
      <c r="LTH158" s="1135"/>
      <c r="LTI158" s="1135"/>
      <c r="LTJ158" s="1135"/>
      <c r="LTK158" s="1135"/>
      <c r="LTL158" s="1135"/>
      <c r="LTM158" s="1135"/>
      <c r="LTN158" s="1135"/>
      <c r="LTO158" s="1135"/>
      <c r="LTP158" s="1135"/>
      <c r="LTQ158" s="1135"/>
      <c r="LTR158" s="1135"/>
      <c r="LTS158" s="1135"/>
      <c r="LTT158" s="1135"/>
      <c r="LTU158" s="1135"/>
      <c r="LTV158" s="1135"/>
      <c r="LTW158" s="1135"/>
      <c r="LTX158" s="1135"/>
      <c r="LTY158" s="1135"/>
      <c r="LTZ158" s="1135"/>
      <c r="LUA158" s="1135"/>
      <c r="LUB158" s="1135"/>
      <c r="LUC158" s="1135"/>
      <c r="LUD158" s="1135"/>
      <c r="LUE158" s="1135"/>
      <c r="LUF158" s="1135"/>
      <c r="LUG158" s="1135"/>
      <c r="LUH158" s="1135"/>
      <c r="LUI158" s="1135"/>
      <c r="LUJ158" s="1135"/>
      <c r="LUK158" s="1135"/>
      <c r="LUL158" s="1135"/>
      <c r="LUM158" s="1135"/>
      <c r="LUN158" s="1135"/>
      <c r="LUO158" s="1135"/>
      <c r="LUP158" s="1135"/>
      <c r="LUQ158" s="1135"/>
      <c r="LUR158" s="1135"/>
      <c r="LUS158" s="1135"/>
      <c r="LUT158" s="1135"/>
      <c r="LUU158" s="1135"/>
      <c r="LUV158" s="1135"/>
      <c r="LUW158" s="1135"/>
      <c r="LUX158" s="1135"/>
      <c r="LUY158" s="1135"/>
      <c r="LUZ158" s="1135"/>
      <c r="LVA158" s="1135"/>
      <c r="LVB158" s="1135"/>
      <c r="LVC158" s="1135"/>
      <c r="LVD158" s="1135"/>
      <c r="LVE158" s="1135"/>
      <c r="LVF158" s="1135"/>
      <c r="LVG158" s="1135"/>
      <c r="LVH158" s="1135"/>
      <c r="LVI158" s="1135"/>
      <c r="LVJ158" s="1135"/>
      <c r="LVK158" s="1135"/>
      <c r="LVL158" s="1135"/>
      <c r="LVM158" s="1135"/>
      <c r="LVN158" s="1135"/>
      <c r="LVO158" s="1135"/>
      <c r="LVP158" s="1135"/>
      <c r="LVQ158" s="1135"/>
      <c r="LVR158" s="1135"/>
      <c r="LVS158" s="1135"/>
      <c r="LVT158" s="1135"/>
      <c r="LVU158" s="1135"/>
      <c r="LVV158" s="1135"/>
      <c r="LVW158" s="1135"/>
      <c r="LVX158" s="1135"/>
      <c r="LVY158" s="1135"/>
      <c r="LVZ158" s="1135"/>
      <c r="LWA158" s="1135"/>
      <c r="LWB158" s="1135"/>
      <c r="LWC158" s="1135"/>
      <c r="LWD158" s="1135"/>
      <c r="LWE158" s="1135"/>
      <c r="LWF158" s="1135"/>
      <c r="LWG158" s="1135"/>
      <c r="LWH158" s="1135"/>
      <c r="LWI158" s="1135"/>
      <c r="LWJ158" s="1135"/>
      <c r="LWK158" s="1135"/>
      <c r="LWL158" s="1135"/>
      <c r="LWM158" s="1135"/>
      <c r="LWN158" s="1135"/>
      <c r="LWO158" s="1135"/>
      <c r="LWP158" s="1135"/>
      <c r="LWQ158" s="1135"/>
      <c r="LWR158" s="1135"/>
      <c r="LWS158" s="1135"/>
      <c r="LWT158" s="1135"/>
      <c r="LWU158" s="1135"/>
      <c r="LWV158" s="1135"/>
      <c r="LWW158" s="1135"/>
      <c r="LWX158" s="1135"/>
      <c r="LWY158" s="1135"/>
      <c r="LWZ158" s="1135"/>
      <c r="LXA158" s="1135"/>
      <c r="LXB158" s="1135"/>
      <c r="LXC158" s="1135"/>
      <c r="LXD158" s="1135"/>
      <c r="LXE158" s="1135"/>
      <c r="LXF158" s="1135"/>
      <c r="LXG158" s="1135"/>
      <c r="LXH158" s="1135"/>
      <c r="LXI158" s="1135"/>
      <c r="LXJ158" s="1135"/>
      <c r="LXK158" s="1135"/>
      <c r="LXL158" s="1135"/>
      <c r="LXM158" s="1135"/>
      <c r="LXN158" s="1135"/>
      <c r="LXO158" s="1135"/>
      <c r="LXP158" s="1135"/>
      <c r="LXQ158" s="1135"/>
      <c r="LXR158" s="1135"/>
      <c r="LXS158" s="1135"/>
      <c r="LXT158" s="1135"/>
      <c r="LXU158" s="1135"/>
      <c r="LXV158" s="1135"/>
      <c r="LXW158" s="1135"/>
      <c r="LXX158" s="1135"/>
      <c r="LXY158" s="1135"/>
      <c r="LXZ158" s="1135"/>
      <c r="LYA158" s="1135"/>
      <c r="LYB158" s="1135"/>
      <c r="LYC158" s="1135"/>
      <c r="LYD158" s="1135"/>
      <c r="LYE158" s="1135"/>
      <c r="LYF158" s="1135"/>
      <c r="LYG158" s="1135"/>
      <c r="LYH158" s="1135"/>
      <c r="LYI158" s="1135"/>
      <c r="LYJ158" s="1135"/>
      <c r="LYK158" s="1135"/>
      <c r="LYL158" s="1135"/>
      <c r="LYM158" s="1135"/>
      <c r="LYN158" s="1135"/>
      <c r="LYO158" s="1135"/>
      <c r="LYP158" s="1135"/>
      <c r="LYQ158" s="1135"/>
      <c r="LYR158" s="1135"/>
      <c r="LYS158" s="1135"/>
      <c r="LYT158" s="1135"/>
      <c r="LYU158" s="1135"/>
      <c r="LYV158" s="1135"/>
      <c r="LYW158" s="1135"/>
      <c r="LYX158" s="1135"/>
      <c r="LYY158" s="1135"/>
      <c r="LYZ158" s="1135"/>
      <c r="LZA158" s="1135"/>
      <c r="LZB158" s="1135"/>
      <c r="LZC158" s="1135"/>
      <c r="LZD158" s="1135"/>
      <c r="LZE158" s="1135"/>
      <c r="LZF158" s="1135"/>
      <c r="LZG158" s="1135"/>
      <c r="LZH158" s="1135"/>
      <c r="LZI158" s="1135"/>
      <c r="LZJ158" s="1135"/>
      <c r="LZK158" s="1135"/>
      <c r="LZL158" s="1135"/>
      <c r="LZM158" s="1135"/>
      <c r="LZN158" s="1135"/>
      <c r="LZO158" s="1135"/>
      <c r="LZP158" s="1135"/>
      <c r="LZQ158" s="1135"/>
      <c r="LZR158" s="1135"/>
      <c r="LZS158" s="1135"/>
      <c r="LZT158" s="1135"/>
      <c r="LZU158" s="1135"/>
      <c r="LZV158" s="1135"/>
      <c r="LZW158" s="1135"/>
      <c r="LZX158" s="1135"/>
      <c r="LZY158" s="1135"/>
      <c r="LZZ158" s="1135"/>
      <c r="MAA158" s="1135"/>
      <c r="MAB158" s="1135"/>
      <c r="MAC158" s="1135"/>
      <c r="MAD158" s="1135"/>
      <c r="MAE158" s="1135"/>
      <c r="MAF158" s="1135"/>
      <c r="MAG158" s="1135"/>
      <c r="MAH158" s="1135"/>
      <c r="MAI158" s="1135"/>
      <c r="MAJ158" s="1135"/>
      <c r="MAK158" s="1135"/>
      <c r="MAL158" s="1135"/>
      <c r="MAM158" s="1135"/>
      <c r="MAN158" s="1135"/>
      <c r="MAO158" s="1135"/>
      <c r="MAP158" s="1135"/>
      <c r="MAQ158" s="1135"/>
      <c r="MAR158" s="1135"/>
      <c r="MAS158" s="1135"/>
      <c r="MAT158" s="1135"/>
      <c r="MAU158" s="1135"/>
      <c r="MAV158" s="1135"/>
      <c r="MAW158" s="1135"/>
      <c r="MAX158" s="1135"/>
      <c r="MAY158" s="1135"/>
      <c r="MAZ158" s="1135"/>
      <c r="MBA158" s="1135"/>
      <c r="MBB158" s="1135"/>
      <c r="MBC158" s="1135"/>
      <c r="MBD158" s="1135"/>
      <c r="MBE158" s="1135"/>
      <c r="MBF158" s="1135"/>
      <c r="MBG158" s="1135"/>
      <c r="MBH158" s="1135"/>
      <c r="MBI158" s="1135"/>
      <c r="MBJ158" s="1135"/>
      <c r="MBK158" s="1135"/>
      <c r="MBL158" s="1135"/>
      <c r="MBM158" s="1135"/>
      <c r="MBN158" s="1135"/>
      <c r="MBO158" s="1135"/>
      <c r="MBP158" s="1135"/>
      <c r="MBQ158" s="1135"/>
      <c r="MBR158" s="1135"/>
      <c r="MBS158" s="1135"/>
      <c r="MBT158" s="1135"/>
      <c r="MBU158" s="1135"/>
      <c r="MBV158" s="1135"/>
      <c r="MBW158" s="1135"/>
      <c r="MBX158" s="1135"/>
      <c r="MBY158" s="1135"/>
      <c r="MBZ158" s="1135"/>
      <c r="MCA158" s="1135"/>
      <c r="MCB158" s="1135"/>
      <c r="MCC158" s="1135"/>
      <c r="MCD158" s="1135"/>
      <c r="MCE158" s="1135"/>
      <c r="MCF158" s="1135"/>
      <c r="MCG158" s="1135"/>
      <c r="MCH158" s="1135"/>
      <c r="MCI158" s="1135"/>
      <c r="MCJ158" s="1135"/>
      <c r="MCK158" s="1135"/>
      <c r="MCL158" s="1135"/>
      <c r="MCM158" s="1135"/>
      <c r="MCN158" s="1135"/>
      <c r="MCO158" s="1135"/>
      <c r="MCP158" s="1135"/>
      <c r="MCQ158" s="1135"/>
      <c r="MCR158" s="1135"/>
      <c r="MCS158" s="1135"/>
      <c r="MCT158" s="1135"/>
      <c r="MCU158" s="1135"/>
      <c r="MCV158" s="1135"/>
      <c r="MCW158" s="1135"/>
      <c r="MCX158" s="1135"/>
      <c r="MCY158" s="1135"/>
      <c r="MCZ158" s="1135"/>
      <c r="MDA158" s="1135"/>
      <c r="MDB158" s="1135"/>
      <c r="MDC158" s="1135"/>
      <c r="MDD158" s="1135"/>
      <c r="MDE158" s="1135"/>
      <c r="MDF158" s="1135"/>
      <c r="MDG158" s="1135"/>
      <c r="MDH158" s="1135"/>
      <c r="MDI158" s="1135"/>
      <c r="MDJ158" s="1135"/>
      <c r="MDK158" s="1135"/>
      <c r="MDL158" s="1135"/>
      <c r="MDM158" s="1135"/>
      <c r="MDN158" s="1135"/>
      <c r="MDO158" s="1135"/>
      <c r="MDP158" s="1135"/>
      <c r="MDQ158" s="1135"/>
      <c r="MDR158" s="1135"/>
      <c r="MDS158" s="1135"/>
      <c r="MDT158" s="1135"/>
      <c r="MDU158" s="1135"/>
      <c r="MDV158" s="1135"/>
      <c r="MDW158" s="1135"/>
      <c r="MDX158" s="1135"/>
      <c r="MDY158" s="1135"/>
      <c r="MDZ158" s="1135"/>
      <c r="MEA158" s="1135"/>
      <c r="MEB158" s="1135"/>
      <c r="MEC158" s="1135"/>
      <c r="MED158" s="1135"/>
      <c r="MEE158" s="1135"/>
      <c r="MEF158" s="1135"/>
      <c r="MEG158" s="1135"/>
      <c r="MEH158" s="1135"/>
      <c r="MEI158" s="1135"/>
      <c r="MEJ158" s="1135"/>
      <c r="MEK158" s="1135"/>
      <c r="MEL158" s="1135"/>
      <c r="MEM158" s="1135"/>
      <c r="MEN158" s="1135"/>
      <c r="MEO158" s="1135"/>
      <c r="MEP158" s="1135"/>
      <c r="MEQ158" s="1135"/>
      <c r="MER158" s="1135"/>
      <c r="MES158" s="1135"/>
      <c r="MET158" s="1135"/>
      <c r="MEU158" s="1135"/>
      <c r="MEV158" s="1135"/>
      <c r="MEW158" s="1135"/>
      <c r="MEX158" s="1135"/>
      <c r="MEY158" s="1135"/>
      <c r="MEZ158" s="1135"/>
      <c r="MFA158" s="1135"/>
      <c r="MFB158" s="1135"/>
      <c r="MFC158" s="1135"/>
      <c r="MFD158" s="1135"/>
      <c r="MFE158" s="1135"/>
      <c r="MFF158" s="1135"/>
      <c r="MFG158" s="1135"/>
      <c r="MFH158" s="1135"/>
      <c r="MFI158" s="1135"/>
      <c r="MFJ158" s="1135"/>
      <c r="MFK158" s="1135"/>
      <c r="MFL158" s="1135"/>
      <c r="MFM158" s="1135"/>
      <c r="MFN158" s="1135"/>
      <c r="MFO158" s="1135"/>
      <c r="MFP158" s="1135"/>
      <c r="MFQ158" s="1135"/>
      <c r="MFR158" s="1135"/>
      <c r="MFS158" s="1135"/>
      <c r="MFT158" s="1135"/>
      <c r="MFU158" s="1135"/>
      <c r="MFV158" s="1135"/>
      <c r="MFW158" s="1135"/>
      <c r="MFX158" s="1135"/>
      <c r="MFY158" s="1135"/>
      <c r="MFZ158" s="1135"/>
      <c r="MGA158" s="1135"/>
      <c r="MGB158" s="1135"/>
      <c r="MGC158" s="1135"/>
      <c r="MGD158" s="1135"/>
      <c r="MGE158" s="1135"/>
      <c r="MGF158" s="1135"/>
      <c r="MGG158" s="1135"/>
      <c r="MGH158" s="1135"/>
      <c r="MGI158" s="1135"/>
      <c r="MGJ158" s="1135"/>
      <c r="MGK158" s="1135"/>
      <c r="MGL158" s="1135"/>
      <c r="MGM158" s="1135"/>
      <c r="MGN158" s="1135"/>
      <c r="MGO158" s="1135"/>
      <c r="MGP158" s="1135"/>
      <c r="MGQ158" s="1135"/>
      <c r="MGR158" s="1135"/>
      <c r="MGS158" s="1135"/>
      <c r="MGT158" s="1135"/>
      <c r="MGU158" s="1135"/>
      <c r="MGV158" s="1135"/>
      <c r="MGW158" s="1135"/>
      <c r="MGX158" s="1135"/>
      <c r="MGY158" s="1135"/>
      <c r="MGZ158" s="1135"/>
      <c r="MHA158" s="1135"/>
      <c r="MHB158" s="1135"/>
      <c r="MHC158" s="1135"/>
      <c r="MHD158" s="1135"/>
      <c r="MHE158" s="1135"/>
      <c r="MHF158" s="1135"/>
      <c r="MHG158" s="1135"/>
      <c r="MHH158" s="1135"/>
      <c r="MHI158" s="1135"/>
      <c r="MHJ158" s="1135"/>
      <c r="MHK158" s="1135"/>
      <c r="MHL158" s="1135"/>
      <c r="MHM158" s="1135"/>
      <c r="MHN158" s="1135"/>
      <c r="MHO158" s="1135"/>
      <c r="MHP158" s="1135"/>
      <c r="MHQ158" s="1135"/>
      <c r="MHR158" s="1135"/>
      <c r="MHS158" s="1135"/>
      <c r="MHT158" s="1135"/>
      <c r="MHU158" s="1135"/>
      <c r="MHV158" s="1135"/>
      <c r="MHW158" s="1135"/>
      <c r="MHX158" s="1135"/>
      <c r="MHY158" s="1135"/>
      <c r="MHZ158" s="1135"/>
      <c r="MIA158" s="1135"/>
      <c r="MIB158" s="1135"/>
      <c r="MIC158" s="1135"/>
      <c r="MID158" s="1135"/>
      <c r="MIE158" s="1135"/>
      <c r="MIF158" s="1135"/>
      <c r="MIG158" s="1135"/>
      <c r="MIH158" s="1135"/>
      <c r="MII158" s="1135"/>
      <c r="MIJ158" s="1135"/>
      <c r="MIK158" s="1135"/>
      <c r="MIL158" s="1135"/>
      <c r="MIM158" s="1135"/>
      <c r="MIN158" s="1135"/>
      <c r="MIO158" s="1135"/>
      <c r="MIP158" s="1135"/>
      <c r="MIQ158" s="1135"/>
      <c r="MIR158" s="1135"/>
      <c r="MIS158" s="1135"/>
      <c r="MIT158" s="1135"/>
      <c r="MIU158" s="1135"/>
      <c r="MIV158" s="1135"/>
      <c r="MIW158" s="1135"/>
      <c r="MIX158" s="1135"/>
      <c r="MIY158" s="1135"/>
      <c r="MIZ158" s="1135"/>
      <c r="MJA158" s="1135"/>
      <c r="MJB158" s="1135"/>
      <c r="MJC158" s="1135"/>
      <c r="MJD158" s="1135"/>
      <c r="MJE158" s="1135"/>
      <c r="MJF158" s="1135"/>
      <c r="MJG158" s="1135"/>
      <c r="MJH158" s="1135"/>
      <c r="MJI158" s="1135"/>
      <c r="MJJ158" s="1135"/>
      <c r="MJK158" s="1135"/>
      <c r="MJL158" s="1135"/>
      <c r="MJM158" s="1135"/>
      <c r="MJN158" s="1135"/>
      <c r="MJO158" s="1135"/>
      <c r="MJP158" s="1135"/>
      <c r="MJQ158" s="1135"/>
      <c r="MJR158" s="1135"/>
      <c r="MJS158" s="1135"/>
      <c r="MJT158" s="1135"/>
      <c r="MJU158" s="1135"/>
      <c r="MJV158" s="1135"/>
      <c r="MJW158" s="1135"/>
      <c r="MJX158" s="1135"/>
      <c r="MJY158" s="1135"/>
      <c r="MJZ158" s="1135"/>
      <c r="MKA158" s="1135"/>
      <c r="MKB158" s="1135"/>
      <c r="MKC158" s="1135"/>
      <c r="MKD158" s="1135"/>
      <c r="MKE158" s="1135"/>
      <c r="MKF158" s="1135"/>
      <c r="MKG158" s="1135"/>
      <c r="MKH158" s="1135"/>
      <c r="MKI158" s="1135"/>
      <c r="MKJ158" s="1135"/>
      <c r="MKK158" s="1135"/>
      <c r="MKL158" s="1135"/>
      <c r="MKM158" s="1135"/>
      <c r="MKN158" s="1135"/>
      <c r="MKO158" s="1135"/>
      <c r="MKP158" s="1135"/>
      <c r="MKQ158" s="1135"/>
      <c r="MKR158" s="1135"/>
      <c r="MKS158" s="1135"/>
      <c r="MKT158" s="1135"/>
      <c r="MKU158" s="1135"/>
      <c r="MKV158" s="1135"/>
      <c r="MKW158" s="1135"/>
      <c r="MKX158" s="1135"/>
      <c r="MKY158" s="1135"/>
      <c r="MKZ158" s="1135"/>
      <c r="MLA158" s="1135"/>
      <c r="MLB158" s="1135"/>
      <c r="MLC158" s="1135"/>
      <c r="MLD158" s="1135"/>
      <c r="MLE158" s="1135"/>
      <c r="MLF158" s="1135"/>
      <c r="MLG158" s="1135"/>
      <c r="MLH158" s="1135"/>
      <c r="MLI158" s="1135"/>
      <c r="MLJ158" s="1135"/>
      <c r="MLK158" s="1135"/>
      <c r="MLL158" s="1135"/>
      <c r="MLM158" s="1135"/>
      <c r="MLN158" s="1135"/>
      <c r="MLO158" s="1135"/>
      <c r="MLP158" s="1135"/>
      <c r="MLQ158" s="1135"/>
      <c r="MLR158" s="1135"/>
      <c r="MLS158" s="1135"/>
      <c r="MLT158" s="1135"/>
      <c r="MLU158" s="1135"/>
      <c r="MLV158" s="1135"/>
      <c r="MLW158" s="1135"/>
      <c r="MLX158" s="1135"/>
      <c r="MLY158" s="1135"/>
      <c r="MLZ158" s="1135"/>
      <c r="MMA158" s="1135"/>
      <c r="MMB158" s="1135"/>
      <c r="MMC158" s="1135"/>
      <c r="MMD158" s="1135"/>
      <c r="MME158" s="1135"/>
      <c r="MMF158" s="1135"/>
      <c r="MMG158" s="1135"/>
      <c r="MMH158" s="1135"/>
      <c r="MMI158" s="1135"/>
      <c r="MMJ158" s="1135"/>
      <c r="MMK158" s="1135"/>
      <c r="MML158" s="1135"/>
      <c r="MMM158" s="1135"/>
      <c r="MMN158" s="1135"/>
      <c r="MMO158" s="1135"/>
      <c r="MMP158" s="1135"/>
      <c r="MMQ158" s="1135"/>
      <c r="MMR158" s="1135"/>
      <c r="MMS158" s="1135"/>
      <c r="MMT158" s="1135"/>
      <c r="MMU158" s="1135"/>
      <c r="MMV158" s="1135"/>
      <c r="MMW158" s="1135"/>
      <c r="MMX158" s="1135"/>
      <c r="MMY158" s="1135"/>
      <c r="MMZ158" s="1135"/>
      <c r="MNA158" s="1135"/>
      <c r="MNB158" s="1135"/>
      <c r="MNC158" s="1135"/>
      <c r="MND158" s="1135"/>
      <c r="MNE158" s="1135"/>
      <c r="MNF158" s="1135"/>
      <c r="MNG158" s="1135"/>
      <c r="MNH158" s="1135"/>
      <c r="MNI158" s="1135"/>
      <c r="MNJ158" s="1135"/>
      <c r="MNK158" s="1135"/>
      <c r="MNL158" s="1135"/>
      <c r="MNM158" s="1135"/>
      <c r="MNN158" s="1135"/>
      <c r="MNO158" s="1135"/>
      <c r="MNP158" s="1135"/>
      <c r="MNQ158" s="1135"/>
      <c r="MNR158" s="1135"/>
      <c r="MNS158" s="1135"/>
      <c r="MNT158" s="1135"/>
      <c r="MNU158" s="1135"/>
      <c r="MNV158" s="1135"/>
      <c r="MNW158" s="1135"/>
      <c r="MNX158" s="1135"/>
      <c r="MNY158" s="1135"/>
      <c r="MNZ158" s="1135"/>
      <c r="MOA158" s="1135"/>
      <c r="MOB158" s="1135"/>
      <c r="MOC158" s="1135"/>
      <c r="MOD158" s="1135"/>
      <c r="MOE158" s="1135"/>
      <c r="MOF158" s="1135"/>
      <c r="MOG158" s="1135"/>
      <c r="MOH158" s="1135"/>
      <c r="MOI158" s="1135"/>
      <c r="MOJ158" s="1135"/>
      <c r="MOK158" s="1135"/>
      <c r="MOL158" s="1135"/>
      <c r="MOM158" s="1135"/>
      <c r="MON158" s="1135"/>
      <c r="MOO158" s="1135"/>
      <c r="MOP158" s="1135"/>
      <c r="MOQ158" s="1135"/>
      <c r="MOR158" s="1135"/>
      <c r="MOS158" s="1135"/>
      <c r="MOT158" s="1135"/>
      <c r="MOU158" s="1135"/>
      <c r="MOV158" s="1135"/>
      <c r="MOW158" s="1135"/>
      <c r="MOX158" s="1135"/>
      <c r="MOY158" s="1135"/>
      <c r="MOZ158" s="1135"/>
      <c r="MPA158" s="1135"/>
      <c r="MPB158" s="1135"/>
      <c r="MPC158" s="1135"/>
      <c r="MPD158" s="1135"/>
      <c r="MPE158" s="1135"/>
      <c r="MPF158" s="1135"/>
      <c r="MPG158" s="1135"/>
      <c r="MPH158" s="1135"/>
      <c r="MPI158" s="1135"/>
      <c r="MPJ158" s="1135"/>
      <c r="MPK158" s="1135"/>
      <c r="MPL158" s="1135"/>
      <c r="MPM158" s="1135"/>
      <c r="MPN158" s="1135"/>
      <c r="MPO158" s="1135"/>
      <c r="MPP158" s="1135"/>
      <c r="MPQ158" s="1135"/>
      <c r="MPR158" s="1135"/>
      <c r="MPS158" s="1135"/>
      <c r="MPT158" s="1135"/>
      <c r="MPU158" s="1135"/>
      <c r="MPV158" s="1135"/>
      <c r="MPW158" s="1135"/>
      <c r="MPX158" s="1135"/>
      <c r="MPY158" s="1135"/>
      <c r="MPZ158" s="1135"/>
      <c r="MQA158" s="1135"/>
      <c r="MQB158" s="1135"/>
      <c r="MQC158" s="1135"/>
      <c r="MQD158" s="1135"/>
      <c r="MQE158" s="1135"/>
      <c r="MQF158" s="1135"/>
      <c r="MQG158" s="1135"/>
      <c r="MQH158" s="1135"/>
      <c r="MQI158" s="1135"/>
      <c r="MQJ158" s="1135"/>
      <c r="MQK158" s="1135"/>
      <c r="MQL158" s="1135"/>
      <c r="MQM158" s="1135"/>
      <c r="MQN158" s="1135"/>
      <c r="MQO158" s="1135"/>
      <c r="MQP158" s="1135"/>
      <c r="MQQ158" s="1135"/>
      <c r="MQR158" s="1135"/>
      <c r="MQS158" s="1135"/>
      <c r="MQT158" s="1135"/>
      <c r="MQU158" s="1135"/>
      <c r="MQV158" s="1135"/>
      <c r="MQW158" s="1135"/>
      <c r="MQX158" s="1135"/>
      <c r="MQY158" s="1135"/>
      <c r="MQZ158" s="1135"/>
      <c r="MRA158" s="1135"/>
      <c r="MRB158" s="1135"/>
      <c r="MRC158" s="1135"/>
      <c r="MRD158" s="1135"/>
      <c r="MRE158" s="1135"/>
      <c r="MRF158" s="1135"/>
      <c r="MRG158" s="1135"/>
      <c r="MRH158" s="1135"/>
      <c r="MRI158" s="1135"/>
      <c r="MRJ158" s="1135"/>
      <c r="MRK158" s="1135"/>
      <c r="MRL158" s="1135"/>
      <c r="MRM158" s="1135"/>
      <c r="MRN158" s="1135"/>
      <c r="MRO158" s="1135"/>
      <c r="MRP158" s="1135"/>
      <c r="MRQ158" s="1135"/>
      <c r="MRR158" s="1135"/>
      <c r="MRS158" s="1135"/>
      <c r="MRT158" s="1135"/>
      <c r="MRU158" s="1135"/>
      <c r="MRV158" s="1135"/>
      <c r="MRW158" s="1135"/>
      <c r="MRX158" s="1135"/>
      <c r="MRY158" s="1135"/>
      <c r="MRZ158" s="1135"/>
      <c r="MSA158" s="1135"/>
      <c r="MSB158" s="1135"/>
      <c r="MSC158" s="1135"/>
      <c r="MSD158" s="1135"/>
      <c r="MSE158" s="1135"/>
      <c r="MSF158" s="1135"/>
      <c r="MSG158" s="1135"/>
      <c r="MSH158" s="1135"/>
      <c r="MSI158" s="1135"/>
      <c r="MSJ158" s="1135"/>
      <c r="MSK158" s="1135"/>
      <c r="MSL158" s="1135"/>
      <c r="MSM158" s="1135"/>
      <c r="MSN158" s="1135"/>
      <c r="MSO158" s="1135"/>
      <c r="MSP158" s="1135"/>
      <c r="MSQ158" s="1135"/>
      <c r="MSR158" s="1135"/>
      <c r="MSS158" s="1135"/>
      <c r="MST158" s="1135"/>
      <c r="MSU158" s="1135"/>
      <c r="MSV158" s="1135"/>
      <c r="MSW158" s="1135"/>
      <c r="MSX158" s="1135"/>
      <c r="MSY158" s="1135"/>
      <c r="MSZ158" s="1135"/>
      <c r="MTA158" s="1135"/>
      <c r="MTB158" s="1135"/>
      <c r="MTC158" s="1135"/>
      <c r="MTD158" s="1135"/>
      <c r="MTE158" s="1135"/>
      <c r="MTF158" s="1135"/>
      <c r="MTG158" s="1135"/>
      <c r="MTH158" s="1135"/>
      <c r="MTI158" s="1135"/>
      <c r="MTJ158" s="1135"/>
      <c r="MTK158" s="1135"/>
      <c r="MTL158" s="1135"/>
      <c r="MTM158" s="1135"/>
      <c r="MTN158" s="1135"/>
      <c r="MTO158" s="1135"/>
      <c r="MTP158" s="1135"/>
      <c r="MTQ158" s="1135"/>
      <c r="MTR158" s="1135"/>
      <c r="MTS158" s="1135"/>
      <c r="MTT158" s="1135"/>
      <c r="MTU158" s="1135"/>
      <c r="MTV158" s="1135"/>
      <c r="MTW158" s="1135"/>
      <c r="MTX158" s="1135"/>
      <c r="MTY158" s="1135"/>
      <c r="MTZ158" s="1135"/>
      <c r="MUA158" s="1135"/>
      <c r="MUB158" s="1135"/>
      <c r="MUC158" s="1135"/>
      <c r="MUD158" s="1135"/>
      <c r="MUE158" s="1135"/>
      <c r="MUF158" s="1135"/>
      <c r="MUG158" s="1135"/>
      <c r="MUH158" s="1135"/>
      <c r="MUI158" s="1135"/>
      <c r="MUJ158" s="1135"/>
      <c r="MUK158" s="1135"/>
      <c r="MUL158" s="1135"/>
      <c r="MUM158" s="1135"/>
      <c r="MUN158" s="1135"/>
      <c r="MUO158" s="1135"/>
      <c r="MUP158" s="1135"/>
      <c r="MUQ158" s="1135"/>
      <c r="MUR158" s="1135"/>
      <c r="MUS158" s="1135"/>
      <c r="MUT158" s="1135"/>
      <c r="MUU158" s="1135"/>
      <c r="MUV158" s="1135"/>
      <c r="MUW158" s="1135"/>
      <c r="MUX158" s="1135"/>
      <c r="MUY158" s="1135"/>
      <c r="MUZ158" s="1135"/>
      <c r="MVA158" s="1135"/>
      <c r="MVB158" s="1135"/>
      <c r="MVC158" s="1135"/>
      <c r="MVD158" s="1135"/>
      <c r="MVE158" s="1135"/>
      <c r="MVF158" s="1135"/>
      <c r="MVG158" s="1135"/>
      <c r="MVH158" s="1135"/>
      <c r="MVI158" s="1135"/>
      <c r="MVJ158" s="1135"/>
      <c r="MVK158" s="1135"/>
      <c r="MVL158" s="1135"/>
      <c r="MVM158" s="1135"/>
      <c r="MVN158" s="1135"/>
      <c r="MVO158" s="1135"/>
      <c r="MVP158" s="1135"/>
      <c r="MVQ158" s="1135"/>
      <c r="MVR158" s="1135"/>
      <c r="MVS158" s="1135"/>
      <c r="MVT158" s="1135"/>
      <c r="MVU158" s="1135"/>
      <c r="MVV158" s="1135"/>
      <c r="MVW158" s="1135"/>
      <c r="MVX158" s="1135"/>
      <c r="MVY158" s="1135"/>
      <c r="MVZ158" s="1135"/>
      <c r="MWA158" s="1135"/>
      <c r="MWB158" s="1135"/>
      <c r="MWC158" s="1135"/>
      <c r="MWD158" s="1135"/>
      <c r="MWE158" s="1135"/>
      <c r="MWF158" s="1135"/>
      <c r="MWG158" s="1135"/>
      <c r="MWH158" s="1135"/>
      <c r="MWI158" s="1135"/>
      <c r="MWJ158" s="1135"/>
      <c r="MWK158" s="1135"/>
      <c r="MWL158" s="1135"/>
      <c r="MWM158" s="1135"/>
      <c r="MWN158" s="1135"/>
      <c r="MWO158" s="1135"/>
      <c r="MWP158" s="1135"/>
      <c r="MWQ158" s="1135"/>
      <c r="MWR158" s="1135"/>
      <c r="MWS158" s="1135"/>
      <c r="MWT158" s="1135"/>
      <c r="MWU158" s="1135"/>
      <c r="MWV158" s="1135"/>
      <c r="MWW158" s="1135"/>
      <c r="MWX158" s="1135"/>
      <c r="MWY158" s="1135"/>
      <c r="MWZ158" s="1135"/>
      <c r="MXA158" s="1135"/>
      <c r="MXB158" s="1135"/>
      <c r="MXC158" s="1135"/>
      <c r="MXD158" s="1135"/>
      <c r="MXE158" s="1135"/>
      <c r="MXF158" s="1135"/>
      <c r="MXG158" s="1135"/>
      <c r="MXH158" s="1135"/>
      <c r="MXI158" s="1135"/>
      <c r="MXJ158" s="1135"/>
      <c r="MXK158" s="1135"/>
      <c r="MXL158" s="1135"/>
      <c r="MXM158" s="1135"/>
      <c r="MXN158" s="1135"/>
      <c r="MXO158" s="1135"/>
      <c r="MXP158" s="1135"/>
      <c r="MXQ158" s="1135"/>
      <c r="MXR158" s="1135"/>
      <c r="MXS158" s="1135"/>
      <c r="MXT158" s="1135"/>
      <c r="MXU158" s="1135"/>
      <c r="MXV158" s="1135"/>
      <c r="MXW158" s="1135"/>
      <c r="MXX158" s="1135"/>
      <c r="MXY158" s="1135"/>
      <c r="MXZ158" s="1135"/>
      <c r="MYA158" s="1135"/>
      <c r="MYB158" s="1135"/>
      <c r="MYC158" s="1135"/>
      <c r="MYD158" s="1135"/>
      <c r="MYE158" s="1135"/>
      <c r="MYF158" s="1135"/>
      <c r="MYG158" s="1135"/>
      <c r="MYH158" s="1135"/>
      <c r="MYI158" s="1135"/>
      <c r="MYJ158" s="1135"/>
      <c r="MYK158" s="1135"/>
      <c r="MYL158" s="1135"/>
      <c r="MYM158" s="1135"/>
      <c r="MYN158" s="1135"/>
      <c r="MYO158" s="1135"/>
      <c r="MYP158" s="1135"/>
      <c r="MYQ158" s="1135"/>
      <c r="MYR158" s="1135"/>
      <c r="MYS158" s="1135"/>
      <c r="MYT158" s="1135"/>
      <c r="MYU158" s="1135"/>
      <c r="MYV158" s="1135"/>
      <c r="MYW158" s="1135"/>
      <c r="MYX158" s="1135"/>
      <c r="MYY158" s="1135"/>
      <c r="MYZ158" s="1135"/>
      <c r="MZA158" s="1135"/>
      <c r="MZB158" s="1135"/>
      <c r="MZC158" s="1135"/>
      <c r="MZD158" s="1135"/>
      <c r="MZE158" s="1135"/>
      <c r="MZF158" s="1135"/>
      <c r="MZG158" s="1135"/>
      <c r="MZH158" s="1135"/>
      <c r="MZI158" s="1135"/>
      <c r="MZJ158" s="1135"/>
      <c r="MZK158" s="1135"/>
      <c r="MZL158" s="1135"/>
      <c r="MZM158" s="1135"/>
      <c r="MZN158" s="1135"/>
      <c r="MZO158" s="1135"/>
      <c r="MZP158" s="1135"/>
      <c r="MZQ158" s="1135"/>
      <c r="MZR158" s="1135"/>
      <c r="MZS158" s="1135"/>
      <c r="MZT158" s="1135"/>
      <c r="MZU158" s="1135"/>
      <c r="MZV158" s="1135"/>
      <c r="MZW158" s="1135"/>
      <c r="MZX158" s="1135"/>
      <c r="MZY158" s="1135"/>
      <c r="MZZ158" s="1135"/>
      <c r="NAA158" s="1135"/>
      <c r="NAB158" s="1135"/>
      <c r="NAC158" s="1135"/>
      <c r="NAD158" s="1135"/>
      <c r="NAE158" s="1135"/>
      <c r="NAF158" s="1135"/>
      <c r="NAG158" s="1135"/>
      <c r="NAH158" s="1135"/>
      <c r="NAI158" s="1135"/>
      <c r="NAJ158" s="1135"/>
      <c r="NAK158" s="1135"/>
      <c r="NAL158" s="1135"/>
      <c r="NAM158" s="1135"/>
      <c r="NAN158" s="1135"/>
      <c r="NAO158" s="1135"/>
      <c r="NAP158" s="1135"/>
      <c r="NAQ158" s="1135"/>
      <c r="NAR158" s="1135"/>
      <c r="NAS158" s="1135"/>
      <c r="NAT158" s="1135"/>
      <c r="NAU158" s="1135"/>
      <c r="NAV158" s="1135"/>
      <c r="NAW158" s="1135"/>
      <c r="NAX158" s="1135"/>
      <c r="NAY158" s="1135"/>
      <c r="NAZ158" s="1135"/>
      <c r="NBA158" s="1135"/>
      <c r="NBB158" s="1135"/>
      <c r="NBC158" s="1135"/>
      <c r="NBD158" s="1135"/>
      <c r="NBE158" s="1135"/>
      <c r="NBF158" s="1135"/>
      <c r="NBG158" s="1135"/>
      <c r="NBH158" s="1135"/>
      <c r="NBI158" s="1135"/>
      <c r="NBJ158" s="1135"/>
      <c r="NBK158" s="1135"/>
      <c r="NBL158" s="1135"/>
      <c r="NBM158" s="1135"/>
      <c r="NBN158" s="1135"/>
      <c r="NBO158" s="1135"/>
      <c r="NBP158" s="1135"/>
      <c r="NBQ158" s="1135"/>
      <c r="NBR158" s="1135"/>
      <c r="NBS158" s="1135"/>
      <c r="NBT158" s="1135"/>
      <c r="NBU158" s="1135"/>
      <c r="NBV158" s="1135"/>
      <c r="NBW158" s="1135"/>
      <c r="NBX158" s="1135"/>
      <c r="NBY158" s="1135"/>
      <c r="NBZ158" s="1135"/>
      <c r="NCA158" s="1135"/>
      <c r="NCB158" s="1135"/>
      <c r="NCC158" s="1135"/>
      <c r="NCD158" s="1135"/>
      <c r="NCE158" s="1135"/>
      <c r="NCF158" s="1135"/>
      <c r="NCG158" s="1135"/>
      <c r="NCH158" s="1135"/>
      <c r="NCI158" s="1135"/>
      <c r="NCJ158" s="1135"/>
      <c r="NCK158" s="1135"/>
      <c r="NCL158" s="1135"/>
      <c r="NCM158" s="1135"/>
      <c r="NCN158" s="1135"/>
      <c r="NCO158" s="1135"/>
      <c r="NCP158" s="1135"/>
      <c r="NCQ158" s="1135"/>
      <c r="NCR158" s="1135"/>
      <c r="NCS158" s="1135"/>
      <c r="NCT158" s="1135"/>
      <c r="NCU158" s="1135"/>
      <c r="NCV158" s="1135"/>
      <c r="NCW158" s="1135"/>
      <c r="NCX158" s="1135"/>
      <c r="NCY158" s="1135"/>
      <c r="NCZ158" s="1135"/>
      <c r="NDA158" s="1135"/>
      <c r="NDB158" s="1135"/>
      <c r="NDC158" s="1135"/>
      <c r="NDD158" s="1135"/>
      <c r="NDE158" s="1135"/>
      <c r="NDF158" s="1135"/>
      <c r="NDG158" s="1135"/>
      <c r="NDH158" s="1135"/>
      <c r="NDI158" s="1135"/>
      <c r="NDJ158" s="1135"/>
      <c r="NDK158" s="1135"/>
      <c r="NDL158" s="1135"/>
      <c r="NDM158" s="1135"/>
      <c r="NDN158" s="1135"/>
      <c r="NDO158" s="1135"/>
      <c r="NDP158" s="1135"/>
      <c r="NDQ158" s="1135"/>
      <c r="NDR158" s="1135"/>
      <c r="NDS158" s="1135"/>
      <c r="NDT158" s="1135"/>
      <c r="NDU158" s="1135"/>
      <c r="NDV158" s="1135"/>
      <c r="NDW158" s="1135"/>
      <c r="NDX158" s="1135"/>
      <c r="NDY158" s="1135"/>
      <c r="NDZ158" s="1135"/>
      <c r="NEA158" s="1135"/>
      <c r="NEB158" s="1135"/>
      <c r="NEC158" s="1135"/>
      <c r="NED158" s="1135"/>
      <c r="NEE158" s="1135"/>
      <c r="NEF158" s="1135"/>
      <c r="NEG158" s="1135"/>
      <c r="NEH158" s="1135"/>
      <c r="NEI158" s="1135"/>
      <c r="NEJ158" s="1135"/>
      <c r="NEK158" s="1135"/>
      <c r="NEL158" s="1135"/>
      <c r="NEM158" s="1135"/>
      <c r="NEN158" s="1135"/>
      <c r="NEO158" s="1135"/>
      <c r="NEP158" s="1135"/>
      <c r="NEQ158" s="1135"/>
      <c r="NER158" s="1135"/>
      <c r="NES158" s="1135"/>
      <c r="NET158" s="1135"/>
      <c r="NEU158" s="1135"/>
      <c r="NEV158" s="1135"/>
      <c r="NEW158" s="1135"/>
      <c r="NEX158" s="1135"/>
      <c r="NEY158" s="1135"/>
      <c r="NEZ158" s="1135"/>
      <c r="NFA158" s="1135"/>
      <c r="NFB158" s="1135"/>
      <c r="NFC158" s="1135"/>
      <c r="NFD158" s="1135"/>
      <c r="NFE158" s="1135"/>
      <c r="NFF158" s="1135"/>
      <c r="NFG158" s="1135"/>
      <c r="NFH158" s="1135"/>
      <c r="NFI158" s="1135"/>
      <c r="NFJ158" s="1135"/>
      <c r="NFK158" s="1135"/>
      <c r="NFL158" s="1135"/>
      <c r="NFM158" s="1135"/>
      <c r="NFN158" s="1135"/>
      <c r="NFO158" s="1135"/>
      <c r="NFP158" s="1135"/>
      <c r="NFQ158" s="1135"/>
      <c r="NFR158" s="1135"/>
      <c r="NFS158" s="1135"/>
      <c r="NFT158" s="1135"/>
      <c r="NFU158" s="1135"/>
      <c r="NFV158" s="1135"/>
      <c r="NFW158" s="1135"/>
      <c r="NFX158" s="1135"/>
      <c r="NFY158" s="1135"/>
      <c r="NFZ158" s="1135"/>
      <c r="NGA158" s="1135"/>
      <c r="NGB158" s="1135"/>
      <c r="NGC158" s="1135"/>
      <c r="NGD158" s="1135"/>
      <c r="NGE158" s="1135"/>
      <c r="NGF158" s="1135"/>
      <c r="NGG158" s="1135"/>
      <c r="NGH158" s="1135"/>
      <c r="NGI158" s="1135"/>
      <c r="NGJ158" s="1135"/>
      <c r="NGK158" s="1135"/>
      <c r="NGL158" s="1135"/>
      <c r="NGM158" s="1135"/>
      <c r="NGN158" s="1135"/>
      <c r="NGO158" s="1135"/>
      <c r="NGP158" s="1135"/>
      <c r="NGQ158" s="1135"/>
      <c r="NGR158" s="1135"/>
      <c r="NGS158" s="1135"/>
      <c r="NGT158" s="1135"/>
      <c r="NGU158" s="1135"/>
      <c r="NGV158" s="1135"/>
      <c r="NGW158" s="1135"/>
      <c r="NGX158" s="1135"/>
      <c r="NGY158" s="1135"/>
      <c r="NGZ158" s="1135"/>
      <c r="NHA158" s="1135"/>
      <c r="NHB158" s="1135"/>
      <c r="NHC158" s="1135"/>
      <c r="NHD158" s="1135"/>
      <c r="NHE158" s="1135"/>
      <c r="NHF158" s="1135"/>
      <c r="NHG158" s="1135"/>
      <c r="NHH158" s="1135"/>
      <c r="NHI158" s="1135"/>
      <c r="NHJ158" s="1135"/>
      <c r="NHK158" s="1135"/>
      <c r="NHL158" s="1135"/>
      <c r="NHM158" s="1135"/>
      <c r="NHN158" s="1135"/>
      <c r="NHO158" s="1135"/>
      <c r="NHP158" s="1135"/>
      <c r="NHQ158" s="1135"/>
      <c r="NHR158" s="1135"/>
      <c r="NHS158" s="1135"/>
      <c r="NHT158" s="1135"/>
      <c r="NHU158" s="1135"/>
      <c r="NHV158" s="1135"/>
      <c r="NHW158" s="1135"/>
      <c r="NHX158" s="1135"/>
      <c r="NHY158" s="1135"/>
      <c r="NHZ158" s="1135"/>
      <c r="NIA158" s="1135"/>
      <c r="NIB158" s="1135"/>
      <c r="NIC158" s="1135"/>
      <c r="NID158" s="1135"/>
      <c r="NIE158" s="1135"/>
      <c r="NIF158" s="1135"/>
      <c r="NIG158" s="1135"/>
      <c r="NIH158" s="1135"/>
      <c r="NII158" s="1135"/>
      <c r="NIJ158" s="1135"/>
      <c r="NIK158" s="1135"/>
      <c r="NIL158" s="1135"/>
      <c r="NIM158" s="1135"/>
      <c r="NIN158" s="1135"/>
      <c r="NIO158" s="1135"/>
      <c r="NIP158" s="1135"/>
      <c r="NIQ158" s="1135"/>
      <c r="NIR158" s="1135"/>
      <c r="NIS158" s="1135"/>
      <c r="NIT158" s="1135"/>
      <c r="NIU158" s="1135"/>
      <c r="NIV158" s="1135"/>
      <c r="NIW158" s="1135"/>
      <c r="NIX158" s="1135"/>
      <c r="NIY158" s="1135"/>
      <c r="NIZ158" s="1135"/>
      <c r="NJA158" s="1135"/>
      <c r="NJB158" s="1135"/>
      <c r="NJC158" s="1135"/>
      <c r="NJD158" s="1135"/>
      <c r="NJE158" s="1135"/>
      <c r="NJF158" s="1135"/>
      <c r="NJG158" s="1135"/>
      <c r="NJH158" s="1135"/>
      <c r="NJI158" s="1135"/>
      <c r="NJJ158" s="1135"/>
      <c r="NJK158" s="1135"/>
      <c r="NJL158" s="1135"/>
      <c r="NJM158" s="1135"/>
      <c r="NJN158" s="1135"/>
      <c r="NJO158" s="1135"/>
      <c r="NJP158" s="1135"/>
      <c r="NJQ158" s="1135"/>
      <c r="NJR158" s="1135"/>
      <c r="NJS158" s="1135"/>
      <c r="NJT158" s="1135"/>
      <c r="NJU158" s="1135"/>
      <c r="NJV158" s="1135"/>
      <c r="NJW158" s="1135"/>
      <c r="NJX158" s="1135"/>
      <c r="NJY158" s="1135"/>
      <c r="NJZ158" s="1135"/>
      <c r="NKA158" s="1135"/>
      <c r="NKB158" s="1135"/>
      <c r="NKC158" s="1135"/>
      <c r="NKD158" s="1135"/>
      <c r="NKE158" s="1135"/>
      <c r="NKF158" s="1135"/>
      <c r="NKG158" s="1135"/>
      <c r="NKH158" s="1135"/>
      <c r="NKI158" s="1135"/>
      <c r="NKJ158" s="1135"/>
      <c r="NKK158" s="1135"/>
      <c r="NKL158" s="1135"/>
      <c r="NKM158" s="1135"/>
      <c r="NKN158" s="1135"/>
      <c r="NKO158" s="1135"/>
      <c r="NKP158" s="1135"/>
      <c r="NKQ158" s="1135"/>
      <c r="NKR158" s="1135"/>
      <c r="NKS158" s="1135"/>
      <c r="NKT158" s="1135"/>
      <c r="NKU158" s="1135"/>
      <c r="NKV158" s="1135"/>
      <c r="NKW158" s="1135"/>
      <c r="NKX158" s="1135"/>
      <c r="NKY158" s="1135"/>
      <c r="NKZ158" s="1135"/>
      <c r="NLA158" s="1135"/>
      <c r="NLB158" s="1135"/>
      <c r="NLC158" s="1135"/>
      <c r="NLD158" s="1135"/>
      <c r="NLE158" s="1135"/>
      <c r="NLF158" s="1135"/>
      <c r="NLG158" s="1135"/>
      <c r="NLH158" s="1135"/>
      <c r="NLI158" s="1135"/>
      <c r="NLJ158" s="1135"/>
      <c r="NLK158" s="1135"/>
      <c r="NLL158" s="1135"/>
      <c r="NLM158" s="1135"/>
      <c r="NLN158" s="1135"/>
      <c r="NLO158" s="1135"/>
      <c r="NLP158" s="1135"/>
      <c r="NLQ158" s="1135"/>
      <c r="NLR158" s="1135"/>
      <c r="NLS158" s="1135"/>
      <c r="NLT158" s="1135"/>
      <c r="NLU158" s="1135"/>
      <c r="NLV158" s="1135"/>
      <c r="NLW158" s="1135"/>
      <c r="NLX158" s="1135"/>
      <c r="NLY158" s="1135"/>
      <c r="NLZ158" s="1135"/>
      <c r="NMA158" s="1135"/>
      <c r="NMB158" s="1135"/>
      <c r="NMC158" s="1135"/>
      <c r="NMD158" s="1135"/>
      <c r="NME158" s="1135"/>
      <c r="NMF158" s="1135"/>
      <c r="NMG158" s="1135"/>
      <c r="NMH158" s="1135"/>
      <c r="NMI158" s="1135"/>
      <c r="NMJ158" s="1135"/>
      <c r="NMK158" s="1135"/>
      <c r="NML158" s="1135"/>
      <c r="NMM158" s="1135"/>
      <c r="NMN158" s="1135"/>
      <c r="NMO158" s="1135"/>
      <c r="NMP158" s="1135"/>
      <c r="NMQ158" s="1135"/>
      <c r="NMR158" s="1135"/>
      <c r="NMS158" s="1135"/>
      <c r="NMT158" s="1135"/>
      <c r="NMU158" s="1135"/>
      <c r="NMV158" s="1135"/>
      <c r="NMW158" s="1135"/>
      <c r="NMX158" s="1135"/>
      <c r="NMY158" s="1135"/>
      <c r="NMZ158" s="1135"/>
      <c r="NNA158" s="1135"/>
      <c r="NNB158" s="1135"/>
      <c r="NNC158" s="1135"/>
      <c r="NND158" s="1135"/>
      <c r="NNE158" s="1135"/>
      <c r="NNF158" s="1135"/>
      <c r="NNG158" s="1135"/>
      <c r="NNH158" s="1135"/>
      <c r="NNI158" s="1135"/>
      <c r="NNJ158" s="1135"/>
      <c r="NNK158" s="1135"/>
      <c r="NNL158" s="1135"/>
      <c r="NNM158" s="1135"/>
      <c r="NNN158" s="1135"/>
      <c r="NNO158" s="1135"/>
      <c r="NNP158" s="1135"/>
      <c r="NNQ158" s="1135"/>
      <c r="NNR158" s="1135"/>
      <c r="NNS158" s="1135"/>
      <c r="NNT158" s="1135"/>
      <c r="NNU158" s="1135"/>
      <c r="NNV158" s="1135"/>
      <c r="NNW158" s="1135"/>
      <c r="NNX158" s="1135"/>
      <c r="NNY158" s="1135"/>
      <c r="NNZ158" s="1135"/>
      <c r="NOA158" s="1135"/>
      <c r="NOB158" s="1135"/>
      <c r="NOC158" s="1135"/>
      <c r="NOD158" s="1135"/>
      <c r="NOE158" s="1135"/>
      <c r="NOF158" s="1135"/>
      <c r="NOG158" s="1135"/>
      <c r="NOH158" s="1135"/>
      <c r="NOI158" s="1135"/>
      <c r="NOJ158" s="1135"/>
      <c r="NOK158" s="1135"/>
      <c r="NOL158" s="1135"/>
      <c r="NOM158" s="1135"/>
      <c r="NON158" s="1135"/>
      <c r="NOO158" s="1135"/>
      <c r="NOP158" s="1135"/>
      <c r="NOQ158" s="1135"/>
      <c r="NOR158" s="1135"/>
      <c r="NOS158" s="1135"/>
      <c r="NOT158" s="1135"/>
      <c r="NOU158" s="1135"/>
      <c r="NOV158" s="1135"/>
      <c r="NOW158" s="1135"/>
      <c r="NOX158" s="1135"/>
      <c r="NOY158" s="1135"/>
      <c r="NOZ158" s="1135"/>
      <c r="NPA158" s="1135"/>
      <c r="NPB158" s="1135"/>
      <c r="NPC158" s="1135"/>
      <c r="NPD158" s="1135"/>
      <c r="NPE158" s="1135"/>
      <c r="NPF158" s="1135"/>
      <c r="NPG158" s="1135"/>
      <c r="NPH158" s="1135"/>
      <c r="NPI158" s="1135"/>
      <c r="NPJ158" s="1135"/>
      <c r="NPK158" s="1135"/>
      <c r="NPL158" s="1135"/>
      <c r="NPM158" s="1135"/>
      <c r="NPN158" s="1135"/>
      <c r="NPO158" s="1135"/>
      <c r="NPP158" s="1135"/>
      <c r="NPQ158" s="1135"/>
      <c r="NPR158" s="1135"/>
      <c r="NPS158" s="1135"/>
      <c r="NPT158" s="1135"/>
      <c r="NPU158" s="1135"/>
      <c r="NPV158" s="1135"/>
      <c r="NPW158" s="1135"/>
      <c r="NPX158" s="1135"/>
      <c r="NPY158" s="1135"/>
      <c r="NPZ158" s="1135"/>
      <c r="NQA158" s="1135"/>
      <c r="NQB158" s="1135"/>
      <c r="NQC158" s="1135"/>
      <c r="NQD158" s="1135"/>
      <c r="NQE158" s="1135"/>
      <c r="NQF158" s="1135"/>
      <c r="NQG158" s="1135"/>
      <c r="NQH158" s="1135"/>
      <c r="NQI158" s="1135"/>
      <c r="NQJ158" s="1135"/>
      <c r="NQK158" s="1135"/>
      <c r="NQL158" s="1135"/>
      <c r="NQM158" s="1135"/>
      <c r="NQN158" s="1135"/>
      <c r="NQO158" s="1135"/>
      <c r="NQP158" s="1135"/>
      <c r="NQQ158" s="1135"/>
      <c r="NQR158" s="1135"/>
      <c r="NQS158" s="1135"/>
      <c r="NQT158" s="1135"/>
      <c r="NQU158" s="1135"/>
      <c r="NQV158" s="1135"/>
      <c r="NQW158" s="1135"/>
      <c r="NQX158" s="1135"/>
      <c r="NQY158" s="1135"/>
      <c r="NQZ158" s="1135"/>
      <c r="NRA158" s="1135"/>
      <c r="NRB158" s="1135"/>
      <c r="NRC158" s="1135"/>
      <c r="NRD158" s="1135"/>
      <c r="NRE158" s="1135"/>
      <c r="NRF158" s="1135"/>
      <c r="NRG158" s="1135"/>
      <c r="NRH158" s="1135"/>
      <c r="NRI158" s="1135"/>
      <c r="NRJ158" s="1135"/>
      <c r="NRK158" s="1135"/>
      <c r="NRL158" s="1135"/>
      <c r="NRM158" s="1135"/>
      <c r="NRN158" s="1135"/>
      <c r="NRO158" s="1135"/>
      <c r="NRP158" s="1135"/>
      <c r="NRQ158" s="1135"/>
      <c r="NRR158" s="1135"/>
      <c r="NRS158" s="1135"/>
      <c r="NRT158" s="1135"/>
      <c r="NRU158" s="1135"/>
      <c r="NRV158" s="1135"/>
      <c r="NRW158" s="1135"/>
      <c r="NRX158" s="1135"/>
      <c r="NRY158" s="1135"/>
      <c r="NRZ158" s="1135"/>
      <c r="NSA158" s="1135"/>
      <c r="NSB158" s="1135"/>
      <c r="NSC158" s="1135"/>
      <c r="NSD158" s="1135"/>
      <c r="NSE158" s="1135"/>
      <c r="NSF158" s="1135"/>
      <c r="NSG158" s="1135"/>
      <c r="NSH158" s="1135"/>
      <c r="NSI158" s="1135"/>
      <c r="NSJ158" s="1135"/>
      <c r="NSK158" s="1135"/>
      <c r="NSL158" s="1135"/>
      <c r="NSM158" s="1135"/>
      <c r="NSN158" s="1135"/>
      <c r="NSO158" s="1135"/>
      <c r="NSP158" s="1135"/>
      <c r="NSQ158" s="1135"/>
      <c r="NSR158" s="1135"/>
      <c r="NSS158" s="1135"/>
      <c r="NST158" s="1135"/>
      <c r="NSU158" s="1135"/>
      <c r="NSV158" s="1135"/>
      <c r="NSW158" s="1135"/>
      <c r="NSX158" s="1135"/>
      <c r="NSY158" s="1135"/>
      <c r="NSZ158" s="1135"/>
      <c r="NTA158" s="1135"/>
      <c r="NTB158" s="1135"/>
      <c r="NTC158" s="1135"/>
      <c r="NTD158" s="1135"/>
      <c r="NTE158" s="1135"/>
      <c r="NTF158" s="1135"/>
      <c r="NTG158" s="1135"/>
      <c r="NTH158" s="1135"/>
      <c r="NTI158" s="1135"/>
      <c r="NTJ158" s="1135"/>
      <c r="NTK158" s="1135"/>
      <c r="NTL158" s="1135"/>
      <c r="NTM158" s="1135"/>
      <c r="NTN158" s="1135"/>
      <c r="NTO158" s="1135"/>
      <c r="NTP158" s="1135"/>
      <c r="NTQ158" s="1135"/>
      <c r="NTR158" s="1135"/>
      <c r="NTS158" s="1135"/>
      <c r="NTT158" s="1135"/>
      <c r="NTU158" s="1135"/>
      <c r="NTV158" s="1135"/>
      <c r="NTW158" s="1135"/>
      <c r="NTX158" s="1135"/>
      <c r="NTY158" s="1135"/>
      <c r="NTZ158" s="1135"/>
      <c r="NUA158" s="1135"/>
      <c r="NUB158" s="1135"/>
      <c r="NUC158" s="1135"/>
      <c r="NUD158" s="1135"/>
      <c r="NUE158" s="1135"/>
      <c r="NUF158" s="1135"/>
      <c r="NUG158" s="1135"/>
      <c r="NUH158" s="1135"/>
      <c r="NUI158" s="1135"/>
      <c r="NUJ158" s="1135"/>
      <c r="NUK158" s="1135"/>
      <c r="NUL158" s="1135"/>
      <c r="NUM158" s="1135"/>
      <c r="NUN158" s="1135"/>
      <c r="NUO158" s="1135"/>
      <c r="NUP158" s="1135"/>
      <c r="NUQ158" s="1135"/>
      <c r="NUR158" s="1135"/>
      <c r="NUS158" s="1135"/>
      <c r="NUT158" s="1135"/>
      <c r="NUU158" s="1135"/>
      <c r="NUV158" s="1135"/>
      <c r="NUW158" s="1135"/>
      <c r="NUX158" s="1135"/>
      <c r="NUY158" s="1135"/>
      <c r="NUZ158" s="1135"/>
      <c r="NVA158" s="1135"/>
      <c r="NVB158" s="1135"/>
      <c r="NVC158" s="1135"/>
      <c r="NVD158" s="1135"/>
      <c r="NVE158" s="1135"/>
      <c r="NVF158" s="1135"/>
      <c r="NVG158" s="1135"/>
      <c r="NVH158" s="1135"/>
      <c r="NVI158" s="1135"/>
      <c r="NVJ158" s="1135"/>
      <c r="NVK158" s="1135"/>
      <c r="NVL158" s="1135"/>
      <c r="NVM158" s="1135"/>
      <c r="NVN158" s="1135"/>
      <c r="NVO158" s="1135"/>
      <c r="NVP158" s="1135"/>
      <c r="NVQ158" s="1135"/>
      <c r="NVR158" s="1135"/>
      <c r="NVS158" s="1135"/>
      <c r="NVT158" s="1135"/>
      <c r="NVU158" s="1135"/>
      <c r="NVV158" s="1135"/>
      <c r="NVW158" s="1135"/>
      <c r="NVX158" s="1135"/>
      <c r="NVY158" s="1135"/>
      <c r="NVZ158" s="1135"/>
      <c r="NWA158" s="1135"/>
      <c r="NWB158" s="1135"/>
      <c r="NWC158" s="1135"/>
      <c r="NWD158" s="1135"/>
      <c r="NWE158" s="1135"/>
      <c r="NWF158" s="1135"/>
      <c r="NWG158" s="1135"/>
      <c r="NWH158" s="1135"/>
      <c r="NWI158" s="1135"/>
      <c r="NWJ158" s="1135"/>
      <c r="NWK158" s="1135"/>
      <c r="NWL158" s="1135"/>
      <c r="NWM158" s="1135"/>
      <c r="NWN158" s="1135"/>
      <c r="NWO158" s="1135"/>
      <c r="NWP158" s="1135"/>
      <c r="NWQ158" s="1135"/>
      <c r="NWR158" s="1135"/>
      <c r="NWS158" s="1135"/>
      <c r="NWT158" s="1135"/>
      <c r="NWU158" s="1135"/>
      <c r="NWV158" s="1135"/>
      <c r="NWW158" s="1135"/>
      <c r="NWX158" s="1135"/>
      <c r="NWY158" s="1135"/>
      <c r="NWZ158" s="1135"/>
      <c r="NXA158" s="1135"/>
      <c r="NXB158" s="1135"/>
      <c r="NXC158" s="1135"/>
      <c r="NXD158" s="1135"/>
      <c r="NXE158" s="1135"/>
      <c r="NXF158" s="1135"/>
      <c r="NXG158" s="1135"/>
      <c r="NXH158" s="1135"/>
      <c r="NXI158" s="1135"/>
      <c r="NXJ158" s="1135"/>
      <c r="NXK158" s="1135"/>
      <c r="NXL158" s="1135"/>
      <c r="NXM158" s="1135"/>
      <c r="NXN158" s="1135"/>
      <c r="NXO158" s="1135"/>
      <c r="NXP158" s="1135"/>
      <c r="NXQ158" s="1135"/>
      <c r="NXR158" s="1135"/>
      <c r="NXS158" s="1135"/>
      <c r="NXT158" s="1135"/>
      <c r="NXU158" s="1135"/>
      <c r="NXV158" s="1135"/>
      <c r="NXW158" s="1135"/>
      <c r="NXX158" s="1135"/>
      <c r="NXY158" s="1135"/>
      <c r="NXZ158" s="1135"/>
      <c r="NYA158" s="1135"/>
      <c r="NYB158" s="1135"/>
      <c r="NYC158" s="1135"/>
      <c r="NYD158" s="1135"/>
      <c r="NYE158" s="1135"/>
      <c r="NYF158" s="1135"/>
      <c r="NYG158" s="1135"/>
      <c r="NYH158" s="1135"/>
      <c r="NYI158" s="1135"/>
      <c r="NYJ158" s="1135"/>
      <c r="NYK158" s="1135"/>
      <c r="NYL158" s="1135"/>
      <c r="NYM158" s="1135"/>
      <c r="NYN158" s="1135"/>
      <c r="NYO158" s="1135"/>
      <c r="NYP158" s="1135"/>
      <c r="NYQ158" s="1135"/>
      <c r="NYR158" s="1135"/>
      <c r="NYS158" s="1135"/>
      <c r="NYT158" s="1135"/>
      <c r="NYU158" s="1135"/>
      <c r="NYV158" s="1135"/>
      <c r="NYW158" s="1135"/>
      <c r="NYX158" s="1135"/>
      <c r="NYY158" s="1135"/>
      <c r="NYZ158" s="1135"/>
      <c r="NZA158" s="1135"/>
      <c r="NZB158" s="1135"/>
      <c r="NZC158" s="1135"/>
      <c r="NZD158" s="1135"/>
      <c r="NZE158" s="1135"/>
      <c r="NZF158" s="1135"/>
      <c r="NZG158" s="1135"/>
      <c r="NZH158" s="1135"/>
      <c r="NZI158" s="1135"/>
      <c r="NZJ158" s="1135"/>
      <c r="NZK158" s="1135"/>
      <c r="NZL158" s="1135"/>
      <c r="NZM158" s="1135"/>
      <c r="NZN158" s="1135"/>
      <c r="NZO158" s="1135"/>
      <c r="NZP158" s="1135"/>
      <c r="NZQ158" s="1135"/>
      <c r="NZR158" s="1135"/>
      <c r="NZS158" s="1135"/>
      <c r="NZT158" s="1135"/>
      <c r="NZU158" s="1135"/>
      <c r="NZV158" s="1135"/>
      <c r="NZW158" s="1135"/>
      <c r="NZX158" s="1135"/>
      <c r="NZY158" s="1135"/>
      <c r="NZZ158" s="1135"/>
      <c r="OAA158" s="1135"/>
      <c r="OAB158" s="1135"/>
      <c r="OAC158" s="1135"/>
      <c r="OAD158" s="1135"/>
      <c r="OAE158" s="1135"/>
      <c r="OAF158" s="1135"/>
      <c r="OAG158" s="1135"/>
      <c r="OAH158" s="1135"/>
      <c r="OAI158" s="1135"/>
      <c r="OAJ158" s="1135"/>
      <c r="OAK158" s="1135"/>
      <c r="OAL158" s="1135"/>
      <c r="OAM158" s="1135"/>
      <c r="OAN158" s="1135"/>
      <c r="OAO158" s="1135"/>
      <c r="OAP158" s="1135"/>
      <c r="OAQ158" s="1135"/>
      <c r="OAR158" s="1135"/>
      <c r="OAS158" s="1135"/>
      <c r="OAT158" s="1135"/>
      <c r="OAU158" s="1135"/>
      <c r="OAV158" s="1135"/>
      <c r="OAW158" s="1135"/>
      <c r="OAX158" s="1135"/>
      <c r="OAY158" s="1135"/>
      <c r="OAZ158" s="1135"/>
      <c r="OBA158" s="1135"/>
      <c r="OBB158" s="1135"/>
      <c r="OBC158" s="1135"/>
      <c r="OBD158" s="1135"/>
      <c r="OBE158" s="1135"/>
      <c r="OBF158" s="1135"/>
      <c r="OBG158" s="1135"/>
      <c r="OBH158" s="1135"/>
      <c r="OBI158" s="1135"/>
      <c r="OBJ158" s="1135"/>
      <c r="OBK158" s="1135"/>
      <c r="OBL158" s="1135"/>
      <c r="OBM158" s="1135"/>
      <c r="OBN158" s="1135"/>
      <c r="OBO158" s="1135"/>
      <c r="OBP158" s="1135"/>
      <c r="OBQ158" s="1135"/>
      <c r="OBR158" s="1135"/>
      <c r="OBS158" s="1135"/>
      <c r="OBT158" s="1135"/>
      <c r="OBU158" s="1135"/>
      <c r="OBV158" s="1135"/>
      <c r="OBW158" s="1135"/>
      <c r="OBX158" s="1135"/>
      <c r="OBY158" s="1135"/>
      <c r="OBZ158" s="1135"/>
      <c r="OCA158" s="1135"/>
      <c r="OCB158" s="1135"/>
      <c r="OCC158" s="1135"/>
      <c r="OCD158" s="1135"/>
      <c r="OCE158" s="1135"/>
      <c r="OCF158" s="1135"/>
      <c r="OCG158" s="1135"/>
      <c r="OCH158" s="1135"/>
      <c r="OCI158" s="1135"/>
      <c r="OCJ158" s="1135"/>
      <c r="OCK158" s="1135"/>
      <c r="OCL158" s="1135"/>
      <c r="OCM158" s="1135"/>
      <c r="OCN158" s="1135"/>
      <c r="OCO158" s="1135"/>
      <c r="OCP158" s="1135"/>
      <c r="OCQ158" s="1135"/>
      <c r="OCR158" s="1135"/>
      <c r="OCS158" s="1135"/>
      <c r="OCT158" s="1135"/>
      <c r="OCU158" s="1135"/>
      <c r="OCV158" s="1135"/>
      <c r="OCW158" s="1135"/>
      <c r="OCX158" s="1135"/>
      <c r="OCY158" s="1135"/>
      <c r="OCZ158" s="1135"/>
      <c r="ODA158" s="1135"/>
      <c r="ODB158" s="1135"/>
      <c r="ODC158" s="1135"/>
      <c r="ODD158" s="1135"/>
      <c r="ODE158" s="1135"/>
      <c r="ODF158" s="1135"/>
      <c r="ODG158" s="1135"/>
      <c r="ODH158" s="1135"/>
      <c r="ODI158" s="1135"/>
      <c r="ODJ158" s="1135"/>
      <c r="ODK158" s="1135"/>
      <c r="ODL158" s="1135"/>
      <c r="ODM158" s="1135"/>
      <c r="ODN158" s="1135"/>
      <c r="ODO158" s="1135"/>
      <c r="ODP158" s="1135"/>
      <c r="ODQ158" s="1135"/>
      <c r="ODR158" s="1135"/>
      <c r="ODS158" s="1135"/>
      <c r="ODT158" s="1135"/>
      <c r="ODU158" s="1135"/>
      <c r="ODV158" s="1135"/>
      <c r="ODW158" s="1135"/>
      <c r="ODX158" s="1135"/>
      <c r="ODY158" s="1135"/>
      <c r="ODZ158" s="1135"/>
      <c r="OEA158" s="1135"/>
      <c r="OEB158" s="1135"/>
      <c r="OEC158" s="1135"/>
      <c r="OED158" s="1135"/>
      <c r="OEE158" s="1135"/>
      <c r="OEF158" s="1135"/>
      <c r="OEG158" s="1135"/>
      <c r="OEH158" s="1135"/>
      <c r="OEI158" s="1135"/>
      <c r="OEJ158" s="1135"/>
      <c r="OEK158" s="1135"/>
      <c r="OEL158" s="1135"/>
      <c r="OEM158" s="1135"/>
      <c r="OEN158" s="1135"/>
      <c r="OEO158" s="1135"/>
      <c r="OEP158" s="1135"/>
      <c r="OEQ158" s="1135"/>
      <c r="OER158" s="1135"/>
      <c r="OES158" s="1135"/>
      <c r="OET158" s="1135"/>
      <c r="OEU158" s="1135"/>
      <c r="OEV158" s="1135"/>
      <c r="OEW158" s="1135"/>
      <c r="OEX158" s="1135"/>
      <c r="OEY158" s="1135"/>
      <c r="OEZ158" s="1135"/>
      <c r="OFA158" s="1135"/>
      <c r="OFB158" s="1135"/>
      <c r="OFC158" s="1135"/>
      <c r="OFD158" s="1135"/>
      <c r="OFE158" s="1135"/>
      <c r="OFF158" s="1135"/>
      <c r="OFG158" s="1135"/>
      <c r="OFH158" s="1135"/>
      <c r="OFI158" s="1135"/>
      <c r="OFJ158" s="1135"/>
      <c r="OFK158" s="1135"/>
      <c r="OFL158" s="1135"/>
      <c r="OFM158" s="1135"/>
      <c r="OFN158" s="1135"/>
      <c r="OFO158" s="1135"/>
      <c r="OFP158" s="1135"/>
      <c r="OFQ158" s="1135"/>
      <c r="OFR158" s="1135"/>
      <c r="OFS158" s="1135"/>
      <c r="OFT158" s="1135"/>
      <c r="OFU158" s="1135"/>
      <c r="OFV158" s="1135"/>
      <c r="OFW158" s="1135"/>
      <c r="OFX158" s="1135"/>
      <c r="OFY158" s="1135"/>
      <c r="OFZ158" s="1135"/>
      <c r="OGA158" s="1135"/>
      <c r="OGB158" s="1135"/>
      <c r="OGC158" s="1135"/>
      <c r="OGD158" s="1135"/>
      <c r="OGE158" s="1135"/>
      <c r="OGF158" s="1135"/>
      <c r="OGG158" s="1135"/>
      <c r="OGH158" s="1135"/>
      <c r="OGI158" s="1135"/>
      <c r="OGJ158" s="1135"/>
      <c r="OGK158" s="1135"/>
      <c r="OGL158" s="1135"/>
      <c r="OGM158" s="1135"/>
      <c r="OGN158" s="1135"/>
      <c r="OGO158" s="1135"/>
      <c r="OGP158" s="1135"/>
      <c r="OGQ158" s="1135"/>
      <c r="OGR158" s="1135"/>
      <c r="OGS158" s="1135"/>
      <c r="OGT158" s="1135"/>
      <c r="OGU158" s="1135"/>
      <c r="OGV158" s="1135"/>
      <c r="OGW158" s="1135"/>
      <c r="OGX158" s="1135"/>
      <c r="OGY158" s="1135"/>
      <c r="OGZ158" s="1135"/>
      <c r="OHA158" s="1135"/>
      <c r="OHB158" s="1135"/>
      <c r="OHC158" s="1135"/>
      <c r="OHD158" s="1135"/>
      <c r="OHE158" s="1135"/>
      <c r="OHF158" s="1135"/>
      <c r="OHG158" s="1135"/>
      <c r="OHH158" s="1135"/>
      <c r="OHI158" s="1135"/>
      <c r="OHJ158" s="1135"/>
      <c r="OHK158" s="1135"/>
      <c r="OHL158" s="1135"/>
      <c r="OHM158" s="1135"/>
      <c r="OHN158" s="1135"/>
      <c r="OHO158" s="1135"/>
      <c r="OHP158" s="1135"/>
      <c r="OHQ158" s="1135"/>
      <c r="OHR158" s="1135"/>
      <c r="OHS158" s="1135"/>
      <c r="OHT158" s="1135"/>
      <c r="OHU158" s="1135"/>
      <c r="OHV158" s="1135"/>
      <c r="OHW158" s="1135"/>
      <c r="OHX158" s="1135"/>
      <c r="OHY158" s="1135"/>
      <c r="OHZ158" s="1135"/>
      <c r="OIA158" s="1135"/>
      <c r="OIB158" s="1135"/>
      <c r="OIC158" s="1135"/>
      <c r="OID158" s="1135"/>
      <c r="OIE158" s="1135"/>
      <c r="OIF158" s="1135"/>
      <c r="OIG158" s="1135"/>
      <c r="OIH158" s="1135"/>
      <c r="OII158" s="1135"/>
      <c r="OIJ158" s="1135"/>
      <c r="OIK158" s="1135"/>
      <c r="OIL158" s="1135"/>
      <c r="OIM158" s="1135"/>
      <c r="OIN158" s="1135"/>
      <c r="OIO158" s="1135"/>
      <c r="OIP158" s="1135"/>
      <c r="OIQ158" s="1135"/>
      <c r="OIR158" s="1135"/>
      <c r="OIS158" s="1135"/>
      <c r="OIT158" s="1135"/>
      <c r="OIU158" s="1135"/>
      <c r="OIV158" s="1135"/>
      <c r="OIW158" s="1135"/>
      <c r="OIX158" s="1135"/>
      <c r="OIY158" s="1135"/>
      <c r="OIZ158" s="1135"/>
      <c r="OJA158" s="1135"/>
      <c r="OJB158" s="1135"/>
      <c r="OJC158" s="1135"/>
      <c r="OJD158" s="1135"/>
      <c r="OJE158" s="1135"/>
      <c r="OJF158" s="1135"/>
      <c r="OJG158" s="1135"/>
      <c r="OJH158" s="1135"/>
      <c r="OJI158" s="1135"/>
      <c r="OJJ158" s="1135"/>
      <c r="OJK158" s="1135"/>
      <c r="OJL158" s="1135"/>
      <c r="OJM158" s="1135"/>
      <c r="OJN158" s="1135"/>
      <c r="OJO158" s="1135"/>
      <c r="OJP158" s="1135"/>
      <c r="OJQ158" s="1135"/>
      <c r="OJR158" s="1135"/>
      <c r="OJS158" s="1135"/>
      <c r="OJT158" s="1135"/>
      <c r="OJU158" s="1135"/>
      <c r="OJV158" s="1135"/>
      <c r="OJW158" s="1135"/>
      <c r="OJX158" s="1135"/>
      <c r="OJY158" s="1135"/>
      <c r="OJZ158" s="1135"/>
      <c r="OKA158" s="1135"/>
      <c r="OKB158" s="1135"/>
      <c r="OKC158" s="1135"/>
      <c r="OKD158" s="1135"/>
      <c r="OKE158" s="1135"/>
      <c r="OKF158" s="1135"/>
      <c r="OKG158" s="1135"/>
      <c r="OKH158" s="1135"/>
      <c r="OKI158" s="1135"/>
      <c r="OKJ158" s="1135"/>
      <c r="OKK158" s="1135"/>
      <c r="OKL158" s="1135"/>
      <c r="OKM158" s="1135"/>
      <c r="OKN158" s="1135"/>
      <c r="OKO158" s="1135"/>
      <c r="OKP158" s="1135"/>
      <c r="OKQ158" s="1135"/>
      <c r="OKR158" s="1135"/>
      <c r="OKS158" s="1135"/>
      <c r="OKT158" s="1135"/>
      <c r="OKU158" s="1135"/>
      <c r="OKV158" s="1135"/>
      <c r="OKW158" s="1135"/>
      <c r="OKX158" s="1135"/>
      <c r="OKY158" s="1135"/>
      <c r="OKZ158" s="1135"/>
      <c r="OLA158" s="1135"/>
      <c r="OLB158" s="1135"/>
      <c r="OLC158" s="1135"/>
      <c r="OLD158" s="1135"/>
      <c r="OLE158" s="1135"/>
      <c r="OLF158" s="1135"/>
      <c r="OLG158" s="1135"/>
      <c r="OLH158" s="1135"/>
      <c r="OLI158" s="1135"/>
      <c r="OLJ158" s="1135"/>
      <c r="OLK158" s="1135"/>
      <c r="OLL158" s="1135"/>
      <c r="OLM158" s="1135"/>
      <c r="OLN158" s="1135"/>
      <c r="OLO158" s="1135"/>
      <c r="OLP158" s="1135"/>
      <c r="OLQ158" s="1135"/>
      <c r="OLR158" s="1135"/>
      <c r="OLS158" s="1135"/>
      <c r="OLT158" s="1135"/>
      <c r="OLU158" s="1135"/>
      <c r="OLV158" s="1135"/>
      <c r="OLW158" s="1135"/>
      <c r="OLX158" s="1135"/>
      <c r="OLY158" s="1135"/>
      <c r="OLZ158" s="1135"/>
      <c r="OMA158" s="1135"/>
      <c r="OMB158" s="1135"/>
      <c r="OMC158" s="1135"/>
      <c r="OMD158" s="1135"/>
      <c r="OME158" s="1135"/>
      <c r="OMF158" s="1135"/>
      <c r="OMG158" s="1135"/>
      <c r="OMH158" s="1135"/>
      <c r="OMI158" s="1135"/>
      <c r="OMJ158" s="1135"/>
      <c r="OMK158" s="1135"/>
      <c r="OML158" s="1135"/>
      <c r="OMM158" s="1135"/>
      <c r="OMN158" s="1135"/>
      <c r="OMO158" s="1135"/>
      <c r="OMP158" s="1135"/>
      <c r="OMQ158" s="1135"/>
      <c r="OMR158" s="1135"/>
      <c r="OMS158" s="1135"/>
      <c r="OMT158" s="1135"/>
      <c r="OMU158" s="1135"/>
      <c r="OMV158" s="1135"/>
      <c r="OMW158" s="1135"/>
      <c r="OMX158" s="1135"/>
      <c r="OMY158" s="1135"/>
      <c r="OMZ158" s="1135"/>
      <c r="ONA158" s="1135"/>
      <c r="ONB158" s="1135"/>
      <c r="ONC158" s="1135"/>
      <c r="OND158" s="1135"/>
      <c r="ONE158" s="1135"/>
      <c r="ONF158" s="1135"/>
      <c r="ONG158" s="1135"/>
      <c r="ONH158" s="1135"/>
      <c r="ONI158" s="1135"/>
      <c r="ONJ158" s="1135"/>
      <c r="ONK158" s="1135"/>
      <c r="ONL158" s="1135"/>
      <c r="ONM158" s="1135"/>
      <c r="ONN158" s="1135"/>
      <c r="ONO158" s="1135"/>
      <c r="ONP158" s="1135"/>
      <c r="ONQ158" s="1135"/>
      <c r="ONR158" s="1135"/>
      <c r="ONS158" s="1135"/>
      <c r="ONT158" s="1135"/>
      <c r="ONU158" s="1135"/>
      <c r="ONV158" s="1135"/>
      <c r="ONW158" s="1135"/>
      <c r="ONX158" s="1135"/>
      <c r="ONY158" s="1135"/>
      <c r="ONZ158" s="1135"/>
      <c r="OOA158" s="1135"/>
      <c r="OOB158" s="1135"/>
      <c r="OOC158" s="1135"/>
      <c r="OOD158" s="1135"/>
      <c r="OOE158" s="1135"/>
      <c r="OOF158" s="1135"/>
      <c r="OOG158" s="1135"/>
      <c r="OOH158" s="1135"/>
      <c r="OOI158" s="1135"/>
      <c r="OOJ158" s="1135"/>
      <c r="OOK158" s="1135"/>
      <c r="OOL158" s="1135"/>
      <c r="OOM158" s="1135"/>
      <c r="OON158" s="1135"/>
      <c r="OOO158" s="1135"/>
      <c r="OOP158" s="1135"/>
      <c r="OOQ158" s="1135"/>
      <c r="OOR158" s="1135"/>
      <c r="OOS158" s="1135"/>
      <c r="OOT158" s="1135"/>
      <c r="OOU158" s="1135"/>
      <c r="OOV158" s="1135"/>
      <c r="OOW158" s="1135"/>
      <c r="OOX158" s="1135"/>
      <c r="OOY158" s="1135"/>
      <c r="OOZ158" s="1135"/>
      <c r="OPA158" s="1135"/>
      <c r="OPB158" s="1135"/>
      <c r="OPC158" s="1135"/>
      <c r="OPD158" s="1135"/>
      <c r="OPE158" s="1135"/>
      <c r="OPF158" s="1135"/>
      <c r="OPG158" s="1135"/>
      <c r="OPH158" s="1135"/>
      <c r="OPI158" s="1135"/>
      <c r="OPJ158" s="1135"/>
      <c r="OPK158" s="1135"/>
      <c r="OPL158" s="1135"/>
      <c r="OPM158" s="1135"/>
      <c r="OPN158" s="1135"/>
      <c r="OPO158" s="1135"/>
      <c r="OPP158" s="1135"/>
      <c r="OPQ158" s="1135"/>
      <c r="OPR158" s="1135"/>
      <c r="OPS158" s="1135"/>
      <c r="OPT158" s="1135"/>
      <c r="OPU158" s="1135"/>
      <c r="OPV158" s="1135"/>
      <c r="OPW158" s="1135"/>
      <c r="OPX158" s="1135"/>
      <c r="OPY158" s="1135"/>
      <c r="OPZ158" s="1135"/>
      <c r="OQA158" s="1135"/>
      <c r="OQB158" s="1135"/>
      <c r="OQC158" s="1135"/>
      <c r="OQD158" s="1135"/>
      <c r="OQE158" s="1135"/>
      <c r="OQF158" s="1135"/>
      <c r="OQG158" s="1135"/>
      <c r="OQH158" s="1135"/>
      <c r="OQI158" s="1135"/>
      <c r="OQJ158" s="1135"/>
      <c r="OQK158" s="1135"/>
      <c r="OQL158" s="1135"/>
      <c r="OQM158" s="1135"/>
      <c r="OQN158" s="1135"/>
      <c r="OQO158" s="1135"/>
      <c r="OQP158" s="1135"/>
      <c r="OQQ158" s="1135"/>
      <c r="OQR158" s="1135"/>
      <c r="OQS158" s="1135"/>
      <c r="OQT158" s="1135"/>
      <c r="OQU158" s="1135"/>
      <c r="OQV158" s="1135"/>
      <c r="OQW158" s="1135"/>
      <c r="OQX158" s="1135"/>
      <c r="OQY158" s="1135"/>
      <c r="OQZ158" s="1135"/>
      <c r="ORA158" s="1135"/>
      <c r="ORB158" s="1135"/>
      <c r="ORC158" s="1135"/>
      <c r="ORD158" s="1135"/>
      <c r="ORE158" s="1135"/>
      <c r="ORF158" s="1135"/>
      <c r="ORG158" s="1135"/>
      <c r="ORH158" s="1135"/>
      <c r="ORI158" s="1135"/>
      <c r="ORJ158" s="1135"/>
      <c r="ORK158" s="1135"/>
      <c r="ORL158" s="1135"/>
      <c r="ORM158" s="1135"/>
      <c r="ORN158" s="1135"/>
      <c r="ORO158" s="1135"/>
      <c r="ORP158" s="1135"/>
      <c r="ORQ158" s="1135"/>
      <c r="ORR158" s="1135"/>
      <c r="ORS158" s="1135"/>
      <c r="ORT158" s="1135"/>
      <c r="ORU158" s="1135"/>
      <c r="ORV158" s="1135"/>
      <c r="ORW158" s="1135"/>
      <c r="ORX158" s="1135"/>
      <c r="ORY158" s="1135"/>
      <c r="ORZ158" s="1135"/>
      <c r="OSA158" s="1135"/>
      <c r="OSB158" s="1135"/>
      <c r="OSC158" s="1135"/>
      <c r="OSD158" s="1135"/>
      <c r="OSE158" s="1135"/>
      <c r="OSF158" s="1135"/>
      <c r="OSG158" s="1135"/>
      <c r="OSH158" s="1135"/>
      <c r="OSI158" s="1135"/>
      <c r="OSJ158" s="1135"/>
      <c r="OSK158" s="1135"/>
      <c r="OSL158" s="1135"/>
      <c r="OSM158" s="1135"/>
      <c r="OSN158" s="1135"/>
      <c r="OSO158" s="1135"/>
      <c r="OSP158" s="1135"/>
      <c r="OSQ158" s="1135"/>
      <c r="OSR158" s="1135"/>
      <c r="OSS158" s="1135"/>
      <c r="OST158" s="1135"/>
      <c r="OSU158" s="1135"/>
      <c r="OSV158" s="1135"/>
      <c r="OSW158" s="1135"/>
      <c r="OSX158" s="1135"/>
      <c r="OSY158" s="1135"/>
      <c r="OSZ158" s="1135"/>
      <c r="OTA158" s="1135"/>
      <c r="OTB158" s="1135"/>
      <c r="OTC158" s="1135"/>
      <c r="OTD158" s="1135"/>
      <c r="OTE158" s="1135"/>
      <c r="OTF158" s="1135"/>
      <c r="OTG158" s="1135"/>
      <c r="OTH158" s="1135"/>
      <c r="OTI158" s="1135"/>
      <c r="OTJ158" s="1135"/>
      <c r="OTK158" s="1135"/>
      <c r="OTL158" s="1135"/>
      <c r="OTM158" s="1135"/>
      <c r="OTN158" s="1135"/>
      <c r="OTO158" s="1135"/>
      <c r="OTP158" s="1135"/>
      <c r="OTQ158" s="1135"/>
      <c r="OTR158" s="1135"/>
      <c r="OTS158" s="1135"/>
      <c r="OTT158" s="1135"/>
      <c r="OTU158" s="1135"/>
      <c r="OTV158" s="1135"/>
      <c r="OTW158" s="1135"/>
      <c r="OTX158" s="1135"/>
      <c r="OTY158" s="1135"/>
      <c r="OTZ158" s="1135"/>
      <c r="OUA158" s="1135"/>
      <c r="OUB158" s="1135"/>
      <c r="OUC158" s="1135"/>
      <c r="OUD158" s="1135"/>
      <c r="OUE158" s="1135"/>
      <c r="OUF158" s="1135"/>
      <c r="OUG158" s="1135"/>
      <c r="OUH158" s="1135"/>
      <c r="OUI158" s="1135"/>
      <c r="OUJ158" s="1135"/>
      <c r="OUK158" s="1135"/>
      <c r="OUL158" s="1135"/>
      <c r="OUM158" s="1135"/>
      <c r="OUN158" s="1135"/>
      <c r="OUO158" s="1135"/>
      <c r="OUP158" s="1135"/>
      <c r="OUQ158" s="1135"/>
      <c r="OUR158" s="1135"/>
      <c r="OUS158" s="1135"/>
      <c r="OUT158" s="1135"/>
      <c r="OUU158" s="1135"/>
      <c r="OUV158" s="1135"/>
      <c r="OUW158" s="1135"/>
      <c r="OUX158" s="1135"/>
      <c r="OUY158" s="1135"/>
      <c r="OUZ158" s="1135"/>
      <c r="OVA158" s="1135"/>
      <c r="OVB158" s="1135"/>
      <c r="OVC158" s="1135"/>
      <c r="OVD158" s="1135"/>
      <c r="OVE158" s="1135"/>
      <c r="OVF158" s="1135"/>
      <c r="OVG158" s="1135"/>
      <c r="OVH158" s="1135"/>
      <c r="OVI158" s="1135"/>
      <c r="OVJ158" s="1135"/>
      <c r="OVK158" s="1135"/>
      <c r="OVL158" s="1135"/>
      <c r="OVM158" s="1135"/>
      <c r="OVN158" s="1135"/>
      <c r="OVO158" s="1135"/>
      <c r="OVP158" s="1135"/>
      <c r="OVQ158" s="1135"/>
      <c r="OVR158" s="1135"/>
      <c r="OVS158" s="1135"/>
      <c r="OVT158" s="1135"/>
      <c r="OVU158" s="1135"/>
      <c r="OVV158" s="1135"/>
      <c r="OVW158" s="1135"/>
      <c r="OVX158" s="1135"/>
      <c r="OVY158" s="1135"/>
      <c r="OVZ158" s="1135"/>
      <c r="OWA158" s="1135"/>
      <c r="OWB158" s="1135"/>
      <c r="OWC158" s="1135"/>
      <c r="OWD158" s="1135"/>
      <c r="OWE158" s="1135"/>
      <c r="OWF158" s="1135"/>
      <c r="OWG158" s="1135"/>
      <c r="OWH158" s="1135"/>
      <c r="OWI158" s="1135"/>
      <c r="OWJ158" s="1135"/>
      <c r="OWK158" s="1135"/>
      <c r="OWL158" s="1135"/>
      <c r="OWM158" s="1135"/>
      <c r="OWN158" s="1135"/>
      <c r="OWO158" s="1135"/>
      <c r="OWP158" s="1135"/>
      <c r="OWQ158" s="1135"/>
      <c r="OWR158" s="1135"/>
      <c r="OWS158" s="1135"/>
      <c r="OWT158" s="1135"/>
      <c r="OWU158" s="1135"/>
      <c r="OWV158" s="1135"/>
      <c r="OWW158" s="1135"/>
      <c r="OWX158" s="1135"/>
      <c r="OWY158" s="1135"/>
      <c r="OWZ158" s="1135"/>
      <c r="OXA158" s="1135"/>
      <c r="OXB158" s="1135"/>
      <c r="OXC158" s="1135"/>
      <c r="OXD158" s="1135"/>
      <c r="OXE158" s="1135"/>
      <c r="OXF158" s="1135"/>
      <c r="OXG158" s="1135"/>
      <c r="OXH158" s="1135"/>
      <c r="OXI158" s="1135"/>
      <c r="OXJ158" s="1135"/>
      <c r="OXK158" s="1135"/>
      <c r="OXL158" s="1135"/>
      <c r="OXM158" s="1135"/>
      <c r="OXN158" s="1135"/>
      <c r="OXO158" s="1135"/>
      <c r="OXP158" s="1135"/>
      <c r="OXQ158" s="1135"/>
      <c r="OXR158" s="1135"/>
      <c r="OXS158" s="1135"/>
      <c r="OXT158" s="1135"/>
      <c r="OXU158" s="1135"/>
      <c r="OXV158" s="1135"/>
      <c r="OXW158" s="1135"/>
      <c r="OXX158" s="1135"/>
      <c r="OXY158" s="1135"/>
      <c r="OXZ158" s="1135"/>
      <c r="OYA158" s="1135"/>
      <c r="OYB158" s="1135"/>
      <c r="OYC158" s="1135"/>
      <c r="OYD158" s="1135"/>
      <c r="OYE158" s="1135"/>
      <c r="OYF158" s="1135"/>
      <c r="OYG158" s="1135"/>
      <c r="OYH158" s="1135"/>
      <c r="OYI158" s="1135"/>
      <c r="OYJ158" s="1135"/>
      <c r="OYK158" s="1135"/>
      <c r="OYL158" s="1135"/>
      <c r="OYM158" s="1135"/>
      <c r="OYN158" s="1135"/>
      <c r="OYO158" s="1135"/>
      <c r="OYP158" s="1135"/>
      <c r="OYQ158" s="1135"/>
      <c r="OYR158" s="1135"/>
      <c r="OYS158" s="1135"/>
      <c r="OYT158" s="1135"/>
      <c r="OYU158" s="1135"/>
      <c r="OYV158" s="1135"/>
      <c r="OYW158" s="1135"/>
      <c r="OYX158" s="1135"/>
      <c r="OYY158" s="1135"/>
      <c r="OYZ158" s="1135"/>
      <c r="OZA158" s="1135"/>
      <c r="OZB158" s="1135"/>
      <c r="OZC158" s="1135"/>
      <c r="OZD158" s="1135"/>
      <c r="OZE158" s="1135"/>
      <c r="OZF158" s="1135"/>
      <c r="OZG158" s="1135"/>
      <c r="OZH158" s="1135"/>
      <c r="OZI158" s="1135"/>
      <c r="OZJ158" s="1135"/>
      <c r="OZK158" s="1135"/>
      <c r="OZL158" s="1135"/>
      <c r="OZM158" s="1135"/>
      <c r="OZN158" s="1135"/>
      <c r="OZO158" s="1135"/>
      <c r="OZP158" s="1135"/>
      <c r="OZQ158" s="1135"/>
      <c r="OZR158" s="1135"/>
      <c r="OZS158" s="1135"/>
      <c r="OZT158" s="1135"/>
      <c r="OZU158" s="1135"/>
      <c r="OZV158" s="1135"/>
      <c r="OZW158" s="1135"/>
      <c r="OZX158" s="1135"/>
      <c r="OZY158" s="1135"/>
      <c r="OZZ158" s="1135"/>
      <c r="PAA158" s="1135"/>
      <c r="PAB158" s="1135"/>
      <c r="PAC158" s="1135"/>
      <c r="PAD158" s="1135"/>
      <c r="PAE158" s="1135"/>
      <c r="PAF158" s="1135"/>
      <c r="PAG158" s="1135"/>
      <c r="PAH158" s="1135"/>
      <c r="PAI158" s="1135"/>
      <c r="PAJ158" s="1135"/>
      <c r="PAK158" s="1135"/>
      <c r="PAL158" s="1135"/>
      <c r="PAM158" s="1135"/>
      <c r="PAN158" s="1135"/>
      <c r="PAO158" s="1135"/>
      <c r="PAP158" s="1135"/>
      <c r="PAQ158" s="1135"/>
      <c r="PAR158" s="1135"/>
      <c r="PAS158" s="1135"/>
      <c r="PAT158" s="1135"/>
      <c r="PAU158" s="1135"/>
      <c r="PAV158" s="1135"/>
      <c r="PAW158" s="1135"/>
      <c r="PAX158" s="1135"/>
      <c r="PAY158" s="1135"/>
      <c r="PAZ158" s="1135"/>
      <c r="PBA158" s="1135"/>
      <c r="PBB158" s="1135"/>
      <c r="PBC158" s="1135"/>
      <c r="PBD158" s="1135"/>
      <c r="PBE158" s="1135"/>
      <c r="PBF158" s="1135"/>
      <c r="PBG158" s="1135"/>
      <c r="PBH158" s="1135"/>
      <c r="PBI158" s="1135"/>
      <c r="PBJ158" s="1135"/>
      <c r="PBK158" s="1135"/>
      <c r="PBL158" s="1135"/>
      <c r="PBM158" s="1135"/>
      <c r="PBN158" s="1135"/>
      <c r="PBO158" s="1135"/>
      <c r="PBP158" s="1135"/>
      <c r="PBQ158" s="1135"/>
      <c r="PBR158" s="1135"/>
      <c r="PBS158" s="1135"/>
      <c r="PBT158" s="1135"/>
      <c r="PBU158" s="1135"/>
      <c r="PBV158" s="1135"/>
      <c r="PBW158" s="1135"/>
      <c r="PBX158" s="1135"/>
      <c r="PBY158" s="1135"/>
      <c r="PBZ158" s="1135"/>
      <c r="PCA158" s="1135"/>
      <c r="PCB158" s="1135"/>
      <c r="PCC158" s="1135"/>
      <c r="PCD158" s="1135"/>
      <c r="PCE158" s="1135"/>
      <c r="PCF158" s="1135"/>
      <c r="PCG158" s="1135"/>
      <c r="PCH158" s="1135"/>
      <c r="PCI158" s="1135"/>
      <c r="PCJ158" s="1135"/>
      <c r="PCK158" s="1135"/>
      <c r="PCL158" s="1135"/>
      <c r="PCM158" s="1135"/>
      <c r="PCN158" s="1135"/>
      <c r="PCO158" s="1135"/>
      <c r="PCP158" s="1135"/>
      <c r="PCQ158" s="1135"/>
      <c r="PCR158" s="1135"/>
      <c r="PCS158" s="1135"/>
      <c r="PCT158" s="1135"/>
      <c r="PCU158" s="1135"/>
      <c r="PCV158" s="1135"/>
      <c r="PCW158" s="1135"/>
      <c r="PCX158" s="1135"/>
      <c r="PCY158" s="1135"/>
      <c r="PCZ158" s="1135"/>
      <c r="PDA158" s="1135"/>
      <c r="PDB158" s="1135"/>
      <c r="PDC158" s="1135"/>
      <c r="PDD158" s="1135"/>
      <c r="PDE158" s="1135"/>
      <c r="PDF158" s="1135"/>
      <c r="PDG158" s="1135"/>
      <c r="PDH158" s="1135"/>
      <c r="PDI158" s="1135"/>
      <c r="PDJ158" s="1135"/>
      <c r="PDK158" s="1135"/>
      <c r="PDL158" s="1135"/>
      <c r="PDM158" s="1135"/>
      <c r="PDN158" s="1135"/>
      <c r="PDO158" s="1135"/>
      <c r="PDP158" s="1135"/>
      <c r="PDQ158" s="1135"/>
      <c r="PDR158" s="1135"/>
      <c r="PDS158" s="1135"/>
      <c r="PDT158" s="1135"/>
      <c r="PDU158" s="1135"/>
      <c r="PDV158" s="1135"/>
      <c r="PDW158" s="1135"/>
      <c r="PDX158" s="1135"/>
      <c r="PDY158" s="1135"/>
      <c r="PDZ158" s="1135"/>
      <c r="PEA158" s="1135"/>
      <c r="PEB158" s="1135"/>
      <c r="PEC158" s="1135"/>
      <c r="PED158" s="1135"/>
      <c r="PEE158" s="1135"/>
      <c r="PEF158" s="1135"/>
      <c r="PEG158" s="1135"/>
      <c r="PEH158" s="1135"/>
      <c r="PEI158" s="1135"/>
      <c r="PEJ158" s="1135"/>
      <c r="PEK158" s="1135"/>
      <c r="PEL158" s="1135"/>
      <c r="PEM158" s="1135"/>
      <c r="PEN158" s="1135"/>
      <c r="PEO158" s="1135"/>
      <c r="PEP158" s="1135"/>
      <c r="PEQ158" s="1135"/>
      <c r="PER158" s="1135"/>
      <c r="PES158" s="1135"/>
      <c r="PET158" s="1135"/>
      <c r="PEU158" s="1135"/>
      <c r="PEV158" s="1135"/>
      <c r="PEW158" s="1135"/>
      <c r="PEX158" s="1135"/>
      <c r="PEY158" s="1135"/>
      <c r="PEZ158" s="1135"/>
      <c r="PFA158" s="1135"/>
      <c r="PFB158" s="1135"/>
      <c r="PFC158" s="1135"/>
      <c r="PFD158" s="1135"/>
      <c r="PFE158" s="1135"/>
      <c r="PFF158" s="1135"/>
      <c r="PFG158" s="1135"/>
      <c r="PFH158" s="1135"/>
      <c r="PFI158" s="1135"/>
      <c r="PFJ158" s="1135"/>
      <c r="PFK158" s="1135"/>
      <c r="PFL158" s="1135"/>
      <c r="PFM158" s="1135"/>
      <c r="PFN158" s="1135"/>
      <c r="PFO158" s="1135"/>
      <c r="PFP158" s="1135"/>
      <c r="PFQ158" s="1135"/>
      <c r="PFR158" s="1135"/>
      <c r="PFS158" s="1135"/>
      <c r="PFT158" s="1135"/>
      <c r="PFU158" s="1135"/>
      <c r="PFV158" s="1135"/>
      <c r="PFW158" s="1135"/>
      <c r="PFX158" s="1135"/>
      <c r="PFY158" s="1135"/>
      <c r="PFZ158" s="1135"/>
      <c r="PGA158" s="1135"/>
      <c r="PGB158" s="1135"/>
      <c r="PGC158" s="1135"/>
      <c r="PGD158" s="1135"/>
      <c r="PGE158" s="1135"/>
      <c r="PGF158" s="1135"/>
      <c r="PGG158" s="1135"/>
      <c r="PGH158" s="1135"/>
      <c r="PGI158" s="1135"/>
      <c r="PGJ158" s="1135"/>
      <c r="PGK158" s="1135"/>
      <c r="PGL158" s="1135"/>
      <c r="PGM158" s="1135"/>
      <c r="PGN158" s="1135"/>
      <c r="PGO158" s="1135"/>
      <c r="PGP158" s="1135"/>
      <c r="PGQ158" s="1135"/>
      <c r="PGR158" s="1135"/>
      <c r="PGS158" s="1135"/>
      <c r="PGT158" s="1135"/>
      <c r="PGU158" s="1135"/>
      <c r="PGV158" s="1135"/>
      <c r="PGW158" s="1135"/>
      <c r="PGX158" s="1135"/>
      <c r="PGY158" s="1135"/>
      <c r="PGZ158" s="1135"/>
      <c r="PHA158" s="1135"/>
      <c r="PHB158" s="1135"/>
      <c r="PHC158" s="1135"/>
      <c r="PHD158" s="1135"/>
      <c r="PHE158" s="1135"/>
      <c r="PHF158" s="1135"/>
      <c r="PHG158" s="1135"/>
      <c r="PHH158" s="1135"/>
      <c r="PHI158" s="1135"/>
      <c r="PHJ158" s="1135"/>
      <c r="PHK158" s="1135"/>
      <c r="PHL158" s="1135"/>
      <c r="PHM158" s="1135"/>
      <c r="PHN158" s="1135"/>
      <c r="PHO158" s="1135"/>
      <c r="PHP158" s="1135"/>
      <c r="PHQ158" s="1135"/>
      <c r="PHR158" s="1135"/>
      <c r="PHS158" s="1135"/>
      <c r="PHT158" s="1135"/>
      <c r="PHU158" s="1135"/>
      <c r="PHV158" s="1135"/>
      <c r="PHW158" s="1135"/>
      <c r="PHX158" s="1135"/>
      <c r="PHY158" s="1135"/>
      <c r="PHZ158" s="1135"/>
      <c r="PIA158" s="1135"/>
      <c r="PIB158" s="1135"/>
      <c r="PIC158" s="1135"/>
      <c r="PID158" s="1135"/>
      <c r="PIE158" s="1135"/>
      <c r="PIF158" s="1135"/>
      <c r="PIG158" s="1135"/>
      <c r="PIH158" s="1135"/>
      <c r="PII158" s="1135"/>
      <c r="PIJ158" s="1135"/>
      <c r="PIK158" s="1135"/>
      <c r="PIL158" s="1135"/>
      <c r="PIM158" s="1135"/>
      <c r="PIN158" s="1135"/>
      <c r="PIO158" s="1135"/>
      <c r="PIP158" s="1135"/>
      <c r="PIQ158" s="1135"/>
      <c r="PIR158" s="1135"/>
      <c r="PIS158" s="1135"/>
      <c r="PIT158" s="1135"/>
      <c r="PIU158" s="1135"/>
      <c r="PIV158" s="1135"/>
      <c r="PIW158" s="1135"/>
      <c r="PIX158" s="1135"/>
      <c r="PIY158" s="1135"/>
      <c r="PIZ158" s="1135"/>
      <c r="PJA158" s="1135"/>
      <c r="PJB158" s="1135"/>
      <c r="PJC158" s="1135"/>
      <c r="PJD158" s="1135"/>
      <c r="PJE158" s="1135"/>
      <c r="PJF158" s="1135"/>
      <c r="PJG158" s="1135"/>
      <c r="PJH158" s="1135"/>
      <c r="PJI158" s="1135"/>
      <c r="PJJ158" s="1135"/>
      <c r="PJK158" s="1135"/>
      <c r="PJL158" s="1135"/>
      <c r="PJM158" s="1135"/>
      <c r="PJN158" s="1135"/>
      <c r="PJO158" s="1135"/>
      <c r="PJP158" s="1135"/>
      <c r="PJQ158" s="1135"/>
      <c r="PJR158" s="1135"/>
      <c r="PJS158" s="1135"/>
      <c r="PJT158" s="1135"/>
      <c r="PJU158" s="1135"/>
      <c r="PJV158" s="1135"/>
      <c r="PJW158" s="1135"/>
      <c r="PJX158" s="1135"/>
      <c r="PJY158" s="1135"/>
      <c r="PJZ158" s="1135"/>
      <c r="PKA158" s="1135"/>
      <c r="PKB158" s="1135"/>
      <c r="PKC158" s="1135"/>
      <c r="PKD158" s="1135"/>
      <c r="PKE158" s="1135"/>
      <c r="PKF158" s="1135"/>
      <c r="PKG158" s="1135"/>
      <c r="PKH158" s="1135"/>
      <c r="PKI158" s="1135"/>
      <c r="PKJ158" s="1135"/>
      <c r="PKK158" s="1135"/>
      <c r="PKL158" s="1135"/>
      <c r="PKM158" s="1135"/>
      <c r="PKN158" s="1135"/>
      <c r="PKO158" s="1135"/>
      <c r="PKP158" s="1135"/>
      <c r="PKQ158" s="1135"/>
      <c r="PKR158" s="1135"/>
      <c r="PKS158" s="1135"/>
      <c r="PKT158" s="1135"/>
      <c r="PKU158" s="1135"/>
      <c r="PKV158" s="1135"/>
      <c r="PKW158" s="1135"/>
      <c r="PKX158" s="1135"/>
      <c r="PKY158" s="1135"/>
      <c r="PKZ158" s="1135"/>
      <c r="PLA158" s="1135"/>
      <c r="PLB158" s="1135"/>
      <c r="PLC158" s="1135"/>
      <c r="PLD158" s="1135"/>
      <c r="PLE158" s="1135"/>
      <c r="PLF158" s="1135"/>
      <c r="PLG158" s="1135"/>
      <c r="PLH158" s="1135"/>
      <c r="PLI158" s="1135"/>
      <c r="PLJ158" s="1135"/>
      <c r="PLK158" s="1135"/>
      <c r="PLL158" s="1135"/>
      <c r="PLM158" s="1135"/>
      <c r="PLN158" s="1135"/>
      <c r="PLO158" s="1135"/>
      <c r="PLP158" s="1135"/>
      <c r="PLQ158" s="1135"/>
      <c r="PLR158" s="1135"/>
      <c r="PLS158" s="1135"/>
      <c r="PLT158" s="1135"/>
      <c r="PLU158" s="1135"/>
      <c r="PLV158" s="1135"/>
      <c r="PLW158" s="1135"/>
      <c r="PLX158" s="1135"/>
      <c r="PLY158" s="1135"/>
      <c r="PLZ158" s="1135"/>
      <c r="PMA158" s="1135"/>
      <c r="PMB158" s="1135"/>
      <c r="PMC158" s="1135"/>
      <c r="PMD158" s="1135"/>
      <c r="PME158" s="1135"/>
      <c r="PMF158" s="1135"/>
      <c r="PMG158" s="1135"/>
      <c r="PMH158" s="1135"/>
      <c r="PMI158" s="1135"/>
      <c r="PMJ158" s="1135"/>
      <c r="PMK158" s="1135"/>
      <c r="PML158" s="1135"/>
      <c r="PMM158" s="1135"/>
      <c r="PMN158" s="1135"/>
      <c r="PMO158" s="1135"/>
      <c r="PMP158" s="1135"/>
      <c r="PMQ158" s="1135"/>
      <c r="PMR158" s="1135"/>
      <c r="PMS158" s="1135"/>
      <c r="PMT158" s="1135"/>
      <c r="PMU158" s="1135"/>
      <c r="PMV158" s="1135"/>
      <c r="PMW158" s="1135"/>
      <c r="PMX158" s="1135"/>
      <c r="PMY158" s="1135"/>
      <c r="PMZ158" s="1135"/>
      <c r="PNA158" s="1135"/>
      <c r="PNB158" s="1135"/>
      <c r="PNC158" s="1135"/>
      <c r="PND158" s="1135"/>
      <c r="PNE158" s="1135"/>
      <c r="PNF158" s="1135"/>
      <c r="PNG158" s="1135"/>
      <c r="PNH158" s="1135"/>
      <c r="PNI158" s="1135"/>
      <c r="PNJ158" s="1135"/>
      <c r="PNK158" s="1135"/>
      <c r="PNL158" s="1135"/>
      <c r="PNM158" s="1135"/>
      <c r="PNN158" s="1135"/>
      <c r="PNO158" s="1135"/>
      <c r="PNP158" s="1135"/>
      <c r="PNQ158" s="1135"/>
      <c r="PNR158" s="1135"/>
      <c r="PNS158" s="1135"/>
      <c r="PNT158" s="1135"/>
      <c r="PNU158" s="1135"/>
      <c r="PNV158" s="1135"/>
      <c r="PNW158" s="1135"/>
      <c r="PNX158" s="1135"/>
      <c r="PNY158" s="1135"/>
      <c r="PNZ158" s="1135"/>
      <c r="POA158" s="1135"/>
      <c r="POB158" s="1135"/>
      <c r="POC158" s="1135"/>
      <c r="POD158" s="1135"/>
      <c r="POE158" s="1135"/>
      <c r="POF158" s="1135"/>
      <c r="POG158" s="1135"/>
      <c r="POH158" s="1135"/>
      <c r="POI158" s="1135"/>
      <c r="POJ158" s="1135"/>
      <c r="POK158" s="1135"/>
      <c r="POL158" s="1135"/>
      <c r="POM158" s="1135"/>
      <c r="PON158" s="1135"/>
      <c r="POO158" s="1135"/>
      <c r="POP158" s="1135"/>
      <c r="POQ158" s="1135"/>
      <c r="POR158" s="1135"/>
      <c r="POS158" s="1135"/>
      <c r="POT158" s="1135"/>
      <c r="POU158" s="1135"/>
      <c r="POV158" s="1135"/>
      <c r="POW158" s="1135"/>
      <c r="POX158" s="1135"/>
      <c r="POY158" s="1135"/>
      <c r="POZ158" s="1135"/>
      <c r="PPA158" s="1135"/>
      <c r="PPB158" s="1135"/>
      <c r="PPC158" s="1135"/>
      <c r="PPD158" s="1135"/>
      <c r="PPE158" s="1135"/>
      <c r="PPF158" s="1135"/>
      <c r="PPG158" s="1135"/>
      <c r="PPH158" s="1135"/>
      <c r="PPI158" s="1135"/>
      <c r="PPJ158" s="1135"/>
      <c r="PPK158" s="1135"/>
      <c r="PPL158" s="1135"/>
      <c r="PPM158" s="1135"/>
      <c r="PPN158" s="1135"/>
      <c r="PPO158" s="1135"/>
      <c r="PPP158" s="1135"/>
      <c r="PPQ158" s="1135"/>
      <c r="PPR158" s="1135"/>
      <c r="PPS158" s="1135"/>
      <c r="PPT158" s="1135"/>
      <c r="PPU158" s="1135"/>
      <c r="PPV158" s="1135"/>
      <c r="PPW158" s="1135"/>
      <c r="PPX158" s="1135"/>
      <c r="PPY158" s="1135"/>
      <c r="PPZ158" s="1135"/>
      <c r="PQA158" s="1135"/>
      <c r="PQB158" s="1135"/>
      <c r="PQC158" s="1135"/>
      <c r="PQD158" s="1135"/>
      <c r="PQE158" s="1135"/>
      <c r="PQF158" s="1135"/>
      <c r="PQG158" s="1135"/>
      <c r="PQH158" s="1135"/>
      <c r="PQI158" s="1135"/>
      <c r="PQJ158" s="1135"/>
      <c r="PQK158" s="1135"/>
      <c r="PQL158" s="1135"/>
      <c r="PQM158" s="1135"/>
      <c r="PQN158" s="1135"/>
      <c r="PQO158" s="1135"/>
      <c r="PQP158" s="1135"/>
      <c r="PQQ158" s="1135"/>
      <c r="PQR158" s="1135"/>
      <c r="PQS158" s="1135"/>
      <c r="PQT158" s="1135"/>
      <c r="PQU158" s="1135"/>
      <c r="PQV158" s="1135"/>
      <c r="PQW158" s="1135"/>
      <c r="PQX158" s="1135"/>
      <c r="PQY158" s="1135"/>
      <c r="PQZ158" s="1135"/>
      <c r="PRA158" s="1135"/>
      <c r="PRB158" s="1135"/>
      <c r="PRC158" s="1135"/>
      <c r="PRD158" s="1135"/>
      <c r="PRE158" s="1135"/>
      <c r="PRF158" s="1135"/>
      <c r="PRG158" s="1135"/>
      <c r="PRH158" s="1135"/>
      <c r="PRI158" s="1135"/>
      <c r="PRJ158" s="1135"/>
      <c r="PRK158" s="1135"/>
      <c r="PRL158" s="1135"/>
      <c r="PRM158" s="1135"/>
      <c r="PRN158" s="1135"/>
      <c r="PRO158" s="1135"/>
      <c r="PRP158" s="1135"/>
      <c r="PRQ158" s="1135"/>
      <c r="PRR158" s="1135"/>
      <c r="PRS158" s="1135"/>
      <c r="PRT158" s="1135"/>
      <c r="PRU158" s="1135"/>
      <c r="PRV158" s="1135"/>
      <c r="PRW158" s="1135"/>
      <c r="PRX158" s="1135"/>
      <c r="PRY158" s="1135"/>
      <c r="PRZ158" s="1135"/>
      <c r="PSA158" s="1135"/>
      <c r="PSB158" s="1135"/>
      <c r="PSC158" s="1135"/>
      <c r="PSD158" s="1135"/>
      <c r="PSE158" s="1135"/>
      <c r="PSF158" s="1135"/>
      <c r="PSG158" s="1135"/>
      <c r="PSH158" s="1135"/>
      <c r="PSI158" s="1135"/>
      <c r="PSJ158" s="1135"/>
      <c r="PSK158" s="1135"/>
      <c r="PSL158" s="1135"/>
      <c r="PSM158" s="1135"/>
      <c r="PSN158" s="1135"/>
      <c r="PSO158" s="1135"/>
      <c r="PSP158" s="1135"/>
      <c r="PSQ158" s="1135"/>
      <c r="PSR158" s="1135"/>
      <c r="PSS158" s="1135"/>
      <c r="PST158" s="1135"/>
      <c r="PSU158" s="1135"/>
      <c r="PSV158" s="1135"/>
      <c r="PSW158" s="1135"/>
      <c r="PSX158" s="1135"/>
      <c r="PSY158" s="1135"/>
      <c r="PSZ158" s="1135"/>
      <c r="PTA158" s="1135"/>
      <c r="PTB158" s="1135"/>
      <c r="PTC158" s="1135"/>
      <c r="PTD158" s="1135"/>
      <c r="PTE158" s="1135"/>
      <c r="PTF158" s="1135"/>
      <c r="PTG158" s="1135"/>
      <c r="PTH158" s="1135"/>
      <c r="PTI158" s="1135"/>
      <c r="PTJ158" s="1135"/>
      <c r="PTK158" s="1135"/>
      <c r="PTL158" s="1135"/>
      <c r="PTM158" s="1135"/>
      <c r="PTN158" s="1135"/>
      <c r="PTO158" s="1135"/>
      <c r="PTP158" s="1135"/>
      <c r="PTQ158" s="1135"/>
      <c r="PTR158" s="1135"/>
      <c r="PTS158" s="1135"/>
      <c r="PTT158" s="1135"/>
      <c r="PTU158" s="1135"/>
      <c r="PTV158" s="1135"/>
      <c r="PTW158" s="1135"/>
      <c r="PTX158" s="1135"/>
      <c r="PTY158" s="1135"/>
      <c r="PTZ158" s="1135"/>
      <c r="PUA158" s="1135"/>
      <c r="PUB158" s="1135"/>
      <c r="PUC158" s="1135"/>
      <c r="PUD158" s="1135"/>
      <c r="PUE158" s="1135"/>
      <c r="PUF158" s="1135"/>
      <c r="PUG158" s="1135"/>
      <c r="PUH158" s="1135"/>
      <c r="PUI158" s="1135"/>
      <c r="PUJ158" s="1135"/>
      <c r="PUK158" s="1135"/>
      <c r="PUL158" s="1135"/>
      <c r="PUM158" s="1135"/>
      <c r="PUN158" s="1135"/>
      <c r="PUO158" s="1135"/>
      <c r="PUP158" s="1135"/>
      <c r="PUQ158" s="1135"/>
      <c r="PUR158" s="1135"/>
      <c r="PUS158" s="1135"/>
      <c r="PUT158" s="1135"/>
      <c r="PUU158" s="1135"/>
      <c r="PUV158" s="1135"/>
      <c r="PUW158" s="1135"/>
      <c r="PUX158" s="1135"/>
      <c r="PUY158" s="1135"/>
      <c r="PUZ158" s="1135"/>
      <c r="PVA158" s="1135"/>
      <c r="PVB158" s="1135"/>
      <c r="PVC158" s="1135"/>
      <c r="PVD158" s="1135"/>
      <c r="PVE158" s="1135"/>
      <c r="PVF158" s="1135"/>
      <c r="PVG158" s="1135"/>
      <c r="PVH158" s="1135"/>
      <c r="PVI158" s="1135"/>
      <c r="PVJ158" s="1135"/>
      <c r="PVK158" s="1135"/>
      <c r="PVL158" s="1135"/>
      <c r="PVM158" s="1135"/>
      <c r="PVN158" s="1135"/>
      <c r="PVO158" s="1135"/>
      <c r="PVP158" s="1135"/>
      <c r="PVQ158" s="1135"/>
      <c r="PVR158" s="1135"/>
      <c r="PVS158" s="1135"/>
      <c r="PVT158" s="1135"/>
      <c r="PVU158" s="1135"/>
      <c r="PVV158" s="1135"/>
      <c r="PVW158" s="1135"/>
      <c r="PVX158" s="1135"/>
      <c r="PVY158" s="1135"/>
      <c r="PVZ158" s="1135"/>
      <c r="PWA158" s="1135"/>
      <c r="PWB158" s="1135"/>
      <c r="PWC158" s="1135"/>
      <c r="PWD158" s="1135"/>
      <c r="PWE158" s="1135"/>
      <c r="PWF158" s="1135"/>
      <c r="PWG158" s="1135"/>
      <c r="PWH158" s="1135"/>
      <c r="PWI158" s="1135"/>
      <c r="PWJ158" s="1135"/>
      <c r="PWK158" s="1135"/>
      <c r="PWL158" s="1135"/>
      <c r="PWM158" s="1135"/>
      <c r="PWN158" s="1135"/>
      <c r="PWO158" s="1135"/>
      <c r="PWP158" s="1135"/>
      <c r="PWQ158" s="1135"/>
      <c r="PWR158" s="1135"/>
      <c r="PWS158" s="1135"/>
      <c r="PWT158" s="1135"/>
      <c r="PWU158" s="1135"/>
      <c r="PWV158" s="1135"/>
      <c r="PWW158" s="1135"/>
      <c r="PWX158" s="1135"/>
      <c r="PWY158" s="1135"/>
      <c r="PWZ158" s="1135"/>
      <c r="PXA158" s="1135"/>
      <c r="PXB158" s="1135"/>
      <c r="PXC158" s="1135"/>
      <c r="PXD158" s="1135"/>
      <c r="PXE158" s="1135"/>
      <c r="PXF158" s="1135"/>
      <c r="PXG158" s="1135"/>
      <c r="PXH158" s="1135"/>
      <c r="PXI158" s="1135"/>
      <c r="PXJ158" s="1135"/>
      <c r="PXK158" s="1135"/>
      <c r="PXL158" s="1135"/>
      <c r="PXM158" s="1135"/>
      <c r="PXN158" s="1135"/>
      <c r="PXO158" s="1135"/>
      <c r="PXP158" s="1135"/>
      <c r="PXQ158" s="1135"/>
      <c r="PXR158" s="1135"/>
      <c r="PXS158" s="1135"/>
      <c r="PXT158" s="1135"/>
      <c r="PXU158" s="1135"/>
      <c r="PXV158" s="1135"/>
      <c r="PXW158" s="1135"/>
      <c r="PXX158" s="1135"/>
      <c r="PXY158" s="1135"/>
      <c r="PXZ158" s="1135"/>
      <c r="PYA158" s="1135"/>
      <c r="PYB158" s="1135"/>
      <c r="PYC158" s="1135"/>
      <c r="PYD158" s="1135"/>
      <c r="PYE158" s="1135"/>
      <c r="PYF158" s="1135"/>
      <c r="PYG158" s="1135"/>
      <c r="PYH158" s="1135"/>
      <c r="PYI158" s="1135"/>
      <c r="PYJ158" s="1135"/>
      <c r="PYK158" s="1135"/>
      <c r="PYL158" s="1135"/>
      <c r="PYM158" s="1135"/>
      <c r="PYN158" s="1135"/>
      <c r="PYO158" s="1135"/>
      <c r="PYP158" s="1135"/>
      <c r="PYQ158" s="1135"/>
      <c r="PYR158" s="1135"/>
      <c r="PYS158" s="1135"/>
      <c r="PYT158" s="1135"/>
      <c r="PYU158" s="1135"/>
      <c r="PYV158" s="1135"/>
      <c r="PYW158" s="1135"/>
      <c r="PYX158" s="1135"/>
      <c r="PYY158" s="1135"/>
      <c r="PYZ158" s="1135"/>
      <c r="PZA158" s="1135"/>
      <c r="PZB158" s="1135"/>
      <c r="PZC158" s="1135"/>
      <c r="PZD158" s="1135"/>
      <c r="PZE158" s="1135"/>
      <c r="PZF158" s="1135"/>
      <c r="PZG158" s="1135"/>
      <c r="PZH158" s="1135"/>
      <c r="PZI158" s="1135"/>
      <c r="PZJ158" s="1135"/>
      <c r="PZK158" s="1135"/>
      <c r="PZL158" s="1135"/>
      <c r="PZM158" s="1135"/>
      <c r="PZN158" s="1135"/>
      <c r="PZO158" s="1135"/>
      <c r="PZP158" s="1135"/>
      <c r="PZQ158" s="1135"/>
      <c r="PZR158" s="1135"/>
      <c r="PZS158" s="1135"/>
      <c r="PZT158" s="1135"/>
      <c r="PZU158" s="1135"/>
      <c r="PZV158" s="1135"/>
      <c r="PZW158" s="1135"/>
      <c r="PZX158" s="1135"/>
      <c r="PZY158" s="1135"/>
      <c r="PZZ158" s="1135"/>
      <c r="QAA158" s="1135"/>
      <c r="QAB158" s="1135"/>
      <c r="QAC158" s="1135"/>
      <c r="QAD158" s="1135"/>
      <c r="QAE158" s="1135"/>
      <c r="QAF158" s="1135"/>
      <c r="QAG158" s="1135"/>
      <c r="QAH158" s="1135"/>
      <c r="QAI158" s="1135"/>
      <c r="QAJ158" s="1135"/>
      <c r="QAK158" s="1135"/>
      <c r="QAL158" s="1135"/>
      <c r="QAM158" s="1135"/>
      <c r="QAN158" s="1135"/>
      <c r="QAO158" s="1135"/>
      <c r="QAP158" s="1135"/>
      <c r="QAQ158" s="1135"/>
      <c r="QAR158" s="1135"/>
      <c r="QAS158" s="1135"/>
      <c r="QAT158" s="1135"/>
      <c r="QAU158" s="1135"/>
      <c r="QAV158" s="1135"/>
      <c r="QAW158" s="1135"/>
      <c r="QAX158" s="1135"/>
      <c r="QAY158" s="1135"/>
      <c r="QAZ158" s="1135"/>
      <c r="QBA158" s="1135"/>
      <c r="QBB158" s="1135"/>
      <c r="QBC158" s="1135"/>
      <c r="QBD158" s="1135"/>
      <c r="QBE158" s="1135"/>
      <c r="QBF158" s="1135"/>
      <c r="QBG158" s="1135"/>
      <c r="QBH158" s="1135"/>
      <c r="QBI158" s="1135"/>
      <c r="QBJ158" s="1135"/>
      <c r="QBK158" s="1135"/>
      <c r="QBL158" s="1135"/>
      <c r="QBM158" s="1135"/>
      <c r="QBN158" s="1135"/>
      <c r="QBO158" s="1135"/>
      <c r="QBP158" s="1135"/>
      <c r="QBQ158" s="1135"/>
      <c r="QBR158" s="1135"/>
      <c r="QBS158" s="1135"/>
      <c r="QBT158" s="1135"/>
      <c r="QBU158" s="1135"/>
      <c r="QBV158" s="1135"/>
      <c r="QBW158" s="1135"/>
      <c r="QBX158" s="1135"/>
      <c r="QBY158" s="1135"/>
      <c r="QBZ158" s="1135"/>
      <c r="QCA158" s="1135"/>
      <c r="QCB158" s="1135"/>
      <c r="QCC158" s="1135"/>
      <c r="QCD158" s="1135"/>
      <c r="QCE158" s="1135"/>
      <c r="QCF158" s="1135"/>
      <c r="QCG158" s="1135"/>
      <c r="QCH158" s="1135"/>
      <c r="QCI158" s="1135"/>
      <c r="QCJ158" s="1135"/>
      <c r="QCK158" s="1135"/>
      <c r="QCL158" s="1135"/>
      <c r="QCM158" s="1135"/>
      <c r="QCN158" s="1135"/>
      <c r="QCO158" s="1135"/>
      <c r="QCP158" s="1135"/>
      <c r="QCQ158" s="1135"/>
      <c r="QCR158" s="1135"/>
      <c r="QCS158" s="1135"/>
      <c r="QCT158" s="1135"/>
      <c r="QCU158" s="1135"/>
      <c r="QCV158" s="1135"/>
      <c r="QCW158" s="1135"/>
      <c r="QCX158" s="1135"/>
      <c r="QCY158" s="1135"/>
      <c r="QCZ158" s="1135"/>
      <c r="QDA158" s="1135"/>
      <c r="QDB158" s="1135"/>
      <c r="QDC158" s="1135"/>
      <c r="QDD158" s="1135"/>
      <c r="QDE158" s="1135"/>
      <c r="QDF158" s="1135"/>
      <c r="QDG158" s="1135"/>
      <c r="QDH158" s="1135"/>
      <c r="QDI158" s="1135"/>
      <c r="QDJ158" s="1135"/>
      <c r="QDK158" s="1135"/>
      <c r="QDL158" s="1135"/>
      <c r="QDM158" s="1135"/>
      <c r="QDN158" s="1135"/>
      <c r="QDO158" s="1135"/>
      <c r="QDP158" s="1135"/>
      <c r="QDQ158" s="1135"/>
      <c r="QDR158" s="1135"/>
      <c r="QDS158" s="1135"/>
      <c r="QDT158" s="1135"/>
      <c r="QDU158" s="1135"/>
      <c r="QDV158" s="1135"/>
      <c r="QDW158" s="1135"/>
      <c r="QDX158" s="1135"/>
      <c r="QDY158" s="1135"/>
      <c r="QDZ158" s="1135"/>
      <c r="QEA158" s="1135"/>
      <c r="QEB158" s="1135"/>
      <c r="QEC158" s="1135"/>
      <c r="QED158" s="1135"/>
      <c r="QEE158" s="1135"/>
      <c r="QEF158" s="1135"/>
      <c r="QEG158" s="1135"/>
      <c r="QEH158" s="1135"/>
      <c r="QEI158" s="1135"/>
      <c r="QEJ158" s="1135"/>
      <c r="QEK158" s="1135"/>
      <c r="QEL158" s="1135"/>
      <c r="QEM158" s="1135"/>
      <c r="QEN158" s="1135"/>
      <c r="QEO158" s="1135"/>
      <c r="QEP158" s="1135"/>
      <c r="QEQ158" s="1135"/>
      <c r="QER158" s="1135"/>
      <c r="QES158" s="1135"/>
      <c r="QET158" s="1135"/>
      <c r="QEU158" s="1135"/>
      <c r="QEV158" s="1135"/>
      <c r="QEW158" s="1135"/>
      <c r="QEX158" s="1135"/>
      <c r="QEY158" s="1135"/>
      <c r="QEZ158" s="1135"/>
      <c r="QFA158" s="1135"/>
      <c r="QFB158" s="1135"/>
      <c r="QFC158" s="1135"/>
      <c r="QFD158" s="1135"/>
      <c r="QFE158" s="1135"/>
      <c r="QFF158" s="1135"/>
      <c r="QFG158" s="1135"/>
      <c r="QFH158" s="1135"/>
      <c r="QFI158" s="1135"/>
      <c r="QFJ158" s="1135"/>
      <c r="QFK158" s="1135"/>
      <c r="QFL158" s="1135"/>
      <c r="QFM158" s="1135"/>
      <c r="QFN158" s="1135"/>
      <c r="QFO158" s="1135"/>
      <c r="QFP158" s="1135"/>
      <c r="QFQ158" s="1135"/>
      <c r="QFR158" s="1135"/>
      <c r="QFS158" s="1135"/>
      <c r="QFT158" s="1135"/>
      <c r="QFU158" s="1135"/>
      <c r="QFV158" s="1135"/>
      <c r="QFW158" s="1135"/>
      <c r="QFX158" s="1135"/>
      <c r="QFY158" s="1135"/>
      <c r="QFZ158" s="1135"/>
      <c r="QGA158" s="1135"/>
      <c r="QGB158" s="1135"/>
      <c r="QGC158" s="1135"/>
      <c r="QGD158" s="1135"/>
      <c r="QGE158" s="1135"/>
      <c r="QGF158" s="1135"/>
      <c r="QGG158" s="1135"/>
      <c r="QGH158" s="1135"/>
      <c r="QGI158" s="1135"/>
      <c r="QGJ158" s="1135"/>
      <c r="QGK158" s="1135"/>
      <c r="QGL158" s="1135"/>
      <c r="QGM158" s="1135"/>
      <c r="QGN158" s="1135"/>
      <c r="QGO158" s="1135"/>
      <c r="QGP158" s="1135"/>
      <c r="QGQ158" s="1135"/>
      <c r="QGR158" s="1135"/>
      <c r="QGS158" s="1135"/>
      <c r="QGT158" s="1135"/>
      <c r="QGU158" s="1135"/>
      <c r="QGV158" s="1135"/>
      <c r="QGW158" s="1135"/>
      <c r="QGX158" s="1135"/>
      <c r="QGY158" s="1135"/>
      <c r="QGZ158" s="1135"/>
      <c r="QHA158" s="1135"/>
      <c r="QHB158" s="1135"/>
      <c r="QHC158" s="1135"/>
      <c r="QHD158" s="1135"/>
      <c r="QHE158" s="1135"/>
      <c r="QHF158" s="1135"/>
      <c r="QHG158" s="1135"/>
      <c r="QHH158" s="1135"/>
      <c r="QHI158" s="1135"/>
      <c r="QHJ158" s="1135"/>
      <c r="QHK158" s="1135"/>
      <c r="QHL158" s="1135"/>
      <c r="QHM158" s="1135"/>
      <c r="QHN158" s="1135"/>
      <c r="QHO158" s="1135"/>
      <c r="QHP158" s="1135"/>
      <c r="QHQ158" s="1135"/>
      <c r="QHR158" s="1135"/>
      <c r="QHS158" s="1135"/>
      <c r="QHT158" s="1135"/>
      <c r="QHU158" s="1135"/>
      <c r="QHV158" s="1135"/>
      <c r="QHW158" s="1135"/>
      <c r="QHX158" s="1135"/>
      <c r="QHY158" s="1135"/>
      <c r="QHZ158" s="1135"/>
      <c r="QIA158" s="1135"/>
      <c r="QIB158" s="1135"/>
      <c r="QIC158" s="1135"/>
      <c r="QID158" s="1135"/>
      <c r="QIE158" s="1135"/>
      <c r="QIF158" s="1135"/>
      <c r="QIG158" s="1135"/>
      <c r="QIH158" s="1135"/>
      <c r="QII158" s="1135"/>
      <c r="QIJ158" s="1135"/>
      <c r="QIK158" s="1135"/>
      <c r="QIL158" s="1135"/>
      <c r="QIM158" s="1135"/>
      <c r="QIN158" s="1135"/>
      <c r="QIO158" s="1135"/>
      <c r="QIP158" s="1135"/>
      <c r="QIQ158" s="1135"/>
      <c r="QIR158" s="1135"/>
      <c r="QIS158" s="1135"/>
      <c r="QIT158" s="1135"/>
      <c r="QIU158" s="1135"/>
      <c r="QIV158" s="1135"/>
      <c r="QIW158" s="1135"/>
      <c r="QIX158" s="1135"/>
      <c r="QIY158" s="1135"/>
      <c r="QIZ158" s="1135"/>
      <c r="QJA158" s="1135"/>
      <c r="QJB158" s="1135"/>
      <c r="QJC158" s="1135"/>
      <c r="QJD158" s="1135"/>
      <c r="QJE158" s="1135"/>
      <c r="QJF158" s="1135"/>
      <c r="QJG158" s="1135"/>
      <c r="QJH158" s="1135"/>
      <c r="QJI158" s="1135"/>
      <c r="QJJ158" s="1135"/>
      <c r="QJK158" s="1135"/>
      <c r="QJL158" s="1135"/>
      <c r="QJM158" s="1135"/>
      <c r="QJN158" s="1135"/>
      <c r="QJO158" s="1135"/>
      <c r="QJP158" s="1135"/>
      <c r="QJQ158" s="1135"/>
      <c r="QJR158" s="1135"/>
      <c r="QJS158" s="1135"/>
      <c r="QJT158" s="1135"/>
      <c r="QJU158" s="1135"/>
      <c r="QJV158" s="1135"/>
      <c r="QJW158" s="1135"/>
      <c r="QJX158" s="1135"/>
      <c r="QJY158" s="1135"/>
      <c r="QJZ158" s="1135"/>
      <c r="QKA158" s="1135"/>
      <c r="QKB158" s="1135"/>
      <c r="QKC158" s="1135"/>
      <c r="QKD158" s="1135"/>
      <c r="QKE158" s="1135"/>
      <c r="QKF158" s="1135"/>
      <c r="QKG158" s="1135"/>
      <c r="QKH158" s="1135"/>
      <c r="QKI158" s="1135"/>
      <c r="QKJ158" s="1135"/>
      <c r="QKK158" s="1135"/>
      <c r="QKL158" s="1135"/>
      <c r="QKM158" s="1135"/>
      <c r="QKN158" s="1135"/>
      <c r="QKO158" s="1135"/>
      <c r="QKP158" s="1135"/>
      <c r="QKQ158" s="1135"/>
      <c r="QKR158" s="1135"/>
      <c r="QKS158" s="1135"/>
      <c r="QKT158" s="1135"/>
      <c r="QKU158" s="1135"/>
      <c r="QKV158" s="1135"/>
      <c r="QKW158" s="1135"/>
      <c r="QKX158" s="1135"/>
      <c r="QKY158" s="1135"/>
      <c r="QKZ158" s="1135"/>
      <c r="QLA158" s="1135"/>
      <c r="QLB158" s="1135"/>
      <c r="QLC158" s="1135"/>
      <c r="QLD158" s="1135"/>
      <c r="QLE158" s="1135"/>
      <c r="QLF158" s="1135"/>
      <c r="QLG158" s="1135"/>
      <c r="QLH158" s="1135"/>
      <c r="QLI158" s="1135"/>
      <c r="QLJ158" s="1135"/>
      <c r="QLK158" s="1135"/>
      <c r="QLL158" s="1135"/>
      <c r="QLM158" s="1135"/>
      <c r="QLN158" s="1135"/>
      <c r="QLO158" s="1135"/>
      <c r="QLP158" s="1135"/>
      <c r="QLQ158" s="1135"/>
      <c r="QLR158" s="1135"/>
      <c r="QLS158" s="1135"/>
      <c r="QLT158" s="1135"/>
      <c r="QLU158" s="1135"/>
      <c r="QLV158" s="1135"/>
      <c r="QLW158" s="1135"/>
      <c r="QLX158" s="1135"/>
      <c r="QLY158" s="1135"/>
      <c r="QLZ158" s="1135"/>
      <c r="QMA158" s="1135"/>
      <c r="QMB158" s="1135"/>
      <c r="QMC158" s="1135"/>
      <c r="QMD158" s="1135"/>
      <c r="QME158" s="1135"/>
      <c r="QMF158" s="1135"/>
      <c r="QMG158" s="1135"/>
      <c r="QMH158" s="1135"/>
      <c r="QMI158" s="1135"/>
      <c r="QMJ158" s="1135"/>
      <c r="QMK158" s="1135"/>
      <c r="QML158" s="1135"/>
      <c r="QMM158" s="1135"/>
      <c r="QMN158" s="1135"/>
      <c r="QMO158" s="1135"/>
      <c r="QMP158" s="1135"/>
      <c r="QMQ158" s="1135"/>
      <c r="QMR158" s="1135"/>
      <c r="QMS158" s="1135"/>
      <c r="QMT158" s="1135"/>
      <c r="QMU158" s="1135"/>
      <c r="QMV158" s="1135"/>
      <c r="QMW158" s="1135"/>
      <c r="QMX158" s="1135"/>
      <c r="QMY158" s="1135"/>
      <c r="QMZ158" s="1135"/>
      <c r="QNA158" s="1135"/>
      <c r="QNB158" s="1135"/>
      <c r="QNC158" s="1135"/>
      <c r="QND158" s="1135"/>
      <c r="QNE158" s="1135"/>
      <c r="QNF158" s="1135"/>
      <c r="QNG158" s="1135"/>
      <c r="QNH158" s="1135"/>
      <c r="QNI158" s="1135"/>
      <c r="QNJ158" s="1135"/>
      <c r="QNK158" s="1135"/>
      <c r="QNL158" s="1135"/>
      <c r="QNM158" s="1135"/>
      <c r="QNN158" s="1135"/>
      <c r="QNO158" s="1135"/>
      <c r="QNP158" s="1135"/>
      <c r="QNQ158" s="1135"/>
      <c r="QNR158" s="1135"/>
      <c r="QNS158" s="1135"/>
      <c r="QNT158" s="1135"/>
      <c r="QNU158" s="1135"/>
      <c r="QNV158" s="1135"/>
      <c r="QNW158" s="1135"/>
      <c r="QNX158" s="1135"/>
      <c r="QNY158" s="1135"/>
      <c r="QNZ158" s="1135"/>
      <c r="QOA158" s="1135"/>
      <c r="QOB158" s="1135"/>
      <c r="QOC158" s="1135"/>
      <c r="QOD158" s="1135"/>
      <c r="QOE158" s="1135"/>
      <c r="QOF158" s="1135"/>
      <c r="QOG158" s="1135"/>
      <c r="QOH158" s="1135"/>
      <c r="QOI158" s="1135"/>
      <c r="QOJ158" s="1135"/>
      <c r="QOK158" s="1135"/>
      <c r="QOL158" s="1135"/>
      <c r="QOM158" s="1135"/>
      <c r="QON158" s="1135"/>
      <c r="QOO158" s="1135"/>
      <c r="QOP158" s="1135"/>
      <c r="QOQ158" s="1135"/>
      <c r="QOR158" s="1135"/>
      <c r="QOS158" s="1135"/>
      <c r="QOT158" s="1135"/>
      <c r="QOU158" s="1135"/>
      <c r="QOV158" s="1135"/>
      <c r="QOW158" s="1135"/>
      <c r="QOX158" s="1135"/>
      <c r="QOY158" s="1135"/>
      <c r="QOZ158" s="1135"/>
      <c r="QPA158" s="1135"/>
      <c r="QPB158" s="1135"/>
      <c r="QPC158" s="1135"/>
      <c r="QPD158" s="1135"/>
      <c r="QPE158" s="1135"/>
      <c r="QPF158" s="1135"/>
      <c r="QPG158" s="1135"/>
      <c r="QPH158" s="1135"/>
      <c r="QPI158" s="1135"/>
      <c r="QPJ158" s="1135"/>
      <c r="QPK158" s="1135"/>
      <c r="QPL158" s="1135"/>
      <c r="QPM158" s="1135"/>
      <c r="QPN158" s="1135"/>
      <c r="QPO158" s="1135"/>
      <c r="QPP158" s="1135"/>
      <c r="QPQ158" s="1135"/>
      <c r="QPR158" s="1135"/>
      <c r="QPS158" s="1135"/>
      <c r="QPT158" s="1135"/>
      <c r="QPU158" s="1135"/>
      <c r="QPV158" s="1135"/>
      <c r="QPW158" s="1135"/>
      <c r="QPX158" s="1135"/>
      <c r="QPY158" s="1135"/>
      <c r="QPZ158" s="1135"/>
      <c r="QQA158" s="1135"/>
      <c r="QQB158" s="1135"/>
      <c r="QQC158" s="1135"/>
      <c r="QQD158" s="1135"/>
      <c r="QQE158" s="1135"/>
      <c r="QQF158" s="1135"/>
      <c r="QQG158" s="1135"/>
      <c r="QQH158" s="1135"/>
      <c r="QQI158" s="1135"/>
      <c r="QQJ158" s="1135"/>
      <c r="QQK158" s="1135"/>
      <c r="QQL158" s="1135"/>
      <c r="QQM158" s="1135"/>
      <c r="QQN158" s="1135"/>
      <c r="QQO158" s="1135"/>
      <c r="QQP158" s="1135"/>
      <c r="QQQ158" s="1135"/>
      <c r="QQR158" s="1135"/>
      <c r="QQS158" s="1135"/>
      <c r="QQT158" s="1135"/>
      <c r="QQU158" s="1135"/>
      <c r="QQV158" s="1135"/>
      <c r="QQW158" s="1135"/>
      <c r="QQX158" s="1135"/>
      <c r="QQY158" s="1135"/>
      <c r="QQZ158" s="1135"/>
      <c r="QRA158" s="1135"/>
      <c r="QRB158" s="1135"/>
      <c r="QRC158" s="1135"/>
      <c r="QRD158" s="1135"/>
      <c r="QRE158" s="1135"/>
      <c r="QRF158" s="1135"/>
      <c r="QRG158" s="1135"/>
      <c r="QRH158" s="1135"/>
      <c r="QRI158" s="1135"/>
      <c r="QRJ158" s="1135"/>
      <c r="QRK158" s="1135"/>
      <c r="QRL158" s="1135"/>
      <c r="QRM158" s="1135"/>
      <c r="QRN158" s="1135"/>
      <c r="QRO158" s="1135"/>
      <c r="QRP158" s="1135"/>
      <c r="QRQ158" s="1135"/>
      <c r="QRR158" s="1135"/>
      <c r="QRS158" s="1135"/>
      <c r="QRT158" s="1135"/>
      <c r="QRU158" s="1135"/>
      <c r="QRV158" s="1135"/>
      <c r="QRW158" s="1135"/>
      <c r="QRX158" s="1135"/>
      <c r="QRY158" s="1135"/>
      <c r="QRZ158" s="1135"/>
      <c r="QSA158" s="1135"/>
      <c r="QSB158" s="1135"/>
      <c r="QSC158" s="1135"/>
      <c r="QSD158" s="1135"/>
      <c r="QSE158" s="1135"/>
      <c r="QSF158" s="1135"/>
      <c r="QSG158" s="1135"/>
      <c r="QSH158" s="1135"/>
      <c r="QSI158" s="1135"/>
      <c r="QSJ158" s="1135"/>
      <c r="QSK158" s="1135"/>
      <c r="QSL158" s="1135"/>
      <c r="QSM158" s="1135"/>
      <c r="QSN158" s="1135"/>
      <c r="QSO158" s="1135"/>
      <c r="QSP158" s="1135"/>
      <c r="QSQ158" s="1135"/>
      <c r="QSR158" s="1135"/>
      <c r="QSS158" s="1135"/>
      <c r="QST158" s="1135"/>
      <c r="QSU158" s="1135"/>
      <c r="QSV158" s="1135"/>
      <c r="QSW158" s="1135"/>
      <c r="QSX158" s="1135"/>
      <c r="QSY158" s="1135"/>
      <c r="QSZ158" s="1135"/>
      <c r="QTA158" s="1135"/>
      <c r="QTB158" s="1135"/>
      <c r="QTC158" s="1135"/>
      <c r="QTD158" s="1135"/>
      <c r="QTE158" s="1135"/>
      <c r="QTF158" s="1135"/>
      <c r="QTG158" s="1135"/>
      <c r="QTH158" s="1135"/>
      <c r="QTI158" s="1135"/>
      <c r="QTJ158" s="1135"/>
      <c r="QTK158" s="1135"/>
      <c r="QTL158" s="1135"/>
      <c r="QTM158" s="1135"/>
      <c r="QTN158" s="1135"/>
      <c r="QTO158" s="1135"/>
      <c r="QTP158" s="1135"/>
      <c r="QTQ158" s="1135"/>
      <c r="QTR158" s="1135"/>
      <c r="QTS158" s="1135"/>
      <c r="QTT158" s="1135"/>
      <c r="QTU158" s="1135"/>
      <c r="QTV158" s="1135"/>
      <c r="QTW158" s="1135"/>
      <c r="QTX158" s="1135"/>
      <c r="QTY158" s="1135"/>
      <c r="QTZ158" s="1135"/>
      <c r="QUA158" s="1135"/>
      <c r="QUB158" s="1135"/>
      <c r="QUC158" s="1135"/>
      <c r="QUD158" s="1135"/>
      <c r="QUE158" s="1135"/>
      <c r="QUF158" s="1135"/>
      <c r="QUG158" s="1135"/>
      <c r="QUH158" s="1135"/>
      <c r="QUI158" s="1135"/>
      <c r="QUJ158" s="1135"/>
      <c r="QUK158" s="1135"/>
      <c r="QUL158" s="1135"/>
      <c r="QUM158" s="1135"/>
      <c r="QUN158" s="1135"/>
      <c r="QUO158" s="1135"/>
      <c r="QUP158" s="1135"/>
      <c r="QUQ158" s="1135"/>
      <c r="QUR158" s="1135"/>
      <c r="QUS158" s="1135"/>
      <c r="QUT158" s="1135"/>
      <c r="QUU158" s="1135"/>
      <c r="QUV158" s="1135"/>
      <c r="QUW158" s="1135"/>
      <c r="QUX158" s="1135"/>
      <c r="QUY158" s="1135"/>
      <c r="QUZ158" s="1135"/>
      <c r="QVA158" s="1135"/>
      <c r="QVB158" s="1135"/>
      <c r="QVC158" s="1135"/>
      <c r="QVD158" s="1135"/>
      <c r="QVE158" s="1135"/>
      <c r="QVF158" s="1135"/>
      <c r="QVG158" s="1135"/>
      <c r="QVH158" s="1135"/>
      <c r="QVI158" s="1135"/>
      <c r="QVJ158" s="1135"/>
      <c r="QVK158" s="1135"/>
      <c r="QVL158" s="1135"/>
      <c r="QVM158" s="1135"/>
      <c r="QVN158" s="1135"/>
      <c r="QVO158" s="1135"/>
      <c r="QVP158" s="1135"/>
      <c r="QVQ158" s="1135"/>
      <c r="QVR158" s="1135"/>
      <c r="QVS158" s="1135"/>
      <c r="QVT158" s="1135"/>
      <c r="QVU158" s="1135"/>
      <c r="QVV158" s="1135"/>
      <c r="QVW158" s="1135"/>
      <c r="QVX158" s="1135"/>
      <c r="QVY158" s="1135"/>
      <c r="QVZ158" s="1135"/>
      <c r="QWA158" s="1135"/>
      <c r="QWB158" s="1135"/>
      <c r="QWC158" s="1135"/>
      <c r="QWD158" s="1135"/>
      <c r="QWE158" s="1135"/>
      <c r="QWF158" s="1135"/>
      <c r="QWG158" s="1135"/>
      <c r="QWH158" s="1135"/>
      <c r="QWI158" s="1135"/>
      <c r="QWJ158" s="1135"/>
      <c r="QWK158" s="1135"/>
      <c r="QWL158" s="1135"/>
      <c r="QWM158" s="1135"/>
      <c r="QWN158" s="1135"/>
      <c r="QWO158" s="1135"/>
      <c r="QWP158" s="1135"/>
      <c r="QWQ158" s="1135"/>
      <c r="QWR158" s="1135"/>
      <c r="QWS158" s="1135"/>
      <c r="QWT158" s="1135"/>
      <c r="QWU158" s="1135"/>
      <c r="QWV158" s="1135"/>
      <c r="QWW158" s="1135"/>
      <c r="QWX158" s="1135"/>
      <c r="QWY158" s="1135"/>
      <c r="QWZ158" s="1135"/>
      <c r="QXA158" s="1135"/>
      <c r="QXB158" s="1135"/>
      <c r="QXC158" s="1135"/>
      <c r="QXD158" s="1135"/>
      <c r="QXE158" s="1135"/>
      <c r="QXF158" s="1135"/>
      <c r="QXG158" s="1135"/>
      <c r="QXH158" s="1135"/>
      <c r="QXI158" s="1135"/>
      <c r="QXJ158" s="1135"/>
      <c r="QXK158" s="1135"/>
      <c r="QXL158" s="1135"/>
      <c r="QXM158" s="1135"/>
      <c r="QXN158" s="1135"/>
      <c r="QXO158" s="1135"/>
      <c r="QXP158" s="1135"/>
      <c r="QXQ158" s="1135"/>
      <c r="QXR158" s="1135"/>
      <c r="QXS158" s="1135"/>
      <c r="QXT158" s="1135"/>
      <c r="QXU158" s="1135"/>
      <c r="QXV158" s="1135"/>
      <c r="QXW158" s="1135"/>
      <c r="QXX158" s="1135"/>
      <c r="QXY158" s="1135"/>
      <c r="QXZ158" s="1135"/>
      <c r="QYA158" s="1135"/>
      <c r="QYB158" s="1135"/>
      <c r="QYC158" s="1135"/>
      <c r="QYD158" s="1135"/>
      <c r="QYE158" s="1135"/>
      <c r="QYF158" s="1135"/>
      <c r="QYG158" s="1135"/>
      <c r="QYH158" s="1135"/>
      <c r="QYI158" s="1135"/>
      <c r="QYJ158" s="1135"/>
      <c r="QYK158" s="1135"/>
      <c r="QYL158" s="1135"/>
      <c r="QYM158" s="1135"/>
      <c r="QYN158" s="1135"/>
      <c r="QYO158" s="1135"/>
      <c r="QYP158" s="1135"/>
      <c r="QYQ158" s="1135"/>
      <c r="QYR158" s="1135"/>
      <c r="QYS158" s="1135"/>
      <c r="QYT158" s="1135"/>
      <c r="QYU158" s="1135"/>
      <c r="QYV158" s="1135"/>
      <c r="QYW158" s="1135"/>
      <c r="QYX158" s="1135"/>
      <c r="QYY158" s="1135"/>
      <c r="QYZ158" s="1135"/>
      <c r="QZA158" s="1135"/>
      <c r="QZB158" s="1135"/>
      <c r="QZC158" s="1135"/>
      <c r="QZD158" s="1135"/>
      <c r="QZE158" s="1135"/>
      <c r="QZF158" s="1135"/>
      <c r="QZG158" s="1135"/>
      <c r="QZH158" s="1135"/>
      <c r="QZI158" s="1135"/>
      <c r="QZJ158" s="1135"/>
      <c r="QZK158" s="1135"/>
      <c r="QZL158" s="1135"/>
      <c r="QZM158" s="1135"/>
      <c r="QZN158" s="1135"/>
      <c r="QZO158" s="1135"/>
      <c r="QZP158" s="1135"/>
      <c r="QZQ158" s="1135"/>
      <c r="QZR158" s="1135"/>
      <c r="QZS158" s="1135"/>
      <c r="QZT158" s="1135"/>
      <c r="QZU158" s="1135"/>
      <c r="QZV158" s="1135"/>
      <c r="QZW158" s="1135"/>
      <c r="QZX158" s="1135"/>
      <c r="QZY158" s="1135"/>
      <c r="QZZ158" s="1135"/>
      <c r="RAA158" s="1135"/>
      <c r="RAB158" s="1135"/>
      <c r="RAC158" s="1135"/>
      <c r="RAD158" s="1135"/>
      <c r="RAE158" s="1135"/>
      <c r="RAF158" s="1135"/>
      <c r="RAG158" s="1135"/>
      <c r="RAH158" s="1135"/>
      <c r="RAI158" s="1135"/>
      <c r="RAJ158" s="1135"/>
      <c r="RAK158" s="1135"/>
      <c r="RAL158" s="1135"/>
      <c r="RAM158" s="1135"/>
      <c r="RAN158" s="1135"/>
      <c r="RAO158" s="1135"/>
      <c r="RAP158" s="1135"/>
      <c r="RAQ158" s="1135"/>
      <c r="RAR158" s="1135"/>
      <c r="RAS158" s="1135"/>
      <c r="RAT158" s="1135"/>
      <c r="RAU158" s="1135"/>
      <c r="RAV158" s="1135"/>
      <c r="RAW158" s="1135"/>
      <c r="RAX158" s="1135"/>
      <c r="RAY158" s="1135"/>
      <c r="RAZ158" s="1135"/>
      <c r="RBA158" s="1135"/>
      <c r="RBB158" s="1135"/>
      <c r="RBC158" s="1135"/>
      <c r="RBD158" s="1135"/>
      <c r="RBE158" s="1135"/>
      <c r="RBF158" s="1135"/>
      <c r="RBG158" s="1135"/>
      <c r="RBH158" s="1135"/>
      <c r="RBI158" s="1135"/>
      <c r="RBJ158" s="1135"/>
      <c r="RBK158" s="1135"/>
      <c r="RBL158" s="1135"/>
      <c r="RBM158" s="1135"/>
      <c r="RBN158" s="1135"/>
      <c r="RBO158" s="1135"/>
      <c r="RBP158" s="1135"/>
      <c r="RBQ158" s="1135"/>
      <c r="RBR158" s="1135"/>
      <c r="RBS158" s="1135"/>
      <c r="RBT158" s="1135"/>
      <c r="RBU158" s="1135"/>
      <c r="RBV158" s="1135"/>
      <c r="RBW158" s="1135"/>
      <c r="RBX158" s="1135"/>
      <c r="RBY158" s="1135"/>
      <c r="RBZ158" s="1135"/>
      <c r="RCA158" s="1135"/>
      <c r="RCB158" s="1135"/>
      <c r="RCC158" s="1135"/>
      <c r="RCD158" s="1135"/>
      <c r="RCE158" s="1135"/>
      <c r="RCF158" s="1135"/>
      <c r="RCG158" s="1135"/>
      <c r="RCH158" s="1135"/>
      <c r="RCI158" s="1135"/>
      <c r="RCJ158" s="1135"/>
      <c r="RCK158" s="1135"/>
      <c r="RCL158" s="1135"/>
      <c r="RCM158" s="1135"/>
      <c r="RCN158" s="1135"/>
      <c r="RCO158" s="1135"/>
      <c r="RCP158" s="1135"/>
      <c r="RCQ158" s="1135"/>
      <c r="RCR158" s="1135"/>
      <c r="RCS158" s="1135"/>
      <c r="RCT158" s="1135"/>
      <c r="RCU158" s="1135"/>
      <c r="RCV158" s="1135"/>
      <c r="RCW158" s="1135"/>
      <c r="RCX158" s="1135"/>
      <c r="RCY158" s="1135"/>
      <c r="RCZ158" s="1135"/>
      <c r="RDA158" s="1135"/>
      <c r="RDB158" s="1135"/>
      <c r="RDC158" s="1135"/>
      <c r="RDD158" s="1135"/>
      <c r="RDE158" s="1135"/>
      <c r="RDF158" s="1135"/>
      <c r="RDG158" s="1135"/>
      <c r="RDH158" s="1135"/>
      <c r="RDI158" s="1135"/>
      <c r="RDJ158" s="1135"/>
      <c r="RDK158" s="1135"/>
      <c r="RDL158" s="1135"/>
      <c r="RDM158" s="1135"/>
      <c r="RDN158" s="1135"/>
      <c r="RDO158" s="1135"/>
      <c r="RDP158" s="1135"/>
      <c r="RDQ158" s="1135"/>
      <c r="RDR158" s="1135"/>
      <c r="RDS158" s="1135"/>
      <c r="RDT158" s="1135"/>
      <c r="RDU158" s="1135"/>
      <c r="RDV158" s="1135"/>
      <c r="RDW158" s="1135"/>
      <c r="RDX158" s="1135"/>
      <c r="RDY158" s="1135"/>
      <c r="RDZ158" s="1135"/>
      <c r="REA158" s="1135"/>
      <c r="REB158" s="1135"/>
      <c r="REC158" s="1135"/>
      <c r="RED158" s="1135"/>
      <c r="REE158" s="1135"/>
      <c r="REF158" s="1135"/>
      <c r="REG158" s="1135"/>
      <c r="REH158" s="1135"/>
      <c r="REI158" s="1135"/>
      <c r="REJ158" s="1135"/>
      <c r="REK158" s="1135"/>
      <c r="REL158" s="1135"/>
      <c r="REM158" s="1135"/>
      <c r="REN158" s="1135"/>
      <c r="REO158" s="1135"/>
      <c r="REP158" s="1135"/>
      <c r="REQ158" s="1135"/>
      <c r="RER158" s="1135"/>
      <c r="RES158" s="1135"/>
      <c r="RET158" s="1135"/>
      <c r="REU158" s="1135"/>
      <c r="REV158" s="1135"/>
      <c r="REW158" s="1135"/>
      <c r="REX158" s="1135"/>
      <c r="REY158" s="1135"/>
      <c r="REZ158" s="1135"/>
      <c r="RFA158" s="1135"/>
      <c r="RFB158" s="1135"/>
      <c r="RFC158" s="1135"/>
      <c r="RFD158" s="1135"/>
      <c r="RFE158" s="1135"/>
      <c r="RFF158" s="1135"/>
      <c r="RFG158" s="1135"/>
      <c r="RFH158" s="1135"/>
      <c r="RFI158" s="1135"/>
      <c r="RFJ158" s="1135"/>
      <c r="RFK158" s="1135"/>
      <c r="RFL158" s="1135"/>
      <c r="RFM158" s="1135"/>
      <c r="RFN158" s="1135"/>
      <c r="RFO158" s="1135"/>
      <c r="RFP158" s="1135"/>
      <c r="RFQ158" s="1135"/>
      <c r="RFR158" s="1135"/>
      <c r="RFS158" s="1135"/>
      <c r="RFT158" s="1135"/>
      <c r="RFU158" s="1135"/>
      <c r="RFV158" s="1135"/>
      <c r="RFW158" s="1135"/>
      <c r="RFX158" s="1135"/>
      <c r="RFY158" s="1135"/>
      <c r="RFZ158" s="1135"/>
      <c r="RGA158" s="1135"/>
      <c r="RGB158" s="1135"/>
      <c r="RGC158" s="1135"/>
      <c r="RGD158" s="1135"/>
      <c r="RGE158" s="1135"/>
      <c r="RGF158" s="1135"/>
      <c r="RGG158" s="1135"/>
      <c r="RGH158" s="1135"/>
      <c r="RGI158" s="1135"/>
      <c r="RGJ158" s="1135"/>
      <c r="RGK158" s="1135"/>
      <c r="RGL158" s="1135"/>
      <c r="RGM158" s="1135"/>
      <c r="RGN158" s="1135"/>
      <c r="RGO158" s="1135"/>
      <c r="RGP158" s="1135"/>
      <c r="RGQ158" s="1135"/>
      <c r="RGR158" s="1135"/>
      <c r="RGS158" s="1135"/>
      <c r="RGT158" s="1135"/>
      <c r="RGU158" s="1135"/>
      <c r="RGV158" s="1135"/>
      <c r="RGW158" s="1135"/>
      <c r="RGX158" s="1135"/>
      <c r="RGY158" s="1135"/>
      <c r="RGZ158" s="1135"/>
      <c r="RHA158" s="1135"/>
      <c r="RHB158" s="1135"/>
      <c r="RHC158" s="1135"/>
      <c r="RHD158" s="1135"/>
      <c r="RHE158" s="1135"/>
      <c r="RHF158" s="1135"/>
      <c r="RHG158" s="1135"/>
      <c r="RHH158" s="1135"/>
      <c r="RHI158" s="1135"/>
      <c r="RHJ158" s="1135"/>
      <c r="RHK158" s="1135"/>
      <c r="RHL158" s="1135"/>
      <c r="RHM158" s="1135"/>
      <c r="RHN158" s="1135"/>
      <c r="RHO158" s="1135"/>
      <c r="RHP158" s="1135"/>
      <c r="RHQ158" s="1135"/>
      <c r="RHR158" s="1135"/>
      <c r="RHS158" s="1135"/>
      <c r="RHT158" s="1135"/>
      <c r="RHU158" s="1135"/>
      <c r="RHV158" s="1135"/>
      <c r="RHW158" s="1135"/>
      <c r="RHX158" s="1135"/>
      <c r="RHY158" s="1135"/>
      <c r="RHZ158" s="1135"/>
      <c r="RIA158" s="1135"/>
      <c r="RIB158" s="1135"/>
      <c r="RIC158" s="1135"/>
      <c r="RID158" s="1135"/>
      <c r="RIE158" s="1135"/>
      <c r="RIF158" s="1135"/>
      <c r="RIG158" s="1135"/>
      <c r="RIH158" s="1135"/>
      <c r="RII158" s="1135"/>
      <c r="RIJ158" s="1135"/>
      <c r="RIK158" s="1135"/>
      <c r="RIL158" s="1135"/>
      <c r="RIM158" s="1135"/>
      <c r="RIN158" s="1135"/>
      <c r="RIO158" s="1135"/>
      <c r="RIP158" s="1135"/>
      <c r="RIQ158" s="1135"/>
      <c r="RIR158" s="1135"/>
      <c r="RIS158" s="1135"/>
      <c r="RIT158" s="1135"/>
      <c r="RIU158" s="1135"/>
      <c r="RIV158" s="1135"/>
      <c r="RIW158" s="1135"/>
      <c r="RIX158" s="1135"/>
      <c r="RIY158" s="1135"/>
      <c r="RIZ158" s="1135"/>
      <c r="RJA158" s="1135"/>
      <c r="RJB158" s="1135"/>
      <c r="RJC158" s="1135"/>
      <c r="RJD158" s="1135"/>
      <c r="RJE158" s="1135"/>
      <c r="RJF158" s="1135"/>
      <c r="RJG158" s="1135"/>
      <c r="RJH158" s="1135"/>
      <c r="RJI158" s="1135"/>
      <c r="RJJ158" s="1135"/>
      <c r="RJK158" s="1135"/>
      <c r="RJL158" s="1135"/>
      <c r="RJM158" s="1135"/>
      <c r="RJN158" s="1135"/>
      <c r="RJO158" s="1135"/>
      <c r="RJP158" s="1135"/>
      <c r="RJQ158" s="1135"/>
      <c r="RJR158" s="1135"/>
      <c r="RJS158" s="1135"/>
      <c r="RJT158" s="1135"/>
      <c r="RJU158" s="1135"/>
      <c r="RJV158" s="1135"/>
      <c r="RJW158" s="1135"/>
      <c r="RJX158" s="1135"/>
      <c r="RJY158" s="1135"/>
      <c r="RJZ158" s="1135"/>
      <c r="RKA158" s="1135"/>
      <c r="RKB158" s="1135"/>
      <c r="RKC158" s="1135"/>
      <c r="RKD158" s="1135"/>
      <c r="RKE158" s="1135"/>
      <c r="RKF158" s="1135"/>
      <c r="RKG158" s="1135"/>
      <c r="RKH158" s="1135"/>
      <c r="RKI158" s="1135"/>
      <c r="RKJ158" s="1135"/>
      <c r="RKK158" s="1135"/>
      <c r="RKL158" s="1135"/>
      <c r="RKM158" s="1135"/>
      <c r="RKN158" s="1135"/>
      <c r="RKO158" s="1135"/>
      <c r="RKP158" s="1135"/>
      <c r="RKQ158" s="1135"/>
      <c r="RKR158" s="1135"/>
      <c r="RKS158" s="1135"/>
      <c r="RKT158" s="1135"/>
      <c r="RKU158" s="1135"/>
      <c r="RKV158" s="1135"/>
      <c r="RKW158" s="1135"/>
      <c r="RKX158" s="1135"/>
      <c r="RKY158" s="1135"/>
      <c r="RKZ158" s="1135"/>
      <c r="RLA158" s="1135"/>
      <c r="RLB158" s="1135"/>
      <c r="RLC158" s="1135"/>
      <c r="RLD158" s="1135"/>
      <c r="RLE158" s="1135"/>
      <c r="RLF158" s="1135"/>
      <c r="RLG158" s="1135"/>
      <c r="RLH158" s="1135"/>
      <c r="RLI158" s="1135"/>
      <c r="RLJ158" s="1135"/>
      <c r="RLK158" s="1135"/>
      <c r="RLL158" s="1135"/>
      <c r="RLM158" s="1135"/>
      <c r="RLN158" s="1135"/>
      <c r="RLO158" s="1135"/>
      <c r="RLP158" s="1135"/>
      <c r="RLQ158" s="1135"/>
      <c r="RLR158" s="1135"/>
      <c r="RLS158" s="1135"/>
      <c r="RLT158" s="1135"/>
      <c r="RLU158" s="1135"/>
      <c r="RLV158" s="1135"/>
      <c r="RLW158" s="1135"/>
      <c r="RLX158" s="1135"/>
      <c r="RLY158" s="1135"/>
      <c r="RLZ158" s="1135"/>
      <c r="RMA158" s="1135"/>
      <c r="RMB158" s="1135"/>
      <c r="RMC158" s="1135"/>
      <c r="RMD158" s="1135"/>
      <c r="RME158" s="1135"/>
      <c r="RMF158" s="1135"/>
      <c r="RMG158" s="1135"/>
      <c r="RMH158" s="1135"/>
      <c r="RMI158" s="1135"/>
      <c r="RMJ158" s="1135"/>
      <c r="RMK158" s="1135"/>
      <c r="RML158" s="1135"/>
      <c r="RMM158" s="1135"/>
      <c r="RMN158" s="1135"/>
      <c r="RMO158" s="1135"/>
      <c r="RMP158" s="1135"/>
      <c r="RMQ158" s="1135"/>
      <c r="RMR158" s="1135"/>
      <c r="RMS158" s="1135"/>
      <c r="RMT158" s="1135"/>
      <c r="RMU158" s="1135"/>
      <c r="RMV158" s="1135"/>
      <c r="RMW158" s="1135"/>
      <c r="RMX158" s="1135"/>
      <c r="RMY158" s="1135"/>
      <c r="RMZ158" s="1135"/>
      <c r="RNA158" s="1135"/>
      <c r="RNB158" s="1135"/>
      <c r="RNC158" s="1135"/>
      <c r="RND158" s="1135"/>
      <c r="RNE158" s="1135"/>
      <c r="RNF158" s="1135"/>
      <c r="RNG158" s="1135"/>
      <c r="RNH158" s="1135"/>
      <c r="RNI158" s="1135"/>
      <c r="RNJ158" s="1135"/>
      <c r="RNK158" s="1135"/>
      <c r="RNL158" s="1135"/>
      <c r="RNM158" s="1135"/>
      <c r="RNN158" s="1135"/>
      <c r="RNO158" s="1135"/>
      <c r="RNP158" s="1135"/>
      <c r="RNQ158" s="1135"/>
      <c r="RNR158" s="1135"/>
      <c r="RNS158" s="1135"/>
      <c r="RNT158" s="1135"/>
      <c r="RNU158" s="1135"/>
      <c r="RNV158" s="1135"/>
      <c r="RNW158" s="1135"/>
      <c r="RNX158" s="1135"/>
      <c r="RNY158" s="1135"/>
      <c r="RNZ158" s="1135"/>
      <c r="ROA158" s="1135"/>
      <c r="ROB158" s="1135"/>
      <c r="ROC158" s="1135"/>
      <c r="ROD158" s="1135"/>
      <c r="ROE158" s="1135"/>
      <c r="ROF158" s="1135"/>
      <c r="ROG158" s="1135"/>
      <c r="ROH158" s="1135"/>
      <c r="ROI158" s="1135"/>
      <c r="ROJ158" s="1135"/>
      <c r="ROK158" s="1135"/>
      <c r="ROL158" s="1135"/>
      <c r="ROM158" s="1135"/>
      <c r="RON158" s="1135"/>
      <c r="ROO158" s="1135"/>
      <c r="ROP158" s="1135"/>
      <c r="ROQ158" s="1135"/>
      <c r="ROR158" s="1135"/>
      <c r="ROS158" s="1135"/>
      <c r="ROT158" s="1135"/>
      <c r="ROU158" s="1135"/>
      <c r="ROV158" s="1135"/>
      <c r="ROW158" s="1135"/>
      <c r="ROX158" s="1135"/>
      <c r="ROY158" s="1135"/>
      <c r="ROZ158" s="1135"/>
      <c r="RPA158" s="1135"/>
      <c r="RPB158" s="1135"/>
      <c r="RPC158" s="1135"/>
      <c r="RPD158" s="1135"/>
      <c r="RPE158" s="1135"/>
      <c r="RPF158" s="1135"/>
      <c r="RPG158" s="1135"/>
      <c r="RPH158" s="1135"/>
      <c r="RPI158" s="1135"/>
      <c r="RPJ158" s="1135"/>
      <c r="RPK158" s="1135"/>
      <c r="RPL158" s="1135"/>
      <c r="RPM158" s="1135"/>
      <c r="RPN158" s="1135"/>
      <c r="RPO158" s="1135"/>
      <c r="RPP158" s="1135"/>
      <c r="RPQ158" s="1135"/>
      <c r="RPR158" s="1135"/>
      <c r="RPS158" s="1135"/>
      <c r="RPT158" s="1135"/>
      <c r="RPU158" s="1135"/>
      <c r="RPV158" s="1135"/>
      <c r="RPW158" s="1135"/>
      <c r="RPX158" s="1135"/>
      <c r="RPY158" s="1135"/>
      <c r="RPZ158" s="1135"/>
      <c r="RQA158" s="1135"/>
      <c r="RQB158" s="1135"/>
      <c r="RQC158" s="1135"/>
      <c r="RQD158" s="1135"/>
      <c r="RQE158" s="1135"/>
      <c r="RQF158" s="1135"/>
      <c r="RQG158" s="1135"/>
      <c r="RQH158" s="1135"/>
      <c r="RQI158" s="1135"/>
      <c r="RQJ158" s="1135"/>
      <c r="RQK158" s="1135"/>
      <c r="RQL158" s="1135"/>
      <c r="RQM158" s="1135"/>
      <c r="RQN158" s="1135"/>
      <c r="RQO158" s="1135"/>
      <c r="RQP158" s="1135"/>
      <c r="RQQ158" s="1135"/>
      <c r="RQR158" s="1135"/>
      <c r="RQS158" s="1135"/>
      <c r="RQT158" s="1135"/>
      <c r="RQU158" s="1135"/>
      <c r="RQV158" s="1135"/>
      <c r="RQW158" s="1135"/>
      <c r="RQX158" s="1135"/>
      <c r="RQY158" s="1135"/>
      <c r="RQZ158" s="1135"/>
      <c r="RRA158" s="1135"/>
      <c r="RRB158" s="1135"/>
      <c r="RRC158" s="1135"/>
      <c r="RRD158" s="1135"/>
      <c r="RRE158" s="1135"/>
      <c r="RRF158" s="1135"/>
      <c r="RRG158" s="1135"/>
      <c r="RRH158" s="1135"/>
      <c r="RRI158" s="1135"/>
      <c r="RRJ158" s="1135"/>
      <c r="RRK158" s="1135"/>
      <c r="RRL158" s="1135"/>
      <c r="RRM158" s="1135"/>
      <c r="RRN158" s="1135"/>
      <c r="RRO158" s="1135"/>
      <c r="RRP158" s="1135"/>
      <c r="RRQ158" s="1135"/>
      <c r="RRR158" s="1135"/>
      <c r="RRS158" s="1135"/>
      <c r="RRT158" s="1135"/>
      <c r="RRU158" s="1135"/>
      <c r="RRV158" s="1135"/>
      <c r="RRW158" s="1135"/>
      <c r="RRX158" s="1135"/>
      <c r="RRY158" s="1135"/>
      <c r="RRZ158" s="1135"/>
      <c r="RSA158" s="1135"/>
      <c r="RSB158" s="1135"/>
      <c r="RSC158" s="1135"/>
      <c r="RSD158" s="1135"/>
      <c r="RSE158" s="1135"/>
      <c r="RSF158" s="1135"/>
      <c r="RSG158" s="1135"/>
      <c r="RSH158" s="1135"/>
      <c r="RSI158" s="1135"/>
      <c r="RSJ158" s="1135"/>
      <c r="RSK158" s="1135"/>
      <c r="RSL158" s="1135"/>
      <c r="RSM158" s="1135"/>
      <c r="RSN158" s="1135"/>
      <c r="RSO158" s="1135"/>
      <c r="RSP158" s="1135"/>
      <c r="RSQ158" s="1135"/>
      <c r="RSR158" s="1135"/>
      <c r="RSS158" s="1135"/>
      <c r="RST158" s="1135"/>
      <c r="RSU158" s="1135"/>
      <c r="RSV158" s="1135"/>
      <c r="RSW158" s="1135"/>
      <c r="RSX158" s="1135"/>
      <c r="RSY158" s="1135"/>
      <c r="RSZ158" s="1135"/>
      <c r="RTA158" s="1135"/>
      <c r="RTB158" s="1135"/>
      <c r="RTC158" s="1135"/>
      <c r="RTD158" s="1135"/>
      <c r="RTE158" s="1135"/>
      <c r="RTF158" s="1135"/>
      <c r="RTG158" s="1135"/>
      <c r="RTH158" s="1135"/>
      <c r="RTI158" s="1135"/>
      <c r="RTJ158" s="1135"/>
      <c r="RTK158" s="1135"/>
      <c r="RTL158" s="1135"/>
      <c r="RTM158" s="1135"/>
      <c r="RTN158" s="1135"/>
      <c r="RTO158" s="1135"/>
      <c r="RTP158" s="1135"/>
      <c r="RTQ158" s="1135"/>
      <c r="RTR158" s="1135"/>
      <c r="RTS158" s="1135"/>
      <c r="RTT158" s="1135"/>
      <c r="RTU158" s="1135"/>
      <c r="RTV158" s="1135"/>
      <c r="RTW158" s="1135"/>
      <c r="RTX158" s="1135"/>
      <c r="RTY158" s="1135"/>
      <c r="RTZ158" s="1135"/>
      <c r="RUA158" s="1135"/>
      <c r="RUB158" s="1135"/>
      <c r="RUC158" s="1135"/>
      <c r="RUD158" s="1135"/>
      <c r="RUE158" s="1135"/>
      <c r="RUF158" s="1135"/>
      <c r="RUG158" s="1135"/>
      <c r="RUH158" s="1135"/>
      <c r="RUI158" s="1135"/>
      <c r="RUJ158" s="1135"/>
      <c r="RUK158" s="1135"/>
      <c r="RUL158" s="1135"/>
      <c r="RUM158" s="1135"/>
      <c r="RUN158" s="1135"/>
      <c r="RUO158" s="1135"/>
      <c r="RUP158" s="1135"/>
      <c r="RUQ158" s="1135"/>
      <c r="RUR158" s="1135"/>
      <c r="RUS158" s="1135"/>
      <c r="RUT158" s="1135"/>
      <c r="RUU158" s="1135"/>
      <c r="RUV158" s="1135"/>
      <c r="RUW158" s="1135"/>
      <c r="RUX158" s="1135"/>
      <c r="RUY158" s="1135"/>
      <c r="RUZ158" s="1135"/>
      <c r="RVA158" s="1135"/>
      <c r="RVB158" s="1135"/>
      <c r="RVC158" s="1135"/>
      <c r="RVD158" s="1135"/>
      <c r="RVE158" s="1135"/>
      <c r="RVF158" s="1135"/>
      <c r="RVG158" s="1135"/>
      <c r="RVH158" s="1135"/>
      <c r="RVI158" s="1135"/>
      <c r="RVJ158" s="1135"/>
      <c r="RVK158" s="1135"/>
      <c r="RVL158" s="1135"/>
      <c r="RVM158" s="1135"/>
      <c r="RVN158" s="1135"/>
      <c r="RVO158" s="1135"/>
      <c r="RVP158" s="1135"/>
      <c r="RVQ158" s="1135"/>
      <c r="RVR158" s="1135"/>
      <c r="RVS158" s="1135"/>
      <c r="RVT158" s="1135"/>
      <c r="RVU158" s="1135"/>
      <c r="RVV158" s="1135"/>
      <c r="RVW158" s="1135"/>
      <c r="RVX158" s="1135"/>
      <c r="RVY158" s="1135"/>
      <c r="RVZ158" s="1135"/>
      <c r="RWA158" s="1135"/>
      <c r="RWB158" s="1135"/>
      <c r="RWC158" s="1135"/>
      <c r="RWD158" s="1135"/>
      <c r="RWE158" s="1135"/>
      <c r="RWF158" s="1135"/>
      <c r="RWG158" s="1135"/>
      <c r="RWH158" s="1135"/>
      <c r="RWI158" s="1135"/>
      <c r="RWJ158" s="1135"/>
      <c r="RWK158" s="1135"/>
      <c r="RWL158" s="1135"/>
      <c r="RWM158" s="1135"/>
      <c r="RWN158" s="1135"/>
      <c r="RWO158" s="1135"/>
      <c r="RWP158" s="1135"/>
      <c r="RWQ158" s="1135"/>
      <c r="RWR158" s="1135"/>
      <c r="RWS158" s="1135"/>
      <c r="RWT158" s="1135"/>
      <c r="RWU158" s="1135"/>
      <c r="RWV158" s="1135"/>
      <c r="RWW158" s="1135"/>
      <c r="RWX158" s="1135"/>
      <c r="RWY158" s="1135"/>
      <c r="RWZ158" s="1135"/>
      <c r="RXA158" s="1135"/>
      <c r="RXB158" s="1135"/>
      <c r="RXC158" s="1135"/>
      <c r="RXD158" s="1135"/>
      <c r="RXE158" s="1135"/>
      <c r="RXF158" s="1135"/>
      <c r="RXG158" s="1135"/>
      <c r="RXH158" s="1135"/>
      <c r="RXI158" s="1135"/>
      <c r="RXJ158" s="1135"/>
      <c r="RXK158" s="1135"/>
      <c r="RXL158" s="1135"/>
      <c r="RXM158" s="1135"/>
      <c r="RXN158" s="1135"/>
      <c r="RXO158" s="1135"/>
      <c r="RXP158" s="1135"/>
      <c r="RXQ158" s="1135"/>
      <c r="RXR158" s="1135"/>
      <c r="RXS158" s="1135"/>
      <c r="RXT158" s="1135"/>
      <c r="RXU158" s="1135"/>
      <c r="RXV158" s="1135"/>
      <c r="RXW158" s="1135"/>
      <c r="RXX158" s="1135"/>
      <c r="RXY158" s="1135"/>
      <c r="RXZ158" s="1135"/>
      <c r="RYA158" s="1135"/>
      <c r="RYB158" s="1135"/>
      <c r="RYC158" s="1135"/>
      <c r="RYD158" s="1135"/>
      <c r="RYE158" s="1135"/>
      <c r="RYF158" s="1135"/>
      <c r="RYG158" s="1135"/>
      <c r="RYH158" s="1135"/>
      <c r="RYI158" s="1135"/>
      <c r="RYJ158" s="1135"/>
      <c r="RYK158" s="1135"/>
      <c r="RYL158" s="1135"/>
      <c r="RYM158" s="1135"/>
      <c r="RYN158" s="1135"/>
      <c r="RYO158" s="1135"/>
      <c r="RYP158" s="1135"/>
      <c r="RYQ158" s="1135"/>
      <c r="RYR158" s="1135"/>
      <c r="RYS158" s="1135"/>
      <c r="RYT158" s="1135"/>
      <c r="RYU158" s="1135"/>
      <c r="RYV158" s="1135"/>
      <c r="RYW158" s="1135"/>
      <c r="RYX158" s="1135"/>
      <c r="RYY158" s="1135"/>
      <c r="RYZ158" s="1135"/>
      <c r="RZA158" s="1135"/>
      <c r="RZB158" s="1135"/>
      <c r="RZC158" s="1135"/>
      <c r="RZD158" s="1135"/>
      <c r="RZE158" s="1135"/>
      <c r="RZF158" s="1135"/>
      <c r="RZG158" s="1135"/>
      <c r="RZH158" s="1135"/>
      <c r="RZI158" s="1135"/>
      <c r="RZJ158" s="1135"/>
      <c r="RZK158" s="1135"/>
      <c r="RZL158" s="1135"/>
      <c r="RZM158" s="1135"/>
      <c r="RZN158" s="1135"/>
      <c r="RZO158" s="1135"/>
      <c r="RZP158" s="1135"/>
      <c r="RZQ158" s="1135"/>
      <c r="RZR158" s="1135"/>
      <c r="RZS158" s="1135"/>
      <c r="RZT158" s="1135"/>
      <c r="RZU158" s="1135"/>
      <c r="RZV158" s="1135"/>
      <c r="RZW158" s="1135"/>
      <c r="RZX158" s="1135"/>
      <c r="RZY158" s="1135"/>
      <c r="RZZ158" s="1135"/>
      <c r="SAA158" s="1135"/>
      <c r="SAB158" s="1135"/>
      <c r="SAC158" s="1135"/>
      <c r="SAD158" s="1135"/>
      <c r="SAE158" s="1135"/>
      <c r="SAF158" s="1135"/>
      <c r="SAG158" s="1135"/>
      <c r="SAH158" s="1135"/>
      <c r="SAI158" s="1135"/>
      <c r="SAJ158" s="1135"/>
      <c r="SAK158" s="1135"/>
      <c r="SAL158" s="1135"/>
      <c r="SAM158" s="1135"/>
      <c r="SAN158" s="1135"/>
      <c r="SAO158" s="1135"/>
      <c r="SAP158" s="1135"/>
      <c r="SAQ158" s="1135"/>
      <c r="SAR158" s="1135"/>
      <c r="SAS158" s="1135"/>
      <c r="SAT158" s="1135"/>
      <c r="SAU158" s="1135"/>
      <c r="SAV158" s="1135"/>
      <c r="SAW158" s="1135"/>
      <c r="SAX158" s="1135"/>
      <c r="SAY158" s="1135"/>
      <c r="SAZ158" s="1135"/>
      <c r="SBA158" s="1135"/>
      <c r="SBB158" s="1135"/>
      <c r="SBC158" s="1135"/>
      <c r="SBD158" s="1135"/>
      <c r="SBE158" s="1135"/>
      <c r="SBF158" s="1135"/>
      <c r="SBG158" s="1135"/>
      <c r="SBH158" s="1135"/>
      <c r="SBI158" s="1135"/>
      <c r="SBJ158" s="1135"/>
      <c r="SBK158" s="1135"/>
      <c r="SBL158" s="1135"/>
      <c r="SBM158" s="1135"/>
      <c r="SBN158" s="1135"/>
      <c r="SBO158" s="1135"/>
      <c r="SBP158" s="1135"/>
      <c r="SBQ158" s="1135"/>
      <c r="SBR158" s="1135"/>
      <c r="SBS158" s="1135"/>
      <c r="SBT158" s="1135"/>
      <c r="SBU158" s="1135"/>
      <c r="SBV158" s="1135"/>
      <c r="SBW158" s="1135"/>
      <c r="SBX158" s="1135"/>
      <c r="SBY158" s="1135"/>
      <c r="SBZ158" s="1135"/>
      <c r="SCA158" s="1135"/>
      <c r="SCB158" s="1135"/>
      <c r="SCC158" s="1135"/>
      <c r="SCD158" s="1135"/>
      <c r="SCE158" s="1135"/>
      <c r="SCF158" s="1135"/>
      <c r="SCG158" s="1135"/>
      <c r="SCH158" s="1135"/>
      <c r="SCI158" s="1135"/>
      <c r="SCJ158" s="1135"/>
      <c r="SCK158" s="1135"/>
      <c r="SCL158" s="1135"/>
      <c r="SCM158" s="1135"/>
      <c r="SCN158" s="1135"/>
      <c r="SCO158" s="1135"/>
      <c r="SCP158" s="1135"/>
      <c r="SCQ158" s="1135"/>
      <c r="SCR158" s="1135"/>
      <c r="SCS158" s="1135"/>
      <c r="SCT158" s="1135"/>
      <c r="SCU158" s="1135"/>
      <c r="SCV158" s="1135"/>
      <c r="SCW158" s="1135"/>
      <c r="SCX158" s="1135"/>
      <c r="SCY158" s="1135"/>
      <c r="SCZ158" s="1135"/>
      <c r="SDA158" s="1135"/>
      <c r="SDB158" s="1135"/>
      <c r="SDC158" s="1135"/>
      <c r="SDD158" s="1135"/>
      <c r="SDE158" s="1135"/>
      <c r="SDF158" s="1135"/>
      <c r="SDG158" s="1135"/>
      <c r="SDH158" s="1135"/>
      <c r="SDI158" s="1135"/>
      <c r="SDJ158" s="1135"/>
      <c r="SDK158" s="1135"/>
      <c r="SDL158" s="1135"/>
      <c r="SDM158" s="1135"/>
      <c r="SDN158" s="1135"/>
      <c r="SDO158" s="1135"/>
      <c r="SDP158" s="1135"/>
      <c r="SDQ158" s="1135"/>
      <c r="SDR158" s="1135"/>
      <c r="SDS158" s="1135"/>
      <c r="SDT158" s="1135"/>
      <c r="SDU158" s="1135"/>
      <c r="SDV158" s="1135"/>
      <c r="SDW158" s="1135"/>
      <c r="SDX158" s="1135"/>
      <c r="SDY158" s="1135"/>
      <c r="SDZ158" s="1135"/>
      <c r="SEA158" s="1135"/>
      <c r="SEB158" s="1135"/>
      <c r="SEC158" s="1135"/>
      <c r="SED158" s="1135"/>
      <c r="SEE158" s="1135"/>
      <c r="SEF158" s="1135"/>
      <c r="SEG158" s="1135"/>
      <c r="SEH158" s="1135"/>
      <c r="SEI158" s="1135"/>
      <c r="SEJ158" s="1135"/>
      <c r="SEK158" s="1135"/>
      <c r="SEL158" s="1135"/>
      <c r="SEM158" s="1135"/>
      <c r="SEN158" s="1135"/>
      <c r="SEO158" s="1135"/>
      <c r="SEP158" s="1135"/>
      <c r="SEQ158" s="1135"/>
      <c r="SER158" s="1135"/>
      <c r="SES158" s="1135"/>
      <c r="SET158" s="1135"/>
      <c r="SEU158" s="1135"/>
      <c r="SEV158" s="1135"/>
      <c r="SEW158" s="1135"/>
      <c r="SEX158" s="1135"/>
      <c r="SEY158" s="1135"/>
      <c r="SEZ158" s="1135"/>
      <c r="SFA158" s="1135"/>
      <c r="SFB158" s="1135"/>
      <c r="SFC158" s="1135"/>
      <c r="SFD158" s="1135"/>
      <c r="SFE158" s="1135"/>
      <c r="SFF158" s="1135"/>
      <c r="SFG158" s="1135"/>
      <c r="SFH158" s="1135"/>
      <c r="SFI158" s="1135"/>
      <c r="SFJ158" s="1135"/>
      <c r="SFK158" s="1135"/>
      <c r="SFL158" s="1135"/>
      <c r="SFM158" s="1135"/>
      <c r="SFN158" s="1135"/>
      <c r="SFO158" s="1135"/>
      <c r="SFP158" s="1135"/>
      <c r="SFQ158" s="1135"/>
      <c r="SFR158" s="1135"/>
      <c r="SFS158" s="1135"/>
      <c r="SFT158" s="1135"/>
      <c r="SFU158" s="1135"/>
      <c r="SFV158" s="1135"/>
      <c r="SFW158" s="1135"/>
      <c r="SFX158" s="1135"/>
      <c r="SFY158" s="1135"/>
      <c r="SFZ158" s="1135"/>
      <c r="SGA158" s="1135"/>
      <c r="SGB158" s="1135"/>
      <c r="SGC158" s="1135"/>
      <c r="SGD158" s="1135"/>
      <c r="SGE158" s="1135"/>
      <c r="SGF158" s="1135"/>
      <c r="SGG158" s="1135"/>
      <c r="SGH158" s="1135"/>
      <c r="SGI158" s="1135"/>
      <c r="SGJ158" s="1135"/>
      <c r="SGK158" s="1135"/>
      <c r="SGL158" s="1135"/>
      <c r="SGM158" s="1135"/>
      <c r="SGN158" s="1135"/>
      <c r="SGO158" s="1135"/>
      <c r="SGP158" s="1135"/>
      <c r="SGQ158" s="1135"/>
      <c r="SGR158" s="1135"/>
      <c r="SGS158" s="1135"/>
      <c r="SGT158" s="1135"/>
      <c r="SGU158" s="1135"/>
      <c r="SGV158" s="1135"/>
      <c r="SGW158" s="1135"/>
      <c r="SGX158" s="1135"/>
      <c r="SGY158" s="1135"/>
      <c r="SGZ158" s="1135"/>
      <c r="SHA158" s="1135"/>
      <c r="SHB158" s="1135"/>
      <c r="SHC158" s="1135"/>
      <c r="SHD158" s="1135"/>
      <c r="SHE158" s="1135"/>
      <c r="SHF158" s="1135"/>
      <c r="SHG158" s="1135"/>
      <c r="SHH158" s="1135"/>
      <c r="SHI158" s="1135"/>
      <c r="SHJ158" s="1135"/>
      <c r="SHK158" s="1135"/>
      <c r="SHL158" s="1135"/>
      <c r="SHM158" s="1135"/>
      <c r="SHN158" s="1135"/>
      <c r="SHO158" s="1135"/>
      <c r="SHP158" s="1135"/>
      <c r="SHQ158" s="1135"/>
      <c r="SHR158" s="1135"/>
      <c r="SHS158" s="1135"/>
      <c r="SHT158" s="1135"/>
      <c r="SHU158" s="1135"/>
      <c r="SHV158" s="1135"/>
      <c r="SHW158" s="1135"/>
      <c r="SHX158" s="1135"/>
      <c r="SHY158" s="1135"/>
      <c r="SHZ158" s="1135"/>
      <c r="SIA158" s="1135"/>
      <c r="SIB158" s="1135"/>
      <c r="SIC158" s="1135"/>
      <c r="SID158" s="1135"/>
      <c r="SIE158" s="1135"/>
      <c r="SIF158" s="1135"/>
      <c r="SIG158" s="1135"/>
      <c r="SIH158" s="1135"/>
      <c r="SII158" s="1135"/>
      <c r="SIJ158" s="1135"/>
      <c r="SIK158" s="1135"/>
      <c r="SIL158" s="1135"/>
      <c r="SIM158" s="1135"/>
      <c r="SIN158" s="1135"/>
      <c r="SIO158" s="1135"/>
      <c r="SIP158" s="1135"/>
      <c r="SIQ158" s="1135"/>
      <c r="SIR158" s="1135"/>
      <c r="SIS158" s="1135"/>
      <c r="SIT158" s="1135"/>
      <c r="SIU158" s="1135"/>
      <c r="SIV158" s="1135"/>
      <c r="SIW158" s="1135"/>
      <c r="SIX158" s="1135"/>
      <c r="SIY158" s="1135"/>
      <c r="SIZ158" s="1135"/>
      <c r="SJA158" s="1135"/>
      <c r="SJB158" s="1135"/>
      <c r="SJC158" s="1135"/>
      <c r="SJD158" s="1135"/>
      <c r="SJE158" s="1135"/>
      <c r="SJF158" s="1135"/>
      <c r="SJG158" s="1135"/>
      <c r="SJH158" s="1135"/>
      <c r="SJI158" s="1135"/>
      <c r="SJJ158" s="1135"/>
      <c r="SJK158" s="1135"/>
      <c r="SJL158" s="1135"/>
      <c r="SJM158" s="1135"/>
      <c r="SJN158" s="1135"/>
      <c r="SJO158" s="1135"/>
      <c r="SJP158" s="1135"/>
      <c r="SJQ158" s="1135"/>
      <c r="SJR158" s="1135"/>
      <c r="SJS158" s="1135"/>
      <c r="SJT158" s="1135"/>
      <c r="SJU158" s="1135"/>
      <c r="SJV158" s="1135"/>
      <c r="SJW158" s="1135"/>
      <c r="SJX158" s="1135"/>
      <c r="SJY158" s="1135"/>
      <c r="SJZ158" s="1135"/>
      <c r="SKA158" s="1135"/>
      <c r="SKB158" s="1135"/>
      <c r="SKC158" s="1135"/>
      <c r="SKD158" s="1135"/>
      <c r="SKE158" s="1135"/>
      <c r="SKF158" s="1135"/>
      <c r="SKG158" s="1135"/>
      <c r="SKH158" s="1135"/>
      <c r="SKI158" s="1135"/>
      <c r="SKJ158" s="1135"/>
      <c r="SKK158" s="1135"/>
      <c r="SKL158" s="1135"/>
      <c r="SKM158" s="1135"/>
      <c r="SKN158" s="1135"/>
      <c r="SKO158" s="1135"/>
      <c r="SKP158" s="1135"/>
      <c r="SKQ158" s="1135"/>
      <c r="SKR158" s="1135"/>
      <c r="SKS158" s="1135"/>
      <c r="SKT158" s="1135"/>
      <c r="SKU158" s="1135"/>
      <c r="SKV158" s="1135"/>
      <c r="SKW158" s="1135"/>
      <c r="SKX158" s="1135"/>
      <c r="SKY158" s="1135"/>
      <c r="SKZ158" s="1135"/>
      <c r="SLA158" s="1135"/>
      <c r="SLB158" s="1135"/>
      <c r="SLC158" s="1135"/>
      <c r="SLD158" s="1135"/>
      <c r="SLE158" s="1135"/>
      <c r="SLF158" s="1135"/>
      <c r="SLG158" s="1135"/>
      <c r="SLH158" s="1135"/>
      <c r="SLI158" s="1135"/>
      <c r="SLJ158" s="1135"/>
      <c r="SLK158" s="1135"/>
      <c r="SLL158" s="1135"/>
      <c r="SLM158" s="1135"/>
      <c r="SLN158" s="1135"/>
      <c r="SLO158" s="1135"/>
      <c r="SLP158" s="1135"/>
      <c r="SLQ158" s="1135"/>
      <c r="SLR158" s="1135"/>
      <c r="SLS158" s="1135"/>
      <c r="SLT158" s="1135"/>
      <c r="SLU158" s="1135"/>
      <c r="SLV158" s="1135"/>
      <c r="SLW158" s="1135"/>
      <c r="SLX158" s="1135"/>
      <c r="SLY158" s="1135"/>
      <c r="SLZ158" s="1135"/>
      <c r="SMA158" s="1135"/>
      <c r="SMB158" s="1135"/>
      <c r="SMC158" s="1135"/>
      <c r="SMD158" s="1135"/>
      <c r="SME158" s="1135"/>
      <c r="SMF158" s="1135"/>
      <c r="SMG158" s="1135"/>
      <c r="SMH158" s="1135"/>
      <c r="SMI158" s="1135"/>
      <c r="SMJ158" s="1135"/>
      <c r="SMK158" s="1135"/>
      <c r="SML158" s="1135"/>
      <c r="SMM158" s="1135"/>
      <c r="SMN158" s="1135"/>
      <c r="SMO158" s="1135"/>
      <c r="SMP158" s="1135"/>
      <c r="SMQ158" s="1135"/>
      <c r="SMR158" s="1135"/>
      <c r="SMS158" s="1135"/>
      <c r="SMT158" s="1135"/>
      <c r="SMU158" s="1135"/>
      <c r="SMV158" s="1135"/>
      <c r="SMW158" s="1135"/>
      <c r="SMX158" s="1135"/>
      <c r="SMY158" s="1135"/>
      <c r="SMZ158" s="1135"/>
      <c r="SNA158" s="1135"/>
      <c r="SNB158" s="1135"/>
      <c r="SNC158" s="1135"/>
      <c r="SND158" s="1135"/>
      <c r="SNE158" s="1135"/>
      <c r="SNF158" s="1135"/>
      <c r="SNG158" s="1135"/>
      <c r="SNH158" s="1135"/>
      <c r="SNI158" s="1135"/>
      <c r="SNJ158" s="1135"/>
      <c r="SNK158" s="1135"/>
      <c r="SNL158" s="1135"/>
      <c r="SNM158" s="1135"/>
      <c r="SNN158" s="1135"/>
      <c r="SNO158" s="1135"/>
      <c r="SNP158" s="1135"/>
      <c r="SNQ158" s="1135"/>
      <c r="SNR158" s="1135"/>
      <c r="SNS158" s="1135"/>
      <c r="SNT158" s="1135"/>
      <c r="SNU158" s="1135"/>
      <c r="SNV158" s="1135"/>
      <c r="SNW158" s="1135"/>
      <c r="SNX158" s="1135"/>
      <c r="SNY158" s="1135"/>
      <c r="SNZ158" s="1135"/>
      <c r="SOA158" s="1135"/>
      <c r="SOB158" s="1135"/>
      <c r="SOC158" s="1135"/>
      <c r="SOD158" s="1135"/>
      <c r="SOE158" s="1135"/>
      <c r="SOF158" s="1135"/>
      <c r="SOG158" s="1135"/>
      <c r="SOH158" s="1135"/>
      <c r="SOI158" s="1135"/>
      <c r="SOJ158" s="1135"/>
      <c r="SOK158" s="1135"/>
      <c r="SOL158" s="1135"/>
      <c r="SOM158" s="1135"/>
      <c r="SON158" s="1135"/>
      <c r="SOO158" s="1135"/>
      <c r="SOP158" s="1135"/>
      <c r="SOQ158" s="1135"/>
      <c r="SOR158" s="1135"/>
      <c r="SOS158" s="1135"/>
      <c r="SOT158" s="1135"/>
      <c r="SOU158" s="1135"/>
      <c r="SOV158" s="1135"/>
      <c r="SOW158" s="1135"/>
      <c r="SOX158" s="1135"/>
      <c r="SOY158" s="1135"/>
      <c r="SOZ158" s="1135"/>
      <c r="SPA158" s="1135"/>
      <c r="SPB158" s="1135"/>
      <c r="SPC158" s="1135"/>
      <c r="SPD158" s="1135"/>
      <c r="SPE158" s="1135"/>
      <c r="SPF158" s="1135"/>
      <c r="SPG158" s="1135"/>
      <c r="SPH158" s="1135"/>
      <c r="SPI158" s="1135"/>
      <c r="SPJ158" s="1135"/>
      <c r="SPK158" s="1135"/>
      <c r="SPL158" s="1135"/>
      <c r="SPM158" s="1135"/>
      <c r="SPN158" s="1135"/>
      <c r="SPO158" s="1135"/>
      <c r="SPP158" s="1135"/>
      <c r="SPQ158" s="1135"/>
      <c r="SPR158" s="1135"/>
      <c r="SPS158" s="1135"/>
      <c r="SPT158" s="1135"/>
      <c r="SPU158" s="1135"/>
      <c r="SPV158" s="1135"/>
      <c r="SPW158" s="1135"/>
      <c r="SPX158" s="1135"/>
      <c r="SPY158" s="1135"/>
      <c r="SPZ158" s="1135"/>
      <c r="SQA158" s="1135"/>
      <c r="SQB158" s="1135"/>
      <c r="SQC158" s="1135"/>
      <c r="SQD158" s="1135"/>
      <c r="SQE158" s="1135"/>
      <c r="SQF158" s="1135"/>
      <c r="SQG158" s="1135"/>
      <c r="SQH158" s="1135"/>
      <c r="SQI158" s="1135"/>
      <c r="SQJ158" s="1135"/>
      <c r="SQK158" s="1135"/>
      <c r="SQL158" s="1135"/>
      <c r="SQM158" s="1135"/>
      <c r="SQN158" s="1135"/>
      <c r="SQO158" s="1135"/>
      <c r="SQP158" s="1135"/>
      <c r="SQQ158" s="1135"/>
      <c r="SQR158" s="1135"/>
      <c r="SQS158" s="1135"/>
      <c r="SQT158" s="1135"/>
      <c r="SQU158" s="1135"/>
      <c r="SQV158" s="1135"/>
      <c r="SQW158" s="1135"/>
      <c r="SQX158" s="1135"/>
      <c r="SQY158" s="1135"/>
      <c r="SQZ158" s="1135"/>
      <c r="SRA158" s="1135"/>
      <c r="SRB158" s="1135"/>
      <c r="SRC158" s="1135"/>
      <c r="SRD158" s="1135"/>
      <c r="SRE158" s="1135"/>
      <c r="SRF158" s="1135"/>
      <c r="SRG158" s="1135"/>
      <c r="SRH158" s="1135"/>
      <c r="SRI158" s="1135"/>
      <c r="SRJ158" s="1135"/>
      <c r="SRK158" s="1135"/>
      <c r="SRL158" s="1135"/>
      <c r="SRM158" s="1135"/>
      <c r="SRN158" s="1135"/>
      <c r="SRO158" s="1135"/>
      <c r="SRP158" s="1135"/>
      <c r="SRQ158" s="1135"/>
      <c r="SRR158" s="1135"/>
      <c r="SRS158" s="1135"/>
      <c r="SRT158" s="1135"/>
      <c r="SRU158" s="1135"/>
      <c r="SRV158" s="1135"/>
      <c r="SRW158" s="1135"/>
      <c r="SRX158" s="1135"/>
      <c r="SRY158" s="1135"/>
      <c r="SRZ158" s="1135"/>
      <c r="SSA158" s="1135"/>
      <c r="SSB158" s="1135"/>
      <c r="SSC158" s="1135"/>
      <c r="SSD158" s="1135"/>
      <c r="SSE158" s="1135"/>
      <c r="SSF158" s="1135"/>
      <c r="SSG158" s="1135"/>
      <c r="SSH158" s="1135"/>
      <c r="SSI158" s="1135"/>
      <c r="SSJ158" s="1135"/>
      <c r="SSK158" s="1135"/>
      <c r="SSL158" s="1135"/>
      <c r="SSM158" s="1135"/>
      <c r="SSN158" s="1135"/>
      <c r="SSO158" s="1135"/>
      <c r="SSP158" s="1135"/>
      <c r="SSQ158" s="1135"/>
      <c r="SSR158" s="1135"/>
      <c r="SSS158" s="1135"/>
      <c r="SST158" s="1135"/>
      <c r="SSU158" s="1135"/>
      <c r="SSV158" s="1135"/>
      <c r="SSW158" s="1135"/>
      <c r="SSX158" s="1135"/>
      <c r="SSY158" s="1135"/>
      <c r="SSZ158" s="1135"/>
      <c r="STA158" s="1135"/>
      <c r="STB158" s="1135"/>
      <c r="STC158" s="1135"/>
      <c r="STD158" s="1135"/>
      <c r="STE158" s="1135"/>
      <c r="STF158" s="1135"/>
      <c r="STG158" s="1135"/>
      <c r="STH158" s="1135"/>
      <c r="STI158" s="1135"/>
      <c r="STJ158" s="1135"/>
      <c r="STK158" s="1135"/>
      <c r="STL158" s="1135"/>
      <c r="STM158" s="1135"/>
      <c r="STN158" s="1135"/>
      <c r="STO158" s="1135"/>
      <c r="STP158" s="1135"/>
      <c r="STQ158" s="1135"/>
      <c r="STR158" s="1135"/>
      <c r="STS158" s="1135"/>
      <c r="STT158" s="1135"/>
      <c r="STU158" s="1135"/>
      <c r="STV158" s="1135"/>
      <c r="STW158" s="1135"/>
      <c r="STX158" s="1135"/>
      <c r="STY158" s="1135"/>
      <c r="STZ158" s="1135"/>
      <c r="SUA158" s="1135"/>
      <c r="SUB158" s="1135"/>
      <c r="SUC158" s="1135"/>
      <c r="SUD158" s="1135"/>
      <c r="SUE158" s="1135"/>
      <c r="SUF158" s="1135"/>
      <c r="SUG158" s="1135"/>
      <c r="SUH158" s="1135"/>
      <c r="SUI158" s="1135"/>
      <c r="SUJ158" s="1135"/>
      <c r="SUK158" s="1135"/>
      <c r="SUL158" s="1135"/>
      <c r="SUM158" s="1135"/>
      <c r="SUN158" s="1135"/>
      <c r="SUO158" s="1135"/>
      <c r="SUP158" s="1135"/>
      <c r="SUQ158" s="1135"/>
      <c r="SUR158" s="1135"/>
      <c r="SUS158" s="1135"/>
      <c r="SUT158" s="1135"/>
      <c r="SUU158" s="1135"/>
      <c r="SUV158" s="1135"/>
      <c r="SUW158" s="1135"/>
      <c r="SUX158" s="1135"/>
      <c r="SUY158" s="1135"/>
      <c r="SUZ158" s="1135"/>
      <c r="SVA158" s="1135"/>
      <c r="SVB158" s="1135"/>
      <c r="SVC158" s="1135"/>
      <c r="SVD158" s="1135"/>
      <c r="SVE158" s="1135"/>
      <c r="SVF158" s="1135"/>
      <c r="SVG158" s="1135"/>
      <c r="SVH158" s="1135"/>
      <c r="SVI158" s="1135"/>
      <c r="SVJ158" s="1135"/>
      <c r="SVK158" s="1135"/>
      <c r="SVL158" s="1135"/>
      <c r="SVM158" s="1135"/>
      <c r="SVN158" s="1135"/>
      <c r="SVO158" s="1135"/>
      <c r="SVP158" s="1135"/>
      <c r="SVQ158" s="1135"/>
      <c r="SVR158" s="1135"/>
      <c r="SVS158" s="1135"/>
      <c r="SVT158" s="1135"/>
      <c r="SVU158" s="1135"/>
      <c r="SVV158" s="1135"/>
      <c r="SVW158" s="1135"/>
      <c r="SVX158" s="1135"/>
      <c r="SVY158" s="1135"/>
      <c r="SVZ158" s="1135"/>
      <c r="SWA158" s="1135"/>
      <c r="SWB158" s="1135"/>
      <c r="SWC158" s="1135"/>
      <c r="SWD158" s="1135"/>
      <c r="SWE158" s="1135"/>
      <c r="SWF158" s="1135"/>
      <c r="SWG158" s="1135"/>
      <c r="SWH158" s="1135"/>
      <c r="SWI158" s="1135"/>
      <c r="SWJ158" s="1135"/>
      <c r="SWK158" s="1135"/>
      <c r="SWL158" s="1135"/>
      <c r="SWM158" s="1135"/>
      <c r="SWN158" s="1135"/>
      <c r="SWO158" s="1135"/>
      <c r="SWP158" s="1135"/>
      <c r="SWQ158" s="1135"/>
      <c r="SWR158" s="1135"/>
      <c r="SWS158" s="1135"/>
      <c r="SWT158" s="1135"/>
      <c r="SWU158" s="1135"/>
      <c r="SWV158" s="1135"/>
      <c r="SWW158" s="1135"/>
      <c r="SWX158" s="1135"/>
      <c r="SWY158" s="1135"/>
      <c r="SWZ158" s="1135"/>
      <c r="SXA158" s="1135"/>
      <c r="SXB158" s="1135"/>
      <c r="SXC158" s="1135"/>
      <c r="SXD158" s="1135"/>
      <c r="SXE158" s="1135"/>
      <c r="SXF158" s="1135"/>
      <c r="SXG158" s="1135"/>
      <c r="SXH158" s="1135"/>
      <c r="SXI158" s="1135"/>
      <c r="SXJ158" s="1135"/>
      <c r="SXK158" s="1135"/>
      <c r="SXL158" s="1135"/>
      <c r="SXM158" s="1135"/>
      <c r="SXN158" s="1135"/>
      <c r="SXO158" s="1135"/>
      <c r="SXP158" s="1135"/>
      <c r="SXQ158" s="1135"/>
      <c r="SXR158" s="1135"/>
      <c r="SXS158" s="1135"/>
      <c r="SXT158" s="1135"/>
      <c r="SXU158" s="1135"/>
      <c r="SXV158" s="1135"/>
      <c r="SXW158" s="1135"/>
      <c r="SXX158" s="1135"/>
      <c r="SXY158" s="1135"/>
      <c r="SXZ158" s="1135"/>
      <c r="SYA158" s="1135"/>
      <c r="SYB158" s="1135"/>
      <c r="SYC158" s="1135"/>
      <c r="SYD158" s="1135"/>
      <c r="SYE158" s="1135"/>
      <c r="SYF158" s="1135"/>
      <c r="SYG158" s="1135"/>
      <c r="SYH158" s="1135"/>
      <c r="SYI158" s="1135"/>
      <c r="SYJ158" s="1135"/>
      <c r="SYK158" s="1135"/>
      <c r="SYL158" s="1135"/>
      <c r="SYM158" s="1135"/>
      <c r="SYN158" s="1135"/>
      <c r="SYO158" s="1135"/>
      <c r="SYP158" s="1135"/>
      <c r="SYQ158" s="1135"/>
      <c r="SYR158" s="1135"/>
      <c r="SYS158" s="1135"/>
      <c r="SYT158" s="1135"/>
      <c r="SYU158" s="1135"/>
      <c r="SYV158" s="1135"/>
      <c r="SYW158" s="1135"/>
      <c r="SYX158" s="1135"/>
      <c r="SYY158" s="1135"/>
      <c r="SYZ158" s="1135"/>
      <c r="SZA158" s="1135"/>
      <c r="SZB158" s="1135"/>
      <c r="SZC158" s="1135"/>
      <c r="SZD158" s="1135"/>
      <c r="SZE158" s="1135"/>
      <c r="SZF158" s="1135"/>
      <c r="SZG158" s="1135"/>
      <c r="SZH158" s="1135"/>
      <c r="SZI158" s="1135"/>
      <c r="SZJ158" s="1135"/>
      <c r="SZK158" s="1135"/>
      <c r="SZL158" s="1135"/>
      <c r="SZM158" s="1135"/>
      <c r="SZN158" s="1135"/>
      <c r="SZO158" s="1135"/>
      <c r="SZP158" s="1135"/>
      <c r="SZQ158" s="1135"/>
      <c r="SZR158" s="1135"/>
      <c r="SZS158" s="1135"/>
      <c r="SZT158" s="1135"/>
      <c r="SZU158" s="1135"/>
      <c r="SZV158" s="1135"/>
      <c r="SZW158" s="1135"/>
      <c r="SZX158" s="1135"/>
      <c r="SZY158" s="1135"/>
      <c r="SZZ158" s="1135"/>
      <c r="TAA158" s="1135"/>
      <c r="TAB158" s="1135"/>
      <c r="TAC158" s="1135"/>
      <c r="TAD158" s="1135"/>
      <c r="TAE158" s="1135"/>
      <c r="TAF158" s="1135"/>
      <c r="TAG158" s="1135"/>
      <c r="TAH158" s="1135"/>
      <c r="TAI158" s="1135"/>
      <c r="TAJ158" s="1135"/>
      <c r="TAK158" s="1135"/>
      <c r="TAL158" s="1135"/>
      <c r="TAM158" s="1135"/>
      <c r="TAN158" s="1135"/>
      <c r="TAO158" s="1135"/>
      <c r="TAP158" s="1135"/>
      <c r="TAQ158" s="1135"/>
      <c r="TAR158" s="1135"/>
      <c r="TAS158" s="1135"/>
      <c r="TAT158" s="1135"/>
      <c r="TAU158" s="1135"/>
      <c r="TAV158" s="1135"/>
      <c r="TAW158" s="1135"/>
      <c r="TAX158" s="1135"/>
      <c r="TAY158" s="1135"/>
      <c r="TAZ158" s="1135"/>
      <c r="TBA158" s="1135"/>
      <c r="TBB158" s="1135"/>
      <c r="TBC158" s="1135"/>
      <c r="TBD158" s="1135"/>
      <c r="TBE158" s="1135"/>
      <c r="TBF158" s="1135"/>
      <c r="TBG158" s="1135"/>
      <c r="TBH158" s="1135"/>
      <c r="TBI158" s="1135"/>
      <c r="TBJ158" s="1135"/>
      <c r="TBK158" s="1135"/>
      <c r="TBL158" s="1135"/>
      <c r="TBM158" s="1135"/>
      <c r="TBN158" s="1135"/>
      <c r="TBO158" s="1135"/>
      <c r="TBP158" s="1135"/>
      <c r="TBQ158" s="1135"/>
      <c r="TBR158" s="1135"/>
      <c r="TBS158" s="1135"/>
      <c r="TBT158" s="1135"/>
      <c r="TBU158" s="1135"/>
      <c r="TBV158" s="1135"/>
      <c r="TBW158" s="1135"/>
      <c r="TBX158" s="1135"/>
      <c r="TBY158" s="1135"/>
      <c r="TBZ158" s="1135"/>
      <c r="TCA158" s="1135"/>
      <c r="TCB158" s="1135"/>
      <c r="TCC158" s="1135"/>
      <c r="TCD158" s="1135"/>
      <c r="TCE158" s="1135"/>
      <c r="TCF158" s="1135"/>
      <c r="TCG158" s="1135"/>
      <c r="TCH158" s="1135"/>
      <c r="TCI158" s="1135"/>
      <c r="TCJ158" s="1135"/>
      <c r="TCK158" s="1135"/>
      <c r="TCL158" s="1135"/>
      <c r="TCM158" s="1135"/>
      <c r="TCN158" s="1135"/>
      <c r="TCO158" s="1135"/>
      <c r="TCP158" s="1135"/>
      <c r="TCQ158" s="1135"/>
      <c r="TCR158" s="1135"/>
      <c r="TCS158" s="1135"/>
      <c r="TCT158" s="1135"/>
      <c r="TCU158" s="1135"/>
      <c r="TCV158" s="1135"/>
      <c r="TCW158" s="1135"/>
      <c r="TCX158" s="1135"/>
      <c r="TCY158" s="1135"/>
      <c r="TCZ158" s="1135"/>
      <c r="TDA158" s="1135"/>
      <c r="TDB158" s="1135"/>
      <c r="TDC158" s="1135"/>
      <c r="TDD158" s="1135"/>
      <c r="TDE158" s="1135"/>
      <c r="TDF158" s="1135"/>
      <c r="TDG158" s="1135"/>
      <c r="TDH158" s="1135"/>
      <c r="TDI158" s="1135"/>
      <c r="TDJ158" s="1135"/>
      <c r="TDK158" s="1135"/>
      <c r="TDL158" s="1135"/>
      <c r="TDM158" s="1135"/>
      <c r="TDN158" s="1135"/>
      <c r="TDO158" s="1135"/>
      <c r="TDP158" s="1135"/>
      <c r="TDQ158" s="1135"/>
      <c r="TDR158" s="1135"/>
      <c r="TDS158" s="1135"/>
      <c r="TDT158" s="1135"/>
      <c r="TDU158" s="1135"/>
      <c r="TDV158" s="1135"/>
      <c r="TDW158" s="1135"/>
      <c r="TDX158" s="1135"/>
      <c r="TDY158" s="1135"/>
      <c r="TDZ158" s="1135"/>
      <c r="TEA158" s="1135"/>
      <c r="TEB158" s="1135"/>
      <c r="TEC158" s="1135"/>
      <c r="TED158" s="1135"/>
      <c r="TEE158" s="1135"/>
      <c r="TEF158" s="1135"/>
      <c r="TEG158" s="1135"/>
      <c r="TEH158" s="1135"/>
      <c r="TEI158" s="1135"/>
      <c r="TEJ158" s="1135"/>
      <c r="TEK158" s="1135"/>
      <c r="TEL158" s="1135"/>
      <c r="TEM158" s="1135"/>
      <c r="TEN158" s="1135"/>
      <c r="TEO158" s="1135"/>
      <c r="TEP158" s="1135"/>
      <c r="TEQ158" s="1135"/>
      <c r="TER158" s="1135"/>
      <c r="TES158" s="1135"/>
      <c r="TET158" s="1135"/>
      <c r="TEU158" s="1135"/>
      <c r="TEV158" s="1135"/>
      <c r="TEW158" s="1135"/>
      <c r="TEX158" s="1135"/>
      <c r="TEY158" s="1135"/>
      <c r="TEZ158" s="1135"/>
      <c r="TFA158" s="1135"/>
      <c r="TFB158" s="1135"/>
      <c r="TFC158" s="1135"/>
      <c r="TFD158" s="1135"/>
      <c r="TFE158" s="1135"/>
      <c r="TFF158" s="1135"/>
      <c r="TFG158" s="1135"/>
      <c r="TFH158" s="1135"/>
      <c r="TFI158" s="1135"/>
      <c r="TFJ158" s="1135"/>
      <c r="TFK158" s="1135"/>
      <c r="TFL158" s="1135"/>
      <c r="TFM158" s="1135"/>
      <c r="TFN158" s="1135"/>
      <c r="TFO158" s="1135"/>
      <c r="TFP158" s="1135"/>
      <c r="TFQ158" s="1135"/>
      <c r="TFR158" s="1135"/>
      <c r="TFS158" s="1135"/>
      <c r="TFT158" s="1135"/>
      <c r="TFU158" s="1135"/>
      <c r="TFV158" s="1135"/>
      <c r="TFW158" s="1135"/>
      <c r="TFX158" s="1135"/>
      <c r="TFY158" s="1135"/>
      <c r="TFZ158" s="1135"/>
      <c r="TGA158" s="1135"/>
      <c r="TGB158" s="1135"/>
      <c r="TGC158" s="1135"/>
      <c r="TGD158" s="1135"/>
      <c r="TGE158" s="1135"/>
      <c r="TGF158" s="1135"/>
      <c r="TGG158" s="1135"/>
      <c r="TGH158" s="1135"/>
      <c r="TGI158" s="1135"/>
      <c r="TGJ158" s="1135"/>
      <c r="TGK158" s="1135"/>
      <c r="TGL158" s="1135"/>
      <c r="TGM158" s="1135"/>
      <c r="TGN158" s="1135"/>
      <c r="TGO158" s="1135"/>
      <c r="TGP158" s="1135"/>
      <c r="TGQ158" s="1135"/>
      <c r="TGR158" s="1135"/>
      <c r="TGS158" s="1135"/>
      <c r="TGT158" s="1135"/>
      <c r="TGU158" s="1135"/>
      <c r="TGV158" s="1135"/>
      <c r="TGW158" s="1135"/>
      <c r="TGX158" s="1135"/>
      <c r="TGY158" s="1135"/>
      <c r="TGZ158" s="1135"/>
      <c r="THA158" s="1135"/>
      <c r="THB158" s="1135"/>
      <c r="THC158" s="1135"/>
      <c r="THD158" s="1135"/>
      <c r="THE158" s="1135"/>
      <c r="THF158" s="1135"/>
      <c r="THG158" s="1135"/>
      <c r="THH158" s="1135"/>
      <c r="THI158" s="1135"/>
      <c r="THJ158" s="1135"/>
      <c r="THK158" s="1135"/>
      <c r="THL158" s="1135"/>
      <c r="THM158" s="1135"/>
      <c r="THN158" s="1135"/>
      <c r="THO158" s="1135"/>
      <c r="THP158" s="1135"/>
      <c r="THQ158" s="1135"/>
      <c r="THR158" s="1135"/>
      <c r="THS158" s="1135"/>
      <c r="THT158" s="1135"/>
      <c r="THU158" s="1135"/>
      <c r="THV158" s="1135"/>
      <c r="THW158" s="1135"/>
      <c r="THX158" s="1135"/>
      <c r="THY158" s="1135"/>
      <c r="THZ158" s="1135"/>
      <c r="TIA158" s="1135"/>
      <c r="TIB158" s="1135"/>
      <c r="TIC158" s="1135"/>
      <c r="TID158" s="1135"/>
      <c r="TIE158" s="1135"/>
      <c r="TIF158" s="1135"/>
      <c r="TIG158" s="1135"/>
      <c r="TIH158" s="1135"/>
      <c r="TII158" s="1135"/>
      <c r="TIJ158" s="1135"/>
      <c r="TIK158" s="1135"/>
      <c r="TIL158" s="1135"/>
      <c r="TIM158" s="1135"/>
      <c r="TIN158" s="1135"/>
      <c r="TIO158" s="1135"/>
      <c r="TIP158" s="1135"/>
      <c r="TIQ158" s="1135"/>
      <c r="TIR158" s="1135"/>
      <c r="TIS158" s="1135"/>
      <c r="TIT158" s="1135"/>
      <c r="TIU158" s="1135"/>
      <c r="TIV158" s="1135"/>
      <c r="TIW158" s="1135"/>
      <c r="TIX158" s="1135"/>
      <c r="TIY158" s="1135"/>
      <c r="TIZ158" s="1135"/>
      <c r="TJA158" s="1135"/>
      <c r="TJB158" s="1135"/>
      <c r="TJC158" s="1135"/>
      <c r="TJD158" s="1135"/>
      <c r="TJE158" s="1135"/>
      <c r="TJF158" s="1135"/>
      <c r="TJG158" s="1135"/>
      <c r="TJH158" s="1135"/>
      <c r="TJI158" s="1135"/>
      <c r="TJJ158" s="1135"/>
      <c r="TJK158" s="1135"/>
      <c r="TJL158" s="1135"/>
      <c r="TJM158" s="1135"/>
      <c r="TJN158" s="1135"/>
      <c r="TJO158" s="1135"/>
      <c r="TJP158" s="1135"/>
      <c r="TJQ158" s="1135"/>
      <c r="TJR158" s="1135"/>
      <c r="TJS158" s="1135"/>
      <c r="TJT158" s="1135"/>
      <c r="TJU158" s="1135"/>
      <c r="TJV158" s="1135"/>
      <c r="TJW158" s="1135"/>
      <c r="TJX158" s="1135"/>
      <c r="TJY158" s="1135"/>
      <c r="TJZ158" s="1135"/>
      <c r="TKA158" s="1135"/>
      <c r="TKB158" s="1135"/>
      <c r="TKC158" s="1135"/>
      <c r="TKD158" s="1135"/>
      <c r="TKE158" s="1135"/>
      <c r="TKF158" s="1135"/>
      <c r="TKG158" s="1135"/>
      <c r="TKH158" s="1135"/>
      <c r="TKI158" s="1135"/>
      <c r="TKJ158" s="1135"/>
      <c r="TKK158" s="1135"/>
      <c r="TKL158" s="1135"/>
      <c r="TKM158" s="1135"/>
      <c r="TKN158" s="1135"/>
      <c r="TKO158" s="1135"/>
      <c r="TKP158" s="1135"/>
      <c r="TKQ158" s="1135"/>
      <c r="TKR158" s="1135"/>
      <c r="TKS158" s="1135"/>
      <c r="TKT158" s="1135"/>
      <c r="TKU158" s="1135"/>
      <c r="TKV158" s="1135"/>
      <c r="TKW158" s="1135"/>
      <c r="TKX158" s="1135"/>
      <c r="TKY158" s="1135"/>
      <c r="TKZ158" s="1135"/>
      <c r="TLA158" s="1135"/>
      <c r="TLB158" s="1135"/>
      <c r="TLC158" s="1135"/>
      <c r="TLD158" s="1135"/>
      <c r="TLE158" s="1135"/>
      <c r="TLF158" s="1135"/>
      <c r="TLG158" s="1135"/>
      <c r="TLH158" s="1135"/>
      <c r="TLI158" s="1135"/>
      <c r="TLJ158" s="1135"/>
      <c r="TLK158" s="1135"/>
      <c r="TLL158" s="1135"/>
      <c r="TLM158" s="1135"/>
      <c r="TLN158" s="1135"/>
      <c r="TLO158" s="1135"/>
      <c r="TLP158" s="1135"/>
      <c r="TLQ158" s="1135"/>
      <c r="TLR158" s="1135"/>
      <c r="TLS158" s="1135"/>
      <c r="TLT158" s="1135"/>
      <c r="TLU158" s="1135"/>
      <c r="TLV158" s="1135"/>
      <c r="TLW158" s="1135"/>
      <c r="TLX158" s="1135"/>
      <c r="TLY158" s="1135"/>
      <c r="TLZ158" s="1135"/>
      <c r="TMA158" s="1135"/>
      <c r="TMB158" s="1135"/>
      <c r="TMC158" s="1135"/>
      <c r="TMD158" s="1135"/>
      <c r="TME158" s="1135"/>
      <c r="TMF158" s="1135"/>
      <c r="TMG158" s="1135"/>
      <c r="TMH158" s="1135"/>
      <c r="TMI158" s="1135"/>
      <c r="TMJ158" s="1135"/>
      <c r="TMK158" s="1135"/>
      <c r="TML158" s="1135"/>
      <c r="TMM158" s="1135"/>
      <c r="TMN158" s="1135"/>
      <c r="TMO158" s="1135"/>
      <c r="TMP158" s="1135"/>
      <c r="TMQ158" s="1135"/>
      <c r="TMR158" s="1135"/>
      <c r="TMS158" s="1135"/>
      <c r="TMT158" s="1135"/>
      <c r="TMU158" s="1135"/>
      <c r="TMV158" s="1135"/>
      <c r="TMW158" s="1135"/>
      <c r="TMX158" s="1135"/>
      <c r="TMY158" s="1135"/>
      <c r="TMZ158" s="1135"/>
      <c r="TNA158" s="1135"/>
      <c r="TNB158" s="1135"/>
      <c r="TNC158" s="1135"/>
      <c r="TND158" s="1135"/>
      <c r="TNE158" s="1135"/>
      <c r="TNF158" s="1135"/>
      <c r="TNG158" s="1135"/>
      <c r="TNH158" s="1135"/>
      <c r="TNI158" s="1135"/>
      <c r="TNJ158" s="1135"/>
      <c r="TNK158" s="1135"/>
      <c r="TNL158" s="1135"/>
      <c r="TNM158" s="1135"/>
      <c r="TNN158" s="1135"/>
      <c r="TNO158" s="1135"/>
      <c r="TNP158" s="1135"/>
      <c r="TNQ158" s="1135"/>
      <c r="TNR158" s="1135"/>
      <c r="TNS158" s="1135"/>
      <c r="TNT158" s="1135"/>
      <c r="TNU158" s="1135"/>
      <c r="TNV158" s="1135"/>
      <c r="TNW158" s="1135"/>
      <c r="TNX158" s="1135"/>
      <c r="TNY158" s="1135"/>
      <c r="TNZ158" s="1135"/>
      <c r="TOA158" s="1135"/>
      <c r="TOB158" s="1135"/>
      <c r="TOC158" s="1135"/>
      <c r="TOD158" s="1135"/>
      <c r="TOE158" s="1135"/>
      <c r="TOF158" s="1135"/>
      <c r="TOG158" s="1135"/>
      <c r="TOH158" s="1135"/>
      <c r="TOI158" s="1135"/>
      <c r="TOJ158" s="1135"/>
      <c r="TOK158" s="1135"/>
      <c r="TOL158" s="1135"/>
      <c r="TOM158" s="1135"/>
      <c r="TON158" s="1135"/>
      <c r="TOO158" s="1135"/>
      <c r="TOP158" s="1135"/>
      <c r="TOQ158" s="1135"/>
      <c r="TOR158" s="1135"/>
      <c r="TOS158" s="1135"/>
      <c r="TOT158" s="1135"/>
      <c r="TOU158" s="1135"/>
      <c r="TOV158" s="1135"/>
      <c r="TOW158" s="1135"/>
      <c r="TOX158" s="1135"/>
      <c r="TOY158" s="1135"/>
      <c r="TOZ158" s="1135"/>
      <c r="TPA158" s="1135"/>
      <c r="TPB158" s="1135"/>
      <c r="TPC158" s="1135"/>
      <c r="TPD158" s="1135"/>
      <c r="TPE158" s="1135"/>
      <c r="TPF158" s="1135"/>
      <c r="TPG158" s="1135"/>
      <c r="TPH158" s="1135"/>
      <c r="TPI158" s="1135"/>
      <c r="TPJ158" s="1135"/>
      <c r="TPK158" s="1135"/>
      <c r="TPL158" s="1135"/>
      <c r="TPM158" s="1135"/>
      <c r="TPN158" s="1135"/>
      <c r="TPO158" s="1135"/>
      <c r="TPP158" s="1135"/>
      <c r="TPQ158" s="1135"/>
      <c r="TPR158" s="1135"/>
      <c r="TPS158" s="1135"/>
      <c r="TPT158" s="1135"/>
      <c r="TPU158" s="1135"/>
      <c r="TPV158" s="1135"/>
      <c r="TPW158" s="1135"/>
      <c r="TPX158" s="1135"/>
      <c r="TPY158" s="1135"/>
      <c r="TPZ158" s="1135"/>
      <c r="TQA158" s="1135"/>
      <c r="TQB158" s="1135"/>
      <c r="TQC158" s="1135"/>
      <c r="TQD158" s="1135"/>
      <c r="TQE158" s="1135"/>
      <c r="TQF158" s="1135"/>
      <c r="TQG158" s="1135"/>
      <c r="TQH158" s="1135"/>
      <c r="TQI158" s="1135"/>
      <c r="TQJ158" s="1135"/>
      <c r="TQK158" s="1135"/>
      <c r="TQL158" s="1135"/>
      <c r="TQM158" s="1135"/>
      <c r="TQN158" s="1135"/>
      <c r="TQO158" s="1135"/>
      <c r="TQP158" s="1135"/>
      <c r="TQQ158" s="1135"/>
      <c r="TQR158" s="1135"/>
      <c r="TQS158" s="1135"/>
      <c r="TQT158" s="1135"/>
      <c r="TQU158" s="1135"/>
      <c r="TQV158" s="1135"/>
      <c r="TQW158" s="1135"/>
      <c r="TQX158" s="1135"/>
      <c r="TQY158" s="1135"/>
      <c r="TQZ158" s="1135"/>
      <c r="TRA158" s="1135"/>
      <c r="TRB158" s="1135"/>
      <c r="TRC158" s="1135"/>
      <c r="TRD158" s="1135"/>
      <c r="TRE158" s="1135"/>
      <c r="TRF158" s="1135"/>
      <c r="TRG158" s="1135"/>
      <c r="TRH158" s="1135"/>
      <c r="TRI158" s="1135"/>
      <c r="TRJ158" s="1135"/>
      <c r="TRK158" s="1135"/>
      <c r="TRL158" s="1135"/>
      <c r="TRM158" s="1135"/>
      <c r="TRN158" s="1135"/>
      <c r="TRO158" s="1135"/>
      <c r="TRP158" s="1135"/>
      <c r="TRQ158" s="1135"/>
      <c r="TRR158" s="1135"/>
      <c r="TRS158" s="1135"/>
      <c r="TRT158" s="1135"/>
      <c r="TRU158" s="1135"/>
      <c r="TRV158" s="1135"/>
      <c r="TRW158" s="1135"/>
      <c r="TRX158" s="1135"/>
      <c r="TRY158" s="1135"/>
      <c r="TRZ158" s="1135"/>
      <c r="TSA158" s="1135"/>
      <c r="TSB158" s="1135"/>
      <c r="TSC158" s="1135"/>
      <c r="TSD158" s="1135"/>
      <c r="TSE158" s="1135"/>
      <c r="TSF158" s="1135"/>
      <c r="TSG158" s="1135"/>
      <c r="TSH158" s="1135"/>
      <c r="TSI158" s="1135"/>
      <c r="TSJ158" s="1135"/>
      <c r="TSK158" s="1135"/>
      <c r="TSL158" s="1135"/>
      <c r="TSM158" s="1135"/>
      <c r="TSN158" s="1135"/>
      <c r="TSO158" s="1135"/>
      <c r="TSP158" s="1135"/>
      <c r="TSQ158" s="1135"/>
      <c r="TSR158" s="1135"/>
      <c r="TSS158" s="1135"/>
      <c r="TST158" s="1135"/>
      <c r="TSU158" s="1135"/>
      <c r="TSV158" s="1135"/>
      <c r="TSW158" s="1135"/>
      <c r="TSX158" s="1135"/>
      <c r="TSY158" s="1135"/>
      <c r="TSZ158" s="1135"/>
      <c r="TTA158" s="1135"/>
      <c r="TTB158" s="1135"/>
      <c r="TTC158" s="1135"/>
      <c r="TTD158" s="1135"/>
      <c r="TTE158" s="1135"/>
      <c r="TTF158" s="1135"/>
      <c r="TTG158" s="1135"/>
      <c r="TTH158" s="1135"/>
      <c r="TTI158" s="1135"/>
      <c r="TTJ158" s="1135"/>
      <c r="TTK158" s="1135"/>
      <c r="TTL158" s="1135"/>
      <c r="TTM158" s="1135"/>
      <c r="TTN158" s="1135"/>
      <c r="TTO158" s="1135"/>
      <c r="TTP158" s="1135"/>
      <c r="TTQ158" s="1135"/>
      <c r="TTR158" s="1135"/>
      <c r="TTS158" s="1135"/>
      <c r="TTT158" s="1135"/>
      <c r="TTU158" s="1135"/>
      <c r="TTV158" s="1135"/>
      <c r="TTW158" s="1135"/>
      <c r="TTX158" s="1135"/>
      <c r="TTY158" s="1135"/>
      <c r="TTZ158" s="1135"/>
      <c r="TUA158" s="1135"/>
      <c r="TUB158" s="1135"/>
      <c r="TUC158" s="1135"/>
      <c r="TUD158" s="1135"/>
      <c r="TUE158" s="1135"/>
      <c r="TUF158" s="1135"/>
      <c r="TUG158" s="1135"/>
      <c r="TUH158" s="1135"/>
      <c r="TUI158" s="1135"/>
      <c r="TUJ158" s="1135"/>
      <c r="TUK158" s="1135"/>
      <c r="TUL158" s="1135"/>
      <c r="TUM158" s="1135"/>
      <c r="TUN158" s="1135"/>
      <c r="TUO158" s="1135"/>
      <c r="TUP158" s="1135"/>
      <c r="TUQ158" s="1135"/>
      <c r="TUR158" s="1135"/>
      <c r="TUS158" s="1135"/>
      <c r="TUT158" s="1135"/>
      <c r="TUU158" s="1135"/>
      <c r="TUV158" s="1135"/>
      <c r="TUW158" s="1135"/>
      <c r="TUX158" s="1135"/>
      <c r="TUY158" s="1135"/>
      <c r="TUZ158" s="1135"/>
      <c r="TVA158" s="1135"/>
      <c r="TVB158" s="1135"/>
      <c r="TVC158" s="1135"/>
      <c r="TVD158" s="1135"/>
      <c r="TVE158" s="1135"/>
      <c r="TVF158" s="1135"/>
      <c r="TVG158" s="1135"/>
      <c r="TVH158" s="1135"/>
      <c r="TVI158" s="1135"/>
      <c r="TVJ158" s="1135"/>
      <c r="TVK158" s="1135"/>
      <c r="TVL158" s="1135"/>
      <c r="TVM158" s="1135"/>
      <c r="TVN158" s="1135"/>
      <c r="TVO158" s="1135"/>
      <c r="TVP158" s="1135"/>
      <c r="TVQ158" s="1135"/>
      <c r="TVR158" s="1135"/>
      <c r="TVS158" s="1135"/>
      <c r="TVT158" s="1135"/>
      <c r="TVU158" s="1135"/>
      <c r="TVV158" s="1135"/>
      <c r="TVW158" s="1135"/>
      <c r="TVX158" s="1135"/>
      <c r="TVY158" s="1135"/>
      <c r="TVZ158" s="1135"/>
      <c r="TWA158" s="1135"/>
      <c r="TWB158" s="1135"/>
      <c r="TWC158" s="1135"/>
      <c r="TWD158" s="1135"/>
      <c r="TWE158" s="1135"/>
      <c r="TWF158" s="1135"/>
      <c r="TWG158" s="1135"/>
      <c r="TWH158" s="1135"/>
      <c r="TWI158" s="1135"/>
      <c r="TWJ158" s="1135"/>
      <c r="TWK158" s="1135"/>
      <c r="TWL158" s="1135"/>
      <c r="TWM158" s="1135"/>
      <c r="TWN158" s="1135"/>
      <c r="TWO158" s="1135"/>
      <c r="TWP158" s="1135"/>
      <c r="TWQ158" s="1135"/>
      <c r="TWR158" s="1135"/>
      <c r="TWS158" s="1135"/>
      <c r="TWT158" s="1135"/>
      <c r="TWU158" s="1135"/>
      <c r="TWV158" s="1135"/>
      <c r="TWW158" s="1135"/>
      <c r="TWX158" s="1135"/>
      <c r="TWY158" s="1135"/>
      <c r="TWZ158" s="1135"/>
      <c r="TXA158" s="1135"/>
      <c r="TXB158" s="1135"/>
      <c r="TXC158" s="1135"/>
      <c r="TXD158" s="1135"/>
      <c r="TXE158" s="1135"/>
      <c r="TXF158" s="1135"/>
      <c r="TXG158" s="1135"/>
      <c r="TXH158" s="1135"/>
      <c r="TXI158" s="1135"/>
      <c r="TXJ158" s="1135"/>
      <c r="TXK158" s="1135"/>
      <c r="TXL158" s="1135"/>
      <c r="TXM158" s="1135"/>
      <c r="TXN158" s="1135"/>
      <c r="TXO158" s="1135"/>
      <c r="TXP158" s="1135"/>
      <c r="TXQ158" s="1135"/>
      <c r="TXR158" s="1135"/>
      <c r="TXS158" s="1135"/>
      <c r="TXT158" s="1135"/>
      <c r="TXU158" s="1135"/>
      <c r="TXV158" s="1135"/>
      <c r="TXW158" s="1135"/>
      <c r="TXX158" s="1135"/>
      <c r="TXY158" s="1135"/>
      <c r="TXZ158" s="1135"/>
      <c r="TYA158" s="1135"/>
      <c r="TYB158" s="1135"/>
      <c r="TYC158" s="1135"/>
      <c r="TYD158" s="1135"/>
      <c r="TYE158" s="1135"/>
      <c r="TYF158" s="1135"/>
      <c r="TYG158" s="1135"/>
      <c r="TYH158" s="1135"/>
      <c r="TYI158" s="1135"/>
      <c r="TYJ158" s="1135"/>
      <c r="TYK158" s="1135"/>
      <c r="TYL158" s="1135"/>
      <c r="TYM158" s="1135"/>
      <c r="TYN158" s="1135"/>
      <c r="TYO158" s="1135"/>
      <c r="TYP158" s="1135"/>
      <c r="TYQ158" s="1135"/>
      <c r="TYR158" s="1135"/>
      <c r="TYS158" s="1135"/>
      <c r="TYT158" s="1135"/>
      <c r="TYU158" s="1135"/>
      <c r="TYV158" s="1135"/>
      <c r="TYW158" s="1135"/>
      <c r="TYX158" s="1135"/>
      <c r="TYY158" s="1135"/>
      <c r="TYZ158" s="1135"/>
      <c r="TZA158" s="1135"/>
      <c r="TZB158" s="1135"/>
      <c r="TZC158" s="1135"/>
      <c r="TZD158" s="1135"/>
      <c r="TZE158" s="1135"/>
      <c r="TZF158" s="1135"/>
      <c r="TZG158" s="1135"/>
      <c r="TZH158" s="1135"/>
      <c r="TZI158" s="1135"/>
      <c r="TZJ158" s="1135"/>
      <c r="TZK158" s="1135"/>
      <c r="TZL158" s="1135"/>
      <c r="TZM158" s="1135"/>
      <c r="TZN158" s="1135"/>
      <c r="TZO158" s="1135"/>
      <c r="TZP158" s="1135"/>
      <c r="TZQ158" s="1135"/>
      <c r="TZR158" s="1135"/>
      <c r="TZS158" s="1135"/>
      <c r="TZT158" s="1135"/>
      <c r="TZU158" s="1135"/>
      <c r="TZV158" s="1135"/>
      <c r="TZW158" s="1135"/>
      <c r="TZX158" s="1135"/>
      <c r="TZY158" s="1135"/>
      <c r="TZZ158" s="1135"/>
      <c r="UAA158" s="1135"/>
      <c r="UAB158" s="1135"/>
      <c r="UAC158" s="1135"/>
      <c r="UAD158" s="1135"/>
      <c r="UAE158" s="1135"/>
      <c r="UAF158" s="1135"/>
      <c r="UAG158" s="1135"/>
      <c r="UAH158" s="1135"/>
      <c r="UAI158" s="1135"/>
      <c r="UAJ158" s="1135"/>
      <c r="UAK158" s="1135"/>
      <c r="UAL158" s="1135"/>
      <c r="UAM158" s="1135"/>
      <c r="UAN158" s="1135"/>
      <c r="UAO158" s="1135"/>
      <c r="UAP158" s="1135"/>
      <c r="UAQ158" s="1135"/>
      <c r="UAR158" s="1135"/>
      <c r="UAS158" s="1135"/>
      <c r="UAT158" s="1135"/>
      <c r="UAU158" s="1135"/>
      <c r="UAV158" s="1135"/>
      <c r="UAW158" s="1135"/>
      <c r="UAX158" s="1135"/>
      <c r="UAY158" s="1135"/>
      <c r="UAZ158" s="1135"/>
      <c r="UBA158" s="1135"/>
      <c r="UBB158" s="1135"/>
      <c r="UBC158" s="1135"/>
      <c r="UBD158" s="1135"/>
      <c r="UBE158" s="1135"/>
      <c r="UBF158" s="1135"/>
      <c r="UBG158" s="1135"/>
      <c r="UBH158" s="1135"/>
      <c r="UBI158" s="1135"/>
      <c r="UBJ158" s="1135"/>
      <c r="UBK158" s="1135"/>
      <c r="UBL158" s="1135"/>
      <c r="UBM158" s="1135"/>
      <c r="UBN158" s="1135"/>
      <c r="UBO158" s="1135"/>
      <c r="UBP158" s="1135"/>
      <c r="UBQ158" s="1135"/>
      <c r="UBR158" s="1135"/>
      <c r="UBS158" s="1135"/>
      <c r="UBT158" s="1135"/>
      <c r="UBU158" s="1135"/>
      <c r="UBV158" s="1135"/>
      <c r="UBW158" s="1135"/>
      <c r="UBX158" s="1135"/>
      <c r="UBY158" s="1135"/>
      <c r="UBZ158" s="1135"/>
      <c r="UCA158" s="1135"/>
      <c r="UCB158" s="1135"/>
      <c r="UCC158" s="1135"/>
      <c r="UCD158" s="1135"/>
      <c r="UCE158" s="1135"/>
      <c r="UCF158" s="1135"/>
      <c r="UCG158" s="1135"/>
      <c r="UCH158" s="1135"/>
      <c r="UCI158" s="1135"/>
      <c r="UCJ158" s="1135"/>
      <c r="UCK158" s="1135"/>
      <c r="UCL158" s="1135"/>
      <c r="UCM158" s="1135"/>
      <c r="UCN158" s="1135"/>
      <c r="UCO158" s="1135"/>
      <c r="UCP158" s="1135"/>
      <c r="UCQ158" s="1135"/>
      <c r="UCR158" s="1135"/>
      <c r="UCS158" s="1135"/>
      <c r="UCT158" s="1135"/>
      <c r="UCU158" s="1135"/>
      <c r="UCV158" s="1135"/>
      <c r="UCW158" s="1135"/>
      <c r="UCX158" s="1135"/>
      <c r="UCY158" s="1135"/>
      <c r="UCZ158" s="1135"/>
      <c r="UDA158" s="1135"/>
      <c r="UDB158" s="1135"/>
      <c r="UDC158" s="1135"/>
      <c r="UDD158" s="1135"/>
      <c r="UDE158" s="1135"/>
      <c r="UDF158" s="1135"/>
      <c r="UDG158" s="1135"/>
      <c r="UDH158" s="1135"/>
      <c r="UDI158" s="1135"/>
      <c r="UDJ158" s="1135"/>
      <c r="UDK158" s="1135"/>
      <c r="UDL158" s="1135"/>
      <c r="UDM158" s="1135"/>
      <c r="UDN158" s="1135"/>
      <c r="UDO158" s="1135"/>
      <c r="UDP158" s="1135"/>
      <c r="UDQ158" s="1135"/>
      <c r="UDR158" s="1135"/>
      <c r="UDS158" s="1135"/>
      <c r="UDT158" s="1135"/>
      <c r="UDU158" s="1135"/>
      <c r="UDV158" s="1135"/>
      <c r="UDW158" s="1135"/>
      <c r="UDX158" s="1135"/>
      <c r="UDY158" s="1135"/>
      <c r="UDZ158" s="1135"/>
      <c r="UEA158" s="1135"/>
      <c r="UEB158" s="1135"/>
      <c r="UEC158" s="1135"/>
      <c r="UED158" s="1135"/>
      <c r="UEE158" s="1135"/>
      <c r="UEF158" s="1135"/>
      <c r="UEG158" s="1135"/>
      <c r="UEH158" s="1135"/>
      <c r="UEI158" s="1135"/>
      <c r="UEJ158" s="1135"/>
      <c r="UEK158" s="1135"/>
      <c r="UEL158" s="1135"/>
      <c r="UEM158" s="1135"/>
      <c r="UEN158" s="1135"/>
      <c r="UEO158" s="1135"/>
      <c r="UEP158" s="1135"/>
      <c r="UEQ158" s="1135"/>
      <c r="UER158" s="1135"/>
      <c r="UES158" s="1135"/>
      <c r="UET158" s="1135"/>
      <c r="UEU158" s="1135"/>
      <c r="UEV158" s="1135"/>
      <c r="UEW158" s="1135"/>
      <c r="UEX158" s="1135"/>
      <c r="UEY158" s="1135"/>
      <c r="UEZ158" s="1135"/>
      <c r="UFA158" s="1135"/>
      <c r="UFB158" s="1135"/>
      <c r="UFC158" s="1135"/>
      <c r="UFD158" s="1135"/>
      <c r="UFE158" s="1135"/>
      <c r="UFF158" s="1135"/>
      <c r="UFG158" s="1135"/>
      <c r="UFH158" s="1135"/>
      <c r="UFI158" s="1135"/>
      <c r="UFJ158" s="1135"/>
      <c r="UFK158" s="1135"/>
      <c r="UFL158" s="1135"/>
      <c r="UFM158" s="1135"/>
      <c r="UFN158" s="1135"/>
      <c r="UFO158" s="1135"/>
      <c r="UFP158" s="1135"/>
      <c r="UFQ158" s="1135"/>
      <c r="UFR158" s="1135"/>
      <c r="UFS158" s="1135"/>
      <c r="UFT158" s="1135"/>
      <c r="UFU158" s="1135"/>
      <c r="UFV158" s="1135"/>
      <c r="UFW158" s="1135"/>
      <c r="UFX158" s="1135"/>
      <c r="UFY158" s="1135"/>
      <c r="UFZ158" s="1135"/>
      <c r="UGA158" s="1135"/>
      <c r="UGB158" s="1135"/>
      <c r="UGC158" s="1135"/>
      <c r="UGD158" s="1135"/>
      <c r="UGE158" s="1135"/>
      <c r="UGF158" s="1135"/>
      <c r="UGG158" s="1135"/>
      <c r="UGH158" s="1135"/>
      <c r="UGI158" s="1135"/>
      <c r="UGJ158" s="1135"/>
      <c r="UGK158" s="1135"/>
      <c r="UGL158" s="1135"/>
      <c r="UGM158" s="1135"/>
      <c r="UGN158" s="1135"/>
      <c r="UGO158" s="1135"/>
      <c r="UGP158" s="1135"/>
      <c r="UGQ158" s="1135"/>
      <c r="UGR158" s="1135"/>
      <c r="UGS158" s="1135"/>
      <c r="UGT158" s="1135"/>
      <c r="UGU158" s="1135"/>
      <c r="UGV158" s="1135"/>
      <c r="UGW158" s="1135"/>
      <c r="UGX158" s="1135"/>
      <c r="UGY158" s="1135"/>
      <c r="UGZ158" s="1135"/>
      <c r="UHA158" s="1135"/>
      <c r="UHB158" s="1135"/>
      <c r="UHC158" s="1135"/>
      <c r="UHD158" s="1135"/>
      <c r="UHE158" s="1135"/>
      <c r="UHF158" s="1135"/>
      <c r="UHG158" s="1135"/>
      <c r="UHH158" s="1135"/>
      <c r="UHI158" s="1135"/>
      <c r="UHJ158" s="1135"/>
      <c r="UHK158" s="1135"/>
      <c r="UHL158" s="1135"/>
      <c r="UHM158" s="1135"/>
      <c r="UHN158" s="1135"/>
      <c r="UHO158" s="1135"/>
      <c r="UHP158" s="1135"/>
      <c r="UHQ158" s="1135"/>
      <c r="UHR158" s="1135"/>
      <c r="UHS158" s="1135"/>
      <c r="UHT158" s="1135"/>
      <c r="UHU158" s="1135"/>
      <c r="UHV158" s="1135"/>
      <c r="UHW158" s="1135"/>
      <c r="UHX158" s="1135"/>
      <c r="UHY158" s="1135"/>
      <c r="UHZ158" s="1135"/>
      <c r="UIA158" s="1135"/>
      <c r="UIB158" s="1135"/>
      <c r="UIC158" s="1135"/>
      <c r="UID158" s="1135"/>
      <c r="UIE158" s="1135"/>
      <c r="UIF158" s="1135"/>
      <c r="UIG158" s="1135"/>
      <c r="UIH158" s="1135"/>
      <c r="UII158" s="1135"/>
      <c r="UIJ158" s="1135"/>
      <c r="UIK158" s="1135"/>
      <c r="UIL158" s="1135"/>
      <c r="UIM158" s="1135"/>
      <c r="UIN158" s="1135"/>
      <c r="UIO158" s="1135"/>
      <c r="UIP158" s="1135"/>
      <c r="UIQ158" s="1135"/>
      <c r="UIR158" s="1135"/>
      <c r="UIS158" s="1135"/>
      <c r="UIT158" s="1135"/>
      <c r="UIU158" s="1135"/>
      <c r="UIV158" s="1135"/>
      <c r="UIW158" s="1135"/>
      <c r="UIX158" s="1135"/>
      <c r="UIY158" s="1135"/>
      <c r="UIZ158" s="1135"/>
      <c r="UJA158" s="1135"/>
      <c r="UJB158" s="1135"/>
      <c r="UJC158" s="1135"/>
      <c r="UJD158" s="1135"/>
      <c r="UJE158" s="1135"/>
      <c r="UJF158" s="1135"/>
      <c r="UJG158" s="1135"/>
      <c r="UJH158" s="1135"/>
      <c r="UJI158" s="1135"/>
      <c r="UJJ158" s="1135"/>
      <c r="UJK158" s="1135"/>
      <c r="UJL158" s="1135"/>
      <c r="UJM158" s="1135"/>
      <c r="UJN158" s="1135"/>
      <c r="UJO158" s="1135"/>
      <c r="UJP158" s="1135"/>
      <c r="UJQ158" s="1135"/>
      <c r="UJR158" s="1135"/>
      <c r="UJS158" s="1135"/>
      <c r="UJT158" s="1135"/>
      <c r="UJU158" s="1135"/>
      <c r="UJV158" s="1135"/>
      <c r="UJW158" s="1135"/>
      <c r="UJX158" s="1135"/>
      <c r="UJY158" s="1135"/>
      <c r="UJZ158" s="1135"/>
      <c r="UKA158" s="1135"/>
      <c r="UKB158" s="1135"/>
      <c r="UKC158" s="1135"/>
      <c r="UKD158" s="1135"/>
      <c r="UKE158" s="1135"/>
      <c r="UKF158" s="1135"/>
      <c r="UKG158" s="1135"/>
      <c r="UKH158" s="1135"/>
      <c r="UKI158" s="1135"/>
      <c r="UKJ158" s="1135"/>
      <c r="UKK158" s="1135"/>
      <c r="UKL158" s="1135"/>
      <c r="UKM158" s="1135"/>
      <c r="UKN158" s="1135"/>
      <c r="UKO158" s="1135"/>
      <c r="UKP158" s="1135"/>
      <c r="UKQ158" s="1135"/>
      <c r="UKR158" s="1135"/>
      <c r="UKS158" s="1135"/>
      <c r="UKT158" s="1135"/>
      <c r="UKU158" s="1135"/>
      <c r="UKV158" s="1135"/>
      <c r="UKW158" s="1135"/>
      <c r="UKX158" s="1135"/>
      <c r="UKY158" s="1135"/>
      <c r="UKZ158" s="1135"/>
      <c r="ULA158" s="1135"/>
      <c r="ULB158" s="1135"/>
      <c r="ULC158" s="1135"/>
      <c r="ULD158" s="1135"/>
      <c r="ULE158" s="1135"/>
      <c r="ULF158" s="1135"/>
      <c r="ULG158" s="1135"/>
      <c r="ULH158" s="1135"/>
      <c r="ULI158" s="1135"/>
      <c r="ULJ158" s="1135"/>
      <c r="ULK158" s="1135"/>
      <c r="ULL158" s="1135"/>
      <c r="ULM158" s="1135"/>
      <c r="ULN158" s="1135"/>
      <c r="ULO158" s="1135"/>
      <c r="ULP158" s="1135"/>
      <c r="ULQ158" s="1135"/>
      <c r="ULR158" s="1135"/>
      <c r="ULS158" s="1135"/>
      <c r="ULT158" s="1135"/>
      <c r="ULU158" s="1135"/>
      <c r="ULV158" s="1135"/>
      <c r="ULW158" s="1135"/>
      <c r="ULX158" s="1135"/>
      <c r="ULY158" s="1135"/>
      <c r="ULZ158" s="1135"/>
      <c r="UMA158" s="1135"/>
      <c r="UMB158" s="1135"/>
      <c r="UMC158" s="1135"/>
      <c r="UMD158" s="1135"/>
      <c r="UME158" s="1135"/>
      <c r="UMF158" s="1135"/>
      <c r="UMG158" s="1135"/>
      <c r="UMH158" s="1135"/>
      <c r="UMI158" s="1135"/>
      <c r="UMJ158" s="1135"/>
      <c r="UMK158" s="1135"/>
      <c r="UML158" s="1135"/>
      <c r="UMM158" s="1135"/>
      <c r="UMN158" s="1135"/>
      <c r="UMO158" s="1135"/>
      <c r="UMP158" s="1135"/>
      <c r="UMQ158" s="1135"/>
      <c r="UMR158" s="1135"/>
      <c r="UMS158" s="1135"/>
      <c r="UMT158" s="1135"/>
      <c r="UMU158" s="1135"/>
      <c r="UMV158" s="1135"/>
      <c r="UMW158" s="1135"/>
      <c r="UMX158" s="1135"/>
      <c r="UMY158" s="1135"/>
      <c r="UMZ158" s="1135"/>
      <c r="UNA158" s="1135"/>
      <c r="UNB158" s="1135"/>
      <c r="UNC158" s="1135"/>
      <c r="UND158" s="1135"/>
      <c r="UNE158" s="1135"/>
      <c r="UNF158" s="1135"/>
      <c r="UNG158" s="1135"/>
      <c r="UNH158" s="1135"/>
      <c r="UNI158" s="1135"/>
      <c r="UNJ158" s="1135"/>
      <c r="UNK158" s="1135"/>
      <c r="UNL158" s="1135"/>
      <c r="UNM158" s="1135"/>
      <c r="UNN158" s="1135"/>
      <c r="UNO158" s="1135"/>
      <c r="UNP158" s="1135"/>
      <c r="UNQ158" s="1135"/>
      <c r="UNR158" s="1135"/>
      <c r="UNS158" s="1135"/>
      <c r="UNT158" s="1135"/>
      <c r="UNU158" s="1135"/>
      <c r="UNV158" s="1135"/>
      <c r="UNW158" s="1135"/>
      <c r="UNX158" s="1135"/>
      <c r="UNY158" s="1135"/>
      <c r="UNZ158" s="1135"/>
      <c r="UOA158" s="1135"/>
      <c r="UOB158" s="1135"/>
      <c r="UOC158" s="1135"/>
      <c r="UOD158" s="1135"/>
      <c r="UOE158" s="1135"/>
      <c r="UOF158" s="1135"/>
      <c r="UOG158" s="1135"/>
      <c r="UOH158" s="1135"/>
      <c r="UOI158" s="1135"/>
      <c r="UOJ158" s="1135"/>
      <c r="UOK158" s="1135"/>
      <c r="UOL158" s="1135"/>
      <c r="UOM158" s="1135"/>
      <c r="UON158" s="1135"/>
      <c r="UOO158" s="1135"/>
      <c r="UOP158" s="1135"/>
      <c r="UOQ158" s="1135"/>
      <c r="UOR158" s="1135"/>
      <c r="UOS158" s="1135"/>
      <c r="UOT158" s="1135"/>
      <c r="UOU158" s="1135"/>
      <c r="UOV158" s="1135"/>
      <c r="UOW158" s="1135"/>
      <c r="UOX158" s="1135"/>
      <c r="UOY158" s="1135"/>
      <c r="UOZ158" s="1135"/>
      <c r="UPA158" s="1135"/>
      <c r="UPB158" s="1135"/>
      <c r="UPC158" s="1135"/>
      <c r="UPD158" s="1135"/>
      <c r="UPE158" s="1135"/>
      <c r="UPF158" s="1135"/>
      <c r="UPG158" s="1135"/>
      <c r="UPH158" s="1135"/>
      <c r="UPI158" s="1135"/>
      <c r="UPJ158" s="1135"/>
      <c r="UPK158" s="1135"/>
      <c r="UPL158" s="1135"/>
      <c r="UPM158" s="1135"/>
      <c r="UPN158" s="1135"/>
      <c r="UPO158" s="1135"/>
      <c r="UPP158" s="1135"/>
      <c r="UPQ158" s="1135"/>
      <c r="UPR158" s="1135"/>
      <c r="UPS158" s="1135"/>
      <c r="UPT158" s="1135"/>
      <c r="UPU158" s="1135"/>
      <c r="UPV158" s="1135"/>
      <c r="UPW158" s="1135"/>
      <c r="UPX158" s="1135"/>
      <c r="UPY158" s="1135"/>
      <c r="UPZ158" s="1135"/>
      <c r="UQA158" s="1135"/>
      <c r="UQB158" s="1135"/>
      <c r="UQC158" s="1135"/>
      <c r="UQD158" s="1135"/>
      <c r="UQE158" s="1135"/>
      <c r="UQF158" s="1135"/>
      <c r="UQG158" s="1135"/>
      <c r="UQH158" s="1135"/>
      <c r="UQI158" s="1135"/>
      <c r="UQJ158" s="1135"/>
      <c r="UQK158" s="1135"/>
      <c r="UQL158" s="1135"/>
      <c r="UQM158" s="1135"/>
      <c r="UQN158" s="1135"/>
      <c r="UQO158" s="1135"/>
      <c r="UQP158" s="1135"/>
      <c r="UQQ158" s="1135"/>
      <c r="UQR158" s="1135"/>
      <c r="UQS158" s="1135"/>
      <c r="UQT158" s="1135"/>
      <c r="UQU158" s="1135"/>
      <c r="UQV158" s="1135"/>
      <c r="UQW158" s="1135"/>
      <c r="UQX158" s="1135"/>
      <c r="UQY158" s="1135"/>
      <c r="UQZ158" s="1135"/>
      <c r="URA158" s="1135"/>
      <c r="URB158" s="1135"/>
      <c r="URC158" s="1135"/>
      <c r="URD158" s="1135"/>
      <c r="URE158" s="1135"/>
      <c r="URF158" s="1135"/>
      <c r="URG158" s="1135"/>
      <c r="URH158" s="1135"/>
      <c r="URI158" s="1135"/>
      <c r="URJ158" s="1135"/>
      <c r="URK158" s="1135"/>
      <c r="URL158" s="1135"/>
      <c r="URM158" s="1135"/>
      <c r="URN158" s="1135"/>
      <c r="URO158" s="1135"/>
      <c r="URP158" s="1135"/>
      <c r="URQ158" s="1135"/>
      <c r="URR158" s="1135"/>
      <c r="URS158" s="1135"/>
      <c r="URT158" s="1135"/>
      <c r="URU158" s="1135"/>
      <c r="URV158" s="1135"/>
      <c r="URW158" s="1135"/>
      <c r="URX158" s="1135"/>
      <c r="URY158" s="1135"/>
      <c r="URZ158" s="1135"/>
      <c r="USA158" s="1135"/>
      <c r="USB158" s="1135"/>
      <c r="USC158" s="1135"/>
      <c r="USD158" s="1135"/>
      <c r="USE158" s="1135"/>
      <c r="USF158" s="1135"/>
      <c r="USG158" s="1135"/>
      <c r="USH158" s="1135"/>
      <c r="USI158" s="1135"/>
      <c r="USJ158" s="1135"/>
      <c r="USK158" s="1135"/>
      <c r="USL158" s="1135"/>
      <c r="USM158" s="1135"/>
      <c r="USN158" s="1135"/>
      <c r="USO158" s="1135"/>
      <c r="USP158" s="1135"/>
      <c r="USQ158" s="1135"/>
      <c r="USR158" s="1135"/>
      <c r="USS158" s="1135"/>
      <c r="UST158" s="1135"/>
      <c r="USU158" s="1135"/>
      <c r="USV158" s="1135"/>
      <c r="USW158" s="1135"/>
      <c r="USX158" s="1135"/>
      <c r="USY158" s="1135"/>
      <c r="USZ158" s="1135"/>
      <c r="UTA158" s="1135"/>
      <c r="UTB158" s="1135"/>
      <c r="UTC158" s="1135"/>
      <c r="UTD158" s="1135"/>
      <c r="UTE158" s="1135"/>
      <c r="UTF158" s="1135"/>
      <c r="UTG158" s="1135"/>
      <c r="UTH158" s="1135"/>
      <c r="UTI158" s="1135"/>
      <c r="UTJ158" s="1135"/>
      <c r="UTK158" s="1135"/>
      <c r="UTL158" s="1135"/>
      <c r="UTM158" s="1135"/>
      <c r="UTN158" s="1135"/>
      <c r="UTO158" s="1135"/>
      <c r="UTP158" s="1135"/>
      <c r="UTQ158" s="1135"/>
      <c r="UTR158" s="1135"/>
      <c r="UTS158" s="1135"/>
      <c r="UTT158" s="1135"/>
      <c r="UTU158" s="1135"/>
      <c r="UTV158" s="1135"/>
      <c r="UTW158" s="1135"/>
      <c r="UTX158" s="1135"/>
      <c r="UTY158" s="1135"/>
      <c r="UTZ158" s="1135"/>
      <c r="UUA158" s="1135"/>
      <c r="UUB158" s="1135"/>
      <c r="UUC158" s="1135"/>
      <c r="UUD158" s="1135"/>
      <c r="UUE158" s="1135"/>
      <c r="UUF158" s="1135"/>
      <c r="UUG158" s="1135"/>
      <c r="UUH158" s="1135"/>
      <c r="UUI158" s="1135"/>
      <c r="UUJ158" s="1135"/>
      <c r="UUK158" s="1135"/>
      <c r="UUL158" s="1135"/>
      <c r="UUM158" s="1135"/>
      <c r="UUN158" s="1135"/>
      <c r="UUO158" s="1135"/>
      <c r="UUP158" s="1135"/>
      <c r="UUQ158" s="1135"/>
      <c r="UUR158" s="1135"/>
      <c r="UUS158" s="1135"/>
      <c r="UUT158" s="1135"/>
      <c r="UUU158" s="1135"/>
      <c r="UUV158" s="1135"/>
      <c r="UUW158" s="1135"/>
      <c r="UUX158" s="1135"/>
      <c r="UUY158" s="1135"/>
      <c r="UUZ158" s="1135"/>
      <c r="UVA158" s="1135"/>
      <c r="UVB158" s="1135"/>
      <c r="UVC158" s="1135"/>
      <c r="UVD158" s="1135"/>
      <c r="UVE158" s="1135"/>
      <c r="UVF158" s="1135"/>
      <c r="UVG158" s="1135"/>
      <c r="UVH158" s="1135"/>
      <c r="UVI158" s="1135"/>
      <c r="UVJ158" s="1135"/>
      <c r="UVK158" s="1135"/>
      <c r="UVL158" s="1135"/>
      <c r="UVM158" s="1135"/>
      <c r="UVN158" s="1135"/>
      <c r="UVO158" s="1135"/>
      <c r="UVP158" s="1135"/>
      <c r="UVQ158" s="1135"/>
      <c r="UVR158" s="1135"/>
      <c r="UVS158" s="1135"/>
      <c r="UVT158" s="1135"/>
      <c r="UVU158" s="1135"/>
      <c r="UVV158" s="1135"/>
      <c r="UVW158" s="1135"/>
      <c r="UVX158" s="1135"/>
      <c r="UVY158" s="1135"/>
      <c r="UVZ158" s="1135"/>
      <c r="UWA158" s="1135"/>
      <c r="UWB158" s="1135"/>
      <c r="UWC158" s="1135"/>
      <c r="UWD158" s="1135"/>
      <c r="UWE158" s="1135"/>
      <c r="UWF158" s="1135"/>
      <c r="UWG158" s="1135"/>
      <c r="UWH158" s="1135"/>
      <c r="UWI158" s="1135"/>
      <c r="UWJ158" s="1135"/>
      <c r="UWK158" s="1135"/>
      <c r="UWL158" s="1135"/>
      <c r="UWM158" s="1135"/>
      <c r="UWN158" s="1135"/>
      <c r="UWO158" s="1135"/>
      <c r="UWP158" s="1135"/>
      <c r="UWQ158" s="1135"/>
      <c r="UWR158" s="1135"/>
      <c r="UWS158" s="1135"/>
      <c r="UWT158" s="1135"/>
      <c r="UWU158" s="1135"/>
      <c r="UWV158" s="1135"/>
      <c r="UWW158" s="1135"/>
      <c r="UWX158" s="1135"/>
      <c r="UWY158" s="1135"/>
      <c r="UWZ158" s="1135"/>
      <c r="UXA158" s="1135"/>
      <c r="UXB158" s="1135"/>
      <c r="UXC158" s="1135"/>
      <c r="UXD158" s="1135"/>
      <c r="UXE158" s="1135"/>
      <c r="UXF158" s="1135"/>
      <c r="UXG158" s="1135"/>
      <c r="UXH158" s="1135"/>
      <c r="UXI158" s="1135"/>
      <c r="UXJ158" s="1135"/>
      <c r="UXK158" s="1135"/>
      <c r="UXL158" s="1135"/>
      <c r="UXM158" s="1135"/>
      <c r="UXN158" s="1135"/>
      <c r="UXO158" s="1135"/>
      <c r="UXP158" s="1135"/>
      <c r="UXQ158" s="1135"/>
      <c r="UXR158" s="1135"/>
      <c r="UXS158" s="1135"/>
      <c r="UXT158" s="1135"/>
      <c r="UXU158" s="1135"/>
      <c r="UXV158" s="1135"/>
      <c r="UXW158" s="1135"/>
      <c r="UXX158" s="1135"/>
      <c r="UXY158" s="1135"/>
      <c r="UXZ158" s="1135"/>
      <c r="UYA158" s="1135"/>
      <c r="UYB158" s="1135"/>
      <c r="UYC158" s="1135"/>
      <c r="UYD158" s="1135"/>
      <c r="UYE158" s="1135"/>
      <c r="UYF158" s="1135"/>
      <c r="UYG158" s="1135"/>
      <c r="UYH158" s="1135"/>
      <c r="UYI158" s="1135"/>
      <c r="UYJ158" s="1135"/>
      <c r="UYK158" s="1135"/>
      <c r="UYL158" s="1135"/>
      <c r="UYM158" s="1135"/>
      <c r="UYN158" s="1135"/>
      <c r="UYO158" s="1135"/>
      <c r="UYP158" s="1135"/>
      <c r="UYQ158" s="1135"/>
      <c r="UYR158" s="1135"/>
      <c r="UYS158" s="1135"/>
      <c r="UYT158" s="1135"/>
      <c r="UYU158" s="1135"/>
      <c r="UYV158" s="1135"/>
      <c r="UYW158" s="1135"/>
      <c r="UYX158" s="1135"/>
      <c r="UYY158" s="1135"/>
      <c r="UYZ158" s="1135"/>
      <c r="UZA158" s="1135"/>
      <c r="UZB158" s="1135"/>
      <c r="UZC158" s="1135"/>
      <c r="UZD158" s="1135"/>
      <c r="UZE158" s="1135"/>
      <c r="UZF158" s="1135"/>
      <c r="UZG158" s="1135"/>
      <c r="UZH158" s="1135"/>
      <c r="UZI158" s="1135"/>
      <c r="UZJ158" s="1135"/>
      <c r="UZK158" s="1135"/>
      <c r="UZL158" s="1135"/>
      <c r="UZM158" s="1135"/>
      <c r="UZN158" s="1135"/>
      <c r="UZO158" s="1135"/>
      <c r="UZP158" s="1135"/>
      <c r="UZQ158" s="1135"/>
      <c r="UZR158" s="1135"/>
      <c r="UZS158" s="1135"/>
      <c r="UZT158" s="1135"/>
      <c r="UZU158" s="1135"/>
      <c r="UZV158" s="1135"/>
      <c r="UZW158" s="1135"/>
      <c r="UZX158" s="1135"/>
      <c r="UZY158" s="1135"/>
      <c r="UZZ158" s="1135"/>
      <c r="VAA158" s="1135"/>
      <c r="VAB158" s="1135"/>
      <c r="VAC158" s="1135"/>
      <c r="VAD158" s="1135"/>
      <c r="VAE158" s="1135"/>
      <c r="VAF158" s="1135"/>
      <c r="VAG158" s="1135"/>
      <c r="VAH158" s="1135"/>
      <c r="VAI158" s="1135"/>
      <c r="VAJ158" s="1135"/>
      <c r="VAK158" s="1135"/>
      <c r="VAL158" s="1135"/>
      <c r="VAM158" s="1135"/>
      <c r="VAN158" s="1135"/>
      <c r="VAO158" s="1135"/>
      <c r="VAP158" s="1135"/>
      <c r="VAQ158" s="1135"/>
      <c r="VAR158" s="1135"/>
      <c r="VAS158" s="1135"/>
      <c r="VAT158" s="1135"/>
      <c r="VAU158" s="1135"/>
      <c r="VAV158" s="1135"/>
      <c r="VAW158" s="1135"/>
      <c r="VAX158" s="1135"/>
      <c r="VAY158" s="1135"/>
      <c r="VAZ158" s="1135"/>
      <c r="VBA158" s="1135"/>
      <c r="VBB158" s="1135"/>
      <c r="VBC158" s="1135"/>
      <c r="VBD158" s="1135"/>
      <c r="VBE158" s="1135"/>
      <c r="VBF158" s="1135"/>
      <c r="VBG158" s="1135"/>
      <c r="VBH158" s="1135"/>
      <c r="VBI158" s="1135"/>
      <c r="VBJ158" s="1135"/>
      <c r="VBK158" s="1135"/>
      <c r="VBL158" s="1135"/>
      <c r="VBM158" s="1135"/>
      <c r="VBN158" s="1135"/>
      <c r="VBO158" s="1135"/>
      <c r="VBP158" s="1135"/>
      <c r="VBQ158" s="1135"/>
      <c r="VBR158" s="1135"/>
      <c r="VBS158" s="1135"/>
      <c r="VBT158" s="1135"/>
      <c r="VBU158" s="1135"/>
      <c r="VBV158" s="1135"/>
      <c r="VBW158" s="1135"/>
      <c r="VBX158" s="1135"/>
      <c r="VBY158" s="1135"/>
      <c r="VBZ158" s="1135"/>
      <c r="VCA158" s="1135"/>
      <c r="VCB158" s="1135"/>
      <c r="VCC158" s="1135"/>
      <c r="VCD158" s="1135"/>
      <c r="VCE158" s="1135"/>
      <c r="VCF158" s="1135"/>
      <c r="VCG158" s="1135"/>
      <c r="VCH158" s="1135"/>
      <c r="VCI158" s="1135"/>
      <c r="VCJ158" s="1135"/>
      <c r="VCK158" s="1135"/>
      <c r="VCL158" s="1135"/>
      <c r="VCM158" s="1135"/>
      <c r="VCN158" s="1135"/>
      <c r="VCO158" s="1135"/>
      <c r="VCP158" s="1135"/>
      <c r="VCQ158" s="1135"/>
      <c r="VCR158" s="1135"/>
      <c r="VCS158" s="1135"/>
      <c r="VCT158" s="1135"/>
      <c r="VCU158" s="1135"/>
      <c r="VCV158" s="1135"/>
      <c r="VCW158" s="1135"/>
      <c r="VCX158" s="1135"/>
      <c r="VCY158" s="1135"/>
      <c r="VCZ158" s="1135"/>
      <c r="VDA158" s="1135"/>
      <c r="VDB158" s="1135"/>
      <c r="VDC158" s="1135"/>
      <c r="VDD158" s="1135"/>
      <c r="VDE158" s="1135"/>
      <c r="VDF158" s="1135"/>
      <c r="VDG158" s="1135"/>
      <c r="VDH158" s="1135"/>
      <c r="VDI158" s="1135"/>
      <c r="VDJ158" s="1135"/>
      <c r="VDK158" s="1135"/>
      <c r="VDL158" s="1135"/>
      <c r="VDM158" s="1135"/>
      <c r="VDN158" s="1135"/>
      <c r="VDO158" s="1135"/>
      <c r="VDP158" s="1135"/>
      <c r="VDQ158" s="1135"/>
      <c r="VDR158" s="1135"/>
      <c r="VDS158" s="1135"/>
      <c r="VDT158" s="1135"/>
      <c r="VDU158" s="1135"/>
      <c r="VDV158" s="1135"/>
      <c r="VDW158" s="1135"/>
      <c r="VDX158" s="1135"/>
      <c r="VDY158" s="1135"/>
      <c r="VDZ158" s="1135"/>
      <c r="VEA158" s="1135"/>
      <c r="VEB158" s="1135"/>
      <c r="VEC158" s="1135"/>
      <c r="VED158" s="1135"/>
      <c r="VEE158" s="1135"/>
      <c r="VEF158" s="1135"/>
      <c r="VEG158" s="1135"/>
      <c r="VEH158" s="1135"/>
      <c r="VEI158" s="1135"/>
      <c r="VEJ158" s="1135"/>
      <c r="VEK158" s="1135"/>
      <c r="VEL158" s="1135"/>
      <c r="VEM158" s="1135"/>
      <c r="VEN158" s="1135"/>
      <c r="VEO158" s="1135"/>
      <c r="VEP158" s="1135"/>
      <c r="VEQ158" s="1135"/>
      <c r="VER158" s="1135"/>
      <c r="VES158" s="1135"/>
      <c r="VET158" s="1135"/>
      <c r="VEU158" s="1135"/>
      <c r="VEV158" s="1135"/>
      <c r="VEW158" s="1135"/>
      <c r="VEX158" s="1135"/>
      <c r="VEY158" s="1135"/>
      <c r="VEZ158" s="1135"/>
      <c r="VFA158" s="1135"/>
      <c r="VFB158" s="1135"/>
      <c r="VFC158" s="1135"/>
      <c r="VFD158" s="1135"/>
      <c r="VFE158" s="1135"/>
      <c r="VFF158" s="1135"/>
      <c r="VFG158" s="1135"/>
      <c r="VFH158" s="1135"/>
      <c r="VFI158" s="1135"/>
      <c r="VFJ158" s="1135"/>
      <c r="VFK158" s="1135"/>
      <c r="VFL158" s="1135"/>
      <c r="VFM158" s="1135"/>
      <c r="VFN158" s="1135"/>
      <c r="VFO158" s="1135"/>
      <c r="VFP158" s="1135"/>
      <c r="VFQ158" s="1135"/>
      <c r="VFR158" s="1135"/>
      <c r="VFS158" s="1135"/>
      <c r="VFT158" s="1135"/>
      <c r="VFU158" s="1135"/>
      <c r="VFV158" s="1135"/>
      <c r="VFW158" s="1135"/>
      <c r="VFX158" s="1135"/>
      <c r="VFY158" s="1135"/>
      <c r="VFZ158" s="1135"/>
      <c r="VGA158" s="1135"/>
      <c r="VGB158" s="1135"/>
      <c r="VGC158" s="1135"/>
      <c r="VGD158" s="1135"/>
      <c r="VGE158" s="1135"/>
      <c r="VGF158" s="1135"/>
      <c r="VGG158" s="1135"/>
      <c r="VGH158" s="1135"/>
      <c r="VGI158" s="1135"/>
      <c r="VGJ158" s="1135"/>
      <c r="VGK158" s="1135"/>
      <c r="VGL158" s="1135"/>
      <c r="VGM158" s="1135"/>
      <c r="VGN158" s="1135"/>
      <c r="VGO158" s="1135"/>
      <c r="VGP158" s="1135"/>
      <c r="VGQ158" s="1135"/>
      <c r="VGR158" s="1135"/>
      <c r="VGS158" s="1135"/>
      <c r="VGT158" s="1135"/>
      <c r="VGU158" s="1135"/>
      <c r="VGV158" s="1135"/>
      <c r="VGW158" s="1135"/>
      <c r="VGX158" s="1135"/>
      <c r="VGY158" s="1135"/>
      <c r="VGZ158" s="1135"/>
      <c r="VHA158" s="1135"/>
      <c r="VHB158" s="1135"/>
      <c r="VHC158" s="1135"/>
      <c r="VHD158" s="1135"/>
      <c r="VHE158" s="1135"/>
      <c r="VHF158" s="1135"/>
      <c r="VHG158" s="1135"/>
      <c r="VHH158" s="1135"/>
      <c r="VHI158" s="1135"/>
      <c r="VHJ158" s="1135"/>
      <c r="VHK158" s="1135"/>
      <c r="VHL158" s="1135"/>
      <c r="VHM158" s="1135"/>
      <c r="VHN158" s="1135"/>
      <c r="VHO158" s="1135"/>
      <c r="VHP158" s="1135"/>
      <c r="VHQ158" s="1135"/>
      <c r="VHR158" s="1135"/>
      <c r="VHS158" s="1135"/>
      <c r="VHT158" s="1135"/>
      <c r="VHU158" s="1135"/>
      <c r="VHV158" s="1135"/>
      <c r="VHW158" s="1135"/>
      <c r="VHX158" s="1135"/>
      <c r="VHY158" s="1135"/>
      <c r="VHZ158" s="1135"/>
      <c r="VIA158" s="1135"/>
      <c r="VIB158" s="1135"/>
      <c r="VIC158" s="1135"/>
      <c r="VID158" s="1135"/>
      <c r="VIE158" s="1135"/>
      <c r="VIF158" s="1135"/>
      <c r="VIG158" s="1135"/>
      <c r="VIH158" s="1135"/>
      <c r="VII158" s="1135"/>
      <c r="VIJ158" s="1135"/>
      <c r="VIK158" s="1135"/>
      <c r="VIL158" s="1135"/>
      <c r="VIM158" s="1135"/>
      <c r="VIN158" s="1135"/>
      <c r="VIO158" s="1135"/>
      <c r="VIP158" s="1135"/>
      <c r="VIQ158" s="1135"/>
      <c r="VIR158" s="1135"/>
      <c r="VIS158" s="1135"/>
      <c r="VIT158" s="1135"/>
      <c r="VIU158" s="1135"/>
      <c r="VIV158" s="1135"/>
      <c r="VIW158" s="1135"/>
      <c r="VIX158" s="1135"/>
      <c r="VIY158" s="1135"/>
      <c r="VIZ158" s="1135"/>
      <c r="VJA158" s="1135"/>
      <c r="VJB158" s="1135"/>
      <c r="VJC158" s="1135"/>
      <c r="VJD158" s="1135"/>
      <c r="VJE158" s="1135"/>
      <c r="VJF158" s="1135"/>
      <c r="VJG158" s="1135"/>
      <c r="VJH158" s="1135"/>
      <c r="VJI158" s="1135"/>
      <c r="VJJ158" s="1135"/>
      <c r="VJK158" s="1135"/>
      <c r="VJL158" s="1135"/>
      <c r="VJM158" s="1135"/>
      <c r="VJN158" s="1135"/>
      <c r="VJO158" s="1135"/>
      <c r="VJP158" s="1135"/>
      <c r="VJQ158" s="1135"/>
      <c r="VJR158" s="1135"/>
      <c r="VJS158" s="1135"/>
      <c r="VJT158" s="1135"/>
      <c r="VJU158" s="1135"/>
      <c r="VJV158" s="1135"/>
      <c r="VJW158" s="1135"/>
      <c r="VJX158" s="1135"/>
      <c r="VJY158" s="1135"/>
      <c r="VJZ158" s="1135"/>
      <c r="VKA158" s="1135"/>
      <c r="VKB158" s="1135"/>
      <c r="VKC158" s="1135"/>
      <c r="VKD158" s="1135"/>
      <c r="VKE158" s="1135"/>
      <c r="VKF158" s="1135"/>
      <c r="VKG158" s="1135"/>
      <c r="VKH158" s="1135"/>
      <c r="VKI158" s="1135"/>
      <c r="VKJ158" s="1135"/>
      <c r="VKK158" s="1135"/>
      <c r="VKL158" s="1135"/>
      <c r="VKM158" s="1135"/>
      <c r="VKN158" s="1135"/>
      <c r="VKO158" s="1135"/>
      <c r="VKP158" s="1135"/>
      <c r="VKQ158" s="1135"/>
      <c r="VKR158" s="1135"/>
      <c r="VKS158" s="1135"/>
      <c r="VKT158" s="1135"/>
      <c r="VKU158" s="1135"/>
      <c r="VKV158" s="1135"/>
      <c r="VKW158" s="1135"/>
      <c r="VKX158" s="1135"/>
      <c r="VKY158" s="1135"/>
      <c r="VKZ158" s="1135"/>
      <c r="VLA158" s="1135"/>
      <c r="VLB158" s="1135"/>
      <c r="VLC158" s="1135"/>
      <c r="VLD158" s="1135"/>
      <c r="VLE158" s="1135"/>
      <c r="VLF158" s="1135"/>
      <c r="VLG158" s="1135"/>
      <c r="VLH158" s="1135"/>
      <c r="VLI158" s="1135"/>
      <c r="VLJ158" s="1135"/>
      <c r="VLK158" s="1135"/>
      <c r="VLL158" s="1135"/>
      <c r="VLM158" s="1135"/>
      <c r="VLN158" s="1135"/>
      <c r="VLO158" s="1135"/>
      <c r="VLP158" s="1135"/>
      <c r="VLQ158" s="1135"/>
      <c r="VLR158" s="1135"/>
      <c r="VLS158" s="1135"/>
      <c r="VLT158" s="1135"/>
      <c r="VLU158" s="1135"/>
      <c r="VLV158" s="1135"/>
      <c r="VLW158" s="1135"/>
      <c r="VLX158" s="1135"/>
      <c r="VLY158" s="1135"/>
      <c r="VLZ158" s="1135"/>
      <c r="VMA158" s="1135"/>
      <c r="VMB158" s="1135"/>
      <c r="VMC158" s="1135"/>
      <c r="VMD158" s="1135"/>
      <c r="VME158" s="1135"/>
      <c r="VMF158" s="1135"/>
      <c r="VMG158" s="1135"/>
      <c r="VMH158" s="1135"/>
      <c r="VMI158" s="1135"/>
      <c r="VMJ158" s="1135"/>
      <c r="VMK158" s="1135"/>
      <c r="VML158" s="1135"/>
      <c r="VMM158" s="1135"/>
      <c r="VMN158" s="1135"/>
      <c r="VMO158" s="1135"/>
      <c r="VMP158" s="1135"/>
      <c r="VMQ158" s="1135"/>
      <c r="VMR158" s="1135"/>
      <c r="VMS158" s="1135"/>
      <c r="VMT158" s="1135"/>
      <c r="VMU158" s="1135"/>
      <c r="VMV158" s="1135"/>
      <c r="VMW158" s="1135"/>
      <c r="VMX158" s="1135"/>
      <c r="VMY158" s="1135"/>
      <c r="VMZ158" s="1135"/>
      <c r="VNA158" s="1135"/>
      <c r="VNB158" s="1135"/>
      <c r="VNC158" s="1135"/>
      <c r="VND158" s="1135"/>
      <c r="VNE158" s="1135"/>
      <c r="VNF158" s="1135"/>
      <c r="VNG158" s="1135"/>
      <c r="VNH158" s="1135"/>
      <c r="VNI158" s="1135"/>
      <c r="VNJ158" s="1135"/>
      <c r="VNK158" s="1135"/>
      <c r="VNL158" s="1135"/>
      <c r="VNM158" s="1135"/>
      <c r="VNN158" s="1135"/>
      <c r="VNO158" s="1135"/>
      <c r="VNP158" s="1135"/>
      <c r="VNQ158" s="1135"/>
      <c r="VNR158" s="1135"/>
      <c r="VNS158" s="1135"/>
      <c r="VNT158" s="1135"/>
      <c r="VNU158" s="1135"/>
      <c r="VNV158" s="1135"/>
      <c r="VNW158" s="1135"/>
      <c r="VNX158" s="1135"/>
      <c r="VNY158" s="1135"/>
      <c r="VNZ158" s="1135"/>
      <c r="VOA158" s="1135"/>
      <c r="VOB158" s="1135"/>
      <c r="VOC158" s="1135"/>
      <c r="VOD158" s="1135"/>
      <c r="VOE158" s="1135"/>
      <c r="VOF158" s="1135"/>
      <c r="VOG158" s="1135"/>
      <c r="VOH158" s="1135"/>
      <c r="VOI158" s="1135"/>
      <c r="VOJ158" s="1135"/>
      <c r="VOK158" s="1135"/>
      <c r="VOL158" s="1135"/>
      <c r="VOM158" s="1135"/>
      <c r="VON158" s="1135"/>
      <c r="VOO158" s="1135"/>
      <c r="VOP158" s="1135"/>
      <c r="VOQ158" s="1135"/>
      <c r="VOR158" s="1135"/>
      <c r="VOS158" s="1135"/>
      <c r="VOT158" s="1135"/>
      <c r="VOU158" s="1135"/>
      <c r="VOV158" s="1135"/>
      <c r="VOW158" s="1135"/>
      <c r="VOX158" s="1135"/>
      <c r="VOY158" s="1135"/>
      <c r="VOZ158" s="1135"/>
      <c r="VPA158" s="1135"/>
      <c r="VPB158" s="1135"/>
      <c r="VPC158" s="1135"/>
      <c r="VPD158" s="1135"/>
      <c r="VPE158" s="1135"/>
      <c r="VPF158" s="1135"/>
      <c r="VPG158" s="1135"/>
      <c r="VPH158" s="1135"/>
      <c r="VPI158" s="1135"/>
      <c r="VPJ158" s="1135"/>
      <c r="VPK158" s="1135"/>
      <c r="VPL158" s="1135"/>
      <c r="VPM158" s="1135"/>
      <c r="VPN158" s="1135"/>
      <c r="VPO158" s="1135"/>
      <c r="VPP158" s="1135"/>
      <c r="VPQ158" s="1135"/>
      <c r="VPR158" s="1135"/>
      <c r="VPS158" s="1135"/>
      <c r="VPT158" s="1135"/>
      <c r="VPU158" s="1135"/>
      <c r="VPV158" s="1135"/>
      <c r="VPW158" s="1135"/>
      <c r="VPX158" s="1135"/>
      <c r="VPY158" s="1135"/>
      <c r="VPZ158" s="1135"/>
      <c r="VQA158" s="1135"/>
      <c r="VQB158" s="1135"/>
      <c r="VQC158" s="1135"/>
      <c r="VQD158" s="1135"/>
      <c r="VQE158" s="1135"/>
      <c r="VQF158" s="1135"/>
      <c r="VQG158" s="1135"/>
      <c r="VQH158" s="1135"/>
      <c r="VQI158" s="1135"/>
      <c r="VQJ158" s="1135"/>
      <c r="VQK158" s="1135"/>
      <c r="VQL158" s="1135"/>
      <c r="VQM158" s="1135"/>
      <c r="VQN158" s="1135"/>
      <c r="VQO158" s="1135"/>
      <c r="VQP158" s="1135"/>
      <c r="VQQ158" s="1135"/>
      <c r="VQR158" s="1135"/>
      <c r="VQS158" s="1135"/>
      <c r="VQT158" s="1135"/>
      <c r="VQU158" s="1135"/>
      <c r="VQV158" s="1135"/>
      <c r="VQW158" s="1135"/>
      <c r="VQX158" s="1135"/>
      <c r="VQY158" s="1135"/>
      <c r="VQZ158" s="1135"/>
      <c r="VRA158" s="1135"/>
      <c r="VRB158" s="1135"/>
      <c r="VRC158" s="1135"/>
      <c r="VRD158" s="1135"/>
      <c r="VRE158" s="1135"/>
      <c r="VRF158" s="1135"/>
      <c r="VRG158" s="1135"/>
      <c r="VRH158" s="1135"/>
      <c r="VRI158" s="1135"/>
      <c r="VRJ158" s="1135"/>
      <c r="VRK158" s="1135"/>
      <c r="VRL158" s="1135"/>
      <c r="VRM158" s="1135"/>
      <c r="VRN158" s="1135"/>
      <c r="VRO158" s="1135"/>
      <c r="VRP158" s="1135"/>
      <c r="VRQ158" s="1135"/>
      <c r="VRR158" s="1135"/>
      <c r="VRS158" s="1135"/>
      <c r="VRT158" s="1135"/>
      <c r="VRU158" s="1135"/>
      <c r="VRV158" s="1135"/>
      <c r="VRW158" s="1135"/>
      <c r="VRX158" s="1135"/>
      <c r="VRY158" s="1135"/>
      <c r="VRZ158" s="1135"/>
      <c r="VSA158" s="1135"/>
      <c r="VSB158" s="1135"/>
      <c r="VSC158" s="1135"/>
      <c r="VSD158" s="1135"/>
      <c r="VSE158" s="1135"/>
      <c r="VSF158" s="1135"/>
      <c r="VSG158" s="1135"/>
      <c r="VSH158" s="1135"/>
      <c r="VSI158" s="1135"/>
      <c r="VSJ158" s="1135"/>
      <c r="VSK158" s="1135"/>
      <c r="VSL158" s="1135"/>
      <c r="VSM158" s="1135"/>
      <c r="VSN158" s="1135"/>
      <c r="VSO158" s="1135"/>
      <c r="VSP158" s="1135"/>
      <c r="VSQ158" s="1135"/>
      <c r="VSR158" s="1135"/>
      <c r="VSS158" s="1135"/>
      <c r="VST158" s="1135"/>
      <c r="VSU158" s="1135"/>
      <c r="VSV158" s="1135"/>
      <c r="VSW158" s="1135"/>
      <c r="VSX158" s="1135"/>
      <c r="VSY158" s="1135"/>
      <c r="VSZ158" s="1135"/>
      <c r="VTA158" s="1135"/>
      <c r="VTB158" s="1135"/>
      <c r="VTC158" s="1135"/>
      <c r="VTD158" s="1135"/>
      <c r="VTE158" s="1135"/>
      <c r="VTF158" s="1135"/>
      <c r="VTG158" s="1135"/>
      <c r="VTH158" s="1135"/>
      <c r="VTI158" s="1135"/>
      <c r="VTJ158" s="1135"/>
      <c r="VTK158" s="1135"/>
      <c r="VTL158" s="1135"/>
      <c r="VTM158" s="1135"/>
      <c r="VTN158" s="1135"/>
      <c r="VTO158" s="1135"/>
      <c r="VTP158" s="1135"/>
      <c r="VTQ158" s="1135"/>
      <c r="VTR158" s="1135"/>
      <c r="VTS158" s="1135"/>
      <c r="VTT158" s="1135"/>
      <c r="VTU158" s="1135"/>
      <c r="VTV158" s="1135"/>
      <c r="VTW158" s="1135"/>
      <c r="VTX158" s="1135"/>
      <c r="VTY158" s="1135"/>
      <c r="VTZ158" s="1135"/>
      <c r="VUA158" s="1135"/>
      <c r="VUB158" s="1135"/>
      <c r="VUC158" s="1135"/>
      <c r="VUD158" s="1135"/>
      <c r="VUE158" s="1135"/>
      <c r="VUF158" s="1135"/>
      <c r="VUG158" s="1135"/>
      <c r="VUH158" s="1135"/>
      <c r="VUI158" s="1135"/>
      <c r="VUJ158" s="1135"/>
      <c r="VUK158" s="1135"/>
      <c r="VUL158" s="1135"/>
      <c r="VUM158" s="1135"/>
      <c r="VUN158" s="1135"/>
      <c r="VUO158" s="1135"/>
      <c r="VUP158" s="1135"/>
      <c r="VUQ158" s="1135"/>
      <c r="VUR158" s="1135"/>
      <c r="VUS158" s="1135"/>
      <c r="VUT158" s="1135"/>
      <c r="VUU158" s="1135"/>
      <c r="VUV158" s="1135"/>
      <c r="VUW158" s="1135"/>
      <c r="VUX158" s="1135"/>
      <c r="VUY158" s="1135"/>
      <c r="VUZ158" s="1135"/>
      <c r="VVA158" s="1135"/>
      <c r="VVB158" s="1135"/>
      <c r="VVC158" s="1135"/>
      <c r="VVD158" s="1135"/>
      <c r="VVE158" s="1135"/>
      <c r="VVF158" s="1135"/>
      <c r="VVG158" s="1135"/>
      <c r="VVH158" s="1135"/>
      <c r="VVI158" s="1135"/>
      <c r="VVJ158" s="1135"/>
      <c r="VVK158" s="1135"/>
      <c r="VVL158" s="1135"/>
      <c r="VVM158" s="1135"/>
      <c r="VVN158" s="1135"/>
      <c r="VVO158" s="1135"/>
      <c r="VVP158" s="1135"/>
      <c r="VVQ158" s="1135"/>
      <c r="VVR158" s="1135"/>
      <c r="VVS158" s="1135"/>
      <c r="VVT158" s="1135"/>
      <c r="VVU158" s="1135"/>
      <c r="VVV158" s="1135"/>
      <c r="VVW158" s="1135"/>
      <c r="VVX158" s="1135"/>
      <c r="VVY158" s="1135"/>
      <c r="VVZ158" s="1135"/>
      <c r="VWA158" s="1135"/>
      <c r="VWB158" s="1135"/>
      <c r="VWC158" s="1135"/>
      <c r="VWD158" s="1135"/>
      <c r="VWE158" s="1135"/>
      <c r="VWF158" s="1135"/>
      <c r="VWG158" s="1135"/>
      <c r="VWH158" s="1135"/>
      <c r="VWI158" s="1135"/>
      <c r="VWJ158" s="1135"/>
      <c r="VWK158" s="1135"/>
      <c r="VWL158" s="1135"/>
      <c r="VWM158" s="1135"/>
      <c r="VWN158" s="1135"/>
      <c r="VWO158" s="1135"/>
      <c r="VWP158" s="1135"/>
      <c r="VWQ158" s="1135"/>
      <c r="VWR158" s="1135"/>
      <c r="VWS158" s="1135"/>
      <c r="VWT158" s="1135"/>
      <c r="VWU158" s="1135"/>
      <c r="VWV158" s="1135"/>
      <c r="VWW158" s="1135"/>
      <c r="VWX158" s="1135"/>
      <c r="VWY158" s="1135"/>
      <c r="VWZ158" s="1135"/>
      <c r="VXA158" s="1135"/>
      <c r="VXB158" s="1135"/>
      <c r="VXC158" s="1135"/>
      <c r="VXD158" s="1135"/>
      <c r="VXE158" s="1135"/>
      <c r="VXF158" s="1135"/>
      <c r="VXG158" s="1135"/>
      <c r="VXH158" s="1135"/>
      <c r="VXI158" s="1135"/>
      <c r="VXJ158" s="1135"/>
      <c r="VXK158" s="1135"/>
      <c r="VXL158" s="1135"/>
      <c r="VXM158" s="1135"/>
      <c r="VXN158" s="1135"/>
      <c r="VXO158" s="1135"/>
      <c r="VXP158" s="1135"/>
      <c r="VXQ158" s="1135"/>
      <c r="VXR158" s="1135"/>
      <c r="VXS158" s="1135"/>
      <c r="VXT158" s="1135"/>
      <c r="VXU158" s="1135"/>
      <c r="VXV158" s="1135"/>
      <c r="VXW158" s="1135"/>
      <c r="VXX158" s="1135"/>
      <c r="VXY158" s="1135"/>
      <c r="VXZ158" s="1135"/>
      <c r="VYA158" s="1135"/>
      <c r="VYB158" s="1135"/>
      <c r="VYC158" s="1135"/>
      <c r="VYD158" s="1135"/>
      <c r="VYE158" s="1135"/>
      <c r="VYF158" s="1135"/>
      <c r="VYG158" s="1135"/>
      <c r="VYH158" s="1135"/>
      <c r="VYI158" s="1135"/>
      <c r="VYJ158" s="1135"/>
      <c r="VYK158" s="1135"/>
      <c r="VYL158" s="1135"/>
      <c r="VYM158" s="1135"/>
      <c r="VYN158" s="1135"/>
      <c r="VYO158" s="1135"/>
      <c r="VYP158" s="1135"/>
      <c r="VYQ158" s="1135"/>
      <c r="VYR158" s="1135"/>
      <c r="VYS158" s="1135"/>
      <c r="VYT158" s="1135"/>
      <c r="VYU158" s="1135"/>
      <c r="VYV158" s="1135"/>
      <c r="VYW158" s="1135"/>
      <c r="VYX158" s="1135"/>
      <c r="VYY158" s="1135"/>
      <c r="VYZ158" s="1135"/>
      <c r="VZA158" s="1135"/>
      <c r="VZB158" s="1135"/>
      <c r="VZC158" s="1135"/>
      <c r="VZD158" s="1135"/>
      <c r="VZE158" s="1135"/>
      <c r="VZF158" s="1135"/>
      <c r="VZG158" s="1135"/>
      <c r="VZH158" s="1135"/>
      <c r="VZI158" s="1135"/>
      <c r="VZJ158" s="1135"/>
      <c r="VZK158" s="1135"/>
      <c r="VZL158" s="1135"/>
      <c r="VZM158" s="1135"/>
      <c r="VZN158" s="1135"/>
      <c r="VZO158" s="1135"/>
      <c r="VZP158" s="1135"/>
      <c r="VZQ158" s="1135"/>
      <c r="VZR158" s="1135"/>
      <c r="VZS158" s="1135"/>
      <c r="VZT158" s="1135"/>
      <c r="VZU158" s="1135"/>
      <c r="VZV158" s="1135"/>
      <c r="VZW158" s="1135"/>
      <c r="VZX158" s="1135"/>
      <c r="VZY158" s="1135"/>
      <c r="VZZ158" s="1135"/>
      <c r="WAA158" s="1135"/>
      <c r="WAB158" s="1135"/>
      <c r="WAC158" s="1135"/>
      <c r="WAD158" s="1135"/>
      <c r="WAE158" s="1135"/>
      <c r="WAF158" s="1135"/>
      <c r="WAG158" s="1135"/>
      <c r="WAH158" s="1135"/>
      <c r="WAI158" s="1135"/>
      <c r="WAJ158" s="1135"/>
      <c r="WAK158" s="1135"/>
      <c r="WAL158" s="1135"/>
      <c r="WAM158" s="1135"/>
      <c r="WAN158" s="1135"/>
      <c r="WAO158" s="1135"/>
      <c r="WAP158" s="1135"/>
      <c r="WAQ158" s="1135"/>
      <c r="WAR158" s="1135"/>
      <c r="WAS158" s="1135"/>
      <c r="WAT158" s="1135"/>
      <c r="WAU158" s="1135"/>
      <c r="WAV158" s="1135"/>
      <c r="WAW158" s="1135"/>
      <c r="WAX158" s="1135"/>
      <c r="WAY158" s="1135"/>
      <c r="WAZ158" s="1135"/>
      <c r="WBA158" s="1135"/>
      <c r="WBB158" s="1135"/>
      <c r="WBC158" s="1135"/>
      <c r="WBD158" s="1135"/>
      <c r="WBE158" s="1135"/>
      <c r="WBF158" s="1135"/>
      <c r="WBG158" s="1135"/>
      <c r="WBH158" s="1135"/>
      <c r="WBI158" s="1135"/>
      <c r="WBJ158" s="1135"/>
      <c r="WBK158" s="1135"/>
      <c r="WBL158" s="1135"/>
      <c r="WBM158" s="1135"/>
      <c r="WBN158" s="1135"/>
      <c r="WBO158" s="1135"/>
      <c r="WBP158" s="1135"/>
      <c r="WBQ158" s="1135"/>
      <c r="WBR158" s="1135"/>
      <c r="WBS158" s="1135"/>
      <c r="WBT158" s="1135"/>
      <c r="WBU158" s="1135"/>
      <c r="WBV158" s="1135"/>
      <c r="WBW158" s="1135"/>
      <c r="WBX158" s="1135"/>
      <c r="WBY158" s="1135"/>
      <c r="WBZ158" s="1135"/>
      <c r="WCA158" s="1135"/>
      <c r="WCB158" s="1135"/>
      <c r="WCC158" s="1135"/>
      <c r="WCD158" s="1135"/>
      <c r="WCE158" s="1135"/>
      <c r="WCF158" s="1135"/>
      <c r="WCG158" s="1135"/>
      <c r="WCH158" s="1135"/>
      <c r="WCI158" s="1135"/>
      <c r="WCJ158" s="1135"/>
      <c r="WCK158" s="1135"/>
      <c r="WCL158" s="1135"/>
      <c r="WCM158" s="1135"/>
      <c r="WCN158" s="1135"/>
      <c r="WCO158" s="1135"/>
      <c r="WCP158" s="1135"/>
      <c r="WCQ158" s="1135"/>
      <c r="WCR158" s="1135"/>
      <c r="WCS158" s="1135"/>
      <c r="WCT158" s="1135"/>
      <c r="WCU158" s="1135"/>
      <c r="WCV158" s="1135"/>
      <c r="WCW158" s="1135"/>
      <c r="WCX158" s="1135"/>
      <c r="WCY158" s="1135"/>
      <c r="WCZ158" s="1135"/>
      <c r="WDA158" s="1135"/>
      <c r="WDB158" s="1135"/>
      <c r="WDC158" s="1135"/>
      <c r="WDD158" s="1135"/>
      <c r="WDE158" s="1135"/>
      <c r="WDF158" s="1135"/>
      <c r="WDG158" s="1135"/>
      <c r="WDH158" s="1135"/>
      <c r="WDI158" s="1135"/>
      <c r="WDJ158" s="1135"/>
      <c r="WDK158" s="1135"/>
      <c r="WDL158" s="1135"/>
      <c r="WDM158" s="1135"/>
      <c r="WDN158" s="1135"/>
      <c r="WDO158" s="1135"/>
      <c r="WDP158" s="1135"/>
      <c r="WDQ158" s="1135"/>
      <c r="WDR158" s="1135"/>
      <c r="WDS158" s="1135"/>
      <c r="WDT158" s="1135"/>
      <c r="WDU158" s="1135"/>
      <c r="WDV158" s="1135"/>
      <c r="WDW158" s="1135"/>
      <c r="WDX158" s="1135"/>
      <c r="WDY158" s="1135"/>
      <c r="WDZ158" s="1135"/>
      <c r="WEA158" s="1135"/>
      <c r="WEB158" s="1135"/>
      <c r="WEC158" s="1135"/>
      <c r="WED158" s="1135"/>
      <c r="WEE158" s="1135"/>
      <c r="WEF158" s="1135"/>
      <c r="WEG158" s="1135"/>
      <c r="WEH158" s="1135"/>
      <c r="WEI158" s="1135"/>
      <c r="WEJ158" s="1135"/>
      <c r="WEK158" s="1135"/>
      <c r="WEL158" s="1135"/>
      <c r="WEM158" s="1135"/>
      <c r="WEN158" s="1135"/>
      <c r="WEO158" s="1135"/>
      <c r="WEP158" s="1135"/>
      <c r="WEQ158" s="1135"/>
      <c r="WER158" s="1135"/>
      <c r="WES158" s="1135"/>
      <c r="WET158" s="1135"/>
      <c r="WEU158" s="1135"/>
      <c r="WEV158" s="1135"/>
      <c r="WEW158" s="1135"/>
      <c r="WEX158" s="1135"/>
      <c r="WEY158" s="1135"/>
      <c r="WEZ158" s="1135"/>
      <c r="WFA158" s="1135"/>
      <c r="WFB158" s="1135"/>
      <c r="WFC158" s="1135"/>
      <c r="WFD158" s="1135"/>
      <c r="WFE158" s="1135"/>
      <c r="WFF158" s="1135"/>
      <c r="WFG158" s="1135"/>
      <c r="WFH158" s="1135"/>
      <c r="WFI158" s="1135"/>
      <c r="WFJ158" s="1135"/>
      <c r="WFK158" s="1135"/>
      <c r="WFL158" s="1135"/>
      <c r="WFM158" s="1135"/>
      <c r="WFN158" s="1135"/>
      <c r="WFO158" s="1135"/>
      <c r="WFP158" s="1135"/>
      <c r="WFQ158" s="1135"/>
      <c r="WFR158" s="1135"/>
      <c r="WFS158" s="1135"/>
      <c r="WFT158" s="1135"/>
      <c r="WFU158" s="1135"/>
      <c r="WFV158" s="1135"/>
      <c r="WFW158" s="1135"/>
      <c r="WFX158" s="1135"/>
      <c r="WFY158" s="1135"/>
      <c r="WFZ158" s="1135"/>
      <c r="WGA158" s="1135"/>
      <c r="WGB158" s="1135"/>
      <c r="WGC158" s="1135"/>
      <c r="WGD158" s="1135"/>
      <c r="WGE158" s="1135"/>
      <c r="WGF158" s="1135"/>
      <c r="WGG158" s="1135"/>
      <c r="WGH158" s="1135"/>
      <c r="WGI158" s="1135"/>
      <c r="WGJ158" s="1135"/>
      <c r="WGK158" s="1135"/>
      <c r="WGL158" s="1135"/>
      <c r="WGM158" s="1135"/>
      <c r="WGN158" s="1135"/>
      <c r="WGO158" s="1135"/>
      <c r="WGP158" s="1135"/>
      <c r="WGQ158" s="1135"/>
      <c r="WGR158" s="1135"/>
      <c r="WGS158" s="1135"/>
      <c r="WGT158" s="1135"/>
      <c r="WGU158" s="1135"/>
      <c r="WGV158" s="1135"/>
      <c r="WGW158" s="1135"/>
      <c r="WGX158" s="1135"/>
      <c r="WGY158" s="1135"/>
      <c r="WGZ158" s="1135"/>
      <c r="WHA158" s="1135"/>
      <c r="WHB158" s="1135"/>
      <c r="WHC158" s="1135"/>
      <c r="WHD158" s="1135"/>
      <c r="WHE158" s="1135"/>
      <c r="WHF158" s="1135"/>
      <c r="WHG158" s="1135"/>
      <c r="WHH158" s="1135"/>
      <c r="WHI158" s="1135"/>
      <c r="WHJ158" s="1135"/>
      <c r="WHK158" s="1135"/>
      <c r="WHL158" s="1135"/>
      <c r="WHM158" s="1135"/>
      <c r="WHN158" s="1135"/>
      <c r="WHO158" s="1135"/>
      <c r="WHP158" s="1135"/>
      <c r="WHQ158" s="1135"/>
      <c r="WHR158" s="1135"/>
      <c r="WHS158" s="1135"/>
      <c r="WHT158" s="1135"/>
      <c r="WHU158" s="1135"/>
      <c r="WHV158" s="1135"/>
      <c r="WHW158" s="1135"/>
      <c r="WHX158" s="1135"/>
      <c r="WHY158" s="1135"/>
      <c r="WHZ158" s="1135"/>
      <c r="WIA158" s="1135"/>
      <c r="WIB158" s="1135"/>
      <c r="WIC158" s="1135"/>
      <c r="WID158" s="1135"/>
      <c r="WIE158" s="1135"/>
      <c r="WIF158" s="1135"/>
      <c r="WIG158" s="1135"/>
      <c r="WIH158" s="1135"/>
      <c r="WII158" s="1135"/>
      <c r="WIJ158" s="1135"/>
      <c r="WIK158" s="1135"/>
      <c r="WIL158" s="1135"/>
      <c r="WIM158" s="1135"/>
      <c r="WIN158" s="1135"/>
      <c r="WIO158" s="1135"/>
      <c r="WIP158" s="1135"/>
      <c r="WIQ158" s="1135"/>
      <c r="WIR158" s="1135"/>
      <c r="WIS158" s="1135"/>
      <c r="WIT158" s="1135"/>
      <c r="WIU158" s="1135"/>
      <c r="WIV158" s="1135"/>
      <c r="WIW158" s="1135"/>
      <c r="WIX158" s="1135"/>
      <c r="WIY158" s="1135"/>
      <c r="WIZ158" s="1135"/>
      <c r="WJA158" s="1135"/>
      <c r="WJB158" s="1135"/>
      <c r="WJC158" s="1135"/>
      <c r="WJD158" s="1135"/>
      <c r="WJE158" s="1135"/>
      <c r="WJF158" s="1135"/>
      <c r="WJG158" s="1135"/>
      <c r="WJH158" s="1135"/>
      <c r="WJI158" s="1135"/>
      <c r="WJJ158" s="1135"/>
      <c r="WJK158" s="1135"/>
      <c r="WJL158" s="1135"/>
      <c r="WJM158" s="1135"/>
      <c r="WJN158" s="1135"/>
      <c r="WJO158" s="1135"/>
      <c r="WJP158" s="1135"/>
      <c r="WJQ158" s="1135"/>
      <c r="WJR158" s="1135"/>
      <c r="WJS158" s="1135"/>
      <c r="WJT158" s="1135"/>
      <c r="WJU158" s="1135"/>
      <c r="WJV158" s="1135"/>
      <c r="WJW158" s="1135"/>
      <c r="WJX158" s="1135"/>
      <c r="WJY158" s="1135"/>
      <c r="WJZ158" s="1135"/>
      <c r="WKA158" s="1135"/>
      <c r="WKB158" s="1135"/>
      <c r="WKC158" s="1135"/>
      <c r="WKD158" s="1135"/>
      <c r="WKE158" s="1135"/>
      <c r="WKF158" s="1135"/>
      <c r="WKG158" s="1135"/>
      <c r="WKH158" s="1135"/>
      <c r="WKI158" s="1135"/>
      <c r="WKJ158" s="1135"/>
      <c r="WKK158" s="1135"/>
      <c r="WKL158" s="1135"/>
      <c r="WKM158" s="1135"/>
      <c r="WKN158" s="1135"/>
      <c r="WKO158" s="1135"/>
      <c r="WKP158" s="1135"/>
      <c r="WKQ158" s="1135"/>
      <c r="WKR158" s="1135"/>
      <c r="WKS158" s="1135"/>
      <c r="WKT158" s="1135"/>
      <c r="WKU158" s="1135"/>
      <c r="WKV158" s="1135"/>
      <c r="WKW158" s="1135"/>
      <c r="WKX158" s="1135"/>
      <c r="WKY158" s="1135"/>
      <c r="WKZ158" s="1135"/>
      <c r="WLA158" s="1135"/>
      <c r="WLB158" s="1135"/>
      <c r="WLC158" s="1135"/>
      <c r="WLD158" s="1135"/>
      <c r="WLE158" s="1135"/>
      <c r="WLF158" s="1135"/>
      <c r="WLG158" s="1135"/>
      <c r="WLH158" s="1135"/>
      <c r="WLI158" s="1135"/>
      <c r="WLJ158" s="1135"/>
      <c r="WLK158" s="1135"/>
      <c r="WLL158" s="1135"/>
      <c r="WLM158" s="1135"/>
      <c r="WLN158" s="1135"/>
      <c r="WLO158" s="1135"/>
      <c r="WLP158" s="1135"/>
      <c r="WLQ158" s="1135"/>
      <c r="WLR158" s="1135"/>
      <c r="WLS158" s="1135"/>
      <c r="WLT158" s="1135"/>
      <c r="WLU158" s="1135"/>
      <c r="WLV158" s="1135"/>
      <c r="WLW158" s="1135"/>
      <c r="WLX158" s="1135"/>
      <c r="WLY158" s="1135"/>
      <c r="WLZ158" s="1135"/>
      <c r="WMA158" s="1135"/>
      <c r="WMB158" s="1135"/>
      <c r="WMC158" s="1135"/>
      <c r="WMD158" s="1135"/>
      <c r="WME158" s="1135"/>
      <c r="WMF158" s="1135"/>
      <c r="WMG158" s="1135"/>
      <c r="WMH158" s="1135"/>
      <c r="WMI158" s="1135"/>
      <c r="WMJ158" s="1135"/>
      <c r="WMK158" s="1135"/>
      <c r="WML158" s="1135"/>
      <c r="WMM158" s="1135"/>
      <c r="WMN158" s="1135"/>
      <c r="WMO158" s="1135"/>
      <c r="WMP158" s="1135"/>
      <c r="WMQ158" s="1135"/>
      <c r="WMR158" s="1135"/>
      <c r="WMS158" s="1135"/>
      <c r="WMT158" s="1135"/>
      <c r="WMU158" s="1135"/>
      <c r="WMV158" s="1135"/>
      <c r="WMW158" s="1135"/>
      <c r="WMX158" s="1135"/>
      <c r="WMY158" s="1135"/>
      <c r="WMZ158" s="1135"/>
      <c r="WNA158" s="1135"/>
      <c r="WNB158" s="1135"/>
      <c r="WNC158" s="1135"/>
      <c r="WND158" s="1135"/>
      <c r="WNE158" s="1135"/>
      <c r="WNF158" s="1135"/>
      <c r="WNG158" s="1135"/>
      <c r="WNH158" s="1135"/>
      <c r="WNI158" s="1135"/>
      <c r="WNJ158" s="1135"/>
      <c r="WNK158" s="1135"/>
      <c r="WNL158" s="1135"/>
      <c r="WNM158" s="1135"/>
      <c r="WNN158" s="1135"/>
      <c r="WNO158" s="1135"/>
      <c r="WNP158" s="1135"/>
      <c r="WNQ158" s="1135"/>
      <c r="WNR158" s="1135"/>
      <c r="WNS158" s="1135"/>
      <c r="WNT158" s="1135"/>
      <c r="WNU158" s="1135"/>
      <c r="WNV158" s="1135"/>
      <c r="WNW158" s="1135"/>
      <c r="WNX158" s="1135"/>
      <c r="WNY158" s="1135"/>
      <c r="WNZ158" s="1135"/>
      <c r="WOA158" s="1135"/>
      <c r="WOB158" s="1135"/>
      <c r="WOC158" s="1135"/>
      <c r="WOD158" s="1135"/>
      <c r="WOE158" s="1135"/>
      <c r="WOF158" s="1135"/>
      <c r="WOG158" s="1135"/>
      <c r="WOH158" s="1135"/>
      <c r="WOI158" s="1135"/>
      <c r="WOJ158" s="1135"/>
      <c r="WOK158" s="1135"/>
      <c r="WOL158" s="1135"/>
      <c r="WOM158" s="1135"/>
      <c r="WON158" s="1135"/>
      <c r="WOO158" s="1135"/>
      <c r="WOP158" s="1135"/>
      <c r="WOQ158" s="1135"/>
      <c r="WOR158" s="1135"/>
      <c r="WOS158" s="1135"/>
      <c r="WOT158" s="1135"/>
      <c r="WOU158" s="1135"/>
      <c r="WOV158" s="1135"/>
      <c r="WOW158" s="1135"/>
      <c r="WOX158" s="1135"/>
      <c r="WOY158" s="1135"/>
      <c r="WOZ158" s="1135"/>
      <c r="WPA158" s="1135"/>
      <c r="WPB158" s="1135"/>
      <c r="WPC158" s="1135"/>
      <c r="WPD158" s="1135"/>
      <c r="WPE158" s="1135"/>
      <c r="WPF158" s="1135"/>
      <c r="WPG158" s="1135"/>
      <c r="WPH158" s="1135"/>
      <c r="WPI158" s="1135"/>
      <c r="WPJ158" s="1135"/>
      <c r="WPK158" s="1135"/>
      <c r="WPL158" s="1135"/>
      <c r="WPM158" s="1135"/>
      <c r="WPN158" s="1135"/>
      <c r="WPO158" s="1135"/>
      <c r="WPP158" s="1135"/>
      <c r="WPQ158" s="1135"/>
      <c r="WPR158" s="1135"/>
      <c r="WPS158" s="1135"/>
      <c r="WPT158" s="1135"/>
      <c r="WPU158" s="1135"/>
      <c r="WPV158" s="1135"/>
      <c r="WPW158" s="1135"/>
      <c r="WPX158" s="1135"/>
      <c r="WPY158" s="1135"/>
      <c r="WPZ158" s="1135"/>
      <c r="WQA158" s="1135"/>
      <c r="WQB158" s="1135"/>
      <c r="WQC158" s="1135"/>
      <c r="WQD158" s="1135"/>
      <c r="WQE158" s="1135"/>
      <c r="WQF158" s="1135"/>
      <c r="WQG158" s="1135"/>
      <c r="WQH158" s="1135"/>
      <c r="WQI158" s="1135"/>
      <c r="WQJ158" s="1135"/>
      <c r="WQK158" s="1135"/>
      <c r="WQL158" s="1135"/>
      <c r="WQM158" s="1135"/>
      <c r="WQN158" s="1135"/>
      <c r="WQO158" s="1135"/>
      <c r="WQP158" s="1135"/>
      <c r="WQQ158" s="1135"/>
      <c r="WQR158" s="1135"/>
      <c r="WQS158" s="1135"/>
      <c r="WQT158" s="1135"/>
      <c r="WQU158" s="1135"/>
      <c r="WQV158" s="1135"/>
      <c r="WQW158" s="1135"/>
      <c r="WQX158" s="1135"/>
      <c r="WQY158" s="1135"/>
      <c r="WQZ158" s="1135"/>
      <c r="WRA158" s="1135"/>
      <c r="WRB158" s="1135"/>
      <c r="WRC158" s="1135"/>
      <c r="WRD158" s="1135"/>
      <c r="WRE158" s="1135"/>
      <c r="WRF158" s="1135"/>
      <c r="WRG158" s="1135"/>
      <c r="WRH158" s="1135"/>
      <c r="WRI158" s="1135"/>
      <c r="WRJ158" s="1135"/>
      <c r="WRK158" s="1135"/>
      <c r="WRL158" s="1135"/>
      <c r="WRM158" s="1135"/>
      <c r="WRN158" s="1135"/>
      <c r="WRO158" s="1135"/>
      <c r="WRP158" s="1135"/>
      <c r="WRQ158" s="1135"/>
      <c r="WRR158" s="1135"/>
      <c r="WRS158" s="1135"/>
      <c r="WRT158" s="1135"/>
      <c r="WRU158" s="1135"/>
      <c r="WRV158" s="1135"/>
      <c r="WRW158" s="1135"/>
      <c r="WRX158" s="1135"/>
      <c r="WRY158" s="1135"/>
      <c r="WRZ158" s="1135"/>
      <c r="WSA158" s="1135"/>
      <c r="WSB158" s="1135"/>
      <c r="WSC158" s="1135"/>
      <c r="WSD158" s="1135"/>
      <c r="WSE158" s="1135"/>
      <c r="WSF158" s="1135"/>
      <c r="WSG158" s="1135"/>
      <c r="WSH158" s="1135"/>
      <c r="WSI158" s="1135"/>
      <c r="WSJ158" s="1135"/>
      <c r="WSK158" s="1135"/>
      <c r="WSL158" s="1135"/>
      <c r="WSM158" s="1135"/>
      <c r="WSN158" s="1135"/>
      <c r="WSO158" s="1135"/>
      <c r="WSP158" s="1135"/>
      <c r="WSQ158" s="1135"/>
      <c r="WSR158" s="1135"/>
      <c r="WSS158" s="1135"/>
      <c r="WST158" s="1135"/>
      <c r="WSU158" s="1135"/>
      <c r="WSV158" s="1135"/>
      <c r="WSW158" s="1135"/>
      <c r="WSX158" s="1135"/>
      <c r="WSY158" s="1135"/>
      <c r="WSZ158" s="1135"/>
      <c r="WTA158" s="1135"/>
      <c r="WTB158" s="1135"/>
      <c r="WTC158" s="1135"/>
      <c r="WTD158" s="1135"/>
      <c r="WTE158" s="1135"/>
      <c r="WTF158" s="1135"/>
      <c r="WTG158" s="1135"/>
      <c r="WTH158" s="1135"/>
      <c r="WTI158" s="1135"/>
      <c r="WTJ158" s="1135"/>
      <c r="WTK158" s="1135"/>
      <c r="WTL158" s="1135"/>
      <c r="WTM158" s="1135"/>
      <c r="WTN158" s="1135"/>
      <c r="WTO158" s="1135"/>
      <c r="WTP158" s="1135"/>
      <c r="WTQ158" s="1135"/>
      <c r="WTR158" s="1135"/>
      <c r="WTS158" s="1135"/>
      <c r="WTT158" s="1135"/>
      <c r="WTU158" s="1135"/>
      <c r="WTV158" s="1135"/>
      <c r="WTW158" s="1135"/>
      <c r="WTX158" s="1135"/>
      <c r="WTY158" s="1135"/>
      <c r="WTZ158" s="1135"/>
      <c r="WUA158" s="1135"/>
      <c r="WUB158" s="1135"/>
      <c r="WUC158" s="1135"/>
      <c r="WUD158" s="1135"/>
      <c r="WUE158" s="1135"/>
      <c r="WUF158" s="1135"/>
      <c r="WUG158" s="1135"/>
      <c r="WUH158" s="1135"/>
      <c r="WUI158" s="1135"/>
      <c r="WUJ158" s="1135"/>
      <c r="WUK158" s="1135"/>
      <c r="WUL158" s="1135"/>
      <c r="WUM158" s="1135"/>
      <c r="WUN158" s="1135"/>
      <c r="WUO158" s="1135"/>
      <c r="WUP158" s="1135"/>
      <c r="WUQ158" s="1135"/>
      <c r="WUR158" s="1135"/>
      <c r="WUS158" s="1135"/>
      <c r="WUT158" s="1135"/>
      <c r="WUU158" s="1135"/>
      <c r="WUV158" s="1135"/>
      <c r="WUW158" s="1135"/>
      <c r="WUX158" s="1135"/>
      <c r="WUY158" s="1135"/>
      <c r="WUZ158" s="1135"/>
      <c r="WVA158" s="1135"/>
      <c r="WVB158" s="1135"/>
      <c r="WVC158" s="1135"/>
      <c r="WVD158" s="1135"/>
      <c r="WVE158" s="1135"/>
      <c r="WVF158" s="1135"/>
      <c r="WVG158" s="1135"/>
      <c r="WVH158" s="1135"/>
      <c r="WVI158" s="1135"/>
      <c r="WVJ158" s="1135"/>
      <c r="WVK158" s="1135"/>
      <c r="WVL158" s="1135"/>
      <c r="WVM158" s="1135"/>
      <c r="WVN158" s="1135"/>
      <c r="WVO158" s="1135"/>
      <c r="WVP158" s="1135"/>
      <c r="WVQ158" s="1135"/>
      <c r="WVR158" s="1135"/>
      <c r="WVS158" s="1135"/>
      <c r="WVT158" s="1135"/>
      <c r="WVU158" s="1135"/>
      <c r="WVV158" s="1135"/>
      <c r="WVW158" s="1135"/>
      <c r="WVX158" s="1135"/>
      <c r="WVY158" s="1135"/>
      <c r="WVZ158" s="1135"/>
      <c r="WWA158" s="1135"/>
      <c r="WWB158" s="1135"/>
      <c r="WWC158" s="1135"/>
      <c r="WWD158" s="1135"/>
      <c r="WWE158" s="1135"/>
      <c r="WWF158" s="1135"/>
      <c r="WWG158" s="1135"/>
      <c r="WWH158" s="1135"/>
      <c r="WWI158" s="1135"/>
      <c r="WWJ158" s="1135"/>
      <c r="WWK158" s="1135"/>
      <c r="WWL158" s="1135"/>
      <c r="WWM158" s="1135"/>
      <c r="WWN158" s="1135"/>
      <c r="WWO158" s="1135"/>
      <c r="WWP158" s="1135"/>
      <c r="WWQ158" s="1135"/>
      <c r="WWR158" s="1135"/>
      <c r="WWS158" s="1135"/>
      <c r="WWT158" s="1135"/>
      <c r="WWU158" s="1135"/>
      <c r="WWV158" s="1135"/>
      <c r="WWW158" s="1135"/>
      <c r="WWX158" s="1135"/>
      <c r="WWY158" s="1135"/>
      <c r="WWZ158" s="1135"/>
      <c r="WXA158" s="1135"/>
      <c r="WXB158" s="1135"/>
      <c r="WXC158" s="1135"/>
      <c r="WXD158" s="1135"/>
      <c r="WXE158" s="1135"/>
      <c r="WXF158" s="1135"/>
      <c r="WXG158" s="1135"/>
      <c r="WXH158" s="1135"/>
      <c r="WXI158" s="1135"/>
      <c r="WXJ158" s="1135"/>
      <c r="WXK158" s="1135"/>
      <c r="WXL158" s="1135"/>
      <c r="WXM158" s="1135"/>
      <c r="WXN158" s="1135"/>
      <c r="WXO158" s="1135"/>
      <c r="WXP158" s="1135"/>
      <c r="WXQ158" s="1135"/>
      <c r="WXR158" s="1135"/>
      <c r="WXS158" s="1135"/>
      <c r="WXT158" s="1135"/>
      <c r="WXU158" s="1135"/>
      <c r="WXV158" s="1135"/>
      <c r="WXW158" s="1135"/>
      <c r="WXX158" s="1135"/>
      <c r="WXY158" s="1135"/>
      <c r="WXZ158" s="1135"/>
      <c r="WYA158" s="1135"/>
      <c r="WYB158" s="1135"/>
      <c r="WYC158" s="1135"/>
      <c r="WYD158" s="1135"/>
      <c r="WYE158" s="1135"/>
      <c r="WYF158" s="1135"/>
      <c r="WYG158" s="1135"/>
      <c r="WYH158" s="1135"/>
      <c r="WYI158" s="1135"/>
      <c r="WYJ158" s="1135"/>
      <c r="WYK158" s="1135"/>
      <c r="WYL158" s="1135"/>
      <c r="WYM158" s="1135"/>
      <c r="WYN158" s="1135"/>
      <c r="WYO158" s="1135"/>
      <c r="WYP158" s="1135"/>
      <c r="WYQ158" s="1135"/>
      <c r="WYR158" s="1135"/>
      <c r="WYS158" s="1135"/>
      <c r="WYT158" s="1135"/>
      <c r="WYU158" s="1135"/>
      <c r="WYV158" s="1135"/>
      <c r="WYW158" s="1135"/>
      <c r="WYX158" s="1135"/>
      <c r="WYY158" s="1135"/>
      <c r="WYZ158" s="1135"/>
      <c r="WZA158" s="1135"/>
      <c r="WZB158" s="1135"/>
      <c r="WZC158" s="1135"/>
      <c r="WZD158" s="1135"/>
      <c r="WZE158" s="1135"/>
      <c r="WZF158" s="1135"/>
      <c r="WZG158" s="1135"/>
      <c r="WZH158" s="1135"/>
      <c r="WZI158" s="1135"/>
      <c r="WZJ158" s="1135"/>
      <c r="WZK158" s="1135"/>
      <c r="WZL158" s="1135"/>
      <c r="WZM158" s="1135"/>
      <c r="WZN158" s="1135"/>
      <c r="WZO158" s="1135"/>
      <c r="WZP158" s="1135"/>
      <c r="WZQ158" s="1135"/>
      <c r="WZR158" s="1135"/>
      <c r="WZS158" s="1135"/>
      <c r="WZT158" s="1135"/>
      <c r="WZU158" s="1135"/>
      <c r="WZV158" s="1135"/>
      <c r="WZW158" s="1135"/>
      <c r="WZX158" s="1135"/>
      <c r="WZY158" s="1135"/>
      <c r="WZZ158" s="1135"/>
      <c r="XAA158" s="1135"/>
      <c r="XAB158" s="1135"/>
      <c r="XAC158" s="1135"/>
      <c r="XAD158" s="1135"/>
      <c r="XAE158" s="1135"/>
      <c r="XAF158" s="1135"/>
      <c r="XAG158" s="1135"/>
      <c r="XAH158" s="1135"/>
      <c r="XAI158" s="1135"/>
      <c r="XAJ158" s="1135"/>
      <c r="XAK158" s="1135"/>
      <c r="XAL158" s="1135"/>
      <c r="XAM158" s="1135"/>
      <c r="XAN158" s="1135"/>
      <c r="XAO158" s="1135"/>
      <c r="XAP158" s="1135"/>
      <c r="XAQ158" s="1135"/>
      <c r="XAR158" s="1135"/>
      <c r="XAS158" s="1135"/>
      <c r="XAT158" s="1135"/>
      <c r="XAU158" s="1135"/>
      <c r="XAV158" s="1135"/>
      <c r="XAW158" s="1135"/>
      <c r="XAX158" s="1135"/>
      <c r="XAY158" s="1135"/>
      <c r="XAZ158" s="1135"/>
      <c r="XBA158" s="1135"/>
      <c r="XBB158" s="1135"/>
      <c r="XBC158" s="1135"/>
      <c r="XBD158" s="1135"/>
      <c r="XBE158" s="1135"/>
      <c r="XBF158" s="1135"/>
      <c r="XBG158" s="1135"/>
      <c r="XBH158" s="1135"/>
      <c r="XBI158" s="1135"/>
      <c r="XBJ158" s="1135"/>
      <c r="XBK158" s="1135"/>
      <c r="XBL158" s="1135"/>
      <c r="XBM158" s="1135"/>
      <c r="XBN158" s="1135"/>
      <c r="XBO158" s="1135"/>
      <c r="XBP158" s="1135"/>
      <c r="XBQ158" s="1135"/>
      <c r="XBR158" s="1135"/>
      <c r="XBS158" s="1135"/>
      <c r="XBT158" s="1135"/>
      <c r="XBU158" s="1135"/>
      <c r="XBV158" s="1135"/>
      <c r="XBW158" s="1135"/>
      <c r="XBX158" s="1135"/>
      <c r="XBY158" s="1135"/>
      <c r="XBZ158" s="1135"/>
      <c r="XCA158" s="1135"/>
      <c r="XCB158" s="1135"/>
      <c r="XCC158" s="1135"/>
      <c r="XCD158" s="1135"/>
      <c r="XCE158" s="1135"/>
      <c r="XCF158" s="1135"/>
      <c r="XCG158" s="1135"/>
      <c r="XCH158" s="1135"/>
      <c r="XCI158" s="1135"/>
      <c r="XCJ158" s="1135"/>
      <c r="XCK158" s="1135"/>
      <c r="XCL158" s="1135"/>
      <c r="XCM158" s="1135"/>
      <c r="XCN158" s="1135"/>
      <c r="XCO158" s="1135"/>
      <c r="XCP158" s="1135"/>
      <c r="XCQ158" s="1135"/>
      <c r="XCR158" s="1135"/>
      <c r="XCS158" s="1135"/>
      <c r="XCT158" s="1135"/>
      <c r="XCU158" s="1135"/>
      <c r="XCV158" s="1135"/>
      <c r="XCW158" s="1135"/>
      <c r="XCX158" s="1135"/>
      <c r="XCY158" s="1135"/>
      <c r="XCZ158" s="1135"/>
      <c r="XDA158" s="1135"/>
      <c r="XDB158" s="1135"/>
      <c r="XDC158" s="1135"/>
      <c r="XDD158" s="1135"/>
      <c r="XDE158" s="1135"/>
      <c r="XDF158" s="1135"/>
      <c r="XDG158" s="1135"/>
      <c r="XDH158" s="1135"/>
      <c r="XDI158" s="1135"/>
      <c r="XDJ158" s="1135"/>
      <c r="XDK158" s="1135"/>
      <c r="XDL158" s="1135"/>
      <c r="XDM158" s="1135"/>
      <c r="XDN158" s="1135"/>
      <c r="XDO158" s="1135"/>
      <c r="XDP158" s="1135"/>
      <c r="XDQ158" s="1135"/>
      <c r="XDR158" s="1135"/>
      <c r="XDS158" s="1135"/>
      <c r="XDT158" s="1135"/>
      <c r="XDU158" s="1135"/>
      <c r="XDV158" s="1135"/>
      <c r="XDW158" s="1135"/>
      <c r="XDX158" s="1135"/>
      <c r="XDY158" s="1135"/>
      <c r="XDZ158" s="1135"/>
      <c r="XEA158" s="1135"/>
      <c r="XEB158" s="1135"/>
      <c r="XEC158" s="1135"/>
      <c r="XED158" s="1135"/>
      <c r="XEE158" s="1135"/>
      <c r="XEF158" s="1135"/>
      <c r="XEG158" s="1135"/>
      <c r="XEH158" s="1135"/>
      <c r="XEI158" s="1135"/>
      <c r="XEJ158" s="1135"/>
      <c r="XEK158" s="1135"/>
      <c r="XEL158" s="1135"/>
      <c r="XEM158" s="1135"/>
      <c r="XEN158" s="1135"/>
      <c r="XEO158" s="1135"/>
      <c r="XEP158" s="1135"/>
      <c r="XEQ158" s="1135"/>
      <c r="XER158" s="1135"/>
      <c r="XES158" s="1135"/>
      <c r="XET158" s="1135"/>
      <c r="XEU158" s="1135"/>
      <c r="XEV158" s="1135"/>
      <c r="XEW158" s="1135"/>
      <c r="XEX158" s="1135"/>
      <c r="XEY158" s="1135"/>
      <c r="XEZ158" s="1135"/>
      <c r="XFA158" s="1135"/>
      <c r="XFB158" s="1135"/>
      <c r="XFC158" s="1135"/>
    </row>
    <row r="159" spans="1:16383" s="546" customFormat="1" ht="15" customHeight="1" x14ac:dyDescent="0.25">
      <c r="A159" s="1469"/>
      <c r="B159" s="2046" t="s">
        <v>63</v>
      </c>
      <c r="C159" s="2047" t="s">
        <v>64</v>
      </c>
      <c r="D159" s="1901" t="str">
        <f>CONCATENATE("Column ", LEFT(ADDRESS(ROW(Securitisation!C1),COLUMN(Securitisation!C1),4), 1))</f>
        <v>Column C</v>
      </c>
      <c r="E159" s="1901" t="str">
        <f>CONCATENATE("Column ", LEFT(ADDRESS(ROW(Securitisation!D1),COLUMN(Securitisation!D1),4), 1))</f>
        <v>Column D</v>
      </c>
      <c r="F159" s="1901" t="str">
        <f>CONCATENATE("Column ", LEFT(ADDRESS(ROW(Securitisation!E1),COLUMN(Securitisation!E1),4), 1))</f>
        <v>Column E</v>
      </c>
      <c r="G159" s="1901" t="str">
        <f>CONCATENATE("Column ", LEFT(ADDRESS(ROW(Securitisation!F1),COLUMN(Securitisation!F1),4), 1))</f>
        <v>Column F</v>
      </c>
      <c r="H159" s="1901" t="str">
        <f>CONCATENATE("Column ", LEFT(ADDRESS(ROW(Securitisation!G1),COLUMN(Securitisation!G1),4), 1))</f>
        <v>Column G</v>
      </c>
      <c r="I159" s="1901" t="str">
        <f>CONCATENATE("Column ", LEFT(ADDRESS(ROW(Securitisation!H1),COLUMN(Securitisation!H1),4), 1))</f>
        <v>Column H</v>
      </c>
      <c r="J159" s="1901" t="str">
        <f>CONCATENATE("Column ", LEFT(ADDRESS(ROW(Securitisation!I1),COLUMN(Securitisation!I1),4), 1))</f>
        <v>Column I</v>
      </c>
      <c r="K159" s="1901" t="str">
        <f>CONCATENATE("Column ", LEFT(ADDRESS(ROW(Securitisation!J1),COLUMN(Securitisation!J1),4), 1))</f>
        <v>Column J</v>
      </c>
      <c r="L159" s="1899" t="str">
        <f>CONCATENATE("Column ", LEFT(ADDRESS(ROW(Securitisation!N1),COLUMN(Securitisation!N1),4), 1))</f>
        <v>Column N</v>
      </c>
      <c r="M159" s="1030"/>
      <c r="N159" s="1030"/>
      <c r="O159" s="1030"/>
      <c r="P159" s="1030"/>
      <c r="Q159" s="1030"/>
      <c r="R159" s="1030"/>
      <c r="S159" s="1030"/>
      <c r="T159" s="1030"/>
      <c r="U159" s="1030"/>
      <c r="V159" s="1030"/>
      <c r="AP159" s="690"/>
    </row>
    <row r="160" spans="1:16383" s="546" customFormat="1" ht="15" customHeight="1" x14ac:dyDescent="0.25">
      <c r="A160" s="1469"/>
      <c r="B160" s="1298" t="s">
        <v>1773</v>
      </c>
      <c r="C160" s="1299" t="str">
        <f>Securitisation!B28</f>
        <v>Check: Sum RWA in panel A within tolerance bounds of RWA for securitisations in "Requirements" worksheet</v>
      </c>
      <c r="D160" s="505"/>
      <c r="E160" s="505"/>
      <c r="F160" s="505"/>
      <c r="G160" s="1099" t="str">
        <f>Securitisation!F28</f>
        <v/>
      </c>
      <c r="H160" s="505"/>
      <c r="I160" s="505"/>
      <c r="J160" s="505"/>
      <c r="K160" s="505"/>
      <c r="L160" s="461"/>
      <c r="M160" s="1030"/>
      <c r="N160" s="1030"/>
      <c r="O160" s="1030"/>
      <c r="P160" s="1030"/>
      <c r="Q160" s="1030"/>
      <c r="R160" s="1030"/>
      <c r="S160" s="1030"/>
      <c r="T160" s="1030"/>
      <c r="U160" s="1030"/>
      <c r="V160" s="1030"/>
      <c r="AP160" s="690"/>
    </row>
    <row r="161" spans="1:16383" s="546" customFormat="1" ht="15" customHeight="1" x14ac:dyDescent="0.25">
      <c r="A161" s="1469"/>
      <c r="B161" s="598" t="s">
        <v>297</v>
      </c>
      <c r="C161" s="1299" t="str">
        <f>Securitisation!B47</f>
        <v>Check: "Total" panel A = "Total" panel B</v>
      </c>
      <c r="D161" s="1917" t="str">
        <f>Securitisation!C47</f>
        <v/>
      </c>
      <c r="E161" s="1917" t="str">
        <f>Securitisation!D47</f>
        <v/>
      </c>
      <c r="F161" s="1917" t="str">
        <f>Securitisation!E47</f>
        <v/>
      </c>
      <c r="G161" s="1917" t="str">
        <f>Securitisation!F47</f>
        <v/>
      </c>
      <c r="H161" s="1917" t="str">
        <f>Securitisation!G47</f>
        <v/>
      </c>
      <c r="I161" s="1917" t="str">
        <f>Securitisation!H47</f>
        <v/>
      </c>
      <c r="J161" s="1917" t="str">
        <f>Securitisation!I47</f>
        <v/>
      </c>
      <c r="K161" s="505"/>
      <c r="L161" s="1330"/>
      <c r="M161" s="1030"/>
      <c r="N161" s="1030"/>
      <c r="O161" s="1030"/>
      <c r="P161" s="1030"/>
      <c r="Q161" s="1030"/>
      <c r="R161" s="1030"/>
      <c r="S161" s="1030"/>
      <c r="T161" s="1030"/>
      <c r="U161" s="1030"/>
      <c r="V161" s="1030"/>
      <c r="AP161" s="690"/>
    </row>
    <row r="162" spans="1:16383" s="546" customFormat="1" ht="15" customHeight="1" x14ac:dyDescent="0.25">
      <c r="A162" s="1469"/>
      <c r="B162" s="2065" t="s">
        <v>297</v>
      </c>
      <c r="C162" s="1299" t="str">
        <f>Securitisation!B48</f>
        <v>Check: "Deductions" in "DefCap" worksheet = "Deductions" panel B</v>
      </c>
      <c r="D162" s="1330"/>
      <c r="E162" s="1330"/>
      <c r="F162" s="1330"/>
      <c r="G162" s="1330"/>
      <c r="H162" s="1330"/>
      <c r="I162" s="1330"/>
      <c r="J162" s="1330"/>
      <c r="K162" s="505"/>
      <c r="L162" s="1917" t="str">
        <f>Securitisation!N48</f>
        <v/>
      </c>
      <c r="M162" s="1030"/>
      <c r="N162" s="1030"/>
      <c r="O162" s="1030"/>
      <c r="P162" s="1030"/>
      <c r="Q162" s="1030"/>
      <c r="R162" s="1030"/>
      <c r="S162" s="1030"/>
      <c r="T162" s="1030"/>
      <c r="U162" s="1030"/>
      <c r="V162" s="1030"/>
      <c r="AP162" s="690"/>
    </row>
    <row r="163" spans="1:16383" s="546" customFormat="1" ht="15" customHeight="1" x14ac:dyDescent="0.25">
      <c r="A163" s="1469"/>
      <c r="B163" s="647" t="s">
        <v>297</v>
      </c>
      <c r="C163" s="1297" t="str">
        <f>Securitisation!B49</f>
        <v>Check: "Deduction for securitisation gain on sale"</v>
      </c>
      <c r="D163" s="271"/>
      <c r="E163" s="271"/>
      <c r="F163" s="271"/>
      <c r="G163" s="271"/>
      <c r="H163" s="271"/>
      <c r="I163" s="271"/>
      <c r="J163" s="271"/>
      <c r="K163" s="177" t="str">
        <f>Securitisation!J49</f>
        <v/>
      </c>
      <c r="L163" s="1005"/>
      <c r="M163" s="1030"/>
      <c r="N163" s="1030"/>
      <c r="O163" s="1030"/>
      <c r="P163" s="1030"/>
      <c r="Q163" s="1030"/>
      <c r="R163" s="1030"/>
      <c r="S163" s="1030"/>
      <c r="T163" s="1030"/>
      <c r="U163" s="1030"/>
      <c r="V163" s="1030"/>
      <c r="AP163" s="690"/>
    </row>
    <row r="164" spans="1:16383" s="1423" customFormat="1" ht="15" customHeight="1" x14ac:dyDescent="0.25">
      <c r="A164" s="1717"/>
      <c r="B164" s="1377"/>
      <c r="C164" s="1377"/>
      <c r="D164" s="1377"/>
      <c r="E164" s="1377"/>
      <c r="F164" s="1377"/>
      <c r="G164" s="1377"/>
      <c r="H164" s="1377"/>
      <c r="I164" s="1377"/>
      <c r="J164" s="1377"/>
      <c r="K164" s="1377"/>
      <c r="L164" s="1377"/>
      <c r="M164" s="1377"/>
      <c r="N164" s="1377"/>
      <c r="O164" s="1377"/>
      <c r="P164" s="1377"/>
      <c r="Q164" s="1377"/>
      <c r="R164" s="1377"/>
      <c r="S164" s="1377"/>
      <c r="T164" s="1377"/>
      <c r="U164" s="1377"/>
      <c r="V164" s="1377"/>
      <c r="AP164" s="2078"/>
    </row>
    <row r="165" spans="1:16383" s="546" customFormat="1" ht="45" customHeight="1" x14ac:dyDescent="0.25">
      <c r="A165" s="2068" t="s">
        <v>1775</v>
      </c>
      <c r="B165" s="1792"/>
      <c r="C165" s="1792"/>
      <c r="D165" s="1792"/>
      <c r="E165" s="1792"/>
      <c r="F165" s="1792"/>
      <c r="G165" s="1792"/>
      <c r="H165" s="1792"/>
      <c r="I165" s="1792"/>
      <c r="J165" s="1792"/>
      <c r="K165" s="1792"/>
      <c r="L165" s="1792"/>
      <c r="M165" s="1792"/>
      <c r="N165" s="1792"/>
      <c r="O165" s="1792"/>
      <c r="P165" s="1792"/>
      <c r="Q165" s="1792"/>
      <c r="R165" s="1792"/>
      <c r="S165" s="1792"/>
      <c r="T165" s="1792"/>
      <c r="U165" s="1792"/>
      <c r="V165" s="1792"/>
      <c r="W165" s="1030"/>
      <c r="X165" s="1792"/>
      <c r="Y165" s="1792"/>
      <c r="Z165" s="1792"/>
      <c r="AA165" s="1792"/>
      <c r="AB165" s="1792"/>
      <c r="AC165" s="1792"/>
      <c r="AD165" s="1792"/>
      <c r="AE165" s="1792"/>
      <c r="AF165" s="1792"/>
      <c r="AG165" s="1792"/>
      <c r="AH165" s="1792"/>
      <c r="AI165" s="1792"/>
      <c r="AJ165" s="1792"/>
      <c r="AK165" s="1792"/>
      <c r="AL165" s="1792"/>
      <c r="AM165" s="1792"/>
      <c r="AN165" s="1792"/>
      <c r="AO165" s="1792"/>
      <c r="AP165" s="1793"/>
      <c r="AQ165" s="1135"/>
      <c r="AR165" s="1135"/>
      <c r="AS165" s="1135"/>
      <c r="AT165" s="1135"/>
      <c r="AU165" s="1135"/>
      <c r="AV165" s="1135"/>
      <c r="AW165" s="1135"/>
      <c r="AX165" s="1135"/>
      <c r="AY165" s="1135"/>
      <c r="AZ165" s="1135"/>
      <c r="BA165" s="1135"/>
      <c r="BB165" s="1135"/>
      <c r="BC165" s="1135"/>
      <c r="BD165" s="1135"/>
      <c r="BE165" s="1135"/>
      <c r="BF165" s="1135"/>
      <c r="BG165" s="1135"/>
      <c r="BH165" s="1135"/>
      <c r="BI165" s="1135"/>
      <c r="BJ165" s="1135"/>
      <c r="BK165" s="1135"/>
      <c r="BL165" s="1135"/>
      <c r="BM165" s="1135"/>
      <c r="BN165" s="1135"/>
      <c r="BO165" s="1135"/>
      <c r="BP165" s="1135"/>
      <c r="BQ165" s="1135"/>
      <c r="BR165" s="1135"/>
      <c r="BS165" s="1135"/>
      <c r="BT165" s="1135"/>
      <c r="BU165" s="1135"/>
      <c r="BV165" s="1135"/>
      <c r="BW165" s="1135"/>
      <c r="BX165" s="1135"/>
      <c r="BY165" s="1135"/>
      <c r="BZ165" s="1135"/>
      <c r="CA165" s="1135"/>
      <c r="CB165" s="1135"/>
      <c r="CC165" s="1135"/>
      <c r="CD165" s="1135"/>
      <c r="CE165" s="1135"/>
      <c r="CF165" s="1135"/>
      <c r="CG165" s="1135"/>
      <c r="CH165" s="1135"/>
      <c r="CI165" s="1135"/>
      <c r="CJ165" s="1135"/>
      <c r="CK165" s="1135"/>
      <c r="CL165" s="1135"/>
      <c r="CM165" s="1135"/>
      <c r="CN165" s="1135"/>
      <c r="CO165" s="1135"/>
      <c r="CP165" s="1135"/>
      <c r="CQ165" s="1135"/>
      <c r="CR165" s="1135"/>
      <c r="CS165" s="1135"/>
      <c r="CT165" s="1135"/>
      <c r="CU165" s="1135"/>
      <c r="CV165" s="1135"/>
      <c r="CW165" s="1135"/>
      <c r="CX165" s="1135"/>
      <c r="CY165" s="1135"/>
      <c r="CZ165" s="1135"/>
      <c r="DA165" s="1135"/>
      <c r="DB165" s="1135"/>
      <c r="DC165" s="1135"/>
      <c r="DD165" s="1135"/>
      <c r="DE165" s="1135"/>
      <c r="DF165" s="1135"/>
      <c r="DG165" s="1135"/>
      <c r="DH165" s="1135"/>
      <c r="DI165" s="1135"/>
      <c r="DJ165" s="1135"/>
      <c r="DK165" s="1135"/>
      <c r="DL165" s="1135"/>
      <c r="DM165" s="1135"/>
      <c r="DN165" s="1135"/>
      <c r="DO165" s="1135"/>
      <c r="DP165" s="1135"/>
      <c r="DQ165" s="1135"/>
      <c r="DR165" s="1135"/>
      <c r="DS165" s="1135"/>
      <c r="DT165" s="1135"/>
      <c r="DU165" s="1135"/>
      <c r="DV165" s="1135"/>
      <c r="DW165" s="1135"/>
      <c r="DX165" s="1135"/>
      <c r="DY165" s="1135"/>
      <c r="DZ165" s="1135"/>
      <c r="EA165" s="1135"/>
      <c r="EB165" s="1135"/>
      <c r="EC165" s="1135"/>
      <c r="ED165" s="1135"/>
      <c r="EE165" s="1135"/>
      <c r="EF165" s="1135"/>
      <c r="EG165" s="1135"/>
      <c r="EH165" s="1135"/>
      <c r="EI165" s="1135"/>
      <c r="EJ165" s="1135"/>
      <c r="EK165" s="1135"/>
      <c r="EL165" s="1135"/>
      <c r="EM165" s="1135"/>
      <c r="EN165" s="1135"/>
      <c r="EO165" s="1135"/>
      <c r="EP165" s="1135"/>
      <c r="EQ165" s="1135"/>
      <c r="ER165" s="1135"/>
      <c r="ES165" s="1135"/>
      <c r="ET165" s="1135"/>
      <c r="EU165" s="1135"/>
      <c r="EV165" s="1135"/>
      <c r="EW165" s="1135"/>
      <c r="EX165" s="1135"/>
      <c r="EY165" s="1135"/>
      <c r="EZ165" s="1135"/>
      <c r="FA165" s="1135"/>
      <c r="FB165" s="1135"/>
      <c r="FC165" s="1135"/>
      <c r="FD165" s="1135"/>
      <c r="FE165" s="1135"/>
      <c r="FF165" s="1135"/>
      <c r="FG165" s="1135"/>
      <c r="FH165" s="1135"/>
      <c r="FI165" s="1135"/>
      <c r="FJ165" s="1135"/>
      <c r="FK165" s="1135"/>
      <c r="FL165" s="1135"/>
      <c r="FM165" s="1135"/>
      <c r="FN165" s="1135"/>
      <c r="FO165" s="1135"/>
      <c r="FP165" s="1135"/>
      <c r="FQ165" s="1135"/>
      <c r="FR165" s="1135"/>
      <c r="FS165" s="1135"/>
      <c r="FT165" s="1135"/>
      <c r="FU165" s="1135"/>
      <c r="FV165" s="1135"/>
      <c r="FW165" s="1135"/>
      <c r="FX165" s="1135"/>
      <c r="FY165" s="1135"/>
      <c r="FZ165" s="1135"/>
      <c r="GA165" s="1135"/>
      <c r="GB165" s="1135"/>
      <c r="GC165" s="1135"/>
      <c r="GD165" s="1135"/>
      <c r="GE165" s="1135"/>
      <c r="GF165" s="1135"/>
      <c r="GG165" s="1135"/>
      <c r="GH165" s="1135"/>
      <c r="GI165" s="1135"/>
      <c r="GJ165" s="1135"/>
      <c r="GK165" s="1135"/>
      <c r="GL165" s="1135"/>
      <c r="GM165" s="1135"/>
      <c r="GN165" s="1135"/>
      <c r="GO165" s="1135"/>
      <c r="GP165" s="1135"/>
      <c r="GQ165" s="1135"/>
      <c r="GR165" s="1135"/>
      <c r="GS165" s="1135"/>
      <c r="GT165" s="1135"/>
      <c r="GU165" s="1135"/>
      <c r="GV165" s="1135"/>
      <c r="GW165" s="1135"/>
      <c r="GX165" s="1135"/>
      <c r="GY165" s="1135"/>
      <c r="GZ165" s="1135"/>
      <c r="HA165" s="1135"/>
      <c r="HB165" s="1135"/>
      <c r="HC165" s="1135"/>
      <c r="HD165" s="1135"/>
      <c r="HE165" s="1135"/>
      <c r="HF165" s="1135"/>
      <c r="HG165" s="1135"/>
      <c r="HH165" s="1135"/>
      <c r="HI165" s="1135"/>
      <c r="HJ165" s="1135"/>
      <c r="HK165" s="1135"/>
      <c r="HL165" s="1135"/>
      <c r="HM165" s="1135"/>
      <c r="HN165" s="1135"/>
      <c r="HO165" s="1135"/>
      <c r="HP165" s="1135"/>
      <c r="HQ165" s="1135"/>
      <c r="HR165" s="1135"/>
      <c r="HS165" s="1135"/>
      <c r="HT165" s="1135"/>
      <c r="HU165" s="1135"/>
      <c r="HV165" s="1135"/>
      <c r="HW165" s="1135"/>
      <c r="HX165" s="1135"/>
      <c r="HY165" s="1135"/>
      <c r="HZ165" s="1135"/>
      <c r="IA165" s="1135"/>
      <c r="IB165" s="1135"/>
      <c r="IC165" s="1135"/>
      <c r="ID165" s="1135"/>
      <c r="IE165" s="1135"/>
      <c r="IF165" s="1135"/>
      <c r="IG165" s="1135"/>
      <c r="IH165" s="1135"/>
      <c r="II165" s="1135"/>
      <c r="IJ165" s="1135"/>
      <c r="IK165" s="1135"/>
      <c r="IL165" s="1135"/>
      <c r="IM165" s="1135"/>
      <c r="IN165" s="1135"/>
      <c r="IO165" s="1135"/>
      <c r="IP165" s="1135"/>
      <c r="IQ165" s="1135"/>
      <c r="IR165" s="1135"/>
      <c r="IS165" s="1135"/>
      <c r="IT165" s="1135"/>
      <c r="IU165" s="1135"/>
      <c r="IV165" s="1135"/>
      <c r="IW165" s="1135"/>
      <c r="IX165" s="1135"/>
      <c r="IY165" s="1135"/>
      <c r="IZ165" s="1135"/>
      <c r="JA165" s="1135"/>
      <c r="JB165" s="1135"/>
      <c r="JC165" s="1135"/>
      <c r="JD165" s="1135"/>
      <c r="JE165" s="1135"/>
      <c r="JF165" s="1135"/>
      <c r="JG165" s="1135"/>
      <c r="JH165" s="1135"/>
      <c r="JI165" s="1135"/>
      <c r="JJ165" s="1135"/>
      <c r="JK165" s="1135"/>
      <c r="JL165" s="1135"/>
      <c r="JM165" s="1135"/>
      <c r="JN165" s="1135"/>
      <c r="JO165" s="1135"/>
      <c r="JP165" s="1135"/>
      <c r="JQ165" s="1135"/>
      <c r="JR165" s="1135"/>
      <c r="JS165" s="1135"/>
      <c r="JT165" s="1135"/>
      <c r="JU165" s="1135"/>
      <c r="JV165" s="1135"/>
      <c r="JW165" s="1135"/>
      <c r="JX165" s="1135"/>
      <c r="JY165" s="1135"/>
      <c r="JZ165" s="1135"/>
      <c r="KA165" s="1135"/>
      <c r="KB165" s="1135"/>
      <c r="KC165" s="1135"/>
      <c r="KD165" s="1135"/>
      <c r="KE165" s="1135"/>
      <c r="KF165" s="1135"/>
      <c r="KG165" s="1135"/>
      <c r="KH165" s="1135"/>
      <c r="KI165" s="1135"/>
      <c r="KJ165" s="1135"/>
      <c r="KK165" s="1135"/>
      <c r="KL165" s="1135"/>
      <c r="KM165" s="1135"/>
      <c r="KN165" s="1135"/>
      <c r="KO165" s="1135"/>
      <c r="KP165" s="1135"/>
      <c r="KQ165" s="1135"/>
      <c r="KR165" s="1135"/>
      <c r="KS165" s="1135"/>
      <c r="KT165" s="1135"/>
      <c r="KU165" s="1135"/>
      <c r="KV165" s="1135"/>
      <c r="KW165" s="1135"/>
      <c r="KX165" s="1135"/>
      <c r="KY165" s="1135"/>
      <c r="KZ165" s="1135"/>
      <c r="LA165" s="1135"/>
      <c r="LB165" s="1135"/>
      <c r="LC165" s="1135"/>
      <c r="LD165" s="1135"/>
      <c r="LE165" s="1135"/>
      <c r="LF165" s="1135"/>
      <c r="LG165" s="1135"/>
      <c r="LH165" s="1135"/>
      <c r="LI165" s="1135"/>
      <c r="LJ165" s="1135"/>
      <c r="LK165" s="1135"/>
      <c r="LL165" s="1135"/>
      <c r="LM165" s="1135"/>
      <c r="LN165" s="1135"/>
      <c r="LO165" s="1135"/>
      <c r="LP165" s="1135"/>
      <c r="LQ165" s="1135"/>
      <c r="LR165" s="1135"/>
      <c r="LS165" s="1135"/>
      <c r="LT165" s="1135"/>
      <c r="LU165" s="1135"/>
      <c r="LV165" s="1135"/>
      <c r="LW165" s="1135"/>
      <c r="LX165" s="1135"/>
      <c r="LY165" s="1135"/>
      <c r="LZ165" s="1135"/>
      <c r="MA165" s="1135"/>
      <c r="MB165" s="1135"/>
      <c r="MC165" s="1135"/>
      <c r="MD165" s="1135"/>
      <c r="ME165" s="1135"/>
      <c r="MF165" s="1135"/>
      <c r="MG165" s="1135"/>
      <c r="MH165" s="1135"/>
      <c r="MI165" s="1135"/>
      <c r="MJ165" s="1135"/>
      <c r="MK165" s="1135"/>
      <c r="ML165" s="1135"/>
      <c r="MM165" s="1135"/>
      <c r="MN165" s="1135"/>
      <c r="MO165" s="1135"/>
      <c r="MP165" s="1135"/>
      <c r="MQ165" s="1135"/>
      <c r="MR165" s="1135"/>
      <c r="MS165" s="1135"/>
      <c r="MT165" s="1135"/>
      <c r="MU165" s="1135"/>
      <c r="MV165" s="1135"/>
      <c r="MW165" s="1135"/>
      <c r="MX165" s="1135"/>
      <c r="MY165" s="1135"/>
      <c r="MZ165" s="1135"/>
      <c r="NA165" s="1135"/>
      <c r="NB165" s="1135"/>
      <c r="NC165" s="1135"/>
      <c r="ND165" s="1135"/>
      <c r="NE165" s="1135"/>
      <c r="NF165" s="1135"/>
      <c r="NG165" s="1135"/>
      <c r="NH165" s="1135"/>
      <c r="NI165" s="1135"/>
      <c r="NJ165" s="1135"/>
      <c r="NK165" s="1135"/>
      <c r="NL165" s="1135"/>
      <c r="NM165" s="1135"/>
      <c r="NN165" s="1135"/>
      <c r="NO165" s="1135"/>
      <c r="NP165" s="1135"/>
      <c r="NQ165" s="1135"/>
      <c r="NR165" s="1135"/>
      <c r="NS165" s="1135"/>
      <c r="NT165" s="1135"/>
      <c r="NU165" s="1135"/>
      <c r="NV165" s="1135"/>
      <c r="NW165" s="1135"/>
      <c r="NX165" s="1135"/>
      <c r="NY165" s="1135"/>
      <c r="NZ165" s="1135"/>
      <c r="OA165" s="1135"/>
      <c r="OB165" s="1135"/>
      <c r="OC165" s="1135"/>
      <c r="OD165" s="1135"/>
      <c r="OE165" s="1135"/>
      <c r="OF165" s="1135"/>
      <c r="OG165" s="1135"/>
      <c r="OH165" s="1135"/>
      <c r="OI165" s="1135"/>
      <c r="OJ165" s="1135"/>
      <c r="OK165" s="1135"/>
      <c r="OL165" s="1135"/>
      <c r="OM165" s="1135"/>
      <c r="ON165" s="1135"/>
      <c r="OO165" s="1135"/>
      <c r="OP165" s="1135"/>
      <c r="OQ165" s="1135"/>
      <c r="OR165" s="1135"/>
      <c r="OS165" s="1135"/>
      <c r="OT165" s="1135"/>
      <c r="OU165" s="1135"/>
      <c r="OV165" s="1135"/>
      <c r="OW165" s="1135"/>
      <c r="OX165" s="1135"/>
      <c r="OY165" s="1135"/>
      <c r="OZ165" s="1135"/>
      <c r="PA165" s="1135"/>
      <c r="PB165" s="1135"/>
      <c r="PC165" s="1135"/>
      <c r="PD165" s="1135"/>
      <c r="PE165" s="1135"/>
      <c r="PF165" s="1135"/>
      <c r="PG165" s="1135"/>
      <c r="PH165" s="1135"/>
      <c r="PI165" s="1135"/>
      <c r="PJ165" s="1135"/>
      <c r="PK165" s="1135"/>
      <c r="PL165" s="1135"/>
      <c r="PM165" s="1135"/>
      <c r="PN165" s="1135"/>
      <c r="PO165" s="1135"/>
      <c r="PP165" s="1135"/>
      <c r="PQ165" s="1135"/>
      <c r="PR165" s="1135"/>
      <c r="PS165" s="1135"/>
      <c r="PT165" s="1135"/>
      <c r="PU165" s="1135"/>
      <c r="PV165" s="1135"/>
      <c r="PW165" s="1135"/>
      <c r="PX165" s="1135"/>
      <c r="PY165" s="1135"/>
      <c r="PZ165" s="1135"/>
      <c r="QA165" s="1135"/>
      <c r="QB165" s="1135"/>
      <c r="QC165" s="1135"/>
      <c r="QD165" s="1135"/>
      <c r="QE165" s="1135"/>
      <c r="QF165" s="1135"/>
      <c r="QG165" s="1135"/>
      <c r="QH165" s="1135"/>
      <c r="QI165" s="1135"/>
      <c r="QJ165" s="1135"/>
      <c r="QK165" s="1135"/>
      <c r="QL165" s="1135"/>
      <c r="QM165" s="1135"/>
      <c r="QN165" s="1135"/>
      <c r="QO165" s="1135"/>
      <c r="QP165" s="1135"/>
      <c r="QQ165" s="1135"/>
      <c r="QR165" s="1135"/>
      <c r="QS165" s="1135"/>
      <c r="QT165" s="1135"/>
      <c r="QU165" s="1135"/>
      <c r="QV165" s="1135"/>
      <c r="QW165" s="1135"/>
      <c r="QX165" s="1135"/>
      <c r="QY165" s="1135"/>
      <c r="QZ165" s="1135"/>
      <c r="RA165" s="1135"/>
      <c r="RB165" s="1135"/>
      <c r="RC165" s="1135"/>
      <c r="RD165" s="1135"/>
      <c r="RE165" s="1135"/>
      <c r="RF165" s="1135"/>
      <c r="RG165" s="1135"/>
      <c r="RH165" s="1135"/>
      <c r="RI165" s="1135"/>
      <c r="RJ165" s="1135"/>
      <c r="RK165" s="1135"/>
      <c r="RL165" s="1135"/>
      <c r="RM165" s="1135"/>
      <c r="RN165" s="1135"/>
      <c r="RO165" s="1135"/>
      <c r="RP165" s="1135"/>
      <c r="RQ165" s="1135"/>
      <c r="RR165" s="1135"/>
      <c r="RS165" s="1135"/>
      <c r="RT165" s="1135"/>
      <c r="RU165" s="1135"/>
      <c r="RV165" s="1135"/>
      <c r="RW165" s="1135"/>
      <c r="RX165" s="1135"/>
      <c r="RY165" s="1135"/>
      <c r="RZ165" s="1135"/>
      <c r="SA165" s="1135"/>
      <c r="SB165" s="1135"/>
      <c r="SC165" s="1135"/>
      <c r="SD165" s="1135"/>
      <c r="SE165" s="1135"/>
      <c r="SF165" s="1135"/>
      <c r="SG165" s="1135"/>
      <c r="SH165" s="1135"/>
      <c r="SI165" s="1135"/>
      <c r="SJ165" s="1135"/>
      <c r="SK165" s="1135"/>
      <c r="SL165" s="1135"/>
      <c r="SM165" s="1135"/>
      <c r="SN165" s="1135"/>
      <c r="SO165" s="1135"/>
      <c r="SP165" s="1135"/>
      <c r="SQ165" s="1135"/>
      <c r="SR165" s="1135"/>
      <c r="SS165" s="1135"/>
      <c r="ST165" s="1135"/>
      <c r="SU165" s="1135"/>
      <c r="SV165" s="1135"/>
      <c r="SW165" s="1135"/>
      <c r="SX165" s="1135"/>
      <c r="SY165" s="1135"/>
      <c r="SZ165" s="1135"/>
      <c r="TA165" s="1135"/>
      <c r="TB165" s="1135"/>
      <c r="TC165" s="1135"/>
      <c r="TD165" s="1135"/>
      <c r="TE165" s="1135"/>
      <c r="TF165" s="1135"/>
      <c r="TG165" s="1135"/>
      <c r="TH165" s="1135"/>
      <c r="TI165" s="1135"/>
      <c r="TJ165" s="1135"/>
      <c r="TK165" s="1135"/>
      <c r="TL165" s="1135"/>
      <c r="TM165" s="1135"/>
      <c r="TN165" s="1135"/>
      <c r="TO165" s="1135"/>
      <c r="TP165" s="1135"/>
      <c r="TQ165" s="1135"/>
      <c r="TR165" s="1135"/>
      <c r="TS165" s="1135"/>
      <c r="TT165" s="1135"/>
      <c r="TU165" s="1135"/>
      <c r="TV165" s="1135"/>
      <c r="TW165" s="1135"/>
      <c r="TX165" s="1135"/>
      <c r="TY165" s="1135"/>
      <c r="TZ165" s="1135"/>
      <c r="UA165" s="1135"/>
      <c r="UB165" s="1135"/>
      <c r="UC165" s="1135"/>
      <c r="UD165" s="1135"/>
      <c r="UE165" s="1135"/>
      <c r="UF165" s="1135"/>
      <c r="UG165" s="1135"/>
      <c r="UH165" s="1135"/>
      <c r="UI165" s="1135"/>
      <c r="UJ165" s="1135"/>
      <c r="UK165" s="1135"/>
      <c r="UL165" s="1135"/>
      <c r="UM165" s="1135"/>
      <c r="UN165" s="1135"/>
      <c r="UO165" s="1135"/>
      <c r="UP165" s="1135"/>
      <c r="UQ165" s="1135"/>
      <c r="UR165" s="1135"/>
      <c r="US165" s="1135"/>
      <c r="UT165" s="1135"/>
      <c r="UU165" s="1135"/>
      <c r="UV165" s="1135"/>
      <c r="UW165" s="1135"/>
      <c r="UX165" s="1135"/>
      <c r="UY165" s="1135"/>
      <c r="UZ165" s="1135"/>
      <c r="VA165" s="1135"/>
      <c r="VB165" s="1135"/>
      <c r="VC165" s="1135"/>
      <c r="VD165" s="1135"/>
      <c r="VE165" s="1135"/>
      <c r="VF165" s="1135"/>
      <c r="VG165" s="1135"/>
      <c r="VH165" s="1135"/>
      <c r="VI165" s="1135"/>
      <c r="VJ165" s="1135"/>
      <c r="VK165" s="1135"/>
      <c r="VL165" s="1135"/>
      <c r="VM165" s="1135"/>
      <c r="VN165" s="1135"/>
      <c r="VO165" s="1135"/>
      <c r="VP165" s="1135"/>
      <c r="VQ165" s="1135"/>
      <c r="VR165" s="1135"/>
      <c r="VS165" s="1135"/>
      <c r="VT165" s="1135"/>
      <c r="VU165" s="1135"/>
      <c r="VV165" s="1135"/>
      <c r="VW165" s="1135"/>
      <c r="VX165" s="1135"/>
      <c r="VY165" s="1135"/>
      <c r="VZ165" s="1135"/>
      <c r="WA165" s="1135"/>
      <c r="WB165" s="1135"/>
      <c r="WC165" s="1135"/>
      <c r="WD165" s="1135"/>
      <c r="WE165" s="1135"/>
      <c r="WF165" s="1135"/>
      <c r="WG165" s="1135"/>
      <c r="WH165" s="1135"/>
      <c r="WI165" s="1135"/>
      <c r="WJ165" s="1135"/>
      <c r="WK165" s="1135"/>
      <c r="WL165" s="1135"/>
      <c r="WM165" s="1135"/>
      <c r="WN165" s="1135"/>
      <c r="WO165" s="1135"/>
      <c r="WP165" s="1135"/>
      <c r="WQ165" s="1135"/>
      <c r="WR165" s="1135"/>
      <c r="WS165" s="1135"/>
      <c r="WT165" s="1135"/>
      <c r="WU165" s="1135"/>
      <c r="WV165" s="1135"/>
      <c r="WW165" s="1135"/>
      <c r="WX165" s="1135"/>
      <c r="WY165" s="1135"/>
      <c r="WZ165" s="1135"/>
      <c r="XA165" s="1135"/>
      <c r="XB165" s="1135"/>
      <c r="XC165" s="1135"/>
      <c r="XD165" s="1135"/>
      <c r="XE165" s="1135"/>
      <c r="XF165" s="1135"/>
      <c r="XG165" s="1135"/>
      <c r="XH165" s="1135"/>
      <c r="XI165" s="1135"/>
      <c r="XJ165" s="1135"/>
      <c r="XK165" s="1135"/>
      <c r="XL165" s="1135"/>
      <c r="XM165" s="1135"/>
      <c r="XN165" s="1135"/>
      <c r="XO165" s="1135"/>
      <c r="XP165" s="1135"/>
      <c r="XQ165" s="1135"/>
      <c r="XR165" s="1135"/>
      <c r="XS165" s="1135"/>
      <c r="XT165" s="1135"/>
      <c r="XU165" s="1135"/>
      <c r="XV165" s="1135"/>
      <c r="XW165" s="1135"/>
      <c r="XX165" s="1135"/>
      <c r="XY165" s="1135"/>
      <c r="XZ165" s="1135"/>
      <c r="YA165" s="1135"/>
      <c r="YB165" s="1135"/>
      <c r="YC165" s="1135"/>
      <c r="YD165" s="1135"/>
      <c r="YE165" s="1135"/>
      <c r="YF165" s="1135"/>
      <c r="YG165" s="1135"/>
      <c r="YH165" s="1135"/>
      <c r="YI165" s="1135"/>
      <c r="YJ165" s="1135"/>
      <c r="YK165" s="1135"/>
      <c r="YL165" s="1135"/>
      <c r="YM165" s="1135"/>
      <c r="YN165" s="1135"/>
      <c r="YO165" s="1135"/>
      <c r="YP165" s="1135"/>
      <c r="YQ165" s="1135"/>
      <c r="YR165" s="1135"/>
      <c r="YS165" s="1135"/>
      <c r="YT165" s="1135"/>
      <c r="YU165" s="1135"/>
      <c r="YV165" s="1135"/>
      <c r="YW165" s="1135"/>
      <c r="YX165" s="1135"/>
      <c r="YY165" s="1135"/>
      <c r="YZ165" s="1135"/>
      <c r="ZA165" s="1135"/>
      <c r="ZB165" s="1135"/>
      <c r="ZC165" s="1135"/>
      <c r="ZD165" s="1135"/>
      <c r="ZE165" s="1135"/>
      <c r="ZF165" s="1135"/>
      <c r="ZG165" s="1135"/>
      <c r="ZH165" s="1135"/>
      <c r="ZI165" s="1135"/>
      <c r="ZJ165" s="1135"/>
      <c r="ZK165" s="1135"/>
      <c r="ZL165" s="1135"/>
      <c r="ZM165" s="1135"/>
      <c r="ZN165" s="1135"/>
      <c r="ZO165" s="1135"/>
      <c r="ZP165" s="1135"/>
      <c r="ZQ165" s="1135"/>
      <c r="ZR165" s="1135"/>
      <c r="ZS165" s="1135"/>
      <c r="ZT165" s="1135"/>
      <c r="ZU165" s="1135"/>
      <c r="ZV165" s="1135"/>
      <c r="ZW165" s="1135"/>
      <c r="ZX165" s="1135"/>
      <c r="ZY165" s="1135"/>
      <c r="ZZ165" s="1135"/>
      <c r="AAA165" s="1135"/>
      <c r="AAB165" s="1135"/>
      <c r="AAC165" s="1135"/>
      <c r="AAD165" s="1135"/>
      <c r="AAE165" s="1135"/>
      <c r="AAF165" s="1135"/>
      <c r="AAG165" s="1135"/>
      <c r="AAH165" s="1135"/>
      <c r="AAI165" s="1135"/>
      <c r="AAJ165" s="1135"/>
      <c r="AAK165" s="1135"/>
      <c r="AAL165" s="1135"/>
      <c r="AAM165" s="1135"/>
      <c r="AAN165" s="1135"/>
      <c r="AAO165" s="1135"/>
      <c r="AAP165" s="1135"/>
      <c r="AAQ165" s="1135"/>
      <c r="AAR165" s="1135"/>
      <c r="AAS165" s="1135"/>
      <c r="AAT165" s="1135"/>
      <c r="AAU165" s="1135"/>
      <c r="AAV165" s="1135"/>
      <c r="AAW165" s="1135"/>
      <c r="AAX165" s="1135"/>
      <c r="AAY165" s="1135"/>
      <c r="AAZ165" s="1135"/>
      <c r="ABA165" s="1135"/>
      <c r="ABB165" s="1135"/>
      <c r="ABC165" s="1135"/>
      <c r="ABD165" s="1135"/>
      <c r="ABE165" s="1135"/>
      <c r="ABF165" s="1135"/>
      <c r="ABG165" s="1135"/>
      <c r="ABH165" s="1135"/>
      <c r="ABI165" s="1135"/>
      <c r="ABJ165" s="1135"/>
      <c r="ABK165" s="1135"/>
      <c r="ABL165" s="1135"/>
      <c r="ABM165" s="1135"/>
      <c r="ABN165" s="1135"/>
      <c r="ABO165" s="1135"/>
      <c r="ABP165" s="1135"/>
      <c r="ABQ165" s="1135"/>
      <c r="ABR165" s="1135"/>
      <c r="ABS165" s="1135"/>
      <c r="ABT165" s="1135"/>
      <c r="ABU165" s="1135"/>
      <c r="ABV165" s="1135"/>
      <c r="ABW165" s="1135"/>
      <c r="ABX165" s="1135"/>
      <c r="ABY165" s="1135"/>
      <c r="ABZ165" s="1135"/>
      <c r="ACA165" s="1135"/>
      <c r="ACB165" s="1135"/>
      <c r="ACC165" s="1135"/>
      <c r="ACD165" s="1135"/>
      <c r="ACE165" s="1135"/>
      <c r="ACF165" s="1135"/>
      <c r="ACG165" s="1135"/>
      <c r="ACH165" s="1135"/>
      <c r="ACI165" s="1135"/>
      <c r="ACJ165" s="1135"/>
      <c r="ACK165" s="1135"/>
      <c r="ACL165" s="1135"/>
      <c r="ACM165" s="1135"/>
      <c r="ACN165" s="1135"/>
      <c r="ACO165" s="1135"/>
      <c r="ACP165" s="1135"/>
      <c r="ACQ165" s="1135"/>
      <c r="ACR165" s="1135"/>
      <c r="ACS165" s="1135"/>
      <c r="ACT165" s="1135"/>
      <c r="ACU165" s="1135"/>
      <c r="ACV165" s="1135"/>
      <c r="ACW165" s="1135"/>
      <c r="ACX165" s="1135"/>
      <c r="ACY165" s="1135"/>
      <c r="ACZ165" s="1135"/>
      <c r="ADA165" s="1135"/>
      <c r="ADB165" s="1135"/>
      <c r="ADC165" s="1135"/>
      <c r="ADD165" s="1135"/>
      <c r="ADE165" s="1135"/>
      <c r="ADF165" s="1135"/>
      <c r="ADG165" s="1135"/>
      <c r="ADH165" s="1135"/>
      <c r="ADI165" s="1135"/>
      <c r="ADJ165" s="1135"/>
      <c r="ADK165" s="1135"/>
      <c r="ADL165" s="1135"/>
      <c r="ADM165" s="1135"/>
      <c r="ADN165" s="1135"/>
      <c r="ADO165" s="1135"/>
      <c r="ADP165" s="1135"/>
      <c r="ADQ165" s="1135"/>
      <c r="ADR165" s="1135"/>
      <c r="ADS165" s="1135"/>
      <c r="ADT165" s="1135"/>
      <c r="ADU165" s="1135"/>
      <c r="ADV165" s="1135"/>
      <c r="ADW165" s="1135"/>
      <c r="ADX165" s="1135"/>
      <c r="ADY165" s="1135"/>
      <c r="ADZ165" s="1135"/>
      <c r="AEA165" s="1135"/>
      <c r="AEB165" s="1135"/>
      <c r="AEC165" s="1135"/>
      <c r="AED165" s="1135"/>
      <c r="AEE165" s="1135"/>
      <c r="AEF165" s="1135"/>
      <c r="AEG165" s="1135"/>
      <c r="AEH165" s="1135"/>
      <c r="AEI165" s="1135"/>
      <c r="AEJ165" s="1135"/>
      <c r="AEK165" s="1135"/>
      <c r="AEL165" s="1135"/>
      <c r="AEM165" s="1135"/>
      <c r="AEN165" s="1135"/>
      <c r="AEO165" s="1135"/>
      <c r="AEP165" s="1135"/>
      <c r="AEQ165" s="1135"/>
      <c r="AER165" s="1135"/>
      <c r="AES165" s="1135"/>
      <c r="AET165" s="1135"/>
      <c r="AEU165" s="1135"/>
      <c r="AEV165" s="1135"/>
      <c r="AEW165" s="1135"/>
      <c r="AEX165" s="1135"/>
      <c r="AEY165" s="1135"/>
      <c r="AEZ165" s="1135"/>
      <c r="AFA165" s="1135"/>
      <c r="AFB165" s="1135"/>
      <c r="AFC165" s="1135"/>
      <c r="AFD165" s="1135"/>
      <c r="AFE165" s="1135"/>
      <c r="AFF165" s="1135"/>
      <c r="AFG165" s="1135"/>
      <c r="AFH165" s="1135"/>
      <c r="AFI165" s="1135"/>
      <c r="AFJ165" s="1135"/>
      <c r="AFK165" s="1135"/>
      <c r="AFL165" s="1135"/>
      <c r="AFM165" s="1135"/>
      <c r="AFN165" s="1135"/>
      <c r="AFO165" s="1135"/>
      <c r="AFP165" s="1135"/>
      <c r="AFQ165" s="1135"/>
      <c r="AFR165" s="1135"/>
      <c r="AFS165" s="1135"/>
      <c r="AFT165" s="1135"/>
      <c r="AFU165" s="1135"/>
      <c r="AFV165" s="1135"/>
      <c r="AFW165" s="1135"/>
      <c r="AFX165" s="1135"/>
      <c r="AFY165" s="1135"/>
      <c r="AFZ165" s="1135"/>
      <c r="AGA165" s="1135"/>
      <c r="AGB165" s="1135"/>
      <c r="AGC165" s="1135"/>
      <c r="AGD165" s="1135"/>
      <c r="AGE165" s="1135"/>
      <c r="AGF165" s="1135"/>
      <c r="AGG165" s="1135"/>
      <c r="AGH165" s="1135"/>
      <c r="AGI165" s="1135"/>
      <c r="AGJ165" s="1135"/>
      <c r="AGK165" s="1135"/>
      <c r="AGL165" s="1135"/>
      <c r="AGM165" s="1135"/>
      <c r="AGN165" s="1135"/>
      <c r="AGO165" s="1135"/>
      <c r="AGP165" s="1135"/>
      <c r="AGQ165" s="1135"/>
      <c r="AGR165" s="1135"/>
      <c r="AGS165" s="1135"/>
      <c r="AGT165" s="1135"/>
      <c r="AGU165" s="1135"/>
      <c r="AGV165" s="1135"/>
      <c r="AGW165" s="1135"/>
      <c r="AGX165" s="1135"/>
      <c r="AGY165" s="1135"/>
      <c r="AGZ165" s="1135"/>
      <c r="AHA165" s="1135"/>
      <c r="AHB165" s="1135"/>
      <c r="AHC165" s="1135"/>
      <c r="AHD165" s="1135"/>
      <c r="AHE165" s="1135"/>
      <c r="AHF165" s="1135"/>
      <c r="AHG165" s="1135"/>
      <c r="AHH165" s="1135"/>
      <c r="AHI165" s="1135"/>
      <c r="AHJ165" s="1135"/>
      <c r="AHK165" s="1135"/>
      <c r="AHL165" s="1135"/>
      <c r="AHM165" s="1135"/>
      <c r="AHN165" s="1135"/>
      <c r="AHO165" s="1135"/>
      <c r="AHP165" s="1135"/>
      <c r="AHQ165" s="1135"/>
      <c r="AHR165" s="1135"/>
      <c r="AHS165" s="1135"/>
      <c r="AHT165" s="1135"/>
      <c r="AHU165" s="1135"/>
      <c r="AHV165" s="1135"/>
      <c r="AHW165" s="1135"/>
      <c r="AHX165" s="1135"/>
      <c r="AHY165" s="1135"/>
      <c r="AHZ165" s="1135"/>
      <c r="AIA165" s="1135"/>
      <c r="AIB165" s="1135"/>
      <c r="AIC165" s="1135"/>
      <c r="AID165" s="1135"/>
      <c r="AIE165" s="1135"/>
      <c r="AIF165" s="1135"/>
      <c r="AIG165" s="1135"/>
      <c r="AIH165" s="1135"/>
      <c r="AII165" s="1135"/>
      <c r="AIJ165" s="1135"/>
      <c r="AIK165" s="1135"/>
      <c r="AIL165" s="1135"/>
      <c r="AIM165" s="1135"/>
      <c r="AIN165" s="1135"/>
      <c r="AIO165" s="1135"/>
      <c r="AIP165" s="1135"/>
      <c r="AIQ165" s="1135"/>
      <c r="AIR165" s="1135"/>
      <c r="AIS165" s="1135"/>
      <c r="AIT165" s="1135"/>
      <c r="AIU165" s="1135"/>
      <c r="AIV165" s="1135"/>
      <c r="AIW165" s="1135"/>
      <c r="AIX165" s="1135"/>
      <c r="AIY165" s="1135"/>
      <c r="AIZ165" s="1135"/>
      <c r="AJA165" s="1135"/>
      <c r="AJB165" s="1135"/>
      <c r="AJC165" s="1135"/>
      <c r="AJD165" s="1135"/>
      <c r="AJE165" s="1135"/>
      <c r="AJF165" s="1135"/>
      <c r="AJG165" s="1135"/>
      <c r="AJH165" s="1135"/>
      <c r="AJI165" s="1135"/>
      <c r="AJJ165" s="1135"/>
      <c r="AJK165" s="1135"/>
      <c r="AJL165" s="1135"/>
      <c r="AJM165" s="1135"/>
      <c r="AJN165" s="1135"/>
      <c r="AJO165" s="1135"/>
      <c r="AJP165" s="1135"/>
      <c r="AJQ165" s="1135"/>
      <c r="AJR165" s="1135"/>
      <c r="AJS165" s="1135"/>
      <c r="AJT165" s="1135"/>
      <c r="AJU165" s="1135"/>
      <c r="AJV165" s="1135"/>
      <c r="AJW165" s="1135"/>
      <c r="AJX165" s="1135"/>
      <c r="AJY165" s="1135"/>
      <c r="AJZ165" s="1135"/>
      <c r="AKA165" s="1135"/>
      <c r="AKB165" s="1135"/>
      <c r="AKC165" s="1135"/>
      <c r="AKD165" s="1135"/>
      <c r="AKE165" s="1135"/>
      <c r="AKF165" s="1135"/>
      <c r="AKG165" s="1135"/>
      <c r="AKH165" s="1135"/>
      <c r="AKI165" s="1135"/>
      <c r="AKJ165" s="1135"/>
      <c r="AKK165" s="1135"/>
      <c r="AKL165" s="1135"/>
      <c r="AKM165" s="1135"/>
      <c r="AKN165" s="1135"/>
      <c r="AKO165" s="1135"/>
      <c r="AKP165" s="1135"/>
      <c r="AKQ165" s="1135"/>
      <c r="AKR165" s="1135"/>
      <c r="AKS165" s="1135"/>
      <c r="AKT165" s="1135"/>
      <c r="AKU165" s="1135"/>
      <c r="AKV165" s="1135"/>
      <c r="AKW165" s="1135"/>
      <c r="AKX165" s="1135"/>
      <c r="AKY165" s="1135"/>
      <c r="AKZ165" s="1135"/>
      <c r="ALA165" s="1135"/>
      <c r="ALB165" s="1135"/>
      <c r="ALC165" s="1135"/>
      <c r="ALD165" s="1135"/>
      <c r="ALE165" s="1135"/>
      <c r="ALF165" s="1135"/>
      <c r="ALG165" s="1135"/>
      <c r="ALH165" s="1135"/>
      <c r="ALI165" s="1135"/>
      <c r="ALJ165" s="1135"/>
      <c r="ALK165" s="1135"/>
      <c r="ALL165" s="1135"/>
      <c r="ALM165" s="1135"/>
      <c r="ALN165" s="1135"/>
      <c r="ALO165" s="1135"/>
      <c r="ALP165" s="1135"/>
      <c r="ALQ165" s="1135"/>
      <c r="ALR165" s="1135"/>
      <c r="ALS165" s="1135"/>
      <c r="ALT165" s="1135"/>
      <c r="ALU165" s="1135"/>
      <c r="ALV165" s="1135"/>
      <c r="ALW165" s="1135"/>
      <c r="ALX165" s="1135"/>
      <c r="ALY165" s="1135"/>
      <c r="ALZ165" s="1135"/>
      <c r="AMA165" s="1135"/>
      <c r="AMB165" s="1135"/>
      <c r="AMC165" s="1135"/>
      <c r="AMD165" s="1135"/>
      <c r="AME165" s="1135"/>
      <c r="AMF165" s="1135"/>
      <c r="AMG165" s="1135"/>
      <c r="AMH165" s="1135"/>
      <c r="AMI165" s="1135"/>
      <c r="AMJ165" s="1135"/>
      <c r="AMK165" s="1135"/>
      <c r="AML165" s="1135"/>
      <c r="AMM165" s="1135"/>
      <c r="AMN165" s="1135"/>
      <c r="AMO165" s="1135"/>
      <c r="AMP165" s="1135"/>
      <c r="AMQ165" s="1135"/>
      <c r="AMR165" s="1135"/>
      <c r="AMS165" s="1135"/>
      <c r="AMT165" s="1135"/>
      <c r="AMU165" s="1135"/>
      <c r="AMV165" s="1135"/>
      <c r="AMW165" s="1135"/>
      <c r="AMX165" s="1135"/>
      <c r="AMY165" s="1135"/>
      <c r="AMZ165" s="1135"/>
      <c r="ANA165" s="1135"/>
      <c r="ANB165" s="1135"/>
      <c r="ANC165" s="1135"/>
      <c r="AND165" s="1135"/>
      <c r="ANE165" s="1135"/>
      <c r="ANF165" s="1135"/>
      <c r="ANG165" s="1135"/>
      <c r="ANH165" s="1135"/>
      <c r="ANI165" s="1135"/>
      <c r="ANJ165" s="1135"/>
      <c r="ANK165" s="1135"/>
      <c r="ANL165" s="1135"/>
      <c r="ANM165" s="1135"/>
      <c r="ANN165" s="1135"/>
      <c r="ANO165" s="1135"/>
      <c r="ANP165" s="1135"/>
      <c r="ANQ165" s="1135"/>
      <c r="ANR165" s="1135"/>
      <c r="ANS165" s="1135"/>
      <c r="ANT165" s="1135"/>
      <c r="ANU165" s="1135"/>
      <c r="ANV165" s="1135"/>
      <c r="ANW165" s="1135"/>
      <c r="ANX165" s="1135"/>
      <c r="ANY165" s="1135"/>
      <c r="ANZ165" s="1135"/>
      <c r="AOA165" s="1135"/>
      <c r="AOB165" s="1135"/>
      <c r="AOC165" s="1135"/>
      <c r="AOD165" s="1135"/>
      <c r="AOE165" s="1135"/>
      <c r="AOF165" s="1135"/>
      <c r="AOG165" s="1135"/>
      <c r="AOH165" s="1135"/>
      <c r="AOI165" s="1135"/>
      <c r="AOJ165" s="1135"/>
      <c r="AOK165" s="1135"/>
      <c r="AOL165" s="1135"/>
      <c r="AOM165" s="1135"/>
      <c r="AON165" s="1135"/>
      <c r="AOO165" s="1135"/>
      <c r="AOP165" s="1135"/>
      <c r="AOQ165" s="1135"/>
      <c r="AOR165" s="1135"/>
      <c r="AOS165" s="1135"/>
      <c r="AOT165" s="1135"/>
      <c r="AOU165" s="1135"/>
      <c r="AOV165" s="1135"/>
      <c r="AOW165" s="1135"/>
      <c r="AOX165" s="1135"/>
      <c r="AOY165" s="1135"/>
      <c r="AOZ165" s="1135"/>
      <c r="APA165" s="1135"/>
      <c r="APB165" s="1135"/>
      <c r="APC165" s="1135"/>
      <c r="APD165" s="1135"/>
      <c r="APE165" s="1135"/>
      <c r="APF165" s="1135"/>
      <c r="APG165" s="1135"/>
      <c r="APH165" s="1135"/>
      <c r="API165" s="1135"/>
      <c r="APJ165" s="1135"/>
      <c r="APK165" s="1135"/>
      <c r="APL165" s="1135"/>
      <c r="APM165" s="1135"/>
      <c r="APN165" s="1135"/>
      <c r="APO165" s="1135"/>
      <c r="APP165" s="1135"/>
      <c r="APQ165" s="1135"/>
      <c r="APR165" s="1135"/>
      <c r="APS165" s="1135"/>
      <c r="APT165" s="1135"/>
      <c r="APU165" s="1135"/>
      <c r="APV165" s="1135"/>
      <c r="APW165" s="1135"/>
      <c r="APX165" s="1135"/>
      <c r="APY165" s="1135"/>
      <c r="APZ165" s="1135"/>
      <c r="AQA165" s="1135"/>
      <c r="AQB165" s="1135"/>
      <c r="AQC165" s="1135"/>
      <c r="AQD165" s="1135"/>
      <c r="AQE165" s="1135"/>
      <c r="AQF165" s="1135"/>
      <c r="AQG165" s="1135"/>
      <c r="AQH165" s="1135"/>
      <c r="AQI165" s="1135"/>
      <c r="AQJ165" s="1135"/>
      <c r="AQK165" s="1135"/>
      <c r="AQL165" s="1135"/>
      <c r="AQM165" s="1135"/>
      <c r="AQN165" s="1135"/>
      <c r="AQO165" s="1135"/>
      <c r="AQP165" s="1135"/>
      <c r="AQQ165" s="1135"/>
      <c r="AQR165" s="1135"/>
      <c r="AQS165" s="1135"/>
      <c r="AQT165" s="1135"/>
      <c r="AQU165" s="1135"/>
      <c r="AQV165" s="1135"/>
      <c r="AQW165" s="1135"/>
      <c r="AQX165" s="1135"/>
      <c r="AQY165" s="1135"/>
      <c r="AQZ165" s="1135"/>
      <c r="ARA165" s="1135"/>
      <c r="ARB165" s="1135"/>
      <c r="ARC165" s="1135"/>
      <c r="ARD165" s="1135"/>
      <c r="ARE165" s="1135"/>
      <c r="ARF165" s="1135"/>
      <c r="ARG165" s="1135"/>
      <c r="ARH165" s="1135"/>
      <c r="ARI165" s="1135"/>
      <c r="ARJ165" s="1135"/>
      <c r="ARK165" s="1135"/>
      <c r="ARL165" s="1135"/>
      <c r="ARM165" s="1135"/>
      <c r="ARN165" s="1135"/>
      <c r="ARO165" s="1135"/>
      <c r="ARP165" s="1135"/>
      <c r="ARQ165" s="1135"/>
      <c r="ARR165" s="1135"/>
      <c r="ARS165" s="1135"/>
      <c r="ART165" s="1135"/>
      <c r="ARU165" s="1135"/>
      <c r="ARV165" s="1135"/>
      <c r="ARW165" s="1135"/>
      <c r="ARX165" s="1135"/>
      <c r="ARY165" s="1135"/>
      <c r="ARZ165" s="1135"/>
      <c r="ASA165" s="1135"/>
      <c r="ASB165" s="1135"/>
      <c r="ASC165" s="1135"/>
      <c r="ASD165" s="1135"/>
      <c r="ASE165" s="1135"/>
      <c r="ASF165" s="1135"/>
      <c r="ASG165" s="1135"/>
      <c r="ASH165" s="1135"/>
      <c r="ASI165" s="1135"/>
      <c r="ASJ165" s="1135"/>
      <c r="ASK165" s="1135"/>
      <c r="ASL165" s="1135"/>
      <c r="ASM165" s="1135"/>
      <c r="ASN165" s="1135"/>
      <c r="ASO165" s="1135"/>
      <c r="ASP165" s="1135"/>
      <c r="ASQ165" s="1135"/>
      <c r="ASR165" s="1135"/>
      <c r="ASS165" s="1135"/>
      <c r="AST165" s="1135"/>
      <c r="ASU165" s="1135"/>
      <c r="ASV165" s="1135"/>
      <c r="ASW165" s="1135"/>
      <c r="ASX165" s="1135"/>
      <c r="ASY165" s="1135"/>
      <c r="ASZ165" s="1135"/>
      <c r="ATA165" s="1135"/>
      <c r="ATB165" s="1135"/>
      <c r="ATC165" s="1135"/>
      <c r="ATD165" s="1135"/>
      <c r="ATE165" s="1135"/>
      <c r="ATF165" s="1135"/>
      <c r="ATG165" s="1135"/>
      <c r="ATH165" s="1135"/>
      <c r="ATI165" s="1135"/>
      <c r="ATJ165" s="1135"/>
      <c r="ATK165" s="1135"/>
      <c r="ATL165" s="1135"/>
      <c r="ATM165" s="1135"/>
      <c r="ATN165" s="1135"/>
      <c r="ATO165" s="1135"/>
      <c r="ATP165" s="1135"/>
      <c r="ATQ165" s="1135"/>
      <c r="ATR165" s="1135"/>
      <c r="ATS165" s="1135"/>
      <c r="ATT165" s="1135"/>
      <c r="ATU165" s="1135"/>
      <c r="ATV165" s="1135"/>
      <c r="ATW165" s="1135"/>
      <c r="ATX165" s="1135"/>
      <c r="ATY165" s="1135"/>
      <c r="ATZ165" s="1135"/>
      <c r="AUA165" s="1135"/>
      <c r="AUB165" s="1135"/>
      <c r="AUC165" s="1135"/>
      <c r="AUD165" s="1135"/>
      <c r="AUE165" s="1135"/>
      <c r="AUF165" s="1135"/>
      <c r="AUG165" s="1135"/>
      <c r="AUH165" s="1135"/>
      <c r="AUI165" s="1135"/>
      <c r="AUJ165" s="1135"/>
      <c r="AUK165" s="1135"/>
      <c r="AUL165" s="1135"/>
      <c r="AUM165" s="1135"/>
      <c r="AUN165" s="1135"/>
      <c r="AUO165" s="1135"/>
      <c r="AUP165" s="1135"/>
      <c r="AUQ165" s="1135"/>
      <c r="AUR165" s="1135"/>
      <c r="AUS165" s="1135"/>
      <c r="AUT165" s="1135"/>
      <c r="AUU165" s="1135"/>
      <c r="AUV165" s="1135"/>
      <c r="AUW165" s="1135"/>
      <c r="AUX165" s="1135"/>
      <c r="AUY165" s="1135"/>
      <c r="AUZ165" s="1135"/>
      <c r="AVA165" s="1135"/>
      <c r="AVB165" s="1135"/>
      <c r="AVC165" s="1135"/>
      <c r="AVD165" s="1135"/>
      <c r="AVE165" s="1135"/>
      <c r="AVF165" s="1135"/>
      <c r="AVG165" s="1135"/>
      <c r="AVH165" s="1135"/>
      <c r="AVI165" s="1135"/>
      <c r="AVJ165" s="1135"/>
      <c r="AVK165" s="1135"/>
      <c r="AVL165" s="1135"/>
      <c r="AVM165" s="1135"/>
      <c r="AVN165" s="1135"/>
      <c r="AVO165" s="1135"/>
      <c r="AVP165" s="1135"/>
      <c r="AVQ165" s="1135"/>
      <c r="AVR165" s="1135"/>
      <c r="AVS165" s="1135"/>
      <c r="AVT165" s="1135"/>
      <c r="AVU165" s="1135"/>
      <c r="AVV165" s="1135"/>
      <c r="AVW165" s="1135"/>
      <c r="AVX165" s="1135"/>
      <c r="AVY165" s="1135"/>
      <c r="AVZ165" s="1135"/>
      <c r="AWA165" s="1135"/>
      <c r="AWB165" s="1135"/>
      <c r="AWC165" s="1135"/>
      <c r="AWD165" s="1135"/>
      <c r="AWE165" s="1135"/>
      <c r="AWF165" s="1135"/>
      <c r="AWG165" s="1135"/>
      <c r="AWH165" s="1135"/>
      <c r="AWI165" s="1135"/>
      <c r="AWJ165" s="1135"/>
      <c r="AWK165" s="1135"/>
      <c r="AWL165" s="1135"/>
      <c r="AWM165" s="1135"/>
      <c r="AWN165" s="1135"/>
      <c r="AWO165" s="1135"/>
      <c r="AWP165" s="1135"/>
      <c r="AWQ165" s="1135"/>
      <c r="AWR165" s="1135"/>
      <c r="AWS165" s="1135"/>
      <c r="AWT165" s="1135"/>
      <c r="AWU165" s="1135"/>
      <c r="AWV165" s="1135"/>
      <c r="AWW165" s="1135"/>
      <c r="AWX165" s="1135"/>
      <c r="AWY165" s="1135"/>
      <c r="AWZ165" s="1135"/>
      <c r="AXA165" s="1135"/>
      <c r="AXB165" s="1135"/>
      <c r="AXC165" s="1135"/>
      <c r="AXD165" s="1135"/>
      <c r="AXE165" s="1135"/>
      <c r="AXF165" s="1135"/>
      <c r="AXG165" s="1135"/>
      <c r="AXH165" s="1135"/>
      <c r="AXI165" s="1135"/>
      <c r="AXJ165" s="1135"/>
      <c r="AXK165" s="1135"/>
      <c r="AXL165" s="1135"/>
      <c r="AXM165" s="1135"/>
      <c r="AXN165" s="1135"/>
      <c r="AXO165" s="1135"/>
      <c r="AXP165" s="1135"/>
      <c r="AXQ165" s="1135"/>
      <c r="AXR165" s="1135"/>
      <c r="AXS165" s="1135"/>
      <c r="AXT165" s="1135"/>
      <c r="AXU165" s="1135"/>
      <c r="AXV165" s="1135"/>
      <c r="AXW165" s="1135"/>
      <c r="AXX165" s="1135"/>
      <c r="AXY165" s="1135"/>
      <c r="AXZ165" s="1135"/>
      <c r="AYA165" s="1135"/>
      <c r="AYB165" s="1135"/>
      <c r="AYC165" s="1135"/>
      <c r="AYD165" s="1135"/>
      <c r="AYE165" s="1135"/>
      <c r="AYF165" s="1135"/>
      <c r="AYG165" s="1135"/>
      <c r="AYH165" s="1135"/>
      <c r="AYI165" s="1135"/>
      <c r="AYJ165" s="1135"/>
      <c r="AYK165" s="1135"/>
      <c r="AYL165" s="1135"/>
      <c r="AYM165" s="1135"/>
      <c r="AYN165" s="1135"/>
      <c r="AYO165" s="1135"/>
      <c r="AYP165" s="1135"/>
      <c r="AYQ165" s="1135"/>
      <c r="AYR165" s="1135"/>
      <c r="AYS165" s="1135"/>
      <c r="AYT165" s="1135"/>
      <c r="AYU165" s="1135"/>
      <c r="AYV165" s="1135"/>
      <c r="AYW165" s="1135"/>
      <c r="AYX165" s="1135"/>
      <c r="AYY165" s="1135"/>
      <c r="AYZ165" s="1135"/>
      <c r="AZA165" s="1135"/>
      <c r="AZB165" s="1135"/>
      <c r="AZC165" s="1135"/>
      <c r="AZD165" s="1135"/>
      <c r="AZE165" s="1135"/>
      <c r="AZF165" s="1135"/>
      <c r="AZG165" s="1135"/>
      <c r="AZH165" s="1135"/>
      <c r="AZI165" s="1135"/>
      <c r="AZJ165" s="1135"/>
      <c r="AZK165" s="1135"/>
      <c r="AZL165" s="1135"/>
      <c r="AZM165" s="1135"/>
      <c r="AZN165" s="1135"/>
      <c r="AZO165" s="1135"/>
      <c r="AZP165" s="1135"/>
      <c r="AZQ165" s="1135"/>
      <c r="AZR165" s="1135"/>
      <c r="AZS165" s="1135"/>
      <c r="AZT165" s="1135"/>
      <c r="AZU165" s="1135"/>
      <c r="AZV165" s="1135"/>
      <c r="AZW165" s="1135"/>
      <c r="AZX165" s="1135"/>
      <c r="AZY165" s="1135"/>
      <c r="AZZ165" s="1135"/>
      <c r="BAA165" s="1135"/>
      <c r="BAB165" s="1135"/>
      <c r="BAC165" s="1135"/>
      <c r="BAD165" s="1135"/>
      <c r="BAE165" s="1135"/>
      <c r="BAF165" s="1135"/>
      <c r="BAG165" s="1135"/>
      <c r="BAH165" s="1135"/>
      <c r="BAI165" s="1135"/>
      <c r="BAJ165" s="1135"/>
      <c r="BAK165" s="1135"/>
      <c r="BAL165" s="1135"/>
      <c r="BAM165" s="1135"/>
      <c r="BAN165" s="1135"/>
      <c r="BAO165" s="1135"/>
      <c r="BAP165" s="1135"/>
      <c r="BAQ165" s="1135"/>
      <c r="BAR165" s="1135"/>
      <c r="BAS165" s="1135"/>
      <c r="BAT165" s="1135"/>
      <c r="BAU165" s="1135"/>
      <c r="BAV165" s="1135"/>
      <c r="BAW165" s="1135"/>
      <c r="BAX165" s="1135"/>
      <c r="BAY165" s="1135"/>
      <c r="BAZ165" s="1135"/>
      <c r="BBA165" s="1135"/>
      <c r="BBB165" s="1135"/>
      <c r="BBC165" s="1135"/>
      <c r="BBD165" s="1135"/>
      <c r="BBE165" s="1135"/>
      <c r="BBF165" s="1135"/>
      <c r="BBG165" s="1135"/>
      <c r="BBH165" s="1135"/>
      <c r="BBI165" s="1135"/>
      <c r="BBJ165" s="1135"/>
      <c r="BBK165" s="1135"/>
      <c r="BBL165" s="1135"/>
      <c r="BBM165" s="1135"/>
      <c r="BBN165" s="1135"/>
      <c r="BBO165" s="1135"/>
      <c r="BBP165" s="1135"/>
      <c r="BBQ165" s="1135"/>
      <c r="BBR165" s="1135"/>
      <c r="BBS165" s="1135"/>
      <c r="BBT165" s="1135"/>
      <c r="BBU165" s="1135"/>
      <c r="BBV165" s="1135"/>
      <c r="BBW165" s="1135"/>
      <c r="BBX165" s="1135"/>
      <c r="BBY165" s="1135"/>
      <c r="BBZ165" s="1135"/>
      <c r="BCA165" s="1135"/>
      <c r="BCB165" s="1135"/>
      <c r="BCC165" s="1135"/>
      <c r="BCD165" s="1135"/>
      <c r="BCE165" s="1135"/>
      <c r="BCF165" s="1135"/>
      <c r="BCG165" s="1135"/>
      <c r="BCH165" s="1135"/>
      <c r="BCI165" s="1135"/>
      <c r="BCJ165" s="1135"/>
      <c r="BCK165" s="1135"/>
      <c r="BCL165" s="1135"/>
      <c r="BCM165" s="1135"/>
      <c r="BCN165" s="1135"/>
      <c r="BCO165" s="1135"/>
      <c r="BCP165" s="1135"/>
      <c r="BCQ165" s="1135"/>
      <c r="BCR165" s="1135"/>
      <c r="BCS165" s="1135"/>
      <c r="BCT165" s="1135"/>
      <c r="BCU165" s="1135"/>
      <c r="BCV165" s="1135"/>
      <c r="BCW165" s="1135"/>
      <c r="BCX165" s="1135"/>
      <c r="BCY165" s="1135"/>
      <c r="BCZ165" s="1135"/>
      <c r="BDA165" s="1135"/>
      <c r="BDB165" s="1135"/>
      <c r="BDC165" s="1135"/>
      <c r="BDD165" s="1135"/>
      <c r="BDE165" s="1135"/>
      <c r="BDF165" s="1135"/>
      <c r="BDG165" s="1135"/>
      <c r="BDH165" s="1135"/>
      <c r="BDI165" s="1135"/>
      <c r="BDJ165" s="1135"/>
      <c r="BDK165" s="1135"/>
      <c r="BDL165" s="1135"/>
      <c r="BDM165" s="1135"/>
      <c r="BDN165" s="1135"/>
      <c r="BDO165" s="1135"/>
      <c r="BDP165" s="1135"/>
      <c r="BDQ165" s="1135"/>
      <c r="BDR165" s="1135"/>
      <c r="BDS165" s="1135"/>
      <c r="BDT165" s="1135"/>
      <c r="BDU165" s="1135"/>
      <c r="BDV165" s="1135"/>
      <c r="BDW165" s="1135"/>
      <c r="BDX165" s="1135"/>
      <c r="BDY165" s="1135"/>
      <c r="BDZ165" s="1135"/>
      <c r="BEA165" s="1135"/>
      <c r="BEB165" s="1135"/>
      <c r="BEC165" s="1135"/>
      <c r="BED165" s="1135"/>
      <c r="BEE165" s="1135"/>
      <c r="BEF165" s="1135"/>
      <c r="BEG165" s="1135"/>
      <c r="BEH165" s="1135"/>
      <c r="BEI165" s="1135"/>
      <c r="BEJ165" s="1135"/>
      <c r="BEK165" s="1135"/>
      <c r="BEL165" s="1135"/>
      <c r="BEM165" s="1135"/>
      <c r="BEN165" s="1135"/>
      <c r="BEO165" s="1135"/>
      <c r="BEP165" s="1135"/>
      <c r="BEQ165" s="1135"/>
      <c r="BER165" s="1135"/>
      <c r="BES165" s="1135"/>
      <c r="BET165" s="1135"/>
      <c r="BEU165" s="1135"/>
      <c r="BEV165" s="1135"/>
      <c r="BEW165" s="1135"/>
      <c r="BEX165" s="1135"/>
      <c r="BEY165" s="1135"/>
      <c r="BEZ165" s="1135"/>
      <c r="BFA165" s="1135"/>
      <c r="BFB165" s="1135"/>
      <c r="BFC165" s="1135"/>
      <c r="BFD165" s="1135"/>
      <c r="BFE165" s="1135"/>
      <c r="BFF165" s="1135"/>
      <c r="BFG165" s="1135"/>
      <c r="BFH165" s="1135"/>
      <c r="BFI165" s="1135"/>
      <c r="BFJ165" s="1135"/>
      <c r="BFK165" s="1135"/>
      <c r="BFL165" s="1135"/>
      <c r="BFM165" s="1135"/>
      <c r="BFN165" s="1135"/>
      <c r="BFO165" s="1135"/>
      <c r="BFP165" s="1135"/>
      <c r="BFQ165" s="1135"/>
      <c r="BFR165" s="1135"/>
      <c r="BFS165" s="1135"/>
      <c r="BFT165" s="1135"/>
      <c r="BFU165" s="1135"/>
      <c r="BFV165" s="1135"/>
      <c r="BFW165" s="1135"/>
      <c r="BFX165" s="1135"/>
      <c r="BFY165" s="1135"/>
      <c r="BFZ165" s="1135"/>
      <c r="BGA165" s="1135"/>
      <c r="BGB165" s="1135"/>
      <c r="BGC165" s="1135"/>
      <c r="BGD165" s="1135"/>
      <c r="BGE165" s="1135"/>
      <c r="BGF165" s="1135"/>
      <c r="BGG165" s="1135"/>
      <c r="BGH165" s="1135"/>
      <c r="BGI165" s="1135"/>
      <c r="BGJ165" s="1135"/>
      <c r="BGK165" s="1135"/>
      <c r="BGL165" s="1135"/>
      <c r="BGM165" s="1135"/>
      <c r="BGN165" s="1135"/>
      <c r="BGO165" s="1135"/>
      <c r="BGP165" s="1135"/>
      <c r="BGQ165" s="1135"/>
      <c r="BGR165" s="1135"/>
      <c r="BGS165" s="1135"/>
      <c r="BGT165" s="1135"/>
      <c r="BGU165" s="1135"/>
      <c r="BGV165" s="1135"/>
      <c r="BGW165" s="1135"/>
      <c r="BGX165" s="1135"/>
      <c r="BGY165" s="1135"/>
      <c r="BGZ165" s="1135"/>
      <c r="BHA165" s="1135"/>
      <c r="BHB165" s="1135"/>
      <c r="BHC165" s="1135"/>
      <c r="BHD165" s="1135"/>
      <c r="BHE165" s="1135"/>
      <c r="BHF165" s="1135"/>
      <c r="BHG165" s="1135"/>
      <c r="BHH165" s="1135"/>
      <c r="BHI165" s="1135"/>
      <c r="BHJ165" s="1135"/>
      <c r="BHK165" s="1135"/>
      <c r="BHL165" s="1135"/>
      <c r="BHM165" s="1135"/>
      <c r="BHN165" s="1135"/>
      <c r="BHO165" s="1135"/>
      <c r="BHP165" s="1135"/>
      <c r="BHQ165" s="1135"/>
      <c r="BHR165" s="1135"/>
      <c r="BHS165" s="1135"/>
      <c r="BHT165" s="1135"/>
      <c r="BHU165" s="1135"/>
      <c r="BHV165" s="1135"/>
      <c r="BHW165" s="1135"/>
      <c r="BHX165" s="1135"/>
      <c r="BHY165" s="1135"/>
      <c r="BHZ165" s="1135"/>
      <c r="BIA165" s="1135"/>
      <c r="BIB165" s="1135"/>
      <c r="BIC165" s="1135"/>
      <c r="BID165" s="1135"/>
      <c r="BIE165" s="1135"/>
      <c r="BIF165" s="1135"/>
      <c r="BIG165" s="1135"/>
      <c r="BIH165" s="1135"/>
      <c r="BII165" s="1135"/>
      <c r="BIJ165" s="1135"/>
      <c r="BIK165" s="1135"/>
      <c r="BIL165" s="1135"/>
      <c r="BIM165" s="1135"/>
      <c r="BIN165" s="1135"/>
      <c r="BIO165" s="1135"/>
      <c r="BIP165" s="1135"/>
      <c r="BIQ165" s="1135"/>
      <c r="BIR165" s="1135"/>
      <c r="BIS165" s="1135"/>
      <c r="BIT165" s="1135"/>
      <c r="BIU165" s="1135"/>
      <c r="BIV165" s="1135"/>
      <c r="BIW165" s="1135"/>
      <c r="BIX165" s="1135"/>
      <c r="BIY165" s="1135"/>
      <c r="BIZ165" s="1135"/>
      <c r="BJA165" s="1135"/>
      <c r="BJB165" s="1135"/>
      <c r="BJC165" s="1135"/>
      <c r="BJD165" s="1135"/>
      <c r="BJE165" s="1135"/>
      <c r="BJF165" s="1135"/>
      <c r="BJG165" s="1135"/>
      <c r="BJH165" s="1135"/>
      <c r="BJI165" s="1135"/>
      <c r="BJJ165" s="1135"/>
      <c r="BJK165" s="1135"/>
      <c r="BJL165" s="1135"/>
      <c r="BJM165" s="1135"/>
      <c r="BJN165" s="1135"/>
      <c r="BJO165" s="1135"/>
      <c r="BJP165" s="1135"/>
      <c r="BJQ165" s="1135"/>
      <c r="BJR165" s="1135"/>
      <c r="BJS165" s="1135"/>
      <c r="BJT165" s="1135"/>
      <c r="BJU165" s="1135"/>
      <c r="BJV165" s="1135"/>
      <c r="BJW165" s="1135"/>
      <c r="BJX165" s="1135"/>
      <c r="BJY165" s="1135"/>
      <c r="BJZ165" s="1135"/>
      <c r="BKA165" s="1135"/>
      <c r="BKB165" s="1135"/>
      <c r="BKC165" s="1135"/>
      <c r="BKD165" s="1135"/>
      <c r="BKE165" s="1135"/>
      <c r="BKF165" s="1135"/>
      <c r="BKG165" s="1135"/>
      <c r="BKH165" s="1135"/>
      <c r="BKI165" s="1135"/>
      <c r="BKJ165" s="1135"/>
      <c r="BKK165" s="1135"/>
      <c r="BKL165" s="1135"/>
      <c r="BKM165" s="1135"/>
      <c r="BKN165" s="1135"/>
      <c r="BKO165" s="1135"/>
      <c r="BKP165" s="1135"/>
      <c r="BKQ165" s="1135"/>
      <c r="BKR165" s="1135"/>
      <c r="BKS165" s="1135"/>
      <c r="BKT165" s="1135"/>
      <c r="BKU165" s="1135"/>
      <c r="BKV165" s="1135"/>
      <c r="BKW165" s="1135"/>
      <c r="BKX165" s="1135"/>
      <c r="BKY165" s="1135"/>
      <c r="BKZ165" s="1135"/>
      <c r="BLA165" s="1135"/>
      <c r="BLB165" s="1135"/>
      <c r="BLC165" s="1135"/>
      <c r="BLD165" s="1135"/>
      <c r="BLE165" s="1135"/>
      <c r="BLF165" s="1135"/>
      <c r="BLG165" s="1135"/>
      <c r="BLH165" s="1135"/>
      <c r="BLI165" s="1135"/>
      <c r="BLJ165" s="1135"/>
      <c r="BLK165" s="1135"/>
      <c r="BLL165" s="1135"/>
      <c r="BLM165" s="1135"/>
      <c r="BLN165" s="1135"/>
      <c r="BLO165" s="1135"/>
      <c r="BLP165" s="1135"/>
      <c r="BLQ165" s="1135"/>
      <c r="BLR165" s="1135"/>
      <c r="BLS165" s="1135"/>
      <c r="BLT165" s="1135"/>
      <c r="BLU165" s="1135"/>
      <c r="BLV165" s="1135"/>
      <c r="BLW165" s="1135"/>
      <c r="BLX165" s="1135"/>
      <c r="BLY165" s="1135"/>
      <c r="BLZ165" s="1135"/>
      <c r="BMA165" s="1135"/>
      <c r="BMB165" s="1135"/>
      <c r="BMC165" s="1135"/>
      <c r="BMD165" s="1135"/>
      <c r="BME165" s="1135"/>
      <c r="BMF165" s="1135"/>
      <c r="BMG165" s="1135"/>
      <c r="BMH165" s="1135"/>
      <c r="BMI165" s="1135"/>
      <c r="BMJ165" s="1135"/>
      <c r="BMK165" s="1135"/>
      <c r="BML165" s="1135"/>
      <c r="BMM165" s="1135"/>
      <c r="BMN165" s="1135"/>
      <c r="BMO165" s="1135"/>
      <c r="BMP165" s="1135"/>
      <c r="BMQ165" s="1135"/>
      <c r="BMR165" s="1135"/>
      <c r="BMS165" s="1135"/>
      <c r="BMT165" s="1135"/>
      <c r="BMU165" s="1135"/>
      <c r="BMV165" s="1135"/>
      <c r="BMW165" s="1135"/>
      <c r="BMX165" s="1135"/>
      <c r="BMY165" s="1135"/>
      <c r="BMZ165" s="1135"/>
      <c r="BNA165" s="1135"/>
      <c r="BNB165" s="1135"/>
      <c r="BNC165" s="1135"/>
      <c r="BND165" s="1135"/>
      <c r="BNE165" s="1135"/>
      <c r="BNF165" s="1135"/>
      <c r="BNG165" s="1135"/>
      <c r="BNH165" s="1135"/>
      <c r="BNI165" s="1135"/>
      <c r="BNJ165" s="1135"/>
      <c r="BNK165" s="1135"/>
      <c r="BNL165" s="1135"/>
      <c r="BNM165" s="1135"/>
      <c r="BNN165" s="1135"/>
      <c r="BNO165" s="1135"/>
      <c r="BNP165" s="1135"/>
      <c r="BNQ165" s="1135"/>
      <c r="BNR165" s="1135"/>
      <c r="BNS165" s="1135"/>
      <c r="BNT165" s="1135"/>
      <c r="BNU165" s="1135"/>
      <c r="BNV165" s="1135"/>
      <c r="BNW165" s="1135"/>
      <c r="BNX165" s="1135"/>
      <c r="BNY165" s="1135"/>
      <c r="BNZ165" s="1135"/>
      <c r="BOA165" s="1135"/>
      <c r="BOB165" s="1135"/>
      <c r="BOC165" s="1135"/>
      <c r="BOD165" s="1135"/>
      <c r="BOE165" s="1135"/>
      <c r="BOF165" s="1135"/>
      <c r="BOG165" s="1135"/>
      <c r="BOH165" s="1135"/>
      <c r="BOI165" s="1135"/>
      <c r="BOJ165" s="1135"/>
      <c r="BOK165" s="1135"/>
      <c r="BOL165" s="1135"/>
      <c r="BOM165" s="1135"/>
      <c r="BON165" s="1135"/>
      <c r="BOO165" s="1135"/>
      <c r="BOP165" s="1135"/>
      <c r="BOQ165" s="1135"/>
      <c r="BOR165" s="1135"/>
      <c r="BOS165" s="1135"/>
      <c r="BOT165" s="1135"/>
      <c r="BOU165" s="1135"/>
      <c r="BOV165" s="1135"/>
      <c r="BOW165" s="1135"/>
      <c r="BOX165" s="1135"/>
      <c r="BOY165" s="1135"/>
      <c r="BOZ165" s="1135"/>
      <c r="BPA165" s="1135"/>
      <c r="BPB165" s="1135"/>
      <c r="BPC165" s="1135"/>
      <c r="BPD165" s="1135"/>
      <c r="BPE165" s="1135"/>
      <c r="BPF165" s="1135"/>
      <c r="BPG165" s="1135"/>
      <c r="BPH165" s="1135"/>
      <c r="BPI165" s="1135"/>
      <c r="BPJ165" s="1135"/>
      <c r="BPK165" s="1135"/>
      <c r="BPL165" s="1135"/>
      <c r="BPM165" s="1135"/>
      <c r="BPN165" s="1135"/>
      <c r="BPO165" s="1135"/>
      <c r="BPP165" s="1135"/>
      <c r="BPQ165" s="1135"/>
      <c r="BPR165" s="1135"/>
      <c r="BPS165" s="1135"/>
      <c r="BPT165" s="1135"/>
      <c r="BPU165" s="1135"/>
      <c r="BPV165" s="1135"/>
      <c r="BPW165" s="1135"/>
      <c r="BPX165" s="1135"/>
      <c r="BPY165" s="1135"/>
      <c r="BPZ165" s="1135"/>
      <c r="BQA165" s="1135"/>
      <c r="BQB165" s="1135"/>
      <c r="BQC165" s="1135"/>
      <c r="BQD165" s="1135"/>
      <c r="BQE165" s="1135"/>
      <c r="BQF165" s="1135"/>
      <c r="BQG165" s="1135"/>
      <c r="BQH165" s="1135"/>
      <c r="BQI165" s="1135"/>
      <c r="BQJ165" s="1135"/>
      <c r="BQK165" s="1135"/>
      <c r="BQL165" s="1135"/>
      <c r="BQM165" s="1135"/>
      <c r="BQN165" s="1135"/>
      <c r="BQO165" s="1135"/>
      <c r="BQP165" s="1135"/>
      <c r="BQQ165" s="1135"/>
      <c r="BQR165" s="1135"/>
      <c r="BQS165" s="1135"/>
      <c r="BQT165" s="1135"/>
      <c r="BQU165" s="1135"/>
      <c r="BQV165" s="1135"/>
      <c r="BQW165" s="1135"/>
      <c r="BQX165" s="1135"/>
      <c r="BQY165" s="1135"/>
      <c r="BQZ165" s="1135"/>
      <c r="BRA165" s="1135"/>
      <c r="BRB165" s="1135"/>
      <c r="BRC165" s="1135"/>
      <c r="BRD165" s="1135"/>
      <c r="BRE165" s="1135"/>
      <c r="BRF165" s="1135"/>
      <c r="BRG165" s="1135"/>
      <c r="BRH165" s="1135"/>
      <c r="BRI165" s="1135"/>
      <c r="BRJ165" s="1135"/>
      <c r="BRK165" s="1135"/>
      <c r="BRL165" s="1135"/>
      <c r="BRM165" s="1135"/>
      <c r="BRN165" s="1135"/>
      <c r="BRO165" s="1135"/>
      <c r="BRP165" s="1135"/>
      <c r="BRQ165" s="1135"/>
      <c r="BRR165" s="1135"/>
      <c r="BRS165" s="1135"/>
      <c r="BRT165" s="1135"/>
      <c r="BRU165" s="1135"/>
      <c r="BRV165" s="1135"/>
      <c r="BRW165" s="1135"/>
      <c r="BRX165" s="1135"/>
      <c r="BRY165" s="1135"/>
      <c r="BRZ165" s="1135"/>
      <c r="BSA165" s="1135"/>
      <c r="BSB165" s="1135"/>
      <c r="BSC165" s="1135"/>
      <c r="BSD165" s="1135"/>
      <c r="BSE165" s="1135"/>
      <c r="BSF165" s="1135"/>
      <c r="BSG165" s="1135"/>
      <c r="BSH165" s="1135"/>
      <c r="BSI165" s="1135"/>
      <c r="BSJ165" s="1135"/>
      <c r="BSK165" s="1135"/>
      <c r="BSL165" s="1135"/>
      <c r="BSM165" s="1135"/>
      <c r="BSN165" s="1135"/>
      <c r="BSO165" s="1135"/>
      <c r="BSP165" s="1135"/>
      <c r="BSQ165" s="1135"/>
      <c r="BSR165" s="1135"/>
      <c r="BSS165" s="1135"/>
      <c r="BST165" s="1135"/>
      <c r="BSU165" s="1135"/>
      <c r="BSV165" s="1135"/>
      <c r="BSW165" s="1135"/>
      <c r="BSX165" s="1135"/>
      <c r="BSY165" s="1135"/>
      <c r="BSZ165" s="1135"/>
      <c r="BTA165" s="1135"/>
      <c r="BTB165" s="1135"/>
      <c r="BTC165" s="1135"/>
      <c r="BTD165" s="1135"/>
      <c r="BTE165" s="1135"/>
      <c r="BTF165" s="1135"/>
      <c r="BTG165" s="1135"/>
      <c r="BTH165" s="1135"/>
      <c r="BTI165" s="1135"/>
      <c r="BTJ165" s="1135"/>
      <c r="BTK165" s="1135"/>
      <c r="BTL165" s="1135"/>
      <c r="BTM165" s="1135"/>
      <c r="BTN165" s="1135"/>
      <c r="BTO165" s="1135"/>
      <c r="BTP165" s="1135"/>
      <c r="BTQ165" s="1135"/>
      <c r="BTR165" s="1135"/>
      <c r="BTS165" s="1135"/>
      <c r="BTT165" s="1135"/>
      <c r="BTU165" s="1135"/>
      <c r="BTV165" s="1135"/>
      <c r="BTW165" s="1135"/>
      <c r="BTX165" s="1135"/>
      <c r="BTY165" s="1135"/>
      <c r="BTZ165" s="1135"/>
      <c r="BUA165" s="1135"/>
      <c r="BUB165" s="1135"/>
      <c r="BUC165" s="1135"/>
      <c r="BUD165" s="1135"/>
      <c r="BUE165" s="1135"/>
      <c r="BUF165" s="1135"/>
      <c r="BUG165" s="1135"/>
      <c r="BUH165" s="1135"/>
      <c r="BUI165" s="1135"/>
      <c r="BUJ165" s="1135"/>
      <c r="BUK165" s="1135"/>
      <c r="BUL165" s="1135"/>
      <c r="BUM165" s="1135"/>
      <c r="BUN165" s="1135"/>
      <c r="BUO165" s="1135"/>
      <c r="BUP165" s="1135"/>
      <c r="BUQ165" s="1135"/>
      <c r="BUR165" s="1135"/>
      <c r="BUS165" s="1135"/>
      <c r="BUT165" s="1135"/>
      <c r="BUU165" s="1135"/>
      <c r="BUV165" s="1135"/>
      <c r="BUW165" s="1135"/>
      <c r="BUX165" s="1135"/>
      <c r="BUY165" s="1135"/>
      <c r="BUZ165" s="1135"/>
      <c r="BVA165" s="1135"/>
      <c r="BVB165" s="1135"/>
      <c r="BVC165" s="1135"/>
      <c r="BVD165" s="1135"/>
      <c r="BVE165" s="1135"/>
      <c r="BVF165" s="1135"/>
      <c r="BVG165" s="1135"/>
      <c r="BVH165" s="1135"/>
      <c r="BVI165" s="1135"/>
      <c r="BVJ165" s="1135"/>
      <c r="BVK165" s="1135"/>
      <c r="BVL165" s="1135"/>
      <c r="BVM165" s="1135"/>
      <c r="BVN165" s="1135"/>
      <c r="BVO165" s="1135"/>
      <c r="BVP165" s="1135"/>
      <c r="BVQ165" s="1135"/>
      <c r="BVR165" s="1135"/>
      <c r="BVS165" s="1135"/>
      <c r="BVT165" s="1135"/>
      <c r="BVU165" s="1135"/>
      <c r="BVV165" s="1135"/>
      <c r="BVW165" s="1135"/>
      <c r="BVX165" s="1135"/>
      <c r="BVY165" s="1135"/>
      <c r="BVZ165" s="1135"/>
      <c r="BWA165" s="1135"/>
      <c r="BWB165" s="1135"/>
      <c r="BWC165" s="1135"/>
      <c r="BWD165" s="1135"/>
      <c r="BWE165" s="1135"/>
      <c r="BWF165" s="1135"/>
      <c r="BWG165" s="1135"/>
      <c r="BWH165" s="1135"/>
      <c r="BWI165" s="1135"/>
      <c r="BWJ165" s="1135"/>
      <c r="BWK165" s="1135"/>
      <c r="BWL165" s="1135"/>
      <c r="BWM165" s="1135"/>
      <c r="BWN165" s="1135"/>
      <c r="BWO165" s="1135"/>
      <c r="BWP165" s="1135"/>
      <c r="BWQ165" s="1135"/>
      <c r="BWR165" s="1135"/>
      <c r="BWS165" s="1135"/>
      <c r="BWT165" s="1135"/>
      <c r="BWU165" s="1135"/>
      <c r="BWV165" s="1135"/>
      <c r="BWW165" s="1135"/>
      <c r="BWX165" s="1135"/>
      <c r="BWY165" s="1135"/>
      <c r="BWZ165" s="1135"/>
      <c r="BXA165" s="1135"/>
      <c r="BXB165" s="1135"/>
      <c r="BXC165" s="1135"/>
      <c r="BXD165" s="1135"/>
      <c r="BXE165" s="1135"/>
      <c r="BXF165" s="1135"/>
      <c r="BXG165" s="1135"/>
      <c r="BXH165" s="1135"/>
      <c r="BXI165" s="1135"/>
      <c r="BXJ165" s="1135"/>
      <c r="BXK165" s="1135"/>
      <c r="BXL165" s="1135"/>
      <c r="BXM165" s="1135"/>
      <c r="BXN165" s="1135"/>
      <c r="BXO165" s="1135"/>
      <c r="BXP165" s="1135"/>
      <c r="BXQ165" s="1135"/>
      <c r="BXR165" s="1135"/>
      <c r="BXS165" s="1135"/>
      <c r="BXT165" s="1135"/>
      <c r="BXU165" s="1135"/>
      <c r="BXV165" s="1135"/>
      <c r="BXW165" s="1135"/>
      <c r="BXX165" s="1135"/>
      <c r="BXY165" s="1135"/>
      <c r="BXZ165" s="1135"/>
      <c r="BYA165" s="1135"/>
      <c r="BYB165" s="1135"/>
      <c r="BYC165" s="1135"/>
      <c r="BYD165" s="1135"/>
      <c r="BYE165" s="1135"/>
      <c r="BYF165" s="1135"/>
      <c r="BYG165" s="1135"/>
      <c r="BYH165" s="1135"/>
      <c r="BYI165" s="1135"/>
      <c r="BYJ165" s="1135"/>
      <c r="BYK165" s="1135"/>
      <c r="BYL165" s="1135"/>
      <c r="BYM165" s="1135"/>
      <c r="BYN165" s="1135"/>
      <c r="BYO165" s="1135"/>
      <c r="BYP165" s="1135"/>
      <c r="BYQ165" s="1135"/>
      <c r="BYR165" s="1135"/>
      <c r="BYS165" s="1135"/>
      <c r="BYT165" s="1135"/>
      <c r="BYU165" s="1135"/>
      <c r="BYV165" s="1135"/>
      <c r="BYW165" s="1135"/>
      <c r="BYX165" s="1135"/>
      <c r="BYY165" s="1135"/>
      <c r="BYZ165" s="1135"/>
      <c r="BZA165" s="1135"/>
      <c r="BZB165" s="1135"/>
      <c r="BZC165" s="1135"/>
      <c r="BZD165" s="1135"/>
      <c r="BZE165" s="1135"/>
      <c r="BZF165" s="1135"/>
      <c r="BZG165" s="1135"/>
      <c r="BZH165" s="1135"/>
      <c r="BZI165" s="1135"/>
      <c r="BZJ165" s="1135"/>
      <c r="BZK165" s="1135"/>
      <c r="BZL165" s="1135"/>
      <c r="BZM165" s="1135"/>
      <c r="BZN165" s="1135"/>
      <c r="BZO165" s="1135"/>
      <c r="BZP165" s="1135"/>
      <c r="BZQ165" s="1135"/>
      <c r="BZR165" s="1135"/>
      <c r="BZS165" s="1135"/>
      <c r="BZT165" s="1135"/>
      <c r="BZU165" s="1135"/>
      <c r="BZV165" s="1135"/>
      <c r="BZW165" s="1135"/>
      <c r="BZX165" s="1135"/>
      <c r="BZY165" s="1135"/>
      <c r="BZZ165" s="1135"/>
      <c r="CAA165" s="1135"/>
      <c r="CAB165" s="1135"/>
      <c r="CAC165" s="1135"/>
      <c r="CAD165" s="1135"/>
      <c r="CAE165" s="1135"/>
      <c r="CAF165" s="1135"/>
      <c r="CAG165" s="1135"/>
      <c r="CAH165" s="1135"/>
      <c r="CAI165" s="1135"/>
      <c r="CAJ165" s="1135"/>
      <c r="CAK165" s="1135"/>
      <c r="CAL165" s="1135"/>
      <c r="CAM165" s="1135"/>
      <c r="CAN165" s="1135"/>
      <c r="CAO165" s="1135"/>
      <c r="CAP165" s="1135"/>
      <c r="CAQ165" s="1135"/>
      <c r="CAR165" s="1135"/>
      <c r="CAS165" s="1135"/>
      <c r="CAT165" s="1135"/>
      <c r="CAU165" s="1135"/>
      <c r="CAV165" s="1135"/>
      <c r="CAW165" s="1135"/>
      <c r="CAX165" s="1135"/>
      <c r="CAY165" s="1135"/>
      <c r="CAZ165" s="1135"/>
      <c r="CBA165" s="1135"/>
      <c r="CBB165" s="1135"/>
      <c r="CBC165" s="1135"/>
      <c r="CBD165" s="1135"/>
      <c r="CBE165" s="1135"/>
      <c r="CBF165" s="1135"/>
      <c r="CBG165" s="1135"/>
      <c r="CBH165" s="1135"/>
      <c r="CBI165" s="1135"/>
      <c r="CBJ165" s="1135"/>
      <c r="CBK165" s="1135"/>
      <c r="CBL165" s="1135"/>
      <c r="CBM165" s="1135"/>
      <c r="CBN165" s="1135"/>
      <c r="CBO165" s="1135"/>
      <c r="CBP165" s="1135"/>
      <c r="CBQ165" s="1135"/>
      <c r="CBR165" s="1135"/>
      <c r="CBS165" s="1135"/>
      <c r="CBT165" s="1135"/>
      <c r="CBU165" s="1135"/>
      <c r="CBV165" s="1135"/>
      <c r="CBW165" s="1135"/>
      <c r="CBX165" s="1135"/>
      <c r="CBY165" s="1135"/>
      <c r="CBZ165" s="1135"/>
      <c r="CCA165" s="1135"/>
      <c r="CCB165" s="1135"/>
      <c r="CCC165" s="1135"/>
      <c r="CCD165" s="1135"/>
      <c r="CCE165" s="1135"/>
      <c r="CCF165" s="1135"/>
      <c r="CCG165" s="1135"/>
      <c r="CCH165" s="1135"/>
      <c r="CCI165" s="1135"/>
      <c r="CCJ165" s="1135"/>
      <c r="CCK165" s="1135"/>
      <c r="CCL165" s="1135"/>
      <c r="CCM165" s="1135"/>
      <c r="CCN165" s="1135"/>
      <c r="CCO165" s="1135"/>
      <c r="CCP165" s="1135"/>
      <c r="CCQ165" s="1135"/>
      <c r="CCR165" s="1135"/>
      <c r="CCS165" s="1135"/>
      <c r="CCT165" s="1135"/>
      <c r="CCU165" s="1135"/>
      <c r="CCV165" s="1135"/>
      <c r="CCW165" s="1135"/>
      <c r="CCX165" s="1135"/>
      <c r="CCY165" s="1135"/>
      <c r="CCZ165" s="1135"/>
      <c r="CDA165" s="1135"/>
      <c r="CDB165" s="1135"/>
      <c r="CDC165" s="1135"/>
      <c r="CDD165" s="1135"/>
      <c r="CDE165" s="1135"/>
      <c r="CDF165" s="1135"/>
      <c r="CDG165" s="1135"/>
      <c r="CDH165" s="1135"/>
      <c r="CDI165" s="1135"/>
      <c r="CDJ165" s="1135"/>
      <c r="CDK165" s="1135"/>
      <c r="CDL165" s="1135"/>
      <c r="CDM165" s="1135"/>
      <c r="CDN165" s="1135"/>
      <c r="CDO165" s="1135"/>
      <c r="CDP165" s="1135"/>
      <c r="CDQ165" s="1135"/>
      <c r="CDR165" s="1135"/>
      <c r="CDS165" s="1135"/>
      <c r="CDT165" s="1135"/>
      <c r="CDU165" s="1135"/>
      <c r="CDV165" s="1135"/>
      <c r="CDW165" s="1135"/>
      <c r="CDX165" s="1135"/>
      <c r="CDY165" s="1135"/>
      <c r="CDZ165" s="1135"/>
      <c r="CEA165" s="1135"/>
      <c r="CEB165" s="1135"/>
      <c r="CEC165" s="1135"/>
      <c r="CED165" s="1135"/>
      <c r="CEE165" s="1135"/>
      <c r="CEF165" s="1135"/>
      <c r="CEG165" s="1135"/>
      <c r="CEH165" s="1135"/>
      <c r="CEI165" s="1135"/>
      <c r="CEJ165" s="1135"/>
      <c r="CEK165" s="1135"/>
      <c r="CEL165" s="1135"/>
      <c r="CEM165" s="1135"/>
      <c r="CEN165" s="1135"/>
      <c r="CEO165" s="1135"/>
      <c r="CEP165" s="1135"/>
      <c r="CEQ165" s="1135"/>
      <c r="CER165" s="1135"/>
      <c r="CES165" s="1135"/>
      <c r="CET165" s="1135"/>
      <c r="CEU165" s="1135"/>
      <c r="CEV165" s="1135"/>
      <c r="CEW165" s="1135"/>
      <c r="CEX165" s="1135"/>
      <c r="CEY165" s="1135"/>
      <c r="CEZ165" s="1135"/>
      <c r="CFA165" s="1135"/>
      <c r="CFB165" s="1135"/>
      <c r="CFC165" s="1135"/>
      <c r="CFD165" s="1135"/>
      <c r="CFE165" s="1135"/>
      <c r="CFF165" s="1135"/>
      <c r="CFG165" s="1135"/>
      <c r="CFH165" s="1135"/>
      <c r="CFI165" s="1135"/>
      <c r="CFJ165" s="1135"/>
      <c r="CFK165" s="1135"/>
      <c r="CFL165" s="1135"/>
      <c r="CFM165" s="1135"/>
      <c r="CFN165" s="1135"/>
      <c r="CFO165" s="1135"/>
      <c r="CFP165" s="1135"/>
      <c r="CFQ165" s="1135"/>
      <c r="CFR165" s="1135"/>
      <c r="CFS165" s="1135"/>
      <c r="CFT165" s="1135"/>
      <c r="CFU165" s="1135"/>
      <c r="CFV165" s="1135"/>
      <c r="CFW165" s="1135"/>
      <c r="CFX165" s="1135"/>
      <c r="CFY165" s="1135"/>
      <c r="CFZ165" s="1135"/>
      <c r="CGA165" s="1135"/>
      <c r="CGB165" s="1135"/>
      <c r="CGC165" s="1135"/>
      <c r="CGD165" s="1135"/>
      <c r="CGE165" s="1135"/>
      <c r="CGF165" s="1135"/>
      <c r="CGG165" s="1135"/>
      <c r="CGH165" s="1135"/>
      <c r="CGI165" s="1135"/>
      <c r="CGJ165" s="1135"/>
      <c r="CGK165" s="1135"/>
      <c r="CGL165" s="1135"/>
      <c r="CGM165" s="1135"/>
      <c r="CGN165" s="1135"/>
      <c r="CGO165" s="1135"/>
      <c r="CGP165" s="1135"/>
      <c r="CGQ165" s="1135"/>
      <c r="CGR165" s="1135"/>
      <c r="CGS165" s="1135"/>
      <c r="CGT165" s="1135"/>
      <c r="CGU165" s="1135"/>
      <c r="CGV165" s="1135"/>
      <c r="CGW165" s="1135"/>
      <c r="CGX165" s="1135"/>
      <c r="CGY165" s="1135"/>
      <c r="CGZ165" s="1135"/>
      <c r="CHA165" s="1135"/>
      <c r="CHB165" s="1135"/>
      <c r="CHC165" s="1135"/>
      <c r="CHD165" s="1135"/>
      <c r="CHE165" s="1135"/>
      <c r="CHF165" s="1135"/>
      <c r="CHG165" s="1135"/>
      <c r="CHH165" s="1135"/>
      <c r="CHI165" s="1135"/>
      <c r="CHJ165" s="1135"/>
      <c r="CHK165" s="1135"/>
      <c r="CHL165" s="1135"/>
      <c r="CHM165" s="1135"/>
      <c r="CHN165" s="1135"/>
      <c r="CHO165" s="1135"/>
      <c r="CHP165" s="1135"/>
      <c r="CHQ165" s="1135"/>
      <c r="CHR165" s="1135"/>
      <c r="CHS165" s="1135"/>
      <c r="CHT165" s="1135"/>
      <c r="CHU165" s="1135"/>
      <c r="CHV165" s="1135"/>
      <c r="CHW165" s="1135"/>
      <c r="CHX165" s="1135"/>
      <c r="CHY165" s="1135"/>
      <c r="CHZ165" s="1135"/>
      <c r="CIA165" s="1135"/>
      <c r="CIB165" s="1135"/>
      <c r="CIC165" s="1135"/>
      <c r="CID165" s="1135"/>
      <c r="CIE165" s="1135"/>
      <c r="CIF165" s="1135"/>
      <c r="CIG165" s="1135"/>
      <c r="CIH165" s="1135"/>
      <c r="CII165" s="1135"/>
      <c r="CIJ165" s="1135"/>
      <c r="CIK165" s="1135"/>
      <c r="CIL165" s="1135"/>
      <c r="CIM165" s="1135"/>
      <c r="CIN165" s="1135"/>
      <c r="CIO165" s="1135"/>
      <c r="CIP165" s="1135"/>
      <c r="CIQ165" s="1135"/>
      <c r="CIR165" s="1135"/>
      <c r="CIS165" s="1135"/>
      <c r="CIT165" s="1135"/>
      <c r="CIU165" s="1135"/>
      <c r="CIV165" s="1135"/>
      <c r="CIW165" s="1135"/>
      <c r="CIX165" s="1135"/>
      <c r="CIY165" s="1135"/>
      <c r="CIZ165" s="1135"/>
      <c r="CJA165" s="1135"/>
      <c r="CJB165" s="1135"/>
      <c r="CJC165" s="1135"/>
      <c r="CJD165" s="1135"/>
      <c r="CJE165" s="1135"/>
      <c r="CJF165" s="1135"/>
      <c r="CJG165" s="1135"/>
      <c r="CJH165" s="1135"/>
      <c r="CJI165" s="1135"/>
      <c r="CJJ165" s="1135"/>
      <c r="CJK165" s="1135"/>
      <c r="CJL165" s="1135"/>
      <c r="CJM165" s="1135"/>
      <c r="CJN165" s="1135"/>
      <c r="CJO165" s="1135"/>
      <c r="CJP165" s="1135"/>
      <c r="CJQ165" s="1135"/>
      <c r="CJR165" s="1135"/>
      <c r="CJS165" s="1135"/>
      <c r="CJT165" s="1135"/>
      <c r="CJU165" s="1135"/>
      <c r="CJV165" s="1135"/>
      <c r="CJW165" s="1135"/>
      <c r="CJX165" s="1135"/>
      <c r="CJY165" s="1135"/>
      <c r="CJZ165" s="1135"/>
      <c r="CKA165" s="1135"/>
      <c r="CKB165" s="1135"/>
      <c r="CKC165" s="1135"/>
      <c r="CKD165" s="1135"/>
      <c r="CKE165" s="1135"/>
      <c r="CKF165" s="1135"/>
      <c r="CKG165" s="1135"/>
      <c r="CKH165" s="1135"/>
      <c r="CKI165" s="1135"/>
      <c r="CKJ165" s="1135"/>
      <c r="CKK165" s="1135"/>
      <c r="CKL165" s="1135"/>
      <c r="CKM165" s="1135"/>
      <c r="CKN165" s="1135"/>
      <c r="CKO165" s="1135"/>
      <c r="CKP165" s="1135"/>
      <c r="CKQ165" s="1135"/>
      <c r="CKR165" s="1135"/>
      <c r="CKS165" s="1135"/>
      <c r="CKT165" s="1135"/>
      <c r="CKU165" s="1135"/>
      <c r="CKV165" s="1135"/>
      <c r="CKW165" s="1135"/>
      <c r="CKX165" s="1135"/>
      <c r="CKY165" s="1135"/>
      <c r="CKZ165" s="1135"/>
      <c r="CLA165" s="1135"/>
      <c r="CLB165" s="1135"/>
      <c r="CLC165" s="1135"/>
      <c r="CLD165" s="1135"/>
      <c r="CLE165" s="1135"/>
      <c r="CLF165" s="1135"/>
      <c r="CLG165" s="1135"/>
      <c r="CLH165" s="1135"/>
      <c r="CLI165" s="1135"/>
      <c r="CLJ165" s="1135"/>
      <c r="CLK165" s="1135"/>
      <c r="CLL165" s="1135"/>
      <c r="CLM165" s="1135"/>
      <c r="CLN165" s="1135"/>
      <c r="CLO165" s="1135"/>
      <c r="CLP165" s="1135"/>
      <c r="CLQ165" s="1135"/>
      <c r="CLR165" s="1135"/>
      <c r="CLS165" s="1135"/>
      <c r="CLT165" s="1135"/>
      <c r="CLU165" s="1135"/>
      <c r="CLV165" s="1135"/>
      <c r="CLW165" s="1135"/>
      <c r="CLX165" s="1135"/>
      <c r="CLY165" s="1135"/>
      <c r="CLZ165" s="1135"/>
      <c r="CMA165" s="1135"/>
      <c r="CMB165" s="1135"/>
      <c r="CMC165" s="1135"/>
      <c r="CMD165" s="1135"/>
      <c r="CME165" s="1135"/>
      <c r="CMF165" s="1135"/>
      <c r="CMG165" s="1135"/>
      <c r="CMH165" s="1135"/>
      <c r="CMI165" s="1135"/>
      <c r="CMJ165" s="1135"/>
      <c r="CMK165" s="1135"/>
      <c r="CML165" s="1135"/>
      <c r="CMM165" s="1135"/>
      <c r="CMN165" s="1135"/>
      <c r="CMO165" s="1135"/>
      <c r="CMP165" s="1135"/>
      <c r="CMQ165" s="1135"/>
      <c r="CMR165" s="1135"/>
      <c r="CMS165" s="1135"/>
      <c r="CMT165" s="1135"/>
      <c r="CMU165" s="1135"/>
      <c r="CMV165" s="1135"/>
      <c r="CMW165" s="1135"/>
      <c r="CMX165" s="1135"/>
      <c r="CMY165" s="1135"/>
      <c r="CMZ165" s="1135"/>
      <c r="CNA165" s="1135"/>
      <c r="CNB165" s="1135"/>
      <c r="CNC165" s="1135"/>
      <c r="CND165" s="1135"/>
      <c r="CNE165" s="1135"/>
      <c r="CNF165" s="1135"/>
      <c r="CNG165" s="1135"/>
      <c r="CNH165" s="1135"/>
      <c r="CNI165" s="1135"/>
      <c r="CNJ165" s="1135"/>
      <c r="CNK165" s="1135"/>
      <c r="CNL165" s="1135"/>
      <c r="CNM165" s="1135"/>
      <c r="CNN165" s="1135"/>
      <c r="CNO165" s="1135"/>
      <c r="CNP165" s="1135"/>
      <c r="CNQ165" s="1135"/>
      <c r="CNR165" s="1135"/>
      <c r="CNS165" s="1135"/>
      <c r="CNT165" s="1135"/>
      <c r="CNU165" s="1135"/>
      <c r="CNV165" s="1135"/>
      <c r="CNW165" s="1135"/>
      <c r="CNX165" s="1135"/>
      <c r="CNY165" s="1135"/>
      <c r="CNZ165" s="1135"/>
      <c r="COA165" s="1135"/>
      <c r="COB165" s="1135"/>
      <c r="COC165" s="1135"/>
      <c r="COD165" s="1135"/>
      <c r="COE165" s="1135"/>
      <c r="COF165" s="1135"/>
      <c r="COG165" s="1135"/>
      <c r="COH165" s="1135"/>
      <c r="COI165" s="1135"/>
      <c r="COJ165" s="1135"/>
      <c r="COK165" s="1135"/>
      <c r="COL165" s="1135"/>
      <c r="COM165" s="1135"/>
      <c r="CON165" s="1135"/>
      <c r="COO165" s="1135"/>
      <c r="COP165" s="1135"/>
      <c r="COQ165" s="1135"/>
      <c r="COR165" s="1135"/>
      <c r="COS165" s="1135"/>
      <c r="COT165" s="1135"/>
      <c r="COU165" s="1135"/>
      <c r="COV165" s="1135"/>
      <c r="COW165" s="1135"/>
      <c r="COX165" s="1135"/>
      <c r="COY165" s="1135"/>
      <c r="COZ165" s="1135"/>
      <c r="CPA165" s="1135"/>
      <c r="CPB165" s="1135"/>
      <c r="CPC165" s="1135"/>
      <c r="CPD165" s="1135"/>
      <c r="CPE165" s="1135"/>
      <c r="CPF165" s="1135"/>
      <c r="CPG165" s="1135"/>
      <c r="CPH165" s="1135"/>
      <c r="CPI165" s="1135"/>
      <c r="CPJ165" s="1135"/>
      <c r="CPK165" s="1135"/>
      <c r="CPL165" s="1135"/>
      <c r="CPM165" s="1135"/>
      <c r="CPN165" s="1135"/>
      <c r="CPO165" s="1135"/>
      <c r="CPP165" s="1135"/>
      <c r="CPQ165" s="1135"/>
      <c r="CPR165" s="1135"/>
      <c r="CPS165" s="1135"/>
      <c r="CPT165" s="1135"/>
      <c r="CPU165" s="1135"/>
      <c r="CPV165" s="1135"/>
      <c r="CPW165" s="1135"/>
      <c r="CPX165" s="1135"/>
      <c r="CPY165" s="1135"/>
      <c r="CPZ165" s="1135"/>
      <c r="CQA165" s="1135"/>
      <c r="CQB165" s="1135"/>
      <c r="CQC165" s="1135"/>
      <c r="CQD165" s="1135"/>
      <c r="CQE165" s="1135"/>
      <c r="CQF165" s="1135"/>
      <c r="CQG165" s="1135"/>
      <c r="CQH165" s="1135"/>
      <c r="CQI165" s="1135"/>
      <c r="CQJ165" s="1135"/>
      <c r="CQK165" s="1135"/>
      <c r="CQL165" s="1135"/>
      <c r="CQM165" s="1135"/>
      <c r="CQN165" s="1135"/>
      <c r="CQO165" s="1135"/>
      <c r="CQP165" s="1135"/>
      <c r="CQQ165" s="1135"/>
      <c r="CQR165" s="1135"/>
      <c r="CQS165" s="1135"/>
      <c r="CQT165" s="1135"/>
      <c r="CQU165" s="1135"/>
      <c r="CQV165" s="1135"/>
      <c r="CQW165" s="1135"/>
      <c r="CQX165" s="1135"/>
      <c r="CQY165" s="1135"/>
      <c r="CQZ165" s="1135"/>
      <c r="CRA165" s="1135"/>
      <c r="CRB165" s="1135"/>
      <c r="CRC165" s="1135"/>
      <c r="CRD165" s="1135"/>
      <c r="CRE165" s="1135"/>
      <c r="CRF165" s="1135"/>
      <c r="CRG165" s="1135"/>
      <c r="CRH165" s="1135"/>
      <c r="CRI165" s="1135"/>
      <c r="CRJ165" s="1135"/>
      <c r="CRK165" s="1135"/>
      <c r="CRL165" s="1135"/>
      <c r="CRM165" s="1135"/>
      <c r="CRN165" s="1135"/>
      <c r="CRO165" s="1135"/>
      <c r="CRP165" s="1135"/>
      <c r="CRQ165" s="1135"/>
      <c r="CRR165" s="1135"/>
      <c r="CRS165" s="1135"/>
      <c r="CRT165" s="1135"/>
      <c r="CRU165" s="1135"/>
      <c r="CRV165" s="1135"/>
      <c r="CRW165" s="1135"/>
      <c r="CRX165" s="1135"/>
      <c r="CRY165" s="1135"/>
      <c r="CRZ165" s="1135"/>
      <c r="CSA165" s="1135"/>
      <c r="CSB165" s="1135"/>
      <c r="CSC165" s="1135"/>
      <c r="CSD165" s="1135"/>
      <c r="CSE165" s="1135"/>
      <c r="CSF165" s="1135"/>
      <c r="CSG165" s="1135"/>
      <c r="CSH165" s="1135"/>
      <c r="CSI165" s="1135"/>
      <c r="CSJ165" s="1135"/>
      <c r="CSK165" s="1135"/>
      <c r="CSL165" s="1135"/>
      <c r="CSM165" s="1135"/>
      <c r="CSN165" s="1135"/>
      <c r="CSO165" s="1135"/>
      <c r="CSP165" s="1135"/>
      <c r="CSQ165" s="1135"/>
      <c r="CSR165" s="1135"/>
      <c r="CSS165" s="1135"/>
      <c r="CST165" s="1135"/>
      <c r="CSU165" s="1135"/>
      <c r="CSV165" s="1135"/>
      <c r="CSW165" s="1135"/>
      <c r="CSX165" s="1135"/>
      <c r="CSY165" s="1135"/>
      <c r="CSZ165" s="1135"/>
      <c r="CTA165" s="1135"/>
      <c r="CTB165" s="1135"/>
      <c r="CTC165" s="1135"/>
      <c r="CTD165" s="1135"/>
      <c r="CTE165" s="1135"/>
      <c r="CTF165" s="1135"/>
      <c r="CTG165" s="1135"/>
      <c r="CTH165" s="1135"/>
      <c r="CTI165" s="1135"/>
      <c r="CTJ165" s="1135"/>
      <c r="CTK165" s="1135"/>
      <c r="CTL165" s="1135"/>
      <c r="CTM165" s="1135"/>
      <c r="CTN165" s="1135"/>
      <c r="CTO165" s="1135"/>
      <c r="CTP165" s="1135"/>
      <c r="CTQ165" s="1135"/>
      <c r="CTR165" s="1135"/>
      <c r="CTS165" s="1135"/>
      <c r="CTT165" s="1135"/>
      <c r="CTU165" s="1135"/>
      <c r="CTV165" s="1135"/>
      <c r="CTW165" s="1135"/>
      <c r="CTX165" s="1135"/>
      <c r="CTY165" s="1135"/>
      <c r="CTZ165" s="1135"/>
      <c r="CUA165" s="1135"/>
      <c r="CUB165" s="1135"/>
      <c r="CUC165" s="1135"/>
      <c r="CUD165" s="1135"/>
      <c r="CUE165" s="1135"/>
      <c r="CUF165" s="1135"/>
      <c r="CUG165" s="1135"/>
      <c r="CUH165" s="1135"/>
      <c r="CUI165" s="1135"/>
      <c r="CUJ165" s="1135"/>
      <c r="CUK165" s="1135"/>
      <c r="CUL165" s="1135"/>
      <c r="CUM165" s="1135"/>
      <c r="CUN165" s="1135"/>
      <c r="CUO165" s="1135"/>
      <c r="CUP165" s="1135"/>
      <c r="CUQ165" s="1135"/>
      <c r="CUR165" s="1135"/>
      <c r="CUS165" s="1135"/>
      <c r="CUT165" s="1135"/>
      <c r="CUU165" s="1135"/>
      <c r="CUV165" s="1135"/>
      <c r="CUW165" s="1135"/>
      <c r="CUX165" s="1135"/>
      <c r="CUY165" s="1135"/>
      <c r="CUZ165" s="1135"/>
      <c r="CVA165" s="1135"/>
      <c r="CVB165" s="1135"/>
      <c r="CVC165" s="1135"/>
      <c r="CVD165" s="1135"/>
      <c r="CVE165" s="1135"/>
      <c r="CVF165" s="1135"/>
      <c r="CVG165" s="1135"/>
      <c r="CVH165" s="1135"/>
      <c r="CVI165" s="1135"/>
      <c r="CVJ165" s="1135"/>
      <c r="CVK165" s="1135"/>
      <c r="CVL165" s="1135"/>
      <c r="CVM165" s="1135"/>
      <c r="CVN165" s="1135"/>
      <c r="CVO165" s="1135"/>
      <c r="CVP165" s="1135"/>
      <c r="CVQ165" s="1135"/>
      <c r="CVR165" s="1135"/>
      <c r="CVS165" s="1135"/>
      <c r="CVT165" s="1135"/>
      <c r="CVU165" s="1135"/>
      <c r="CVV165" s="1135"/>
      <c r="CVW165" s="1135"/>
      <c r="CVX165" s="1135"/>
      <c r="CVY165" s="1135"/>
      <c r="CVZ165" s="1135"/>
      <c r="CWA165" s="1135"/>
      <c r="CWB165" s="1135"/>
      <c r="CWC165" s="1135"/>
      <c r="CWD165" s="1135"/>
      <c r="CWE165" s="1135"/>
      <c r="CWF165" s="1135"/>
      <c r="CWG165" s="1135"/>
      <c r="CWH165" s="1135"/>
      <c r="CWI165" s="1135"/>
      <c r="CWJ165" s="1135"/>
      <c r="CWK165" s="1135"/>
      <c r="CWL165" s="1135"/>
      <c r="CWM165" s="1135"/>
      <c r="CWN165" s="1135"/>
      <c r="CWO165" s="1135"/>
      <c r="CWP165" s="1135"/>
      <c r="CWQ165" s="1135"/>
      <c r="CWR165" s="1135"/>
      <c r="CWS165" s="1135"/>
      <c r="CWT165" s="1135"/>
      <c r="CWU165" s="1135"/>
      <c r="CWV165" s="1135"/>
      <c r="CWW165" s="1135"/>
      <c r="CWX165" s="1135"/>
      <c r="CWY165" s="1135"/>
      <c r="CWZ165" s="1135"/>
      <c r="CXA165" s="1135"/>
      <c r="CXB165" s="1135"/>
      <c r="CXC165" s="1135"/>
      <c r="CXD165" s="1135"/>
      <c r="CXE165" s="1135"/>
      <c r="CXF165" s="1135"/>
      <c r="CXG165" s="1135"/>
      <c r="CXH165" s="1135"/>
      <c r="CXI165" s="1135"/>
      <c r="CXJ165" s="1135"/>
      <c r="CXK165" s="1135"/>
      <c r="CXL165" s="1135"/>
      <c r="CXM165" s="1135"/>
      <c r="CXN165" s="1135"/>
      <c r="CXO165" s="1135"/>
      <c r="CXP165" s="1135"/>
      <c r="CXQ165" s="1135"/>
      <c r="CXR165" s="1135"/>
      <c r="CXS165" s="1135"/>
      <c r="CXT165" s="1135"/>
      <c r="CXU165" s="1135"/>
      <c r="CXV165" s="1135"/>
      <c r="CXW165" s="1135"/>
      <c r="CXX165" s="1135"/>
      <c r="CXY165" s="1135"/>
      <c r="CXZ165" s="1135"/>
      <c r="CYA165" s="1135"/>
      <c r="CYB165" s="1135"/>
      <c r="CYC165" s="1135"/>
      <c r="CYD165" s="1135"/>
      <c r="CYE165" s="1135"/>
      <c r="CYF165" s="1135"/>
      <c r="CYG165" s="1135"/>
      <c r="CYH165" s="1135"/>
      <c r="CYI165" s="1135"/>
      <c r="CYJ165" s="1135"/>
      <c r="CYK165" s="1135"/>
      <c r="CYL165" s="1135"/>
      <c r="CYM165" s="1135"/>
      <c r="CYN165" s="1135"/>
      <c r="CYO165" s="1135"/>
      <c r="CYP165" s="1135"/>
      <c r="CYQ165" s="1135"/>
      <c r="CYR165" s="1135"/>
      <c r="CYS165" s="1135"/>
      <c r="CYT165" s="1135"/>
      <c r="CYU165" s="1135"/>
      <c r="CYV165" s="1135"/>
      <c r="CYW165" s="1135"/>
      <c r="CYX165" s="1135"/>
      <c r="CYY165" s="1135"/>
      <c r="CYZ165" s="1135"/>
      <c r="CZA165" s="1135"/>
      <c r="CZB165" s="1135"/>
      <c r="CZC165" s="1135"/>
      <c r="CZD165" s="1135"/>
      <c r="CZE165" s="1135"/>
      <c r="CZF165" s="1135"/>
      <c r="CZG165" s="1135"/>
      <c r="CZH165" s="1135"/>
      <c r="CZI165" s="1135"/>
      <c r="CZJ165" s="1135"/>
      <c r="CZK165" s="1135"/>
      <c r="CZL165" s="1135"/>
      <c r="CZM165" s="1135"/>
      <c r="CZN165" s="1135"/>
      <c r="CZO165" s="1135"/>
      <c r="CZP165" s="1135"/>
      <c r="CZQ165" s="1135"/>
      <c r="CZR165" s="1135"/>
      <c r="CZS165" s="1135"/>
      <c r="CZT165" s="1135"/>
      <c r="CZU165" s="1135"/>
      <c r="CZV165" s="1135"/>
      <c r="CZW165" s="1135"/>
      <c r="CZX165" s="1135"/>
      <c r="CZY165" s="1135"/>
      <c r="CZZ165" s="1135"/>
      <c r="DAA165" s="1135"/>
      <c r="DAB165" s="1135"/>
      <c r="DAC165" s="1135"/>
      <c r="DAD165" s="1135"/>
      <c r="DAE165" s="1135"/>
      <c r="DAF165" s="1135"/>
      <c r="DAG165" s="1135"/>
      <c r="DAH165" s="1135"/>
      <c r="DAI165" s="1135"/>
      <c r="DAJ165" s="1135"/>
      <c r="DAK165" s="1135"/>
      <c r="DAL165" s="1135"/>
      <c r="DAM165" s="1135"/>
      <c r="DAN165" s="1135"/>
      <c r="DAO165" s="1135"/>
      <c r="DAP165" s="1135"/>
      <c r="DAQ165" s="1135"/>
      <c r="DAR165" s="1135"/>
      <c r="DAS165" s="1135"/>
      <c r="DAT165" s="1135"/>
      <c r="DAU165" s="1135"/>
      <c r="DAV165" s="1135"/>
      <c r="DAW165" s="1135"/>
      <c r="DAX165" s="1135"/>
      <c r="DAY165" s="1135"/>
      <c r="DAZ165" s="1135"/>
      <c r="DBA165" s="1135"/>
      <c r="DBB165" s="1135"/>
      <c r="DBC165" s="1135"/>
      <c r="DBD165" s="1135"/>
      <c r="DBE165" s="1135"/>
      <c r="DBF165" s="1135"/>
      <c r="DBG165" s="1135"/>
      <c r="DBH165" s="1135"/>
      <c r="DBI165" s="1135"/>
      <c r="DBJ165" s="1135"/>
      <c r="DBK165" s="1135"/>
      <c r="DBL165" s="1135"/>
      <c r="DBM165" s="1135"/>
      <c r="DBN165" s="1135"/>
      <c r="DBO165" s="1135"/>
      <c r="DBP165" s="1135"/>
      <c r="DBQ165" s="1135"/>
      <c r="DBR165" s="1135"/>
      <c r="DBS165" s="1135"/>
      <c r="DBT165" s="1135"/>
      <c r="DBU165" s="1135"/>
      <c r="DBV165" s="1135"/>
      <c r="DBW165" s="1135"/>
      <c r="DBX165" s="1135"/>
      <c r="DBY165" s="1135"/>
      <c r="DBZ165" s="1135"/>
      <c r="DCA165" s="1135"/>
      <c r="DCB165" s="1135"/>
      <c r="DCC165" s="1135"/>
      <c r="DCD165" s="1135"/>
      <c r="DCE165" s="1135"/>
      <c r="DCF165" s="1135"/>
      <c r="DCG165" s="1135"/>
      <c r="DCH165" s="1135"/>
      <c r="DCI165" s="1135"/>
      <c r="DCJ165" s="1135"/>
      <c r="DCK165" s="1135"/>
      <c r="DCL165" s="1135"/>
      <c r="DCM165" s="1135"/>
      <c r="DCN165" s="1135"/>
      <c r="DCO165" s="1135"/>
      <c r="DCP165" s="1135"/>
      <c r="DCQ165" s="1135"/>
      <c r="DCR165" s="1135"/>
      <c r="DCS165" s="1135"/>
      <c r="DCT165" s="1135"/>
      <c r="DCU165" s="1135"/>
      <c r="DCV165" s="1135"/>
      <c r="DCW165" s="1135"/>
      <c r="DCX165" s="1135"/>
      <c r="DCY165" s="1135"/>
      <c r="DCZ165" s="1135"/>
      <c r="DDA165" s="1135"/>
      <c r="DDB165" s="1135"/>
      <c r="DDC165" s="1135"/>
      <c r="DDD165" s="1135"/>
      <c r="DDE165" s="1135"/>
      <c r="DDF165" s="1135"/>
      <c r="DDG165" s="1135"/>
      <c r="DDH165" s="1135"/>
      <c r="DDI165" s="1135"/>
      <c r="DDJ165" s="1135"/>
      <c r="DDK165" s="1135"/>
      <c r="DDL165" s="1135"/>
      <c r="DDM165" s="1135"/>
      <c r="DDN165" s="1135"/>
      <c r="DDO165" s="1135"/>
      <c r="DDP165" s="1135"/>
      <c r="DDQ165" s="1135"/>
      <c r="DDR165" s="1135"/>
      <c r="DDS165" s="1135"/>
      <c r="DDT165" s="1135"/>
      <c r="DDU165" s="1135"/>
      <c r="DDV165" s="1135"/>
      <c r="DDW165" s="1135"/>
      <c r="DDX165" s="1135"/>
      <c r="DDY165" s="1135"/>
      <c r="DDZ165" s="1135"/>
      <c r="DEA165" s="1135"/>
      <c r="DEB165" s="1135"/>
      <c r="DEC165" s="1135"/>
      <c r="DED165" s="1135"/>
      <c r="DEE165" s="1135"/>
      <c r="DEF165" s="1135"/>
      <c r="DEG165" s="1135"/>
      <c r="DEH165" s="1135"/>
      <c r="DEI165" s="1135"/>
      <c r="DEJ165" s="1135"/>
      <c r="DEK165" s="1135"/>
      <c r="DEL165" s="1135"/>
      <c r="DEM165" s="1135"/>
      <c r="DEN165" s="1135"/>
      <c r="DEO165" s="1135"/>
      <c r="DEP165" s="1135"/>
      <c r="DEQ165" s="1135"/>
      <c r="DER165" s="1135"/>
      <c r="DES165" s="1135"/>
      <c r="DET165" s="1135"/>
      <c r="DEU165" s="1135"/>
      <c r="DEV165" s="1135"/>
      <c r="DEW165" s="1135"/>
      <c r="DEX165" s="1135"/>
      <c r="DEY165" s="1135"/>
      <c r="DEZ165" s="1135"/>
      <c r="DFA165" s="1135"/>
      <c r="DFB165" s="1135"/>
      <c r="DFC165" s="1135"/>
      <c r="DFD165" s="1135"/>
      <c r="DFE165" s="1135"/>
      <c r="DFF165" s="1135"/>
      <c r="DFG165" s="1135"/>
      <c r="DFH165" s="1135"/>
      <c r="DFI165" s="1135"/>
      <c r="DFJ165" s="1135"/>
      <c r="DFK165" s="1135"/>
      <c r="DFL165" s="1135"/>
      <c r="DFM165" s="1135"/>
      <c r="DFN165" s="1135"/>
      <c r="DFO165" s="1135"/>
      <c r="DFP165" s="1135"/>
      <c r="DFQ165" s="1135"/>
      <c r="DFR165" s="1135"/>
      <c r="DFS165" s="1135"/>
      <c r="DFT165" s="1135"/>
      <c r="DFU165" s="1135"/>
      <c r="DFV165" s="1135"/>
      <c r="DFW165" s="1135"/>
      <c r="DFX165" s="1135"/>
      <c r="DFY165" s="1135"/>
      <c r="DFZ165" s="1135"/>
      <c r="DGA165" s="1135"/>
      <c r="DGB165" s="1135"/>
      <c r="DGC165" s="1135"/>
      <c r="DGD165" s="1135"/>
      <c r="DGE165" s="1135"/>
      <c r="DGF165" s="1135"/>
      <c r="DGG165" s="1135"/>
      <c r="DGH165" s="1135"/>
      <c r="DGI165" s="1135"/>
      <c r="DGJ165" s="1135"/>
      <c r="DGK165" s="1135"/>
      <c r="DGL165" s="1135"/>
      <c r="DGM165" s="1135"/>
      <c r="DGN165" s="1135"/>
      <c r="DGO165" s="1135"/>
      <c r="DGP165" s="1135"/>
      <c r="DGQ165" s="1135"/>
      <c r="DGR165" s="1135"/>
      <c r="DGS165" s="1135"/>
      <c r="DGT165" s="1135"/>
      <c r="DGU165" s="1135"/>
      <c r="DGV165" s="1135"/>
      <c r="DGW165" s="1135"/>
      <c r="DGX165" s="1135"/>
      <c r="DGY165" s="1135"/>
      <c r="DGZ165" s="1135"/>
      <c r="DHA165" s="1135"/>
      <c r="DHB165" s="1135"/>
      <c r="DHC165" s="1135"/>
      <c r="DHD165" s="1135"/>
      <c r="DHE165" s="1135"/>
      <c r="DHF165" s="1135"/>
      <c r="DHG165" s="1135"/>
      <c r="DHH165" s="1135"/>
      <c r="DHI165" s="1135"/>
      <c r="DHJ165" s="1135"/>
      <c r="DHK165" s="1135"/>
      <c r="DHL165" s="1135"/>
      <c r="DHM165" s="1135"/>
      <c r="DHN165" s="1135"/>
      <c r="DHO165" s="1135"/>
      <c r="DHP165" s="1135"/>
      <c r="DHQ165" s="1135"/>
      <c r="DHR165" s="1135"/>
      <c r="DHS165" s="1135"/>
      <c r="DHT165" s="1135"/>
      <c r="DHU165" s="1135"/>
      <c r="DHV165" s="1135"/>
      <c r="DHW165" s="1135"/>
      <c r="DHX165" s="1135"/>
      <c r="DHY165" s="1135"/>
      <c r="DHZ165" s="1135"/>
      <c r="DIA165" s="1135"/>
      <c r="DIB165" s="1135"/>
      <c r="DIC165" s="1135"/>
      <c r="DID165" s="1135"/>
      <c r="DIE165" s="1135"/>
      <c r="DIF165" s="1135"/>
      <c r="DIG165" s="1135"/>
      <c r="DIH165" s="1135"/>
      <c r="DII165" s="1135"/>
      <c r="DIJ165" s="1135"/>
      <c r="DIK165" s="1135"/>
      <c r="DIL165" s="1135"/>
      <c r="DIM165" s="1135"/>
      <c r="DIN165" s="1135"/>
      <c r="DIO165" s="1135"/>
      <c r="DIP165" s="1135"/>
      <c r="DIQ165" s="1135"/>
      <c r="DIR165" s="1135"/>
      <c r="DIS165" s="1135"/>
      <c r="DIT165" s="1135"/>
      <c r="DIU165" s="1135"/>
      <c r="DIV165" s="1135"/>
      <c r="DIW165" s="1135"/>
      <c r="DIX165" s="1135"/>
      <c r="DIY165" s="1135"/>
      <c r="DIZ165" s="1135"/>
      <c r="DJA165" s="1135"/>
      <c r="DJB165" s="1135"/>
      <c r="DJC165" s="1135"/>
      <c r="DJD165" s="1135"/>
      <c r="DJE165" s="1135"/>
      <c r="DJF165" s="1135"/>
      <c r="DJG165" s="1135"/>
      <c r="DJH165" s="1135"/>
      <c r="DJI165" s="1135"/>
      <c r="DJJ165" s="1135"/>
      <c r="DJK165" s="1135"/>
      <c r="DJL165" s="1135"/>
      <c r="DJM165" s="1135"/>
      <c r="DJN165" s="1135"/>
      <c r="DJO165" s="1135"/>
      <c r="DJP165" s="1135"/>
      <c r="DJQ165" s="1135"/>
      <c r="DJR165" s="1135"/>
      <c r="DJS165" s="1135"/>
      <c r="DJT165" s="1135"/>
      <c r="DJU165" s="1135"/>
      <c r="DJV165" s="1135"/>
      <c r="DJW165" s="1135"/>
      <c r="DJX165" s="1135"/>
      <c r="DJY165" s="1135"/>
      <c r="DJZ165" s="1135"/>
      <c r="DKA165" s="1135"/>
      <c r="DKB165" s="1135"/>
      <c r="DKC165" s="1135"/>
      <c r="DKD165" s="1135"/>
      <c r="DKE165" s="1135"/>
      <c r="DKF165" s="1135"/>
      <c r="DKG165" s="1135"/>
      <c r="DKH165" s="1135"/>
      <c r="DKI165" s="1135"/>
      <c r="DKJ165" s="1135"/>
      <c r="DKK165" s="1135"/>
      <c r="DKL165" s="1135"/>
      <c r="DKM165" s="1135"/>
      <c r="DKN165" s="1135"/>
      <c r="DKO165" s="1135"/>
      <c r="DKP165" s="1135"/>
      <c r="DKQ165" s="1135"/>
      <c r="DKR165" s="1135"/>
      <c r="DKS165" s="1135"/>
      <c r="DKT165" s="1135"/>
      <c r="DKU165" s="1135"/>
      <c r="DKV165" s="1135"/>
      <c r="DKW165" s="1135"/>
      <c r="DKX165" s="1135"/>
      <c r="DKY165" s="1135"/>
      <c r="DKZ165" s="1135"/>
      <c r="DLA165" s="1135"/>
      <c r="DLB165" s="1135"/>
      <c r="DLC165" s="1135"/>
      <c r="DLD165" s="1135"/>
      <c r="DLE165" s="1135"/>
      <c r="DLF165" s="1135"/>
      <c r="DLG165" s="1135"/>
      <c r="DLH165" s="1135"/>
      <c r="DLI165" s="1135"/>
      <c r="DLJ165" s="1135"/>
      <c r="DLK165" s="1135"/>
      <c r="DLL165" s="1135"/>
      <c r="DLM165" s="1135"/>
      <c r="DLN165" s="1135"/>
      <c r="DLO165" s="1135"/>
      <c r="DLP165" s="1135"/>
      <c r="DLQ165" s="1135"/>
      <c r="DLR165" s="1135"/>
      <c r="DLS165" s="1135"/>
      <c r="DLT165" s="1135"/>
      <c r="DLU165" s="1135"/>
      <c r="DLV165" s="1135"/>
      <c r="DLW165" s="1135"/>
      <c r="DLX165" s="1135"/>
      <c r="DLY165" s="1135"/>
      <c r="DLZ165" s="1135"/>
      <c r="DMA165" s="1135"/>
      <c r="DMB165" s="1135"/>
      <c r="DMC165" s="1135"/>
      <c r="DMD165" s="1135"/>
      <c r="DME165" s="1135"/>
      <c r="DMF165" s="1135"/>
      <c r="DMG165" s="1135"/>
      <c r="DMH165" s="1135"/>
      <c r="DMI165" s="1135"/>
      <c r="DMJ165" s="1135"/>
      <c r="DMK165" s="1135"/>
      <c r="DML165" s="1135"/>
      <c r="DMM165" s="1135"/>
      <c r="DMN165" s="1135"/>
      <c r="DMO165" s="1135"/>
      <c r="DMP165" s="1135"/>
      <c r="DMQ165" s="1135"/>
      <c r="DMR165" s="1135"/>
      <c r="DMS165" s="1135"/>
      <c r="DMT165" s="1135"/>
      <c r="DMU165" s="1135"/>
      <c r="DMV165" s="1135"/>
      <c r="DMW165" s="1135"/>
      <c r="DMX165" s="1135"/>
      <c r="DMY165" s="1135"/>
      <c r="DMZ165" s="1135"/>
      <c r="DNA165" s="1135"/>
      <c r="DNB165" s="1135"/>
      <c r="DNC165" s="1135"/>
      <c r="DND165" s="1135"/>
      <c r="DNE165" s="1135"/>
      <c r="DNF165" s="1135"/>
      <c r="DNG165" s="1135"/>
      <c r="DNH165" s="1135"/>
      <c r="DNI165" s="1135"/>
      <c r="DNJ165" s="1135"/>
      <c r="DNK165" s="1135"/>
      <c r="DNL165" s="1135"/>
      <c r="DNM165" s="1135"/>
      <c r="DNN165" s="1135"/>
      <c r="DNO165" s="1135"/>
      <c r="DNP165" s="1135"/>
      <c r="DNQ165" s="1135"/>
      <c r="DNR165" s="1135"/>
      <c r="DNS165" s="1135"/>
      <c r="DNT165" s="1135"/>
      <c r="DNU165" s="1135"/>
      <c r="DNV165" s="1135"/>
      <c r="DNW165" s="1135"/>
      <c r="DNX165" s="1135"/>
      <c r="DNY165" s="1135"/>
      <c r="DNZ165" s="1135"/>
      <c r="DOA165" s="1135"/>
      <c r="DOB165" s="1135"/>
      <c r="DOC165" s="1135"/>
      <c r="DOD165" s="1135"/>
      <c r="DOE165" s="1135"/>
      <c r="DOF165" s="1135"/>
      <c r="DOG165" s="1135"/>
      <c r="DOH165" s="1135"/>
      <c r="DOI165" s="1135"/>
      <c r="DOJ165" s="1135"/>
      <c r="DOK165" s="1135"/>
      <c r="DOL165" s="1135"/>
      <c r="DOM165" s="1135"/>
      <c r="DON165" s="1135"/>
      <c r="DOO165" s="1135"/>
      <c r="DOP165" s="1135"/>
      <c r="DOQ165" s="1135"/>
      <c r="DOR165" s="1135"/>
      <c r="DOS165" s="1135"/>
      <c r="DOT165" s="1135"/>
      <c r="DOU165" s="1135"/>
      <c r="DOV165" s="1135"/>
      <c r="DOW165" s="1135"/>
      <c r="DOX165" s="1135"/>
      <c r="DOY165" s="1135"/>
      <c r="DOZ165" s="1135"/>
      <c r="DPA165" s="1135"/>
      <c r="DPB165" s="1135"/>
      <c r="DPC165" s="1135"/>
      <c r="DPD165" s="1135"/>
      <c r="DPE165" s="1135"/>
      <c r="DPF165" s="1135"/>
      <c r="DPG165" s="1135"/>
      <c r="DPH165" s="1135"/>
      <c r="DPI165" s="1135"/>
      <c r="DPJ165" s="1135"/>
      <c r="DPK165" s="1135"/>
      <c r="DPL165" s="1135"/>
      <c r="DPM165" s="1135"/>
      <c r="DPN165" s="1135"/>
      <c r="DPO165" s="1135"/>
      <c r="DPP165" s="1135"/>
      <c r="DPQ165" s="1135"/>
      <c r="DPR165" s="1135"/>
      <c r="DPS165" s="1135"/>
      <c r="DPT165" s="1135"/>
      <c r="DPU165" s="1135"/>
      <c r="DPV165" s="1135"/>
      <c r="DPW165" s="1135"/>
      <c r="DPX165" s="1135"/>
      <c r="DPY165" s="1135"/>
      <c r="DPZ165" s="1135"/>
      <c r="DQA165" s="1135"/>
      <c r="DQB165" s="1135"/>
      <c r="DQC165" s="1135"/>
      <c r="DQD165" s="1135"/>
      <c r="DQE165" s="1135"/>
      <c r="DQF165" s="1135"/>
      <c r="DQG165" s="1135"/>
      <c r="DQH165" s="1135"/>
      <c r="DQI165" s="1135"/>
      <c r="DQJ165" s="1135"/>
      <c r="DQK165" s="1135"/>
      <c r="DQL165" s="1135"/>
      <c r="DQM165" s="1135"/>
      <c r="DQN165" s="1135"/>
      <c r="DQO165" s="1135"/>
      <c r="DQP165" s="1135"/>
      <c r="DQQ165" s="1135"/>
      <c r="DQR165" s="1135"/>
      <c r="DQS165" s="1135"/>
      <c r="DQT165" s="1135"/>
      <c r="DQU165" s="1135"/>
      <c r="DQV165" s="1135"/>
      <c r="DQW165" s="1135"/>
      <c r="DQX165" s="1135"/>
      <c r="DQY165" s="1135"/>
      <c r="DQZ165" s="1135"/>
      <c r="DRA165" s="1135"/>
      <c r="DRB165" s="1135"/>
      <c r="DRC165" s="1135"/>
      <c r="DRD165" s="1135"/>
      <c r="DRE165" s="1135"/>
      <c r="DRF165" s="1135"/>
      <c r="DRG165" s="1135"/>
      <c r="DRH165" s="1135"/>
      <c r="DRI165" s="1135"/>
      <c r="DRJ165" s="1135"/>
      <c r="DRK165" s="1135"/>
      <c r="DRL165" s="1135"/>
      <c r="DRM165" s="1135"/>
      <c r="DRN165" s="1135"/>
      <c r="DRO165" s="1135"/>
      <c r="DRP165" s="1135"/>
      <c r="DRQ165" s="1135"/>
      <c r="DRR165" s="1135"/>
      <c r="DRS165" s="1135"/>
      <c r="DRT165" s="1135"/>
      <c r="DRU165" s="1135"/>
      <c r="DRV165" s="1135"/>
      <c r="DRW165" s="1135"/>
      <c r="DRX165" s="1135"/>
      <c r="DRY165" s="1135"/>
      <c r="DRZ165" s="1135"/>
      <c r="DSA165" s="1135"/>
      <c r="DSB165" s="1135"/>
      <c r="DSC165" s="1135"/>
      <c r="DSD165" s="1135"/>
      <c r="DSE165" s="1135"/>
      <c r="DSF165" s="1135"/>
      <c r="DSG165" s="1135"/>
      <c r="DSH165" s="1135"/>
      <c r="DSI165" s="1135"/>
      <c r="DSJ165" s="1135"/>
      <c r="DSK165" s="1135"/>
      <c r="DSL165" s="1135"/>
      <c r="DSM165" s="1135"/>
      <c r="DSN165" s="1135"/>
      <c r="DSO165" s="1135"/>
      <c r="DSP165" s="1135"/>
      <c r="DSQ165" s="1135"/>
      <c r="DSR165" s="1135"/>
      <c r="DSS165" s="1135"/>
      <c r="DST165" s="1135"/>
      <c r="DSU165" s="1135"/>
      <c r="DSV165" s="1135"/>
      <c r="DSW165" s="1135"/>
      <c r="DSX165" s="1135"/>
      <c r="DSY165" s="1135"/>
      <c r="DSZ165" s="1135"/>
      <c r="DTA165" s="1135"/>
      <c r="DTB165" s="1135"/>
      <c r="DTC165" s="1135"/>
      <c r="DTD165" s="1135"/>
      <c r="DTE165" s="1135"/>
      <c r="DTF165" s="1135"/>
      <c r="DTG165" s="1135"/>
      <c r="DTH165" s="1135"/>
      <c r="DTI165" s="1135"/>
      <c r="DTJ165" s="1135"/>
      <c r="DTK165" s="1135"/>
      <c r="DTL165" s="1135"/>
      <c r="DTM165" s="1135"/>
      <c r="DTN165" s="1135"/>
      <c r="DTO165" s="1135"/>
      <c r="DTP165" s="1135"/>
      <c r="DTQ165" s="1135"/>
      <c r="DTR165" s="1135"/>
      <c r="DTS165" s="1135"/>
      <c r="DTT165" s="1135"/>
      <c r="DTU165" s="1135"/>
      <c r="DTV165" s="1135"/>
      <c r="DTW165" s="1135"/>
      <c r="DTX165" s="1135"/>
      <c r="DTY165" s="1135"/>
      <c r="DTZ165" s="1135"/>
      <c r="DUA165" s="1135"/>
      <c r="DUB165" s="1135"/>
      <c r="DUC165" s="1135"/>
      <c r="DUD165" s="1135"/>
      <c r="DUE165" s="1135"/>
      <c r="DUF165" s="1135"/>
      <c r="DUG165" s="1135"/>
      <c r="DUH165" s="1135"/>
      <c r="DUI165" s="1135"/>
      <c r="DUJ165" s="1135"/>
      <c r="DUK165" s="1135"/>
      <c r="DUL165" s="1135"/>
      <c r="DUM165" s="1135"/>
      <c r="DUN165" s="1135"/>
      <c r="DUO165" s="1135"/>
      <c r="DUP165" s="1135"/>
      <c r="DUQ165" s="1135"/>
      <c r="DUR165" s="1135"/>
      <c r="DUS165" s="1135"/>
      <c r="DUT165" s="1135"/>
      <c r="DUU165" s="1135"/>
      <c r="DUV165" s="1135"/>
      <c r="DUW165" s="1135"/>
      <c r="DUX165" s="1135"/>
      <c r="DUY165" s="1135"/>
      <c r="DUZ165" s="1135"/>
      <c r="DVA165" s="1135"/>
      <c r="DVB165" s="1135"/>
      <c r="DVC165" s="1135"/>
      <c r="DVD165" s="1135"/>
      <c r="DVE165" s="1135"/>
      <c r="DVF165" s="1135"/>
      <c r="DVG165" s="1135"/>
      <c r="DVH165" s="1135"/>
      <c r="DVI165" s="1135"/>
      <c r="DVJ165" s="1135"/>
      <c r="DVK165" s="1135"/>
      <c r="DVL165" s="1135"/>
      <c r="DVM165" s="1135"/>
      <c r="DVN165" s="1135"/>
      <c r="DVO165" s="1135"/>
      <c r="DVP165" s="1135"/>
      <c r="DVQ165" s="1135"/>
      <c r="DVR165" s="1135"/>
      <c r="DVS165" s="1135"/>
      <c r="DVT165" s="1135"/>
      <c r="DVU165" s="1135"/>
      <c r="DVV165" s="1135"/>
      <c r="DVW165" s="1135"/>
      <c r="DVX165" s="1135"/>
      <c r="DVY165" s="1135"/>
      <c r="DVZ165" s="1135"/>
      <c r="DWA165" s="1135"/>
      <c r="DWB165" s="1135"/>
      <c r="DWC165" s="1135"/>
      <c r="DWD165" s="1135"/>
      <c r="DWE165" s="1135"/>
      <c r="DWF165" s="1135"/>
      <c r="DWG165" s="1135"/>
      <c r="DWH165" s="1135"/>
      <c r="DWI165" s="1135"/>
      <c r="DWJ165" s="1135"/>
      <c r="DWK165" s="1135"/>
      <c r="DWL165" s="1135"/>
      <c r="DWM165" s="1135"/>
      <c r="DWN165" s="1135"/>
      <c r="DWO165" s="1135"/>
      <c r="DWP165" s="1135"/>
      <c r="DWQ165" s="1135"/>
      <c r="DWR165" s="1135"/>
      <c r="DWS165" s="1135"/>
      <c r="DWT165" s="1135"/>
      <c r="DWU165" s="1135"/>
      <c r="DWV165" s="1135"/>
      <c r="DWW165" s="1135"/>
      <c r="DWX165" s="1135"/>
      <c r="DWY165" s="1135"/>
      <c r="DWZ165" s="1135"/>
      <c r="DXA165" s="1135"/>
      <c r="DXB165" s="1135"/>
      <c r="DXC165" s="1135"/>
      <c r="DXD165" s="1135"/>
      <c r="DXE165" s="1135"/>
      <c r="DXF165" s="1135"/>
      <c r="DXG165" s="1135"/>
      <c r="DXH165" s="1135"/>
      <c r="DXI165" s="1135"/>
      <c r="DXJ165" s="1135"/>
      <c r="DXK165" s="1135"/>
      <c r="DXL165" s="1135"/>
      <c r="DXM165" s="1135"/>
      <c r="DXN165" s="1135"/>
      <c r="DXO165" s="1135"/>
      <c r="DXP165" s="1135"/>
      <c r="DXQ165" s="1135"/>
      <c r="DXR165" s="1135"/>
      <c r="DXS165" s="1135"/>
      <c r="DXT165" s="1135"/>
      <c r="DXU165" s="1135"/>
      <c r="DXV165" s="1135"/>
      <c r="DXW165" s="1135"/>
      <c r="DXX165" s="1135"/>
      <c r="DXY165" s="1135"/>
      <c r="DXZ165" s="1135"/>
      <c r="DYA165" s="1135"/>
      <c r="DYB165" s="1135"/>
      <c r="DYC165" s="1135"/>
      <c r="DYD165" s="1135"/>
      <c r="DYE165" s="1135"/>
      <c r="DYF165" s="1135"/>
      <c r="DYG165" s="1135"/>
      <c r="DYH165" s="1135"/>
      <c r="DYI165" s="1135"/>
      <c r="DYJ165" s="1135"/>
      <c r="DYK165" s="1135"/>
      <c r="DYL165" s="1135"/>
      <c r="DYM165" s="1135"/>
      <c r="DYN165" s="1135"/>
      <c r="DYO165" s="1135"/>
      <c r="DYP165" s="1135"/>
      <c r="DYQ165" s="1135"/>
      <c r="DYR165" s="1135"/>
      <c r="DYS165" s="1135"/>
      <c r="DYT165" s="1135"/>
      <c r="DYU165" s="1135"/>
      <c r="DYV165" s="1135"/>
      <c r="DYW165" s="1135"/>
      <c r="DYX165" s="1135"/>
      <c r="DYY165" s="1135"/>
      <c r="DYZ165" s="1135"/>
      <c r="DZA165" s="1135"/>
      <c r="DZB165" s="1135"/>
      <c r="DZC165" s="1135"/>
      <c r="DZD165" s="1135"/>
      <c r="DZE165" s="1135"/>
      <c r="DZF165" s="1135"/>
      <c r="DZG165" s="1135"/>
      <c r="DZH165" s="1135"/>
      <c r="DZI165" s="1135"/>
      <c r="DZJ165" s="1135"/>
      <c r="DZK165" s="1135"/>
      <c r="DZL165" s="1135"/>
      <c r="DZM165" s="1135"/>
      <c r="DZN165" s="1135"/>
      <c r="DZO165" s="1135"/>
      <c r="DZP165" s="1135"/>
      <c r="DZQ165" s="1135"/>
      <c r="DZR165" s="1135"/>
      <c r="DZS165" s="1135"/>
      <c r="DZT165" s="1135"/>
      <c r="DZU165" s="1135"/>
      <c r="DZV165" s="1135"/>
      <c r="DZW165" s="1135"/>
      <c r="DZX165" s="1135"/>
      <c r="DZY165" s="1135"/>
      <c r="DZZ165" s="1135"/>
      <c r="EAA165" s="1135"/>
      <c r="EAB165" s="1135"/>
      <c r="EAC165" s="1135"/>
      <c r="EAD165" s="1135"/>
      <c r="EAE165" s="1135"/>
      <c r="EAF165" s="1135"/>
      <c r="EAG165" s="1135"/>
      <c r="EAH165" s="1135"/>
      <c r="EAI165" s="1135"/>
      <c r="EAJ165" s="1135"/>
      <c r="EAK165" s="1135"/>
      <c r="EAL165" s="1135"/>
      <c r="EAM165" s="1135"/>
      <c r="EAN165" s="1135"/>
      <c r="EAO165" s="1135"/>
      <c r="EAP165" s="1135"/>
      <c r="EAQ165" s="1135"/>
      <c r="EAR165" s="1135"/>
      <c r="EAS165" s="1135"/>
      <c r="EAT165" s="1135"/>
      <c r="EAU165" s="1135"/>
      <c r="EAV165" s="1135"/>
      <c r="EAW165" s="1135"/>
      <c r="EAX165" s="1135"/>
      <c r="EAY165" s="1135"/>
      <c r="EAZ165" s="1135"/>
      <c r="EBA165" s="1135"/>
      <c r="EBB165" s="1135"/>
      <c r="EBC165" s="1135"/>
      <c r="EBD165" s="1135"/>
      <c r="EBE165" s="1135"/>
      <c r="EBF165" s="1135"/>
      <c r="EBG165" s="1135"/>
      <c r="EBH165" s="1135"/>
      <c r="EBI165" s="1135"/>
      <c r="EBJ165" s="1135"/>
      <c r="EBK165" s="1135"/>
      <c r="EBL165" s="1135"/>
      <c r="EBM165" s="1135"/>
      <c r="EBN165" s="1135"/>
      <c r="EBO165" s="1135"/>
      <c r="EBP165" s="1135"/>
      <c r="EBQ165" s="1135"/>
      <c r="EBR165" s="1135"/>
      <c r="EBS165" s="1135"/>
      <c r="EBT165" s="1135"/>
      <c r="EBU165" s="1135"/>
      <c r="EBV165" s="1135"/>
      <c r="EBW165" s="1135"/>
      <c r="EBX165" s="1135"/>
      <c r="EBY165" s="1135"/>
      <c r="EBZ165" s="1135"/>
      <c r="ECA165" s="1135"/>
      <c r="ECB165" s="1135"/>
      <c r="ECC165" s="1135"/>
      <c r="ECD165" s="1135"/>
      <c r="ECE165" s="1135"/>
      <c r="ECF165" s="1135"/>
      <c r="ECG165" s="1135"/>
      <c r="ECH165" s="1135"/>
      <c r="ECI165" s="1135"/>
      <c r="ECJ165" s="1135"/>
      <c r="ECK165" s="1135"/>
      <c r="ECL165" s="1135"/>
      <c r="ECM165" s="1135"/>
      <c r="ECN165" s="1135"/>
      <c r="ECO165" s="1135"/>
      <c r="ECP165" s="1135"/>
      <c r="ECQ165" s="1135"/>
      <c r="ECR165" s="1135"/>
      <c r="ECS165" s="1135"/>
      <c r="ECT165" s="1135"/>
      <c r="ECU165" s="1135"/>
      <c r="ECV165" s="1135"/>
      <c r="ECW165" s="1135"/>
      <c r="ECX165" s="1135"/>
      <c r="ECY165" s="1135"/>
      <c r="ECZ165" s="1135"/>
      <c r="EDA165" s="1135"/>
      <c r="EDB165" s="1135"/>
      <c r="EDC165" s="1135"/>
      <c r="EDD165" s="1135"/>
      <c r="EDE165" s="1135"/>
      <c r="EDF165" s="1135"/>
      <c r="EDG165" s="1135"/>
      <c r="EDH165" s="1135"/>
      <c r="EDI165" s="1135"/>
      <c r="EDJ165" s="1135"/>
      <c r="EDK165" s="1135"/>
      <c r="EDL165" s="1135"/>
      <c r="EDM165" s="1135"/>
      <c r="EDN165" s="1135"/>
      <c r="EDO165" s="1135"/>
      <c r="EDP165" s="1135"/>
      <c r="EDQ165" s="1135"/>
      <c r="EDR165" s="1135"/>
      <c r="EDS165" s="1135"/>
      <c r="EDT165" s="1135"/>
      <c r="EDU165" s="1135"/>
      <c r="EDV165" s="1135"/>
      <c r="EDW165" s="1135"/>
      <c r="EDX165" s="1135"/>
      <c r="EDY165" s="1135"/>
      <c r="EDZ165" s="1135"/>
      <c r="EEA165" s="1135"/>
      <c r="EEB165" s="1135"/>
      <c r="EEC165" s="1135"/>
      <c r="EED165" s="1135"/>
      <c r="EEE165" s="1135"/>
      <c r="EEF165" s="1135"/>
      <c r="EEG165" s="1135"/>
      <c r="EEH165" s="1135"/>
      <c r="EEI165" s="1135"/>
      <c r="EEJ165" s="1135"/>
      <c r="EEK165" s="1135"/>
      <c r="EEL165" s="1135"/>
      <c r="EEM165" s="1135"/>
      <c r="EEN165" s="1135"/>
      <c r="EEO165" s="1135"/>
      <c r="EEP165" s="1135"/>
      <c r="EEQ165" s="1135"/>
      <c r="EER165" s="1135"/>
      <c r="EES165" s="1135"/>
      <c r="EET165" s="1135"/>
      <c r="EEU165" s="1135"/>
      <c r="EEV165" s="1135"/>
      <c r="EEW165" s="1135"/>
      <c r="EEX165" s="1135"/>
      <c r="EEY165" s="1135"/>
      <c r="EEZ165" s="1135"/>
      <c r="EFA165" s="1135"/>
      <c r="EFB165" s="1135"/>
      <c r="EFC165" s="1135"/>
      <c r="EFD165" s="1135"/>
      <c r="EFE165" s="1135"/>
      <c r="EFF165" s="1135"/>
      <c r="EFG165" s="1135"/>
      <c r="EFH165" s="1135"/>
      <c r="EFI165" s="1135"/>
      <c r="EFJ165" s="1135"/>
      <c r="EFK165" s="1135"/>
      <c r="EFL165" s="1135"/>
      <c r="EFM165" s="1135"/>
      <c r="EFN165" s="1135"/>
      <c r="EFO165" s="1135"/>
      <c r="EFP165" s="1135"/>
      <c r="EFQ165" s="1135"/>
      <c r="EFR165" s="1135"/>
      <c r="EFS165" s="1135"/>
      <c r="EFT165" s="1135"/>
      <c r="EFU165" s="1135"/>
      <c r="EFV165" s="1135"/>
      <c r="EFW165" s="1135"/>
      <c r="EFX165" s="1135"/>
      <c r="EFY165" s="1135"/>
      <c r="EFZ165" s="1135"/>
      <c r="EGA165" s="1135"/>
      <c r="EGB165" s="1135"/>
      <c r="EGC165" s="1135"/>
      <c r="EGD165" s="1135"/>
      <c r="EGE165" s="1135"/>
      <c r="EGF165" s="1135"/>
      <c r="EGG165" s="1135"/>
      <c r="EGH165" s="1135"/>
      <c r="EGI165" s="1135"/>
      <c r="EGJ165" s="1135"/>
      <c r="EGK165" s="1135"/>
      <c r="EGL165" s="1135"/>
      <c r="EGM165" s="1135"/>
      <c r="EGN165" s="1135"/>
      <c r="EGO165" s="1135"/>
      <c r="EGP165" s="1135"/>
      <c r="EGQ165" s="1135"/>
      <c r="EGR165" s="1135"/>
      <c r="EGS165" s="1135"/>
      <c r="EGT165" s="1135"/>
      <c r="EGU165" s="1135"/>
      <c r="EGV165" s="1135"/>
      <c r="EGW165" s="1135"/>
      <c r="EGX165" s="1135"/>
      <c r="EGY165" s="1135"/>
      <c r="EGZ165" s="1135"/>
      <c r="EHA165" s="1135"/>
      <c r="EHB165" s="1135"/>
      <c r="EHC165" s="1135"/>
      <c r="EHD165" s="1135"/>
      <c r="EHE165" s="1135"/>
      <c r="EHF165" s="1135"/>
      <c r="EHG165" s="1135"/>
      <c r="EHH165" s="1135"/>
      <c r="EHI165" s="1135"/>
      <c r="EHJ165" s="1135"/>
      <c r="EHK165" s="1135"/>
      <c r="EHL165" s="1135"/>
      <c r="EHM165" s="1135"/>
      <c r="EHN165" s="1135"/>
      <c r="EHO165" s="1135"/>
      <c r="EHP165" s="1135"/>
      <c r="EHQ165" s="1135"/>
      <c r="EHR165" s="1135"/>
      <c r="EHS165" s="1135"/>
      <c r="EHT165" s="1135"/>
      <c r="EHU165" s="1135"/>
      <c r="EHV165" s="1135"/>
      <c r="EHW165" s="1135"/>
      <c r="EHX165" s="1135"/>
      <c r="EHY165" s="1135"/>
      <c r="EHZ165" s="1135"/>
      <c r="EIA165" s="1135"/>
      <c r="EIB165" s="1135"/>
      <c r="EIC165" s="1135"/>
      <c r="EID165" s="1135"/>
      <c r="EIE165" s="1135"/>
      <c r="EIF165" s="1135"/>
      <c r="EIG165" s="1135"/>
      <c r="EIH165" s="1135"/>
      <c r="EII165" s="1135"/>
      <c r="EIJ165" s="1135"/>
      <c r="EIK165" s="1135"/>
      <c r="EIL165" s="1135"/>
      <c r="EIM165" s="1135"/>
      <c r="EIN165" s="1135"/>
      <c r="EIO165" s="1135"/>
      <c r="EIP165" s="1135"/>
      <c r="EIQ165" s="1135"/>
      <c r="EIR165" s="1135"/>
      <c r="EIS165" s="1135"/>
      <c r="EIT165" s="1135"/>
      <c r="EIU165" s="1135"/>
      <c r="EIV165" s="1135"/>
      <c r="EIW165" s="1135"/>
      <c r="EIX165" s="1135"/>
      <c r="EIY165" s="1135"/>
      <c r="EIZ165" s="1135"/>
      <c r="EJA165" s="1135"/>
      <c r="EJB165" s="1135"/>
      <c r="EJC165" s="1135"/>
      <c r="EJD165" s="1135"/>
      <c r="EJE165" s="1135"/>
      <c r="EJF165" s="1135"/>
      <c r="EJG165" s="1135"/>
      <c r="EJH165" s="1135"/>
      <c r="EJI165" s="1135"/>
      <c r="EJJ165" s="1135"/>
      <c r="EJK165" s="1135"/>
      <c r="EJL165" s="1135"/>
      <c r="EJM165" s="1135"/>
      <c r="EJN165" s="1135"/>
      <c r="EJO165" s="1135"/>
      <c r="EJP165" s="1135"/>
      <c r="EJQ165" s="1135"/>
      <c r="EJR165" s="1135"/>
      <c r="EJS165" s="1135"/>
      <c r="EJT165" s="1135"/>
      <c r="EJU165" s="1135"/>
      <c r="EJV165" s="1135"/>
      <c r="EJW165" s="1135"/>
      <c r="EJX165" s="1135"/>
      <c r="EJY165" s="1135"/>
      <c r="EJZ165" s="1135"/>
      <c r="EKA165" s="1135"/>
      <c r="EKB165" s="1135"/>
      <c r="EKC165" s="1135"/>
      <c r="EKD165" s="1135"/>
      <c r="EKE165" s="1135"/>
      <c r="EKF165" s="1135"/>
      <c r="EKG165" s="1135"/>
      <c r="EKH165" s="1135"/>
      <c r="EKI165" s="1135"/>
      <c r="EKJ165" s="1135"/>
      <c r="EKK165" s="1135"/>
      <c r="EKL165" s="1135"/>
      <c r="EKM165" s="1135"/>
      <c r="EKN165" s="1135"/>
      <c r="EKO165" s="1135"/>
      <c r="EKP165" s="1135"/>
      <c r="EKQ165" s="1135"/>
      <c r="EKR165" s="1135"/>
      <c r="EKS165" s="1135"/>
      <c r="EKT165" s="1135"/>
      <c r="EKU165" s="1135"/>
      <c r="EKV165" s="1135"/>
      <c r="EKW165" s="1135"/>
      <c r="EKX165" s="1135"/>
      <c r="EKY165" s="1135"/>
      <c r="EKZ165" s="1135"/>
      <c r="ELA165" s="1135"/>
      <c r="ELB165" s="1135"/>
      <c r="ELC165" s="1135"/>
      <c r="ELD165" s="1135"/>
      <c r="ELE165" s="1135"/>
      <c r="ELF165" s="1135"/>
      <c r="ELG165" s="1135"/>
      <c r="ELH165" s="1135"/>
      <c r="ELI165" s="1135"/>
      <c r="ELJ165" s="1135"/>
      <c r="ELK165" s="1135"/>
      <c r="ELL165" s="1135"/>
      <c r="ELM165" s="1135"/>
      <c r="ELN165" s="1135"/>
      <c r="ELO165" s="1135"/>
      <c r="ELP165" s="1135"/>
      <c r="ELQ165" s="1135"/>
      <c r="ELR165" s="1135"/>
      <c r="ELS165" s="1135"/>
      <c r="ELT165" s="1135"/>
      <c r="ELU165" s="1135"/>
      <c r="ELV165" s="1135"/>
      <c r="ELW165" s="1135"/>
      <c r="ELX165" s="1135"/>
      <c r="ELY165" s="1135"/>
      <c r="ELZ165" s="1135"/>
      <c r="EMA165" s="1135"/>
      <c r="EMB165" s="1135"/>
      <c r="EMC165" s="1135"/>
      <c r="EMD165" s="1135"/>
      <c r="EME165" s="1135"/>
      <c r="EMF165" s="1135"/>
      <c r="EMG165" s="1135"/>
      <c r="EMH165" s="1135"/>
      <c r="EMI165" s="1135"/>
      <c r="EMJ165" s="1135"/>
      <c r="EMK165" s="1135"/>
      <c r="EML165" s="1135"/>
      <c r="EMM165" s="1135"/>
      <c r="EMN165" s="1135"/>
      <c r="EMO165" s="1135"/>
      <c r="EMP165" s="1135"/>
      <c r="EMQ165" s="1135"/>
      <c r="EMR165" s="1135"/>
      <c r="EMS165" s="1135"/>
      <c r="EMT165" s="1135"/>
      <c r="EMU165" s="1135"/>
      <c r="EMV165" s="1135"/>
      <c r="EMW165" s="1135"/>
      <c r="EMX165" s="1135"/>
      <c r="EMY165" s="1135"/>
      <c r="EMZ165" s="1135"/>
      <c r="ENA165" s="1135"/>
      <c r="ENB165" s="1135"/>
      <c r="ENC165" s="1135"/>
      <c r="END165" s="1135"/>
      <c r="ENE165" s="1135"/>
      <c r="ENF165" s="1135"/>
      <c r="ENG165" s="1135"/>
      <c r="ENH165" s="1135"/>
      <c r="ENI165" s="1135"/>
      <c r="ENJ165" s="1135"/>
      <c r="ENK165" s="1135"/>
      <c r="ENL165" s="1135"/>
      <c r="ENM165" s="1135"/>
      <c r="ENN165" s="1135"/>
      <c r="ENO165" s="1135"/>
      <c r="ENP165" s="1135"/>
      <c r="ENQ165" s="1135"/>
      <c r="ENR165" s="1135"/>
      <c r="ENS165" s="1135"/>
      <c r="ENT165" s="1135"/>
      <c r="ENU165" s="1135"/>
      <c r="ENV165" s="1135"/>
      <c r="ENW165" s="1135"/>
      <c r="ENX165" s="1135"/>
      <c r="ENY165" s="1135"/>
      <c r="ENZ165" s="1135"/>
      <c r="EOA165" s="1135"/>
      <c r="EOB165" s="1135"/>
      <c r="EOC165" s="1135"/>
      <c r="EOD165" s="1135"/>
      <c r="EOE165" s="1135"/>
      <c r="EOF165" s="1135"/>
      <c r="EOG165" s="1135"/>
      <c r="EOH165" s="1135"/>
      <c r="EOI165" s="1135"/>
      <c r="EOJ165" s="1135"/>
      <c r="EOK165" s="1135"/>
      <c r="EOL165" s="1135"/>
      <c r="EOM165" s="1135"/>
      <c r="EON165" s="1135"/>
      <c r="EOO165" s="1135"/>
      <c r="EOP165" s="1135"/>
      <c r="EOQ165" s="1135"/>
      <c r="EOR165" s="1135"/>
      <c r="EOS165" s="1135"/>
      <c r="EOT165" s="1135"/>
      <c r="EOU165" s="1135"/>
      <c r="EOV165" s="1135"/>
      <c r="EOW165" s="1135"/>
      <c r="EOX165" s="1135"/>
      <c r="EOY165" s="1135"/>
      <c r="EOZ165" s="1135"/>
      <c r="EPA165" s="1135"/>
      <c r="EPB165" s="1135"/>
      <c r="EPC165" s="1135"/>
      <c r="EPD165" s="1135"/>
      <c r="EPE165" s="1135"/>
      <c r="EPF165" s="1135"/>
      <c r="EPG165" s="1135"/>
      <c r="EPH165" s="1135"/>
      <c r="EPI165" s="1135"/>
      <c r="EPJ165" s="1135"/>
      <c r="EPK165" s="1135"/>
      <c r="EPL165" s="1135"/>
      <c r="EPM165" s="1135"/>
      <c r="EPN165" s="1135"/>
      <c r="EPO165" s="1135"/>
      <c r="EPP165" s="1135"/>
      <c r="EPQ165" s="1135"/>
      <c r="EPR165" s="1135"/>
      <c r="EPS165" s="1135"/>
      <c r="EPT165" s="1135"/>
      <c r="EPU165" s="1135"/>
      <c r="EPV165" s="1135"/>
      <c r="EPW165" s="1135"/>
      <c r="EPX165" s="1135"/>
      <c r="EPY165" s="1135"/>
      <c r="EPZ165" s="1135"/>
      <c r="EQA165" s="1135"/>
      <c r="EQB165" s="1135"/>
      <c r="EQC165" s="1135"/>
      <c r="EQD165" s="1135"/>
      <c r="EQE165" s="1135"/>
      <c r="EQF165" s="1135"/>
      <c r="EQG165" s="1135"/>
      <c r="EQH165" s="1135"/>
      <c r="EQI165" s="1135"/>
      <c r="EQJ165" s="1135"/>
      <c r="EQK165" s="1135"/>
      <c r="EQL165" s="1135"/>
      <c r="EQM165" s="1135"/>
      <c r="EQN165" s="1135"/>
      <c r="EQO165" s="1135"/>
      <c r="EQP165" s="1135"/>
      <c r="EQQ165" s="1135"/>
      <c r="EQR165" s="1135"/>
      <c r="EQS165" s="1135"/>
      <c r="EQT165" s="1135"/>
      <c r="EQU165" s="1135"/>
      <c r="EQV165" s="1135"/>
      <c r="EQW165" s="1135"/>
      <c r="EQX165" s="1135"/>
      <c r="EQY165" s="1135"/>
      <c r="EQZ165" s="1135"/>
      <c r="ERA165" s="1135"/>
      <c r="ERB165" s="1135"/>
      <c r="ERC165" s="1135"/>
      <c r="ERD165" s="1135"/>
      <c r="ERE165" s="1135"/>
      <c r="ERF165" s="1135"/>
      <c r="ERG165" s="1135"/>
      <c r="ERH165" s="1135"/>
      <c r="ERI165" s="1135"/>
      <c r="ERJ165" s="1135"/>
      <c r="ERK165" s="1135"/>
      <c r="ERL165" s="1135"/>
      <c r="ERM165" s="1135"/>
      <c r="ERN165" s="1135"/>
      <c r="ERO165" s="1135"/>
      <c r="ERP165" s="1135"/>
      <c r="ERQ165" s="1135"/>
      <c r="ERR165" s="1135"/>
      <c r="ERS165" s="1135"/>
      <c r="ERT165" s="1135"/>
      <c r="ERU165" s="1135"/>
      <c r="ERV165" s="1135"/>
      <c r="ERW165" s="1135"/>
      <c r="ERX165" s="1135"/>
      <c r="ERY165" s="1135"/>
      <c r="ERZ165" s="1135"/>
      <c r="ESA165" s="1135"/>
      <c r="ESB165" s="1135"/>
      <c r="ESC165" s="1135"/>
      <c r="ESD165" s="1135"/>
      <c r="ESE165" s="1135"/>
      <c r="ESF165" s="1135"/>
      <c r="ESG165" s="1135"/>
      <c r="ESH165" s="1135"/>
      <c r="ESI165" s="1135"/>
      <c r="ESJ165" s="1135"/>
      <c r="ESK165" s="1135"/>
      <c r="ESL165" s="1135"/>
      <c r="ESM165" s="1135"/>
      <c r="ESN165" s="1135"/>
      <c r="ESO165" s="1135"/>
      <c r="ESP165" s="1135"/>
      <c r="ESQ165" s="1135"/>
      <c r="ESR165" s="1135"/>
      <c r="ESS165" s="1135"/>
      <c r="EST165" s="1135"/>
      <c r="ESU165" s="1135"/>
      <c r="ESV165" s="1135"/>
      <c r="ESW165" s="1135"/>
      <c r="ESX165" s="1135"/>
      <c r="ESY165" s="1135"/>
      <c r="ESZ165" s="1135"/>
      <c r="ETA165" s="1135"/>
      <c r="ETB165" s="1135"/>
      <c r="ETC165" s="1135"/>
      <c r="ETD165" s="1135"/>
      <c r="ETE165" s="1135"/>
      <c r="ETF165" s="1135"/>
      <c r="ETG165" s="1135"/>
      <c r="ETH165" s="1135"/>
      <c r="ETI165" s="1135"/>
      <c r="ETJ165" s="1135"/>
      <c r="ETK165" s="1135"/>
      <c r="ETL165" s="1135"/>
      <c r="ETM165" s="1135"/>
      <c r="ETN165" s="1135"/>
      <c r="ETO165" s="1135"/>
      <c r="ETP165" s="1135"/>
      <c r="ETQ165" s="1135"/>
      <c r="ETR165" s="1135"/>
      <c r="ETS165" s="1135"/>
      <c r="ETT165" s="1135"/>
      <c r="ETU165" s="1135"/>
      <c r="ETV165" s="1135"/>
      <c r="ETW165" s="1135"/>
      <c r="ETX165" s="1135"/>
      <c r="ETY165" s="1135"/>
      <c r="ETZ165" s="1135"/>
      <c r="EUA165" s="1135"/>
      <c r="EUB165" s="1135"/>
      <c r="EUC165" s="1135"/>
      <c r="EUD165" s="1135"/>
      <c r="EUE165" s="1135"/>
      <c r="EUF165" s="1135"/>
      <c r="EUG165" s="1135"/>
      <c r="EUH165" s="1135"/>
      <c r="EUI165" s="1135"/>
      <c r="EUJ165" s="1135"/>
      <c r="EUK165" s="1135"/>
      <c r="EUL165" s="1135"/>
      <c r="EUM165" s="1135"/>
      <c r="EUN165" s="1135"/>
      <c r="EUO165" s="1135"/>
      <c r="EUP165" s="1135"/>
      <c r="EUQ165" s="1135"/>
      <c r="EUR165" s="1135"/>
      <c r="EUS165" s="1135"/>
      <c r="EUT165" s="1135"/>
      <c r="EUU165" s="1135"/>
      <c r="EUV165" s="1135"/>
      <c r="EUW165" s="1135"/>
      <c r="EUX165" s="1135"/>
      <c r="EUY165" s="1135"/>
      <c r="EUZ165" s="1135"/>
      <c r="EVA165" s="1135"/>
      <c r="EVB165" s="1135"/>
      <c r="EVC165" s="1135"/>
      <c r="EVD165" s="1135"/>
      <c r="EVE165" s="1135"/>
      <c r="EVF165" s="1135"/>
      <c r="EVG165" s="1135"/>
      <c r="EVH165" s="1135"/>
      <c r="EVI165" s="1135"/>
      <c r="EVJ165" s="1135"/>
      <c r="EVK165" s="1135"/>
      <c r="EVL165" s="1135"/>
      <c r="EVM165" s="1135"/>
      <c r="EVN165" s="1135"/>
      <c r="EVO165" s="1135"/>
      <c r="EVP165" s="1135"/>
      <c r="EVQ165" s="1135"/>
      <c r="EVR165" s="1135"/>
      <c r="EVS165" s="1135"/>
      <c r="EVT165" s="1135"/>
      <c r="EVU165" s="1135"/>
      <c r="EVV165" s="1135"/>
      <c r="EVW165" s="1135"/>
      <c r="EVX165" s="1135"/>
      <c r="EVY165" s="1135"/>
      <c r="EVZ165" s="1135"/>
      <c r="EWA165" s="1135"/>
      <c r="EWB165" s="1135"/>
      <c r="EWC165" s="1135"/>
      <c r="EWD165" s="1135"/>
      <c r="EWE165" s="1135"/>
      <c r="EWF165" s="1135"/>
      <c r="EWG165" s="1135"/>
      <c r="EWH165" s="1135"/>
      <c r="EWI165" s="1135"/>
      <c r="EWJ165" s="1135"/>
      <c r="EWK165" s="1135"/>
      <c r="EWL165" s="1135"/>
      <c r="EWM165" s="1135"/>
      <c r="EWN165" s="1135"/>
      <c r="EWO165" s="1135"/>
      <c r="EWP165" s="1135"/>
      <c r="EWQ165" s="1135"/>
      <c r="EWR165" s="1135"/>
      <c r="EWS165" s="1135"/>
      <c r="EWT165" s="1135"/>
      <c r="EWU165" s="1135"/>
      <c r="EWV165" s="1135"/>
      <c r="EWW165" s="1135"/>
      <c r="EWX165" s="1135"/>
      <c r="EWY165" s="1135"/>
      <c r="EWZ165" s="1135"/>
      <c r="EXA165" s="1135"/>
      <c r="EXB165" s="1135"/>
      <c r="EXC165" s="1135"/>
      <c r="EXD165" s="1135"/>
      <c r="EXE165" s="1135"/>
      <c r="EXF165" s="1135"/>
      <c r="EXG165" s="1135"/>
      <c r="EXH165" s="1135"/>
      <c r="EXI165" s="1135"/>
      <c r="EXJ165" s="1135"/>
      <c r="EXK165" s="1135"/>
      <c r="EXL165" s="1135"/>
      <c r="EXM165" s="1135"/>
      <c r="EXN165" s="1135"/>
      <c r="EXO165" s="1135"/>
      <c r="EXP165" s="1135"/>
      <c r="EXQ165" s="1135"/>
      <c r="EXR165" s="1135"/>
      <c r="EXS165" s="1135"/>
      <c r="EXT165" s="1135"/>
      <c r="EXU165" s="1135"/>
      <c r="EXV165" s="1135"/>
      <c r="EXW165" s="1135"/>
      <c r="EXX165" s="1135"/>
      <c r="EXY165" s="1135"/>
      <c r="EXZ165" s="1135"/>
      <c r="EYA165" s="1135"/>
      <c r="EYB165" s="1135"/>
      <c r="EYC165" s="1135"/>
      <c r="EYD165" s="1135"/>
      <c r="EYE165" s="1135"/>
      <c r="EYF165" s="1135"/>
      <c r="EYG165" s="1135"/>
      <c r="EYH165" s="1135"/>
      <c r="EYI165" s="1135"/>
      <c r="EYJ165" s="1135"/>
      <c r="EYK165" s="1135"/>
      <c r="EYL165" s="1135"/>
      <c r="EYM165" s="1135"/>
      <c r="EYN165" s="1135"/>
      <c r="EYO165" s="1135"/>
      <c r="EYP165" s="1135"/>
      <c r="EYQ165" s="1135"/>
      <c r="EYR165" s="1135"/>
      <c r="EYS165" s="1135"/>
      <c r="EYT165" s="1135"/>
      <c r="EYU165" s="1135"/>
      <c r="EYV165" s="1135"/>
      <c r="EYW165" s="1135"/>
      <c r="EYX165" s="1135"/>
      <c r="EYY165" s="1135"/>
      <c r="EYZ165" s="1135"/>
      <c r="EZA165" s="1135"/>
      <c r="EZB165" s="1135"/>
      <c r="EZC165" s="1135"/>
      <c r="EZD165" s="1135"/>
      <c r="EZE165" s="1135"/>
      <c r="EZF165" s="1135"/>
      <c r="EZG165" s="1135"/>
      <c r="EZH165" s="1135"/>
      <c r="EZI165" s="1135"/>
      <c r="EZJ165" s="1135"/>
      <c r="EZK165" s="1135"/>
      <c r="EZL165" s="1135"/>
      <c r="EZM165" s="1135"/>
      <c r="EZN165" s="1135"/>
      <c r="EZO165" s="1135"/>
      <c r="EZP165" s="1135"/>
      <c r="EZQ165" s="1135"/>
      <c r="EZR165" s="1135"/>
      <c r="EZS165" s="1135"/>
      <c r="EZT165" s="1135"/>
      <c r="EZU165" s="1135"/>
      <c r="EZV165" s="1135"/>
      <c r="EZW165" s="1135"/>
      <c r="EZX165" s="1135"/>
      <c r="EZY165" s="1135"/>
      <c r="EZZ165" s="1135"/>
      <c r="FAA165" s="1135"/>
      <c r="FAB165" s="1135"/>
      <c r="FAC165" s="1135"/>
      <c r="FAD165" s="1135"/>
      <c r="FAE165" s="1135"/>
      <c r="FAF165" s="1135"/>
      <c r="FAG165" s="1135"/>
      <c r="FAH165" s="1135"/>
      <c r="FAI165" s="1135"/>
      <c r="FAJ165" s="1135"/>
      <c r="FAK165" s="1135"/>
      <c r="FAL165" s="1135"/>
      <c r="FAM165" s="1135"/>
      <c r="FAN165" s="1135"/>
      <c r="FAO165" s="1135"/>
      <c r="FAP165" s="1135"/>
      <c r="FAQ165" s="1135"/>
      <c r="FAR165" s="1135"/>
      <c r="FAS165" s="1135"/>
      <c r="FAT165" s="1135"/>
      <c r="FAU165" s="1135"/>
      <c r="FAV165" s="1135"/>
      <c r="FAW165" s="1135"/>
      <c r="FAX165" s="1135"/>
      <c r="FAY165" s="1135"/>
      <c r="FAZ165" s="1135"/>
      <c r="FBA165" s="1135"/>
      <c r="FBB165" s="1135"/>
      <c r="FBC165" s="1135"/>
      <c r="FBD165" s="1135"/>
      <c r="FBE165" s="1135"/>
      <c r="FBF165" s="1135"/>
      <c r="FBG165" s="1135"/>
      <c r="FBH165" s="1135"/>
      <c r="FBI165" s="1135"/>
      <c r="FBJ165" s="1135"/>
      <c r="FBK165" s="1135"/>
      <c r="FBL165" s="1135"/>
      <c r="FBM165" s="1135"/>
      <c r="FBN165" s="1135"/>
      <c r="FBO165" s="1135"/>
      <c r="FBP165" s="1135"/>
      <c r="FBQ165" s="1135"/>
      <c r="FBR165" s="1135"/>
      <c r="FBS165" s="1135"/>
      <c r="FBT165" s="1135"/>
      <c r="FBU165" s="1135"/>
      <c r="FBV165" s="1135"/>
      <c r="FBW165" s="1135"/>
      <c r="FBX165" s="1135"/>
      <c r="FBY165" s="1135"/>
      <c r="FBZ165" s="1135"/>
      <c r="FCA165" s="1135"/>
      <c r="FCB165" s="1135"/>
      <c r="FCC165" s="1135"/>
      <c r="FCD165" s="1135"/>
      <c r="FCE165" s="1135"/>
      <c r="FCF165" s="1135"/>
      <c r="FCG165" s="1135"/>
      <c r="FCH165" s="1135"/>
      <c r="FCI165" s="1135"/>
      <c r="FCJ165" s="1135"/>
      <c r="FCK165" s="1135"/>
      <c r="FCL165" s="1135"/>
      <c r="FCM165" s="1135"/>
      <c r="FCN165" s="1135"/>
      <c r="FCO165" s="1135"/>
      <c r="FCP165" s="1135"/>
      <c r="FCQ165" s="1135"/>
      <c r="FCR165" s="1135"/>
      <c r="FCS165" s="1135"/>
      <c r="FCT165" s="1135"/>
      <c r="FCU165" s="1135"/>
      <c r="FCV165" s="1135"/>
      <c r="FCW165" s="1135"/>
      <c r="FCX165" s="1135"/>
      <c r="FCY165" s="1135"/>
      <c r="FCZ165" s="1135"/>
      <c r="FDA165" s="1135"/>
      <c r="FDB165" s="1135"/>
      <c r="FDC165" s="1135"/>
      <c r="FDD165" s="1135"/>
      <c r="FDE165" s="1135"/>
      <c r="FDF165" s="1135"/>
      <c r="FDG165" s="1135"/>
      <c r="FDH165" s="1135"/>
      <c r="FDI165" s="1135"/>
      <c r="FDJ165" s="1135"/>
      <c r="FDK165" s="1135"/>
      <c r="FDL165" s="1135"/>
      <c r="FDM165" s="1135"/>
      <c r="FDN165" s="1135"/>
      <c r="FDO165" s="1135"/>
      <c r="FDP165" s="1135"/>
      <c r="FDQ165" s="1135"/>
      <c r="FDR165" s="1135"/>
      <c r="FDS165" s="1135"/>
      <c r="FDT165" s="1135"/>
      <c r="FDU165" s="1135"/>
      <c r="FDV165" s="1135"/>
      <c r="FDW165" s="1135"/>
      <c r="FDX165" s="1135"/>
      <c r="FDY165" s="1135"/>
      <c r="FDZ165" s="1135"/>
      <c r="FEA165" s="1135"/>
      <c r="FEB165" s="1135"/>
      <c r="FEC165" s="1135"/>
      <c r="FED165" s="1135"/>
      <c r="FEE165" s="1135"/>
      <c r="FEF165" s="1135"/>
      <c r="FEG165" s="1135"/>
      <c r="FEH165" s="1135"/>
      <c r="FEI165" s="1135"/>
      <c r="FEJ165" s="1135"/>
      <c r="FEK165" s="1135"/>
      <c r="FEL165" s="1135"/>
      <c r="FEM165" s="1135"/>
      <c r="FEN165" s="1135"/>
      <c r="FEO165" s="1135"/>
      <c r="FEP165" s="1135"/>
      <c r="FEQ165" s="1135"/>
      <c r="FER165" s="1135"/>
      <c r="FES165" s="1135"/>
      <c r="FET165" s="1135"/>
      <c r="FEU165" s="1135"/>
      <c r="FEV165" s="1135"/>
      <c r="FEW165" s="1135"/>
      <c r="FEX165" s="1135"/>
      <c r="FEY165" s="1135"/>
      <c r="FEZ165" s="1135"/>
      <c r="FFA165" s="1135"/>
      <c r="FFB165" s="1135"/>
      <c r="FFC165" s="1135"/>
      <c r="FFD165" s="1135"/>
      <c r="FFE165" s="1135"/>
      <c r="FFF165" s="1135"/>
      <c r="FFG165" s="1135"/>
      <c r="FFH165" s="1135"/>
      <c r="FFI165" s="1135"/>
      <c r="FFJ165" s="1135"/>
      <c r="FFK165" s="1135"/>
      <c r="FFL165" s="1135"/>
      <c r="FFM165" s="1135"/>
      <c r="FFN165" s="1135"/>
      <c r="FFO165" s="1135"/>
      <c r="FFP165" s="1135"/>
      <c r="FFQ165" s="1135"/>
      <c r="FFR165" s="1135"/>
      <c r="FFS165" s="1135"/>
      <c r="FFT165" s="1135"/>
      <c r="FFU165" s="1135"/>
      <c r="FFV165" s="1135"/>
      <c r="FFW165" s="1135"/>
      <c r="FFX165" s="1135"/>
      <c r="FFY165" s="1135"/>
      <c r="FFZ165" s="1135"/>
      <c r="FGA165" s="1135"/>
      <c r="FGB165" s="1135"/>
      <c r="FGC165" s="1135"/>
      <c r="FGD165" s="1135"/>
      <c r="FGE165" s="1135"/>
      <c r="FGF165" s="1135"/>
      <c r="FGG165" s="1135"/>
      <c r="FGH165" s="1135"/>
      <c r="FGI165" s="1135"/>
      <c r="FGJ165" s="1135"/>
      <c r="FGK165" s="1135"/>
      <c r="FGL165" s="1135"/>
      <c r="FGM165" s="1135"/>
      <c r="FGN165" s="1135"/>
      <c r="FGO165" s="1135"/>
      <c r="FGP165" s="1135"/>
      <c r="FGQ165" s="1135"/>
      <c r="FGR165" s="1135"/>
      <c r="FGS165" s="1135"/>
      <c r="FGT165" s="1135"/>
      <c r="FGU165" s="1135"/>
      <c r="FGV165" s="1135"/>
      <c r="FGW165" s="1135"/>
      <c r="FGX165" s="1135"/>
      <c r="FGY165" s="1135"/>
      <c r="FGZ165" s="1135"/>
      <c r="FHA165" s="1135"/>
      <c r="FHB165" s="1135"/>
      <c r="FHC165" s="1135"/>
      <c r="FHD165" s="1135"/>
      <c r="FHE165" s="1135"/>
      <c r="FHF165" s="1135"/>
      <c r="FHG165" s="1135"/>
      <c r="FHH165" s="1135"/>
      <c r="FHI165" s="1135"/>
      <c r="FHJ165" s="1135"/>
      <c r="FHK165" s="1135"/>
      <c r="FHL165" s="1135"/>
      <c r="FHM165" s="1135"/>
      <c r="FHN165" s="1135"/>
      <c r="FHO165" s="1135"/>
      <c r="FHP165" s="1135"/>
      <c r="FHQ165" s="1135"/>
      <c r="FHR165" s="1135"/>
      <c r="FHS165" s="1135"/>
      <c r="FHT165" s="1135"/>
      <c r="FHU165" s="1135"/>
      <c r="FHV165" s="1135"/>
      <c r="FHW165" s="1135"/>
      <c r="FHX165" s="1135"/>
      <c r="FHY165" s="1135"/>
      <c r="FHZ165" s="1135"/>
      <c r="FIA165" s="1135"/>
      <c r="FIB165" s="1135"/>
      <c r="FIC165" s="1135"/>
      <c r="FID165" s="1135"/>
      <c r="FIE165" s="1135"/>
      <c r="FIF165" s="1135"/>
      <c r="FIG165" s="1135"/>
      <c r="FIH165" s="1135"/>
      <c r="FII165" s="1135"/>
      <c r="FIJ165" s="1135"/>
      <c r="FIK165" s="1135"/>
      <c r="FIL165" s="1135"/>
      <c r="FIM165" s="1135"/>
      <c r="FIN165" s="1135"/>
      <c r="FIO165" s="1135"/>
      <c r="FIP165" s="1135"/>
      <c r="FIQ165" s="1135"/>
      <c r="FIR165" s="1135"/>
      <c r="FIS165" s="1135"/>
      <c r="FIT165" s="1135"/>
      <c r="FIU165" s="1135"/>
      <c r="FIV165" s="1135"/>
      <c r="FIW165" s="1135"/>
      <c r="FIX165" s="1135"/>
      <c r="FIY165" s="1135"/>
      <c r="FIZ165" s="1135"/>
      <c r="FJA165" s="1135"/>
      <c r="FJB165" s="1135"/>
      <c r="FJC165" s="1135"/>
      <c r="FJD165" s="1135"/>
      <c r="FJE165" s="1135"/>
      <c r="FJF165" s="1135"/>
      <c r="FJG165" s="1135"/>
      <c r="FJH165" s="1135"/>
      <c r="FJI165" s="1135"/>
      <c r="FJJ165" s="1135"/>
      <c r="FJK165" s="1135"/>
      <c r="FJL165" s="1135"/>
      <c r="FJM165" s="1135"/>
      <c r="FJN165" s="1135"/>
      <c r="FJO165" s="1135"/>
      <c r="FJP165" s="1135"/>
      <c r="FJQ165" s="1135"/>
      <c r="FJR165" s="1135"/>
      <c r="FJS165" s="1135"/>
      <c r="FJT165" s="1135"/>
      <c r="FJU165" s="1135"/>
      <c r="FJV165" s="1135"/>
      <c r="FJW165" s="1135"/>
      <c r="FJX165" s="1135"/>
      <c r="FJY165" s="1135"/>
      <c r="FJZ165" s="1135"/>
      <c r="FKA165" s="1135"/>
      <c r="FKB165" s="1135"/>
      <c r="FKC165" s="1135"/>
      <c r="FKD165" s="1135"/>
      <c r="FKE165" s="1135"/>
      <c r="FKF165" s="1135"/>
      <c r="FKG165" s="1135"/>
      <c r="FKH165" s="1135"/>
      <c r="FKI165" s="1135"/>
      <c r="FKJ165" s="1135"/>
      <c r="FKK165" s="1135"/>
      <c r="FKL165" s="1135"/>
      <c r="FKM165" s="1135"/>
      <c r="FKN165" s="1135"/>
      <c r="FKO165" s="1135"/>
      <c r="FKP165" s="1135"/>
      <c r="FKQ165" s="1135"/>
      <c r="FKR165" s="1135"/>
      <c r="FKS165" s="1135"/>
      <c r="FKT165" s="1135"/>
      <c r="FKU165" s="1135"/>
      <c r="FKV165" s="1135"/>
      <c r="FKW165" s="1135"/>
      <c r="FKX165" s="1135"/>
      <c r="FKY165" s="1135"/>
      <c r="FKZ165" s="1135"/>
      <c r="FLA165" s="1135"/>
      <c r="FLB165" s="1135"/>
      <c r="FLC165" s="1135"/>
      <c r="FLD165" s="1135"/>
      <c r="FLE165" s="1135"/>
      <c r="FLF165" s="1135"/>
      <c r="FLG165" s="1135"/>
      <c r="FLH165" s="1135"/>
      <c r="FLI165" s="1135"/>
      <c r="FLJ165" s="1135"/>
      <c r="FLK165" s="1135"/>
      <c r="FLL165" s="1135"/>
      <c r="FLM165" s="1135"/>
      <c r="FLN165" s="1135"/>
      <c r="FLO165" s="1135"/>
      <c r="FLP165" s="1135"/>
      <c r="FLQ165" s="1135"/>
      <c r="FLR165" s="1135"/>
      <c r="FLS165" s="1135"/>
      <c r="FLT165" s="1135"/>
      <c r="FLU165" s="1135"/>
      <c r="FLV165" s="1135"/>
      <c r="FLW165" s="1135"/>
      <c r="FLX165" s="1135"/>
      <c r="FLY165" s="1135"/>
      <c r="FLZ165" s="1135"/>
      <c r="FMA165" s="1135"/>
      <c r="FMB165" s="1135"/>
      <c r="FMC165" s="1135"/>
      <c r="FMD165" s="1135"/>
      <c r="FME165" s="1135"/>
      <c r="FMF165" s="1135"/>
      <c r="FMG165" s="1135"/>
      <c r="FMH165" s="1135"/>
      <c r="FMI165" s="1135"/>
      <c r="FMJ165" s="1135"/>
      <c r="FMK165" s="1135"/>
      <c r="FML165" s="1135"/>
      <c r="FMM165" s="1135"/>
      <c r="FMN165" s="1135"/>
      <c r="FMO165" s="1135"/>
      <c r="FMP165" s="1135"/>
      <c r="FMQ165" s="1135"/>
      <c r="FMR165" s="1135"/>
      <c r="FMS165" s="1135"/>
      <c r="FMT165" s="1135"/>
      <c r="FMU165" s="1135"/>
      <c r="FMV165" s="1135"/>
      <c r="FMW165" s="1135"/>
      <c r="FMX165" s="1135"/>
      <c r="FMY165" s="1135"/>
      <c r="FMZ165" s="1135"/>
      <c r="FNA165" s="1135"/>
      <c r="FNB165" s="1135"/>
      <c r="FNC165" s="1135"/>
      <c r="FND165" s="1135"/>
      <c r="FNE165" s="1135"/>
      <c r="FNF165" s="1135"/>
      <c r="FNG165" s="1135"/>
      <c r="FNH165" s="1135"/>
      <c r="FNI165" s="1135"/>
      <c r="FNJ165" s="1135"/>
      <c r="FNK165" s="1135"/>
      <c r="FNL165" s="1135"/>
      <c r="FNM165" s="1135"/>
      <c r="FNN165" s="1135"/>
      <c r="FNO165" s="1135"/>
      <c r="FNP165" s="1135"/>
      <c r="FNQ165" s="1135"/>
      <c r="FNR165" s="1135"/>
      <c r="FNS165" s="1135"/>
      <c r="FNT165" s="1135"/>
      <c r="FNU165" s="1135"/>
      <c r="FNV165" s="1135"/>
      <c r="FNW165" s="1135"/>
      <c r="FNX165" s="1135"/>
      <c r="FNY165" s="1135"/>
      <c r="FNZ165" s="1135"/>
      <c r="FOA165" s="1135"/>
      <c r="FOB165" s="1135"/>
      <c r="FOC165" s="1135"/>
      <c r="FOD165" s="1135"/>
      <c r="FOE165" s="1135"/>
      <c r="FOF165" s="1135"/>
      <c r="FOG165" s="1135"/>
      <c r="FOH165" s="1135"/>
      <c r="FOI165" s="1135"/>
      <c r="FOJ165" s="1135"/>
      <c r="FOK165" s="1135"/>
      <c r="FOL165" s="1135"/>
      <c r="FOM165" s="1135"/>
      <c r="FON165" s="1135"/>
      <c r="FOO165" s="1135"/>
      <c r="FOP165" s="1135"/>
      <c r="FOQ165" s="1135"/>
      <c r="FOR165" s="1135"/>
      <c r="FOS165" s="1135"/>
      <c r="FOT165" s="1135"/>
      <c r="FOU165" s="1135"/>
      <c r="FOV165" s="1135"/>
      <c r="FOW165" s="1135"/>
      <c r="FOX165" s="1135"/>
      <c r="FOY165" s="1135"/>
      <c r="FOZ165" s="1135"/>
      <c r="FPA165" s="1135"/>
      <c r="FPB165" s="1135"/>
      <c r="FPC165" s="1135"/>
      <c r="FPD165" s="1135"/>
      <c r="FPE165" s="1135"/>
      <c r="FPF165" s="1135"/>
      <c r="FPG165" s="1135"/>
      <c r="FPH165" s="1135"/>
      <c r="FPI165" s="1135"/>
      <c r="FPJ165" s="1135"/>
      <c r="FPK165" s="1135"/>
      <c r="FPL165" s="1135"/>
      <c r="FPM165" s="1135"/>
      <c r="FPN165" s="1135"/>
      <c r="FPO165" s="1135"/>
      <c r="FPP165" s="1135"/>
      <c r="FPQ165" s="1135"/>
      <c r="FPR165" s="1135"/>
      <c r="FPS165" s="1135"/>
      <c r="FPT165" s="1135"/>
      <c r="FPU165" s="1135"/>
      <c r="FPV165" s="1135"/>
      <c r="FPW165" s="1135"/>
      <c r="FPX165" s="1135"/>
      <c r="FPY165" s="1135"/>
      <c r="FPZ165" s="1135"/>
      <c r="FQA165" s="1135"/>
      <c r="FQB165" s="1135"/>
      <c r="FQC165" s="1135"/>
      <c r="FQD165" s="1135"/>
      <c r="FQE165" s="1135"/>
      <c r="FQF165" s="1135"/>
      <c r="FQG165" s="1135"/>
      <c r="FQH165" s="1135"/>
      <c r="FQI165" s="1135"/>
      <c r="FQJ165" s="1135"/>
      <c r="FQK165" s="1135"/>
      <c r="FQL165" s="1135"/>
      <c r="FQM165" s="1135"/>
      <c r="FQN165" s="1135"/>
      <c r="FQO165" s="1135"/>
      <c r="FQP165" s="1135"/>
      <c r="FQQ165" s="1135"/>
      <c r="FQR165" s="1135"/>
      <c r="FQS165" s="1135"/>
      <c r="FQT165" s="1135"/>
      <c r="FQU165" s="1135"/>
      <c r="FQV165" s="1135"/>
      <c r="FQW165" s="1135"/>
      <c r="FQX165" s="1135"/>
      <c r="FQY165" s="1135"/>
      <c r="FQZ165" s="1135"/>
      <c r="FRA165" s="1135"/>
      <c r="FRB165" s="1135"/>
      <c r="FRC165" s="1135"/>
      <c r="FRD165" s="1135"/>
      <c r="FRE165" s="1135"/>
      <c r="FRF165" s="1135"/>
      <c r="FRG165" s="1135"/>
      <c r="FRH165" s="1135"/>
      <c r="FRI165" s="1135"/>
      <c r="FRJ165" s="1135"/>
      <c r="FRK165" s="1135"/>
      <c r="FRL165" s="1135"/>
      <c r="FRM165" s="1135"/>
      <c r="FRN165" s="1135"/>
      <c r="FRO165" s="1135"/>
      <c r="FRP165" s="1135"/>
      <c r="FRQ165" s="1135"/>
      <c r="FRR165" s="1135"/>
      <c r="FRS165" s="1135"/>
      <c r="FRT165" s="1135"/>
      <c r="FRU165" s="1135"/>
      <c r="FRV165" s="1135"/>
      <c r="FRW165" s="1135"/>
      <c r="FRX165" s="1135"/>
      <c r="FRY165" s="1135"/>
      <c r="FRZ165" s="1135"/>
      <c r="FSA165" s="1135"/>
      <c r="FSB165" s="1135"/>
      <c r="FSC165" s="1135"/>
      <c r="FSD165" s="1135"/>
      <c r="FSE165" s="1135"/>
      <c r="FSF165" s="1135"/>
      <c r="FSG165" s="1135"/>
      <c r="FSH165" s="1135"/>
      <c r="FSI165" s="1135"/>
      <c r="FSJ165" s="1135"/>
      <c r="FSK165" s="1135"/>
      <c r="FSL165" s="1135"/>
      <c r="FSM165" s="1135"/>
      <c r="FSN165" s="1135"/>
      <c r="FSO165" s="1135"/>
      <c r="FSP165" s="1135"/>
      <c r="FSQ165" s="1135"/>
      <c r="FSR165" s="1135"/>
      <c r="FSS165" s="1135"/>
      <c r="FST165" s="1135"/>
      <c r="FSU165" s="1135"/>
      <c r="FSV165" s="1135"/>
      <c r="FSW165" s="1135"/>
      <c r="FSX165" s="1135"/>
      <c r="FSY165" s="1135"/>
      <c r="FSZ165" s="1135"/>
      <c r="FTA165" s="1135"/>
      <c r="FTB165" s="1135"/>
      <c r="FTC165" s="1135"/>
      <c r="FTD165" s="1135"/>
      <c r="FTE165" s="1135"/>
      <c r="FTF165" s="1135"/>
      <c r="FTG165" s="1135"/>
      <c r="FTH165" s="1135"/>
      <c r="FTI165" s="1135"/>
      <c r="FTJ165" s="1135"/>
      <c r="FTK165" s="1135"/>
      <c r="FTL165" s="1135"/>
      <c r="FTM165" s="1135"/>
      <c r="FTN165" s="1135"/>
      <c r="FTO165" s="1135"/>
      <c r="FTP165" s="1135"/>
      <c r="FTQ165" s="1135"/>
      <c r="FTR165" s="1135"/>
      <c r="FTS165" s="1135"/>
      <c r="FTT165" s="1135"/>
      <c r="FTU165" s="1135"/>
      <c r="FTV165" s="1135"/>
      <c r="FTW165" s="1135"/>
      <c r="FTX165" s="1135"/>
      <c r="FTY165" s="1135"/>
      <c r="FTZ165" s="1135"/>
      <c r="FUA165" s="1135"/>
      <c r="FUB165" s="1135"/>
      <c r="FUC165" s="1135"/>
      <c r="FUD165" s="1135"/>
      <c r="FUE165" s="1135"/>
      <c r="FUF165" s="1135"/>
      <c r="FUG165" s="1135"/>
      <c r="FUH165" s="1135"/>
      <c r="FUI165" s="1135"/>
      <c r="FUJ165" s="1135"/>
      <c r="FUK165" s="1135"/>
      <c r="FUL165" s="1135"/>
      <c r="FUM165" s="1135"/>
      <c r="FUN165" s="1135"/>
      <c r="FUO165" s="1135"/>
      <c r="FUP165" s="1135"/>
      <c r="FUQ165" s="1135"/>
      <c r="FUR165" s="1135"/>
      <c r="FUS165" s="1135"/>
      <c r="FUT165" s="1135"/>
      <c r="FUU165" s="1135"/>
      <c r="FUV165" s="1135"/>
      <c r="FUW165" s="1135"/>
      <c r="FUX165" s="1135"/>
      <c r="FUY165" s="1135"/>
      <c r="FUZ165" s="1135"/>
      <c r="FVA165" s="1135"/>
      <c r="FVB165" s="1135"/>
      <c r="FVC165" s="1135"/>
      <c r="FVD165" s="1135"/>
      <c r="FVE165" s="1135"/>
      <c r="FVF165" s="1135"/>
      <c r="FVG165" s="1135"/>
      <c r="FVH165" s="1135"/>
      <c r="FVI165" s="1135"/>
      <c r="FVJ165" s="1135"/>
      <c r="FVK165" s="1135"/>
      <c r="FVL165" s="1135"/>
      <c r="FVM165" s="1135"/>
      <c r="FVN165" s="1135"/>
      <c r="FVO165" s="1135"/>
      <c r="FVP165" s="1135"/>
      <c r="FVQ165" s="1135"/>
      <c r="FVR165" s="1135"/>
      <c r="FVS165" s="1135"/>
      <c r="FVT165" s="1135"/>
      <c r="FVU165" s="1135"/>
      <c r="FVV165" s="1135"/>
      <c r="FVW165" s="1135"/>
      <c r="FVX165" s="1135"/>
      <c r="FVY165" s="1135"/>
      <c r="FVZ165" s="1135"/>
      <c r="FWA165" s="1135"/>
      <c r="FWB165" s="1135"/>
      <c r="FWC165" s="1135"/>
      <c r="FWD165" s="1135"/>
      <c r="FWE165" s="1135"/>
      <c r="FWF165" s="1135"/>
      <c r="FWG165" s="1135"/>
      <c r="FWH165" s="1135"/>
      <c r="FWI165" s="1135"/>
      <c r="FWJ165" s="1135"/>
      <c r="FWK165" s="1135"/>
      <c r="FWL165" s="1135"/>
      <c r="FWM165" s="1135"/>
      <c r="FWN165" s="1135"/>
      <c r="FWO165" s="1135"/>
      <c r="FWP165" s="1135"/>
      <c r="FWQ165" s="1135"/>
      <c r="FWR165" s="1135"/>
      <c r="FWS165" s="1135"/>
      <c r="FWT165" s="1135"/>
      <c r="FWU165" s="1135"/>
      <c r="FWV165" s="1135"/>
      <c r="FWW165" s="1135"/>
      <c r="FWX165" s="1135"/>
      <c r="FWY165" s="1135"/>
      <c r="FWZ165" s="1135"/>
      <c r="FXA165" s="1135"/>
      <c r="FXB165" s="1135"/>
      <c r="FXC165" s="1135"/>
      <c r="FXD165" s="1135"/>
      <c r="FXE165" s="1135"/>
      <c r="FXF165" s="1135"/>
      <c r="FXG165" s="1135"/>
      <c r="FXH165" s="1135"/>
      <c r="FXI165" s="1135"/>
      <c r="FXJ165" s="1135"/>
      <c r="FXK165" s="1135"/>
      <c r="FXL165" s="1135"/>
      <c r="FXM165" s="1135"/>
      <c r="FXN165" s="1135"/>
      <c r="FXO165" s="1135"/>
      <c r="FXP165" s="1135"/>
      <c r="FXQ165" s="1135"/>
      <c r="FXR165" s="1135"/>
      <c r="FXS165" s="1135"/>
      <c r="FXT165" s="1135"/>
      <c r="FXU165" s="1135"/>
      <c r="FXV165" s="1135"/>
      <c r="FXW165" s="1135"/>
      <c r="FXX165" s="1135"/>
      <c r="FXY165" s="1135"/>
      <c r="FXZ165" s="1135"/>
      <c r="FYA165" s="1135"/>
      <c r="FYB165" s="1135"/>
      <c r="FYC165" s="1135"/>
      <c r="FYD165" s="1135"/>
      <c r="FYE165" s="1135"/>
      <c r="FYF165" s="1135"/>
      <c r="FYG165" s="1135"/>
      <c r="FYH165" s="1135"/>
      <c r="FYI165" s="1135"/>
      <c r="FYJ165" s="1135"/>
      <c r="FYK165" s="1135"/>
      <c r="FYL165" s="1135"/>
      <c r="FYM165" s="1135"/>
      <c r="FYN165" s="1135"/>
      <c r="FYO165" s="1135"/>
      <c r="FYP165" s="1135"/>
      <c r="FYQ165" s="1135"/>
      <c r="FYR165" s="1135"/>
      <c r="FYS165" s="1135"/>
      <c r="FYT165" s="1135"/>
      <c r="FYU165" s="1135"/>
      <c r="FYV165" s="1135"/>
      <c r="FYW165" s="1135"/>
      <c r="FYX165" s="1135"/>
      <c r="FYY165" s="1135"/>
      <c r="FYZ165" s="1135"/>
      <c r="FZA165" s="1135"/>
      <c r="FZB165" s="1135"/>
      <c r="FZC165" s="1135"/>
      <c r="FZD165" s="1135"/>
      <c r="FZE165" s="1135"/>
      <c r="FZF165" s="1135"/>
      <c r="FZG165" s="1135"/>
      <c r="FZH165" s="1135"/>
      <c r="FZI165" s="1135"/>
      <c r="FZJ165" s="1135"/>
      <c r="FZK165" s="1135"/>
      <c r="FZL165" s="1135"/>
      <c r="FZM165" s="1135"/>
      <c r="FZN165" s="1135"/>
      <c r="FZO165" s="1135"/>
      <c r="FZP165" s="1135"/>
      <c r="FZQ165" s="1135"/>
      <c r="FZR165" s="1135"/>
      <c r="FZS165" s="1135"/>
      <c r="FZT165" s="1135"/>
      <c r="FZU165" s="1135"/>
      <c r="FZV165" s="1135"/>
      <c r="FZW165" s="1135"/>
      <c r="FZX165" s="1135"/>
      <c r="FZY165" s="1135"/>
      <c r="FZZ165" s="1135"/>
      <c r="GAA165" s="1135"/>
      <c r="GAB165" s="1135"/>
      <c r="GAC165" s="1135"/>
      <c r="GAD165" s="1135"/>
      <c r="GAE165" s="1135"/>
      <c r="GAF165" s="1135"/>
      <c r="GAG165" s="1135"/>
      <c r="GAH165" s="1135"/>
      <c r="GAI165" s="1135"/>
      <c r="GAJ165" s="1135"/>
      <c r="GAK165" s="1135"/>
      <c r="GAL165" s="1135"/>
      <c r="GAM165" s="1135"/>
      <c r="GAN165" s="1135"/>
      <c r="GAO165" s="1135"/>
      <c r="GAP165" s="1135"/>
      <c r="GAQ165" s="1135"/>
      <c r="GAR165" s="1135"/>
      <c r="GAS165" s="1135"/>
      <c r="GAT165" s="1135"/>
      <c r="GAU165" s="1135"/>
      <c r="GAV165" s="1135"/>
      <c r="GAW165" s="1135"/>
      <c r="GAX165" s="1135"/>
      <c r="GAY165" s="1135"/>
      <c r="GAZ165" s="1135"/>
      <c r="GBA165" s="1135"/>
      <c r="GBB165" s="1135"/>
      <c r="GBC165" s="1135"/>
      <c r="GBD165" s="1135"/>
      <c r="GBE165" s="1135"/>
      <c r="GBF165" s="1135"/>
      <c r="GBG165" s="1135"/>
      <c r="GBH165" s="1135"/>
      <c r="GBI165" s="1135"/>
      <c r="GBJ165" s="1135"/>
      <c r="GBK165" s="1135"/>
      <c r="GBL165" s="1135"/>
      <c r="GBM165" s="1135"/>
      <c r="GBN165" s="1135"/>
      <c r="GBO165" s="1135"/>
      <c r="GBP165" s="1135"/>
      <c r="GBQ165" s="1135"/>
      <c r="GBR165" s="1135"/>
      <c r="GBS165" s="1135"/>
      <c r="GBT165" s="1135"/>
      <c r="GBU165" s="1135"/>
      <c r="GBV165" s="1135"/>
      <c r="GBW165" s="1135"/>
      <c r="GBX165" s="1135"/>
      <c r="GBY165" s="1135"/>
      <c r="GBZ165" s="1135"/>
      <c r="GCA165" s="1135"/>
      <c r="GCB165" s="1135"/>
      <c r="GCC165" s="1135"/>
      <c r="GCD165" s="1135"/>
      <c r="GCE165" s="1135"/>
      <c r="GCF165" s="1135"/>
      <c r="GCG165" s="1135"/>
      <c r="GCH165" s="1135"/>
      <c r="GCI165" s="1135"/>
      <c r="GCJ165" s="1135"/>
      <c r="GCK165" s="1135"/>
      <c r="GCL165" s="1135"/>
      <c r="GCM165" s="1135"/>
      <c r="GCN165" s="1135"/>
      <c r="GCO165" s="1135"/>
      <c r="GCP165" s="1135"/>
      <c r="GCQ165" s="1135"/>
      <c r="GCR165" s="1135"/>
      <c r="GCS165" s="1135"/>
      <c r="GCT165" s="1135"/>
      <c r="GCU165" s="1135"/>
      <c r="GCV165" s="1135"/>
      <c r="GCW165" s="1135"/>
      <c r="GCX165" s="1135"/>
      <c r="GCY165" s="1135"/>
      <c r="GCZ165" s="1135"/>
      <c r="GDA165" s="1135"/>
      <c r="GDB165" s="1135"/>
      <c r="GDC165" s="1135"/>
      <c r="GDD165" s="1135"/>
      <c r="GDE165" s="1135"/>
      <c r="GDF165" s="1135"/>
      <c r="GDG165" s="1135"/>
      <c r="GDH165" s="1135"/>
      <c r="GDI165" s="1135"/>
      <c r="GDJ165" s="1135"/>
      <c r="GDK165" s="1135"/>
      <c r="GDL165" s="1135"/>
      <c r="GDM165" s="1135"/>
      <c r="GDN165" s="1135"/>
      <c r="GDO165" s="1135"/>
      <c r="GDP165" s="1135"/>
      <c r="GDQ165" s="1135"/>
      <c r="GDR165" s="1135"/>
      <c r="GDS165" s="1135"/>
      <c r="GDT165" s="1135"/>
      <c r="GDU165" s="1135"/>
      <c r="GDV165" s="1135"/>
      <c r="GDW165" s="1135"/>
      <c r="GDX165" s="1135"/>
      <c r="GDY165" s="1135"/>
      <c r="GDZ165" s="1135"/>
      <c r="GEA165" s="1135"/>
      <c r="GEB165" s="1135"/>
      <c r="GEC165" s="1135"/>
      <c r="GED165" s="1135"/>
      <c r="GEE165" s="1135"/>
      <c r="GEF165" s="1135"/>
      <c r="GEG165" s="1135"/>
      <c r="GEH165" s="1135"/>
      <c r="GEI165" s="1135"/>
      <c r="GEJ165" s="1135"/>
      <c r="GEK165" s="1135"/>
      <c r="GEL165" s="1135"/>
      <c r="GEM165" s="1135"/>
      <c r="GEN165" s="1135"/>
      <c r="GEO165" s="1135"/>
      <c r="GEP165" s="1135"/>
      <c r="GEQ165" s="1135"/>
      <c r="GER165" s="1135"/>
      <c r="GES165" s="1135"/>
      <c r="GET165" s="1135"/>
      <c r="GEU165" s="1135"/>
      <c r="GEV165" s="1135"/>
      <c r="GEW165" s="1135"/>
      <c r="GEX165" s="1135"/>
      <c r="GEY165" s="1135"/>
      <c r="GEZ165" s="1135"/>
      <c r="GFA165" s="1135"/>
      <c r="GFB165" s="1135"/>
      <c r="GFC165" s="1135"/>
      <c r="GFD165" s="1135"/>
      <c r="GFE165" s="1135"/>
      <c r="GFF165" s="1135"/>
      <c r="GFG165" s="1135"/>
      <c r="GFH165" s="1135"/>
      <c r="GFI165" s="1135"/>
      <c r="GFJ165" s="1135"/>
      <c r="GFK165" s="1135"/>
      <c r="GFL165" s="1135"/>
      <c r="GFM165" s="1135"/>
      <c r="GFN165" s="1135"/>
      <c r="GFO165" s="1135"/>
      <c r="GFP165" s="1135"/>
      <c r="GFQ165" s="1135"/>
      <c r="GFR165" s="1135"/>
      <c r="GFS165" s="1135"/>
      <c r="GFT165" s="1135"/>
      <c r="GFU165" s="1135"/>
      <c r="GFV165" s="1135"/>
      <c r="GFW165" s="1135"/>
      <c r="GFX165" s="1135"/>
      <c r="GFY165" s="1135"/>
      <c r="GFZ165" s="1135"/>
      <c r="GGA165" s="1135"/>
      <c r="GGB165" s="1135"/>
      <c r="GGC165" s="1135"/>
      <c r="GGD165" s="1135"/>
      <c r="GGE165" s="1135"/>
      <c r="GGF165" s="1135"/>
      <c r="GGG165" s="1135"/>
      <c r="GGH165" s="1135"/>
      <c r="GGI165" s="1135"/>
      <c r="GGJ165" s="1135"/>
      <c r="GGK165" s="1135"/>
      <c r="GGL165" s="1135"/>
      <c r="GGM165" s="1135"/>
      <c r="GGN165" s="1135"/>
      <c r="GGO165" s="1135"/>
      <c r="GGP165" s="1135"/>
      <c r="GGQ165" s="1135"/>
      <c r="GGR165" s="1135"/>
      <c r="GGS165" s="1135"/>
      <c r="GGT165" s="1135"/>
      <c r="GGU165" s="1135"/>
      <c r="GGV165" s="1135"/>
      <c r="GGW165" s="1135"/>
      <c r="GGX165" s="1135"/>
      <c r="GGY165" s="1135"/>
      <c r="GGZ165" s="1135"/>
      <c r="GHA165" s="1135"/>
      <c r="GHB165" s="1135"/>
      <c r="GHC165" s="1135"/>
      <c r="GHD165" s="1135"/>
      <c r="GHE165" s="1135"/>
      <c r="GHF165" s="1135"/>
      <c r="GHG165" s="1135"/>
      <c r="GHH165" s="1135"/>
      <c r="GHI165" s="1135"/>
      <c r="GHJ165" s="1135"/>
      <c r="GHK165" s="1135"/>
      <c r="GHL165" s="1135"/>
      <c r="GHM165" s="1135"/>
      <c r="GHN165" s="1135"/>
      <c r="GHO165" s="1135"/>
      <c r="GHP165" s="1135"/>
      <c r="GHQ165" s="1135"/>
      <c r="GHR165" s="1135"/>
      <c r="GHS165" s="1135"/>
      <c r="GHT165" s="1135"/>
      <c r="GHU165" s="1135"/>
      <c r="GHV165" s="1135"/>
      <c r="GHW165" s="1135"/>
      <c r="GHX165" s="1135"/>
      <c r="GHY165" s="1135"/>
      <c r="GHZ165" s="1135"/>
      <c r="GIA165" s="1135"/>
      <c r="GIB165" s="1135"/>
      <c r="GIC165" s="1135"/>
      <c r="GID165" s="1135"/>
      <c r="GIE165" s="1135"/>
      <c r="GIF165" s="1135"/>
      <c r="GIG165" s="1135"/>
      <c r="GIH165" s="1135"/>
      <c r="GII165" s="1135"/>
      <c r="GIJ165" s="1135"/>
      <c r="GIK165" s="1135"/>
      <c r="GIL165" s="1135"/>
      <c r="GIM165" s="1135"/>
      <c r="GIN165" s="1135"/>
      <c r="GIO165" s="1135"/>
      <c r="GIP165" s="1135"/>
      <c r="GIQ165" s="1135"/>
      <c r="GIR165" s="1135"/>
      <c r="GIS165" s="1135"/>
      <c r="GIT165" s="1135"/>
      <c r="GIU165" s="1135"/>
      <c r="GIV165" s="1135"/>
      <c r="GIW165" s="1135"/>
      <c r="GIX165" s="1135"/>
      <c r="GIY165" s="1135"/>
      <c r="GIZ165" s="1135"/>
      <c r="GJA165" s="1135"/>
      <c r="GJB165" s="1135"/>
      <c r="GJC165" s="1135"/>
      <c r="GJD165" s="1135"/>
      <c r="GJE165" s="1135"/>
      <c r="GJF165" s="1135"/>
      <c r="GJG165" s="1135"/>
      <c r="GJH165" s="1135"/>
      <c r="GJI165" s="1135"/>
      <c r="GJJ165" s="1135"/>
      <c r="GJK165" s="1135"/>
      <c r="GJL165" s="1135"/>
      <c r="GJM165" s="1135"/>
      <c r="GJN165" s="1135"/>
      <c r="GJO165" s="1135"/>
      <c r="GJP165" s="1135"/>
      <c r="GJQ165" s="1135"/>
      <c r="GJR165" s="1135"/>
      <c r="GJS165" s="1135"/>
      <c r="GJT165" s="1135"/>
      <c r="GJU165" s="1135"/>
      <c r="GJV165" s="1135"/>
      <c r="GJW165" s="1135"/>
      <c r="GJX165" s="1135"/>
      <c r="GJY165" s="1135"/>
      <c r="GJZ165" s="1135"/>
      <c r="GKA165" s="1135"/>
      <c r="GKB165" s="1135"/>
      <c r="GKC165" s="1135"/>
      <c r="GKD165" s="1135"/>
      <c r="GKE165" s="1135"/>
      <c r="GKF165" s="1135"/>
      <c r="GKG165" s="1135"/>
      <c r="GKH165" s="1135"/>
      <c r="GKI165" s="1135"/>
      <c r="GKJ165" s="1135"/>
      <c r="GKK165" s="1135"/>
      <c r="GKL165" s="1135"/>
      <c r="GKM165" s="1135"/>
      <c r="GKN165" s="1135"/>
      <c r="GKO165" s="1135"/>
      <c r="GKP165" s="1135"/>
      <c r="GKQ165" s="1135"/>
      <c r="GKR165" s="1135"/>
      <c r="GKS165" s="1135"/>
      <c r="GKT165" s="1135"/>
      <c r="GKU165" s="1135"/>
      <c r="GKV165" s="1135"/>
      <c r="GKW165" s="1135"/>
      <c r="GKX165" s="1135"/>
      <c r="GKY165" s="1135"/>
      <c r="GKZ165" s="1135"/>
      <c r="GLA165" s="1135"/>
      <c r="GLB165" s="1135"/>
      <c r="GLC165" s="1135"/>
      <c r="GLD165" s="1135"/>
      <c r="GLE165" s="1135"/>
      <c r="GLF165" s="1135"/>
      <c r="GLG165" s="1135"/>
      <c r="GLH165" s="1135"/>
      <c r="GLI165" s="1135"/>
      <c r="GLJ165" s="1135"/>
      <c r="GLK165" s="1135"/>
      <c r="GLL165" s="1135"/>
      <c r="GLM165" s="1135"/>
      <c r="GLN165" s="1135"/>
      <c r="GLO165" s="1135"/>
      <c r="GLP165" s="1135"/>
      <c r="GLQ165" s="1135"/>
      <c r="GLR165" s="1135"/>
      <c r="GLS165" s="1135"/>
      <c r="GLT165" s="1135"/>
      <c r="GLU165" s="1135"/>
      <c r="GLV165" s="1135"/>
      <c r="GLW165" s="1135"/>
      <c r="GLX165" s="1135"/>
      <c r="GLY165" s="1135"/>
      <c r="GLZ165" s="1135"/>
      <c r="GMA165" s="1135"/>
      <c r="GMB165" s="1135"/>
      <c r="GMC165" s="1135"/>
      <c r="GMD165" s="1135"/>
      <c r="GME165" s="1135"/>
      <c r="GMF165" s="1135"/>
      <c r="GMG165" s="1135"/>
      <c r="GMH165" s="1135"/>
      <c r="GMI165" s="1135"/>
      <c r="GMJ165" s="1135"/>
      <c r="GMK165" s="1135"/>
      <c r="GML165" s="1135"/>
      <c r="GMM165" s="1135"/>
      <c r="GMN165" s="1135"/>
      <c r="GMO165" s="1135"/>
      <c r="GMP165" s="1135"/>
      <c r="GMQ165" s="1135"/>
      <c r="GMR165" s="1135"/>
      <c r="GMS165" s="1135"/>
      <c r="GMT165" s="1135"/>
      <c r="GMU165" s="1135"/>
      <c r="GMV165" s="1135"/>
      <c r="GMW165" s="1135"/>
      <c r="GMX165" s="1135"/>
      <c r="GMY165" s="1135"/>
      <c r="GMZ165" s="1135"/>
      <c r="GNA165" s="1135"/>
      <c r="GNB165" s="1135"/>
      <c r="GNC165" s="1135"/>
      <c r="GND165" s="1135"/>
      <c r="GNE165" s="1135"/>
      <c r="GNF165" s="1135"/>
      <c r="GNG165" s="1135"/>
      <c r="GNH165" s="1135"/>
      <c r="GNI165" s="1135"/>
      <c r="GNJ165" s="1135"/>
      <c r="GNK165" s="1135"/>
      <c r="GNL165" s="1135"/>
      <c r="GNM165" s="1135"/>
      <c r="GNN165" s="1135"/>
      <c r="GNO165" s="1135"/>
      <c r="GNP165" s="1135"/>
      <c r="GNQ165" s="1135"/>
      <c r="GNR165" s="1135"/>
      <c r="GNS165" s="1135"/>
      <c r="GNT165" s="1135"/>
      <c r="GNU165" s="1135"/>
      <c r="GNV165" s="1135"/>
      <c r="GNW165" s="1135"/>
      <c r="GNX165" s="1135"/>
      <c r="GNY165" s="1135"/>
      <c r="GNZ165" s="1135"/>
      <c r="GOA165" s="1135"/>
      <c r="GOB165" s="1135"/>
      <c r="GOC165" s="1135"/>
      <c r="GOD165" s="1135"/>
      <c r="GOE165" s="1135"/>
      <c r="GOF165" s="1135"/>
      <c r="GOG165" s="1135"/>
      <c r="GOH165" s="1135"/>
      <c r="GOI165" s="1135"/>
      <c r="GOJ165" s="1135"/>
      <c r="GOK165" s="1135"/>
      <c r="GOL165" s="1135"/>
      <c r="GOM165" s="1135"/>
      <c r="GON165" s="1135"/>
      <c r="GOO165" s="1135"/>
      <c r="GOP165" s="1135"/>
      <c r="GOQ165" s="1135"/>
      <c r="GOR165" s="1135"/>
      <c r="GOS165" s="1135"/>
      <c r="GOT165" s="1135"/>
      <c r="GOU165" s="1135"/>
      <c r="GOV165" s="1135"/>
      <c r="GOW165" s="1135"/>
      <c r="GOX165" s="1135"/>
      <c r="GOY165" s="1135"/>
      <c r="GOZ165" s="1135"/>
      <c r="GPA165" s="1135"/>
      <c r="GPB165" s="1135"/>
      <c r="GPC165" s="1135"/>
      <c r="GPD165" s="1135"/>
      <c r="GPE165" s="1135"/>
      <c r="GPF165" s="1135"/>
      <c r="GPG165" s="1135"/>
      <c r="GPH165" s="1135"/>
      <c r="GPI165" s="1135"/>
      <c r="GPJ165" s="1135"/>
      <c r="GPK165" s="1135"/>
      <c r="GPL165" s="1135"/>
      <c r="GPM165" s="1135"/>
      <c r="GPN165" s="1135"/>
      <c r="GPO165" s="1135"/>
      <c r="GPP165" s="1135"/>
      <c r="GPQ165" s="1135"/>
      <c r="GPR165" s="1135"/>
      <c r="GPS165" s="1135"/>
      <c r="GPT165" s="1135"/>
      <c r="GPU165" s="1135"/>
      <c r="GPV165" s="1135"/>
      <c r="GPW165" s="1135"/>
      <c r="GPX165" s="1135"/>
      <c r="GPY165" s="1135"/>
      <c r="GPZ165" s="1135"/>
      <c r="GQA165" s="1135"/>
      <c r="GQB165" s="1135"/>
      <c r="GQC165" s="1135"/>
      <c r="GQD165" s="1135"/>
      <c r="GQE165" s="1135"/>
      <c r="GQF165" s="1135"/>
      <c r="GQG165" s="1135"/>
      <c r="GQH165" s="1135"/>
      <c r="GQI165" s="1135"/>
      <c r="GQJ165" s="1135"/>
      <c r="GQK165" s="1135"/>
      <c r="GQL165" s="1135"/>
      <c r="GQM165" s="1135"/>
      <c r="GQN165" s="1135"/>
      <c r="GQO165" s="1135"/>
      <c r="GQP165" s="1135"/>
      <c r="GQQ165" s="1135"/>
      <c r="GQR165" s="1135"/>
      <c r="GQS165" s="1135"/>
      <c r="GQT165" s="1135"/>
      <c r="GQU165" s="1135"/>
      <c r="GQV165" s="1135"/>
      <c r="GQW165" s="1135"/>
      <c r="GQX165" s="1135"/>
      <c r="GQY165" s="1135"/>
      <c r="GQZ165" s="1135"/>
      <c r="GRA165" s="1135"/>
      <c r="GRB165" s="1135"/>
      <c r="GRC165" s="1135"/>
      <c r="GRD165" s="1135"/>
      <c r="GRE165" s="1135"/>
      <c r="GRF165" s="1135"/>
      <c r="GRG165" s="1135"/>
      <c r="GRH165" s="1135"/>
      <c r="GRI165" s="1135"/>
      <c r="GRJ165" s="1135"/>
      <c r="GRK165" s="1135"/>
      <c r="GRL165" s="1135"/>
      <c r="GRM165" s="1135"/>
      <c r="GRN165" s="1135"/>
      <c r="GRO165" s="1135"/>
      <c r="GRP165" s="1135"/>
      <c r="GRQ165" s="1135"/>
      <c r="GRR165" s="1135"/>
      <c r="GRS165" s="1135"/>
      <c r="GRT165" s="1135"/>
      <c r="GRU165" s="1135"/>
      <c r="GRV165" s="1135"/>
      <c r="GRW165" s="1135"/>
      <c r="GRX165" s="1135"/>
      <c r="GRY165" s="1135"/>
      <c r="GRZ165" s="1135"/>
      <c r="GSA165" s="1135"/>
      <c r="GSB165" s="1135"/>
      <c r="GSC165" s="1135"/>
      <c r="GSD165" s="1135"/>
      <c r="GSE165" s="1135"/>
      <c r="GSF165" s="1135"/>
      <c r="GSG165" s="1135"/>
      <c r="GSH165" s="1135"/>
      <c r="GSI165" s="1135"/>
      <c r="GSJ165" s="1135"/>
      <c r="GSK165" s="1135"/>
      <c r="GSL165" s="1135"/>
      <c r="GSM165" s="1135"/>
      <c r="GSN165" s="1135"/>
      <c r="GSO165" s="1135"/>
      <c r="GSP165" s="1135"/>
      <c r="GSQ165" s="1135"/>
      <c r="GSR165" s="1135"/>
      <c r="GSS165" s="1135"/>
      <c r="GST165" s="1135"/>
      <c r="GSU165" s="1135"/>
      <c r="GSV165" s="1135"/>
      <c r="GSW165" s="1135"/>
      <c r="GSX165" s="1135"/>
      <c r="GSY165" s="1135"/>
      <c r="GSZ165" s="1135"/>
      <c r="GTA165" s="1135"/>
      <c r="GTB165" s="1135"/>
      <c r="GTC165" s="1135"/>
      <c r="GTD165" s="1135"/>
      <c r="GTE165" s="1135"/>
      <c r="GTF165" s="1135"/>
      <c r="GTG165" s="1135"/>
      <c r="GTH165" s="1135"/>
      <c r="GTI165" s="1135"/>
      <c r="GTJ165" s="1135"/>
      <c r="GTK165" s="1135"/>
      <c r="GTL165" s="1135"/>
      <c r="GTM165" s="1135"/>
      <c r="GTN165" s="1135"/>
      <c r="GTO165" s="1135"/>
      <c r="GTP165" s="1135"/>
      <c r="GTQ165" s="1135"/>
      <c r="GTR165" s="1135"/>
      <c r="GTS165" s="1135"/>
      <c r="GTT165" s="1135"/>
      <c r="GTU165" s="1135"/>
      <c r="GTV165" s="1135"/>
      <c r="GTW165" s="1135"/>
      <c r="GTX165" s="1135"/>
      <c r="GTY165" s="1135"/>
      <c r="GTZ165" s="1135"/>
      <c r="GUA165" s="1135"/>
      <c r="GUB165" s="1135"/>
      <c r="GUC165" s="1135"/>
      <c r="GUD165" s="1135"/>
      <c r="GUE165" s="1135"/>
      <c r="GUF165" s="1135"/>
      <c r="GUG165" s="1135"/>
      <c r="GUH165" s="1135"/>
      <c r="GUI165" s="1135"/>
      <c r="GUJ165" s="1135"/>
      <c r="GUK165" s="1135"/>
      <c r="GUL165" s="1135"/>
      <c r="GUM165" s="1135"/>
      <c r="GUN165" s="1135"/>
      <c r="GUO165" s="1135"/>
      <c r="GUP165" s="1135"/>
      <c r="GUQ165" s="1135"/>
      <c r="GUR165" s="1135"/>
      <c r="GUS165" s="1135"/>
      <c r="GUT165" s="1135"/>
      <c r="GUU165" s="1135"/>
      <c r="GUV165" s="1135"/>
      <c r="GUW165" s="1135"/>
      <c r="GUX165" s="1135"/>
      <c r="GUY165" s="1135"/>
      <c r="GUZ165" s="1135"/>
      <c r="GVA165" s="1135"/>
      <c r="GVB165" s="1135"/>
      <c r="GVC165" s="1135"/>
      <c r="GVD165" s="1135"/>
      <c r="GVE165" s="1135"/>
      <c r="GVF165" s="1135"/>
      <c r="GVG165" s="1135"/>
      <c r="GVH165" s="1135"/>
      <c r="GVI165" s="1135"/>
      <c r="GVJ165" s="1135"/>
      <c r="GVK165" s="1135"/>
      <c r="GVL165" s="1135"/>
      <c r="GVM165" s="1135"/>
      <c r="GVN165" s="1135"/>
      <c r="GVO165" s="1135"/>
      <c r="GVP165" s="1135"/>
      <c r="GVQ165" s="1135"/>
      <c r="GVR165" s="1135"/>
      <c r="GVS165" s="1135"/>
      <c r="GVT165" s="1135"/>
      <c r="GVU165" s="1135"/>
      <c r="GVV165" s="1135"/>
      <c r="GVW165" s="1135"/>
      <c r="GVX165" s="1135"/>
      <c r="GVY165" s="1135"/>
      <c r="GVZ165" s="1135"/>
      <c r="GWA165" s="1135"/>
      <c r="GWB165" s="1135"/>
      <c r="GWC165" s="1135"/>
      <c r="GWD165" s="1135"/>
      <c r="GWE165" s="1135"/>
      <c r="GWF165" s="1135"/>
      <c r="GWG165" s="1135"/>
      <c r="GWH165" s="1135"/>
      <c r="GWI165" s="1135"/>
      <c r="GWJ165" s="1135"/>
      <c r="GWK165" s="1135"/>
      <c r="GWL165" s="1135"/>
      <c r="GWM165" s="1135"/>
      <c r="GWN165" s="1135"/>
      <c r="GWO165" s="1135"/>
      <c r="GWP165" s="1135"/>
      <c r="GWQ165" s="1135"/>
      <c r="GWR165" s="1135"/>
      <c r="GWS165" s="1135"/>
      <c r="GWT165" s="1135"/>
      <c r="GWU165" s="1135"/>
      <c r="GWV165" s="1135"/>
      <c r="GWW165" s="1135"/>
      <c r="GWX165" s="1135"/>
      <c r="GWY165" s="1135"/>
      <c r="GWZ165" s="1135"/>
      <c r="GXA165" s="1135"/>
      <c r="GXB165" s="1135"/>
      <c r="GXC165" s="1135"/>
      <c r="GXD165" s="1135"/>
      <c r="GXE165" s="1135"/>
      <c r="GXF165" s="1135"/>
      <c r="GXG165" s="1135"/>
      <c r="GXH165" s="1135"/>
      <c r="GXI165" s="1135"/>
      <c r="GXJ165" s="1135"/>
      <c r="GXK165" s="1135"/>
      <c r="GXL165" s="1135"/>
      <c r="GXM165" s="1135"/>
      <c r="GXN165" s="1135"/>
      <c r="GXO165" s="1135"/>
      <c r="GXP165" s="1135"/>
      <c r="GXQ165" s="1135"/>
      <c r="GXR165" s="1135"/>
      <c r="GXS165" s="1135"/>
      <c r="GXT165" s="1135"/>
      <c r="GXU165" s="1135"/>
      <c r="GXV165" s="1135"/>
      <c r="GXW165" s="1135"/>
      <c r="GXX165" s="1135"/>
      <c r="GXY165" s="1135"/>
      <c r="GXZ165" s="1135"/>
      <c r="GYA165" s="1135"/>
      <c r="GYB165" s="1135"/>
      <c r="GYC165" s="1135"/>
      <c r="GYD165" s="1135"/>
      <c r="GYE165" s="1135"/>
      <c r="GYF165" s="1135"/>
      <c r="GYG165" s="1135"/>
      <c r="GYH165" s="1135"/>
      <c r="GYI165" s="1135"/>
      <c r="GYJ165" s="1135"/>
      <c r="GYK165" s="1135"/>
      <c r="GYL165" s="1135"/>
      <c r="GYM165" s="1135"/>
      <c r="GYN165" s="1135"/>
      <c r="GYO165" s="1135"/>
      <c r="GYP165" s="1135"/>
      <c r="GYQ165" s="1135"/>
      <c r="GYR165" s="1135"/>
      <c r="GYS165" s="1135"/>
      <c r="GYT165" s="1135"/>
      <c r="GYU165" s="1135"/>
      <c r="GYV165" s="1135"/>
      <c r="GYW165" s="1135"/>
      <c r="GYX165" s="1135"/>
      <c r="GYY165" s="1135"/>
      <c r="GYZ165" s="1135"/>
      <c r="GZA165" s="1135"/>
      <c r="GZB165" s="1135"/>
      <c r="GZC165" s="1135"/>
      <c r="GZD165" s="1135"/>
      <c r="GZE165" s="1135"/>
      <c r="GZF165" s="1135"/>
      <c r="GZG165" s="1135"/>
      <c r="GZH165" s="1135"/>
      <c r="GZI165" s="1135"/>
      <c r="GZJ165" s="1135"/>
      <c r="GZK165" s="1135"/>
      <c r="GZL165" s="1135"/>
      <c r="GZM165" s="1135"/>
      <c r="GZN165" s="1135"/>
      <c r="GZO165" s="1135"/>
      <c r="GZP165" s="1135"/>
      <c r="GZQ165" s="1135"/>
      <c r="GZR165" s="1135"/>
      <c r="GZS165" s="1135"/>
      <c r="GZT165" s="1135"/>
      <c r="GZU165" s="1135"/>
      <c r="GZV165" s="1135"/>
      <c r="GZW165" s="1135"/>
      <c r="GZX165" s="1135"/>
      <c r="GZY165" s="1135"/>
      <c r="GZZ165" s="1135"/>
      <c r="HAA165" s="1135"/>
      <c r="HAB165" s="1135"/>
      <c r="HAC165" s="1135"/>
      <c r="HAD165" s="1135"/>
      <c r="HAE165" s="1135"/>
      <c r="HAF165" s="1135"/>
      <c r="HAG165" s="1135"/>
      <c r="HAH165" s="1135"/>
      <c r="HAI165" s="1135"/>
      <c r="HAJ165" s="1135"/>
      <c r="HAK165" s="1135"/>
      <c r="HAL165" s="1135"/>
      <c r="HAM165" s="1135"/>
      <c r="HAN165" s="1135"/>
      <c r="HAO165" s="1135"/>
      <c r="HAP165" s="1135"/>
      <c r="HAQ165" s="1135"/>
      <c r="HAR165" s="1135"/>
      <c r="HAS165" s="1135"/>
      <c r="HAT165" s="1135"/>
      <c r="HAU165" s="1135"/>
      <c r="HAV165" s="1135"/>
      <c r="HAW165" s="1135"/>
      <c r="HAX165" s="1135"/>
      <c r="HAY165" s="1135"/>
      <c r="HAZ165" s="1135"/>
      <c r="HBA165" s="1135"/>
      <c r="HBB165" s="1135"/>
      <c r="HBC165" s="1135"/>
      <c r="HBD165" s="1135"/>
      <c r="HBE165" s="1135"/>
      <c r="HBF165" s="1135"/>
      <c r="HBG165" s="1135"/>
      <c r="HBH165" s="1135"/>
      <c r="HBI165" s="1135"/>
      <c r="HBJ165" s="1135"/>
      <c r="HBK165" s="1135"/>
      <c r="HBL165" s="1135"/>
      <c r="HBM165" s="1135"/>
      <c r="HBN165" s="1135"/>
      <c r="HBO165" s="1135"/>
      <c r="HBP165" s="1135"/>
      <c r="HBQ165" s="1135"/>
      <c r="HBR165" s="1135"/>
      <c r="HBS165" s="1135"/>
      <c r="HBT165" s="1135"/>
      <c r="HBU165" s="1135"/>
      <c r="HBV165" s="1135"/>
      <c r="HBW165" s="1135"/>
      <c r="HBX165" s="1135"/>
      <c r="HBY165" s="1135"/>
      <c r="HBZ165" s="1135"/>
      <c r="HCA165" s="1135"/>
      <c r="HCB165" s="1135"/>
      <c r="HCC165" s="1135"/>
      <c r="HCD165" s="1135"/>
      <c r="HCE165" s="1135"/>
      <c r="HCF165" s="1135"/>
      <c r="HCG165" s="1135"/>
      <c r="HCH165" s="1135"/>
      <c r="HCI165" s="1135"/>
      <c r="HCJ165" s="1135"/>
      <c r="HCK165" s="1135"/>
      <c r="HCL165" s="1135"/>
      <c r="HCM165" s="1135"/>
      <c r="HCN165" s="1135"/>
      <c r="HCO165" s="1135"/>
      <c r="HCP165" s="1135"/>
      <c r="HCQ165" s="1135"/>
      <c r="HCR165" s="1135"/>
      <c r="HCS165" s="1135"/>
      <c r="HCT165" s="1135"/>
      <c r="HCU165" s="1135"/>
      <c r="HCV165" s="1135"/>
      <c r="HCW165" s="1135"/>
      <c r="HCX165" s="1135"/>
      <c r="HCY165" s="1135"/>
      <c r="HCZ165" s="1135"/>
      <c r="HDA165" s="1135"/>
      <c r="HDB165" s="1135"/>
      <c r="HDC165" s="1135"/>
      <c r="HDD165" s="1135"/>
      <c r="HDE165" s="1135"/>
      <c r="HDF165" s="1135"/>
      <c r="HDG165" s="1135"/>
      <c r="HDH165" s="1135"/>
      <c r="HDI165" s="1135"/>
      <c r="HDJ165" s="1135"/>
      <c r="HDK165" s="1135"/>
      <c r="HDL165" s="1135"/>
      <c r="HDM165" s="1135"/>
      <c r="HDN165" s="1135"/>
      <c r="HDO165" s="1135"/>
      <c r="HDP165" s="1135"/>
      <c r="HDQ165" s="1135"/>
      <c r="HDR165" s="1135"/>
      <c r="HDS165" s="1135"/>
      <c r="HDT165" s="1135"/>
      <c r="HDU165" s="1135"/>
      <c r="HDV165" s="1135"/>
      <c r="HDW165" s="1135"/>
      <c r="HDX165" s="1135"/>
      <c r="HDY165" s="1135"/>
      <c r="HDZ165" s="1135"/>
      <c r="HEA165" s="1135"/>
      <c r="HEB165" s="1135"/>
      <c r="HEC165" s="1135"/>
      <c r="HED165" s="1135"/>
      <c r="HEE165" s="1135"/>
      <c r="HEF165" s="1135"/>
      <c r="HEG165" s="1135"/>
      <c r="HEH165" s="1135"/>
      <c r="HEI165" s="1135"/>
      <c r="HEJ165" s="1135"/>
      <c r="HEK165" s="1135"/>
      <c r="HEL165" s="1135"/>
      <c r="HEM165" s="1135"/>
      <c r="HEN165" s="1135"/>
      <c r="HEO165" s="1135"/>
      <c r="HEP165" s="1135"/>
      <c r="HEQ165" s="1135"/>
      <c r="HER165" s="1135"/>
      <c r="HES165" s="1135"/>
      <c r="HET165" s="1135"/>
      <c r="HEU165" s="1135"/>
      <c r="HEV165" s="1135"/>
      <c r="HEW165" s="1135"/>
      <c r="HEX165" s="1135"/>
      <c r="HEY165" s="1135"/>
      <c r="HEZ165" s="1135"/>
      <c r="HFA165" s="1135"/>
      <c r="HFB165" s="1135"/>
      <c r="HFC165" s="1135"/>
      <c r="HFD165" s="1135"/>
      <c r="HFE165" s="1135"/>
      <c r="HFF165" s="1135"/>
      <c r="HFG165" s="1135"/>
      <c r="HFH165" s="1135"/>
      <c r="HFI165" s="1135"/>
      <c r="HFJ165" s="1135"/>
      <c r="HFK165" s="1135"/>
      <c r="HFL165" s="1135"/>
      <c r="HFM165" s="1135"/>
      <c r="HFN165" s="1135"/>
      <c r="HFO165" s="1135"/>
      <c r="HFP165" s="1135"/>
      <c r="HFQ165" s="1135"/>
      <c r="HFR165" s="1135"/>
      <c r="HFS165" s="1135"/>
      <c r="HFT165" s="1135"/>
      <c r="HFU165" s="1135"/>
      <c r="HFV165" s="1135"/>
      <c r="HFW165" s="1135"/>
      <c r="HFX165" s="1135"/>
      <c r="HFY165" s="1135"/>
      <c r="HFZ165" s="1135"/>
      <c r="HGA165" s="1135"/>
      <c r="HGB165" s="1135"/>
      <c r="HGC165" s="1135"/>
      <c r="HGD165" s="1135"/>
      <c r="HGE165" s="1135"/>
      <c r="HGF165" s="1135"/>
      <c r="HGG165" s="1135"/>
      <c r="HGH165" s="1135"/>
      <c r="HGI165" s="1135"/>
      <c r="HGJ165" s="1135"/>
      <c r="HGK165" s="1135"/>
      <c r="HGL165" s="1135"/>
      <c r="HGM165" s="1135"/>
      <c r="HGN165" s="1135"/>
      <c r="HGO165" s="1135"/>
      <c r="HGP165" s="1135"/>
      <c r="HGQ165" s="1135"/>
      <c r="HGR165" s="1135"/>
      <c r="HGS165" s="1135"/>
      <c r="HGT165" s="1135"/>
      <c r="HGU165" s="1135"/>
      <c r="HGV165" s="1135"/>
      <c r="HGW165" s="1135"/>
      <c r="HGX165" s="1135"/>
      <c r="HGY165" s="1135"/>
      <c r="HGZ165" s="1135"/>
      <c r="HHA165" s="1135"/>
      <c r="HHB165" s="1135"/>
      <c r="HHC165" s="1135"/>
      <c r="HHD165" s="1135"/>
      <c r="HHE165" s="1135"/>
      <c r="HHF165" s="1135"/>
      <c r="HHG165" s="1135"/>
      <c r="HHH165" s="1135"/>
      <c r="HHI165" s="1135"/>
      <c r="HHJ165" s="1135"/>
      <c r="HHK165" s="1135"/>
      <c r="HHL165" s="1135"/>
      <c r="HHM165" s="1135"/>
      <c r="HHN165" s="1135"/>
      <c r="HHO165" s="1135"/>
      <c r="HHP165" s="1135"/>
      <c r="HHQ165" s="1135"/>
      <c r="HHR165" s="1135"/>
      <c r="HHS165" s="1135"/>
      <c r="HHT165" s="1135"/>
      <c r="HHU165" s="1135"/>
      <c r="HHV165" s="1135"/>
      <c r="HHW165" s="1135"/>
      <c r="HHX165" s="1135"/>
      <c r="HHY165" s="1135"/>
      <c r="HHZ165" s="1135"/>
      <c r="HIA165" s="1135"/>
      <c r="HIB165" s="1135"/>
      <c r="HIC165" s="1135"/>
      <c r="HID165" s="1135"/>
      <c r="HIE165" s="1135"/>
      <c r="HIF165" s="1135"/>
      <c r="HIG165" s="1135"/>
      <c r="HIH165" s="1135"/>
      <c r="HII165" s="1135"/>
      <c r="HIJ165" s="1135"/>
      <c r="HIK165" s="1135"/>
      <c r="HIL165" s="1135"/>
      <c r="HIM165" s="1135"/>
      <c r="HIN165" s="1135"/>
      <c r="HIO165" s="1135"/>
      <c r="HIP165" s="1135"/>
      <c r="HIQ165" s="1135"/>
      <c r="HIR165" s="1135"/>
      <c r="HIS165" s="1135"/>
      <c r="HIT165" s="1135"/>
      <c r="HIU165" s="1135"/>
      <c r="HIV165" s="1135"/>
      <c r="HIW165" s="1135"/>
      <c r="HIX165" s="1135"/>
      <c r="HIY165" s="1135"/>
      <c r="HIZ165" s="1135"/>
      <c r="HJA165" s="1135"/>
      <c r="HJB165" s="1135"/>
      <c r="HJC165" s="1135"/>
      <c r="HJD165" s="1135"/>
      <c r="HJE165" s="1135"/>
      <c r="HJF165" s="1135"/>
      <c r="HJG165" s="1135"/>
      <c r="HJH165" s="1135"/>
      <c r="HJI165" s="1135"/>
      <c r="HJJ165" s="1135"/>
      <c r="HJK165" s="1135"/>
      <c r="HJL165" s="1135"/>
      <c r="HJM165" s="1135"/>
      <c r="HJN165" s="1135"/>
      <c r="HJO165" s="1135"/>
      <c r="HJP165" s="1135"/>
      <c r="HJQ165" s="1135"/>
      <c r="HJR165" s="1135"/>
      <c r="HJS165" s="1135"/>
      <c r="HJT165" s="1135"/>
      <c r="HJU165" s="1135"/>
      <c r="HJV165" s="1135"/>
      <c r="HJW165" s="1135"/>
      <c r="HJX165" s="1135"/>
      <c r="HJY165" s="1135"/>
      <c r="HJZ165" s="1135"/>
      <c r="HKA165" s="1135"/>
      <c r="HKB165" s="1135"/>
      <c r="HKC165" s="1135"/>
      <c r="HKD165" s="1135"/>
      <c r="HKE165" s="1135"/>
      <c r="HKF165" s="1135"/>
      <c r="HKG165" s="1135"/>
      <c r="HKH165" s="1135"/>
      <c r="HKI165" s="1135"/>
      <c r="HKJ165" s="1135"/>
      <c r="HKK165" s="1135"/>
      <c r="HKL165" s="1135"/>
      <c r="HKM165" s="1135"/>
      <c r="HKN165" s="1135"/>
      <c r="HKO165" s="1135"/>
      <c r="HKP165" s="1135"/>
      <c r="HKQ165" s="1135"/>
      <c r="HKR165" s="1135"/>
      <c r="HKS165" s="1135"/>
      <c r="HKT165" s="1135"/>
      <c r="HKU165" s="1135"/>
      <c r="HKV165" s="1135"/>
      <c r="HKW165" s="1135"/>
      <c r="HKX165" s="1135"/>
      <c r="HKY165" s="1135"/>
      <c r="HKZ165" s="1135"/>
      <c r="HLA165" s="1135"/>
      <c r="HLB165" s="1135"/>
      <c r="HLC165" s="1135"/>
      <c r="HLD165" s="1135"/>
      <c r="HLE165" s="1135"/>
      <c r="HLF165" s="1135"/>
      <c r="HLG165" s="1135"/>
      <c r="HLH165" s="1135"/>
      <c r="HLI165" s="1135"/>
      <c r="HLJ165" s="1135"/>
      <c r="HLK165" s="1135"/>
      <c r="HLL165" s="1135"/>
      <c r="HLM165" s="1135"/>
      <c r="HLN165" s="1135"/>
      <c r="HLO165" s="1135"/>
      <c r="HLP165" s="1135"/>
      <c r="HLQ165" s="1135"/>
      <c r="HLR165" s="1135"/>
      <c r="HLS165" s="1135"/>
      <c r="HLT165" s="1135"/>
      <c r="HLU165" s="1135"/>
      <c r="HLV165" s="1135"/>
      <c r="HLW165" s="1135"/>
      <c r="HLX165" s="1135"/>
      <c r="HLY165" s="1135"/>
      <c r="HLZ165" s="1135"/>
      <c r="HMA165" s="1135"/>
      <c r="HMB165" s="1135"/>
      <c r="HMC165" s="1135"/>
      <c r="HMD165" s="1135"/>
      <c r="HME165" s="1135"/>
      <c r="HMF165" s="1135"/>
      <c r="HMG165" s="1135"/>
      <c r="HMH165" s="1135"/>
      <c r="HMI165" s="1135"/>
      <c r="HMJ165" s="1135"/>
      <c r="HMK165" s="1135"/>
      <c r="HML165" s="1135"/>
      <c r="HMM165" s="1135"/>
      <c r="HMN165" s="1135"/>
      <c r="HMO165" s="1135"/>
      <c r="HMP165" s="1135"/>
      <c r="HMQ165" s="1135"/>
      <c r="HMR165" s="1135"/>
      <c r="HMS165" s="1135"/>
      <c r="HMT165" s="1135"/>
      <c r="HMU165" s="1135"/>
      <c r="HMV165" s="1135"/>
      <c r="HMW165" s="1135"/>
      <c r="HMX165" s="1135"/>
      <c r="HMY165" s="1135"/>
      <c r="HMZ165" s="1135"/>
      <c r="HNA165" s="1135"/>
      <c r="HNB165" s="1135"/>
      <c r="HNC165" s="1135"/>
      <c r="HND165" s="1135"/>
      <c r="HNE165" s="1135"/>
      <c r="HNF165" s="1135"/>
      <c r="HNG165" s="1135"/>
      <c r="HNH165" s="1135"/>
      <c r="HNI165" s="1135"/>
      <c r="HNJ165" s="1135"/>
      <c r="HNK165" s="1135"/>
      <c r="HNL165" s="1135"/>
      <c r="HNM165" s="1135"/>
      <c r="HNN165" s="1135"/>
      <c r="HNO165" s="1135"/>
      <c r="HNP165" s="1135"/>
      <c r="HNQ165" s="1135"/>
      <c r="HNR165" s="1135"/>
      <c r="HNS165" s="1135"/>
      <c r="HNT165" s="1135"/>
      <c r="HNU165" s="1135"/>
      <c r="HNV165" s="1135"/>
      <c r="HNW165" s="1135"/>
      <c r="HNX165" s="1135"/>
      <c r="HNY165" s="1135"/>
      <c r="HNZ165" s="1135"/>
      <c r="HOA165" s="1135"/>
      <c r="HOB165" s="1135"/>
      <c r="HOC165" s="1135"/>
      <c r="HOD165" s="1135"/>
      <c r="HOE165" s="1135"/>
      <c r="HOF165" s="1135"/>
      <c r="HOG165" s="1135"/>
      <c r="HOH165" s="1135"/>
      <c r="HOI165" s="1135"/>
      <c r="HOJ165" s="1135"/>
      <c r="HOK165" s="1135"/>
      <c r="HOL165" s="1135"/>
      <c r="HOM165" s="1135"/>
      <c r="HON165" s="1135"/>
      <c r="HOO165" s="1135"/>
      <c r="HOP165" s="1135"/>
      <c r="HOQ165" s="1135"/>
      <c r="HOR165" s="1135"/>
      <c r="HOS165" s="1135"/>
      <c r="HOT165" s="1135"/>
      <c r="HOU165" s="1135"/>
      <c r="HOV165" s="1135"/>
      <c r="HOW165" s="1135"/>
      <c r="HOX165" s="1135"/>
      <c r="HOY165" s="1135"/>
      <c r="HOZ165" s="1135"/>
      <c r="HPA165" s="1135"/>
      <c r="HPB165" s="1135"/>
      <c r="HPC165" s="1135"/>
      <c r="HPD165" s="1135"/>
      <c r="HPE165" s="1135"/>
      <c r="HPF165" s="1135"/>
      <c r="HPG165" s="1135"/>
      <c r="HPH165" s="1135"/>
      <c r="HPI165" s="1135"/>
      <c r="HPJ165" s="1135"/>
      <c r="HPK165" s="1135"/>
      <c r="HPL165" s="1135"/>
      <c r="HPM165" s="1135"/>
      <c r="HPN165" s="1135"/>
      <c r="HPO165" s="1135"/>
      <c r="HPP165" s="1135"/>
      <c r="HPQ165" s="1135"/>
      <c r="HPR165" s="1135"/>
      <c r="HPS165" s="1135"/>
      <c r="HPT165" s="1135"/>
      <c r="HPU165" s="1135"/>
      <c r="HPV165" s="1135"/>
      <c r="HPW165" s="1135"/>
      <c r="HPX165" s="1135"/>
      <c r="HPY165" s="1135"/>
      <c r="HPZ165" s="1135"/>
      <c r="HQA165" s="1135"/>
      <c r="HQB165" s="1135"/>
      <c r="HQC165" s="1135"/>
      <c r="HQD165" s="1135"/>
      <c r="HQE165" s="1135"/>
      <c r="HQF165" s="1135"/>
      <c r="HQG165" s="1135"/>
      <c r="HQH165" s="1135"/>
      <c r="HQI165" s="1135"/>
      <c r="HQJ165" s="1135"/>
      <c r="HQK165" s="1135"/>
      <c r="HQL165" s="1135"/>
      <c r="HQM165" s="1135"/>
      <c r="HQN165" s="1135"/>
      <c r="HQO165" s="1135"/>
      <c r="HQP165" s="1135"/>
      <c r="HQQ165" s="1135"/>
      <c r="HQR165" s="1135"/>
      <c r="HQS165" s="1135"/>
      <c r="HQT165" s="1135"/>
      <c r="HQU165" s="1135"/>
      <c r="HQV165" s="1135"/>
      <c r="HQW165" s="1135"/>
      <c r="HQX165" s="1135"/>
      <c r="HQY165" s="1135"/>
      <c r="HQZ165" s="1135"/>
      <c r="HRA165" s="1135"/>
      <c r="HRB165" s="1135"/>
      <c r="HRC165" s="1135"/>
      <c r="HRD165" s="1135"/>
      <c r="HRE165" s="1135"/>
      <c r="HRF165" s="1135"/>
      <c r="HRG165" s="1135"/>
      <c r="HRH165" s="1135"/>
      <c r="HRI165" s="1135"/>
      <c r="HRJ165" s="1135"/>
      <c r="HRK165" s="1135"/>
      <c r="HRL165" s="1135"/>
      <c r="HRM165" s="1135"/>
      <c r="HRN165" s="1135"/>
      <c r="HRO165" s="1135"/>
      <c r="HRP165" s="1135"/>
      <c r="HRQ165" s="1135"/>
      <c r="HRR165" s="1135"/>
      <c r="HRS165" s="1135"/>
      <c r="HRT165" s="1135"/>
      <c r="HRU165" s="1135"/>
      <c r="HRV165" s="1135"/>
      <c r="HRW165" s="1135"/>
      <c r="HRX165" s="1135"/>
      <c r="HRY165" s="1135"/>
      <c r="HRZ165" s="1135"/>
      <c r="HSA165" s="1135"/>
      <c r="HSB165" s="1135"/>
      <c r="HSC165" s="1135"/>
      <c r="HSD165" s="1135"/>
      <c r="HSE165" s="1135"/>
      <c r="HSF165" s="1135"/>
      <c r="HSG165" s="1135"/>
      <c r="HSH165" s="1135"/>
      <c r="HSI165" s="1135"/>
      <c r="HSJ165" s="1135"/>
      <c r="HSK165" s="1135"/>
      <c r="HSL165" s="1135"/>
      <c r="HSM165" s="1135"/>
      <c r="HSN165" s="1135"/>
      <c r="HSO165" s="1135"/>
      <c r="HSP165" s="1135"/>
      <c r="HSQ165" s="1135"/>
      <c r="HSR165" s="1135"/>
      <c r="HSS165" s="1135"/>
      <c r="HST165" s="1135"/>
      <c r="HSU165" s="1135"/>
      <c r="HSV165" s="1135"/>
      <c r="HSW165" s="1135"/>
      <c r="HSX165" s="1135"/>
      <c r="HSY165" s="1135"/>
      <c r="HSZ165" s="1135"/>
      <c r="HTA165" s="1135"/>
      <c r="HTB165" s="1135"/>
      <c r="HTC165" s="1135"/>
      <c r="HTD165" s="1135"/>
      <c r="HTE165" s="1135"/>
      <c r="HTF165" s="1135"/>
      <c r="HTG165" s="1135"/>
      <c r="HTH165" s="1135"/>
      <c r="HTI165" s="1135"/>
      <c r="HTJ165" s="1135"/>
      <c r="HTK165" s="1135"/>
      <c r="HTL165" s="1135"/>
      <c r="HTM165" s="1135"/>
      <c r="HTN165" s="1135"/>
      <c r="HTO165" s="1135"/>
      <c r="HTP165" s="1135"/>
      <c r="HTQ165" s="1135"/>
      <c r="HTR165" s="1135"/>
      <c r="HTS165" s="1135"/>
      <c r="HTT165" s="1135"/>
      <c r="HTU165" s="1135"/>
      <c r="HTV165" s="1135"/>
      <c r="HTW165" s="1135"/>
      <c r="HTX165" s="1135"/>
      <c r="HTY165" s="1135"/>
      <c r="HTZ165" s="1135"/>
      <c r="HUA165" s="1135"/>
      <c r="HUB165" s="1135"/>
      <c r="HUC165" s="1135"/>
      <c r="HUD165" s="1135"/>
      <c r="HUE165" s="1135"/>
      <c r="HUF165" s="1135"/>
      <c r="HUG165" s="1135"/>
      <c r="HUH165" s="1135"/>
      <c r="HUI165" s="1135"/>
      <c r="HUJ165" s="1135"/>
      <c r="HUK165" s="1135"/>
      <c r="HUL165" s="1135"/>
      <c r="HUM165" s="1135"/>
      <c r="HUN165" s="1135"/>
      <c r="HUO165" s="1135"/>
      <c r="HUP165" s="1135"/>
      <c r="HUQ165" s="1135"/>
      <c r="HUR165" s="1135"/>
      <c r="HUS165" s="1135"/>
      <c r="HUT165" s="1135"/>
      <c r="HUU165" s="1135"/>
      <c r="HUV165" s="1135"/>
      <c r="HUW165" s="1135"/>
      <c r="HUX165" s="1135"/>
      <c r="HUY165" s="1135"/>
      <c r="HUZ165" s="1135"/>
      <c r="HVA165" s="1135"/>
      <c r="HVB165" s="1135"/>
      <c r="HVC165" s="1135"/>
      <c r="HVD165" s="1135"/>
      <c r="HVE165" s="1135"/>
      <c r="HVF165" s="1135"/>
      <c r="HVG165" s="1135"/>
      <c r="HVH165" s="1135"/>
      <c r="HVI165" s="1135"/>
      <c r="HVJ165" s="1135"/>
      <c r="HVK165" s="1135"/>
      <c r="HVL165" s="1135"/>
      <c r="HVM165" s="1135"/>
      <c r="HVN165" s="1135"/>
      <c r="HVO165" s="1135"/>
      <c r="HVP165" s="1135"/>
      <c r="HVQ165" s="1135"/>
      <c r="HVR165" s="1135"/>
      <c r="HVS165" s="1135"/>
      <c r="HVT165" s="1135"/>
      <c r="HVU165" s="1135"/>
      <c r="HVV165" s="1135"/>
      <c r="HVW165" s="1135"/>
      <c r="HVX165" s="1135"/>
      <c r="HVY165" s="1135"/>
      <c r="HVZ165" s="1135"/>
      <c r="HWA165" s="1135"/>
      <c r="HWB165" s="1135"/>
      <c r="HWC165" s="1135"/>
      <c r="HWD165" s="1135"/>
      <c r="HWE165" s="1135"/>
      <c r="HWF165" s="1135"/>
      <c r="HWG165" s="1135"/>
      <c r="HWH165" s="1135"/>
      <c r="HWI165" s="1135"/>
      <c r="HWJ165" s="1135"/>
      <c r="HWK165" s="1135"/>
      <c r="HWL165" s="1135"/>
      <c r="HWM165" s="1135"/>
      <c r="HWN165" s="1135"/>
      <c r="HWO165" s="1135"/>
      <c r="HWP165" s="1135"/>
      <c r="HWQ165" s="1135"/>
      <c r="HWR165" s="1135"/>
      <c r="HWS165" s="1135"/>
      <c r="HWT165" s="1135"/>
      <c r="HWU165" s="1135"/>
      <c r="HWV165" s="1135"/>
      <c r="HWW165" s="1135"/>
      <c r="HWX165" s="1135"/>
      <c r="HWY165" s="1135"/>
      <c r="HWZ165" s="1135"/>
      <c r="HXA165" s="1135"/>
      <c r="HXB165" s="1135"/>
      <c r="HXC165" s="1135"/>
      <c r="HXD165" s="1135"/>
      <c r="HXE165" s="1135"/>
      <c r="HXF165" s="1135"/>
      <c r="HXG165" s="1135"/>
      <c r="HXH165" s="1135"/>
      <c r="HXI165" s="1135"/>
      <c r="HXJ165" s="1135"/>
      <c r="HXK165" s="1135"/>
      <c r="HXL165" s="1135"/>
      <c r="HXM165" s="1135"/>
      <c r="HXN165" s="1135"/>
      <c r="HXO165" s="1135"/>
      <c r="HXP165" s="1135"/>
      <c r="HXQ165" s="1135"/>
      <c r="HXR165" s="1135"/>
      <c r="HXS165" s="1135"/>
      <c r="HXT165" s="1135"/>
      <c r="HXU165" s="1135"/>
      <c r="HXV165" s="1135"/>
      <c r="HXW165" s="1135"/>
      <c r="HXX165" s="1135"/>
      <c r="HXY165" s="1135"/>
      <c r="HXZ165" s="1135"/>
      <c r="HYA165" s="1135"/>
      <c r="HYB165" s="1135"/>
      <c r="HYC165" s="1135"/>
      <c r="HYD165" s="1135"/>
      <c r="HYE165" s="1135"/>
      <c r="HYF165" s="1135"/>
      <c r="HYG165" s="1135"/>
      <c r="HYH165" s="1135"/>
      <c r="HYI165" s="1135"/>
      <c r="HYJ165" s="1135"/>
      <c r="HYK165" s="1135"/>
      <c r="HYL165" s="1135"/>
      <c r="HYM165" s="1135"/>
      <c r="HYN165" s="1135"/>
      <c r="HYO165" s="1135"/>
      <c r="HYP165" s="1135"/>
      <c r="HYQ165" s="1135"/>
      <c r="HYR165" s="1135"/>
      <c r="HYS165" s="1135"/>
      <c r="HYT165" s="1135"/>
      <c r="HYU165" s="1135"/>
      <c r="HYV165" s="1135"/>
      <c r="HYW165" s="1135"/>
      <c r="HYX165" s="1135"/>
      <c r="HYY165" s="1135"/>
      <c r="HYZ165" s="1135"/>
      <c r="HZA165" s="1135"/>
      <c r="HZB165" s="1135"/>
      <c r="HZC165" s="1135"/>
      <c r="HZD165" s="1135"/>
      <c r="HZE165" s="1135"/>
      <c r="HZF165" s="1135"/>
      <c r="HZG165" s="1135"/>
      <c r="HZH165" s="1135"/>
      <c r="HZI165" s="1135"/>
      <c r="HZJ165" s="1135"/>
      <c r="HZK165" s="1135"/>
      <c r="HZL165" s="1135"/>
      <c r="HZM165" s="1135"/>
      <c r="HZN165" s="1135"/>
      <c r="HZO165" s="1135"/>
      <c r="HZP165" s="1135"/>
      <c r="HZQ165" s="1135"/>
      <c r="HZR165" s="1135"/>
      <c r="HZS165" s="1135"/>
      <c r="HZT165" s="1135"/>
      <c r="HZU165" s="1135"/>
      <c r="HZV165" s="1135"/>
      <c r="HZW165" s="1135"/>
      <c r="HZX165" s="1135"/>
      <c r="HZY165" s="1135"/>
      <c r="HZZ165" s="1135"/>
      <c r="IAA165" s="1135"/>
      <c r="IAB165" s="1135"/>
      <c r="IAC165" s="1135"/>
      <c r="IAD165" s="1135"/>
      <c r="IAE165" s="1135"/>
      <c r="IAF165" s="1135"/>
      <c r="IAG165" s="1135"/>
      <c r="IAH165" s="1135"/>
      <c r="IAI165" s="1135"/>
      <c r="IAJ165" s="1135"/>
      <c r="IAK165" s="1135"/>
      <c r="IAL165" s="1135"/>
      <c r="IAM165" s="1135"/>
      <c r="IAN165" s="1135"/>
      <c r="IAO165" s="1135"/>
      <c r="IAP165" s="1135"/>
      <c r="IAQ165" s="1135"/>
      <c r="IAR165" s="1135"/>
      <c r="IAS165" s="1135"/>
      <c r="IAT165" s="1135"/>
      <c r="IAU165" s="1135"/>
      <c r="IAV165" s="1135"/>
      <c r="IAW165" s="1135"/>
      <c r="IAX165" s="1135"/>
      <c r="IAY165" s="1135"/>
      <c r="IAZ165" s="1135"/>
      <c r="IBA165" s="1135"/>
      <c r="IBB165" s="1135"/>
      <c r="IBC165" s="1135"/>
      <c r="IBD165" s="1135"/>
      <c r="IBE165" s="1135"/>
      <c r="IBF165" s="1135"/>
      <c r="IBG165" s="1135"/>
      <c r="IBH165" s="1135"/>
      <c r="IBI165" s="1135"/>
      <c r="IBJ165" s="1135"/>
      <c r="IBK165" s="1135"/>
      <c r="IBL165" s="1135"/>
      <c r="IBM165" s="1135"/>
      <c r="IBN165" s="1135"/>
      <c r="IBO165" s="1135"/>
      <c r="IBP165" s="1135"/>
      <c r="IBQ165" s="1135"/>
      <c r="IBR165" s="1135"/>
      <c r="IBS165" s="1135"/>
      <c r="IBT165" s="1135"/>
      <c r="IBU165" s="1135"/>
      <c r="IBV165" s="1135"/>
      <c r="IBW165" s="1135"/>
      <c r="IBX165" s="1135"/>
      <c r="IBY165" s="1135"/>
      <c r="IBZ165" s="1135"/>
      <c r="ICA165" s="1135"/>
      <c r="ICB165" s="1135"/>
      <c r="ICC165" s="1135"/>
      <c r="ICD165" s="1135"/>
      <c r="ICE165" s="1135"/>
      <c r="ICF165" s="1135"/>
      <c r="ICG165" s="1135"/>
      <c r="ICH165" s="1135"/>
      <c r="ICI165" s="1135"/>
      <c r="ICJ165" s="1135"/>
      <c r="ICK165" s="1135"/>
      <c r="ICL165" s="1135"/>
      <c r="ICM165" s="1135"/>
      <c r="ICN165" s="1135"/>
      <c r="ICO165" s="1135"/>
      <c r="ICP165" s="1135"/>
      <c r="ICQ165" s="1135"/>
      <c r="ICR165" s="1135"/>
      <c r="ICS165" s="1135"/>
      <c r="ICT165" s="1135"/>
      <c r="ICU165" s="1135"/>
      <c r="ICV165" s="1135"/>
      <c r="ICW165" s="1135"/>
      <c r="ICX165" s="1135"/>
      <c r="ICY165" s="1135"/>
      <c r="ICZ165" s="1135"/>
      <c r="IDA165" s="1135"/>
      <c r="IDB165" s="1135"/>
      <c r="IDC165" s="1135"/>
      <c r="IDD165" s="1135"/>
      <c r="IDE165" s="1135"/>
      <c r="IDF165" s="1135"/>
      <c r="IDG165" s="1135"/>
      <c r="IDH165" s="1135"/>
      <c r="IDI165" s="1135"/>
      <c r="IDJ165" s="1135"/>
      <c r="IDK165" s="1135"/>
      <c r="IDL165" s="1135"/>
      <c r="IDM165" s="1135"/>
      <c r="IDN165" s="1135"/>
      <c r="IDO165" s="1135"/>
      <c r="IDP165" s="1135"/>
      <c r="IDQ165" s="1135"/>
      <c r="IDR165" s="1135"/>
      <c r="IDS165" s="1135"/>
      <c r="IDT165" s="1135"/>
      <c r="IDU165" s="1135"/>
      <c r="IDV165" s="1135"/>
      <c r="IDW165" s="1135"/>
      <c r="IDX165" s="1135"/>
      <c r="IDY165" s="1135"/>
      <c r="IDZ165" s="1135"/>
      <c r="IEA165" s="1135"/>
      <c r="IEB165" s="1135"/>
      <c r="IEC165" s="1135"/>
      <c r="IED165" s="1135"/>
      <c r="IEE165" s="1135"/>
      <c r="IEF165" s="1135"/>
      <c r="IEG165" s="1135"/>
      <c r="IEH165" s="1135"/>
      <c r="IEI165" s="1135"/>
      <c r="IEJ165" s="1135"/>
      <c r="IEK165" s="1135"/>
      <c r="IEL165" s="1135"/>
      <c r="IEM165" s="1135"/>
      <c r="IEN165" s="1135"/>
      <c r="IEO165" s="1135"/>
      <c r="IEP165" s="1135"/>
      <c r="IEQ165" s="1135"/>
      <c r="IER165" s="1135"/>
      <c r="IES165" s="1135"/>
      <c r="IET165" s="1135"/>
      <c r="IEU165" s="1135"/>
      <c r="IEV165" s="1135"/>
      <c r="IEW165" s="1135"/>
      <c r="IEX165" s="1135"/>
      <c r="IEY165" s="1135"/>
      <c r="IEZ165" s="1135"/>
      <c r="IFA165" s="1135"/>
      <c r="IFB165" s="1135"/>
      <c r="IFC165" s="1135"/>
      <c r="IFD165" s="1135"/>
      <c r="IFE165" s="1135"/>
      <c r="IFF165" s="1135"/>
      <c r="IFG165" s="1135"/>
      <c r="IFH165" s="1135"/>
      <c r="IFI165" s="1135"/>
      <c r="IFJ165" s="1135"/>
      <c r="IFK165" s="1135"/>
      <c r="IFL165" s="1135"/>
      <c r="IFM165" s="1135"/>
      <c r="IFN165" s="1135"/>
      <c r="IFO165" s="1135"/>
      <c r="IFP165" s="1135"/>
      <c r="IFQ165" s="1135"/>
      <c r="IFR165" s="1135"/>
      <c r="IFS165" s="1135"/>
      <c r="IFT165" s="1135"/>
      <c r="IFU165" s="1135"/>
      <c r="IFV165" s="1135"/>
      <c r="IFW165" s="1135"/>
      <c r="IFX165" s="1135"/>
      <c r="IFY165" s="1135"/>
      <c r="IFZ165" s="1135"/>
      <c r="IGA165" s="1135"/>
      <c r="IGB165" s="1135"/>
      <c r="IGC165" s="1135"/>
      <c r="IGD165" s="1135"/>
      <c r="IGE165" s="1135"/>
      <c r="IGF165" s="1135"/>
      <c r="IGG165" s="1135"/>
      <c r="IGH165" s="1135"/>
      <c r="IGI165" s="1135"/>
      <c r="IGJ165" s="1135"/>
      <c r="IGK165" s="1135"/>
      <c r="IGL165" s="1135"/>
      <c r="IGM165" s="1135"/>
      <c r="IGN165" s="1135"/>
      <c r="IGO165" s="1135"/>
      <c r="IGP165" s="1135"/>
      <c r="IGQ165" s="1135"/>
      <c r="IGR165" s="1135"/>
      <c r="IGS165" s="1135"/>
      <c r="IGT165" s="1135"/>
      <c r="IGU165" s="1135"/>
      <c r="IGV165" s="1135"/>
      <c r="IGW165" s="1135"/>
      <c r="IGX165" s="1135"/>
      <c r="IGY165" s="1135"/>
      <c r="IGZ165" s="1135"/>
      <c r="IHA165" s="1135"/>
      <c r="IHB165" s="1135"/>
      <c r="IHC165" s="1135"/>
      <c r="IHD165" s="1135"/>
      <c r="IHE165" s="1135"/>
      <c r="IHF165" s="1135"/>
      <c r="IHG165" s="1135"/>
      <c r="IHH165" s="1135"/>
      <c r="IHI165" s="1135"/>
      <c r="IHJ165" s="1135"/>
      <c r="IHK165" s="1135"/>
      <c r="IHL165" s="1135"/>
      <c r="IHM165" s="1135"/>
      <c r="IHN165" s="1135"/>
      <c r="IHO165" s="1135"/>
      <c r="IHP165" s="1135"/>
      <c r="IHQ165" s="1135"/>
      <c r="IHR165" s="1135"/>
      <c r="IHS165" s="1135"/>
      <c r="IHT165" s="1135"/>
      <c r="IHU165" s="1135"/>
      <c r="IHV165" s="1135"/>
      <c r="IHW165" s="1135"/>
      <c r="IHX165" s="1135"/>
      <c r="IHY165" s="1135"/>
      <c r="IHZ165" s="1135"/>
      <c r="IIA165" s="1135"/>
      <c r="IIB165" s="1135"/>
      <c r="IIC165" s="1135"/>
      <c r="IID165" s="1135"/>
      <c r="IIE165" s="1135"/>
      <c r="IIF165" s="1135"/>
      <c r="IIG165" s="1135"/>
      <c r="IIH165" s="1135"/>
      <c r="III165" s="1135"/>
      <c r="IIJ165" s="1135"/>
      <c r="IIK165" s="1135"/>
      <c r="IIL165" s="1135"/>
      <c r="IIM165" s="1135"/>
      <c r="IIN165" s="1135"/>
      <c r="IIO165" s="1135"/>
      <c r="IIP165" s="1135"/>
      <c r="IIQ165" s="1135"/>
      <c r="IIR165" s="1135"/>
      <c r="IIS165" s="1135"/>
      <c r="IIT165" s="1135"/>
      <c r="IIU165" s="1135"/>
      <c r="IIV165" s="1135"/>
      <c r="IIW165" s="1135"/>
      <c r="IIX165" s="1135"/>
      <c r="IIY165" s="1135"/>
      <c r="IIZ165" s="1135"/>
      <c r="IJA165" s="1135"/>
      <c r="IJB165" s="1135"/>
      <c r="IJC165" s="1135"/>
      <c r="IJD165" s="1135"/>
      <c r="IJE165" s="1135"/>
      <c r="IJF165" s="1135"/>
      <c r="IJG165" s="1135"/>
      <c r="IJH165" s="1135"/>
      <c r="IJI165" s="1135"/>
      <c r="IJJ165" s="1135"/>
      <c r="IJK165" s="1135"/>
      <c r="IJL165" s="1135"/>
      <c r="IJM165" s="1135"/>
      <c r="IJN165" s="1135"/>
      <c r="IJO165" s="1135"/>
      <c r="IJP165" s="1135"/>
      <c r="IJQ165" s="1135"/>
      <c r="IJR165" s="1135"/>
      <c r="IJS165" s="1135"/>
      <c r="IJT165" s="1135"/>
      <c r="IJU165" s="1135"/>
      <c r="IJV165" s="1135"/>
      <c r="IJW165" s="1135"/>
      <c r="IJX165" s="1135"/>
      <c r="IJY165" s="1135"/>
      <c r="IJZ165" s="1135"/>
      <c r="IKA165" s="1135"/>
      <c r="IKB165" s="1135"/>
      <c r="IKC165" s="1135"/>
      <c r="IKD165" s="1135"/>
      <c r="IKE165" s="1135"/>
      <c r="IKF165" s="1135"/>
      <c r="IKG165" s="1135"/>
      <c r="IKH165" s="1135"/>
      <c r="IKI165" s="1135"/>
      <c r="IKJ165" s="1135"/>
      <c r="IKK165" s="1135"/>
      <c r="IKL165" s="1135"/>
      <c r="IKM165" s="1135"/>
      <c r="IKN165" s="1135"/>
      <c r="IKO165" s="1135"/>
      <c r="IKP165" s="1135"/>
      <c r="IKQ165" s="1135"/>
      <c r="IKR165" s="1135"/>
      <c r="IKS165" s="1135"/>
      <c r="IKT165" s="1135"/>
      <c r="IKU165" s="1135"/>
      <c r="IKV165" s="1135"/>
      <c r="IKW165" s="1135"/>
      <c r="IKX165" s="1135"/>
      <c r="IKY165" s="1135"/>
      <c r="IKZ165" s="1135"/>
      <c r="ILA165" s="1135"/>
      <c r="ILB165" s="1135"/>
      <c r="ILC165" s="1135"/>
      <c r="ILD165" s="1135"/>
      <c r="ILE165" s="1135"/>
      <c r="ILF165" s="1135"/>
      <c r="ILG165" s="1135"/>
      <c r="ILH165" s="1135"/>
      <c r="ILI165" s="1135"/>
      <c r="ILJ165" s="1135"/>
      <c r="ILK165" s="1135"/>
      <c r="ILL165" s="1135"/>
      <c r="ILM165" s="1135"/>
      <c r="ILN165" s="1135"/>
      <c r="ILO165" s="1135"/>
      <c r="ILP165" s="1135"/>
      <c r="ILQ165" s="1135"/>
      <c r="ILR165" s="1135"/>
      <c r="ILS165" s="1135"/>
      <c r="ILT165" s="1135"/>
      <c r="ILU165" s="1135"/>
      <c r="ILV165" s="1135"/>
      <c r="ILW165" s="1135"/>
      <c r="ILX165" s="1135"/>
      <c r="ILY165" s="1135"/>
      <c r="ILZ165" s="1135"/>
      <c r="IMA165" s="1135"/>
      <c r="IMB165" s="1135"/>
      <c r="IMC165" s="1135"/>
      <c r="IMD165" s="1135"/>
      <c r="IME165" s="1135"/>
      <c r="IMF165" s="1135"/>
      <c r="IMG165" s="1135"/>
      <c r="IMH165" s="1135"/>
      <c r="IMI165" s="1135"/>
      <c r="IMJ165" s="1135"/>
      <c r="IMK165" s="1135"/>
      <c r="IML165" s="1135"/>
      <c r="IMM165" s="1135"/>
      <c r="IMN165" s="1135"/>
      <c r="IMO165" s="1135"/>
      <c r="IMP165" s="1135"/>
      <c r="IMQ165" s="1135"/>
      <c r="IMR165" s="1135"/>
      <c r="IMS165" s="1135"/>
      <c r="IMT165" s="1135"/>
      <c r="IMU165" s="1135"/>
      <c r="IMV165" s="1135"/>
      <c r="IMW165" s="1135"/>
      <c r="IMX165" s="1135"/>
      <c r="IMY165" s="1135"/>
      <c r="IMZ165" s="1135"/>
      <c r="INA165" s="1135"/>
      <c r="INB165" s="1135"/>
      <c r="INC165" s="1135"/>
      <c r="IND165" s="1135"/>
      <c r="INE165" s="1135"/>
      <c r="INF165" s="1135"/>
      <c r="ING165" s="1135"/>
      <c r="INH165" s="1135"/>
      <c r="INI165" s="1135"/>
      <c r="INJ165" s="1135"/>
      <c r="INK165" s="1135"/>
      <c r="INL165" s="1135"/>
      <c r="INM165" s="1135"/>
      <c r="INN165" s="1135"/>
      <c r="INO165" s="1135"/>
      <c r="INP165" s="1135"/>
      <c r="INQ165" s="1135"/>
      <c r="INR165" s="1135"/>
      <c r="INS165" s="1135"/>
      <c r="INT165" s="1135"/>
      <c r="INU165" s="1135"/>
      <c r="INV165" s="1135"/>
      <c r="INW165" s="1135"/>
      <c r="INX165" s="1135"/>
      <c r="INY165" s="1135"/>
      <c r="INZ165" s="1135"/>
      <c r="IOA165" s="1135"/>
      <c r="IOB165" s="1135"/>
      <c r="IOC165" s="1135"/>
      <c r="IOD165" s="1135"/>
      <c r="IOE165" s="1135"/>
      <c r="IOF165" s="1135"/>
      <c r="IOG165" s="1135"/>
      <c r="IOH165" s="1135"/>
      <c r="IOI165" s="1135"/>
      <c r="IOJ165" s="1135"/>
      <c r="IOK165" s="1135"/>
      <c r="IOL165" s="1135"/>
      <c r="IOM165" s="1135"/>
      <c r="ION165" s="1135"/>
      <c r="IOO165" s="1135"/>
      <c r="IOP165" s="1135"/>
      <c r="IOQ165" s="1135"/>
      <c r="IOR165" s="1135"/>
      <c r="IOS165" s="1135"/>
      <c r="IOT165" s="1135"/>
      <c r="IOU165" s="1135"/>
      <c r="IOV165" s="1135"/>
      <c r="IOW165" s="1135"/>
      <c r="IOX165" s="1135"/>
      <c r="IOY165" s="1135"/>
      <c r="IOZ165" s="1135"/>
      <c r="IPA165" s="1135"/>
      <c r="IPB165" s="1135"/>
      <c r="IPC165" s="1135"/>
      <c r="IPD165" s="1135"/>
      <c r="IPE165" s="1135"/>
      <c r="IPF165" s="1135"/>
      <c r="IPG165" s="1135"/>
      <c r="IPH165" s="1135"/>
      <c r="IPI165" s="1135"/>
      <c r="IPJ165" s="1135"/>
      <c r="IPK165" s="1135"/>
      <c r="IPL165" s="1135"/>
      <c r="IPM165" s="1135"/>
      <c r="IPN165" s="1135"/>
      <c r="IPO165" s="1135"/>
      <c r="IPP165" s="1135"/>
      <c r="IPQ165" s="1135"/>
      <c r="IPR165" s="1135"/>
      <c r="IPS165" s="1135"/>
      <c r="IPT165" s="1135"/>
      <c r="IPU165" s="1135"/>
      <c r="IPV165" s="1135"/>
      <c r="IPW165" s="1135"/>
      <c r="IPX165" s="1135"/>
      <c r="IPY165" s="1135"/>
      <c r="IPZ165" s="1135"/>
      <c r="IQA165" s="1135"/>
      <c r="IQB165" s="1135"/>
      <c r="IQC165" s="1135"/>
      <c r="IQD165" s="1135"/>
      <c r="IQE165" s="1135"/>
      <c r="IQF165" s="1135"/>
      <c r="IQG165" s="1135"/>
      <c r="IQH165" s="1135"/>
      <c r="IQI165" s="1135"/>
      <c r="IQJ165" s="1135"/>
      <c r="IQK165" s="1135"/>
      <c r="IQL165" s="1135"/>
      <c r="IQM165" s="1135"/>
      <c r="IQN165" s="1135"/>
      <c r="IQO165" s="1135"/>
      <c r="IQP165" s="1135"/>
      <c r="IQQ165" s="1135"/>
      <c r="IQR165" s="1135"/>
      <c r="IQS165" s="1135"/>
      <c r="IQT165" s="1135"/>
      <c r="IQU165" s="1135"/>
      <c r="IQV165" s="1135"/>
      <c r="IQW165" s="1135"/>
      <c r="IQX165" s="1135"/>
      <c r="IQY165" s="1135"/>
      <c r="IQZ165" s="1135"/>
      <c r="IRA165" s="1135"/>
      <c r="IRB165" s="1135"/>
      <c r="IRC165" s="1135"/>
      <c r="IRD165" s="1135"/>
      <c r="IRE165" s="1135"/>
      <c r="IRF165" s="1135"/>
      <c r="IRG165" s="1135"/>
      <c r="IRH165" s="1135"/>
      <c r="IRI165" s="1135"/>
      <c r="IRJ165" s="1135"/>
      <c r="IRK165" s="1135"/>
      <c r="IRL165" s="1135"/>
      <c r="IRM165" s="1135"/>
      <c r="IRN165" s="1135"/>
      <c r="IRO165" s="1135"/>
      <c r="IRP165" s="1135"/>
      <c r="IRQ165" s="1135"/>
      <c r="IRR165" s="1135"/>
      <c r="IRS165" s="1135"/>
      <c r="IRT165" s="1135"/>
      <c r="IRU165" s="1135"/>
      <c r="IRV165" s="1135"/>
      <c r="IRW165" s="1135"/>
      <c r="IRX165" s="1135"/>
      <c r="IRY165" s="1135"/>
      <c r="IRZ165" s="1135"/>
      <c r="ISA165" s="1135"/>
      <c r="ISB165" s="1135"/>
      <c r="ISC165" s="1135"/>
      <c r="ISD165" s="1135"/>
      <c r="ISE165" s="1135"/>
      <c r="ISF165" s="1135"/>
      <c r="ISG165" s="1135"/>
      <c r="ISH165" s="1135"/>
      <c r="ISI165" s="1135"/>
      <c r="ISJ165" s="1135"/>
      <c r="ISK165" s="1135"/>
      <c r="ISL165" s="1135"/>
      <c r="ISM165" s="1135"/>
      <c r="ISN165" s="1135"/>
      <c r="ISO165" s="1135"/>
      <c r="ISP165" s="1135"/>
      <c r="ISQ165" s="1135"/>
      <c r="ISR165" s="1135"/>
      <c r="ISS165" s="1135"/>
      <c r="IST165" s="1135"/>
      <c r="ISU165" s="1135"/>
      <c r="ISV165" s="1135"/>
      <c r="ISW165" s="1135"/>
      <c r="ISX165" s="1135"/>
      <c r="ISY165" s="1135"/>
      <c r="ISZ165" s="1135"/>
      <c r="ITA165" s="1135"/>
      <c r="ITB165" s="1135"/>
      <c r="ITC165" s="1135"/>
      <c r="ITD165" s="1135"/>
      <c r="ITE165" s="1135"/>
      <c r="ITF165" s="1135"/>
      <c r="ITG165" s="1135"/>
      <c r="ITH165" s="1135"/>
      <c r="ITI165" s="1135"/>
      <c r="ITJ165" s="1135"/>
      <c r="ITK165" s="1135"/>
      <c r="ITL165" s="1135"/>
      <c r="ITM165" s="1135"/>
      <c r="ITN165" s="1135"/>
      <c r="ITO165" s="1135"/>
      <c r="ITP165" s="1135"/>
      <c r="ITQ165" s="1135"/>
      <c r="ITR165" s="1135"/>
      <c r="ITS165" s="1135"/>
      <c r="ITT165" s="1135"/>
      <c r="ITU165" s="1135"/>
      <c r="ITV165" s="1135"/>
      <c r="ITW165" s="1135"/>
      <c r="ITX165" s="1135"/>
      <c r="ITY165" s="1135"/>
      <c r="ITZ165" s="1135"/>
      <c r="IUA165" s="1135"/>
      <c r="IUB165" s="1135"/>
      <c r="IUC165" s="1135"/>
      <c r="IUD165" s="1135"/>
      <c r="IUE165" s="1135"/>
      <c r="IUF165" s="1135"/>
      <c r="IUG165" s="1135"/>
      <c r="IUH165" s="1135"/>
      <c r="IUI165" s="1135"/>
      <c r="IUJ165" s="1135"/>
      <c r="IUK165" s="1135"/>
      <c r="IUL165" s="1135"/>
      <c r="IUM165" s="1135"/>
      <c r="IUN165" s="1135"/>
      <c r="IUO165" s="1135"/>
      <c r="IUP165" s="1135"/>
      <c r="IUQ165" s="1135"/>
      <c r="IUR165" s="1135"/>
      <c r="IUS165" s="1135"/>
      <c r="IUT165" s="1135"/>
      <c r="IUU165" s="1135"/>
      <c r="IUV165" s="1135"/>
      <c r="IUW165" s="1135"/>
      <c r="IUX165" s="1135"/>
      <c r="IUY165" s="1135"/>
      <c r="IUZ165" s="1135"/>
      <c r="IVA165" s="1135"/>
      <c r="IVB165" s="1135"/>
      <c r="IVC165" s="1135"/>
      <c r="IVD165" s="1135"/>
      <c r="IVE165" s="1135"/>
      <c r="IVF165" s="1135"/>
      <c r="IVG165" s="1135"/>
      <c r="IVH165" s="1135"/>
      <c r="IVI165" s="1135"/>
      <c r="IVJ165" s="1135"/>
      <c r="IVK165" s="1135"/>
      <c r="IVL165" s="1135"/>
      <c r="IVM165" s="1135"/>
      <c r="IVN165" s="1135"/>
      <c r="IVO165" s="1135"/>
      <c r="IVP165" s="1135"/>
      <c r="IVQ165" s="1135"/>
      <c r="IVR165" s="1135"/>
      <c r="IVS165" s="1135"/>
      <c r="IVT165" s="1135"/>
      <c r="IVU165" s="1135"/>
      <c r="IVV165" s="1135"/>
      <c r="IVW165" s="1135"/>
      <c r="IVX165" s="1135"/>
      <c r="IVY165" s="1135"/>
      <c r="IVZ165" s="1135"/>
      <c r="IWA165" s="1135"/>
      <c r="IWB165" s="1135"/>
      <c r="IWC165" s="1135"/>
      <c r="IWD165" s="1135"/>
      <c r="IWE165" s="1135"/>
      <c r="IWF165" s="1135"/>
      <c r="IWG165" s="1135"/>
      <c r="IWH165" s="1135"/>
      <c r="IWI165" s="1135"/>
      <c r="IWJ165" s="1135"/>
      <c r="IWK165" s="1135"/>
      <c r="IWL165" s="1135"/>
      <c r="IWM165" s="1135"/>
      <c r="IWN165" s="1135"/>
      <c r="IWO165" s="1135"/>
      <c r="IWP165" s="1135"/>
      <c r="IWQ165" s="1135"/>
      <c r="IWR165" s="1135"/>
      <c r="IWS165" s="1135"/>
      <c r="IWT165" s="1135"/>
      <c r="IWU165" s="1135"/>
      <c r="IWV165" s="1135"/>
      <c r="IWW165" s="1135"/>
      <c r="IWX165" s="1135"/>
      <c r="IWY165" s="1135"/>
      <c r="IWZ165" s="1135"/>
      <c r="IXA165" s="1135"/>
      <c r="IXB165" s="1135"/>
      <c r="IXC165" s="1135"/>
      <c r="IXD165" s="1135"/>
      <c r="IXE165" s="1135"/>
      <c r="IXF165" s="1135"/>
      <c r="IXG165" s="1135"/>
      <c r="IXH165" s="1135"/>
      <c r="IXI165" s="1135"/>
      <c r="IXJ165" s="1135"/>
      <c r="IXK165" s="1135"/>
      <c r="IXL165" s="1135"/>
      <c r="IXM165" s="1135"/>
      <c r="IXN165" s="1135"/>
      <c r="IXO165" s="1135"/>
      <c r="IXP165" s="1135"/>
      <c r="IXQ165" s="1135"/>
      <c r="IXR165" s="1135"/>
      <c r="IXS165" s="1135"/>
      <c r="IXT165" s="1135"/>
      <c r="IXU165" s="1135"/>
      <c r="IXV165" s="1135"/>
      <c r="IXW165" s="1135"/>
      <c r="IXX165" s="1135"/>
      <c r="IXY165" s="1135"/>
      <c r="IXZ165" s="1135"/>
      <c r="IYA165" s="1135"/>
      <c r="IYB165" s="1135"/>
      <c r="IYC165" s="1135"/>
      <c r="IYD165" s="1135"/>
      <c r="IYE165" s="1135"/>
      <c r="IYF165" s="1135"/>
      <c r="IYG165" s="1135"/>
      <c r="IYH165" s="1135"/>
      <c r="IYI165" s="1135"/>
      <c r="IYJ165" s="1135"/>
      <c r="IYK165" s="1135"/>
      <c r="IYL165" s="1135"/>
      <c r="IYM165" s="1135"/>
      <c r="IYN165" s="1135"/>
      <c r="IYO165" s="1135"/>
      <c r="IYP165" s="1135"/>
      <c r="IYQ165" s="1135"/>
      <c r="IYR165" s="1135"/>
      <c r="IYS165" s="1135"/>
      <c r="IYT165" s="1135"/>
      <c r="IYU165" s="1135"/>
      <c r="IYV165" s="1135"/>
      <c r="IYW165" s="1135"/>
      <c r="IYX165" s="1135"/>
      <c r="IYY165" s="1135"/>
      <c r="IYZ165" s="1135"/>
      <c r="IZA165" s="1135"/>
      <c r="IZB165" s="1135"/>
      <c r="IZC165" s="1135"/>
      <c r="IZD165" s="1135"/>
      <c r="IZE165" s="1135"/>
      <c r="IZF165" s="1135"/>
      <c r="IZG165" s="1135"/>
      <c r="IZH165" s="1135"/>
      <c r="IZI165" s="1135"/>
      <c r="IZJ165" s="1135"/>
      <c r="IZK165" s="1135"/>
      <c r="IZL165" s="1135"/>
      <c r="IZM165" s="1135"/>
      <c r="IZN165" s="1135"/>
      <c r="IZO165" s="1135"/>
      <c r="IZP165" s="1135"/>
      <c r="IZQ165" s="1135"/>
      <c r="IZR165" s="1135"/>
      <c r="IZS165" s="1135"/>
      <c r="IZT165" s="1135"/>
      <c r="IZU165" s="1135"/>
      <c r="IZV165" s="1135"/>
      <c r="IZW165" s="1135"/>
      <c r="IZX165" s="1135"/>
      <c r="IZY165" s="1135"/>
      <c r="IZZ165" s="1135"/>
      <c r="JAA165" s="1135"/>
      <c r="JAB165" s="1135"/>
      <c r="JAC165" s="1135"/>
      <c r="JAD165" s="1135"/>
      <c r="JAE165" s="1135"/>
      <c r="JAF165" s="1135"/>
      <c r="JAG165" s="1135"/>
      <c r="JAH165" s="1135"/>
      <c r="JAI165" s="1135"/>
      <c r="JAJ165" s="1135"/>
      <c r="JAK165" s="1135"/>
      <c r="JAL165" s="1135"/>
      <c r="JAM165" s="1135"/>
      <c r="JAN165" s="1135"/>
      <c r="JAO165" s="1135"/>
      <c r="JAP165" s="1135"/>
      <c r="JAQ165" s="1135"/>
      <c r="JAR165" s="1135"/>
      <c r="JAS165" s="1135"/>
      <c r="JAT165" s="1135"/>
      <c r="JAU165" s="1135"/>
      <c r="JAV165" s="1135"/>
      <c r="JAW165" s="1135"/>
      <c r="JAX165" s="1135"/>
      <c r="JAY165" s="1135"/>
      <c r="JAZ165" s="1135"/>
      <c r="JBA165" s="1135"/>
      <c r="JBB165" s="1135"/>
      <c r="JBC165" s="1135"/>
      <c r="JBD165" s="1135"/>
      <c r="JBE165" s="1135"/>
      <c r="JBF165" s="1135"/>
      <c r="JBG165" s="1135"/>
      <c r="JBH165" s="1135"/>
      <c r="JBI165" s="1135"/>
      <c r="JBJ165" s="1135"/>
      <c r="JBK165" s="1135"/>
      <c r="JBL165" s="1135"/>
      <c r="JBM165" s="1135"/>
      <c r="JBN165" s="1135"/>
      <c r="JBO165" s="1135"/>
      <c r="JBP165" s="1135"/>
      <c r="JBQ165" s="1135"/>
      <c r="JBR165" s="1135"/>
      <c r="JBS165" s="1135"/>
      <c r="JBT165" s="1135"/>
      <c r="JBU165" s="1135"/>
      <c r="JBV165" s="1135"/>
      <c r="JBW165" s="1135"/>
      <c r="JBX165" s="1135"/>
      <c r="JBY165" s="1135"/>
      <c r="JBZ165" s="1135"/>
      <c r="JCA165" s="1135"/>
      <c r="JCB165" s="1135"/>
      <c r="JCC165" s="1135"/>
      <c r="JCD165" s="1135"/>
      <c r="JCE165" s="1135"/>
      <c r="JCF165" s="1135"/>
      <c r="JCG165" s="1135"/>
      <c r="JCH165" s="1135"/>
      <c r="JCI165" s="1135"/>
      <c r="JCJ165" s="1135"/>
      <c r="JCK165" s="1135"/>
      <c r="JCL165" s="1135"/>
      <c r="JCM165" s="1135"/>
      <c r="JCN165" s="1135"/>
      <c r="JCO165" s="1135"/>
      <c r="JCP165" s="1135"/>
      <c r="JCQ165" s="1135"/>
      <c r="JCR165" s="1135"/>
      <c r="JCS165" s="1135"/>
      <c r="JCT165" s="1135"/>
      <c r="JCU165" s="1135"/>
      <c r="JCV165" s="1135"/>
      <c r="JCW165" s="1135"/>
      <c r="JCX165" s="1135"/>
      <c r="JCY165" s="1135"/>
      <c r="JCZ165" s="1135"/>
      <c r="JDA165" s="1135"/>
      <c r="JDB165" s="1135"/>
      <c r="JDC165" s="1135"/>
      <c r="JDD165" s="1135"/>
      <c r="JDE165" s="1135"/>
      <c r="JDF165" s="1135"/>
      <c r="JDG165" s="1135"/>
      <c r="JDH165" s="1135"/>
      <c r="JDI165" s="1135"/>
      <c r="JDJ165" s="1135"/>
      <c r="JDK165" s="1135"/>
      <c r="JDL165" s="1135"/>
      <c r="JDM165" s="1135"/>
      <c r="JDN165" s="1135"/>
      <c r="JDO165" s="1135"/>
      <c r="JDP165" s="1135"/>
      <c r="JDQ165" s="1135"/>
      <c r="JDR165" s="1135"/>
      <c r="JDS165" s="1135"/>
      <c r="JDT165" s="1135"/>
      <c r="JDU165" s="1135"/>
      <c r="JDV165" s="1135"/>
      <c r="JDW165" s="1135"/>
      <c r="JDX165" s="1135"/>
      <c r="JDY165" s="1135"/>
      <c r="JDZ165" s="1135"/>
      <c r="JEA165" s="1135"/>
      <c r="JEB165" s="1135"/>
      <c r="JEC165" s="1135"/>
      <c r="JED165" s="1135"/>
      <c r="JEE165" s="1135"/>
      <c r="JEF165" s="1135"/>
      <c r="JEG165" s="1135"/>
      <c r="JEH165" s="1135"/>
      <c r="JEI165" s="1135"/>
      <c r="JEJ165" s="1135"/>
      <c r="JEK165" s="1135"/>
      <c r="JEL165" s="1135"/>
      <c r="JEM165" s="1135"/>
      <c r="JEN165" s="1135"/>
      <c r="JEO165" s="1135"/>
      <c r="JEP165" s="1135"/>
      <c r="JEQ165" s="1135"/>
      <c r="JER165" s="1135"/>
      <c r="JES165" s="1135"/>
      <c r="JET165" s="1135"/>
      <c r="JEU165" s="1135"/>
      <c r="JEV165" s="1135"/>
      <c r="JEW165" s="1135"/>
      <c r="JEX165" s="1135"/>
      <c r="JEY165" s="1135"/>
      <c r="JEZ165" s="1135"/>
      <c r="JFA165" s="1135"/>
      <c r="JFB165" s="1135"/>
      <c r="JFC165" s="1135"/>
      <c r="JFD165" s="1135"/>
      <c r="JFE165" s="1135"/>
      <c r="JFF165" s="1135"/>
      <c r="JFG165" s="1135"/>
      <c r="JFH165" s="1135"/>
      <c r="JFI165" s="1135"/>
      <c r="JFJ165" s="1135"/>
      <c r="JFK165" s="1135"/>
      <c r="JFL165" s="1135"/>
      <c r="JFM165" s="1135"/>
      <c r="JFN165" s="1135"/>
      <c r="JFO165" s="1135"/>
      <c r="JFP165" s="1135"/>
      <c r="JFQ165" s="1135"/>
      <c r="JFR165" s="1135"/>
      <c r="JFS165" s="1135"/>
      <c r="JFT165" s="1135"/>
      <c r="JFU165" s="1135"/>
      <c r="JFV165" s="1135"/>
      <c r="JFW165" s="1135"/>
      <c r="JFX165" s="1135"/>
      <c r="JFY165" s="1135"/>
      <c r="JFZ165" s="1135"/>
      <c r="JGA165" s="1135"/>
      <c r="JGB165" s="1135"/>
      <c r="JGC165" s="1135"/>
      <c r="JGD165" s="1135"/>
      <c r="JGE165" s="1135"/>
      <c r="JGF165" s="1135"/>
      <c r="JGG165" s="1135"/>
      <c r="JGH165" s="1135"/>
      <c r="JGI165" s="1135"/>
      <c r="JGJ165" s="1135"/>
      <c r="JGK165" s="1135"/>
      <c r="JGL165" s="1135"/>
      <c r="JGM165" s="1135"/>
      <c r="JGN165" s="1135"/>
      <c r="JGO165" s="1135"/>
      <c r="JGP165" s="1135"/>
      <c r="JGQ165" s="1135"/>
      <c r="JGR165" s="1135"/>
      <c r="JGS165" s="1135"/>
      <c r="JGT165" s="1135"/>
      <c r="JGU165" s="1135"/>
      <c r="JGV165" s="1135"/>
      <c r="JGW165" s="1135"/>
      <c r="JGX165" s="1135"/>
      <c r="JGY165" s="1135"/>
      <c r="JGZ165" s="1135"/>
      <c r="JHA165" s="1135"/>
      <c r="JHB165" s="1135"/>
      <c r="JHC165" s="1135"/>
      <c r="JHD165" s="1135"/>
      <c r="JHE165" s="1135"/>
      <c r="JHF165" s="1135"/>
      <c r="JHG165" s="1135"/>
      <c r="JHH165" s="1135"/>
      <c r="JHI165" s="1135"/>
      <c r="JHJ165" s="1135"/>
      <c r="JHK165" s="1135"/>
      <c r="JHL165" s="1135"/>
      <c r="JHM165" s="1135"/>
      <c r="JHN165" s="1135"/>
      <c r="JHO165" s="1135"/>
      <c r="JHP165" s="1135"/>
      <c r="JHQ165" s="1135"/>
      <c r="JHR165" s="1135"/>
      <c r="JHS165" s="1135"/>
      <c r="JHT165" s="1135"/>
      <c r="JHU165" s="1135"/>
      <c r="JHV165" s="1135"/>
      <c r="JHW165" s="1135"/>
      <c r="JHX165" s="1135"/>
      <c r="JHY165" s="1135"/>
      <c r="JHZ165" s="1135"/>
      <c r="JIA165" s="1135"/>
      <c r="JIB165" s="1135"/>
      <c r="JIC165" s="1135"/>
      <c r="JID165" s="1135"/>
      <c r="JIE165" s="1135"/>
      <c r="JIF165" s="1135"/>
      <c r="JIG165" s="1135"/>
      <c r="JIH165" s="1135"/>
      <c r="JII165" s="1135"/>
      <c r="JIJ165" s="1135"/>
      <c r="JIK165" s="1135"/>
      <c r="JIL165" s="1135"/>
      <c r="JIM165" s="1135"/>
      <c r="JIN165" s="1135"/>
      <c r="JIO165" s="1135"/>
      <c r="JIP165" s="1135"/>
      <c r="JIQ165" s="1135"/>
      <c r="JIR165" s="1135"/>
      <c r="JIS165" s="1135"/>
      <c r="JIT165" s="1135"/>
      <c r="JIU165" s="1135"/>
      <c r="JIV165" s="1135"/>
      <c r="JIW165" s="1135"/>
      <c r="JIX165" s="1135"/>
      <c r="JIY165" s="1135"/>
      <c r="JIZ165" s="1135"/>
      <c r="JJA165" s="1135"/>
      <c r="JJB165" s="1135"/>
      <c r="JJC165" s="1135"/>
      <c r="JJD165" s="1135"/>
      <c r="JJE165" s="1135"/>
      <c r="JJF165" s="1135"/>
      <c r="JJG165" s="1135"/>
      <c r="JJH165" s="1135"/>
      <c r="JJI165" s="1135"/>
      <c r="JJJ165" s="1135"/>
      <c r="JJK165" s="1135"/>
      <c r="JJL165" s="1135"/>
      <c r="JJM165" s="1135"/>
      <c r="JJN165" s="1135"/>
      <c r="JJO165" s="1135"/>
      <c r="JJP165" s="1135"/>
      <c r="JJQ165" s="1135"/>
      <c r="JJR165" s="1135"/>
      <c r="JJS165" s="1135"/>
      <c r="JJT165" s="1135"/>
      <c r="JJU165" s="1135"/>
      <c r="JJV165" s="1135"/>
      <c r="JJW165" s="1135"/>
      <c r="JJX165" s="1135"/>
      <c r="JJY165" s="1135"/>
      <c r="JJZ165" s="1135"/>
      <c r="JKA165" s="1135"/>
      <c r="JKB165" s="1135"/>
      <c r="JKC165" s="1135"/>
      <c r="JKD165" s="1135"/>
      <c r="JKE165" s="1135"/>
      <c r="JKF165" s="1135"/>
      <c r="JKG165" s="1135"/>
      <c r="JKH165" s="1135"/>
      <c r="JKI165" s="1135"/>
      <c r="JKJ165" s="1135"/>
      <c r="JKK165" s="1135"/>
      <c r="JKL165" s="1135"/>
      <c r="JKM165" s="1135"/>
      <c r="JKN165" s="1135"/>
      <c r="JKO165" s="1135"/>
      <c r="JKP165" s="1135"/>
      <c r="JKQ165" s="1135"/>
      <c r="JKR165" s="1135"/>
      <c r="JKS165" s="1135"/>
      <c r="JKT165" s="1135"/>
      <c r="JKU165" s="1135"/>
      <c r="JKV165" s="1135"/>
      <c r="JKW165" s="1135"/>
      <c r="JKX165" s="1135"/>
      <c r="JKY165" s="1135"/>
      <c r="JKZ165" s="1135"/>
      <c r="JLA165" s="1135"/>
      <c r="JLB165" s="1135"/>
      <c r="JLC165" s="1135"/>
      <c r="JLD165" s="1135"/>
      <c r="JLE165" s="1135"/>
      <c r="JLF165" s="1135"/>
      <c r="JLG165" s="1135"/>
      <c r="JLH165" s="1135"/>
      <c r="JLI165" s="1135"/>
      <c r="JLJ165" s="1135"/>
      <c r="JLK165" s="1135"/>
      <c r="JLL165" s="1135"/>
      <c r="JLM165" s="1135"/>
      <c r="JLN165" s="1135"/>
      <c r="JLO165" s="1135"/>
      <c r="JLP165" s="1135"/>
      <c r="JLQ165" s="1135"/>
      <c r="JLR165" s="1135"/>
      <c r="JLS165" s="1135"/>
      <c r="JLT165" s="1135"/>
      <c r="JLU165" s="1135"/>
      <c r="JLV165" s="1135"/>
      <c r="JLW165" s="1135"/>
      <c r="JLX165" s="1135"/>
      <c r="JLY165" s="1135"/>
      <c r="JLZ165" s="1135"/>
      <c r="JMA165" s="1135"/>
      <c r="JMB165" s="1135"/>
      <c r="JMC165" s="1135"/>
      <c r="JMD165" s="1135"/>
      <c r="JME165" s="1135"/>
      <c r="JMF165" s="1135"/>
      <c r="JMG165" s="1135"/>
      <c r="JMH165" s="1135"/>
      <c r="JMI165" s="1135"/>
      <c r="JMJ165" s="1135"/>
      <c r="JMK165" s="1135"/>
      <c r="JML165" s="1135"/>
      <c r="JMM165" s="1135"/>
      <c r="JMN165" s="1135"/>
      <c r="JMO165" s="1135"/>
      <c r="JMP165" s="1135"/>
      <c r="JMQ165" s="1135"/>
      <c r="JMR165" s="1135"/>
      <c r="JMS165" s="1135"/>
      <c r="JMT165" s="1135"/>
      <c r="JMU165" s="1135"/>
      <c r="JMV165" s="1135"/>
      <c r="JMW165" s="1135"/>
      <c r="JMX165" s="1135"/>
      <c r="JMY165" s="1135"/>
      <c r="JMZ165" s="1135"/>
      <c r="JNA165" s="1135"/>
      <c r="JNB165" s="1135"/>
      <c r="JNC165" s="1135"/>
      <c r="JND165" s="1135"/>
      <c r="JNE165" s="1135"/>
      <c r="JNF165" s="1135"/>
      <c r="JNG165" s="1135"/>
      <c r="JNH165" s="1135"/>
      <c r="JNI165" s="1135"/>
      <c r="JNJ165" s="1135"/>
      <c r="JNK165" s="1135"/>
      <c r="JNL165" s="1135"/>
      <c r="JNM165" s="1135"/>
      <c r="JNN165" s="1135"/>
      <c r="JNO165" s="1135"/>
      <c r="JNP165" s="1135"/>
      <c r="JNQ165" s="1135"/>
      <c r="JNR165" s="1135"/>
      <c r="JNS165" s="1135"/>
      <c r="JNT165" s="1135"/>
      <c r="JNU165" s="1135"/>
      <c r="JNV165" s="1135"/>
      <c r="JNW165" s="1135"/>
      <c r="JNX165" s="1135"/>
      <c r="JNY165" s="1135"/>
      <c r="JNZ165" s="1135"/>
      <c r="JOA165" s="1135"/>
      <c r="JOB165" s="1135"/>
      <c r="JOC165" s="1135"/>
      <c r="JOD165" s="1135"/>
      <c r="JOE165" s="1135"/>
      <c r="JOF165" s="1135"/>
      <c r="JOG165" s="1135"/>
      <c r="JOH165" s="1135"/>
      <c r="JOI165" s="1135"/>
      <c r="JOJ165" s="1135"/>
      <c r="JOK165" s="1135"/>
      <c r="JOL165" s="1135"/>
      <c r="JOM165" s="1135"/>
      <c r="JON165" s="1135"/>
      <c r="JOO165" s="1135"/>
      <c r="JOP165" s="1135"/>
      <c r="JOQ165" s="1135"/>
      <c r="JOR165" s="1135"/>
      <c r="JOS165" s="1135"/>
      <c r="JOT165" s="1135"/>
      <c r="JOU165" s="1135"/>
      <c r="JOV165" s="1135"/>
      <c r="JOW165" s="1135"/>
      <c r="JOX165" s="1135"/>
      <c r="JOY165" s="1135"/>
      <c r="JOZ165" s="1135"/>
      <c r="JPA165" s="1135"/>
      <c r="JPB165" s="1135"/>
      <c r="JPC165" s="1135"/>
      <c r="JPD165" s="1135"/>
      <c r="JPE165" s="1135"/>
      <c r="JPF165" s="1135"/>
      <c r="JPG165" s="1135"/>
      <c r="JPH165" s="1135"/>
      <c r="JPI165" s="1135"/>
      <c r="JPJ165" s="1135"/>
      <c r="JPK165" s="1135"/>
      <c r="JPL165" s="1135"/>
      <c r="JPM165" s="1135"/>
      <c r="JPN165" s="1135"/>
      <c r="JPO165" s="1135"/>
      <c r="JPP165" s="1135"/>
      <c r="JPQ165" s="1135"/>
      <c r="JPR165" s="1135"/>
      <c r="JPS165" s="1135"/>
      <c r="JPT165" s="1135"/>
      <c r="JPU165" s="1135"/>
      <c r="JPV165" s="1135"/>
      <c r="JPW165" s="1135"/>
      <c r="JPX165" s="1135"/>
      <c r="JPY165" s="1135"/>
      <c r="JPZ165" s="1135"/>
      <c r="JQA165" s="1135"/>
      <c r="JQB165" s="1135"/>
      <c r="JQC165" s="1135"/>
      <c r="JQD165" s="1135"/>
      <c r="JQE165" s="1135"/>
      <c r="JQF165" s="1135"/>
      <c r="JQG165" s="1135"/>
      <c r="JQH165" s="1135"/>
      <c r="JQI165" s="1135"/>
      <c r="JQJ165" s="1135"/>
      <c r="JQK165" s="1135"/>
      <c r="JQL165" s="1135"/>
      <c r="JQM165" s="1135"/>
      <c r="JQN165" s="1135"/>
      <c r="JQO165" s="1135"/>
      <c r="JQP165" s="1135"/>
      <c r="JQQ165" s="1135"/>
      <c r="JQR165" s="1135"/>
      <c r="JQS165" s="1135"/>
      <c r="JQT165" s="1135"/>
      <c r="JQU165" s="1135"/>
      <c r="JQV165" s="1135"/>
      <c r="JQW165" s="1135"/>
      <c r="JQX165" s="1135"/>
      <c r="JQY165" s="1135"/>
      <c r="JQZ165" s="1135"/>
      <c r="JRA165" s="1135"/>
      <c r="JRB165" s="1135"/>
      <c r="JRC165" s="1135"/>
      <c r="JRD165" s="1135"/>
      <c r="JRE165" s="1135"/>
      <c r="JRF165" s="1135"/>
      <c r="JRG165" s="1135"/>
      <c r="JRH165" s="1135"/>
      <c r="JRI165" s="1135"/>
      <c r="JRJ165" s="1135"/>
      <c r="JRK165" s="1135"/>
      <c r="JRL165" s="1135"/>
      <c r="JRM165" s="1135"/>
      <c r="JRN165" s="1135"/>
      <c r="JRO165" s="1135"/>
      <c r="JRP165" s="1135"/>
      <c r="JRQ165" s="1135"/>
      <c r="JRR165" s="1135"/>
      <c r="JRS165" s="1135"/>
      <c r="JRT165" s="1135"/>
      <c r="JRU165" s="1135"/>
      <c r="JRV165" s="1135"/>
      <c r="JRW165" s="1135"/>
      <c r="JRX165" s="1135"/>
      <c r="JRY165" s="1135"/>
      <c r="JRZ165" s="1135"/>
      <c r="JSA165" s="1135"/>
      <c r="JSB165" s="1135"/>
      <c r="JSC165" s="1135"/>
      <c r="JSD165" s="1135"/>
      <c r="JSE165" s="1135"/>
      <c r="JSF165" s="1135"/>
      <c r="JSG165" s="1135"/>
      <c r="JSH165" s="1135"/>
      <c r="JSI165" s="1135"/>
      <c r="JSJ165" s="1135"/>
      <c r="JSK165" s="1135"/>
      <c r="JSL165" s="1135"/>
      <c r="JSM165" s="1135"/>
      <c r="JSN165" s="1135"/>
      <c r="JSO165" s="1135"/>
      <c r="JSP165" s="1135"/>
      <c r="JSQ165" s="1135"/>
      <c r="JSR165" s="1135"/>
      <c r="JSS165" s="1135"/>
      <c r="JST165" s="1135"/>
      <c r="JSU165" s="1135"/>
      <c r="JSV165" s="1135"/>
      <c r="JSW165" s="1135"/>
      <c r="JSX165" s="1135"/>
      <c r="JSY165" s="1135"/>
      <c r="JSZ165" s="1135"/>
      <c r="JTA165" s="1135"/>
      <c r="JTB165" s="1135"/>
      <c r="JTC165" s="1135"/>
      <c r="JTD165" s="1135"/>
      <c r="JTE165" s="1135"/>
      <c r="JTF165" s="1135"/>
      <c r="JTG165" s="1135"/>
      <c r="JTH165" s="1135"/>
      <c r="JTI165" s="1135"/>
      <c r="JTJ165" s="1135"/>
      <c r="JTK165" s="1135"/>
      <c r="JTL165" s="1135"/>
      <c r="JTM165" s="1135"/>
      <c r="JTN165" s="1135"/>
      <c r="JTO165" s="1135"/>
      <c r="JTP165" s="1135"/>
      <c r="JTQ165" s="1135"/>
      <c r="JTR165" s="1135"/>
      <c r="JTS165" s="1135"/>
      <c r="JTT165" s="1135"/>
      <c r="JTU165" s="1135"/>
      <c r="JTV165" s="1135"/>
      <c r="JTW165" s="1135"/>
      <c r="JTX165" s="1135"/>
      <c r="JTY165" s="1135"/>
      <c r="JTZ165" s="1135"/>
      <c r="JUA165" s="1135"/>
      <c r="JUB165" s="1135"/>
      <c r="JUC165" s="1135"/>
      <c r="JUD165" s="1135"/>
      <c r="JUE165" s="1135"/>
      <c r="JUF165" s="1135"/>
      <c r="JUG165" s="1135"/>
      <c r="JUH165" s="1135"/>
      <c r="JUI165" s="1135"/>
      <c r="JUJ165" s="1135"/>
      <c r="JUK165" s="1135"/>
      <c r="JUL165" s="1135"/>
      <c r="JUM165" s="1135"/>
      <c r="JUN165" s="1135"/>
      <c r="JUO165" s="1135"/>
      <c r="JUP165" s="1135"/>
      <c r="JUQ165" s="1135"/>
      <c r="JUR165" s="1135"/>
      <c r="JUS165" s="1135"/>
      <c r="JUT165" s="1135"/>
      <c r="JUU165" s="1135"/>
      <c r="JUV165" s="1135"/>
      <c r="JUW165" s="1135"/>
      <c r="JUX165" s="1135"/>
      <c r="JUY165" s="1135"/>
      <c r="JUZ165" s="1135"/>
      <c r="JVA165" s="1135"/>
      <c r="JVB165" s="1135"/>
      <c r="JVC165" s="1135"/>
      <c r="JVD165" s="1135"/>
      <c r="JVE165" s="1135"/>
      <c r="JVF165" s="1135"/>
      <c r="JVG165" s="1135"/>
      <c r="JVH165" s="1135"/>
      <c r="JVI165" s="1135"/>
      <c r="JVJ165" s="1135"/>
      <c r="JVK165" s="1135"/>
      <c r="JVL165" s="1135"/>
      <c r="JVM165" s="1135"/>
      <c r="JVN165" s="1135"/>
      <c r="JVO165" s="1135"/>
      <c r="JVP165" s="1135"/>
      <c r="JVQ165" s="1135"/>
      <c r="JVR165" s="1135"/>
      <c r="JVS165" s="1135"/>
      <c r="JVT165" s="1135"/>
      <c r="JVU165" s="1135"/>
      <c r="JVV165" s="1135"/>
      <c r="JVW165" s="1135"/>
      <c r="JVX165" s="1135"/>
      <c r="JVY165" s="1135"/>
      <c r="JVZ165" s="1135"/>
      <c r="JWA165" s="1135"/>
      <c r="JWB165" s="1135"/>
      <c r="JWC165" s="1135"/>
      <c r="JWD165" s="1135"/>
      <c r="JWE165" s="1135"/>
      <c r="JWF165" s="1135"/>
      <c r="JWG165" s="1135"/>
      <c r="JWH165" s="1135"/>
      <c r="JWI165" s="1135"/>
      <c r="JWJ165" s="1135"/>
      <c r="JWK165" s="1135"/>
      <c r="JWL165" s="1135"/>
      <c r="JWM165" s="1135"/>
      <c r="JWN165" s="1135"/>
      <c r="JWO165" s="1135"/>
      <c r="JWP165" s="1135"/>
      <c r="JWQ165" s="1135"/>
      <c r="JWR165" s="1135"/>
      <c r="JWS165" s="1135"/>
      <c r="JWT165" s="1135"/>
      <c r="JWU165" s="1135"/>
      <c r="JWV165" s="1135"/>
      <c r="JWW165" s="1135"/>
      <c r="JWX165" s="1135"/>
      <c r="JWY165" s="1135"/>
      <c r="JWZ165" s="1135"/>
      <c r="JXA165" s="1135"/>
      <c r="JXB165" s="1135"/>
      <c r="JXC165" s="1135"/>
      <c r="JXD165" s="1135"/>
      <c r="JXE165" s="1135"/>
      <c r="JXF165" s="1135"/>
      <c r="JXG165" s="1135"/>
      <c r="JXH165" s="1135"/>
      <c r="JXI165" s="1135"/>
      <c r="JXJ165" s="1135"/>
      <c r="JXK165" s="1135"/>
      <c r="JXL165" s="1135"/>
      <c r="JXM165" s="1135"/>
      <c r="JXN165" s="1135"/>
      <c r="JXO165" s="1135"/>
      <c r="JXP165" s="1135"/>
      <c r="JXQ165" s="1135"/>
      <c r="JXR165" s="1135"/>
      <c r="JXS165" s="1135"/>
      <c r="JXT165" s="1135"/>
      <c r="JXU165" s="1135"/>
      <c r="JXV165" s="1135"/>
      <c r="JXW165" s="1135"/>
      <c r="JXX165" s="1135"/>
      <c r="JXY165" s="1135"/>
      <c r="JXZ165" s="1135"/>
      <c r="JYA165" s="1135"/>
      <c r="JYB165" s="1135"/>
      <c r="JYC165" s="1135"/>
      <c r="JYD165" s="1135"/>
      <c r="JYE165" s="1135"/>
      <c r="JYF165" s="1135"/>
      <c r="JYG165" s="1135"/>
      <c r="JYH165" s="1135"/>
      <c r="JYI165" s="1135"/>
      <c r="JYJ165" s="1135"/>
      <c r="JYK165" s="1135"/>
      <c r="JYL165" s="1135"/>
      <c r="JYM165" s="1135"/>
      <c r="JYN165" s="1135"/>
      <c r="JYO165" s="1135"/>
      <c r="JYP165" s="1135"/>
      <c r="JYQ165" s="1135"/>
      <c r="JYR165" s="1135"/>
      <c r="JYS165" s="1135"/>
      <c r="JYT165" s="1135"/>
      <c r="JYU165" s="1135"/>
      <c r="JYV165" s="1135"/>
      <c r="JYW165" s="1135"/>
      <c r="JYX165" s="1135"/>
      <c r="JYY165" s="1135"/>
      <c r="JYZ165" s="1135"/>
      <c r="JZA165" s="1135"/>
      <c r="JZB165" s="1135"/>
      <c r="JZC165" s="1135"/>
      <c r="JZD165" s="1135"/>
      <c r="JZE165" s="1135"/>
      <c r="JZF165" s="1135"/>
      <c r="JZG165" s="1135"/>
      <c r="JZH165" s="1135"/>
      <c r="JZI165" s="1135"/>
      <c r="JZJ165" s="1135"/>
      <c r="JZK165" s="1135"/>
      <c r="JZL165" s="1135"/>
      <c r="JZM165" s="1135"/>
      <c r="JZN165" s="1135"/>
      <c r="JZO165" s="1135"/>
      <c r="JZP165" s="1135"/>
      <c r="JZQ165" s="1135"/>
      <c r="JZR165" s="1135"/>
      <c r="JZS165" s="1135"/>
      <c r="JZT165" s="1135"/>
      <c r="JZU165" s="1135"/>
      <c r="JZV165" s="1135"/>
      <c r="JZW165" s="1135"/>
      <c r="JZX165" s="1135"/>
      <c r="JZY165" s="1135"/>
      <c r="JZZ165" s="1135"/>
      <c r="KAA165" s="1135"/>
      <c r="KAB165" s="1135"/>
      <c r="KAC165" s="1135"/>
      <c r="KAD165" s="1135"/>
      <c r="KAE165" s="1135"/>
      <c r="KAF165" s="1135"/>
      <c r="KAG165" s="1135"/>
      <c r="KAH165" s="1135"/>
      <c r="KAI165" s="1135"/>
      <c r="KAJ165" s="1135"/>
      <c r="KAK165" s="1135"/>
      <c r="KAL165" s="1135"/>
      <c r="KAM165" s="1135"/>
      <c r="KAN165" s="1135"/>
      <c r="KAO165" s="1135"/>
      <c r="KAP165" s="1135"/>
      <c r="KAQ165" s="1135"/>
      <c r="KAR165" s="1135"/>
      <c r="KAS165" s="1135"/>
      <c r="KAT165" s="1135"/>
      <c r="KAU165" s="1135"/>
      <c r="KAV165" s="1135"/>
      <c r="KAW165" s="1135"/>
      <c r="KAX165" s="1135"/>
      <c r="KAY165" s="1135"/>
      <c r="KAZ165" s="1135"/>
      <c r="KBA165" s="1135"/>
      <c r="KBB165" s="1135"/>
      <c r="KBC165" s="1135"/>
      <c r="KBD165" s="1135"/>
      <c r="KBE165" s="1135"/>
      <c r="KBF165" s="1135"/>
      <c r="KBG165" s="1135"/>
      <c r="KBH165" s="1135"/>
      <c r="KBI165" s="1135"/>
      <c r="KBJ165" s="1135"/>
      <c r="KBK165" s="1135"/>
      <c r="KBL165" s="1135"/>
      <c r="KBM165" s="1135"/>
      <c r="KBN165" s="1135"/>
      <c r="KBO165" s="1135"/>
      <c r="KBP165" s="1135"/>
      <c r="KBQ165" s="1135"/>
      <c r="KBR165" s="1135"/>
      <c r="KBS165" s="1135"/>
      <c r="KBT165" s="1135"/>
      <c r="KBU165" s="1135"/>
      <c r="KBV165" s="1135"/>
      <c r="KBW165" s="1135"/>
      <c r="KBX165" s="1135"/>
      <c r="KBY165" s="1135"/>
      <c r="KBZ165" s="1135"/>
      <c r="KCA165" s="1135"/>
      <c r="KCB165" s="1135"/>
      <c r="KCC165" s="1135"/>
      <c r="KCD165" s="1135"/>
      <c r="KCE165" s="1135"/>
      <c r="KCF165" s="1135"/>
      <c r="KCG165" s="1135"/>
      <c r="KCH165" s="1135"/>
      <c r="KCI165" s="1135"/>
      <c r="KCJ165" s="1135"/>
      <c r="KCK165" s="1135"/>
      <c r="KCL165" s="1135"/>
      <c r="KCM165" s="1135"/>
      <c r="KCN165" s="1135"/>
      <c r="KCO165" s="1135"/>
      <c r="KCP165" s="1135"/>
      <c r="KCQ165" s="1135"/>
      <c r="KCR165" s="1135"/>
      <c r="KCS165" s="1135"/>
      <c r="KCT165" s="1135"/>
      <c r="KCU165" s="1135"/>
      <c r="KCV165" s="1135"/>
      <c r="KCW165" s="1135"/>
      <c r="KCX165" s="1135"/>
      <c r="KCY165" s="1135"/>
      <c r="KCZ165" s="1135"/>
      <c r="KDA165" s="1135"/>
      <c r="KDB165" s="1135"/>
      <c r="KDC165" s="1135"/>
      <c r="KDD165" s="1135"/>
      <c r="KDE165" s="1135"/>
      <c r="KDF165" s="1135"/>
      <c r="KDG165" s="1135"/>
      <c r="KDH165" s="1135"/>
      <c r="KDI165" s="1135"/>
      <c r="KDJ165" s="1135"/>
      <c r="KDK165" s="1135"/>
      <c r="KDL165" s="1135"/>
      <c r="KDM165" s="1135"/>
      <c r="KDN165" s="1135"/>
      <c r="KDO165" s="1135"/>
      <c r="KDP165" s="1135"/>
      <c r="KDQ165" s="1135"/>
      <c r="KDR165" s="1135"/>
      <c r="KDS165" s="1135"/>
      <c r="KDT165" s="1135"/>
      <c r="KDU165" s="1135"/>
      <c r="KDV165" s="1135"/>
      <c r="KDW165" s="1135"/>
      <c r="KDX165" s="1135"/>
      <c r="KDY165" s="1135"/>
      <c r="KDZ165" s="1135"/>
      <c r="KEA165" s="1135"/>
      <c r="KEB165" s="1135"/>
      <c r="KEC165" s="1135"/>
      <c r="KED165" s="1135"/>
      <c r="KEE165" s="1135"/>
      <c r="KEF165" s="1135"/>
      <c r="KEG165" s="1135"/>
      <c r="KEH165" s="1135"/>
      <c r="KEI165" s="1135"/>
      <c r="KEJ165" s="1135"/>
      <c r="KEK165" s="1135"/>
      <c r="KEL165" s="1135"/>
      <c r="KEM165" s="1135"/>
      <c r="KEN165" s="1135"/>
      <c r="KEO165" s="1135"/>
      <c r="KEP165" s="1135"/>
      <c r="KEQ165" s="1135"/>
      <c r="KER165" s="1135"/>
      <c r="KES165" s="1135"/>
      <c r="KET165" s="1135"/>
      <c r="KEU165" s="1135"/>
      <c r="KEV165" s="1135"/>
      <c r="KEW165" s="1135"/>
      <c r="KEX165" s="1135"/>
      <c r="KEY165" s="1135"/>
      <c r="KEZ165" s="1135"/>
      <c r="KFA165" s="1135"/>
      <c r="KFB165" s="1135"/>
      <c r="KFC165" s="1135"/>
      <c r="KFD165" s="1135"/>
      <c r="KFE165" s="1135"/>
      <c r="KFF165" s="1135"/>
      <c r="KFG165" s="1135"/>
      <c r="KFH165" s="1135"/>
      <c r="KFI165" s="1135"/>
      <c r="KFJ165" s="1135"/>
      <c r="KFK165" s="1135"/>
      <c r="KFL165" s="1135"/>
      <c r="KFM165" s="1135"/>
      <c r="KFN165" s="1135"/>
      <c r="KFO165" s="1135"/>
      <c r="KFP165" s="1135"/>
      <c r="KFQ165" s="1135"/>
      <c r="KFR165" s="1135"/>
      <c r="KFS165" s="1135"/>
      <c r="KFT165" s="1135"/>
      <c r="KFU165" s="1135"/>
      <c r="KFV165" s="1135"/>
      <c r="KFW165" s="1135"/>
      <c r="KFX165" s="1135"/>
      <c r="KFY165" s="1135"/>
      <c r="KFZ165" s="1135"/>
      <c r="KGA165" s="1135"/>
      <c r="KGB165" s="1135"/>
      <c r="KGC165" s="1135"/>
      <c r="KGD165" s="1135"/>
      <c r="KGE165" s="1135"/>
      <c r="KGF165" s="1135"/>
      <c r="KGG165" s="1135"/>
      <c r="KGH165" s="1135"/>
      <c r="KGI165" s="1135"/>
      <c r="KGJ165" s="1135"/>
      <c r="KGK165" s="1135"/>
      <c r="KGL165" s="1135"/>
      <c r="KGM165" s="1135"/>
      <c r="KGN165" s="1135"/>
      <c r="KGO165" s="1135"/>
      <c r="KGP165" s="1135"/>
      <c r="KGQ165" s="1135"/>
      <c r="KGR165" s="1135"/>
      <c r="KGS165" s="1135"/>
      <c r="KGT165" s="1135"/>
      <c r="KGU165" s="1135"/>
      <c r="KGV165" s="1135"/>
      <c r="KGW165" s="1135"/>
      <c r="KGX165" s="1135"/>
      <c r="KGY165" s="1135"/>
      <c r="KGZ165" s="1135"/>
      <c r="KHA165" s="1135"/>
      <c r="KHB165" s="1135"/>
      <c r="KHC165" s="1135"/>
      <c r="KHD165" s="1135"/>
      <c r="KHE165" s="1135"/>
      <c r="KHF165" s="1135"/>
      <c r="KHG165" s="1135"/>
      <c r="KHH165" s="1135"/>
      <c r="KHI165" s="1135"/>
      <c r="KHJ165" s="1135"/>
      <c r="KHK165" s="1135"/>
      <c r="KHL165" s="1135"/>
      <c r="KHM165" s="1135"/>
      <c r="KHN165" s="1135"/>
      <c r="KHO165" s="1135"/>
      <c r="KHP165" s="1135"/>
      <c r="KHQ165" s="1135"/>
      <c r="KHR165" s="1135"/>
      <c r="KHS165" s="1135"/>
      <c r="KHT165" s="1135"/>
      <c r="KHU165" s="1135"/>
      <c r="KHV165" s="1135"/>
      <c r="KHW165" s="1135"/>
      <c r="KHX165" s="1135"/>
      <c r="KHY165" s="1135"/>
      <c r="KHZ165" s="1135"/>
      <c r="KIA165" s="1135"/>
      <c r="KIB165" s="1135"/>
      <c r="KIC165" s="1135"/>
      <c r="KID165" s="1135"/>
      <c r="KIE165" s="1135"/>
      <c r="KIF165" s="1135"/>
      <c r="KIG165" s="1135"/>
      <c r="KIH165" s="1135"/>
      <c r="KII165" s="1135"/>
      <c r="KIJ165" s="1135"/>
      <c r="KIK165" s="1135"/>
      <c r="KIL165" s="1135"/>
      <c r="KIM165" s="1135"/>
      <c r="KIN165" s="1135"/>
      <c r="KIO165" s="1135"/>
      <c r="KIP165" s="1135"/>
      <c r="KIQ165" s="1135"/>
      <c r="KIR165" s="1135"/>
      <c r="KIS165" s="1135"/>
      <c r="KIT165" s="1135"/>
      <c r="KIU165" s="1135"/>
      <c r="KIV165" s="1135"/>
      <c r="KIW165" s="1135"/>
      <c r="KIX165" s="1135"/>
      <c r="KIY165" s="1135"/>
      <c r="KIZ165" s="1135"/>
      <c r="KJA165" s="1135"/>
      <c r="KJB165" s="1135"/>
      <c r="KJC165" s="1135"/>
      <c r="KJD165" s="1135"/>
      <c r="KJE165" s="1135"/>
      <c r="KJF165" s="1135"/>
      <c r="KJG165" s="1135"/>
      <c r="KJH165" s="1135"/>
      <c r="KJI165" s="1135"/>
      <c r="KJJ165" s="1135"/>
      <c r="KJK165" s="1135"/>
      <c r="KJL165" s="1135"/>
      <c r="KJM165" s="1135"/>
      <c r="KJN165" s="1135"/>
      <c r="KJO165" s="1135"/>
      <c r="KJP165" s="1135"/>
      <c r="KJQ165" s="1135"/>
      <c r="KJR165" s="1135"/>
      <c r="KJS165" s="1135"/>
      <c r="KJT165" s="1135"/>
      <c r="KJU165" s="1135"/>
      <c r="KJV165" s="1135"/>
      <c r="KJW165" s="1135"/>
      <c r="KJX165" s="1135"/>
      <c r="KJY165" s="1135"/>
      <c r="KJZ165" s="1135"/>
      <c r="KKA165" s="1135"/>
      <c r="KKB165" s="1135"/>
      <c r="KKC165" s="1135"/>
      <c r="KKD165" s="1135"/>
      <c r="KKE165" s="1135"/>
      <c r="KKF165" s="1135"/>
      <c r="KKG165" s="1135"/>
      <c r="KKH165" s="1135"/>
      <c r="KKI165" s="1135"/>
      <c r="KKJ165" s="1135"/>
      <c r="KKK165" s="1135"/>
      <c r="KKL165" s="1135"/>
      <c r="KKM165" s="1135"/>
      <c r="KKN165" s="1135"/>
      <c r="KKO165" s="1135"/>
      <c r="KKP165" s="1135"/>
      <c r="KKQ165" s="1135"/>
      <c r="KKR165" s="1135"/>
      <c r="KKS165" s="1135"/>
      <c r="KKT165" s="1135"/>
      <c r="KKU165" s="1135"/>
      <c r="KKV165" s="1135"/>
      <c r="KKW165" s="1135"/>
      <c r="KKX165" s="1135"/>
      <c r="KKY165" s="1135"/>
      <c r="KKZ165" s="1135"/>
      <c r="KLA165" s="1135"/>
      <c r="KLB165" s="1135"/>
      <c r="KLC165" s="1135"/>
      <c r="KLD165" s="1135"/>
      <c r="KLE165" s="1135"/>
      <c r="KLF165" s="1135"/>
      <c r="KLG165" s="1135"/>
      <c r="KLH165" s="1135"/>
      <c r="KLI165" s="1135"/>
      <c r="KLJ165" s="1135"/>
      <c r="KLK165" s="1135"/>
      <c r="KLL165" s="1135"/>
      <c r="KLM165" s="1135"/>
      <c r="KLN165" s="1135"/>
      <c r="KLO165" s="1135"/>
      <c r="KLP165" s="1135"/>
      <c r="KLQ165" s="1135"/>
      <c r="KLR165" s="1135"/>
      <c r="KLS165" s="1135"/>
      <c r="KLT165" s="1135"/>
      <c r="KLU165" s="1135"/>
      <c r="KLV165" s="1135"/>
      <c r="KLW165" s="1135"/>
      <c r="KLX165" s="1135"/>
      <c r="KLY165" s="1135"/>
      <c r="KLZ165" s="1135"/>
      <c r="KMA165" s="1135"/>
      <c r="KMB165" s="1135"/>
      <c r="KMC165" s="1135"/>
      <c r="KMD165" s="1135"/>
      <c r="KME165" s="1135"/>
      <c r="KMF165" s="1135"/>
      <c r="KMG165" s="1135"/>
      <c r="KMH165" s="1135"/>
      <c r="KMI165" s="1135"/>
      <c r="KMJ165" s="1135"/>
      <c r="KMK165" s="1135"/>
      <c r="KML165" s="1135"/>
      <c r="KMM165" s="1135"/>
      <c r="KMN165" s="1135"/>
      <c r="KMO165" s="1135"/>
      <c r="KMP165" s="1135"/>
      <c r="KMQ165" s="1135"/>
      <c r="KMR165" s="1135"/>
      <c r="KMS165" s="1135"/>
      <c r="KMT165" s="1135"/>
      <c r="KMU165" s="1135"/>
      <c r="KMV165" s="1135"/>
      <c r="KMW165" s="1135"/>
      <c r="KMX165" s="1135"/>
      <c r="KMY165" s="1135"/>
      <c r="KMZ165" s="1135"/>
      <c r="KNA165" s="1135"/>
      <c r="KNB165" s="1135"/>
      <c r="KNC165" s="1135"/>
      <c r="KND165" s="1135"/>
      <c r="KNE165" s="1135"/>
      <c r="KNF165" s="1135"/>
      <c r="KNG165" s="1135"/>
      <c r="KNH165" s="1135"/>
      <c r="KNI165" s="1135"/>
      <c r="KNJ165" s="1135"/>
      <c r="KNK165" s="1135"/>
      <c r="KNL165" s="1135"/>
      <c r="KNM165" s="1135"/>
      <c r="KNN165" s="1135"/>
      <c r="KNO165" s="1135"/>
      <c r="KNP165" s="1135"/>
      <c r="KNQ165" s="1135"/>
      <c r="KNR165" s="1135"/>
      <c r="KNS165" s="1135"/>
      <c r="KNT165" s="1135"/>
      <c r="KNU165" s="1135"/>
      <c r="KNV165" s="1135"/>
      <c r="KNW165" s="1135"/>
      <c r="KNX165" s="1135"/>
      <c r="KNY165" s="1135"/>
      <c r="KNZ165" s="1135"/>
      <c r="KOA165" s="1135"/>
      <c r="KOB165" s="1135"/>
      <c r="KOC165" s="1135"/>
      <c r="KOD165" s="1135"/>
      <c r="KOE165" s="1135"/>
      <c r="KOF165" s="1135"/>
      <c r="KOG165" s="1135"/>
      <c r="KOH165" s="1135"/>
      <c r="KOI165" s="1135"/>
      <c r="KOJ165" s="1135"/>
      <c r="KOK165" s="1135"/>
      <c r="KOL165" s="1135"/>
      <c r="KOM165" s="1135"/>
      <c r="KON165" s="1135"/>
      <c r="KOO165" s="1135"/>
      <c r="KOP165" s="1135"/>
      <c r="KOQ165" s="1135"/>
      <c r="KOR165" s="1135"/>
      <c r="KOS165" s="1135"/>
      <c r="KOT165" s="1135"/>
      <c r="KOU165" s="1135"/>
      <c r="KOV165" s="1135"/>
      <c r="KOW165" s="1135"/>
      <c r="KOX165" s="1135"/>
      <c r="KOY165" s="1135"/>
      <c r="KOZ165" s="1135"/>
      <c r="KPA165" s="1135"/>
      <c r="KPB165" s="1135"/>
      <c r="KPC165" s="1135"/>
      <c r="KPD165" s="1135"/>
      <c r="KPE165" s="1135"/>
      <c r="KPF165" s="1135"/>
      <c r="KPG165" s="1135"/>
      <c r="KPH165" s="1135"/>
      <c r="KPI165" s="1135"/>
      <c r="KPJ165" s="1135"/>
      <c r="KPK165" s="1135"/>
      <c r="KPL165" s="1135"/>
      <c r="KPM165" s="1135"/>
      <c r="KPN165" s="1135"/>
      <c r="KPO165" s="1135"/>
      <c r="KPP165" s="1135"/>
      <c r="KPQ165" s="1135"/>
      <c r="KPR165" s="1135"/>
      <c r="KPS165" s="1135"/>
      <c r="KPT165" s="1135"/>
      <c r="KPU165" s="1135"/>
      <c r="KPV165" s="1135"/>
      <c r="KPW165" s="1135"/>
      <c r="KPX165" s="1135"/>
      <c r="KPY165" s="1135"/>
      <c r="KPZ165" s="1135"/>
      <c r="KQA165" s="1135"/>
      <c r="KQB165" s="1135"/>
      <c r="KQC165" s="1135"/>
      <c r="KQD165" s="1135"/>
      <c r="KQE165" s="1135"/>
      <c r="KQF165" s="1135"/>
      <c r="KQG165" s="1135"/>
      <c r="KQH165" s="1135"/>
      <c r="KQI165" s="1135"/>
      <c r="KQJ165" s="1135"/>
      <c r="KQK165" s="1135"/>
      <c r="KQL165" s="1135"/>
      <c r="KQM165" s="1135"/>
      <c r="KQN165" s="1135"/>
      <c r="KQO165" s="1135"/>
      <c r="KQP165" s="1135"/>
      <c r="KQQ165" s="1135"/>
      <c r="KQR165" s="1135"/>
      <c r="KQS165" s="1135"/>
      <c r="KQT165" s="1135"/>
      <c r="KQU165" s="1135"/>
      <c r="KQV165" s="1135"/>
      <c r="KQW165" s="1135"/>
      <c r="KQX165" s="1135"/>
      <c r="KQY165" s="1135"/>
      <c r="KQZ165" s="1135"/>
      <c r="KRA165" s="1135"/>
      <c r="KRB165" s="1135"/>
      <c r="KRC165" s="1135"/>
      <c r="KRD165" s="1135"/>
      <c r="KRE165" s="1135"/>
      <c r="KRF165" s="1135"/>
      <c r="KRG165" s="1135"/>
      <c r="KRH165" s="1135"/>
      <c r="KRI165" s="1135"/>
      <c r="KRJ165" s="1135"/>
      <c r="KRK165" s="1135"/>
      <c r="KRL165" s="1135"/>
      <c r="KRM165" s="1135"/>
      <c r="KRN165" s="1135"/>
      <c r="KRO165" s="1135"/>
      <c r="KRP165" s="1135"/>
      <c r="KRQ165" s="1135"/>
      <c r="KRR165" s="1135"/>
      <c r="KRS165" s="1135"/>
      <c r="KRT165" s="1135"/>
      <c r="KRU165" s="1135"/>
      <c r="KRV165" s="1135"/>
      <c r="KRW165" s="1135"/>
      <c r="KRX165" s="1135"/>
      <c r="KRY165" s="1135"/>
      <c r="KRZ165" s="1135"/>
      <c r="KSA165" s="1135"/>
      <c r="KSB165" s="1135"/>
      <c r="KSC165" s="1135"/>
      <c r="KSD165" s="1135"/>
      <c r="KSE165" s="1135"/>
      <c r="KSF165" s="1135"/>
      <c r="KSG165" s="1135"/>
      <c r="KSH165" s="1135"/>
      <c r="KSI165" s="1135"/>
      <c r="KSJ165" s="1135"/>
      <c r="KSK165" s="1135"/>
      <c r="KSL165" s="1135"/>
      <c r="KSM165" s="1135"/>
      <c r="KSN165" s="1135"/>
      <c r="KSO165" s="1135"/>
      <c r="KSP165" s="1135"/>
      <c r="KSQ165" s="1135"/>
      <c r="KSR165" s="1135"/>
      <c r="KSS165" s="1135"/>
      <c r="KST165" s="1135"/>
      <c r="KSU165" s="1135"/>
      <c r="KSV165" s="1135"/>
      <c r="KSW165" s="1135"/>
      <c r="KSX165" s="1135"/>
      <c r="KSY165" s="1135"/>
      <c r="KSZ165" s="1135"/>
      <c r="KTA165" s="1135"/>
      <c r="KTB165" s="1135"/>
      <c r="KTC165" s="1135"/>
      <c r="KTD165" s="1135"/>
      <c r="KTE165" s="1135"/>
      <c r="KTF165" s="1135"/>
      <c r="KTG165" s="1135"/>
      <c r="KTH165" s="1135"/>
      <c r="KTI165" s="1135"/>
      <c r="KTJ165" s="1135"/>
      <c r="KTK165" s="1135"/>
      <c r="KTL165" s="1135"/>
      <c r="KTM165" s="1135"/>
      <c r="KTN165" s="1135"/>
      <c r="KTO165" s="1135"/>
      <c r="KTP165" s="1135"/>
      <c r="KTQ165" s="1135"/>
      <c r="KTR165" s="1135"/>
      <c r="KTS165" s="1135"/>
      <c r="KTT165" s="1135"/>
      <c r="KTU165" s="1135"/>
      <c r="KTV165" s="1135"/>
      <c r="KTW165" s="1135"/>
      <c r="KTX165" s="1135"/>
      <c r="KTY165" s="1135"/>
      <c r="KTZ165" s="1135"/>
      <c r="KUA165" s="1135"/>
      <c r="KUB165" s="1135"/>
      <c r="KUC165" s="1135"/>
      <c r="KUD165" s="1135"/>
      <c r="KUE165" s="1135"/>
      <c r="KUF165" s="1135"/>
      <c r="KUG165" s="1135"/>
      <c r="KUH165" s="1135"/>
      <c r="KUI165" s="1135"/>
      <c r="KUJ165" s="1135"/>
      <c r="KUK165" s="1135"/>
      <c r="KUL165" s="1135"/>
      <c r="KUM165" s="1135"/>
      <c r="KUN165" s="1135"/>
      <c r="KUO165" s="1135"/>
      <c r="KUP165" s="1135"/>
      <c r="KUQ165" s="1135"/>
      <c r="KUR165" s="1135"/>
      <c r="KUS165" s="1135"/>
      <c r="KUT165" s="1135"/>
      <c r="KUU165" s="1135"/>
      <c r="KUV165" s="1135"/>
      <c r="KUW165" s="1135"/>
      <c r="KUX165" s="1135"/>
      <c r="KUY165" s="1135"/>
      <c r="KUZ165" s="1135"/>
      <c r="KVA165" s="1135"/>
      <c r="KVB165" s="1135"/>
      <c r="KVC165" s="1135"/>
      <c r="KVD165" s="1135"/>
      <c r="KVE165" s="1135"/>
      <c r="KVF165" s="1135"/>
      <c r="KVG165" s="1135"/>
      <c r="KVH165" s="1135"/>
      <c r="KVI165" s="1135"/>
      <c r="KVJ165" s="1135"/>
      <c r="KVK165" s="1135"/>
      <c r="KVL165" s="1135"/>
      <c r="KVM165" s="1135"/>
      <c r="KVN165" s="1135"/>
      <c r="KVO165" s="1135"/>
      <c r="KVP165" s="1135"/>
      <c r="KVQ165" s="1135"/>
      <c r="KVR165" s="1135"/>
      <c r="KVS165" s="1135"/>
      <c r="KVT165" s="1135"/>
      <c r="KVU165" s="1135"/>
      <c r="KVV165" s="1135"/>
      <c r="KVW165" s="1135"/>
      <c r="KVX165" s="1135"/>
      <c r="KVY165" s="1135"/>
      <c r="KVZ165" s="1135"/>
      <c r="KWA165" s="1135"/>
      <c r="KWB165" s="1135"/>
      <c r="KWC165" s="1135"/>
      <c r="KWD165" s="1135"/>
      <c r="KWE165" s="1135"/>
      <c r="KWF165" s="1135"/>
      <c r="KWG165" s="1135"/>
      <c r="KWH165" s="1135"/>
      <c r="KWI165" s="1135"/>
      <c r="KWJ165" s="1135"/>
      <c r="KWK165" s="1135"/>
      <c r="KWL165" s="1135"/>
      <c r="KWM165" s="1135"/>
      <c r="KWN165" s="1135"/>
      <c r="KWO165" s="1135"/>
      <c r="KWP165" s="1135"/>
      <c r="KWQ165" s="1135"/>
      <c r="KWR165" s="1135"/>
      <c r="KWS165" s="1135"/>
      <c r="KWT165" s="1135"/>
      <c r="KWU165" s="1135"/>
      <c r="KWV165" s="1135"/>
      <c r="KWW165" s="1135"/>
      <c r="KWX165" s="1135"/>
      <c r="KWY165" s="1135"/>
      <c r="KWZ165" s="1135"/>
      <c r="KXA165" s="1135"/>
      <c r="KXB165" s="1135"/>
      <c r="KXC165" s="1135"/>
      <c r="KXD165" s="1135"/>
      <c r="KXE165" s="1135"/>
      <c r="KXF165" s="1135"/>
      <c r="KXG165" s="1135"/>
      <c r="KXH165" s="1135"/>
      <c r="KXI165" s="1135"/>
      <c r="KXJ165" s="1135"/>
      <c r="KXK165" s="1135"/>
      <c r="KXL165" s="1135"/>
      <c r="KXM165" s="1135"/>
      <c r="KXN165" s="1135"/>
      <c r="KXO165" s="1135"/>
      <c r="KXP165" s="1135"/>
      <c r="KXQ165" s="1135"/>
      <c r="KXR165" s="1135"/>
      <c r="KXS165" s="1135"/>
      <c r="KXT165" s="1135"/>
      <c r="KXU165" s="1135"/>
      <c r="KXV165" s="1135"/>
      <c r="KXW165" s="1135"/>
      <c r="KXX165" s="1135"/>
      <c r="KXY165" s="1135"/>
      <c r="KXZ165" s="1135"/>
      <c r="KYA165" s="1135"/>
      <c r="KYB165" s="1135"/>
      <c r="KYC165" s="1135"/>
      <c r="KYD165" s="1135"/>
      <c r="KYE165" s="1135"/>
      <c r="KYF165" s="1135"/>
      <c r="KYG165" s="1135"/>
      <c r="KYH165" s="1135"/>
      <c r="KYI165" s="1135"/>
      <c r="KYJ165" s="1135"/>
      <c r="KYK165" s="1135"/>
      <c r="KYL165" s="1135"/>
      <c r="KYM165" s="1135"/>
      <c r="KYN165" s="1135"/>
      <c r="KYO165" s="1135"/>
      <c r="KYP165" s="1135"/>
      <c r="KYQ165" s="1135"/>
      <c r="KYR165" s="1135"/>
      <c r="KYS165" s="1135"/>
      <c r="KYT165" s="1135"/>
      <c r="KYU165" s="1135"/>
      <c r="KYV165" s="1135"/>
      <c r="KYW165" s="1135"/>
      <c r="KYX165" s="1135"/>
      <c r="KYY165" s="1135"/>
      <c r="KYZ165" s="1135"/>
      <c r="KZA165" s="1135"/>
      <c r="KZB165" s="1135"/>
      <c r="KZC165" s="1135"/>
      <c r="KZD165" s="1135"/>
      <c r="KZE165" s="1135"/>
      <c r="KZF165" s="1135"/>
      <c r="KZG165" s="1135"/>
      <c r="KZH165" s="1135"/>
      <c r="KZI165" s="1135"/>
      <c r="KZJ165" s="1135"/>
      <c r="KZK165" s="1135"/>
      <c r="KZL165" s="1135"/>
      <c r="KZM165" s="1135"/>
      <c r="KZN165" s="1135"/>
      <c r="KZO165" s="1135"/>
      <c r="KZP165" s="1135"/>
      <c r="KZQ165" s="1135"/>
      <c r="KZR165" s="1135"/>
      <c r="KZS165" s="1135"/>
      <c r="KZT165" s="1135"/>
      <c r="KZU165" s="1135"/>
      <c r="KZV165" s="1135"/>
      <c r="KZW165" s="1135"/>
      <c r="KZX165" s="1135"/>
      <c r="KZY165" s="1135"/>
      <c r="KZZ165" s="1135"/>
      <c r="LAA165" s="1135"/>
      <c r="LAB165" s="1135"/>
      <c r="LAC165" s="1135"/>
      <c r="LAD165" s="1135"/>
      <c r="LAE165" s="1135"/>
      <c r="LAF165" s="1135"/>
      <c r="LAG165" s="1135"/>
      <c r="LAH165" s="1135"/>
      <c r="LAI165" s="1135"/>
      <c r="LAJ165" s="1135"/>
      <c r="LAK165" s="1135"/>
      <c r="LAL165" s="1135"/>
      <c r="LAM165" s="1135"/>
      <c r="LAN165" s="1135"/>
      <c r="LAO165" s="1135"/>
      <c r="LAP165" s="1135"/>
      <c r="LAQ165" s="1135"/>
      <c r="LAR165" s="1135"/>
      <c r="LAS165" s="1135"/>
      <c r="LAT165" s="1135"/>
      <c r="LAU165" s="1135"/>
      <c r="LAV165" s="1135"/>
      <c r="LAW165" s="1135"/>
      <c r="LAX165" s="1135"/>
      <c r="LAY165" s="1135"/>
      <c r="LAZ165" s="1135"/>
      <c r="LBA165" s="1135"/>
      <c r="LBB165" s="1135"/>
      <c r="LBC165" s="1135"/>
      <c r="LBD165" s="1135"/>
      <c r="LBE165" s="1135"/>
      <c r="LBF165" s="1135"/>
      <c r="LBG165" s="1135"/>
      <c r="LBH165" s="1135"/>
      <c r="LBI165" s="1135"/>
      <c r="LBJ165" s="1135"/>
      <c r="LBK165" s="1135"/>
      <c r="LBL165" s="1135"/>
      <c r="LBM165" s="1135"/>
      <c r="LBN165" s="1135"/>
      <c r="LBO165" s="1135"/>
      <c r="LBP165" s="1135"/>
      <c r="LBQ165" s="1135"/>
      <c r="LBR165" s="1135"/>
      <c r="LBS165" s="1135"/>
      <c r="LBT165" s="1135"/>
      <c r="LBU165" s="1135"/>
      <c r="LBV165" s="1135"/>
      <c r="LBW165" s="1135"/>
      <c r="LBX165" s="1135"/>
      <c r="LBY165" s="1135"/>
      <c r="LBZ165" s="1135"/>
      <c r="LCA165" s="1135"/>
      <c r="LCB165" s="1135"/>
      <c r="LCC165" s="1135"/>
      <c r="LCD165" s="1135"/>
      <c r="LCE165" s="1135"/>
      <c r="LCF165" s="1135"/>
      <c r="LCG165" s="1135"/>
      <c r="LCH165" s="1135"/>
      <c r="LCI165" s="1135"/>
      <c r="LCJ165" s="1135"/>
      <c r="LCK165" s="1135"/>
      <c r="LCL165" s="1135"/>
      <c r="LCM165" s="1135"/>
      <c r="LCN165" s="1135"/>
      <c r="LCO165" s="1135"/>
      <c r="LCP165" s="1135"/>
      <c r="LCQ165" s="1135"/>
      <c r="LCR165" s="1135"/>
      <c r="LCS165" s="1135"/>
      <c r="LCT165" s="1135"/>
      <c r="LCU165" s="1135"/>
      <c r="LCV165" s="1135"/>
      <c r="LCW165" s="1135"/>
      <c r="LCX165" s="1135"/>
      <c r="LCY165" s="1135"/>
      <c r="LCZ165" s="1135"/>
      <c r="LDA165" s="1135"/>
      <c r="LDB165" s="1135"/>
      <c r="LDC165" s="1135"/>
      <c r="LDD165" s="1135"/>
      <c r="LDE165" s="1135"/>
      <c r="LDF165" s="1135"/>
      <c r="LDG165" s="1135"/>
      <c r="LDH165" s="1135"/>
      <c r="LDI165" s="1135"/>
      <c r="LDJ165" s="1135"/>
      <c r="LDK165" s="1135"/>
      <c r="LDL165" s="1135"/>
      <c r="LDM165" s="1135"/>
      <c r="LDN165" s="1135"/>
      <c r="LDO165" s="1135"/>
      <c r="LDP165" s="1135"/>
      <c r="LDQ165" s="1135"/>
      <c r="LDR165" s="1135"/>
      <c r="LDS165" s="1135"/>
      <c r="LDT165" s="1135"/>
      <c r="LDU165" s="1135"/>
      <c r="LDV165" s="1135"/>
      <c r="LDW165" s="1135"/>
      <c r="LDX165" s="1135"/>
      <c r="LDY165" s="1135"/>
      <c r="LDZ165" s="1135"/>
      <c r="LEA165" s="1135"/>
      <c r="LEB165" s="1135"/>
      <c r="LEC165" s="1135"/>
      <c r="LED165" s="1135"/>
      <c r="LEE165" s="1135"/>
      <c r="LEF165" s="1135"/>
      <c r="LEG165" s="1135"/>
      <c r="LEH165" s="1135"/>
      <c r="LEI165" s="1135"/>
      <c r="LEJ165" s="1135"/>
      <c r="LEK165" s="1135"/>
      <c r="LEL165" s="1135"/>
      <c r="LEM165" s="1135"/>
      <c r="LEN165" s="1135"/>
      <c r="LEO165" s="1135"/>
      <c r="LEP165" s="1135"/>
      <c r="LEQ165" s="1135"/>
      <c r="LER165" s="1135"/>
      <c r="LES165" s="1135"/>
      <c r="LET165" s="1135"/>
      <c r="LEU165" s="1135"/>
      <c r="LEV165" s="1135"/>
      <c r="LEW165" s="1135"/>
      <c r="LEX165" s="1135"/>
      <c r="LEY165" s="1135"/>
      <c r="LEZ165" s="1135"/>
      <c r="LFA165" s="1135"/>
      <c r="LFB165" s="1135"/>
      <c r="LFC165" s="1135"/>
      <c r="LFD165" s="1135"/>
      <c r="LFE165" s="1135"/>
      <c r="LFF165" s="1135"/>
      <c r="LFG165" s="1135"/>
      <c r="LFH165" s="1135"/>
      <c r="LFI165" s="1135"/>
      <c r="LFJ165" s="1135"/>
      <c r="LFK165" s="1135"/>
      <c r="LFL165" s="1135"/>
      <c r="LFM165" s="1135"/>
      <c r="LFN165" s="1135"/>
      <c r="LFO165" s="1135"/>
      <c r="LFP165" s="1135"/>
      <c r="LFQ165" s="1135"/>
      <c r="LFR165" s="1135"/>
      <c r="LFS165" s="1135"/>
      <c r="LFT165" s="1135"/>
      <c r="LFU165" s="1135"/>
      <c r="LFV165" s="1135"/>
      <c r="LFW165" s="1135"/>
      <c r="LFX165" s="1135"/>
      <c r="LFY165" s="1135"/>
      <c r="LFZ165" s="1135"/>
      <c r="LGA165" s="1135"/>
      <c r="LGB165" s="1135"/>
      <c r="LGC165" s="1135"/>
      <c r="LGD165" s="1135"/>
      <c r="LGE165" s="1135"/>
      <c r="LGF165" s="1135"/>
      <c r="LGG165" s="1135"/>
      <c r="LGH165" s="1135"/>
      <c r="LGI165" s="1135"/>
      <c r="LGJ165" s="1135"/>
      <c r="LGK165" s="1135"/>
      <c r="LGL165" s="1135"/>
      <c r="LGM165" s="1135"/>
      <c r="LGN165" s="1135"/>
      <c r="LGO165" s="1135"/>
      <c r="LGP165" s="1135"/>
      <c r="LGQ165" s="1135"/>
      <c r="LGR165" s="1135"/>
      <c r="LGS165" s="1135"/>
      <c r="LGT165" s="1135"/>
      <c r="LGU165" s="1135"/>
      <c r="LGV165" s="1135"/>
      <c r="LGW165" s="1135"/>
      <c r="LGX165" s="1135"/>
      <c r="LGY165" s="1135"/>
      <c r="LGZ165" s="1135"/>
      <c r="LHA165" s="1135"/>
      <c r="LHB165" s="1135"/>
      <c r="LHC165" s="1135"/>
      <c r="LHD165" s="1135"/>
      <c r="LHE165" s="1135"/>
      <c r="LHF165" s="1135"/>
      <c r="LHG165" s="1135"/>
      <c r="LHH165" s="1135"/>
      <c r="LHI165" s="1135"/>
      <c r="LHJ165" s="1135"/>
      <c r="LHK165" s="1135"/>
      <c r="LHL165" s="1135"/>
      <c r="LHM165" s="1135"/>
      <c r="LHN165" s="1135"/>
      <c r="LHO165" s="1135"/>
      <c r="LHP165" s="1135"/>
      <c r="LHQ165" s="1135"/>
      <c r="LHR165" s="1135"/>
      <c r="LHS165" s="1135"/>
      <c r="LHT165" s="1135"/>
      <c r="LHU165" s="1135"/>
      <c r="LHV165" s="1135"/>
      <c r="LHW165" s="1135"/>
      <c r="LHX165" s="1135"/>
      <c r="LHY165" s="1135"/>
      <c r="LHZ165" s="1135"/>
      <c r="LIA165" s="1135"/>
      <c r="LIB165" s="1135"/>
      <c r="LIC165" s="1135"/>
      <c r="LID165" s="1135"/>
      <c r="LIE165" s="1135"/>
      <c r="LIF165" s="1135"/>
      <c r="LIG165" s="1135"/>
      <c r="LIH165" s="1135"/>
      <c r="LII165" s="1135"/>
      <c r="LIJ165" s="1135"/>
      <c r="LIK165" s="1135"/>
      <c r="LIL165" s="1135"/>
      <c r="LIM165" s="1135"/>
      <c r="LIN165" s="1135"/>
      <c r="LIO165" s="1135"/>
      <c r="LIP165" s="1135"/>
      <c r="LIQ165" s="1135"/>
      <c r="LIR165" s="1135"/>
      <c r="LIS165" s="1135"/>
      <c r="LIT165" s="1135"/>
      <c r="LIU165" s="1135"/>
      <c r="LIV165" s="1135"/>
      <c r="LIW165" s="1135"/>
      <c r="LIX165" s="1135"/>
      <c r="LIY165" s="1135"/>
      <c r="LIZ165" s="1135"/>
      <c r="LJA165" s="1135"/>
      <c r="LJB165" s="1135"/>
      <c r="LJC165" s="1135"/>
      <c r="LJD165" s="1135"/>
      <c r="LJE165" s="1135"/>
      <c r="LJF165" s="1135"/>
      <c r="LJG165" s="1135"/>
      <c r="LJH165" s="1135"/>
      <c r="LJI165" s="1135"/>
      <c r="LJJ165" s="1135"/>
      <c r="LJK165" s="1135"/>
      <c r="LJL165" s="1135"/>
      <c r="LJM165" s="1135"/>
      <c r="LJN165" s="1135"/>
      <c r="LJO165" s="1135"/>
      <c r="LJP165" s="1135"/>
      <c r="LJQ165" s="1135"/>
      <c r="LJR165" s="1135"/>
      <c r="LJS165" s="1135"/>
      <c r="LJT165" s="1135"/>
      <c r="LJU165" s="1135"/>
      <c r="LJV165" s="1135"/>
      <c r="LJW165" s="1135"/>
      <c r="LJX165" s="1135"/>
      <c r="LJY165" s="1135"/>
      <c r="LJZ165" s="1135"/>
      <c r="LKA165" s="1135"/>
      <c r="LKB165" s="1135"/>
      <c r="LKC165" s="1135"/>
      <c r="LKD165" s="1135"/>
      <c r="LKE165" s="1135"/>
      <c r="LKF165" s="1135"/>
      <c r="LKG165" s="1135"/>
      <c r="LKH165" s="1135"/>
      <c r="LKI165" s="1135"/>
      <c r="LKJ165" s="1135"/>
      <c r="LKK165" s="1135"/>
      <c r="LKL165" s="1135"/>
      <c r="LKM165" s="1135"/>
      <c r="LKN165" s="1135"/>
      <c r="LKO165" s="1135"/>
      <c r="LKP165" s="1135"/>
      <c r="LKQ165" s="1135"/>
      <c r="LKR165" s="1135"/>
      <c r="LKS165" s="1135"/>
      <c r="LKT165" s="1135"/>
      <c r="LKU165" s="1135"/>
      <c r="LKV165" s="1135"/>
      <c r="LKW165" s="1135"/>
      <c r="LKX165" s="1135"/>
      <c r="LKY165" s="1135"/>
      <c r="LKZ165" s="1135"/>
      <c r="LLA165" s="1135"/>
      <c r="LLB165" s="1135"/>
      <c r="LLC165" s="1135"/>
      <c r="LLD165" s="1135"/>
      <c r="LLE165" s="1135"/>
      <c r="LLF165" s="1135"/>
      <c r="LLG165" s="1135"/>
      <c r="LLH165" s="1135"/>
      <c r="LLI165" s="1135"/>
      <c r="LLJ165" s="1135"/>
      <c r="LLK165" s="1135"/>
      <c r="LLL165" s="1135"/>
      <c r="LLM165" s="1135"/>
      <c r="LLN165" s="1135"/>
      <c r="LLO165" s="1135"/>
      <c r="LLP165" s="1135"/>
      <c r="LLQ165" s="1135"/>
      <c r="LLR165" s="1135"/>
      <c r="LLS165" s="1135"/>
      <c r="LLT165" s="1135"/>
      <c r="LLU165" s="1135"/>
      <c r="LLV165" s="1135"/>
      <c r="LLW165" s="1135"/>
      <c r="LLX165" s="1135"/>
      <c r="LLY165" s="1135"/>
      <c r="LLZ165" s="1135"/>
      <c r="LMA165" s="1135"/>
      <c r="LMB165" s="1135"/>
      <c r="LMC165" s="1135"/>
      <c r="LMD165" s="1135"/>
      <c r="LME165" s="1135"/>
      <c r="LMF165" s="1135"/>
      <c r="LMG165" s="1135"/>
      <c r="LMH165" s="1135"/>
      <c r="LMI165" s="1135"/>
      <c r="LMJ165" s="1135"/>
      <c r="LMK165" s="1135"/>
      <c r="LML165" s="1135"/>
      <c r="LMM165" s="1135"/>
      <c r="LMN165" s="1135"/>
      <c r="LMO165" s="1135"/>
      <c r="LMP165" s="1135"/>
      <c r="LMQ165" s="1135"/>
      <c r="LMR165" s="1135"/>
      <c r="LMS165" s="1135"/>
      <c r="LMT165" s="1135"/>
      <c r="LMU165" s="1135"/>
      <c r="LMV165" s="1135"/>
      <c r="LMW165" s="1135"/>
      <c r="LMX165" s="1135"/>
      <c r="LMY165" s="1135"/>
      <c r="LMZ165" s="1135"/>
      <c r="LNA165" s="1135"/>
      <c r="LNB165" s="1135"/>
      <c r="LNC165" s="1135"/>
      <c r="LND165" s="1135"/>
      <c r="LNE165" s="1135"/>
      <c r="LNF165" s="1135"/>
      <c r="LNG165" s="1135"/>
      <c r="LNH165" s="1135"/>
      <c r="LNI165" s="1135"/>
      <c r="LNJ165" s="1135"/>
      <c r="LNK165" s="1135"/>
      <c r="LNL165" s="1135"/>
      <c r="LNM165" s="1135"/>
      <c r="LNN165" s="1135"/>
      <c r="LNO165" s="1135"/>
      <c r="LNP165" s="1135"/>
      <c r="LNQ165" s="1135"/>
      <c r="LNR165" s="1135"/>
      <c r="LNS165" s="1135"/>
      <c r="LNT165" s="1135"/>
      <c r="LNU165" s="1135"/>
      <c r="LNV165" s="1135"/>
      <c r="LNW165" s="1135"/>
      <c r="LNX165" s="1135"/>
      <c r="LNY165" s="1135"/>
      <c r="LNZ165" s="1135"/>
      <c r="LOA165" s="1135"/>
      <c r="LOB165" s="1135"/>
      <c r="LOC165" s="1135"/>
      <c r="LOD165" s="1135"/>
      <c r="LOE165" s="1135"/>
      <c r="LOF165" s="1135"/>
      <c r="LOG165" s="1135"/>
      <c r="LOH165" s="1135"/>
      <c r="LOI165" s="1135"/>
      <c r="LOJ165" s="1135"/>
      <c r="LOK165" s="1135"/>
      <c r="LOL165" s="1135"/>
      <c r="LOM165" s="1135"/>
      <c r="LON165" s="1135"/>
      <c r="LOO165" s="1135"/>
      <c r="LOP165" s="1135"/>
      <c r="LOQ165" s="1135"/>
      <c r="LOR165" s="1135"/>
      <c r="LOS165" s="1135"/>
      <c r="LOT165" s="1135"/>
      <c r="LOU165" s="1135"/>
      <c r="LOV165" s="1135"/>
      <c r="LOW165" s="1135"/>
      <c r="LOX165" s="1135"/>
      <c r="LOY165" s="1135"/>
      <c r="LOZ165" s="1135"/>
      <c r="LPA165" s="1135"/>
      <c r="LPB165" s="1135"/>
      <c r="LPC165" s="1135"/>
      <c r="LPD165" s="1135"/>
      <c r="LPE165" s="1135"/>
      <c r="LPF165" s="1135"/>
      <c r="LPG165" s="1135"/>
      <c r="LPH165" s="1135"/>
      <c r="LPI165" s="1135"/>
      <c r="LPJ165" s="1135"/>
      <c r="LPK165" s="1135"/>
      <c r="LPL165" s="1135"/>
      <c r="LPM165" s="1135"/>
      <c r="LPN165" s="1135"/>
      <c r="LPO165" s="1135"/>
      <c r="LPP165" s="1135"/>
      <c r="LPQ165" s="1135"/>
      <c r="LPR165" s="1135"/>
      <c r="LPS165" s="1135"/>
      <c r="LPT165" s="1135"/>
      <c r="LPU165" s="1135"/>
      <c r="LPV165" s="1135"/>
      <c r="LPW165" s="1135"/>
      <c r="LPX165" s="1135"/>
      <c r="LPY165" s="1135"/>
      <c r="LPZ165" s="1135"/>
      <c r="LQA165" s="1135"/>
      <c r="LQB165" s="1135"/>
      <c r="LQC165" s="1135"/>
      <c r="LQD165" s="1135"/>
      <c r="LQE165" s="1135"/>
      <c r="LQF165" s="1135"/>
      <c r="LQG165" s="1135"/>
      <c r="LQH165" s="1135"/>
      <c r="LQI165" s="1135"/>
      <c r="LQJ165" s="1135"/>
      <c r="LQK165" s="1135"/>
      <c r="LQL165" s="1135"/>
      <c r="LQM165" s="1135"/>
      <c r="LQN165" s="1135"/>
      <c r="LQO165" s="1135"/>
      <c r="LQP165" s="1135"/>
      <c r="LQQ165" s="1135"/>
      <c r="LQR165" s="1135"/>
      <c r="LQS165" s="1135"/>
      <c r="LQT165" s="1135"/>
      <c r="LQU165" s="1135"/>
      <c r="LQV165" s="1135"/>
      <c r="LQW165" s="1135"/>
      <c r="LQX165" s="1135"/>
      <c r="LQY165" s="1135"/>
      <c r="LQZ165" s="1135"/>
      <c r="LRA165" s="1135"/>
      <c r="LRB165" s="1135"/>
      <c r="LRC165" s="1135"/>
      <c r="LRD165" s="1135"/>
      <c r="LRE165" s="1135"/>
      <c r="LRF165" s="1135"/>
      <c r="LRG165" s="1135"/>
      <c r="LRH165" s="1135"/>
      <c r="LRI165" s="1135"/>
      <c r="LRJ165" s="1135"/>
      <c r="LRK165" s="1135"/>
      <c r="LRL165" s="1135"/>
      <c r="LRM165" s="1135"/>
      <c r="LRN165" s="1135"/>
      <c r="LRO165" s="1135"/>
      <c r="LRP165" s="1135"/>
      <c r="LRQ165" s="1135"/>
      <c r="LRR165" s="1135"/>
      <c r="LRS165" s="1135"/>
      <c r="LRT165" s="1135"/>
      <c r="LRU165" s="1135"/>
      <c r="LRV165" s="1135"/>
      <c r="LRW165" s="1135"/>
      <c r="LRX165" s="1135"/>
      <c r="LRY165" s="1135"/>
      <c r="LRZ165" s="1135"/>
      <c r="LSA165" s="1135"/>
      <c r="LSB165" s="1135"/>
      <c r="LSC165" s="1135"/>
      <c r="LSD165" s="1135"/>
      <c r="LSE165" s="1135"/>
      <c r="LSF165" s="1135"/>
      <c r="LSG165" s="1135"/>
      <c r="LSH165" s="1135"/>
      <c r="LSI165" s="1135"/>
      <c r="LSJ165" s="1135"/>
      <c r="LSK165" s="1135"/>
      <c r="LSL165" s="1135"/>
      <c r="LSM165" s="1135"/>
      <c r="LSN165" s="1135"/>
      <c r="LSO165" s="1135"/>
      <c r="LSP165" s="1135"/>
      <c r="LSQ165" s="1135"/>
      <c r="LSR165" s="1135"/>
      <c r="LSS165" s="1135"/>
      <c r="LST165" s="1135"/>
      <c r="LSU165" s="1135"/>
      <c r="LSV165" s="1135"/>
      <c r="LSW165" s="1135"/>
      <c r="LSX165" s="1135"/>
      <c r="LSY165" s="1135"/>
      <c r="LSZ165" s="1135"/>
      <c r="LTA165" s="1135"/>
      <c r="LTB165" s="1135"/>
      <c r="LTC165" s="1135"/>
      <c r="LTD165" s="1135"/>
      <c r="LTE165" s="1135"/>
      <c r="LTF165" s="1135"/>
      <c r="LTG165" s="1135"/>
      <c r="LTH165" s="1135"/>
      <c r="LTI165" s="1135"/>
      <c r="LTJ165" s="1135"/>
      <c r="LTK165" s="1135"/>
      <c r="LTL165" s="1135"/>
      <c r="LTM165" s="1135"/>
      <c r="LTN165" s="1135"/>
      <c r="LTO165" s="1135"/>
      <c r="LTP165" s="1135"/>
      <c r="LTQ165" s="1135"/>
      <c r="LTR165" s="1135"/>
      <c r="LTS165" s="1135"/>
      <c r="LTT165" s="1135"/>
      <c r="LTU165" s="1135"/>
      <c r="LTV165" s="1135"/>
      <c r="LTW165" s="1135"/>
      <c r="LTX165" s="1135"/>
      <c r="LTY165" s="1135"/>
      <c r="LTZ165" s="1135"/>
      <c r="LUA165" s="1135"/>
      <c r="LUB165" s="1135"/>
      <c r="LUC165" s="1135"/>
      <c r="LUD165" s="1135"/>
      <c r="LUE165" s="1135"/>
      <c r="LUF165" s="1135"/>
      <c r="LUG165" s="1135"/>
      <c r="LUH165" s="1135"/>
      <c r="LUI165" s="1135"/>
      <c r="LUJ165" s="1135"/>
      <c r="LUK165" s="1135"/>
      <c r="LUL165" s="1135"/>
      <c r="LUM165" s="1135"/>
      <c r="LUN165" s="1135"/>
      <c r="LUO165" s="1135"/>
      <c r="LUP165" s="1135"/>
      <c r="LUQ165" s="1135"/>
      <c r="LUR165" s="1135"/>
      <c r="LUS165" s="1135"/>
      <c r="LUT165" s="1135"/>
      <c r="LUU165" s="1135"/>
      <c r="LUV165" s="1135"/>
      <c r="LUW165" s="1135"/>
      <c r="LUX165" s="1135"/>
      <c r="LUY165" s="1135"/>
      <c r="LUZ165" s="1135"/>
      <c r="LVA165" s="1135"/>
      <c r="LVB165" s="1135"/>
      <c r="LVC165" s="1135"/>
      <c r="LVD165" s="1135"/>
      <c r="LVE165" s="1135"/>
      <c r="LVF165" s="1135"/>
      <c r="LVG165" s="1135"/>
      <c r="LVH165" s="1135"/>
      <c r="LVI165" s="1135"/>
      <c r="LVJ165" s="1135"/>
      <c r="LVK165" s="1135"/>
      <c r="LVL165" s="1135"/>
      <c r="LVM165" s="1135"/>
      <c r="LVN165" s="1135"/>
      <c r="LVO165" s="1135"/>
      <c r="LVP165" s="1135"/>
      <c r="LVQ165" s="1135"/>
      <c r="LVR165" s="1135"/>
      <c r="LVS165" s="1135"/>
      <c r="LVT165" s="1135"/>
      <c r="LVU165" s="1135"/>
      <c r="LVV165" s="1135"/>
      <c r="LVW165" s="1135"/>
      <c r="LVX165" s="1135"/>
      <c r="LVY165" s="1135"/>
      <c r="LVZ165" s="1135"/>
      <c r="LWA165" s="1135"/>
      <c r="LWB165" s="1135"/>
      <c r="LWC165" s="1135"/>
      <c r="LWD165" s="1135"/>
      <c r="LWE165" s="1135"/>
      <c r="LWF165" s="1135"/>
      <c r="LWG165" s="1135"/>
      <c r="LWH165" s="1135"/>
      <c r="LWI165" s="1135"/>
      <c r="LWJ165" s="1135"/>
      <c r="LWK165" s="1135"/>
      <c r="LWL165" s="1135"/>
      <c r="LWM165" s="1135"/>
      <c r="LWN165" s="1135"/>
      <c r="LWO165" s="1135"/>
      <c r="LWP165" s="1135"/>
      <c r="LWQ165" s="1135"/>
      <c r="LWR165" s="1135"/>
      <c r="LWS165" s="1135"/>
      <c r="LWT165" s="1135"/>
      <c r="LWU165" s="1135"/>
      <c r="LWV165" s="1135"/>
      <c r="LWW165" s="1135"/>
      <c r="LWX165" s="1135"/>
      <c r="LWY165" s="1135"/>
      <c r="LWZ165" s="1135"/>
      <c r="LXA165" s="1135"/>
      <c r="LXB165" s="1135"/>
      <c r="LXC165" s="1135"/>
      <c r="LXD165" s="1135"/>
      <c r="LXE165" s="1135"/>
      <c r="LXF165" s="1135"/>
      <c r="LXG165" s="1135"/>
      <c r="LXH165" s="1135"/>
      <c r="LXI165" s="1135"/>
      <c r="LXJ165" s="1135"/>
      <c r="LXK165" s="1135"/>
      <c r="LXL165" s="1135"/>
      <c r="LXM165" s="1135"/>
      <c r="LXN165" s="1135"/>
      <c r="LXO165" s="1135"/>
      <c r="LXP165" s="1135"/>
      <c r="LXQ165" s="1135"/>
      <c r="LXR165" s="1135"/>
      <c r="LXS165" s="1135"/>
      <c r="LXT165" s="1135"/>
      <c r="LXU165" s="1135"/>
      <c r="LXV165" s="1135"/>
      <c r="LXW165" s="1135"/>
      <c r="LXX165" s="1135"/>
      <c r="LXY165" s="1135"/>
      <c r="LXZ165" s="1135"/>
      <c r="LYA165" s="1135"/>
      <c r="LYB165" s="1135"/>
      <c r="LYC165" s="1135"/>
      <c r="LYD165" s="1135"/>
      <c r="LYE165" s="1135"/>
      <c r="LYF165" s="1135"/>
      <c r="LYG165" s="1135"/>
      <c r="LYH165" s="1135"/>
      <c r="LYI165" s="1135"/>
      <c r="LYJ165" s="1135"/>
      <c r="LYK165" s="1135"/>
      <c r="LYL165" s="1135"/>
      <c r="LYM165" s="1135"/>
      <c r="LYN165" s="1135"/>
      <c r="LYO165" s="1135"/>
      <c r="LYP165" s="1135"/>
      <c r="LYQ165" s="1135"/>
      <c r="LYR165" s="1135"/>
      <c r="LYS165" s="1135"/>
      <c r="LYT165" s="1135"/>
      <c r="LYU165" s="1135"/>
      <c r="LYV165" s="1135"/>
      <c r="LYW165" s="1135"/>
      <c r="LYX165" s="1135"/>
      <c r="LYY165" s="1135"/>
      <c r="LYZ165" s="1135"/>
      <c r="LZA165" s="1135"/>
      <c r="LZB165" s="1135"/>
      <c r="LZC165" s="1135"/>
      <c r="LZD165" s="1135"/>
      <c r="LZE165" s="1135"/>
      <c r="LZF165" s="1135"/>
      <c r="LZG165" s="1135"/>
      <c r="LZH165" s="1135"/>
      <c r="LZI165" s="1135"/>
      <c r="LZJ165" s="1135"/>
      <c r="LZK165" s="1135"/>
      <c r="LZL165" s="1135"/>
      <c r="LZM165" s="1135"/>
      <c r="LZN165" s="1135"/>
      <c r="LZO165" s="1135"/>
      <c r="LZP165" s="1135"/>
      <c r="LZQ165" s="1135"/>
      <c r="LZR165" s="1135"/>
      <c r="LZS165" s="1135"/>
      <c r="LZT165" s="1135"/>
      <c r="LZU165" s="1135"/>
      <c r="LZV165" s="1135"/>
      <c r="LZW165" s="1135"/>
      <c r="LZX165" s="1135"/>
      <c r="LZY165" s="1135"/>
      <c r="LZZ165" s="1135"/>
      <c r="MAA165" s="1135"/>
      <c r="MAB165" s="1135"/>
      <c r="MAC165" s="1135"/>
      <c r="MAD165" s="1135"/>
      <c r="MAE165" s="1135"/>
      <c r="MAF165" s="1135"/>
      <c r="MAG165" s="1135"/>
      <c r="MAH165" s="1135"/>
      <c r="MAI165" s="1135"/>
      <c r="MAJ165" s="1135"/>
      <c r="MAK165" s="1135"/>
      <c r="MAL165" s="1135"/>
      <c r="MAM165" s="1135"/>
      <c r="MAN165" s="1135"/>
      <c r="MAO165" s="1135"/>
      <c r="MAP165" s="1135"/>
      <c r="MAQ165" s="1135"/>
      <c r="MAR165" s="1135"/>
      <c r="MAS165" s="1135"/>
      <c r="MAT165" s="1135"/>
      <c r="MAU165" s="1135"/>
      <c r="MAV165" s="1135"/>
      <c r="MAW165" s="1135"/>
      <c r="MAX165" s="1135"/>
      <c r="MAY165" s="1135"/>
      <c r="MAZ165" s="1135"/>
      <c r="MBA165" s="1135"/>
      <c r="MBB165" s="1135"/>
      <c r="MBC165" s="1135"/>
      <c r="MBD165" s="1135"/>
      <c r="MBE165" s="1135"/>
      <c r="MBF165" s="1135"/>
      <c r="MBG165" s="1135"/>
      <c r="MBH165" s="1135"/>
      <c r="MBI165" s="1135"/>
      <c r="MBJ165" s="1135"/>
      <c r="MBK165" s="1135"/>
      <c r="MBL165" s="1135"/>
      <c r="MBM165" s="1135"/>
      <c r="MBN165" s="1135"/>
      <c r="MBO165" s="1135"/>
      <c r="MBP165" s="1135"/>
      <c r="MBQ165" s="1135"/>
      <c r="MBR165" s="1135"/>
      <c r="MBS165" s="1135"/>
      <c r="MBT165" s="1135"/>
      <c r="MBU165" s="1135"/>
      <c r="MBV165" s="1135"/>
      <c r="MBW165" s="1135"/>
      <c r="MBX165" s="1135"/>
      <c r="MBY165" s="1135"/>
      <c r="MBZ165" s="1135"/>
      <c r="MCA165" s="1135"/>
      <c r="MCB165" s="1135"/>
      <c r="MCC165" s="1135"/>
      <c r="MCD165" s="1135"/>
      <c r="MCE165" s="1135"/>
      <c r="MCF165" s="1135"/>
      <c r="MCG165" s="1135"/>
      <c r="MCH165" s="1135"/>
      <c r="MCI165" s="1135"/>
      <c r="MCJ165" s="1135"/>
      <c r="MCK165" s="1135"/>
      <c r="MCL165" s="1135"/>
      <c r="MCM165" s="1135"/>
      <c r="MCN165" s="1135"/>
      <c r="MCO165" s="1135"/>
      <c r="MCP165" s="1135"/>
      <c r="MCQ165" s="1135"/>
      <c r="MCR165" s="1135"/>
      <c r="MCS165" s="1135"/>
      <c r="MCT165" s="1135"/>
      <c r="MCU165" s="1135"/>
      <c r="MCV165" s="1135"/>
      <c r="MCW165" s="1135"/>
      <c r="MCX165" s="1135"/>
      <c r="MCY165" s="1135"/>
      <c r="MCZ165" s="1135"/>
      <c r="MDA165" s="1135"/>
      <c r="MDB165" s="1135"/>
      <c r="MDC165" s="1135"/>
      <c r="MDD165" s="1135"/>
      <c r="MDE165" s="1135"/>
      <c r="MDF165" s="1135"/>
      <c r="MDG165" s="1135"/>
      <c r="MDH165" s="1135"/>
      <c r="MDI165" s="1135"/>
      <c r="MDJ165" s="1135"/>
      <c r="MDK165" s="1135"/>
      <c r="MDL165" s="1135"/>
      <c r="MDM165" s="1135"/>
      <c r="MDN165" s="1135"/>
      <c r="MDO165" s="1135"/>
      <c r="MDP165" s="1135"/>
      <c r="MDQ165" s="1135"/>
      <c r="MDR165" s="1135"/>
      <c r="MDS165" s="1135"/>
      <c r="MDT165" s="1135"/>
      <c r="MDU165" s="1135"/>
      <c r="MDV165" s="1135"/>
      <c r="MDW165" s="1135"/>
      <c r="MDX165" s="1135"/>
      <c r="MDY165" s="1135"/>
      <c r="MDZ165" s="1135"/>
      <c r="MEA165" s="1135"/>
      <c r="MEB165" s="1135"/>
      <c r="MEC165" s="1135"/>
      <c r="MED165" s="1135"/>
      <c r="MEE165" s="1135"/>
      <c r="MEF165" s="1135"/>
      <c r="MEG165" s="1135"/>
      <c r="MEH165" s="1135"/>
      <c r="MEI165" s="1135"/>
      <c r="MEJ165" s="1135"/>
      <c r="MEK165" s="1135"/>
      <c r="MEL165" s="1135"/>
      <c r="MEM165" s="1135"/>
      <c r="MEN165" s="1135"/>
      <c r="MEO165" s="1135"/>
      <c r="MEP165" s="1135"/>
      <c r="MEQ165" s="1135"/>
      <c r="MER165" s="1135"/>
      <c r="MES165" s="1135"/>
      <c r="MET165" s="1135"/>
      <c r="MEU165" s="1135"/>
      <c r="MEV165" s="1135"/>
      <c r="MEW165" s="1135"/>
      <c r="MEX165" s="1135"/>
      <c r="MEY165" s="1135"/>
      <c r="MEZ165" s="1135"/>
      <c r="MFA165" s="1135"/>
      <c r="MFB165" s="1135"/>
      <c r="MFC165" s="1135"/>
      <c r="MFD165" s="1135"/>
      <c r="MFE165" s="1135"/>
      <c r="MFF165" s="1135"/>
      <c r="MFG165" s="1135"/>
      <c r="MFH165" s="1135"/>
      <c r="MFI165" s="1135"/>
      <c r="MFJ165" s="1135"/>
      <c r="MFK165" s="1135"/>
      <c r="MFL165" s="1135"/>
      <c r="MFM165" s="1135"/>
      <c r="MFN165" s="1135"/>
      <c r="MFO165" s="1135"/>
      <c r="MFP165" s="1135"/>
      <c r="MFQ165" s="1135"/>
      <c r="MFR165" s="1135"/>
      <c r="MFS165" s="1135"/>
      <c r="MFT165" s="1135"/>
      <c r="MFU165" s="1135"/>
      <c r="MFV165" s="1135"/>
      <c r="MFW165" s="1135"/>
      <c r="MFX165" s="1135"/>
      <c r="MFY165" s="1135"/>
      <c r="MFZ165" s="1135"/>
      <c r="MGA165" s="1135"/>
      <c r="MGB165" s="1135"/>
      <c r="MGC165" s="1135"/>
      <c r="MGD165" s="1135"/>
      <c r="MGE165" s="1135"/>
      <c r="MGF165" s="1135"/>
      <c r="MGG165" s="1135"/>
      <c r="MGH165" s="1135"/>
      <c r="MGI165" s="1135"/>
      <c r="MGJ165" s="1135"/>
      <c r="MGK165" s="1135"/>
      <c r="MGL165" s="1135"/>
      <c r="MGM165" s="1135"/>
      <c r="MGN165" s="1135"/>
      <c r="MGO165" s="1135"/>
      <c r="MGP165" s="1135"/>
      <c r="MGQ165" s="1135"/>
      <c r="MGR165" s="1135"/>
      <c r="MGS165" s="1135"/>
      <c r="MGT165" s="1135"/>
      <c r="MGU165" s="1135"/>
      <c r="MGV165" s="1135"/>
      <c r="MGW165" s="1135"/>
      <c r="MGX165" s="1135"/>
      <c r="MGY165" s="1135"/>
      <c r="MGZ165" s="1135"/>
      <c r="MHA165" s="1135"/>
      <c r="MHB165" s="1135"/>
      <c r="MHC165" s="1135"/>
      <c r="MHD165" s="1135"/>
      <c r="MHE165" s="1135"/>
      <c r="MHF165" s="1135"/>
      <c r="MHG165" s="1135"/>
      <c r="MHH165" s="1135"/>
      <c r="MHI165" s="1135"/>
      <c r="MHJ165" s="1135"/>
      <c r="MHK165" s="1135"/>
      <c r="MHL165" s="1135"/>
      <c r="MHM165" s="1135"/>
      <c r="MHN165" s="1135"/>
      <c r="MHO165" s="1135"/>
      <c r="MHP165" s="1135"/>
      <c r="MHQ165" s="1135"/>
      <c r="MHR165" s="1135"/>
      <c r="MHS165" s="1135"/>
      <c r="MHT165" s="1135"/>
      <c r="MHU165" s="1135"/>
      <c r="MHV165" s="1135"/>
      <c r="MHW165" s="1135"/>
      <c r="MHX165" s="1135"/>
      <c r="MHY165" s="1135"/>
      <c r="MHZ165" s="1135"/>
      <c r="MIA165" s="1135"/>
      <c r="MIB165" s="1135"/>
      <c r="MIC165" s="1135"/>
      <c r="MID165" s="1135"/>
      <c r="MIE165" s="1135"/>
      <c r="MIF165" s="1135"/>
      <c r="MIG165" s="1135"/>
      <c r="MIH165" s="1135"/>
      <c r="MII165" s="1135"/>
      <c r="MIJ165" s="1135"/>
      <c r="MIK165" s="1135"/>
      <c r="MIL165" s="1135"/>
      <c r="MIM165" s="1135"/>
      <c r="MIN165" s="1135"/>
      <c r="MIO165" s="1135"/>
      <c r="MIP165" s="1135"/>
      <c r="MIQ165" s="1135"/>
      <c r="MIR165" s="1135"/>
      <c r="MIS165" s="1135"/>
      <c r="MIT165" s="1135"/>
      <c r="MIU165" s="1135"/>
      <c r="MIV165" s="1135"/>
      <c r="MIW165" s="1135"/>
      <c r="MIX165" s="1135"/>
      <c r="MIY165" s="1135"/>
      <c r="MIZ165" s="1135"/>
      <c r="MJA165" s="1135"/>
      <c r="MJB165" s="1135"/>
      <c r="MJC165" s="1135"/>
      <c r="MJD165" s="1135"/>
      <c r="MJE165" s="1135"/>
      <c r="MJF165" s="1135"/>
      <c r="MJG165" s="1135"/>
      <c r="MJH165" s="1135"/>
      <c r="MJI165" s="1135"/>
      <c r="MJJ165" s="1135"/>
      <c r="MJK165" s="1135"/>
      <c r="MJL165" s="1135"/>
      <c r="MJM165" s="1135"/>
      <c r="MJN165" s="1135"/>
      <c r="MJO165" s="1135"/>
      <c r="MJP165" s="1135"/>
      <c r="MJQ165" s="1135"/>
      <c r="MJR165" s="1135"/>
      <c r="MJS165" s="1135"/>
      <c r="MJT165" s="1135"/>
      <c r="MJU165" s="1135"/>
      <c r="MJV165" s="1135"/>
      <c r="MJW165" s="1135"/>
      <c r="MJX165" s="1135"/>
      <c r="MJY165" s="1135"/>
      <c r="MJZ165" s="1135"/>
      <c r="MKA165" s="1135"/>
      <c r="MKB165" s="1135"/>
      <c r="MKC165" s="1135"/>
      <c r="MKD165" s="1135"/>
      <c r="MKE165" s="1135"/>
      <c r="MKF165" s="1135"/>
      <c r="MKG165" s="1135"/>
      <c r="MKH165" s="1135"/>
      <c r="MKI165" s="1135"/>
      <c r="MKJ165" s="1135"/>
      <c r="MKK165" s="1135"/>
      <c r="MKL165" s="1135"/>
      <c r="MKM165" s="1135"/>
      <c r="MKN165" s="1135"/>
      <c r="MKO165" s="1135"/>
      <c r="MKP165" s="1135"/>
      <c r="MKQ165" s="1135"/>
      <c r="MKR165" s="1135"/>
      <c r="MKS165" s="1135"/>
      <c r="MKT165" s="1135"/>
      <c r="MKU165" s="1135"/>
      <c r="MKV165" s="1135"/>
      <c r="MKW165" s="1135"/>
      <c r="MKX165" s="1135"/>
      <c r="MKY165" s="1135"/>
      <c r="MKZ165" s="1135"/>
      <c r="MLA165" s="1135"/>
      <c r="MLB165" s="1135"/>
      <c r="MLC165" s="1135"/>
      <c r="MLD165" s="1135"/>
      <c r="MLE165" s="1135"/>
      <c r="MLF165" s="1135"/>
      <c r="MLG165" s="1135"/>
      <c r="MLH165" s="1135"/>
      <c r="MLI165" s="1135"/>
      <c r="MLJ165" s="1135"/>
      <c r="MLK165" s="1135"/>
      <c r="MLL165" s="1135"/>
      <c r="MLM165" s="1135"/>
      <c r="MLN165" s="1135"/>
      <c r="MLO165" s="1135"/>
      <c r="MLP165" s="1135"/>
      <c r="MLQ165" s="1135"/>
      <c r="MLR165" s="1135"/>
      <c r="MLS165" s="1135"/>
      <c r="MLT165" s="1135"/>
      <c r="MLU165" s="1135"/>
      <c r="MLV165" s="1135"/>
      <c r="MLW165" s="1135"/>
      <c r="MLX165" s="1135"/>
      <c r="MLY165" s="1135"/>
      <c r="MLZ165" s="1135"/>
      <c r="MMA165" s="1135"/>
      <c r="MMB165" s="1135"/>
      <c r="MMC165" s="1135"/>
      <c r="MMD165" s="1135"/>
      <c r="MME165" s="1135"/>
      <c r="MMF165" s="1135"/>
      <c r="MMG165" s="1135"/>
      <c r="MMH165" s="1135"/>
      <c r="MMI165" s="1135"/>
      <c r="MMJ165" s="1135"/>
      <c r="MMK165" s="1135"/>
      <c r="MML165" s="1135"/>
      <c r="MMM165" s="1135"/>
      <c r="MMN165" s="1135"/>
      <c r="MMO165" s="1135"/>
      <c r="MMP165" s="1135"/>
      <c r="MMQ165" s="1135"/>
      <c r="MMR165" s="1135"/>
      <c r="MMS165" s="1135"/>
      <c r="MMT165" s="1135"/>
      <c r="MMU165" s="1135"/>
      <c r="MMV165" s="1135"/>
      <c r="MMW165" s="1135"/>
      <c r="MMX165" s="1135"/>
      <c r="MMY165" s="1135"/>
      <c r="MMZ165" s="1135"/>
      <c r="MNA165" s="1135"/>
      <c r="MNB165" s="1135"/>
      <c r="MNC165" s="1135"/>
      <c r="MND165" s="1135"/>
      <c r="MNE165" s="1135"/>
      <c r="MNF165" s="1135"/>
      <c r="MNG165" s="1135"/>
      <c r="MNH165" s="1135"/>
      <c r="MNI165" s="1135"/>
      <c r="MNJ165" s="1135"/>
      <c r="MNK165" s="1135"/>
      <c r="MNL165" s="1135"/>
      <c r="MNM165" s="1135"/>
      <c r="MNN165" s="1135"/>
      <c r="MNO165" s="1135"/>
      <c r="MNP165" s="1135"/>
      <c r="MNQ165" s="1135"/>
      <c r="MNR165" s="1135"/>
      <c r="MNS165" s="1135"/>
      <c r="MNT165" s="1135"/>
      <c r="MNU165" s="1135"/>
      <c r="MNV165" s="1135"/>
      <c r="MNW165" s="1135"/>
      <c r="MNX165" s="1135"/>
      <c r="MNY165" s="1135"/>
      <c r="MNZ165" s="1135"/>
      <c r="MOA165" s="1135"/>
      <c r="MOB165" s="1135"/>
      <c r="MOC165" s="1135"/>
      <c r="MOD165" s="1135"/>
      <c r="MOE165" s="1135"/>
      <c r="MOF165" s="1135"/>
      <c r="MOG165" s="1135"/>
      <c r="MOH165" s="1135"/>
      <c r="MOI165" s="1135"/>
      <c r="MOJ165" s="1135"/>
      <c r="MOK165" s="1135"/>
      <c r="MOL165" s="1135"/>
      <c r="MOM165" s="1135"/>
      <c r="MON165" s="1135"/>
      <c r="MOO165" s="1135"/>
      <c r="MOP165" s="1135"/>
      <c r="MOQ165" s="1135"/>
      <c r="MOR165" s="1135"/>
      <c r="MOS165" s="1135"/>
      <c r="MOT165" s="1135"/>
      <c r="MOU165" s="1135"/>
      <c r="MOV165" s="1135"/>
      <c r="MOW165" s="1135"/>
      <c r="MOX165" s="1135"/>
      <c r="MOY165" s="1135"/>
      <c r="MOZ165" s="1135"/>
      <c r="MPA165" s="1135"/>
      <c r="MPB165" s="1135"/>
      <c r="MPC165" s="1135"/>
      <c r="MPD165" s="1135"/>
      <c r="MPE165" s="1135"/>
      <c r="MPF165" s="1135"/>
      <c r="MPG165" s="1135"/>
      <c r="MPH165" s="1135"/>
      <c r="MPI165" s="1135"/>
      <c r="MPJ165" s="1135"/>
      <c r="MPK165" s="1135"/>
      <c r="MPL165" s="1135"/>
      <c r="MPM165" s="1135"/>
      <c r="MPN165" s="1135"/>
      <c r="MPO165" s="1135"/>
      <c r="MPP165" s="1135"/>
      <c r="MPQ165" s="1135"/>
      <c r="MPR165" s="1135"/>
      <c r="MPS165" s="1135"/>
      <c r="MPT165" s="1135"/>
      <c r="MPU165" s="1135"/>
      <c r="MPV165" s="1135"/>
      <c r="MPW165" s="1135"/>
      <c r="MPX165" s="1135"/>
      <c r="MPY165" s="1135"/>
      <c r="MPZ165" s="1135"/>
      <c r="MQA165" s="1135"/>
      <c r="MQB165" s="1135"/>
      <c r="MQC165" s="1135"/>
      <c r="MQD165" s="1135"/>
      <c r="MQE165" s="1135"/>
      <c r="MQF165" s="1135"/>
      <c r="MQG165" s="1135"/>
      <c r="MQH165" s="1135"/>
      <c r="MQI165" s="1135"/>
      <c r="MQJ165" s="1135"/>
      <c r="MQK165" s="1135"/>
      <c r="MQL165" s="1135"/>
      <c r="MQM165" s="1135"/>
      <c r="MQN165" s="1135"/>
      <c r="MQO165" s="1135"/>
      <c r="MQP165" s="1135"/>
      <c r="MQQ165" s="1135"/>
      <c r="MQR165" s="1135"/>
      <c r="MQS165" s="1135"/>
      <c r="MQT165" s="1135"/>
      <c r="MQU165" s="1135"/>
      <c r="MQV165" s="1135"/>
      <c r="MQW165" s="1135"/>
      <c r="MQX165" s="1135"/>
      <c r="MQY165" s="1135"/>
      <c r="MQZ165" s="1135"/>
      <c r="MRA165" s="1135"/>
      <c r="MRB165" s="1135"/>
      <c r="MRC165" s="1135"/>
      <c r="MRD165" s="1135"/>
      <c r="MRE165" s="1135"/>
      <c r="MRF165" s="1135"/>
      <c r="MRG165" s="1135"/>
      <c r="MRH165" s="1135"/>
      <c r="MRI165" s="1135"/>
      <c r="MRJ165" s="1135"/>
      <c r="MRK165" s="1135"/>
      <c r="MRL165" s="1135"/>
      <c r="MRM165" s="1135"/>
      <c r="MRN165" s="1135"/>
      <c r="MRO165" s="1135"/>
      <c r="MRP165" s="1135"/>
      <c r="MRQ165" s="1135"/>
      <c r="MRR165" s="1135"/>
      <c r="MRS165" s="1135"/>
      <c r="MRT165" s="1135"/>
      <c r="MRU165" s="1135"/>
      <c r="MRV165" s="1135"/>
      <c r="MRW165" s="1135"/>
      <c r="MRX165" s="1135"/>
      <c r="MRY165" s="1135"/>
      <c r="MRZ165" s="1135"/>
      <c r="MSA165" s="1135"/>
      <c r="MSB165" s="1135"/>
      <c r="MSC165" s="1135"/>
      <c r="MSD165" s="1135"/>
      <c r="MSE165" s="1135"/>
      <c r="MSF165" s="1135"/>
      <c r="MSG165" s="1135"/>
      <c r="MSH165" s="1135"/>
      <c r="MSI165" s="1135"/>
      <c r="MSJ165" s="1135"/>
      <c r="MSK165" s="1135"/>
      <c r="MSL165" s="1135"/>
      <c r="MSM165" s="1135"/>
      <c r="MSN165" s="1135"/>
      <c r="MSO165" s="1135"/>
      <c r="MSP165" s="1135"/>
      <c r="MSQ165" s="1135"/>
      <c r="MSR165" s="1135"/>
      <c r="MSS165" s="1135"/>
      <c r="MST165" s="1135"/>
      <c r="MSU165" s="1135"/>
      <c r="MSV165" s="1135"/>
      <c r="MSW165" s="1135"/>
      <c r="MSX165" s="1135"/>
      <c r="MSY165" s="1135"/>
      <c r="MSZ165" s="1135"/>
      <c r="MTA165" s="1135"/>
      <c r="MTB165" s="1135"/>
      <c r="MTC165" s="1135"/>
      <c r="MTD165" s="1135"/>
      <c r="MTE165" s="1135"/>
      <c r="MTF165" s="1135"/>
      <c r="MTG165" s="1135"/>
      <c r="MTH165" s="1135"/>
      <c r="MTI165" s="1135"/>
      <c r="MTJ165" s="1135"/>
      <c r="MTK165" s="1135"/>
      <c r="MTL165" s="1135"/>
      <c r="MTM165" s="1135"/>
      <c r="MTN165" s="1135"/>
      <c r="MTO165" s="1135"/>
      <c r="MTP165" s="1135"/>
      <c r="MTQ165" s="1135"/>
      <c r="MTR165" s="1135"/>
      <c r="MTS165" s="1135"/>
      <c r="MTT165" s="1135"/>
      <c r="MTU165" s="1135"/>
      <c r="MTV165" s="1135"/>
      <c r="MTW165" s="1135"/>
      <c r="MTX165" s="1135"/>
      <c r="MTY165" s="1135"/>
      <c r="MTZ165" s="1135"/>
      <c r="MUA165" s="1135"/>
      <c r="MUB165" s="1135"/>
      <c r="MUC165" s="1135"/>
      <c r="MUD165" s="1135"/>
      <c r="MUE165" s="1135"/>
      <c r="MUF165" s="1135"/>
      <c r="MUG165" s="1135"/>
      <c r="MUH165" s="1135"/>
      <c r="MUI165" s="1135"/>
      <c r="MUJ165" s="1135"/>
      <c r="MUK165" s="1135"/>
      <c r="MUL165" s="1135"/>
      <c r="MUM165" s="1135"/>
      <c r="MUN165" s="1135"/>
      <c r="MUO165" s="1135"/>
      <c r="MUP165" s="1135"/>
      <c r="MUQ165" s="1135"/>
      <c r="MUR165" s="1135"/>
      <c r="MUS165" s="1135"/>
      <c r="MUT165" s="1135"/>
      <c r="MUU165" s="1135"/>
      <c r="MUV165" s="1135"/>
      <c r="MUW165" s="1135"/>
      <c r="MUX165" s="1135"/>
      <c r="MUY165" s="1135"/>
      <c r="MUZ165" s="1135"/>
      <c r="MVA165" s="1135"/>
      <c r="MVB165" s="1135"/>
      <c r="MVC165" s="1135"/>
      <c r="MVD165" s="1135"/>
      <c r="MVE165" s="1135"/>
      <c r="MVF165" s="1135"/>
      <c r="MVG165" s="1135"/>
      <c r="MVH165" s="1135"/>
      <c r="MVI165" s="1135"/>
      <c r="MVJ165" s="1135"/>
      <c r="MVK165" s="1135"/>
      <c r="MVL165" s="1135"/>
      <c r="MVM165" s="1135"/>
      <c r="MVN165" s="1135"/>
      <c r="MVO165" s="1135"/>
      <c r="MVP165" s="1135"/>
      <c r="MVQ165" s="1135"/>
      <c r="MVR165" s="1135"/>
      <c r="MVS165" s="1135"/>
      <c r="MVT165" s="1135"/>
      <c r="MVU165" s="1135"/>
      <c r="MVV165" s="1135"/>
      <c r="MVW165" s="1135"/>
      <c r="MVX165" s="1135"/>
      <c r="MVY165" s="1135"/>
      <c r="MVZ165" s="1135"/>
      <c r="MWA165" s="1135"/>
      <c r="MWB165" s="1135"/>
      <c r="MWC165" s="1135"/>
      <c r="MWD165" s="1135"/>
      <c r="MWE165" s="1135"/>
      <c r="MWF165" s="1135"/>
      <c r="MWG165" s="1135"/>
      <c r="MWH165" s="1135"/>
      <c r="MWI165" s="1135"/>
      <c r="MWJ165" s="1135"/>
      <c r="MWK165" s="1135"/>
      <c r="MWL165" s="1135"/>
      <c r="MWM165" s="1135"/>
      <c r="MWN165" s="1135"/>
      <c r="MWO165" s="1135"/>
      <c r="MWP165" s="1135"/>
      <c r="MWQ165" s="1135"/>
      <c r="MWR165" s="1135"/>
      <c r="MWS165" s="1135"/>
      <c r="MWT165" s="1135"/>
      <c r="MWU165" s="1135"/>
      <c r="MWV165" s="1135"/>
      <c r="MWW165" s="1135"/>
      <c r="MWX165" s="1135"/>
      <c r="MWY165" s="1135"/>
      <c r="MWZ165" s="1135"/>
      <c r="MXA165" s="1135"/>
      <c r="MXB165" s="1135"/>
      <c r="MXC165" s="1135"/>
      <c r="MXD165" s="1135"/>
      <c r="MXE165" s="1135"/>
      <c r="MXF165" s="1135"/>
      <c r="MXG165" s="1135"/>
      <c r="MXH165" s="1135"/>
      <c r="MXI165" s="1135"/>
      <c r="MXJ165" s="1135"/>
      <c r="MXK165" s="1135"/>
      <c r="MXL165" s="1135"/>
      <c r="MXM165" s="1135"/>
      <c r="MXN165" s="1135"/>
      <c r="MXO165" s="1135"/>
      <c r="MXP165" s="1135"/>
      <c r="MXQ165" s="1135"/>
      <c r="MXR165" s="1135"/>
      <c r="MXS165" s="1135"/>
      <c r="MXT165" s="1135"/>
      <c r="MXU165" s="1135"/>
      <c r="MXV165" s="1135"/>
      <c r="MXW165" s="1135"/>
      <c r="MXX165" s="1135"/>
      <c r="MXY165" s="1135"/>
      <c r="MXZ165" s="1135"/>
      <c r="MYA165" s="1135"/>
      <c r="MYB165" s="1135"/>
      <c r="MYC165" s="1135"/>
      <c r="MYD165" s="1135"/>
      <c r="MYE165" s="1135"/>
      <c r="MYF165" s="1135"/>
      <c r="MYG165" s="1135"/>
      <c r="MYH165" s="1135"/>
      <c r="MYI165" s="1135"/>
      <c r="MYJ165" s="1135"/>
      <c r="MYK165" s="1135"/>
      <c r="MYL165" s="1135"/>
      <c r="MYM165" s="1135"/>
      <c r="MYN165" s="1135"/>
      <c r="MYO165" s="1135"/>
      <c r="MYP165" s="1135"/>
      <c r="MYQ165" s="1135"/>
      <c r="MYR165" s="1135"/>
      <c r="MYS165" s="1135"/>
      <c r="MYT165" s="1135"/>
      <c r="MYU165" s="1135"/>
      <c r="MYV165" s="1135"/>
      <c r="MYW165" s="1135"/>
      <c r="MYX165" s="1135"/>
      <c r="MYY165" s="1135"/>
      <c r="MYZ165" s="1135"/>
      <c r="MZA165" s="1135"/>
      <c r="MZB165" s="1135"/>
      <c r="MZC165" s="1135"/>
      <c r="MZD165" s="1135"/>
      <c r="MZE165" s="1135"/>
      <c r="MZF165" s="1135"/>
      <c r="MZG165" s="1135"/>
      <c r="MZH165" s="1135"/>
      <c r="MZI165" s="1135"/>
      <c r="MZJ165" s="1135"/>
      <c r="MZK165" s="1135"/>
      <c r="MZL165" s="1135"/>
      <c r="MZM165" s="1135"/>
      <c r="MZN165" s="1135"/>
      <c r="MZO165" s="1135"/>
      <c r="MZP165" s="1135"/>
      <c r="MZQ165" s="1135"/>
      <c r="MZR165" s="1135"/>
      <c r="MZS165" s="1135"/>
      <c r="MZT165" s="1135"/>
      <c r="MZU165" s="1135"/>
      <c r="MZV165" s="1135"/>
      <c r="MZW165" s="1135"/>
      <c r="MZX165" s="1135"/>
      <c r="MZY165" s="1135"/>
      <c r="MZZ165" s="1135"/>
      <c r="NAA165" s="1135"/>
      <c r="NAB165" s="1135"/>
      <c r="NAC165" s="1135"/>
      <c r="NAD165" s="1135"/>
      <c r="NAE165" s="1135"/>
      <c r="NAF165" s="1135"/>
      <c r="NAG165" s="1135"/>
      <c r="NAH165" s="1135"/>
      <c r="NAI165" s="1135"/>
      <c r="NAJ165" s="1135"/>
      <c r="NAK165" s="1135"/>
      <c r="NAL165" s="1135"/>
      <c r="NAM165" s="1135"/>
      <c r="NAN165" s="1135"/>
      <c r="NAO165" s="1135"/>
      <c r="NAP165" s="1135"/>
      <c r="NAQ165" s="1135"/>
      <c r="NAR165" s="1135"/>
      <c r="NAS165" s="1135"/>
      <c r="NAT165" s="1135"/>
      <c r="NAU165" s="1135"/>
      <c r="NAV165" s="1135"/>
      <c r="NAW165" s="1135"/>
      <c r="NAX165" s="1135"/>
      <c r="NAY165" s="1135"/>
      <c r="NAZ165" s="1135"/>
      <c r="NBA165" s="1135"/>
      <c r="NBB165" s="1135"/>
      <c r="NBC165" s="1135"/>
      <c r="NBD165" s="1135"/>
      <c r="NBE165" s="1135"/>
      <c r="NBF165" s="1135"/>
      <c r="NBG165" s="1135"/>
      <c r="NBH165" s="1135"/>
      <c r="NBI165" s="1135"/>
      <c r="NBJ165" s="1135"/>
      <c r="NBK165" s="1135"/>
      <c r="NBL165" s="1135"/>
      <c r="NBM165" s="1135"/>
      <c r="NBN165" s="1135"/>
      <c r="NBO165" s="1135"/>
      <c r="NBP165" s="1135"/>
      <c r="NBQ165" s="1135"/>
      <c r="NBR165" s="1135"/>
      <c r="NBS165" s="1135"/>
      <c r="NBT165" s="1135"/>
      <c r="NBU165" s="1135"/>
      <c r="NBV165" s="1135"/>
      <c r="NBW165" s="1135"/>
      <c r="NBX165" s="1135"/>
      <c r="NBY165" s="1135"/>
      <c r="NBZ165" s="1135"/>
      <c r="NCA165" s="1135"/>
      <c r="NCB165" s="1135"/>
      <c r="NCC165" s="1135"/>
      <c r="NCD165" s="1135"/>
      <c r="NCE165" s="1135"/>
      <c r="NCF165" s="1135"/>
      <c r="NCG165" s="1135"/>
      <c r="NCH165" s="1135"/>
      <c r="NCI165" s="1135"/>
      <c r="NCJ165" s="1135"/>
      <c r="NCK165" s="1135"/>
      <c r="NCL165" s="1135"/>
      <c r="NCM165" s="1135"/>
      <c r="NCN165" s="1135"/>
      <c r="NCO165" s="1135"/>
      <c r="NCP165" s="1135"/>
      <c r="NCQ165" s="1135"/>
      <c r="NCR165" s="1135"/>
      <c r="NCS165" s="1135"/>
      <c r="NCT165" s="1135"/>
      <c r="NCU165" s="1135"/>
      <c r="NCV165" s="1135"/>
      <c r="NCW165" s="1135"/>
      <c r="NCX165" s="1135"/>
      <c r="NCY165" s="1135"/>
      <c r="NCZ165" s="1135"/>
      <c r="NDA165" s="1135"/>
      <c r="NDB165" s="1135"/>
      <c r="NDC165" s="1135"/>
      <c r="NDD165" s="1135"/>
      <c r="NDE165" s="1135"/>
      <c r="NDF165" s="1135"/>
      <c r="NDG165" s="1135"/>
      <c r="NDH165" s="1135"/>
      <c r="NDI165" s="1135"/>
      <c r="NDJ165" s="1135"/>
      <c r="NDK165" s="1135"/>
      <c r="NDL165" s="1135"/>
      <c r="NDM165" s="1135"/>
      <c r="NDN165" s="1135"/>
      <c r="NDO165" s="1135"/>
      <c r="NDP165" s="1135"/>
      <c r="NDQ165" s="1135"/>
      <c r="NDR165" s="1135"/>
      <c r="NDS165" s="1135"/>
      <c r="NDT165" s="1135"/>
      <c r="NDU165" s="1135"/>
      <c r="NDV165" s="1135"/>
      <c r="NDW165" s="1135"/>
      <c r="NDX165" s="1135"/>
      <c r="NDY165" s="1135"/>
      <c r="NDZ165" s="1135"/>
      <c r="NEA165" s="1135"/>
      <c r="NEB165" s="1135"/>
      <c r="NEC165" s="1135"/>
      <c r="NED165" s="1135"/>
      <c r="NEE165" s="1135"/>
      <c r="NEF165" s="1135"/>
      <c r="NEG165" s="1135"/>
      <c r="NEH165" s="1135"/>
      <c r="NEI165" s="1135"/>
      <c r="NEJ165" s="1135"/>
      <c r="NEK165" s="1135"/>
      <c r="NEL165" s="1135"/>
      <c r="NEM165" s="1135"/>
      <c r="NEN165" s="1135"/>
      <c r="NEO165" s="1135"/>
      <c r="NEP165" s="1135"/>
      <c r="NEQ165" s="1135"/>
      <c r="NER165" s="1135"/>
      <c r="NES165" s="1135"/>
      <c r="NET165" s="1135"/>
      <c r="NEU165" s="1135"/>
      <c r="NEV165" s="1135"/>
      <c r="NEW165" s="1135"/>
      <c r="NEX165" s="1135"/>
      <c r="NEY165" s="1135"/>
      <c r="NEZ165" s="1135"/>
      <c r="NFA165" s="1135"/>
      <c r="NFB165" s="1135"/>
      <c r="NFC165" s="1135"/>
      <c r="NFD165" s="1135"/>
      <c r="NFE165" s="1135"/>
      <c r="NFF165" s="1135"/>
      <c r="NFG165" s="1135"/>
      <c r="NFH165" s="1135"/>
      <c r="NFI165" s="1135"/>
      <c r="NFJ165" s="1135"/>
      <c r="NFK165" s="1135"/>
      <c r="NFL165" s="1135"/>
      <c r="NFM165" s="1135"/>
      <c r="NFN165" s="1135"/>
      <c r="NFO165" s="1135"/>
      <c r="NFP165" s="1135"/>
      <c r="NFQ165" s="1135"/>
      <c r="NFR165" s="1135"/>
      <c r="NFS165" s="1135"/>
      <c r="NFT165" s="1135"/>
      <c r="NFU165" s="1135"/>
      <c r="NFV165" s="1135"/>
      <c r="NFW165" s="1135"/>
      <c r="NFX165" s="1135"/>
      <c r="NFY165" s="1135"/>
      <c r="NFZ165" s="1135"/>
      <c r="NGA165" s="1135"/>
      <c r="NGB165" s="1135"/>
      <c r="NGC165" s="1135"/>
      <c r="NGD165" s="1135"/>
      <c r="NGE165" s="1135"/>
      <c r="NGF165" s="1135"/>
      <c r="NGG165" s="1135"/>
      <c r="NGH165" s="1135"/>
      <c r="NGI165" s="1135"/>
      <c r="NGJ165" s="1135"/>
      <c r="NGK165" s="1135"/>
      <c r="NGL165" s="1135"/>
      <c r="NGM165" s="1135"/>
      <c r="NGN165" s="1135"/>
      <c r="NGO165" s="1135"/>
      <c r="NGP165" s="1135"/>
      <c r="NGQ165" s="1135"/>
      <c r="NGR165" s="1135"/>
      <c r="NGS165" s="1135"/>
      <c r="NGT165" s="1135"/>
      <c r="NGU165" s="1135"/>
      <c r="NGV165" s="1135"/>
      <c r="NGW165" s="1135"/>
      <c r="NGX165" s="1135"/>
      <c r="NGY165" s="1135"/>
      <c r="NGZ165" s="1135"/>
      <c r="NHA165" s="1135"/>
      <c r="NHB165" s="1135"/>
      <c r="NHC165" s="1135"/>
      <c r="NHD165" s="1135"/>
      <c r="NHE165" s="1135"/>
      <c r="NHF165" s="1135"/>
      <c r="NHG165" s="1135"/>
      <c r="NHH165" s="1135"/>
      <c r="NHI165" s="1135"/>
      <c r="NHJ165" s="1135"/>
      <c r="NHK165" s="1135"/>
      <c r="NHL165" s="1135"/>
      <c r="NHM165" s="1135"/>
      <c r="NHN165" s="1135"/>
      <c r="NHO165" s="1135"/>
      <c r="NHP165" s="1135"/>
      <c r="NHQ165" s="1135"/>
      <c r="NHR165" s="1135"/>
      <c r="NHS165" s="1135"/>
      <c r="NHT165" s="1135"/>
      <c r="NHU165" s="1135"/>
      <c r="NHV165" s="1135"/>
      <c r="NHW165" s="1135"/>
      <c r="NHX165" s="1135"/>
      <c r="NHY165" s="1135"/>
      <c r="NHZ165" s="1135"/>
      <c r="NIA165" s="1135"/>
      <c r="NIB165" s="1135"/>
      <c r="NIC165" s="1135"/>
      <c r="NID165" s="1135"/>
      <c r="NIE165" s="1135"/>
      <c r="NIF165" s="1135"/>
      <c r="NIG165" s="1135"/>
      <c r="NIH165" s="1135"/>
      <c r="NII165" s="1135"/>
      <c r="NIJ165" s="1135"/>
      <c r="NIK165" s="1135"/>
      <c r="NIL165" s="1135"/>
      <c r="NIM165" s="1135"/>
      <c r="NIN165" s="1135"/>
      <c r="NIO165" s="1135"/>
      <c r="NIP165" s="1135"/>
      <c r="NIQ165" s="1135"/>
      <c r="NIR165" s="1135"/>
      <c r="NIS165" s="1135"/>
      <c r="NIT165" s="1135"/>
      <c r="NIU165" s="1135"/>
      <c r="NIV165" s="1135"/>
      <c r="NIW165" s="1135"/>
      <c r="NIX165" s="1135"/>
      <c r="NIY165" s="1135"/>
      <c r="NIZ165" s="1135"/>
      <c r="NJA165" s="1135"/>
      <c r="NJB165" s="1135"/>
      <c r="NJC165" s="1135"/>
      <c r="NJD165" s="1135"/>
      <c r="NJE165" s="1135"/>
      <c r="NJF165" s="1135"/>
      <c r="NJG165" s="1135"/>
      <c r="NJH165" s="1135"/>
      <c r="NJI165" s="1135"/>
      <c r="NJJ165" s="1135"/>
      <c r="NJK165" s="1135"/>
      <c r="NJL165" s="1135"/>
      <c r="NJM165" s="1135"/>
      <c r="NJN165" s="1135"/>
      <c r="NJO165" s="1135"/>
      <c r="NJP165" s="1135"/>
      <c r="NJQ165" s="1135"/>
      <c r="NJR165" s="1135"/>
      <c r="NJS165" s="1135"/>
      <c r="NJT165" s="1135"/>
      <c r="NJU165" s="1135"/>
      <c r="NJV165" s="1135"/>
      <c r="NJW165" s="1135"/>
      <c r="NJX165" s="1135"/>
      <c r="NJY165" s="1135"/>
      <c r="NJZ165" s="1135"/>
      <c r="NKA165" s="1135"/>
      <c r="NKB165" s="1135"/>
      <c r="NKC165" s="1135"/>
      <c r="NKD165" s="1135"/>
      <c r="NKE165" s="1135"/>
      <c r="NKF165" s="1135"/>
      <c r="NKG165" s="1135"/>
      <c r="NKH165" s="1135"/>
      <c r="NKI165" s="1135"/>
      <c r="NKJ165" s="1135"/>
      <c r="NKK165" s="1135"/>
      <c r="NKL165" s="1135"/>
      <c r="NKM165" s="1135"/>
      <c r="NKN165" s="1135"/>
      <c r="NKO165" s="1135"/>
      <c r="NKP165" s="1135"/>
      <c r="NKQ165" s="1135"/>
      <c r="NKR165" s="1135"/>
      <c r="NKS165" s="1135"/>
      <c r="NKT165" s="1135"/>
      <c r="NKU165" s="1135"/>
      <c r="NKV165" s="1135"/>
      <c r="NKW165" s="1135"/>
      <c r="NKX165" s="1135"/>
      <c r="NKY165" s="1135"/>
      <c r="NKZ165" s="1135"/>
      <c r="NLA165" s="1135"/>
      <c r="NLB165" s="1135"/>
      <c r="NLC165" s="1135"/>
      <c r="NLD165" s="1135"/>
      <c r="NLE165" s="1135"/>
      <c r="NLF165" s="1135"/>
      <c r="NLG165" s="1135"/>
      <c r="NLH165" s="1135"/>
      <c r="NLI165" s="1135"/>
      <c r="NLJ165" s="1135"/>
      <c r="NLK165" s="1135"/>
      <c r="NLL165" s="1135"/>
      <c r="NLM165" s="1135"/>
      <c r="NLN165" s="1135"/>
      <c r="NLO165" s="1135"/>
      <c r="NLP165" s="1135"/>
      <c r="NLQ165" s="1135"/>
      <c r="NLR165" s="1135"/>
      <c r="NLS165" s="1135"/>
      <c r="NLT165" s="1135"/>
      <c r="NLU165" s="1135"/>
      <c r="NLV165" s="1135"/>
      <c r="NLW165" s="1135"/>
      <c r="NLX165" s="1135"/>
      <c r="NLY165" s="1135"/>
      <c r="NLZ165" s="1135"/>
      <c r="NMA165" s="1135"/>
      <c r="NMB165" s="1135"/>
      <c r="NMC165" s="1135"/>
      <c r="NMD165" s="1135"/>
      <c r="NME165" s="1135"/>
      <c r="NMF165" s="1135"/>
      <c r="NMG165" s="1135"/>
      <c r="NMH165" s="1135"/>
      <c r="NMI165" s="1135"/>
      <c r="NMJ165" s="1135"/>
      <c r="NMK165" s="1135"/>
      <c r="NML165" s="1135"/>
      <c r="NMM165" s="1135"/>
      <c r="NMN165" s="1135"/>
      <c r="NMO165" s="1135"/>
      <c r="NMP165" s="1135"/>
      <c r="NMQ165" s="1135"/>
      <c r="NMR165" s="1135"/>
      <c r="NMS165" s="1135"/>
      <c r="NMT165" s="1135"/>
      <c r="NMU165" s="1135"/>
      <c r="NMV165" s="1135"/>
      <c r="NMW165" s="1135"/>
      <c r="NMX165" s="1135"/>
      <c r="NMY165" s="1135"/>
      <c r="NMZ165" s="1135"/>
      <c r="NNA165" s="1135"/>
      <c r="NNB165" s="1135"/>
      <c r="NNC165" s="1135"/>
      <c r="NND165" s="1135"/>
      <c r="NNE165" s="1135"/>
      <c r="NNF165" s="1135"/>
      <c r="NNG165" s="1135"/>
      <c r="NNH165" s="1135"/>
      <c r="NNI165" s="1135"/>
      <c r="NNJ165" s="1135"/>
      <c r="NNK165" s="1135"/>
      <c r="NNL165" s="1135"/>
      <c r="NNM165" s="1135"/>
      <c r="NNN165" s="1135"/>
      <c r="NNO165" s="1135"/>
      <c r="NNP165" s="1135"/>
      <c r="NNQ165" s="1135"/>
      <c r="NNR165" s="1135"/>
      <c r="NNS165" s="1135"/>
      <c r="NNT165" s="1135"/>
      <c r="NNU165" s="1135"/>
      <c r="NNV165" s="1135"/>
      <c r="NNW165" s="1135"/>
      <c r="NNX165" s="1135"/>
      <c r="NNY165" s="1135"/>
      <c r="NNZ165" s="1135"/>
      <c r="NOA165" s="1135"/>
      <c r="NOB165" s="1135"/>
      <c r="NOC165" s="1135"/>
      <c r="NOD165" s="1135"/>
      <c r="NOE165" s="1135"/>
      <c r="NOF165" s="1135"/>
      <c r="NOG165" s="1135"/>
      <c r="NOH165" s="1135"/>
      <c r="NOI165" s="1135"/>
      <c r="NOJ165" s="1135"/>
      <c r="NOK165" s="1135"/>
      <c r="NOL165" s="1135"/>
      <c r="NOM165" s="1135"/>
      <c r="NON165" s="1135"/>
      <c r="NOO165" s="1135"/>
      <c r="NOP165" s="1135"/>
      <c r="NOQ165" s="1135"/>
      <c r="NOR165" s="1135"/>
      <c r="NOS165" s="1135"/>
      <c r="NOT165" s="1135"/>
      <c r="NOU165" s="1135"/>
      <c r="NOV165" s="1135"/>
      <c r="NOW165" s="1135"/>
      <c r="NOX165" s="1135"/>
      <c r="NOY165" s="1135"/>
      <c r="NOZ165" s="1135"/>
      <c r="NPA165" s="1135"/>
      <c r="NPB165" s="1135"/>
      <c r="NPC165" s="1135"/>
      <c r="NPD165" s="1135"/>
      <c r="NPE165" s="1135"/>
      <c r="NPF165" s="1135"/>
      <c r="NPG165" s="1135"/>
      <c r="NPH165" s="1135"/>
      <c r="NPI165" s="1135"/>
      <c r="NPJ165" s="1135"/>
      <c r="NPK165" s="1135"/>
      <c r="NPL165" s="1135"/>
      <c r="NPM165" s="1135"/>
      <c r="NPN165" s="1135"/>
      <c r="NPO165" s="1135"/>
      <c r="NPP165" s="1135"/>
      <c r="NPQ165" s="1135"/>
      <c r="NPR165" s="1135"/>
      <c r="NPS165" s="1135"/>
      <c r="NPT165" s="1135"/>
      <c r="NPU165" s="1135"/>
      <c r="NPV165" s="1135"/>
      <c r="NPW165" s="1135"/>
      <c r="NPX165" s="1135"/>
      <c r="NPY165" s="1135"/>
      <c r="NPZ165" s="1135"/>
      <c r="NQA165" s="1135"/>
      <c r="NQB165" s="1135"/>
      <c r="NQC165" s="1135"/>
      <c r="NQD165" s="1135"/>
      <c r="NQE165" s="1135"/>
      <c r="NQF165" s="1135"/>
      <c r="NQG165" s="1135"/>
      <c r="NQH165" s="1135"/>
      <c r="NQI165" s="1135"/>
      <c r="NQJ165" s="1135"/>
      <c r="NQK165" s="1135"/>
      <c r="NQL165" s="1135"/>
      <c r="NQM165" s="1135"/>
      <c r="NQN165" s="1135"/>
      <c r="NQO165" s="1135"/>
      <c r="NQP165" s="1135"/>
      <c r="NQQ165" s="1135"/>
      <c r="NQR165" s="1135"/>
      <c r="NQS165" s="1135"/>
      <c r="NQT165" s="1135"/>
      <c r="NQU165" s="1135"/>
      <c r="NQV165" s="1135"/>
      <c r="NQW165" s="1135"/>
      <c r="NQX165" s="1135"/>
      <c r="NQY165" s="1135"/>
      <c r="NQZ165" s="1135"/>
      <c r="NRA165" s="1135"/>
      <c r="NRB165" s="1135"/>
      <c r="NRC165" s="1135"/>
      <c r="NRD165" s="1135"/>
      <c r="NRE165" s="1135"/>
      <c r="NRF165" s="1135"/>
      <c r="NRG165" s="1135"/>
      <c r="NRH165" s="1135"/>
      <c r="NRI165" s="1135"/>
      <c r="NRJ165" s="1135"/>
      <c r="NRK165" s="1135"/>
      <c r="NRL165" s="1135"/>
      <c r="NRM165" s="1135"/>
      <c r="NRN165" s="1135"/>
      <c r="NRO165" s="1135"/>
      <c r="NRP165" s="1135"/>
      <c r="NRQ165" s="1135"/>
      <c r="NRR165" s="1135"/>
      <c r="NRS165" s="1135"/>
      <c r="NRT165" s="1135"/>
      <c r="NRU165" s="1135"/>
      <c r="NRV165" s="1135"/>
      <c r="NRW165" s="1135"/>
      <c r="NRX165" s="1135"/>
      <c r="NRY165" s="1135"/>
      <c r="NRZ165" s="1135"/>
      <c r="NSA165" s="1135"/>
      <c r="NSB165" s="1135"/>
      <c r="NSC165" s="1135"/>
      <c r="NSD165" s="1135"/>
      <c r="NSE165" s="1135"/>
      <c r="NSF165" s="1135"/>
      <c r="NSG165" s="1135"/>
      <c r="NSH165" s="1135"/>
      <c r="NSI165" s="1135"/>
      <c r="NSJ165" s="1135"/>
      <c r="NSK165" s="1135"/>
      <c r="NSL165" s="1135"/>
      <c r="NSM165" s="1135"/>
      <c r="NSN165" s="1135"/>
      <c r="NSO165" s="1135"/>
      <c r="NSP165" s="1135"/>
      <c r="NSQ165" s="1135"/>
      <c r="NSR165" s="1135"/>
      <c r="NSS165" s="1135"/>
      <c r="NST165" s="1135"/>
      <c r="NSU165" s="1135"/>
      <c r="NSV165" s="1135"/>
      <c r="NSW165" s="1135"/>
      <c r="NSX165" s="1135"/>
      <c r="NSY165" s="1135"/>
      <c r="NSZ165" s="1135"/>
      <c r="NTA165" s="1135"/>
      <c r="NTB165" s="1135"/>
      <c r="NTC165" s="1135"/>
      <c r="NTD165" s="1135"/>
      <c r="NTE165" s="1135"/>
      <c r="NTF165" s="1135"/>
      <c r="NTG165" s="1135"/>
      <c r="NTH165" s="1135"/>
      <c r="NTI165" s="1135"/>
      <c r="NTJ165" s="1135"/>
      <c r="NTK165" s="1135"/>
      <c r="NTL165" s="1135"/>
      <c r="NTM165" s="1135"/>
      <c r="NTN165" s="1135"/>
      <c r="NTO165" s="1135"/>
      <c r="NTP165" s="1135"/>
      <c r="NTQ165" s="1135"/>
      <c r="NTR165" s="1135"/>
      <c r="NTS165" s="1135"/>
      <c r="NTT165" s="1135"/>
      <c r="NTU165" s="1135"/>
      <c r="NTV165" s="1135"/>
      <c r="NTW165" s="1135"/>
      <c r="NTX165" s="1135"/>
      <c r="NTY165" s="1135"/>
      <c r="NTZ165" s="1135"/>
      <c r="NUA165" s="1135"/>
      <c r="NUB165" s="1135"/>
      <c r="NUC165" s="1135"/>
      <c r="NUD165" s="1135"/>
      <c r="NUE165" s="1135"/>
      <c r="NUF165" s="1135"/>
      <c r="NUG165" s="1135"/>
      <c r="NUH165" s="1135"/>
      <c r="NUI165" s="1135"/>
      <c r="NUJ165" s="1135"/>
      <c r="NUK165" s="1135"/>
      <c r="NUL165" s="1135"/>
      <c r="NUM165" s="1135"/>
      <c r="NUN165" s="1135"/>
      <c r="NUO165" s="1135"/>
      <c r="NUP165" s="1135"/>
      <c r="NUQ165" s="1135"/>
      <c r="NUR165" s="1135"/>
      <c r="NUS165" s="1135"/>
      <c r="NUT165" s="1135"/>
      <c r="NUU165" s="1135"/>
      <c r="NUV165" s="1135"/>
      <c r="NUW165" s="1135"/>
      <c r="NUX165" s="1135"/>
      <c r="NUY165" s="1135"/>
      <c r="NUZ165" s="1135"/>
      <c r="NVA165" s="1135"/>
      <c r="NVB165" s="1135"/>
      <c r="NVC165" s="1135"/>
      <c r="NVD165" s="1135"/>
      <c r="NVE165" s="1135"/>
      <c r="NVF165" s="1135"/>
      <c r="NVG165" s="1135"/>
      <c r="NVH165" s="1135"/>
      <c r="NVI165" s="1135"/>
      <c r="NVJ165" s="1135"/>
      <c r="NVK165" s="1135"/>
      <c r="NVL165" s="1135"/>
      <c r="NVM165" s="1135"/>
      <c r="NVN165" s="1135"/>
      <c r="NVO165" s="1135"/>
      <c r="NVP165" s="1135"/>
      <c r="NVQ165" s="1135"/>
      <c r="NVR165" s="1135"/>
      <c r="NVS165" s="1135"/>
      <c r="NVT165" s="1135"/>
      <c r="NVU165" s="1135"/>
      <c r="NVV165" s="1135"/>
      <c r="NVW165" s="1135"/>
      <c r="NVX165" s="1135"/>
      <c r="NVY165" s="1135"/>
      <c r="NVZ165" s="1135"/>
      <c r="NWA165" s="1135"/>
      <c r="NWB165" s="1135"/>
      <c r="NWC165" s="1135"/>
      <c r="NWD165" s="1135"/>
      <c r="NWE165" s="1135"/>
      <c r="NWF165" s="1135"/>
      <c r="NWG165" s="1135"/>
      <c r="NWH165" s="1135"/>
      <c r="NWI165" s="1135"/>
      <c r="NWJ165" s="1135"/>
      <c r="NWK165" s="1135"/>
      <c r="NWL165" s="1135"/>
      <c r="NWM165" s="1135"/>
      <c r="NWN165" s="1135"/>
      <c r="NWO165" s="1135"/>
      <c r="NWP165" s="1135"/>
      <c r="NWQ165" s="1135"/>
      <c r="NWR165" s="1135"/>
      <c r="NWS165" s="1135"/>
      <c r="NWT165" s="1135"/>
      <c r="NWU165" s="1135"/>
      <c r="NWV165" s="1135"/>
      <c r="NWW165" s="1135"/>
      <c r="NWX165" s="1135"/>
      <c r="NWY165" s="1135"/>
      <c r="NWZ165" s="1135"/>
      <c r="NXA165" s="1135"/>
      <c r="NXB165" s="1135"/>
      <c r="NXC165" s="1135"/>
      <c r="NXD165" s="1135"/>
      <c r="NXE165" s="1135"/>
      <c r="NXF165" s="1135"/>
      <c r="NXG165" s="1135"/>
      <c r="NXH165" s="1135"/>
      <c r="NXI165" s="1135"/>
      <c r="NXJ165" s="1135"/>
      <c r="NXK165" s="1135"/>
      <c r="NXL165" s="1135"/>
      <c r="NXM165" s="1135"/>
      <c r="NXN165" s="1135"/>
      <c r="NXO165" s="1135"/>
      <c r="NXP165" s="1135"/>
      <c r="NXQ165" s="1135"/>
      <c r="NXR165" s="1135"/>
      <c r="NXS165" s="1135"/>
      <c r="NXT165" s="1135"/>
      <c r="NXU165" s="1135"/>
      <c r="NXV165" s="1135"/>
      <c r="NXW165" s="1135"/>
      <c r="NXX165" s="1135"/>
      <c r="NXY165" s="1135"/>
      <c r="NXZ165" s="1135"/>
      <c r="NYA165" s="1135"/>
      <c r="NYB165" s="1135"/>
      <c r="NYC165" s="1135"/>
      <c r="NYD165" s="1135"/>
      <c r="NYE165" s="1135"/>
      <c r="NYF165" s="1135"/>
      <c r="NYG165" s="1135"/>
      <c r="NYH165" s="1135"/>
      <c r="NYI165" s="1135"/>
      <c r="NYJ165" s="1135"/>
      <c r="NYK165" s="1135"/>
      <c r="NYL165" s="1135"/>
      <c r="NYM165" s="1135"/>
      <c r="NYN165" s="1135"/>
      <c r="NYO165" s="1135"/>
      <c r="NYP165" s="1135"/>
      <c r="NYQ165" s="1135"/>
      <c r="NYR165" s="1135"/>
      <c r="NYS165" s="1135"/>
      <c r="NYT165" s="1135"/>
      <c r="NYU165" s="1135"/>
      <c r="NYV165" s="1135"/>
      <c r="NYW165" s="1135"/>
      <c r="NYX165" s="1135"/>
      <c r="NYY165" s="1135"/>
      <c r="NYZ165" s="1135"/>
      <c r="NZA165" s="1135"/>
      <c r="NZB165" s="1135"/>
      <c r="NZC165" s="1135"/>
      <c r="NZD165" s="1135"/>
      <c r="NZE165" s="1135"/>
      <c r="NZF165" s="1135"/>
      <c r="NZG165" s="1135"/>
      <c r="NZH165" s="1135"/>
      <c r="NZI165" s="1135"/>
      <c r="NZJ165" s="1135"/>
      <c r="NZK165" s="1135"/>
      <c r="NZL165" s="1135"/>
      <c r="NZM165" s="1135"/>
      <c r="NZN165" s="1135"/>
      <c r="NZO165" s="1135"/>
      <c r="NZP165" s="1135"/>
      <c r="NZQ165" s="1135"/>
      <c r="NZR165" s="1135"/>
      <c r="NZS165" s="1135"/>
      <c r="NZT165" s="1135"/>
      <c r="NZU165" s="1135"/>
      <c r="NZV165" s="1135"/>
      <c r="NZW165" s="1135"/>
      <c r="NZX165" s="1135"/>
      <c r="NZY165" s="1135"/>
      <c r="NZZ165" s="1135"/>
      <c r="OAA165" s="1135"/>
      <c r="OAB165" s="1135"/>
      <c r="OAC165" s="1135"/>
      <c r="OAD165" s="1135"/>
      <c r="OAE165" s="1135"/>
      <c r="OAF165" s="1135"/>
      <c r="OAG165" s="1135"/>
      <c r="OAH165" s="1135"/>
      <c r="OAI165" s="1135"/>
      <c r="OAJ165" s="1135"/>
      <c r="OAK165" s="1135"/>
      <c r="OAL165" s="1135"/>
      <c r="OAM165" s="1135"/>
      <c r="OAN165" s="1135"/>
      <c r="OAO165" s="1135"/>
      <c r="OAP165" s="1135"/>
      <c r="OAQ165" s="1135"/>
      <c r="OAR165" s="1135"/>
      <c r="OAS165" s="1135"/>
      <c r="OAT165" s="1135"/>
      <c r="OAU165" s="1135"/>
      <c r="OAV165" s="1135"/>
      <c r="OAW165" s="1135"/>
      <c r="OAX165" s="1135"/>
      <c r="OAY165" s="1135"/>
      <c r="OAZ165" s="1135"/>
      <c r="OBA165" s="1135"/>
      <c r="OBB165" s="1135"/>
      <c r="OBC165" s="1135"/>
      <c r="OBD165" s="1135"/>
      <c r="OBE165" s="1135"/>
      <c r="OBF165" s="1135"/>
      <c r="OBG165" s="1135"/>
      <c r="OBH165" s="1135"/>
      <c r="OBI165" s="1135"/>
      <c r="OBJ165" s="1135"/>
      <c r="OBK165" s="1135"/>
      <c r="OBL165" s="1135"/>
      <c r="OBM165" s="1135"/>
      <c r="OBN165" s="1135"/>
      <c r="OBO165" s="1135"/>
      <c r="OBP165" s="1135"/>
      <c r="OBQ165" s="1135"/>
      <c r="OBR165" s="1135"/>
      <c r="OBS165" s="1135"/>
      <c r="OBT165" s="1135"/>
      <c r="OBU165" s="1135"/>
      <c r="OBV165" s="1135"/>
      <c r="OBW165" s="1135"/>
      <c r="OBX165" s="1135"/>
      <c r="OBY165" s="1135"/>
      <c r="OBZ165" s="1135"/>
      <c r="OCA165" s="1135"/>
      <c r="OCB165" s="1135"/>
      <c r="OCC165" s="1135"/>
      <c r="OCD165" s="1135"/>
      <c r="OCE165" s="1135"/>
      <c r="OCF165" s="1135"/>
      <c r="OCG165" s="1135"/>
      <c r="OCH165" s="1135"/>
      <c r="OCI165" s="1135"/>
      <c r="OCJ165" s="1135"/>
      <c r="OCK165" s="1135"/>
      <c r="OCL165" s="1135"/>
      <c r="OCM165" s="1135"/>
      <c r="OCN165" s="1135"/>
      <c r="OCO165" s="1135"/>
      <c r="OCP165" s="1135"/>
      <c r="OCQ165" s="1135"/>
      <c r="OCR165" s="1135"/>
      <c r="OCS165" s="1135"/>
      <c r="OCT165" s="1135"/>
      <c r="OCU165" s="1135"/>
      <c r="OCV165" s="1135"/>
      <c r="OCW165" s="1135"/>
      <c r="OCX165" s="1135"/>
      <c r="OCY165" s="1135"/>
      <c r="OCZ165" s="1135"/>
      <c r="ODA165" s="1135"/>
      <c r="ODB165" s="1135"/>
      <c r="ODC165" s="1135"/>
      <c r="ODD165" s="1135"/>
      <c r="ODE165" s="1135"/>
      <c r="ODF165" s="1135"/>
      <c r="ODG165" s="1135"/>
      <c r="ODH165" s="1135"/>
      <c r="ODI165" s="1135"/>
      <c r="ODJ165" s="1135"/>
      <c r="ODK165" s="1135"/>
      <c r="ODL165" s="1135"/>
      <c r="ODM165" s="1135"/>
      <c r="ODN165" s="1135"/>
      <c r="ODO165" s="1135"/>
      <c r="ODP165" s="1135"/>
      <c r="ODQ165" s="1135"/>
      <c r="ODR165" s="1135"/>
      <c r="ODS165" s="1135"/>
      <c r="ODT165" s="1135"/>
      <c r="ODU165" s="1135"/>
      <c r="ODV165" s="1135"/>
      <c r="ODW165" s="1135"/>
      <c r="ODX165" s="1135"/>
      <c r="ODY165" s="1135"/>
      <c r="ODZ165" s="1135"/>
      <c r="OEA165" s="1135"/>
      <c r="OEB165" s="1135"/>
      <c r="OEC165" s="1135"/>
      <c r="OED165" s="1135"/>
      <c r="OEE165" s="1135"/>
      <c r="OEF165" s="1135"/>
      <c r="OEG165" s="1135"/>
      <c r="OEH165" s="1135"/>
      <c r="OEI165" s="1135"/>
      <c r="OEJ165" s="1135"/>
      <c r="OEK165" s="1135"/>
      <c r="OEL165" s="1135"/>
      <c r="OEM165" s="1135"/>
      <c r="OEN165" s="1135"/>
      <c r="OEO165" s="1135"/>
      <c r="OEP165" s="1135"/>
      <c r="OEQ165" s="1135"/>
      <c r="OER165" s="1135"/>
      <c r="OES165" s="1135"/>
      <c r="OET165" s="1135"/>
      <c r="OEU165" s="1135"/>
      <c r="OEV165" s="1135"/>
      <c r="OEW165" s="1135"/>
      <c r="OEX165" s="1135"/>
      <c r="OEY165" s="1135"/>
      <c r="OEZ165" s="1135"/>
      <c r="OFA165" s="1135"/>
      <c r="OFB165" s="1135"/>
      <c r="OFC165" s="1135"/>
      <c r="OFD165" s="1135"/>
      <c r="OFE165" s="1135"/>
      <c r="OFF165" s="1135"/>
      <c r="OFG165" s="1135"/>
      <c r="OFH165" s="1135"/>
      <c r="OFI165" s="1135"/>
      <c r="OFJ165" s="1135"/>
      <c r="OFK165" s="1135"/>
      <c r="OFL165" s="1135"/>
      <c r="OFM165" s="1135"/>
      <c r="OFN165" s="1135"/>
      <c r="OFO165" s="1135"/>
      <c r="OFP165" s="1135"/>
      <c r="OFQ165" s="1135"/>
      <c r="OFR165" s="1135"/>
      <c r="OFS165" s="1135"/>
      <c r="OFT165" s="1135"/>
      <c r="OFU165" s="1135"/>
      <c r="OFV165" s="1135"/>
      <c r="OFW165" s="1135"/>
      <c r="OFX165" s="1135"/>
      <c r="OFY165" s="1135"/>
      <c r="OFZ165" s="1135"/>
      <c r="OGA165" s="1135"/>
      <c r="OGB165" s="1135"/>
      <c r="OGC165" s="1135"/>
      <c r="OGD165" s="1135"/>
      <c r="OGE165" s="1135"/>
      <c r="OGF165" s="1135"/>
      <c r="OGG165" s="1135"/>
      <c r="OGH165" s="1135"/>
      <c r="OGI165" s="1135"/>
      <c r="OGJ165" s="1135"/>
      <c r="OGK165" s="1135"/>
      <c r="OGL165" s="1135"/>
      <c r="OGM165" s="1135"/>
      <c r="OGN165" s="1135"/>
      <c r="OGO165" s="1135"/>
      <c r="OGP165" s="1135"/>
      <c r="OGQ165" s="1135"/>
      <c r="OGR165" s="1135"/>
      <c r="OGS165" s="1135"/>
      <c r="OGT165" s="1135"/>
      <c r="OGU165" s="1135"/>
      <c r="OGV165" s="1135"/>
      <c r="OGW165" s="1135"/>
      <c r="OGX165" s="1135"/>
      <c r="OGY165" s="1135"/>
      <c r="OGZ165" s="1135"/>
      <c r="OHA165" s="1135"/>
      <c r="OHB165" s="1135"/>
      <c r="OHC165" s="1135"/>
      <c r="OHD165" s="1135"/>
      <c r="OHE165" s="1135"/>
      <c r="OHF165" s="1135"/>
      <c r="OHG165" s="1135"/>
      <c r="OHH165" s="1135"/>
      <c r="OHI165" s="1135"/>
      <c r="OHJ165" s="1135"/>
      <c r="OHK165" s="1135"/>
      <c r="OHL165" s="1135"/>
      <c r="OHM165" s="1135"/>
      <c r="OHN165" s="1135"/>
      <c r="OHO165" s="1135"/>
      <c r="OHP165" s="1135"/>
      <c r="OHQ165" s="1135"/>
      <c r="OHR165" s="1135"/>
      <c r="OHS165" s="1135"/>
      <c r="OHT165" s="1135"/>
      <c r="OHU165" s="1135"/>
      <c r="OHV165" s="1135"/>
      <c r="OHW165" s="1135"/>
      <c r="OHX165" s="1135"/>
      <c r="OHY165" s="1135"/>
      <c r="OHZ165" s="1135"/>
      <c r="OIA165" s="1135"/>
      <c r="OIB165" s="1135"/>
      <c r="OIC165" s="1135"/>
      <c r="OID165" s="1135"/>
      <c r="OIE165" s="1135"/>
      <c r="OIF165" s="1135"/>
      <c r="OIG165" s="1135"/>
      <c r="OIH165" s="1135"/>
      <c r="OII165" s="1135"/>
      <c r="OIJ165" s="1135"/>
      <c r="OIK165" s="1135"/>
      <c r="OIL165" s="1135"/>
      <c r="OIM165" s="1135"/>
      <c r="OIN165" s="1135"/>
      <c r="OIO165" s="1135"/>
      <c r="OIP165" s="1135"/>
      <c r="OIQ165" s="1135"/>
      <c r="OIR165" s="1135"/>
      <c r="OIS165" s="1135"/>
      <c r="OIT165" s="1135"/>
      <c r="OIU165" s="1135"/>
      <c r="OIV165" s="1135"/>
      <c r="OIW165" s="1135"/>
      <c r="OIX165" s="1135"/>
      <c r="OIY165" s="1135"/>
      <c r="OIZ165" s="1135"/>
      <c r="OJA165" s="1135"/>
      <c r="OJB165" s="1135"/>
      <c r="OJC165" s="1135"/>
      <c r="OJD165" s="1135"/>
      <c r="OJE165" s="1135"/>
      <c r="OJF165" s="1135"/>
      <c r="OJG165" s="1135"/>
      <c r="OJH165" s="1135"/>
      <c r="OJI165" s="1135"/>
      <c r="OJJ165" s="1135"/>
      <c r="OJK165" s="1135"/>
      <c r="OJL165" s="1135"/>
      <c r="OJM165" s="1135"/>
      <c r="OJN165" s="1135"/>
      <c r="OJO165" s="1135"/>
      <c r="OJP165" s="1135"/>
      <c r="OJQ165" s="1135"/>
      <c r="OJR165" s="1135"/>
      <c r="OJS165" s="1135"/>
      <c r="OJT165" s="1135"/>
      <c r="OJU165" s="1135"/>
      <c r="OJV165" s="1135"/>
      <c r="OJW165" s="1135"/>
      <c r="OJX165" s="1135"/>
      <c r="OJY165" s="1135"/>
      <c r="OJZ165" s="1135"/>
      <c r="OKA165" s="1135"/>
      <c r="OKB165" s="1135"/>
      <c r="OKC165" s="1135"/>
      <c r="OKD165" s="1135"/>
      <c r="OKE165" s="1135"/>
      <c r="OKF165" s="1135"/>
      <c r="OKG165" s="1135"/>
      <c r="OKH165" s="1135"/>
      <c r="OKI165" s="1135"/>
      <c r="OKJ165" s="1135"/>
      <c r="OKK165" s="1135"/>
      <c r="OKL165" s="1135"/>
      <c r="OKM165" s="1135"/>
      <c r="OKN165" s="1135"/>
      <c r="OKO165" s="1135"/>
      <c r="OKP165" s="1135"/>
      <c r="OKQ165" s="1135"/>
      <c r="OKR165" s="1135"/>
      <c r="OKS165" s="1135"/>
      <c r="OKT165" s="1135"/>
      <c r="OKU165" s="1135"/>
      <c r="OKV165" s="1135"/>
      <c r="OKW165" s="1135"/>
      <c r="OKX165" s="1135"/>
      <c r="OKY165" s="1135"/>
      <c r="OKZ165" s="1135"/>
      <c r="OLA165" s="1135"/>
      <c r="OLB165" s="1135"/>
      <c r="OLC165" s="1135"/>
      <c r="OLD165" s="1135"/>
      <c r="OLE165" s="1135"/>
      <c r="OLF165" s="1135"/>
      <c r="OLG165" s="1135"/>
      <c r="OLH165" s="1135"/>
      <c r="OLI165" s="1135"/>
      <c r="OLJ165" s="1135"/>
      <c r="OLK165" s="1135"/>
      <c r="OLL165" s="1135"/>
      <c r="OLM165" s="1135"/>
      <c r="OLN165" s="1135"/>
      <c r="OLO165" s="1135"/>
      <c r="OLP165" s="1135"/>
      <c r="OLQ165" s="1135"/>
      <c r="OLR165" s="1135"/>
      <c r="OLS165" s="1135"/>
      <c r="OLT165" s="1135"/>
      <c r="OLU165" s="1135"/>
      <c r="OLV165" s="1135"/>
      <c r="OLW165" s="1135"/>
      <c r="OLX165" s="1135"/>
      <c r="OLY165" s="1135"/>
      <c r="OLZ165" s="1135"/>
      <c r="OMA165" s="1135"/>
      <c r="OMB165" s="1135"/>
      <c r="OMC165" s="1135"/>
      <c r="OMD165" s="1135"/>
      <c r="OME165" s="1135"/>
      <c r="OMF165" s="1135"/>
      <c r="OMG165" s="1135"/>
      <c r="OMH165" s="1135"/>
      <c r="OMI165" s="1135"/>
      <c r="OMJ165" s="1135"/>
      <c r="OMK165" s="1135"/>
      <c r="OML165" s="1135"/>
      <c r="OMM165" s="1135"/>
      <c r="OMN165" s="1135"/>
      <c r="OMO165" s="1135"/>
      <c r="OMP165" s="1135"/>
      <c r="OMQ165" s="1135"/>
      <c r="OMR165" s="1135"/>
      <c r="OMS165" s="1135"/>
      <c r="OMT165" s="1135"/>
      <c r="OMU165" s="1135"/>
      <c r="OMV165" s="1135"/>
      <c r="OMW165" s="1135"/>
      <c r="OMX165" s="1135"/>
      <c r="OMY165" s="1135"/>
      <c r="OMZ165" s="1135"/>
      <c r="ONA165" s="1135"/>
      <c r="ONB165" s="1135"/>
      <c r="ONC165" s="1135"/>
      <c r="OND165" s="1135"/>
      <c r="ONE165" s="1135"/>
      <c r="ONF165" s="1135"/>
      <c r="ONG165" s="1135"/>
      <c r="ONH165" s="1135"/>
      <c r="ONI165" s="1135"/>
      <c r="ONJ165" s="1135"/>
      <c r="ONK165" s="1135"/>
      <c r="ONL165" s="1135"/>
      <c r="ONM165" s="1135"/>
      <c r="ONN165" s="1135"/>
      <c r="ONO165" s="1135"/>
      <c r="ONP165" s="1135"/>
      <c r="ONQ165" s="1135"/>
      <c r="ONR165" s="1135"/>
      <c r="ONS165" s="1135"/>
      <c r="ONT165" s="1135"/>
      <c r="ONU165" s="1135"/>
      <c r="ONV165" s="1135"/>
      <c r="ONW165" s="1135"/>
      <c r="ONX165" s="1135"/>
      <c r="ONY165" s="1135"/>
      <c r="ONZ165" s="1135"/>
      <c r="OOA165" s="1135"/>
      <c r="OOB165" s="1135"/>
      <c r="OOC165" s="1135"/>
      <c r="OOD165" s="1135"/>
      <c r="OOE165" s="1135"/>
      <c r="OOF165" s="1135"/>
      <c r="OOG165" s="1135"/>
      <c r="OOH165" s="1135"/>
      <c r="OOI165" s="1135"/>
      <c r="OOJ165" s="1135"/>
      <c r="OOK165" s="1135"/>
      <c r="OOL165" s="1135"/>
      <c r="OOM165" s="1135"/>
      <c r="OON165" s="1135"/>
      <c r="OOO165" s="1135"/>
      <c r="OOP165" s="1135"/>
      <c r="OOQ165" s="1135"/>
      <c r="OOR165" s="1135"/>
      <c r="OOS165" s="1135"/>
      <c r="OOT165" s="1135"/>
      <c r="OOU165" s="1135"/>
      <c r="OOV165" s="1135"/>
      <c r="OOW165" s="1135"/>
      <c r="OOX165" s="1135"/>
      <c r="OOY165" s="1135"/>
      <c r="OOZ165" s="1135"/>
      <c r="OPA165" s="1135"/>
      <c r="OPB165" s="1135"/>
      <c r="OPC165" s="1135"/>
      <c r="OPD165" s="1135"/>
      <c r="OPE165" s="1135"/>
      <c r="OPF165" s="1135"/>
      <c r="OPG165" s="1135"/>
      <c r="OPH165" s="1135"/>
      <c r="OPI165" s="1135"/>
      <c r="OPJ165" s="1135"/>
      <c r="OPK165" s="1135"/>
      <c r="OPL165" s="1135"/>
      <c r="OPM165" s="1135"/>
      <c r="OPN165" s="1135"/>
      <c r="OPO165" s="1135"/>
      <c r="OPP165" s="1135"/>
      <c r="OPQ165" s="1135"/>
      <c r="OPR165" s="1135"/>
      <c r="OPS165" s="1135"/>
      <c r="OPT165" s="1135"/>
      <c r="OPU165" s="1135"/>
      <c r="OPV165" s="1135"/>
      <c r="OPW165" s="1135"/>
      <c r="OPX165" s="1135"/>
      <c r="OPY165" s="1135"/>
      <c r="OPZ165" s="1135"/>
      <c r="OQA165" s="1135"/>
      <c r="OQB165" s="1135"/>
      <c r="OQC165" s="1135"/>
      <c r="OQD165" s="1135"/>
      <c r="OQE165" s="1135"/>
      <c r="OQF165" s="1135"/>
      <c r="OQG165" s="1135"/>
      <c r="OQH165" s="1135"/>
      <c r="OQI165" s="1135"/>
      <c r="OQJ165" s="1135"/>
      <c r="OQK165" s="1135"/>
      <c r="OQL165" s="1135"/>
      <c r="OQM165" s="1135"/>
      <c r="OQN165" s="1135"/>
      <c r="OQO165" s="1135"/>
      <c r="OQP165" s="1135"/>
      <c r="OQQ165" s="1135"/>
      <c r="OQR165" s="1135"/>
      <c r="OQS165" s="1135"/>
      <c r="OQT165" s="1135"/>
      <c r="OQU165" s="1135"/>
      <c r="OQV165" s="1135"/>
      <c r="OQW165" s="1135"/>
      <c r="OQX165" s="1135"/>
      <c r="OQY165" s="1135"/>
      <c r="OQZ165" s="1135"/>
      <c r="ORA165" s="1135"/>
      <c r="ORB165" s="1135"/>
      <c r="ORC165" s="1135"/>
      <c r="ORD165" s="1135"/>
      <c r="ORE165" s="1135"/>
      <c r="ORF165" s="1135"/>
      <c r="ORG165" s="1135"/>
      <c r="ORH165" s="1135"/>
      <c r="ORI165" s="1135"/>
      <c r="ORJ165" s="1135"/>
      <c r="ORK165" s="1135"/>
      <c r="ORL165" s="1135"/>
      <c r="ORM165" s="1135"/>
      <c r="ORN165" s="1135"/>
      <c r="ORO165" s="1135"/>
      <c r="ORP165" s="1135"/>
      <c r="ORQ165" s="1135"/>
      <c r="ORR165" s="1135"/>
      <c r="ORS165" s="1135"/>
      <c r="ORT165" s="1135"/>
      <c r="ORU165" s="1135"/>
      <c r="ORV165" s="1135"/>
      <c r="ORW165" s="1135"/>
      <c r="ORX165" s="1135"/>
      <c r="ORY165" s="1135"/>
      <c r="ORZ165" s="1135"/>
      <c r="OSA165" s="1135"/>
      <c r="OSB165" s="1135"/>
      <c r="OSC165" s="1135"/>
      <c r="OSD165" s="1135"/>
      <c r="OSE165" s="1135"/>
      <c r="OSF165" s="1135"/>
      <c r="OSG165" s="1135"/>
      <c r="OSH165" s="1135"/>
      <c r="OSI165" s="1135"/>
      <c r="OSJ165" s="1135"/>
      <c r="OSK165" s="1135"/>
      <c r="OSL165" s="1135"/>
      <c r="OSM165" s="1135"/>
      <c r="OSN165" s="1135"/>
      <c r="OSO165" s="1135"/>
      <c r="OSP165" s="1135"/>
      <c r="OSQ165" s="1135"/>
      <c r="OSR165" s="1135"/>
      <c r="OSS165" s="1135"/>
      <c r="OST165" s="1135"/>
      <c r="OSU165" s="1135"/>
      <c r="OSV165" s="1135"/>
      <c r="OSW165" s="1135"/>
      <c r="OSX165" s="1135"/>
      <c r="OSY165" s="1135"/>
      <c r="OSZ165" s="1135"/>
      <c r="OTA165" s="1135"/>
      <c r="OTB165" s="1135"/>
      <c r="OTC165" s="1135"/>
      <c r="OTD165" s="1135"/>
      <c r="OTE165" s="1135"/>
      <c r="OTF165" s="1135"/>
      <c r="OTG165" s="1135"/>
      <c r="OTH165" s="1135"/>
      <c r="OTI165" s="1135"/>
      <c r="OTJ165" s="1135"/>
      <c r="OTK165" s="1135"/>
      <c r="OTL165" s="1135"/>
      <c r="OTM165" s="1135"/>
      <c r="OTN165" s="1135"/>
      <c r="OTO165" s="1135"/>
      <c r="OTP165" s="1135"/>
      <c r="OTQ165" s="1135"/>
      <c r="OTR165" s="1135"/>
      <c r="OTS165" s="1135"/>
      <c r="OTT165" s="1135"/>
      <c r="OTU165" s="1135"/>
      <c r="OTV165" s="1135"/>
      <c r="OTW165" s="1135"/>
      <c r="OTX165" s="1135"/>
      <c r="OTY165" s="1135"/>
      <c r="OTZ165" s="1135"/>
      <c r="OUA165" s="1135"/>
      <c r="OUB165" s="1135"/>
      <c r="OUC165" s="1135"/>
      <c r="OUD165" s="1135"/>
      <c r="OUE165" s="1135"/>
      <c r="OUF165" s="1135"/>
      <c r="OUG165" s="1135"/>
      <c r="OUH165" s="1135"/>
      <c r="OUI165" s="1135"/>
      <c r="OUJ165" s="1135"/>
      <c r="OUK165" s="1135"/>
      <c r="OUL165" s="1135"/>
      <c r="OUM165" s="1135"/>
      <c r="OUN165" s="1135"/>
      <c r="OUO165" s="1135"/>
      <c r="OUP165" s="1135"/>
      <c r="OUQ165" s="1135"/>
      <c r="OUR165" s="1135"/>
      <c r="OUS165" s="1135"/>
      <c r="OUT165" s="1135"/>
      <c r="OUU165" s="1135"/>
      <c r="OUV165" s="1135"/>
      <c r="OUW165" s="1135"/>
      <c r="OUX165" s="1135"/>
      <c r="OUY165" s="1135"/>
      <c r="OUZ165" s="1135"/>
      <c r="OVA165" s="1135"/>
      <c r="OVB165" s="1135"/>
      <c r="OVC165" s="1135"/>
      <c r="OVD165" s="1135"/>
      <c r="OVE165" s="1135"/>
      <c r="OVF165" s="1135"/>
      <c r="OVG165" s="1135"/>
      <c r="OVH165" s="1135"/>
      <c r="OVI165" s="1135"/>
      <c r="OVJ165" s="1135"/>
      <c r="OVK165" s="1135"/>
      <c r="OVL165" s="1135"/>
      <c r="OVM165" s="1135"/>
      <c r="OVN165" s="1135"/>
      <c r="OVO165" s="1135"/>
      <c r="OVP165" s="1135"/>
      <c r="OVQ165" s="1135"/>
      <c r="OVR165" s="1135"/>
      <c r="OVS165" s="1135"/>
      <c r="OVT165" s="1135"/>
      <c r="OVU165" s="1135"/>
      <c r="OVV165" s="1135"/>
      <c r="OVW165" s="1135"/>
      <c r="OVX165" s="1135"/>
      <c r="OVY165" s="1135"/>
      <c r="OVZ165" s="1135"/>
      <c r="OWA165" s="1135"/>
      <c r="OWB165" s="1135"/>
      <c r="OWC165" s="1135"/>
      <c r="OWD165" s="1135"/>
      <c r="OWE165" s="1135"/>
      <c r="OWF165" s="1135"/>
      <c r="OWG165" s="1135"/>
      <c r="OWH165" s="1135"/>
      <c r="OWI165" s="1135"/>
      <c r="OWJ165" s="1135"/>
      <c r="OWK165" s="1135"/>
      <c r="OWL165" s="1135"/>
      <c r="OWM165" s="1135"/>
      <c r="OWN165" s="1135"/>
      <c r="OWO165" s="1135"/>
      <c r="OWP165" s="1135"/>
      <c r="OWQ165" s="1135"/>
      <c r="OWR165" s="1135"/>
      <c r="OWS165" s="1135"/>
      <c r="OWT165" s="1135"/>
      <c r="OWU165" s="1135"/>
      <c r="OWV165" s="1135"/>
      <c r="OWW165" s="1135"/>
      <c r="OWX165" s="1135"/>
      <c r="OWY165" s="1135"/>
      <c r="OWZ165" s="1135"/>
      <c r="OXA165" s="1135"/>
      <c r="OXB165" s="1135"/>
      <c r="OXC165" s="1135"/>
      <c r="OXD165" s="1135"/>
      <c r="OXE165" s="1135"/>
      <c r="OXF165" s="1135"/>
      <c r="OXG165" s="1135"/>
      <c r="OXH165" s="1135"/>
      <c r="OXI165" s="1135"/>
      <c r="OXJ165" s="1135"/>
      <c r="OXK165" s="1135"/>
      <c r="OXL165" s="1135"/>
      <c r="OXM165" s="1135"/>
      <c r="OXN165" s="1135"/>
      <c r="OXO165" s="1135"/>
      <c r="OXP165" s="1135"/>
      <c r="OXQ165" s="1135"/>
      <c r="OXR165" s="1135"/>
      <c r="OXS165" s="1135"/>
      <c r="OXT165" s="1135"/>
      <c r="OXU165" s="1135"/>
      <c r="OXV165" s="1135"/>
      <c r="OXW165" s="1135"/>
      <c r="OXX165" s="1135"/>
      <c r="OXY165" s="1135"/>
      <c r="OXZ165" s="1135"/>
      <c r="OYA165" s="1135"/>
      <c r="OYB165" s="1135"/>
      <c r="OYC165" s="1135"/>
      <c r="OYD165" s="1135"/>
      <c r="OYE165" s="1135"/>
      <c r="OYF165" s="1135"/>
      <c r="OYG165" s="1135"/>
      <c r="OYH165" s="1135"/>
      <c r="OYI165" s="1135"/>
      <c r="OYJ165" s="1135"/>
      <c r="OYK165" s="1135"/>
      <c r="OYL165" s="1135"/>
      <c r="OYM165" s="1135"/>
      <c r="OYN165" s="1135"/>
      <c r="OYO165" s="1135"/>
      <c r="OYP165" s="1135"/>
      <c r="OYQ165" s="1135"/>
      <c r="OYR165" s="1135"/>
      <c r="OYS165" s="1135"/>
      <c r="OYT165" s="1135"/>
      <c r="OYU165" s="1135"/>
      <c r="OYV165" s="1135"/>
      <c r="OYW165" s="1135"/>
      <c r="OYX165" s="1135"/>
      <c r="OYY165" s="1135"/>
      <c r="OYZ165" s="1135"/>
      <c r="OZA165" s="1135"/>
      <c r="OZB165" s="1135"/>
      <c r="OZC165" s="1135"/>
      <c r="OZD165" s="1135"/>
      <c r="OZE165" s="1135"/>
      <c r="OZF165" s="1135"/>
      <c r="OZG165" s="1135"/>
      <c r="OZH165" s="1135"/>
      <c r="OZI165" s="1135"/>
      <c r="OZJ165" s="1135"/>
      <c r="OZK165" s="1135"/>
      <c r="OZL165" s="1135"/>
      <c r="OZM165" s="1135"/>
      <c r="OZN165" s="1135"/>
      <c r="OZO165" s="1135"/>
      <c r="OZP165" s="1135"/>
      <c r="OZQ165" s="1135"/>
      <c r="OZR165" s="1135"/>
      <c r="OZS165" s="1135"/>
      <c r="OZT165" s="1135"/>
      <c r="OZU165" s="1135"/>
      <c r="OZV165" s="1135"/>
      <c r="OZW165" s="1135"/>
      <c r="OZX165" s="1135"/>
      <c r="OZY165" s="1135"/>
      <c r="OZZ165" s="1135"/>
      <c r="PAA165" s="1135"/>
      <c r="PAB165" s="1135"/>
      <c r="PAC165" s="1135"/>
      <c r="PAD165" s="1135"/>
      <c r="PAE165" s="1135"/>
      <c r="PAF165" s="1135"/>
      <c r="PAG165" s="1135"/>
      <c r="PAH165" s="1135"/>
      <c r="PAI165" s="1135"/>
      <c r="PAJ165" s="1135"/>
      <c r="PAK165" s="1135"/>
      <c r="PAL165" s="1135"/>
      <c r="PAM165" s="1135"/>
      <c r="PAN165" s="1135"/>
      <c r="PAO165" s="1135"/>
      <c r="PAP165" s="1135"/>
      <c r="PAQ165" s="1135"/>
      <c r="PAR165" s="1135"/>
      <c r="PAS165" s="1135"/>
      <c r="PAT165" s="1135"/>
      <c r="PAU165" s="1135"/>
      <c r="PAV165" s="1135"/>
      <c r="PAW165" s="1135"/>
      <c r="PAX165" s="1135"/>
      <c r="PAY165" s="1135"/>
      <c r="PAZ165" s="1135"/>
      <c r="PBA165" s="1135"/>
      <c r="PBB165" s="1135"/>
      <c r="PBC165" s="1135"/>
      <c r="PBD165" s="1135"/>
      <c r="PBE165" s="1135"/>
      <c r="PBF165" s="1135"/>
      <c r="PBG165" s="1135"/>
      <c r="PBH165" s="1135"/>
      <c r="PBI165" s="1135"/>
      <c r="PBJ165" s="1135"/>
      <c r="PBK165" s="1135"/>
      <c r="PBL165" s="1135"/>
      <c r="PBM165" s="1135"/>
      <c r="PBN165" s="1135"/>
      <c r="PBO165" s="1135"/>
      <c r="PBP165" s="1135"/>
      <c r="PBQ165" s="1135"/>
      <c r="PBR165" s="1135"/>
      <c r="PBS165" s="1135"/>
      <c r="PBT165" s="1135"/>
      <c r="PBU165" s="1135"/>
      <c r="PBV165" s="1135"/>
      <c r="PBW165" s="1135"/>
      <c r="PBX165" s="1135"/>
      <c r="PBY165" s="1135"/>
      <c r="PBZ165" s="1135"/>
      <c r="PCA165" s="1135"/>
      <c r="PCB165" s="1135"/>
      <c r="PCC165" s="1135"/>
      <c r="PCD165" s="1135"/>
      <c r="PCE165" s="1135"/>
      <c r="PCF165" s="1135"/>
      <c r="PCG165" s="1135"/>
      <c r="PCH165" s="1135"/>
      <c r="PCI165" s="1135"/>
      <c r="PCJ165" s="1135"/>
      <c r="PCK165" s="1135"/>
      <c r="PCL165" s="1135"/>
      <c r="PCM165" s="1135"/>
      <c r="PCN165" s="1135"/>
      <c r="PCO165" s="1135"/>
      <c r="PCP165" s="1135"/>
      <c r="PCQ165" s="1135"/>
      <c r="PCR165" s="1135"/>
      <c r="PCS165" s="1135"/>
      <c r="PCT165" s="1135"/>
      <c r="PCU165" s="1135"/>
      <c r="PCV165" s="1135"/>
      <c r="PCW165" s="1135"/>
      <c r="PCX165" s="1135"/>
      <c r="PCY165" s="1135"/>
      <c r="PCZ165" s="1135"/>
      <c r="PDA165" s="1135"/>
      <c r="PDB165" s="1135"/>
      <c r="PDC165" s="1135"/>
      <c r="PDD165" s="1135"/>
      <c r="PDE165" s="1135"/>
      <c r="PDF165" s="1135"/>
      <c r="PDG165" s="1135"/>
      <c r="PDH165" s="1135"/>
      <c r="PDI165" s="1135"/>
      <c r="PDJ165" s="1135"/>
      <c r="PDK165" s="1135"/>
      <c r="PDL165" s="1135"/>
      <c r="PDM165" s="1135"/>
      <c r="PDN165" s="1135"/>
      <c r="PDO165" s="1135"/>
      <c r="PDP165" s="1135"/>
      <c r="PDQ165" s="1135"/>
      <c r="PDR165" s="1135"/>
      <c r="PDS165" s="1135"/>
      <c r="PDT165" s="1135"/>
      <c r="PDU165" s="1135"/>
      <c r="PDV165" s="1135"/>
      <c r="PDW165" s="1135"/>
      <c r="PDX165" s="1135"/>
      <c r="PDY165" s="1135"/>
      <c r="PDZ165" s="1135"/>
      <c r="PEA165" s="1135"/>
      <c r="PEB165" s="1135"/>
      <c r="PEC165" s="1135"/>
      <c r="PED165" s="1135"/>
      <c r="PEE165" s="1135"/>
      <c r="PEF165" s="1135"/>
      <c r="PEG165" s="1135"/>
      <c r="PEH165" s="1135"/>
      <c r="PEI165" s="1135"/>
      <c r="PEJ165" s="1135"/>
      <c r="PEK165" s="1135"/>
      <c r="PEL165" s="1135"/>
      <c r="PEM165" s="1135"/>
      <c r="PEN165" s="1135"/>
      <c r="PEO165" s="1135"/>
      <c r="PEP165" s="1135"/>
      <c r="PEQ165" s="1135"/>
      <c r="PER165" s="1135"/>
      <c r="PES165" s="1135"/>
      <c r="PET165" s="1135"/>
      <c r="PEU165" s="1135"/>
      <c r="PEV165" s="1135"/>
      <c r="PEW165" s="1135"/>
      <c r="PEX165" s="1135"/>
      <c r="PEY165" s="1135"/>
      <c r="PEZ165" s="1135"/>
      <c r="PFA165" s="1135"/>
      <c r="PFB165" s="1135"/>
      <c r="PFC165" s="1135"/>
      <c r="PFD165" s="1135"/>
      <c r="PFE165" s="1135"/>
      <c r="PFF165" s="1135"/>
      <c r="PFG165" s="1135"/>
      <c r="PFH165" s="1135"/>
      <c r="PFI165" s="1135"/>
      <c r="PFJ165" s="1135"/>
      <c r="PFK165" s="1135"/>
      <c r="PFL165" s="1135"/>
      <c r="PFM165" s="1135"/>
      <c r="PFN165" s="1135"/>
      <c r="PFO165" s="1135"/>
      <c r="PFP165" s="1135"/>
      <c r="PFQ165" s="1135"/>
      <c r="PFR165" s="1135"/>
      <c r="PFS165" s="1135"/>
      <c r="PFT165" s="1135"/>
      <c r="PFU165" s="1135"/>
      <c r="PFV165" s="1135"/>
      <c r="PFW165" s="1135"/>
      <c r="PFX165" s="1135"/>
      <c r="PFY165" s="1135"/>
      <c r="PFZ165" s="1135"/>
      <c r="PGA165" s="1135"/>
      <c r="PGB165" s="1135"/>
      <c r="PGC165" s="1135"/>
      <c r="PGD165" s="1135"/>
      <c r="PGE165" s="1135"/>
      <c r="PGF165" s="1135"/>
      <c r="PGG165" s="1135"/>
      <c r="PGH165" s="1135"/>
      <c r="PGI165" s="1135"/>
      <c r="PGJ165" s="1135"/>
      <c r="PGK165" s="1135"/>
      <c r="PGL165" s="1135"/>
      <c r="PGM165" s="1135"/>
      <c r="PGN165" s="1135"/>
      <c r="PGO165" s="1135"/>
      <c r="PGP165" s="1135"/>
      <c r="PGQ165" s="1135"/>
      <c r="PGR165" s="1135"/>
      <c r="PGS165" s="1135"/>
      <c r="PGT165" s="1135"/>
      <c r="PGU165" s="1135"/>
      <c r="PGV165" s="1135"/>
      <c r="PGW165" s="1135"/>
      <c r="PGX165" s="1135"/>
      <c r="PGY165" s="1135"/>
      <c r="PGZ165" s="1135"/>
      <c r="PHA165" s="1135"/>
      <c r="PHB165" s="1135"/>
      <c r="PHC165" s="1135"/>
      <c r="PHD165" s="1135"/>
      <c r="PHE165" s="1135"/>
      <c r="PHF165" s="1135"/>
      <c r="PHG165" s="1135"/>
      <c r="PHH165" s="1135"/>
      <c r="PHI165" s="1135"/>
      <c r="PHJ165" s="1135"/>
      <c r="PHK165" s="1135"/>
      <c r="PHL165" s="1135"/>
      <c r="PHM165" s="1135"/>
      <c r="PHN165" s="1135"/>
      <c r="PHO165" s="1135"/>
      <c r="PHP165" s="1135"/>
      <c r="PHQ165" s="1135"/>
      <c r="PHR165" s="1135"/>
      <c r="PHS165" s="1135"/>
      <c r="PHT165" s="1135"/>
      <c r="PHU165" s="1135"/>
      <c r="PHV165" s="1135"/>
      <c r="PHW165" s="1135"/>
      <c r="PHX165" s="1135"/>
      <c r="PHY165" s="1135"/>
      <c r="PHZ165" s="1135"/>
      <c r="PIA165" s="1135"/>
      <c r="PIB165" s="1135"/>
      <c r="PIC165" s="1135"/>
      <c r="PID165" s="1135"/>
      <c r="PIE165" s="1135"/>
      <c r="PIF165" s="1135"/>
      <c r="PIG165" s="1135"/>
      <c r="PIH165" s="1135"/>
      <c r="PII165" s="1135"/>
      <c r="PIJ165" s="1135"/>
      <c r="PIK165" s="1135"/>
      <c r="PIL165" s="1135"/>
      <c r="PIM165" s="1135"/>
      <c r="PIN165" s="1135"/>
      <c r="PIO165" s="1135"/>
      <c r="PIP165" s="1135"/>
      <c r="PIQ165" s="1135"/>
      <c r="PIR165" s="1135"/>
      <c r="PIS165" s="1135"/>
      <c r="PIT165" s="1135"/>
      <c r="PIU165" s="1135"/>
      <c r="PIV165" s="1135"/>
      <c r="PIW165" s="1135"/>
      <c r="PIX165" s="1135"/>
      <c r="PIY165" s="1135"/>
      <c r="PIZ165" s="1135"/>
      <c r="PJA165" s="1135"/>
      <c r="PJB165" s="1135"/>
      <c r="PJC165" s="1135"/>
      <c r="PJD165" s="1135"/>
      <c r="PJE165" s="1135"/>
      <c r="PJF165" s="1135"/>
      <c r="PJG165" s="1135"/>
      <c r="PJH165" s="1135"/>
      <c r="PJI165" s="1135"/>
      <c r="PJJ165" s="1135"/>
      <c r="PJK165" s="1135"/>
      <c r="PJL165" s="1135"/>
      <c r="PJM165" s="1135"/>
      <c r="PJN165" s="1135"/>
      <c r="PJO165" s="1135"/>
      <c r="PJP165" s="1135"/>
      <c r="PJQ165" s="1135"/>
      <c r="PJR165" s="1135"/>
      <c r="PJS165" s="1135"/>
      <c r="PJT165" s="1135"/>
      <c r="PJU165" s="1135"/>
      <c r="PJV165" s="1135"/>
      <c r="PJW165" s="1135"/>
      <c r="PJX165" s="1135"/>
      <c r="PJY165" s="1135"/>
      <c r="PJZ165" s="1135"/>
      <c r="PKA165" s="1135"/>
      <c r="PKB165" s="1135"/>
      <c r="PKC165" s="1135"/>
      <c r="PKD165" s="1135"/>
      <c r="PKE165" s="1135"/>
      <c r="PKF165" s="1135"/>
      <c r="PKG165" s="1135"/>
      <c r="PKH165" s="1135"/>
      <c r="PKI165" s="1135"/>
      <c r="PKJ165" s="1135"/>
      <c r="PKK165" s="1135"/>
      <c r="PKL165" s="1135"/>
      <c r="PKM165" s="1135"/>
      <c r="PKN165" s="1135"/>
      <c r="PKO165" s="1135"/>
      <c r="PKP165" s="1135"/>
      <c r="PKQ165" s="1135"/>
      <c r="PKR165" s="1135"/>
      <c r="PKS165" s="1135"/>
      <c r="PKT165" s="1135"/>
      <c r="PKU165" s="1135"/>
      <c r="PKV165" s="1135"/>
      <c r="PKW165" s="1135"/>
      <c r="PKX165" s="1135"/>
      <c r="PKY165" s="1135"/>
      <c r="PKZ165" s="1135"/>
      <c r="PLA165" s="1135"/>
      <c r="PLB165" s="1135"/>
      <c r="PLC165" s="1135"/>
      <c r="PLD165" s="1135"/>
      <c r="PLE165" s="1135"/>
      <c r="PLF165" s="1135"/>
      <c r="PLG165" s="1135"/>
      <c r="PLH165" s="1135"/>
      <c r="PLI165" s="1135"/>
      <c r="PLJ165" s="1135"/>
      <c r="PLK165" s="1135"/>
      <c r="PLL165" s="1135"/>
      <c r="PLM165" s="1135"/>
      <c r="PLN165" s="1135"/>
      <c r="PLO165" s="1135"/>
      <c r="PLP165" s="1135"/>
      <c r="PLQ165" s="1135"/>
      <c r="PLR165" s="1135"/>
      <c r="PLS165" s="1135"/>
      <c r="PLT165" s="1135"/>
      <c r="PLU165" s="1135"/>
      <c r="PLV165" s="1135"/>
      <c r="PLW165" s="1135"/>
      <c r="PLX165" s="1135"/>
      <c r="PLY165" s="1135"/>
      <c r="PLZ165" s="1135"/>
      <c r="PMA165" s="1135"/>
      <c r="PMB165" s="1135"/>
      <c r="PMC165" s="1135"/>
      <c r="PMD165" s="1135"/>
      <c r="PME165" s="1135"/>
      <c r="PMF165" s="1135"/>
      <c r="PMG165" s="1135"/>
      <c r="PMH165" s="1135"/>
      <c r="PMI165" s="1135"/>
      <c r="PMJ165" s="1135"/>
      <c r="PMK165" s="1135"/>
      <c r="PML165" s="1135"/>
      <c r="PMM165" s="1135"/>
      <c r="PMN165" s="1135"/>
      <c r="PMO165" s="1135"/>
      <c r="PMP165" s="1135"/>
      <c r="PMQ165" s="1135"/>
      <c r="PMR165" s="1135"/>
      <c r="PMS165" s="1135"/>
      <c r="PMT165" s="1135"/>
      <c r="PMU165" s="1135"/>
      <c r="PMV165" s="1135"/>
      <c r="PMW165" s="1135"/>
      <c r="PMX165" s="1135"/>
      <c r="PMY165" s="1135"/>
      <c r="PMZ165" s="1135"/>
      <c r="PNA165" s="1135"/>
      <c r="PNB165" s="1135"/>
      <c r="PNC165" s="1135"/>
      <c r="PND165" s="1135"/>
      <c r="PNE165" s="1135"/>
      <c r="PNF165" s="1135"/>
      <c r="PNG165" s="1135"/>
      <c r="PNH165" s="1135"/>
      <c r="PNI165" s="1135"/>
      <c r="PNJ165" s="1135"/>
      <c r="PNK165" s="1135"/>
      <c r="PNL165" s="1135"/>
      <c r="PNM165" s="1135"/>
      <c r="PNN165" s="1135"/>
      <c r="PNO165" s="1135"/>
      <c r="PNP165" s="1135"/>
      <c r="PNQ165" s="1135"/>
      <c r="PNR165" s="1135"/>
      <c r="PNS165" s="1135"/>
      <c r="PNT165" s="1135"/>
      <c r="PNU165" s="1135"/>
      <c r="PNV165" s="1135"/>
      <c r="PNW165" s="1135"/>
      <c r="PNX165" s="1135"/>
      <c r="PNY165" s="1135"/>
      <c r="PNZ165" s="1135"/>
      <c r="POA165" s="1135"/>
      <c r="POB165" s="1135"/>
      <c r="POC165" s="1135"/>
      <c r="POD165" s="1135"/>
      <c r="POE165" s="1135"/>
      <c r="POF165" s="1135"/>
      <c r="POG165" s="1135"/>
      <c r="POH165" s="1135"/>
      <c r="POI165" s="1135"/>
      <c r="POJ165" s="1135"/>
      <c r="POK165" s="1135"/>
      <c r="POL165" s="1135"/>
      <c r="POM165" s="1135"/>
      <c r="PON165" s="1135"/>
      <c r="POO165" s="1135"/>
      <c r="POP165" s="1135"/>
      <c r="POQ165" s="1135"/>
      <c r="POR165" s="1135"/>
      <c r="POS165" s="1135"/>
      <c r="POT165" s="1135"/>
      <c r="POU165" s="1135"/>
      <c r="POV165" s="1135"/>
      <c r="POW165" s="1135"/>
      <c r="POX165" s="1135"/>
      <c r="POY165" s="1135"/>
      <c r="POZ165" s="1135"/>
      <c r="PPA165" s="1135"/>
      <c r="PPB165" s="1135"/>
      <c r="PPC165" s="1135"/>
      <c r="PPD165" s="1135"/>
      <c r="PPE165" s="1135"/>
      <c r="PPF165" s="1135"/>
      <c r="PPG165" s="1135"/>
      <c r="PPH165" s="1135"/>
      <c r="PPI165" s="1135"/>
      <c r="PPJ165" s="1135"/>
      <c r="PPK165" s="1135"/>
      <c r="PPL165" s="1135"/>
      <c r="PPM165" s="1135"/>
      <c r="PPN165" s="1135"/>
      <c r="PPO165" s="1135"/>
      <c r="PPP165" s="1135"/>
      <c r="PPQ165" s="1135"/>
      <c r="PPR165" s="1135"/>
      <c r="PPS165" s="1135"/>
      <c r="PPT165" s="1135"/>
      <c r="PPU165" s="1135"/>
      <c r="PPV165" s="1135"/>
      <c r="PPW165" s="1135"/>
      <c r="PPX165" s="1135"/>
      <c r="PPY165" s="1135"/>
      <c r="PPZ165" s="1135"/>
      <c r="PQA165" s="1135"/>
      <c r="PQB165" s="1135"/>
      <c r="PQC165" s="1135"/>
      <c r="PQD165" s="1135"/>
      <c r="PQE165" s="1135"/>
      <c r="PQF165" s="1135"/>
      <c r="PQG165" s="1135"/>
      <c r="PQH165" s="1135"/>
      <c r="PQI165" s="1135"/>
      <c r="PQJ165" s="1135"/>
      <c r="PQK165" s="1135"/>
      <c r="PQL165" s="1135"/>
      <c r="PQM165" s="1135"/>
      <c r="PQN165" s="1135"/>
      <c r="PQO165" s="1135"/>
      <c r="PQP165" s="1135"/>
      <c r="PQQ165" s="1135"/>
      <c r="PQR165" s="1135"/>
      <c r="PQS165" s="1135"/>
      <c r="PQT165" s="1135"/>
      <c r="PQU165" s="1135"/>
      <c r="PQV165" s="1135"/>
      <c r="PQW165" s="1135"/>
      <c r="PQX165" s="1135"/>
      <c r="PQY165" s="1135"/>
      <c r="PQZ165" s="1135"/>
      <c r="PRA165" s="1135"/>
      <c r="PRB165" s="1135"/>
      <c r="PRC165" s="1135"/>
      <c r="PRD165" s="1135"/>
      <c r="PRE165" s="1135"/>
      <c r="PRF165" s="1135"/>
      <c r="PRG165" s="1135"/>
      <c r="PRH165" s="1135"/>
      <c r="PRI165" s="1135"/>
      <c r="PRJ165" s="1135"/>
      <c r="PRK165" s="1135"/>
      <c r="PRL165" s="1135"/>
      <c r="PRM165" s="1135"/>
      <c r="PRN165" s="1135"/>
      <c r="PRO165" s="1135"/>
      <c r="PRP165" s="1135"/>
      <c r="PRQ165" s="1135"/>
      <c r="PRR165" s="1135"/>
      <c r="PRS165" s="1135"/>
      <c r="PRT165" s="1135"/>
      <c r="PRU165" s="1135"/>
      <c r="PRV165" s="1135"/>
      <c r="PRW165" s="1135"/>
      <c r="PRX165" s="1135"/>
      <c r="PRY165" s="1135"/>
      <c r="PRZ165" s="1135"/>
      <c r="PSA165" s="1135"/>
      <c r="PSB165" s="1135"/>
      <c r="PSC165" s="1135"/>
      <c r="PSD165" s="1135"/>
      <c r="PSE165" s="1135"/>
      <c r="PSF165" s="1135"/>
      <c r="PSG165" s="1135"/>
      <c r="PSH165" s="1135"/>
      <c r="PSI165" s="1135"/>
      <c r="PSJ165" s="1135"/>
      <c r="PSK165" s="1135"/>
      <c r="PSL165" s="1135"/>
      <c r="PSM165" s="1135"/>
      <c r="PSN165" s="1135"/>
      <c r="PSO165" s="1135"/>
      <c r="PSP165" s="1135"/>
      <c r="PSQ165" s="1135"/>
      <c r="PSR165" s="1135"/>
      <c r="PSS165" s="1135"/>
      <c r="PST165" s="1135"/>
      <c r="PSU165" s="1135"/>
      <c r="PSV165" s="1135"/>
      <c r="PSW165" s="1135"/>
      <c r="PSX165" s="1135"/>
      <c r="PSY165" s="1135"/>
      <c r="PSZ165" s="1135"/>
      <c r="PTA165" s="1135"/>
      <c r="PTB165" s="1135"/>
      <c r="PTC165" s="1135"/>
      <c r="PTD165" s="1135"/>
      <c r="PTE165" s="1135"/>
      <c r="PTF165" s="1135"/>
      <c r="PTG165" s="1135"/>
      <c r="PTH165" s="1135"/>
      <c r="PTI165" s="1135"/>
      <c r="PTJ165" s="1135"/>
      <c r="PTK165" s="1135"/>
      <c r="PTL165" s="1135"/>
      <c r="PTM165" s="1135"/>
      <c r="PTN165" s="1135"/>
      <c r="PTO165" s="1135"/>
      <c r="PTP165" s="1135"/>
      <c r="PTQ165" s="1135"/>
      <c r="PTR165" s="1135"/>
      <c r="PTS165" s="1135"/>
      <c r="PTT165" s="1135"/>
      <c r="PTU165" s="1135"/>
      <c r="PTV165" s="1135"/>
      <c r="PTW165" s="1135"/>
      <c r="PTX165" s="1135"/>
      <c r="PTY165" s="1135"/>
      <c r="PTZ165" s="1135"/>
      <c r="PUA165" s="1135"/>
      <c r="PUB165" s="1135"/>
      <c r="PUC165" s="1135"/>
      <c r="PUD165" s="1135"/>
      <c r="PUE165" s="1135"/>
      <c r="PUF165" s="1135"/>
      <c r="PUG165" s="1135"/>
      <c r="PUH165" s="1135"/>
      <c r="PUI165" s="1135"/>
      <c r="PUJ165" s="1135"/>
      <c r="PUK165" s="1135"/>
      <c r="PUL165" s="1135"/>
      <c r="PUM165" s="1135"/>
      <c r="PUN165" s="1135"/>
      <c r="PUO165" s="1135"/>
      <c r="PUP165" s="1135"/>
      <c r="PUQ165" s="1135"/>
      <c r="PUR165" s="1135"/>
      <c r="PUS165" s="1135"/>
      <c r="PUT165" s="1135"/>
      <c r="PUU165" s="1135"/>
      <c r="PUV165" s="1135"/>
      <c r="PUW165" s="1135"/>
      <c r="PUX165" s="1135"/>
      <c r="PUY165" s="1135"/>
      <c r="PUZ165" s="1135"/>
      <c r="PVA165" s="1135"/>
      <c r="PVB165" s="1135"/>
      <c r="PVC165" s="1135"/>
      <c r="PVD165" s="1135"/>
      <c r="PVE165" s="1135"/>
      <c r="PVF165" s="1135"/>
      <c r="PVG165" s="1135"/>
      <c r="PVH165" s="1135"/>
      <c r="PVI165" s="1135"/>
      <c r="PVJ165" s="1135"/>
      <c r="PVK165" s="1135"/>
      <c r="PVL165" s="1135"/>
      <c r="PVM165" s="1135"/>
      <c r="PVN165" s="1135"/>
      <c r="PVO165" s="1135"/>
      <c r="PVP165" s="1135"/>
      <c r="PVQ165" s="1135"/>
      <c r="PVR165" s="1135"/>
      <c r="PVS165" s="1135"/>
      <c r="PVT165" s="1135"/>
      <c r="PVU165" s="1135"/>
      <c r="PVV165" s="1135"/>
      <c r="PVW165" s="1135"/>
      <c r="PVX165" s="1135"/>
      <c r="PVY165" s="1135"/>
      <c r="PVZ165" s="1135"/>
      <c r="PWA165" s="1135"/>
      <c r="PWB165" s="1135"/>
      <c r="PWC165" s="1135"/>
      <c r="PWD165" s="1135"/>
      <c r="PWE165" s="1135"/>
      <c r="PWF165" s="1135"/>
      <c r="PWG165" s="1135"/>
      <c r="PWH165" s="1135"/>
      <c r="PWI165" s="1135"/>
      <c r="PWJ165" s="1135"/>
      <c r="PWK165" s="1135"/>
      <c r="PWL165" s="1135"/>
      <c r="PWM165" s="1135"/>
      <c r="PWN165" s="1135"/>
      <c r="PWO165" s="1135"/>
      <c r="PWP165" s="1135"/>
      <c r="PWQ165" s="1135"/>
      <c r="PWR165" s="1135"/>
      <c r="PWS165" s="1135"/>
      <c r="PWT165" s="1135"/>
      <c r="PWU165" s="1135"/>
      <c r="PWV165" s="1135"/>
      <c r="PWW165" s="1135"/>
      <c r="PWX165" s="1135"/>
      <c r="PWY165" s="1135"/>
      <c r="PWZ165" s="1135"/>
      <c r="PXA165" s="1135"/>
      <c r="PXB165" s="1135"/>
      <c r="PXC165" s="1135"/>
      <c r="PXD165" s="1135"/>
      <c r="PXE165" s="1135"/>
      <c r="PXF165" s="1135"/>
      <c r="PXG165" s="1135"/>
      <c r="PXH165" s="1135"/>
      <c r="PXI165" s="1135"/>
      <c r="PXJ165" s="1135"/>
      <c r="PXK165" s="1135"/>
      <c r="PXL165" s="1135"/>
      <c r="PXM165" s="1135"/>
      <c r="PXN165" s="1135"/>
      <c r="PXO165" s="1135"/>
      <c r="PXP165" s="1135"/>
      <c r="PXQ165" s="1135"/>
      <c r="PXR165" s="1135"/>
      <c r="PXS165" s="1135"/>
      <c r="PXT165" s="1135"/>
      <c r="PXU165" s="1135"/>
      <c r="PXV165" s="1135"/>
      <c r="PXW165" s="1135"/>
      <c r="PXX165" s="1135"/>
      <c r="PXY165" s="1135"/>
      <c r="PXZ165" s="1135"/>
      <c r="PYA165" s="1135"/>
      <c r="PYB165" s="1135"/>
      <c r="PYC165" s="1135"/>
      <c r="PYD165" s="1135"/>
      <c r="PYE165" s="1135"/>
      <c r="PYF165" s="1135"/>
      <c r="PYG165" s="1135"/>
      <c r="PYH165" s="1135"/>
      <c r="PYI165" s="1135"/>
      <c r="PYJ165" s="1135"/>
      <c r="PYK165" s="1135"/>
      <c r="PYL165" s="1135"/>
      <c r="PYM165" s="1135"/>
      <c r="PYN165" s="1135"/>
      <c r="PYO165" s="1135"/>
      <c r="PYP165" s="1135"/>
      <c r="PYQ165" s="1135"/>
      <c r="PYR165" s="1135"/>
      <c r="PYS165" s="1135"/>
      <c r="PYT165" s="1135"/>
      <c r="PYU165" s="1135"/>
      <c r="PYV165" s="1135"/>
      <c r="PYW165" s="1135"/>
      <c r="PYX165" s="1135"/>
      <c r="PYY165" s="1135"/>
      <c r="PYZ165" s="1135"/>
      <c r="PZA165" s="1135"/>
      <c r="PZB165" s="1135"/>
      <c r="PZC165" s="1135"/>
      <c r="PZD165" s="1135"/>
      <c r="PZE165" s="1135"/>
      <c r="PZF165" s="1135"/>
      <c r="PZG165" s="1135"/>
      <c r="PZH165" s="1135"/>
      <c r="PZI165" s="1135"/>
      <c r="PZJ165" s="1135"/>
      <c r="PZK165" s="1135"/>
      <c r="PZL165" s="1135"/>
      <c r="PZM165" s="1135"/>
      <c r="PZN165" s="1135"/>
      <c r="PZO165" s="1135"/>
      <c r="PZP165" s="1135"/>
      <c r="PZQ165" s="1135"/>
      <c r="PZR165" s="1135"/>
      <c r="PZS165" s="1135"/>
      <c r="PZT165" s="1135"/>
      <c r="PZU165" s="1135"/>
      <c r="PZV165" s="1135"/>
      <c r="PZW165" s="1135"/>
      <c r="PZX165" s="1135"/>
      <c r="PZY165" s="1135"/>
      <c r="PZZ165" s="1135"/>
      <c r="QAA165" s="1135"/>
      <c r="QAB165" s="1135"/>
      <c r="QAC165" s="1135"/>
      <c r="QAD165" s="1135"/>
      <c r="QAE165" s="1135"/>
      <c r="QAF165" s="1135"/>
      <c r="QAG165" s="1135"/>
      <c r="QAH165" s="1135"/>
      <c r="QAI165" s="1135"/>
      <c r="QAJ165" s="1135"/>
      <c r="QAK165" s="1135"/>
      <c r="QAL165" s="1135"/>
      <c r="QAM165" s="1135"/>
      <c r="QAN165" s="1135"/>
      <c r="QAO165" s="1135"/>
      <c r="QAP165" s="1135"/>
      <c r="QAQ165" s="1135"/>
      <c r="QAR165" s="1135"/>
      <c r="QAS165" s="1135"/>
      <c r="QAT165" s="1135"/>
      <c r="QAU165" s="1135"/>
      <c r="QAV165" s="1135"/>
      <c r="QAW165" s="1135"/>
      <c r="QAX165" s="1135"/>
      <c r="QAY165" s="1135"/>
      <c r="QAZ165" s="1135"/>
      <c r="QBA165" s="1135"/>
      <c r="QBB165" s="1135"/>
      <c r="QBC165" s="1135"/>
      <c r="QBD165" s="1135"/>
      <c r="QBE165" s="1135"/>
      <c r="QBF165" s="1135"/>
      <c r="QBG165" s="1135"/>
      <c r="QBH165" s="1135"/>
      <c r="QBI165" s="1135"/>
      <c r="QBJ165" s="1135"/>
      <c r="QBK165" s="1135"/>
      <c r="QBL165" s="1135"/>
      <c r="QBM165" s="1135"/>
      <c r="QBN165" s="1135"/>
      <c r="QBO165" s="1135"/>
      <c r="QBP165" s="1135"/>
      <c r="QBQ165" s="1135"/>
      <c r="QBR165" s="1135"/>
      <c r="QBS165" s="1135"/>
      <c r="QBT165" s="1135"/>
      <c r="QBU165" s="1135"/>
      <c r="QBV165" s="1135"/>
      <c r="QBW165" s="1135"/>
      <c r="QBX165" s="1135"/>
      <c r="QBY165" s="1135"/>
      <c r="QBZ165" s="1135"/>
      <c r="QCA165" s="1135"/>
      <c r="QCB165" s="1135"/>
      <c r="QCC165" s="1135"/>
      <c r="QCD165" s="1135"/>
      <c r="QCE165" s="1135"/>
      <c r="QCF165" s="1135"/>
      <c r="QCG165" s="1135"/>
      <c r="QCH165" s="1135"/>
      <c r="QCI165" s="1135"/>
      <c r="QCJ165" s="1135"/>
      <c r="QCK165" s="1135"/>
      <c r="QCL165" s="1135"/>
      <c r="QCM165" s="1135"/>
      <c r="QCN165" s="1135"/>
      <c r="QCO165" s="1135"/>
      <c r="QCP165" s="1135"/>
      <c r="QCQ165" s="1135"/>
      <c r="QCR165" s="1135"/>
      <c r="QCS165" s="1135"/>
      <c r="QCT165" s="1135"/>
      <c r="QCU165" s="1135"/>
      <c r="QCV165" s="1135"/>
      <c r="QCW165" s="1135"/>
      <c r="QCX165" s="1135"/>
      <c r="QCY165" s="1135"/>
      <c r="QCZ165" s="1135"/>
      <c r="QDA165" s="1135"/>
      <c r="QDB165" s="1135"/>
      <c r="QDC165" s="1135"/>
      <c r="QDD165" s="1135"/>
      <c r="QDE165" s="1135"/>
      <c r="QDF165" s="1135"/>
      <c r="QDG165" s="1135"/>
      <c r="QDH165" s="1135"/>
      <c r="QDI165" s="1135"/>
      <c r="QDJ165" s="1135"/>
      <c r="QDK165" s="1135"/>
      <c r="QDL165" s="1135"/>
      <c r="QDM165" s="1135"/>
      <c r="QDN165" s="1135"/>
      <c r="QDO165" s="1135"/>
      <c r="QDP165" s="1135"/>
      <c r="QDQ165" s="1135"/>
      <c r="QDR165" s="1135"/>
      <c r="QDS165" s="1135"/>
      <c r="QDT165" s="1135"/>
      <c r="QDU165" s="1135"/>
      <c r="QDV165" s="1135"/>
      <c r="QDW165" s="1135"/>
      <c r="QDX165" s="1135"/>
      <c r="QDY165" s="1135"/>
      <c r="QDZ165" s="1135"/>
      <c r="QEA165" s="1135"/>
      <c r="QEB165" s="1135"/>
      <c r="QEC165" s="1135"/>
      <c r="QED165" s="1135"/>
      <c r="QEE165" s="1135"/>
      <c r="QEF165" s="1135"/>
      <c r="QEG165" s="1135"/>
      <c r="QEH165" s="1135"/>
      <c r="QEI165" s="1135"/>
      <c r="QEJ165" s="1135"/>
      <c r="QEK165" s="1135"/>
      <c r="QEL165" s="1135"/>
      <c r="QEM165" s="1135"/>
      <c r="QEN165" s="1135"/>
      <c r="QEO165" s="1135"/>
      <c r="QEP165" s="1135"/>
      <c r="QEQ165" s="1135"/>
      <c r="QER165" s="1135"/>
      <c r="QES165" s="1135"/>
      <c r="QET165" s="1135"/>
      <c r="QEU165" s="1135"/>
      <c r="QEV165" s="1135"/>
      <c r="QEW165" s="1135"/>
      <c r="QEX165" s="1135"/>
      <c r="QEY165" s="1135"/>
      <c r="QEZ165" s="1135"/>
      <c r="QFA165" s="1135"/>
      <c r="QFB165" s="1135"/>
      <c r="QFC165" s="1135"/>
      <c r="QFD165" s="1135"/>
      <c r="QFE165" s="1135"/>
      <c r="QFF165" s="1135"/>
      <c r="QFG165" s="1135"/>
      <c r="QFH165" s="1135"/>
      <c r="QFI165" s="1135"/>
      <c r="QFJ165" s="1135"/>
      <c r="QFK165" s="1135"/>
      <c r="QFL165" s="1135"/>
      <c r="QFM165" s="1135"/>
      <c r="QFN165" s="1135"/>
      <c r="QFO165" s="1135"/>
      <c r="QFP165" s="1135"/>
      <c r="QFQ165" s="1135"/>
      <c r="QFR165" s="1135"/>
      <c r="QFS165" s="1135"/>
      <c r="QFT165" s="1135"/>
      <c r="QFU165" s="1135"/>
      <c r="QFV165" s="1135"/>
      <c r="QFW165" s="1135"/>
      <c r="QFX165" s="1135"/>
      <c r="QFY165" s="1135"/>
      <c r="QFZ165" s="1135"/>
      <c r="QGA165" s="1135"/>
      <c r="QGB165" s="1135"/>
      <c r="QGC165" s="1135"/>
      <c r="QGD165" s="1135"/>
      <c r="QGE165" s="1135"/>
      <c r="QGF165" s="1135"/>
      <c r="QGG165" s="1135"/>
      <c r="QGH165" s="1135"/>
      <c r="QGI165" s="1135"/>
      <c r="QGJ165" s="1135"/>
      <c r="QGK165" s="1135"/>
      <c r="QGL165" s="1135"/>
      <c r="QGM165" s="1135"/>
      <c r="QGN165" s="1135"/>
      <c r="QGO165" s="1135"/>
      <c r="QGP165" s="1135"/>
      <c r="QGQ165" s="1135"/>
      <c r="QGR165" s="1135"/>
      <c r="QGS165" s="1135"/>
      <c r="QGT165" s="1135"/>
      <c r="QGU165" s="1135"/>
      <c r="QGV165" s="1135"/>
      <c r="QGW165" s="1135"/>
      <c r="QGX165" s="1135"/>
      <c r="QGY165" s="1135"/>
      <c r="QGZ165" s="1135"/>
      <c r="QHA165" s="1135"/>
      <c r="QHB165" s="1135"/>
      <c r="QHC165" s="1135"/>
      <c r="QHD165" s="1135"/>
      <c r="QHE165" s="1135"/>
      <c r="QHF165" s="1135"/>
      <c r="QHG165" s="1135"/>
      <c r="QHH165" s="1135"/>
      <c r="QHI165" s="1135"/>
      <c r="QHJ165" s="1135"/>
      <c r="QHK165" s="1135"/>
      <c r="QHL165" s="1135"/>
      <c r="QHM165" s="1135"/>
      <c r="QHN165" s="1135"/>
      <c r="QHO165" s="1135"/>
      <c r="QHP165" s="1135"/>
      <c r="QHQ165" s="1135"/>
      <c r="QHR165" s="1135"/>
      <c r="QHS165" s="1135"/>
      <c r="QHT165" s="1135"/>
      <c r="QHU165" s="1135"/>
      <c r="QHV165" s="1135"/>
      <c r="QHW165" s="1135"/>
      <c r="QHX165" s="1135"/>
      <c r="QHY165" s="1135"/>
      <c r="QHZ165" s="1135"/>
      <c r="QIA165" s="1135"/>
      <c r="QIB165" s="1135"/>
      <c r="QIC165" s="1135"/>
      <c r="QID165" s="1135"/>
      <c r="QIE165" s="1135"/>
      <c r="QIF165" s="1135"/>
      <c r="QIG165" s="1135"/>
      <c r="QIH165" s="1135"/>
      <c r="QII165" s="1135"/>
      <c r="QIJ165" s="1135"/>
      <c r="QIK165" s="1135"/>
      <c r="QIL165" s="1135"/>
      <c r="QIM165" s="1135"/>
      <c r="QIN165" s="1135"/>
      <c r="QIO165" s="1135"/>
      <c r="QIP165" s="1135"/>
      <c r="QIQ165" s="1135"/>
      <c r="QIR165" s="1135"/>
      <c r="QIS165" s="1135"/>
      <c r="QIT165" s="1135"/>
      <c r="QIU165" s="1135"/>
      <c r="QIV165" s="1135"/>
      <c r="QIW165" s="1135"/>
      <c r="QIX165" s="1135"/>
      <c r="QIY165" s="1135"/>
      <c r="QIZ165" s="1135"/>
      <c r="QJA165" s="1135"/>
      <c r="QJB165" s="1135"/>
      <c r="QJC165" s="1135"/>
      <c r="QJD165" s="1135"/>
      <c r="QJE165" s="1135"/>
      <c r="QJF165" s="1135"/>
      <c r="QJG165" s="1135"/>
      <c r="QJH165" s="1135"/>
      <c r="QJI165" s="1135"/>
      <c r="QJJ165" s="1135"/>
      <c r="QJK165" s="1135"/>
      <c r="QJL165" s="1135"/>
      <c r="QJM165" s="1135"/>
      <c r="QJN165" s="1135"/>
      <c r="QJO165" s="1135"/>
      <c r="QJP165" s="1135"/>
      <c r="QJQ165" s="1135"/>
      <c r="QJR165" s="1135"/>
      <c r="QJS165" s="1135"/>
      <c r="QJT165" s="1135"/>
      <c r="QJU165" s="1135"/>
      <c r="QJV165" s="1135"/>
      <c r="QJW165" s="1135"/>
      <c r="QJX165" s="1135"/>
      <c r="QJY165" s="1135"/>
      <c r="QJZ165" s="1135"/>
      <c r="QKA165" s="1135"/>
      <c r="QKB165" s="1135"/>
      <c r="QKC165" s="1135"/>
      <c r="QKD165" s="1135"/>
      <c r="QKE165" s="1135"/>
      <c r="QKF165" s="1135"/>
      <c r="QKG165" s="1135"/>
      <c r="QKH165" s="1135"/>
      <c r="QKI165" s="1135"/>
      <c r="QKJ165" s="1135"/>
      <c r="QKK165" s="1135"/>
      <c r="QKL165" s="1135"/>
      <c r="QKM165" s="1135"/>
      <c r="QKN165" s="1135"/>
      <c r="QKO165" s="1135"/>
      <c r="QKP165" s="1135"/>
      <c r="QKQ165" s="1135"/>
      <c r="QKR165" s="1135"/>
      <c r="QKS165" s="1135"/>
      <c r="QKT165" s="1135"/>
      <c r="QKU165" s="1135"/>
      <c r="QKV165" s="1135"/>
      <c r="QKW165" s="1135"/>
      <c r="QKX165" s="1135"/>
      <c r="QKY165" s="1135"/>
      <c r="QKZ165" s="1135"/>
      <c r="QLA165" s="1135"/>
      <c r="QLB165" s="1135"/>
      <c r="QLC165" s="1135"/>
      <c r="QLD165" s="1135"/>
      <c r="QLE165" s="1135"/>
      <c r="QLF165" s="1135"/>
      <c r="QLG165" s="1135"/>
      <c r="QLH165" s="1135"/>
      <c r="QLI165" s="1135"/>
      <c r="QLJ165" s="1135"/>
      <c r="QLK165" s="1135"/>
      <c r="QLL165" s="1135"/>
      <c r="QLM165" s="1135"/>
      <c r="QLN165" s="1135"/>
      <c r="QLO165" s="1135"/>
      <c r="QLP165" s="1135"/>
      <c r="QLQ165" s="1135"/>
      <c r="QLR165" s="1135"/>
      <c r="QLS165" s="1135"/>
      <c r="QLT165" s="1135"/>
      <c r="QLU165" s="1135"/>
      <c r="QLV165" s="1135"/>
      <c r="QLW165" s="1135"/>
      <c r="QLX165" s="1135"/>
      <c r="QLY165" s="1135"/>
      <c r="QLZ165" s="1135"/>
      <c r="QMA165" s="1135"/>
      <c r="QMB165" s="1135"/>
      <c r="QMC165" s="1135"/>
      <c r="QMD165" s="1135"/>
      <c r="QME165" s="1135"/>
      <c r="QMF165" s="1135"/>
      <c r="QMG165" s="1135"/>
      <c r="QMH165" s="1135"/>
      <c r="QMI165" s="1135"/>
      <c r="QMJ165" s="1135"/>
      <c r="QMK165" s="1135"/>
      <c r="QML165" s="1135"/>
      <c r="QMM165" s="1135"/>
      <c r="QMN165" s="1135"/>
      <c r="QMO165" s="1135"/>
      <c r="QMP165" s="1135"/>
      <c r="QMQ165" s="1135"/>
      <c r="QMR165" s="1135"/>
      <c r="QMS165" s="1135"/>
      <c r="QMT165" s="1135"/>
      <c r="QMU165" s="1135"/>
      <c r="QMV165" s="1135"/>
      <c r="QMW165" s="1135"/>
      <c r="QMX165" s="1135"/>
      <c r="QMY165" s="1135"/>
      <c r="QMZ165" s="1135"/>
      <c r="QNA165" s="1135"/>
      <c r="QNB165" s="1135"/>
      <c r="QNC165" s="1135"/>
      <c r="QND165" s="1135"/>
      <c r="QNE165" s="1135"/>
      <c r="QNF165" s="1135"/>
      <c r="QNG165" s="1135"/>
      <c r="QNH165" s="1135"/>
      <c r="QNI165" s="1135"/>
      <c r="QNJ165" s="1135"/>
      <c r="QNK165" s="1135"/>
      <c r="QNL165" s="1135"/>
      <c r="QNM165" s="1135"/>
      <c r="QNN165" s="1135"/>
      <c r="QNO165" s="1135"/>
      <c r="QNP165" s="1135"/>
      <c r="QNQ165" s="1135"/>
      <c r="QNR165" s="1135"/>
      <c r="QNS165" s="1135"/>
      <c r="QNT165" s="1135"/>
      <c r="QNU165" s="1135"/>
      <c r="QNV165" s="1135"/>
      <c r="QNW165" s="1135"/>
      <c r="QNX165" s="1135"/>
      <c r="QNY165" s="1135"/>
      <c r="QNZ165" s="1135"/>
      <c r="QOA165" s="1135"/>
      <c r="QOB165" s="1135"/>
      <c r="QOC165" s="1135"/>
      <c r="QOD165" s="1135"/>
      <c r="QOE165" s="1135"/>
      <c r="QOF165" s="1135"/>
      <c r="QOG165" s="1135"/>
      <c r="QOH165" s="1135"/>
      <c r="QOI165" s="1135"/>
      <c r="QOJ165" s="1135"/>
      <c r="QOK165" s="1135"/>
      <c r="QOL165" s="1135"/>
      <c r="QOM165" s="1135"/>
      <c r="QON165" s="1135"/>
      <c r="QOO165" s="1135"/>
      <c r="QOP165" s="1135"/>
      <c r="QOQ165" s="1135"/>
      <c r="QOR165" s="1135"/>
      <c r="QOS165" s="1135"/>
      <c r="QOT165" s="1135"/>
      <c r="QOU165" s="1135"/>
      <c r="QOV165" s="1135"/>
      <c r="QOW165" s="1135"/>
      <c r="QOX165" s="1135"/>
      <c r="QOY165" s="1135"/>
      <c r="QOZ165" s="1135"/>
      <c r="QPA165" s="1135"/>
      <c r="QPB165" s="1135"/>
      <c r="QPC165" s="1135"/>
      <c r="QPD165" s="1135"/>
      <c r="QPE165" s="1135"/>
      <c r="QPF165" s="1135"/>
      <c r="QPG165" s="1135"/>
      <c r="QPH165" s="1135"/>
      <c r="QPI165" s="1135"/>
      <c r="QPJ165" s="1135"/>
      <c r="QPK165" s="1135"/>
      <c r="QPL165" s="1135"/>
      <c r="QPM165" s="1135"/>
      <c r="QPN165" s="1135"/>
      <c r="QPO165" s="1135"/>
      <c r="QPP165" s="1135"/>
      <c r="QPQ165" s="1135"/>
      <c r="QPR165" s="1135"/>
      <c r="QPS165" s="1135"/>
      <c r="QPT165" s="1135"/>
      <c r="QPU165" s="1135"/>
      <c r="QPV165" s="1135"/>
      <c r="QPW165" s="1135"/>
      <c r="QPX165" s="1135"/>
      <c r="QPY165" s="1135"/>
      <c r="QPZ165" s="1135"/>
      <c r="QQA165" s="1135"/>
      <c r="QQB165" s="1135"/>
      <c r="QQC165" s="1135"/>
      <c r="QQD165" s="1135"/>
      <c r="QQE165" s="1135"/>
      <c r="QQF165" s="1135"/>
      <c r="QQG165" s="1135"/>
      <c r="QQH165" s="1135"/>
      <c r="QQI165" s="1135"/>
      <c r="QQJ165" s="1135"/>
      <c r="QQK165" s="1135"/>
      <c r="QQL165" s="1135"/>
      <c r="QQM165" s="1135"/>
      <c r="QQN165" s="1135"/>
      <c r="QQO165" s="1135"/>
      <c r="QQP165" s="1135"/>
      <c r="QQQ165" s="1135"/>
      <c r="QQR165" s="1135"/>
      <c r="QQS165" s="1135"/>
      <c r="QQT165" s="1135"/>
      <c r="QQU165" s="1135"/>
      <c r="QQV165" s="1135"/>
      <c r="QQW165" s="1135"/>
      <c r="QQX165" s="1135"/>
      <c r="QQY165" s="1135"/>
      <c r="QQZ165" s="1135"/>
      <c r="QRA165" s="1135"/>
      <c r="QRB165" s="1135"/>
      <c r="QRC165" s="1135"/>
      <c r="QRD165" s="1135"/>
      <c r="QRE165" s="1135"/>
      <c r="QRF165" s="1135"/>
      <c r="QRG165" s="1135"/>
      <c r="QRH165" s="1135"/>
      <c r="QRI165" s="1135"/>
      <c r="QRJ165" s="1135"/>
      <c r="QRK165" s="1135"/>
      <c r="QRL165" s="1135"/>
      <c r="QRM165" s="1135"/>
      <c r="QRN165" s="1135"/>
      <c r="QRO165" s="1135"/>
      <c r="QRP165" s="1135"/>
      <c r="QRQ165" s="1135"/>
      <c r="QRR165" s="1135"/>
      <c r="QRS165" s="1135"/>
      <c r="QRT165" s="1135"/>
      <c r="QRU165" s="1135"/>
      <c r="QRV165" s="1135"/>
      <c r="QRW165" s="1135"/>
      <c r="QRX165" s="1135"/>
      <c r="QRY165" s="1135"/>
      <c r="QRZ165" s="1135"/>
      <c r="QSA165" s="1135"/>
      <c r="QSB165" s="1135"/>
      <c r="QSC165" s="1135"/>
      <c r="QSD165" s="1135"/>
      <c r="QSE165" s="1135"/>
      <c r="QSF165" s="1135"/>
      <c r="QSG165" s="1135"/>
      <c r="QSH165" s="1135"/>
      <c r="QSI165" s="1135"/>
      <c r="QSJ165" s="1135"/>
      <c r="QSK165" s="1135"/>
      <c r="QSL165" s="1135"/>
      <c r="QSM165" s="1135"/>
      <c r="QSN165" s="1135"/>
      <c r="QSO165" s="1135"/>
      <c r="QSP165" s="1135"/>
      <c r="QSQ165" s="1135"/>
      <c r="QSR165" s="1135"/>
      <c r="QSS165" s="1135"/>
      <c r="QST165" s="1135"/>
      <c r="QSU165" s="1135"/>
      <c r="QSV165" s="1135"/>
      <c r="QSW165" s="1135"/>
      <c r="QSX165" s="1135"/>
      <c r="QSY165" s="1135"/>
      <c r="QSZ165" s="1135"/>
      <c r="QTA165" s="1135"/>
      <c r="QTB165" s="1135"/>
      <c r="QTC165" s="1135"/>
      <c r="QTD165" s="1135"/>
      <c r="QTE165" s="1135"/>
      <c r="QTF165" s="1135"/>
      <c r="QTG165" s="1135"/>
      <c r="QTH165" s="1135"/>
      <c r="QTI165" s="1135"/>
      <c r="QTJ165" s="1135"/>
      <c r="QTK165" s="1135"/>
      <c r="QTL165" s="1135"/>
      <c r="QTM165" s="1135"/>
      <c r="QTN165" s="1135"/>
      <c r="QTO165" s="1135"/>
      <c r="QTP165" s="1135"/>
      <c r="QTQ165" s="1135"/>
      <c r="QTR165" s="1135"/>
      <c r="QTS165" s="1135"/>
      <c r="QTT165" s="1135"/>
      <c r="QTU165" s="1135"/>
      <c r="QTV165" s="1135"/>
      <c r="QTW165" s="1135"/>
      <c r="QTX165" s="1135"/>
      <c r="QTY165" s="1135"/>
      <c r="QTZ165" s="1135"/>
      <c r="QUA165" s="1135"/>
      <c r="QUB165" s="1135"/>
      <c r="QUC165" s="1135"/>
      <c r="QUD165" s="1135"/>
      <c r="QUE165" s="1135"/>
      <c r="QUF165" s="1135"/>
      <c r="QUG165" s="1135"/>
      <c r="QUH165" s="1135"/>
      <c r="QUI165" s="1135"/>
      <c r="QUJ165" s="1135"/>
      <c r="QUK165" s="1135"/>
      <c r="QUL165" s="1135"/>
      <c r="QUM165" s="1135"/>
      <c r="QUN165" s="1135"/>
      <c r="QUO165" s="1135"/>
      <c r="QUP165" s="1135"/>
      <c r="QUQ165" s="1135"/>
      <c r="QUR165" s="1135"/>
      <c r="QUS165" s="1135"/>
      <c r="QUT165" s="1135"/>
      <c r="QUU165" s="1135"/>
      <c r="QUV165" s="1135"/>
      <c r="QUW165" s="1135"/>
      <c r="QUX165" s="1135"/>
      <c r="QUY165" s="1135"/>
      <c r="QUZ165" s="1135"/>
      <c r="QVA165" s="1135"/>
      <c r="QVB165" s="1135"/>
      <c r="QVC165" s="1135"/>
      <c r="QVD165" s="1135"/>
      <c r="QVE165" s="1135"/>
      <c r="QVF165" s="1135"/>
      <c r="QVG165" s="1135"/>
      <c r="QVH165" s="1135"/>
      <c r="QVI165" s="1135"/>
      <c r="QVJ165" s="1135"/>
      <c r="QVK165" s="1135"/>
      <c r="QVL165" s="1135"/>
      <c r="QVM165" s="1135"/>
      <c r="QVN165" s="1135"/>
      <c r="QVO165" s="1135"/>
      <c r="QVP165" s="1135"/>
      <c r="QVQ165" s="1135"/>
      <c r="QVR165" s="1135"/>
      <c r="QVS165" s="1135"/>
      <c r="QVT165" s="1135"/>
      <c r="QVU165" s="1135"/>
      <c r="QVV165" s="1135"/>
      <c r="QVW165" s="1135"/>
      <c r="QVX165" s="1135"/>
      <c r="QVY165" s="1135"/>
      <c r="QVZ165" s="1135"/>
      <c r="QWA165" s="1135"/>
      <c r="QWB165" s="1135"/>
      <c r="QWC165" s="1135"/>
      <c r="QWD165" s="1135"/>
      <c r="QWE165" s="1135"/>
      <c r="QWF165" s="1135"/>
      <c r="QWG165" s="1135"/>
      <c r="QWH165" s="1135"/>
      <c r="QWI165" s="1135"/>
      <c r="QWJ165" s="1135"/>
      <c r="QWK165" s="1135"/>
      <c r="QWL165" s="1135"/>
      <c r="QWM165" s="1135"/>
      <c r="QWN165" s="1135"/>
      <c r="QWO165" s="1135"/>
      <c r="QWP165" s="1135"/>
      <c r="QWQ165" s="1135"/>
      <c r="QWR165" s="1135"/>
      <c r="QWS165" s="1135"/>
      <c r="QWT165" s="1135"/>
      <c r="QWU165" s="1135"/>
      <c r="QWV165" s="1135"/>
      <c r="QWW165" s="1135"/>
      <c r="QWX165" s="1135"/>
      <c r="QWY165" s="1135"/>
      <c r="QWZ165" s="1135"/>
      <c r="QXA165" s="1135"/>
      <c r="QXB165" s="1135"/>
      <c r="QXC165" s="1135"/>
      <c r="QXD165" s="1135"/>
      <c r="QXE165" s="1135"/>
      <c r="QXF165" s="1135"/>
      <c r="QXG165" s="1135"/>
      <c r="QXH165" s="1135"/>
      <c r="QXI165" s="1135"/>
      <c r="QXJ165" s="1135"/>
      <c r="QXK165" s="1135"/>
      <c r="QXL165" s="1135"/>
      <c r="QXM165" s="1135"/>
      <c r="QXN165" s="1135"/>
      <c r="QXO165" s="1135"/>
      <c r="QXP165" s="1135"/>
      <c r="QXQ165" s="1135"/>
      <c r="QXR165" s="1135"/>
      <c r="QXS165" s="1135"/>
      <c r="QXT165" s="1135"/>
      <c r="QXU165" s="1135"/>
      <c r="QXV165" s="1135"/>
      <c r="QXW165" s="1135"/>
      <c r="QXX165" s="1135"/>
      <c r="QXY165" s="1135"/>
      <c r="QXZ165" s="1135"/>
      <c r="QYA165" s="1135"/>
      <c r="QYB165" s="1135"/>
      <c r="QYC165" s="1135"/>
      <c r="QYD165" s="1135"/>
      <c r="QYE165" s="1135"/>
      <c r="QYF165" s="1135"/>
      <c r="QYG165" s="1135"/>
      <c r="QYH165" s="1135"/>
      <c r="QYI165" s="1135"/>
      <c r="QYJ165" s="1135"/>
      <c r="QYK165" s="1135"/>
      <c r="QYL165" s="1135"/>
      <c r="QYM165" s="1135"/>
      <c r="QYN165" s="1135"/>
      <c r="QYO165" s="1135"/>
      <c r="QYP165" s="1135"/>
      <c r="QYQ165" s="1135"/>
      <c r="QYR165" s="1135"/>
      <c r="QYS165" s="1135"/>
      <c r="QYT165" s="1135"/>
      <c r="QYU165" s="1135"/>
      <c r="QYV165" s="1135"/>
      <c r="QYW165" s="1135"/>
      <c r="QYX165" s="1135"/>
      <c r="QYY165" s="1135"/>
      <c r="QYZ165" s="1135"/>
      <c r="QZA165" s="1135"/>
      <c r="QZB165" s="1135"/>
      <c r="QZC165" s="1135"/>
      <c r="QZD165" s="1135"/>
      <c r="QZE165" s="1135"/>
      <c r="QZF165" s="1135"/>
      <c r="QZG165" s="1135"/>
      <c r="QZH165" s="1135"/>
      <c r="QZI165" s="1135"/>
      <c r="QZJ165" s="1135"/>
      <c r="QZK165" s="1135"/>
      <c r="QZL165" s="1135"/>
      <c r="QZM165" s="1135"/>
      <c r="QZN165" s="1135"/>
      <c r="QZO165" s="1135"/>
      <c r="QZP165" s="1135"/>
      <c r="QZQ165" s="1135"/>
      <c r="QZR165" s="1135"/>
      <c r="QZS165" s="1135"/>
      <c r="QZT165" s="1135"/>
      <c r="QZU165" s="1135"/>
      <c r="QZV165" s="1135"/>
      <c r="QZW165" s="1135"/>
      <c r="QZX165" s="1135"/>
      <c r="QZY165" s="1135"/>
      <c r="QZZ165" s="1135"/>
      <c r="RAA165" s="1135"/>
      <c r="RAB165" s="1135"/>
      <c r="RAC165" s="1135"/>
      <c r="RAD165" s="1135"/>
      <c r="RAE165" s="1135"/>
      <c r="RAF165" s="1135"/>
      <c r="RAG165" s="1135"/>
      <c r="RAH165" s="1135"/>
      <c r="RAI165" s="1135"/>
      <c r="RAJ165" s="1135"/>
      <c r="RAK165" s="1135"/>
      <c r="RAL165" s="1135"/>
      <c r="RAM165" s="1135"/>
      <c r="RAN165" s="1135"/>
      <c r="RAO165" s="1135"/>
      <c r="RAP165" s="1135"/>
      <c r="RAQ165" s="1135"/>
      <c r="RAR165" s="1135"/>
      <c r="RAS165" s="1135"/>
      <c r="RAT165" s="1135"/>
      <c r="RAU165" s="1135"/>
      <c r="RAV165" s="1135"/>
      <c r="RAW165" s="1135"/>
      <c r="RAX165" s="1135"/>
      <c r="RAY165" s="1135"/>
      <c r="RAZ165" s="1135"/>
      <c r="RBA165" s="1135"/>
      <c r="RBB165" s="1135"/>
      <c r="RBC165" s="1135"/>
      <c r="RBD165" s="1135"/>
      <c r="RBE165" s="1135"/>
      <c r="RBF165" s="1135"/>
      <c r="RBG165" s="1135"/>
      <c r="RBH165" s="1135"/>
      <c r="RBI165" s="1135"/>
      <c r="RBJ165" s="1135"/>
      <c r="RBK165" s="1135"/>
      <c r="RBL165" s="1135"/>
      <c r="RBM165" s="1135"/>
      <c r="RBN165" s="1135"/>
      <c r="RBO165" s="1135"/>
      <c r="RBP165" s="1135"/>
      <c r="RBQ165" s="1135"/>
      <c r="RBR165" s="1135"/>
      <c r="RBS165" s="1135"/>
      <c r="RBT165" s="1135"/>
      <c r="RBU165" s="1135"/>
      <c r="RBV165" s="1135"/>
      <c r="RBW165" s="1135"/>
      <c r="RBX165" s="1135"/>
      <c r="RBY165" s="1135"/>
      <c r="RBZ165" s="1135"/>
      <c r="RCA165" s="1135"/>
      <c r="RCB165" s="1135"/>
      <c r="RCC165" s="1135"/>
      <c r="RCD165" s="1135"/>
      <c r="RCE165" s="1135"/>
      <c r="RCF165" s="1135"/>
      <c r="RCG165" s="1135"/>
      <c r="RCH165" s="1135"/>
      <c r="RCI165" s="1135"/>
      <c r="RCJ165" s="1135"/>
      <c r="RCK165" s="1135"/>
      <c r="RCL165" s="1135"/>
      <c r="RCM165" s="1135"/>
      <c r="RCN165" s="1135"/>
      <c r="RCO165" s="1135"/>
      <c r="RCP165" s="1135"/>
      <c r="RCQ165" s="1135"/>
      <c r="RCR165" s="1135"/>
      <c r="RCS165" s="1135"/>
      <c r="RCT165" s="1135"/>
      <c r="RCU165" s="1135"/>
      <c r="RCV165" s="1135"/>
      <c r="RCW165" s="1135"/>
      <c r="RCX165" s="1135"/>
      <c r="RCY165" s="1135"/>
      <c r="RCZ165" s="1135"/>
      <c r="RDA165" s="1135"/>
      <c r="RDB165" s="1135"/>
      <c r="RDC165" s="1135"/>
      <c r="RDD165" s="1135"/>
      <c r="RDE165" s="1135"/>
      <c r="RDF165" s="1135"/>
      <c r="RDG165" s="1135"/>
      <c r="RDH165" s="1135"/>
      <c r="RDI165" s="1135"/>
      <c r="RDJ165" s="1135"/>
      <c r="RDK165" s="1135"/>
      <c r="RDL165" s="1135"/>
      <c r="RDM165" s="1135"/>
      <c r="RDN165" s="1135"/>
      <c r="RDO165" s="1135"/>
      <c r="RDP165" s="1135"/>
      <c r="RDQ165" s="1135"/>
      <c r="RDR165" s="1135"/>
      <c r="RDS165" s="1135"/>
      <c r="RDT165" s="1135"/>
      <c r="RDU165" s="1135"/>
      <c r="RDV165" s="1135"/>
      <c r="RDW165" s="1135"/>
      <c r="RDX165" s="1135"/>
      <c r="RDY165" s="1135"/>
      <c r="RDZ165" s="1135"/>
      <c r="REA165" s="1135"/>
      <c r="REB165" s="1135"/>
      <c r="REC165" s="1135"/>
      <c r="RED165" s="1135"/>
      <c r="REE165" s="1135"/>
      <c r="REF165" s="1135"/>
      <c r="REG165" s="1135"/>
      <c r="REH165" s="1135"/>
      <c r="REI165" s="1135"/>
      <c r="REJ165" s="1135"/>
      <c r="REK165" s="1135"/>
      <c r="REL165" s="1135"/>
      <c r="REM165" s="1135"/>
      <c r="REN165" s="1135"/>
      <c r="REO165" s="1135"/>
      <c r="REP165" s="1135"/>
      <c r="REQ165" s="1135"/>
      <c r="RER165" s="1135"/>
      <c r="RES165" s="1135"/>
      <c r="RET165" s="1135"/>
      <c r="REU165" s="1135"/>
      <c r="REV165" s="1135"/>
      <c r="REW165" s="1135"/>
      <c r="REX165" s="1135"/>
      <c r="REY165" s="1135"/>
      <c r="REZ165" s="1135"/>
      <c r="RFA165" s="1135"/>
      <c r="RFB165" s="1135"/>
      <c r="RFC165" s="1135"/>
      <c r="RFD165" s="1135"/>
      <c r="RFE165" s="1135"/>
      <c r="RFF165" s="1135"/>
      <c r="RFG165" s="1135"/>
      <c r="RFH165" s="1135"/>
      <c r="RFI165" s="1135"/>
      <c r="RFJ165" s="1135"/>
      <c r="RFK165" s="1135"/>
      <c r="RFL165" s="1135"/>
      <c r="RFM165" s="1135"/>
      <c r="RFN165" s="1135"/>
      <c r="RFO165" s="1135"/>
      <c r="RFP165" s="1135"/>
      <c r="RFQ165" s="1135"/>
      <c r="RFR165" s="1135"/>
      <c r="RFS165" s="1135"/>
      <c r="RFT165" s="1135"/>
      <c r="RFU165" s="1135"/>
      <c r="RFV165" s="1135"/>
      <c r="RFW165" s="1135"/>
      <c r="RFX165" s="1135"/>
      <c r="RFY165" s="1135"/>
      <c r="RFZ165" s="1135"/>
      <c r="RGA165" s="1135"/>
      <c r="RGB165" s="1135"/>
      <c r="RGC165" s="1135"/>
      <c r="RGD165" s="1135"/>
      <c r="RGE165" s="1135"/>
      <c r="RGF165" s="1135"/>
      <c r="RGG165" s="1135"/>
      <c r="RGH165" s="1135"/>
      <c r="RGI165" s="1135"/>
      <c r="RGJ165" s="1135"/>
      <c r="RGK165" s="1135"/>
      <c r="RGL165" s="1135"/>
      <c r="RGM165" s="1135"/>
      <c r="RGN165" s="1135"/>
      <c r="RGO165" s="1135"/>
      <c r="RGP165" s="1135"/>
      <c r="RGQ165" s="1135"/>
      <c r="RGR165" s="1135"/>
      <c r="RGS165" s="1135"/>
      <c r="RGT165" s="1135"/>
      <c r="RGU165" s="1135"/>
      <c r="RGV165" s="1135"/>
      <c r="RGW165" s="1135"/>
      <c r="RGX165" s="1135"/>
      <c r="RGY165" s="1135"/>
      <c r="RGZ165" s="1135"/>
      <c r="RHA165" s="1135"/>
      <c r="RHB165" s="1135"/>
      <c r="RHC165" s="1135"/>
      <c r="RHD165" s="1135"/>
      <c r="RHE165" s="1135"/>
      <c r="RHF165" s="1135"/>
      <c r="RHG165" s="1135"/>
      <c r="RHH165" s="1135"/>
      <c r="RHI165" s="1135"/>
      <c r="RHJ165" s="1135"/>
      <c r="RHK165" s="1135"/>
      <c r="RHL165" s="1135"/>
      <c r="RHM165" s="1135"/>
      <c r="RHN165" s="1135"/>
      <c r="RHO165" s="1135"/>
      <c r="RHP165" s="1135"/>
      <c r="RHQ165" s="1135"/>
      <c r="RHR165" s="1135"/>
      <c r="RHS165" s="1135"/>
      <c r="RHT165" s="1135"/>
      <c r="RHU165" s="1135"/>
      <c r="RHV165" s="1135"/>
      <c r="RHW165" s="1135"/>
      <c r="RHX165" s="1135"/>
      <c r="RHY165" s="1135"/>
      <c r="RHZ165" s="1135"/>
      <c r="RIA165" s="1135"/>
      <c r="RIB165" s="1135"/>
      <c r="RIC165" s="1135"/>
      <c r="RID165" s="1135"/>
      <c r="RIE165" s="1135"/>
      <c r="RIF165" s="1135"/>
      <c r="RIG165" s="1135"/>
      <c r="RIH165" s="1135"/>
      <c r="RII165" s="1135"/>
      <c r="RIJ165" s="1135"/>
      <c r="RIK165" s="1135"/>
      <c r="RIL165" s="1135"/>
      <c r="RIM165" s="1135"/>
      <c r="RIN165" s="1135"/>
      <c r="RIO165" s="1135"/>
      <c r="RIP165" s="1135"/>
      <c r="RIQ165" s="1135"/>
      <c r="RIR165" s="1135"/>
      <c r="RIS165" s="1135"/>
      <c r="RIT165" s="1135"/>
      <c r="RIU165" s="1135"/>
      <c r="RIV165" s="1135"/>
      <c r="RIW165" s="1135"/>
      <c r="RIX165" s="1135"/>
      <c r="RIY165" s="1135"/>
      <c r="RIZ165" s="1135"/>
      <c r="RJA165" s="1135"/>
      <c r="RJB165" s="1135"/>
      <c r="RJC165" s="1135"/>
      <c r="RJD165" s="1135"/>
      <c r="RJE165" s="1135"/>
      <c r="RJF165" s="1135"/>
      <c r="RJG165" s="1135"/>
      <c r="RJH165" s="1135"/>
      <c r="RJI165" s="1135"/>
      <c r="RJJ165" s="1135"/>
      <c r="RJK165" s="1135"/>
      <c r="RJL165" s="1135"/>
      <c r="RJM165" s="1135"/>
      <c r="RJN165" s="1135"/>
      <c r="RJO165" s="1135"/>
      <c r="RJP165" s="1135"/>
      <c r="RJQ165" s="1135"/>
      <c r="RJR165" s="1135"/>
      <c r="RJS165" s="1135"/>
      <c r="RJT165" s="1135"/>
      <c r="RJU165" s="1135"/>
      <c r="RJV165" s="1135"/>
      <c r="RJW165" s="1135"/>
      <c r="RJX165" s="1135"/>
      <c r="RJY165" s="1135"/>
      <c r="RJZ165" s="1135"/>
      <c r="RKA165" s="1135"/>
      <c r="RKB165" s="1135"/>
      <c r="RKC165" s="1135"/>
      <c r="RKD165" s="1135"/>
      <c r="RKE165" s="1135"/>
      <c r="RKF165" s="1135"/>
      <c r="RKG165" s="1135"/>
      <c r="RKH165" s="1135"/>
      <c r="RKI165" s="1135"/>
      <c r="RKJ165" s="1135"/>
      <c r="RKK165" s="1135"/>
      <c r="RKL165" s="1135"/>
      <c r="RKM165" s="1135"/>
      <c r="RKN165" s="1135"/>
      <c r="RKO165" s="1135"/>
      <c r="RKP165" s="1135"/>
      <c r="RKQ165" s="1135"/>
      <c r="RKR165" s="1135"/>
      <c r="RKS165" s="1135"/>
      <c r="RKT165" s="1135"/>
      <c r="RKU165" s="1135"/>
      <c r="RKV165" s="1135"/>
      <c r="RKW165" s="1135"/>
      <c r="RKX165" s="1135"/>
      <c r="RKY165" s="1135"/>
      <c r="RKZ165" s="1135"/>
      <c r="RLA165" s="1135"/>
      <c r="RLB165" s="1135"/>
      <c r="RLC165" s="1135"/>
      <c r="RLD165" s="1135"/>
      <c r="RLE165" s="1135"/>
      <c r="RLF165" s="1135"/>
      <c r="RLG165" s="1135"/>
      <c r="RLH165" s="1135"/>
      <c r="RLI165" s="1135"/>
      <c r="RLJ165" s="1135"/>
      <c r="RLK165" s="1135"/>
      <c r="RLL165" s="1135"/>
      <c r="RLM165" s="1135"/>
      <c r="RLN165" s="1135"/>
      <c r="RLO165" s="1135"/>
      <c r="RLP165" s="1135"/>
      <c r="RLQ165" s="1135"/>
      <c r="RLR165" s="1135"/>
      <c r="RLS165" s="1135"/>
      <c r="RLT165" s="1135"/>
      <c r="RLU165" s="1135"/>
      <c r="RLV165" s="1135"/>
      <c r="RLW165" s="1135"/>
      <c r="RLX165" s="1135"/>
      <c r="RLY165" s="1135"/>
      <c r="RLZ165" s="1135"/>
      <c r="RMA165" s="1135"/>
      <c r="RMB165" s="1135"/>
      <c r="RMC165" s="1135"/>
      <c r="RMD165" s="1135"/>
      <c r="RME165" s="1135"/>
      <c r="RMF165" s="1135"/>
      <c r="RMG165" s="1135"/>
      <c r="RMH165" s="1135"/>
      <c r="RMI165" s="1135"/>
      <c r="RMJ165" s="1135"/>
      <c r="RMK165" s="1135"/>
      <c r="RML165" s="1135"/>
      <c r="RMM165" s="1135"/>
      <c r="RMN165" s="1135"/>
      <c r="RMO165" s="1135"/>
      <c r="RMP165" s="1135"/>
      <c r="RMQ165" s="1135"/>
      <c r="RMR165" s="1135"/>
      <c r="RMS165" s="1135"/>
      <c r="RMT165" s="1135"/>
      <c r="RMU165" s="1135"/>
      <c r="RMV165" s="1135"/>
      <c r="RMW165" s="1135"/>
      <c r="RMX165" s="1135"/>
      <c r="RMY165" s="1135"/>
      <c r="RMZ165" s="1135"/>
      <c r="RNA165" s="1135"/>
      <c r="RNB165" s="1135"/>
      <c r="RNC165" s="1135"/>
      <c r="RND165" s="1135"/>
      <c r="RNE165" s="1135"/>
      <c r="RNF165" s="1135"/>
      <c r="RNG165" s="1135"/>
      <c r="RNH165" s="1135"/>
      <c r="RNI165" s="1135"/>
      <c r="RNJ165" s="1135"/>
      <c r="RNK165" s="1135"/>
      <c r="RNL165" s="1135"/>
      <c r="RNM165" s="1135"/>
      <c r="RNN165" s="1135"/>
      <c r="RNO165" s="1135"/>
      <c r="RNP165" s="1135"/>
      <c r="RNQ165" s="1135"/>
      <c r="RNR165" s="1135"/>
      <c r="RNS165" s="1135"/>
      <c r="RNT165" s="1135"/>
      <c r="RNU165" s="1135"/>
      <c r="RNV165" s="1135"/>
      <c r="RNW165" s="1135"/>
      <c r="RNX165" s="1135"/>
      <c r="RNY165" s="1135"/>
      <c r="RNZ165" s="1135"/>
      <c r="ROA165" s="1135"/>
      <c r="ROB165" s="1135"/>
      <c r="ROC165" s="1135"/>
      <c r="ROD165" s="1135"/>
      <c r="ROE165" s="1135"/>
      <c r="ROF165" s="1135"/>
      <c r="ROG165" s="1135"/>
      <c r="ROH165" s="1135"/>
      <c r="ROI165" s="1135"/>
      <c r="ROJ165" s="1135"/>
      <c r="ROK165" s="1135"/>
      <c r="ROL165" s="1135"/>
      <c r="ROM165" s="1135"/>
      <c r="RON165" s="1135"/>
      <c r="ROO165" s="1135"/>
      <c r="ROP165" s="1135"/>
      <c r="ROQ165" s="1135"/>
      <c r="ROR165" s="1135"/>
      <c r="ROS165" s="1135"/>
      <c r="ROT165" s="1135"/>
      <c r="ROU165" s="1135"/>
      <c r="ROV165" s="1135"/>
      <c r="ROW165" s="1135"/>
      <c r="ROX165" s="1135"/>
      <c r="ROY165" s="1135"/>
      <c r="ROZ165" s="1135"/>
      <c r="RPA165" s="1135"/>
      <c r="RPB165" s="1135"/>
      <c r="RPC165" s="1135"/>
      <c r="RPD165" s="1135"/>
      <c r="RPE165" s="1135"/>
      <c r="RPF165" s="1135"/>
      <c r="RPG165" s="1135"/>
      <c r="RPH165" s="1135"/>
      <c r="RPI165" s="1135"/>
      <c r="RPJ165" s="1135"/>
      <c r="RPK165" s="1135"/>
      <c r="RPL165" s="1135"/>
      <c r="RPM165" s="1135"/>
      <c r="RPN165" s="1135"/>
      <c r="RPO165" s="1135"/>
      <c r="RPP165" s="1135"/>
      <c r="RPQ165" s="1135"/>
      <c r="RPR165" s="1135"/>
      <c r="RPS165" s="1135"/>
      <c r="RPT165" s="1135"/>
      <c r="RPU165" s="1135"/>
      <c r="RPV165" s="1135"/>
      <c r="RPW165" s="1135"/>
      <c r="RPX165" s="1135"/>
      <c r="RPY165" s="1135"/>
      <c r="RPZ165" s="1135"/>
      <c r="RQA165" s="1135"/>
      <c r="RQB165" s="1135"/>
      <c r="RQC165" s="1135"/>
      <c r="RQD165" s="1135"/>
      <c r="RQE165" s="1135"/>
      <c r="RQF165" s="1135"/>
      <c r="RQG165" s="1135"/>
      <c r="RQH165" s="1135"/>
      <c r="RQI165" s="1135"/>
      <c r="RQJ165" s="1135"/>
      <c r="RQK165" s="1135"/>
      <c r="RQL165" s="1135"/>
      <c r="RQM165" s="1135"/>
      <c r="RQN165" s="1135"/>
      <c r="RQO165" s="1135"/>
      <c r="RQP165" s="1135"/>
      <c r="RQQ165" s="1135"/>
      <c r="RQR165" s="1135"/>
      <c r="RQS165" s="1135"/>
      <c r="RQT165" s="1135"/>
      <c r="RQU165" s="1135"/>
      <c r="RQV165" s="1135"/>
      <c r="RQW165" s="1135"/>
      <c r="RQX165" s="1135"/>
      <c r="RQY165" s="1135"/>
      <c r="RQZ165" s="1135"/>
      <c r="RRA165" s="1135"/>
      <c r="RRB165" s="1135"/>
      <c r="RRC165" s="1135"/>
      <c r="RRD165" s="1135"/>
      <c r="RRE165" s="1135"/>
      <c r="RRF165" s="1135"/>
      <c r="RRG165" s="1135"/>
      <c r="RRH165" s="1135"/>
      <c r="RRI165" s="1135"/>
      <c r="RRJ165" s="1135"/>
      <c r="RRK165" s="1135"/>
      <c r="RRL165" s="1135"/>
      <c r="RRM165" s="1135"/>
      <c r="RRN165" s="1135"/>
      <c r="RRO165" s="1135"/>
      <c r="RRP165" s="1135"/>
      <c r="RRQ165" s="1135"/>
      <c r="RRR165" s="1135"/>
      <c r="RRS165" s="1135"/>
      <c r="RRT165" s="1135"/>
      <c r="RRU165" s="1135"/>
      <c r="RRV165" s="1135"/>
      <c r="RRW165" s="1135"/>
      <c r="RRX165" s="1135"/>
      <c r="RRY165" s="1135"/>
      <c r="RRZ165" s="1135"/>
      <c r="RSA165" s="1135"/>
      <c r="RSB165" s="1135"/>
      <c r="RSC165" s="1135"/>
      <c r="RSD165" s="1135"/>
      <c r="RSE165" s="1135"/>
      <c r="RSF165" s="1135"/>
      <c r="RSG165" s="1135"/>
      <c r="RSH165" s="1135"/>
      <c r="RSI165" s="1135"/>
      <c r="RSJ165" s="1135"/>
      <c r="RSK165" s="1135"/>
      <c r="RSL165" s="1135"/>
      <c r="RSM165" s="1135"/>
      <c r="RSN165" s="1135"/>
      <c r="RSO165" s="1135"/>
      <c r="RSP165" s="1135"/>
      <c r="RSQ165" s="1135"/>
      <c r="RSR165" s="1135"/>
      <c r="RSS165" s="1135"/>
      <c r="RST165" s="1135"/>
      <c r="RSU165" s="1135"/>
      <c r="RSV165" s="1135"/>
      <c r="RSW165" s="1135"/>
      <c r="RSX165" s="1135"/>
      <c r="RSY165" s="1135"/>
      <c r="RSZ165" s="1135"/>
      <c r="RTA165" s="1135"/>
      <c r="RTB165" s="1135"/>
      <c r="RTC165" s="1135"/>
      <c r="RTD165" s="1135"/>
      <c r="RTE165" s="1135"/>
      <c r="RTF165" s="1135"/>
      <c r="RTG165" s="1135"/>
      <c r="RTH165" s="1135"/>
      <c r="RTI165" s="1135"/>
      <c r="RTJ165" s="1135"/>
      <c r="RTK165" s="1135"/>
      <c r="RTL165" s="1135"/>
      <c r="RTM165" s="1135"/>
      <c r="RTN165" s="1135"/>
      <c r="RTO165" s="1135"/>
      <c r="RTP165" s="1135"/>
      <c r="RTQ165" s="1135"/>
      <c r="RTR165" s="1135"/>
      <c r="RTS165" s="1135"/>
      <c r="RTT165" s="1135"/>
      <c r="RTU165" s="1135"/>
      <c r="RTV165" s="1135"/>
      <c r="RTW165" s="1135"/>
      <c r="RTX165" s="1135"/>
      <c r="RTY165" s="1135"/>
      <c r="RTZ165" s="1135"/>
      <c r="RUA165" s="1135"/>
      <c r="RUB165" s="1135"/>
      <c r="RUC165" s="1135"/>
      <c r="RUD165" s="1135"/>
      <c r="RUE165" s="1135"/>
      <c r="RUF165" s="1135"/>
      <c r="RUG165" s="1135"/>
      <c r="RUH165" s="1135"/>
      <c r="RUI165" s="1135"/>
      <c r="RUJ165" s="1135"/>
      <c r="RUK165" s="1135"/>
      <c r="RUL165" s="1135"/>
      <c r="RUM165" s="1135"/>
      <c r="RUN165" s="1135"/>
      <c r="RUO165" s="1135"/>
      <c r="RUP165" s="1135"/>
      <c r="RUQ165" s="1135"/>
      <c r="RUR165" s="1135"/>
      <c r="RUS165" s="1135"/>
      <c r="RUT165" s="1135"/>
      <c r="RUU165" s="1135"/>
      <c r="RUV165" s="1135"/>
      <c r="RUW165" s="1135"/>
      <c r="RUX165" s="1135"/>
      <c r="RUY165" s="1135"/>
      <c r="RUZ165" s="1135"/>
      <c r="RVA165" s="1135"/>
      <c r="RVB165" s="1135"/>
      <c r="RVC165" s="1135"/>
      <c r="RVD165" s="1135"/>
      <c r="RVE165" s="1135"/>
      <c r="RVF165" s="1135"/>
      <c r="RVG165" s="1135"/>
      <c r="RVH165" s="1135"/>
      <c r="RVI165" s="1135"/>
      <c r="RVJ165" s="1135"/>
      <c r="RVK165" s="1135"/>
      <c r="RVL165" s="1135"/>
      <c r="RVM165" s="1135"/>
      <c r="RVN165" s="1135"/>
      <c r="RVO165" s="1135"/>
      <c r="RVP165" s="1135"/>
      <c r="RVQ165" s="1135"/>
      <c r="RVR165" s="1135"/>
      <c r="RVS165" s="1135"/>
      <c r="RVT165" s="1135"/>
      <c r="RVU165" s="1135"/>
      <c r="RVV165" s="1135"/>
      <c r="RVW165" s="1135"/>
      <c r="RVX165" s="1135"/>
      <c r="RVY165" s="1135"/>
      <c r="RVZ165" s="1135"/>
      <c r="RWA165" s="1135"/>
      <c r="RWB165" s="1135"/>
      <c r="RWC165" s="1135"/>
      <c r="RWD165" s="1135"/>
      <c r="RWE165" s="1135"/>
      <c r="RWF165" s="1135"/>
      <c r="RWG165" s="1135"/>
      <c r="RWH165" s="1135"/>
      <c r="RWI165" s="1135"/>
      <c r="RWJ165" s="1135"/>
      <c r="RWK165" s="1135"/>
      <c r="RWL165" s="1135"/>
      <c r="RWM165" s="1135"/>
      <c r="RWN165" s="1135"/>
      <c r="RWO165" s="1135"/>
      <c r="RWP165" s="1135"/>
      <c r="RWQ165" s="1135"/>
      <c r="RWR165" s="1135"/>
      <c r="RWS165" s="1135"/>
      <c r="RWT165" s="1135"/>
      <c r="RWU165" s="1135"/>
      <c r="RWV165" s="1135"/>
      <c r="RWW165" s="1135"/>
      <c r="RWX165" s="1135"/>
      <c r="RWY165" s="1135"/>
      <c r="RWZ165" s="1135"/>
      <c r="RXA165" s="1135"/>
      <c r="RXB165" s="1135"/>
      <c r="RXC165" s="1135"/>
      <c r="RXD165" s="1135"/>
      <c r="RXE165" s="1135"/>
      <c r="RXF165" s="1135"/>
      <c r="RXG165" s="1135"/>
      <c r="RXH165" s="1135"/>
      <c r="RXI165" s="1135"/>
      <c r="RXJ165" s="1135"/>
      <c r="RXK165" s="1135"/>
      <c r="RXL165" s="1135"/>
      <c r="RXM165" s="1135"/>
      <c r="RXN165" s="1135"/>
      <c r="RXO165" s="1135"/>
      <c r="RXP165" s="1135"/>
      <c r="RXQ165" s="1135"/>
      <c r="RXR165" s="1135"/>
      <c r="RXS165" s="1135"/>
      <c r="RXT165" s="1135"/>
      <c r="RXU165" s="1135"/>
      <c r="RXV165" s="1135"/>
      <c r="RXW165" s="1135"/>
      <c r="RXX165" s="1135"/>
      <c r="RXY165" s="1135"/>
      <c r="RXZ165" s="1135"/>
      <c r="RYA165" s="1135"/>
      <c r="RYB165" s="1135"/>
      <c r="RYC165" s="1135"/>
      <c r="RYD165" s="1135"/>
      <c r="RYE165" s="1135"/>
      <c r="RYF165" s="1135"/>
      <c r="RYG165" s="1135"/>
      <c r="RYH165" s="1135"/>
      <c r="RYI165" s="1135"/>
      <c r="RYJ165" s="1135"/>
      <c r="RYK165" s="1135"/>
      <c r="RYL165" s="1135"/>
      <c r="RYM165" s="1135"/>
      <c r="RYN165" s="1135"/>
      <c r="RYO165" s="1135"/>
      <c r="RYP165" s="1135"/>
      <c r="RYQ165" s="1135"/>
      <c r="RYR165" s="1135"/>
      <c r="RYS165" s="1135"/>
      <c r="RYT165" s="1135"/>
      <c r="RYU165" s="1135"/>
      <c r="RYV165" s="1135"/>
      <c r="RYW165" s="1135"/>
      <c r="RYX165" s="1135"/>
      <c r="RYY165" s="1135"/>
      <c r="RYZ165" s="1135"/>
      <c r="RZA165" s="1135"/>
      <c r="RZB165" s="1135"/>
      <c r="RZC165" s="1135"/>
      <c r="RZD165" s="1135"/>
      <c r="RZE165" s="1135"/>
      <c r="RZF165" s="1135"/>
      <c r="RZG165" s="1135"/>
      <c r="RZH165" s="1135"/>
      <c r="RZI165" s="1135"/>
      <c r="RZJ165" s="1135"/>
      <c r="RZK165" s="1135"/>
      <c r="RZL165" s="1135"/>
      <c r="RZM165" s="1135"/>
      <c r="RZN165" s="1135"/>
      <c r="RZO165" s="1135"/>
      <c r="RZP165" s="1135"/>
      <c r="RZQ165" s="1135"/>
      <c r="RZR165" s="1135"/>
      <c r="RZS165" s="1135"/>
      <c r="RZT165" s="1135"/>
      <c r="RZU165" s="1135"/>
      <c r="RZV165" s="1135"/>
      <c r="RZW165" s="1135"/>
      <c r="RZX165" s="1135"/>
      <c r="RZY165" s="1135"/>
      <c r="RZZ165" s="1135"/>
      <c r="SAA165" s="1135"/>
      <c r="SAB165" s="1135"/>
      <c r="SAC165" s="1135"/>
      <c r="SAD165" s="1135"/>
      <c r="SAE165" s="1135"/>
      <c r="SAF165" s="1135"/>
      <c r="SAG165" s="1135"/>
      <c r="SAH165" s="1135"/>
      <c r="SAI165" s="1135"/>
      <c r="SAJ165" s="1135"/>
      <c r="SAK165" s="1135"/>
      <c r="SAL165" s="1135"/>
      <c r="SAM165" s="1135"/>
      <c r="SAN165" s="1135"/>
      <c r="SAO165" s="1135"/>
      <c r="SAP165" s="1135"/>
      <c r="SAQ165" s="1135"/>
      <c r="SAR165" s="1135"/>
      <c r="SAS165" s="1135"/>
      <c r="SAT165" s="1135"/>
      <c r="SAU165" s="1135"/>
      <c r="SAV165" s="1135"/>
      <c r="SAW165" s="1135"/>
      <c r="SAX165" s="1135"/>
      <c r="SAY165" s="1135"/>
      <c r="SAZ165" s="1135"/>
      <c r="SBA165" s="1135"/>
      <c r="SBB165" s="1135"/>
      <c r="SBC165" s="1135"/>
      <c r="SBD165" s="1135"/>
      <c r="SBE165" s="1135"/>
      <c r="SBF165" s="1135"/>
      <c r="SBG165" s="1135"/>
      <c r="SBH165" s="1135"/>
      <c r="SBI165" s="1135"/>
      <c r="SBJ165" s="1135"/>
      <c r="SBK165" s="1135"/>
      <c r="SBL165" s="1135"/>
      <c r="SBM165" s="1135"/>
      <c r="SBN165" s="1135"/>
      <c r="SBO165" s="1135"/>
      <c r="SBP165" s="1135"/>
      <c r="SBQ165" s="1135"/>
      <c r="SBR165" s="1135"/>
      <c r="SBS165" s="1135"/>
      <c r="SBT165" s="1135"/>
      <c r="SBU165" s="1135"/>
      <c r="SBV165" s="1135"/>
      <c r="SBW165" s="1135"/>
      <c r="SBX165" s="1135"/>
      <c r="SBY165" s="1135"/>
      <c r="SBZ165" s="1135"/>
      <c r="SCA165" s="1135"/>
      <c r="SCB165" s="1135"/>
      <c r="SCC165" s="1135"/>
      <c r="SCD165" s="1135"/>
      <c r="SCE165" s="1135"/>
      <c r="SCF165" s="1135"/>
      <c r="SCG165" s="1135"/>
      <c r="SCH165" s="1135"/>
      <c r="SCI165" s="1135"/>
      <c r="SCJ165" s="1135"/>
      <c r="SCK165" s="1135"/>
      <c r="SCL165" s="1135"/>
      <c r="SCM165" s="1135"/>
      <c r="SCN165" s="1135"/>
      <c r="SCO165" s="1135"/>
      <c r="SCP165" s="1135"/>
      <c r="SCQ165" s="1135"/>
      <c r="SCR165" s="1135"/>
      <c r="SCS165" s="1135"/>
      <c r="SCT165" s="1135"/>
      <c r="SCU165" s="1135"/>
      <c r="SCV165" s="1135"/>
      <c r="SCW165" s="1135"/>
      <c r="SCX165" s="1135"/>
      <c r="SCY165" s="1135"/>
      <c r="SCZ165" s="1135"/>
      <c r="SDA165" s="1135"/>
      <c r="SDB165" s="1135"/>
      <c r="SDC165" s="1135"/>
      <c r="SDD165" s="1135"/>
      <c r="SDE165" s="1135"/>
      <c r="SDF165" s="1135"/>
      <c r="SDG165" s="1135"/>
      <c r="SDH165" s="1135"/>
      <c r="SDI165" s="1135"/>
      <c r="SDJ165" s="1135"/>
      <c r="SDK165" s="1135"/>
      <c r="SDL165" s="1135"/>
      <c r="SDM165" s="1135"/>
      <c r="SDN165" s="1135"/>
      <c r="SDO165" s="1135"/>
      <c r="SDP165" s="1135"/>
      <c r="SDQ165" s="1135"/>
      <c r="SDR165" s="1135"/>
      <c r="SDS165" s="1135"/>
      <c r="SDT165" s="1135"/>
      <c r="SDU165" s="1135"/>
      <c r="SDV165" s="1135"/>
      <c r="SDW165" s="1135"/>
      <c r="SDX165" s="1135"/>
      <c r="SDY165" s="1135"/>
      <c r="SDZ165" s="1135"/>
      <c r="SEA165" s="1135"/>
      <c r="SEB165" s="1135"/>
      <c r="SEC165" s="1135"/>
      <c r="SED165" s="1135"/>
      <c r="SEE165" s="1135"/>
      <c r="SEF165" s="1135"/>
      <c r="SEG165" s="1135"/>
      <c r="SEH165" s="1135"/>
      <c r="SEI165" s="1135"/>
      <c r="SEJ165" s="1135"/>
      <c r="SEK165" s="1135"/>
      <c r="SEL165" s="1135"/>
      <c r="SEM165" s="1135"/>
      <c r="SEN165" s="1135"/>
      <c r="SEO165" s="1135"/>
      <c r="SEP165" s="1135"/>
      <c r="SEQ165" s="1135"/>
      <c r="SER165" s="1135"/>
      <c r="SES165" s="1135"/>
      <c r="SET165" s="1135"/>
      <c r="SEU165" s="1135"/>
      <c r="SEV165" s="1135"/>
      <c r="SEW165" s="1135"/>
      <c r="SEX165" s="1135"/>
      <c r="SEY165" s="1135"/>
      <c r="SEZ165" s="1135"/>
      <c r="SFA165" s="1135"/>
      <c r="SFB165" s="1135"/>
      <c r="SFC165" s="1135"/>
      <c r="SFD165" s="1135"/>
      <c r="SFE165" s="1135"/>
      <c r="SFF165" s="1135"/>
      <c r="SFG165" s="1135"/>
      <c r="SFH165" s="1135"/>
      <c r="SFI165" s="1135"/>
      <c r="SFJ165" s="1135"/>
      <c r="SFK165" s="1135"/>
      <c r="SFL165" s="1135"/>
      <c r="SFM165" s="1135"/>
      <c r="SFN165" s="1135"/>
      <c r="SFO165" s="1135"/>
      <c r="SFP165" s="1135"/>
      <c r="SFQ165" s="1135"/>
      <c r="SFR165" s="1135"/>
      <c r="SFS165" s="1135"/>
      <c r="SFT165" s="1135"/>
      <c r="SFU165" s="1135"/>
      <c r="SFV165" s="1135"/>
      <c r="SFW165" s="1135"/>
      <c r="SFX165" s="1135"/>
      <c r="SFY165" s="1135"/>
      <c r="SFZ165" s="1135"/>
      <c r="SGA165" s="1135"/>
      <c r="SGB165" s="1135"/>
      <c r="SGC165" s="1135"/>
      <c r="SGD165" s="1135"/>
      <c r="SGE165" s="1135"/>
      <c r="SGF165" s="1135"/>
      <c r="SGG165" s="1135"/>
      <c r="SGH165" s="1135"/>
      <c r="SGI165" s="1135"/>
      <c r="SGJ165" s="1135"/>
      <c r="SGK165" s="1135"/>
      <c r="SGL165" s="1135"/>
      <c r="SGM165" s="1135"/>
      <c r="SGN165" s="1135"/>
      <c r="SGO165" s="1135"/>
      <c r="SGP165" s="1135"/>
      <c r="SGQ165" s="1135"/>
      <c r="SGR165" s="1135"/>
      <c r="SGS165" s="1135"/>
      <c r="SGT165" s="1135"/>
      <c r="SGU165" s="1135"/>
      <c r="SGV165" s="1135"/>
      <c r="SGW165" s="1135"/>
      <c r="SGX165" s="1135"/>
      <c r="SGY165" s="1135"/>
      <c r="SGZ165" s="1135"/>
      <c r="SHA165" s="1135"/>
      <c r="SHB165" s="1135"/>
      <c r="SHC165" s="1135"/>
      <c r="SHD165" s="1135"/>
      <c r="SHE165" s="1135"/>
      <c r="SHF165" s="1135"/>
      <c r="SHG165" s="1135"/>
      <c r="SHH165" s="1135"/>
      <c r="SHI165" s="1135"/>
      <c r="SHJ165" s="1135"/>
      <c r="SHK165" s="1135"/>
      <c r="SHL165" s="1135"/>
      <c r="SHM165" s="1135"/>
      <c r="SHN165" s="1135"/>
      <c r="SHO165" s="1135"/>
      <c r="SHP165" s="1135"/>
      <c r="SHQ165" s="1135"/>
      <c r="SHR165" s="1135"/>
      <c r="SHS165" s="1135"/>
      <c r="SHT165" s="1135"/>
      <c r="SHU165" s="1135"/>
      <c r="SHV165" s="1135"/>
      <c r="SHW165" s="1135"/>
      <c r="SHX165" s="1135"/>
      <c r="SHY165" s="1135"/>
      <c r="SHZ165" s="1135"/>
      <c r="SIA165" s="1135"/>
      <c r="SIB165" s="1135"/>
      <c r="SIC165" s="1135"/>
      <c r="SID165" s="1135"/>
      <c r="SIE165" s="1135"/>
      <c r="SIF165" s="1135"/>
      <c r="SIG165" s="1135"/>
      <c r="SIH165" s="1135"/>
      <c r="SII165" s="1135"/>
      <c r="SIJ165" s="1135"/>
      <c r="SIK165" s="1135"/>
      <c r="SIL165" s="1135"/>
      <c r="SIM165" s="1135"/>
      <c r="SIN165" s="1135"/>
      <c r="SIO165" s="1135"/>
      <c r="SIP165" s="1135"/>
      <c r="SIQ165" s="1135"/>
      <c r="SIR165" s="1135"/>
      <c r="SIS165" s="1135"/>
      <c r="SIT165" s="1135"/>
      <c r="SIU165" s="1135"/>
      <c r="SIV165" s="1135"/>
      <c r="SIW165" s="1135"/>
      <c r="SIX165" s="1135"/>
      <c r="SIY165" s="1135"/>
      <c r="SIZ165" s="1135"/>
      <c r="SJA165" s="1135"/>
      <c r="SJB165" s="1135"/>
      <c r="SJC165" s="1135"/>
      <c r="SJD165" s="1135"/>
      <c r="SJE165" s="1135"/>
      <c r="SJF165" s="1135"/>
      <c r="SJG165" s="1135"/>
      <c r="SJH165" s="1135"/>
      <c r="SJI165" s="1135"/>
      <c r="SJJ165" s="1135"/>
      <c r="SJK165" s="1135"/>
      <c r="SJL165" s="1135"/>
      <c r="SJM165" s="1135"/>
      <c r="SJN165" s="1135"/>
      <c r="SJO165" s="1135"/>
      <c r="SJP165" s="1135"/>
      <c r="SJQ165" s="1135"/>
      <c r="SJR165" s="1135"/>
      <c r="SJS165" s="1135"/>
      <c r="SJT165" s="1135"/>
      <c r="SJU165" s="1135"/>
      <c r="SJV165" s="1135"/>
      <c r="SJW165" s="1135"/>
      <c r="SJX165" s="1135"/>
      <c r="SJY165" s="1135"/>
      <c r="SJZ165" s="1135"/>
      <c r="SKA165" s="1135"/>
      <c r="SKB165" s="1135"/>
      <c r="SKC165" s="1135"/>
      <c r="SKD165" s="1135"/>
      <c r="SKE165" s="1135"/>
      <c r="SKF165" s="1135"/>
      <c r="SKG165" s="1135"/>
      <c r="SKH165" s="1135"/>
      <c r="SKI165" s="1135"/>
      <c r="SKJ165" s="1135"/>
      <c r="SKK165" s="1135"/>
      <c r="SKL165" s="1135"/>
      <c r="SKM165" s="1135"/>
      <c r="SKN165" s="1135"/>
      <c r="SKO165" s="1135"/>
      <c r="SKP165" s="1135"/>
      <c r="SKQ165" s="1135"/>
      <c r="SKR165" s="1135"/>
      <c r="SKS165" s="1135"/>
      <c r="SKT165" s="1135"/>
      <c r="SKU165" s="1135"/>
      <c r="SKV165" s="1135"/>
      <c r="SKW165" s="1135"/>
      <c r="SKX165" s="1135"/>
      <c r="SKY165" s="1135"/>
      <c r="SKZ165" s="1135"/>
      <c r="SLA165" s="1135"/>
      <c r="SLB165" s="1135"/>
      <c r="SLC165" s="1135"/>
      <c r="SLD165" s="1135"/>
      <c r="SLE165" s="1135"/>
      <c r="SLF165" s="1135"/>
      <c r="SLG165" s="1135"/>
      <c r="SLH165" s="1135"/>
      <c r="SLI165" s="1135"/>
      <c r="SLJ165" s="1135"/>
      <c r="SLK165" s="1135"/>
      <c r="SLL165" s="1135"/>
      <c r="SLM165" s="1135"/>
      <c r="SLN165" s="1135"/>
      <c r="SLO165" s="1135"/>
      <c r="SLP165" s="1135"/>
      <c r="SLQ165" s="1135"/>
      <c r="SLR165" s="1135"/>
      <c r="SLS165" s="1135"/>
      <c r="SLT165" s="1135"/>
      <c r="SLU165" s="1135"/>
      <c r="SLV165" s="1135"/>
      <c r="SLW165" s="1135"/>
      <c r="SLX165" s="1135"/>
      <c r="SLY165" s="1135"/>
      <c r="SLZ165" s="1135"/>
      <c r="SMA165" s="1135"/>
      <c r="SMB165" s="1135"/>
      <c r="SMC165" s="1135"/>
      <c r="SMD165" s="1135"/>
      <c r="SME165" s="1135"/>
      <c r="SMF165" s="1135"/>
      <c r="SMG165" s="1135"/>
      <c r="SMH165" s="1135"/>
      <c r="SMI165" s="1135"/>
      <c r="SMJ165" s="1135"/>
      <c r="SMK165" s="1135"/>
      <c r="SML165" s="1135"/>
      <c r="SMM165" s="1135"/>
      <c r="SMN165" s="1135"/>
      <c r="SMO165" s="1135"/>
      <c r="SMP165" s="1135"/>
      <c r="SMQ165" s="1135"/>
      <c r="SMR165" s="1135"/>
      <c r="SMS165" s="1135"/>
      <c r="SMT165" s="1135"/>
      <c r="SMU165" s="1135"/>
      <c r="SMV165" s="1135"/>
      <c r="SMW165" s="1135"/>
      <c r="SMX165" s="1135"/>
      <c r="SMY165" s="1135"/>
      <c r="SMZ165" s="1135"/>
      <c r="SNA165" s="1135"/>
      <c r="SNB165" s="1135"/>
      <c r="SNC165" s="1135"/>
      <c r="SND165" s="1135"/>
      <c r="SNE165" s="1135"/>
      <c r="SNF165" s="1135"/>
      <c r="SNG165" s="1135"/>
      <c r="SNH165" s="1135"/>
      <c r="SNI165" s="1135"/>
      <c r="SNJ165" s="1135"/>
      <c r="SNK165" s="1135"/>
      <c r="SNL165" s="1135"/>
      <c r="SNM165" s="1135"/>
      <c r="SNN165" s="1135"/>
      <c r="SNO165" s="1135"/>
      <c r="SNP165" s="1135"/>
      <c r="SNQ165" s="1135"/>
      <c r="SNR165" s="1135"/>
      <c r="SNS165" s="1135"/>
      <c r="SNT165" s="1135"/>
      <c r="SNU165" s="1135"/>
      <c r="SNV165" s="1135"/>
      <c r="SNW165" s="1135"/>
      <c r="SNX165" s="1135"/>
      <c r="SNY165" s="1135"/>
      <c r="SNZ165" s="1135"/>
      <c r="SOA165" s="1135"/>
      <c r="SOB165" s="1135"/>
      <c r="SOC165" s="1135"/>
      <c r="SOD165" s="1135"/>
      <c r="SOE165" s="1135"/>
      <c r="SOF165" s="1135"/>
      <c r="SOG165" s="1135"/>
      <c r="SOH165" s="1135"/>
      <c r="SOI165" s="1135"/>
      <c r="SOJ165" s="1135"/>
      <c r="SOK165" s="1135"/>
      <c r="SOL165" s="1135"/>
      <c r="SOM165" s="1135"/>
      <c r="SON165" s="1135"/>
      <c r="SOO165" s="1135"/>
      <c r="SOP165" s="1135"/>
      <c r="SOQ165" s="1135"/>
      <c r="SOR165" s="1135"/>
      <c r="SOS165" s="1135"/>
      <c r="SOT165" s="1135"/>
      <c r="SOU165" s="1135"/>
      <c r="SOV165" s="1135"/>
      <c r="SOW165" s="1135"/>
      <c r="SOX165" s="1135"/>
      <c r="SOY165" s="1135"/>
      <c r="SOZ165" s="1135"/>
      <c r="SPA165" s="1135"/>
      <c r="SPB165" s="1135"/>
      <c r="SPC165" s="1135"/>
      <c r="SPD165" s="1135"/>
      <c r="SPE165" s="1135"/>
      <c r="SPF165" s="1135"/>
      <c r="SPG165" s="1135"/>
      <c r="SPH165" s="1135"/>
      <c r="SPI165" s="1135"/>
      <c r="SPJ165" s="1135"/>
      <c r="SPK165" s="1135"/>
      <c r="SPL165" s="1135"/>
      <c r="SPM165" s="1135"/>
      <c r="SPN165" s="1135"/>
      <c r="SPO165" s="1135"/>
      <c r="SPP165" s="1135"/>
      <c r="SPQ165" s="1135"/>
      <c r="SPR165" s="1135"/>
      <c r="SPS165" s="1135"/>
      <c r="SPT165" s="1135"/>
      <c r="SPU165" s="1135"/>
      <c r="SPV165" s="1135"/>
      <c r="SPW165" s="1135"/>
      <c r="SPX165" s="1135"/>
      <c r="SPY165" s="1135"/>
      <c r="SPZ165" s="1135"/>
      <c r="SQA165" s="1135"/>
      <c r="SQB165" s="1135"/>
      <c r="SQC165" s="1135"/>
      <c r="SQD165" s="1135"/>
      <c r="SQE165" s="1135"/>
      <c r="SQF165" s="1135"/>
      <c r="SQG165" s="1135"/>
      <c r="SQH165" s="1135"/>
      <c r="SQI165" s="1135"/>
      <c r="SQJ165" s="1135"/>
      <c r="SQK165" s="1135"/>
      <c r="SQL165" s="1135"/>
      <c r="SQM165" s="1135"/>
      <c r="SQN165" s="1135"/>
      <c r="SQO165" s="1135"/>
      <c r="SQP165" s="1135"/>
      <c r="SQQ165" s="1135"/>
      <c r="SQR165" s="1135"/>
      <c r="SQS165" s="1135"/>
      <c r="SQT165" s="1135"/>
      <c r="SQU165" s="1135"/>
      <c r="SQV165" s="1135"/>
      <c r="SQW165" s="1135"/>
      <c r="SQX165" s="1135"/>
      <c r="SQY165" s="1135"/>
      <c r="SQZ165" s="1135"/>
      <c r="SRA165" s="1135"/>
      <c r="SRB165" s="1135"/>
      <c r="SRC165" s="1135"/>
      <c r="SRD165" s="1135"/>
      <c r="SRE165" s="1135"/>
      <c r="SRF165" s="1135"/>
      <c r="SRG165" s="1135"/>
      <c r="SRH165" s="1135"/>
      <c r="SRI165" s="1135"/>
      <c r="SRJ165" s="1135"/>
      <c r="SRK165" s="1135"/>
      <c r="SRL165" s="1135"/>
      <c r="SRM165" s="1135"/>
      <c r="SRN165" s="1135"/>
      <c r="SRO165" s="1135"/>
      <c r="SRP165" s="1135"/>
      <c r="SRQ165" s="1135"/>
      <c r="SRR165" s="1135"/>
      <c r="SRS165" s="1135"/>
      <c r="SRT165" s="1135"/>
      <c r="SRU165" s="1135"/>
      <c r="SRV165" s="1135"/>
      <c r="SRW165" s="1135"/>
      <c r="SRX165" s="1135"/>
      <c r="SRY165" s="1135"/>
      <c r="SRZ165" s="1135"/>
      <c r="SSA165" s="1135"/>
      <c r="SSB165" s="1135"/>
      <c r="SSC165" s="1135"/>
      <c r="SSD165" s="1135"/>
      <c r="SSE165" s="1135"/>
      <c r="SSF165" s="1135"/>
      <c r="SSG165" s="1135"/>
      <c r="SSH165" s="1135"/>
      <c r="SSI165" s="1135"/>
      <c r="SSJ165" s="1135"/>
      <c r="SSK165" s="1135"/>
      <c r="SSL165" s="1135"/>
      <c r="SSM165" s="1135"/>
      <c r="SSN165" s="1135"/>
      <c r="SSO165" s="1135"/>
      <c r="SSP165" s="1135"/>
      <c r="SSQ165" s="1135"/>
      <c r="SSR165" s="1135"/>
      <c r="SSS165" s="1135"/>
      <c r="SST165" s="1135"/>
      <c r="SSU165" s="1135"/>
      <c r="SSV165" s="1135"/>
      <c r="SSW165" s="1135"/>
      <c r="SSX165" s="1135"/>
      <c r="SSY165" s="1135"/>
      <c r="SSZ165" s="1135"/>
      <c r="STA165" s="1135"/>
      <c r="STB165" s="1135"/>
      <c r="STC165" s="1135"/>
      <c r="STD165" s="1135"/>
      <c r="STE165" s="1135"/>
      <c r="STF165" s="1135"/>
      <c r="STG165" s="1135"/>
      <c r="STH165" s="1135"/>
      <c r="STI165" s="1135"/>
      <c r="STJ165" s="1135"/>
      <c r="STK165" s="1135"/>
      <c r="STL165" s="1135"/>
      <c r="STM165" s="1135"/>
      <c r="STN165" s="1135"/>
      <c r="STO165" s="1135"/>
      <c r="STP165" s="1135"/>
      <c r="STQ165" s="1135"/>
      <c r="STR165" s="1135"/>
      <c r="STS165" s="1135"/>
      <c r="STT165" s="1135"/>
      <c r="STU165" s="1135"/>
      <c r="STV165" s="1135"/>
      <c r="STW165" s="1135"/>
      <c r="STX165" s="1135"/>
      <c r="STY165" s="1135"/>
      <c r="STZ165" s="1135"/>
      <c r="SUA165" s="1135"/>
      <c r="SUB165" s="1135"/>
      <c r="SUC165" s="1135"/>
      <c r="SUD165" s="1135"/>
      <c r="SUE165" s="1135"/>
      <c r="SUF165" s="1135"/>
      <c r="SUG165" s="1135"/>
      <c r="SUH165" s="1135"/>
      <c r="SUI165" s="1135"/>
      <c r="SUJ165" s="1135"/>
      <c r="SUK165" s="1135"/>
      <c r="SUL165" s="1135"/>
      <c r="SUM165" s="1135"/>
      <c r="SUN165" s="1135"/>
      <c r="SUO165" s="1135"/>
      <c r="SUP165" s="1135"/>
      <c r="SUQ165" s="1135"/>
      <c r="SUR165" s="1135"/>
      <c r="SUS165" s="1135"/>
      <c r="SUT165" s="1135"/>
      <c r="SUU165" s="1135"/>
      <c r="SUV165" s="1135"/>
      <c r="SUW165" s="1135"/>
      <c r="SUX165" s="1135"/>
      <c r="SUY165" s="1135"/>
      <c r="SUZ165" s="1135"/>
      <c r="SVA165" s="1135"/>
      <c r="SVB165" s="1135"/>
      <c r="SVC165" s="1135"/>
      <c r="SVD165" s="1135"/>
      <c r="SVE165" s="1135"/>
      <c r="SVF165" s="1135"/>
      <c r="SVG165" s="1135"/>
      <c r="SVH165" s="1135"/>
      <c r="SVI165" s="1135"/>
      <c r="SVJ165" s="1135"/>
      <c r="SVK165" s="1135"/>
      <c r="SVL165" s="1135"/>
      <c r="SVM165" s="1135"/>
      <c r="SVN165" s="1135"/>
      <c r="SVO165" s="1135"/>
      <c r="SVP165" s="1135"/>
      <c r="SVQ165" s="1135"/>
      <c r="SVR165" s="1135"/>
      <c r="SVS165" s="1135"/>
      <c r="SVT165" s="1135"/>
      <c r="SVU165" s="1135"/>
      <c r="SVV165" s="1135"/>
      <c r="SVW165" s="1135"/>
      <c r="SVX165" s="1135"/>
      <c r="SVY165" s="1135"/>
      <c r="SVZ165" s="1135"/>
      <c r="SWA165" s="1135"/>
      <c r="SWB165" s="1135"/>
      <c r="SWC165" s="1135"/>
      <c r="SWD165" s="1135"/>
      <c r="SWE165" s="1135"/>
      <c r="SWF165" s="1135"/>
      <c r="SWG165" s="1135"/>
      <c r="SWH165" s="1135"/>
      <c r="SWI165" s="1135"/>
      <c r="SWJ165" s="1135"/>
      <c r="SWK165" s="1135"/>
      <c r="SWL165" s="1135"/>
      <c r="SWM165" s="1135"/>
      <c r="SWN165" s="1135"/>
      <c r="SWO165" s="1135"/>
      <c r="SWP165" s="1135"/>
      <c r="SWQ165" s="1135"/>
      <c r="SWR165" s="1135"/>
      <c r="SWS165" s="1135"/>
      <c r="SWT165" s="1135"/>
      <c r="SWU165" s="1135"/>
      <c r="SWV165" s="1135"/>
      <c r="SWW165" s="1135"/>
      <c r="SWX165" s="1135"/>
      <c r="SWY165" s="1135"/>
      <c r="SWZ165" s="1135"/>
      <c r="SXA165" s="1135"/>
      <c r="SXB165" s="1135"/>
      <c r="SXC165" s="1135"/>
      <c r="SXD165" s="1135"/>
      <c r="SXE165" s="1135"/>
      <c r="SXF165" s="1135"/>
      <c r="SXG165" s="1135"/>
      <c r="SXH165" s="1135"/>
      <c r="SXI165" s="1135"/>
      <c r="SXJ165" s="1135"/>
      <c r="SXK165" s="1135"/>
      <c r="SXL165" s="1135"/>
      <c r="SXM165" s="1135"/>
      <c r="SXN165" s="1135"/>
      <c r="SXO165" s="1135"/>
      <c r="SXP165" s="1135"/>
      <c r="SXQ165" s="1135"/>
      <c r="SXR165" s="1135"/>
      <c r="SXS165" s="1135"/>
      <c r="SXT165" s="1135"/>
      <c r="SXU165" s="1135"/>
      <c r="SXV165" s="1135"/>
      <c r="SXW165" s="1135"/>
      <c r="SXX165" s="1135"/>
      <c r="SXY165" s="1135"/>
      <c r="SXZ165" s="1135"/>
      <c r="SYA165" s="1135"/>
      <c r="SYB165" s="1135"/>
      <c r="SYC165" s="1135"/>
      <c r="SYD165" s="1135"/>
      <c r="SYE165" s="1135"/>
      <c r="SYF165" s="1135"/>
      <c r="SYG165" s="1135"/>
      <c r="SYH165" s="1135"/>
      <c r="SYI165" s="1135"/>
      <c r="SYJ165" s="1135"/>
      <c r="SYK165" s="1135"/>
      <c r="SYL165" s="1135"/>
      <c r="SYM165" s="1135"/>
      <c r="SYN165" s="1135"/>
      <c r="SYO165" s="1135"/>
      <c r="SYP165" s="1135"/>
      <c r="SYQ165" s="1135"/>
      <c r="SYR165" s="1135"/>
      <c r="SYS165" s="1135"/>
      <c r="SYT165" s="1135"/>
      <c r="SYU165" s="1135"/>
      <c r="SYV165" s="1135"/>
      <c r="SYW165" s="1135"/>
      <c r="SYX165" s="1135"/>
      <c r="SYY165" s="1135"/>
      <c r="SYZ165" s="1135"/>
      <c r="SZA165" s="1135"/>
      <c r="SZB165" s="1135"/>
      <c r="SZC165" s="1135"/>
      <c r="SZD165" s="1135"/>
      <c r="SZE165" s="1135"/>
      <c r="SZF165" s="1135"/>
      <c r="SZG165" s="1135"/>
      <c r="SZH165" s="1135"/>
      <c r="SZI165" s="1135"/>
      <c r="SZJ165" s="1135"/>
      <c r="SZK165" s="1135"/>
      <c r="SZL165" s="1135"/>
      <c r="SZM165" s="1135"/>
      <c r="SZN165" s="1135"/>
      <c r="SZO165" s="1135"/>
      <c r="SZP165" s="1135"/>
      <c r="SZQ165" s="1135"/>
      <c r="SZR165" s="1135"/>
      <c r="SZS165" s="1135"/>
      <c r="SZT165" s="1135"/>
      <c r="SZU165" s="1135"/>
      <c r="SZV165" s="1135"/>
      <c r="SZW165" s="1135"/>
      <c r="SZX165" s="1135"/>
      <c r="SZY165" s="1135"/>
      <c r="SZZ165" s="1135"/>
      <c r="TAA165" s="1135"/>
      <c r="TAB165" s="1135"/>
      <c r="TAC165" s="1135"/>
      <c r="TAD165" s="1135"/>
      <c r="TAE165" s="1135"/>
      <c r="TAF165" s="1135"/>
      <c r="TAG165" s="1135"/>
      <c r="TAH165" s="1135"/>
      <c r="TAI165" s="1135"/>
      <c r="TAJ165" s="1135"/>
      <c r="TAK165" s="1135"/>
      <c r="TAL165" s="1135"/>
      <c r="TAM165" s="1135"/>
      <c r="TAN165" s="1135"/>
      <c r="TAO165" s="1135"/>
      <c r="TAP165" s="1135"/>
      <c r="TAQ165" s="1135"/>
      <c r="TAR165" s="1135"/>
      <c r="TAS165" s="1135"/>
      <c r="TAT165" s="1135"/>
      <c r="TAU165" s="1135"/>
      <c r="TAV165" s="1135"/>
      <c r="TAW165" s="1135"/>
      <c r="TAX165" s="1135"/>
      <c r="TAY165" s="1135"/>
      <c r="TAZ165" s="1135"/>
      <c r="TBA165" s="1135"/>
      <c r="TBB165" s="1135"/>
      <c r="TBC165" s="1135"/>
      <c r="TBD165" s="1135"/>
      <c r="TBE165" s="1135"/>
      <c r="TBF165" s="1135"/>
      <c r="TBG165" s="1135"/>
      <c r="TBH165" s="1135"/>
      <c r="TBI165" s="1135"/>
      <c r="TBJ165" s="1135"/>
      <c r="TBK165" s="1135"/>
      <c r="TBL165" s="1135"/>
      <c r="TBM165" s="1135"/>
      <c r="TBN165" s="1135"/>
      <c r="TBO165" s="1135"/>
      <c r="TBP165" s="1135"/>
      <c r="TBQ165" s="1135"/>
      <c r="TBR165" s="1135"/>
      <c r="TBS165" s="1135"/>
      <c r="TBT165" s="1135"/>
      <c r="TBU165" s="1135"/>
      <c r="TBV165" s="1135"/>
      <c r="TBW165" s="1135"/>
      <c r="TBX165" s="1135"/>
      <c r="TBY165" s="1135"/>
      <c r="TBZ165" s="1135"/>
      <c r="TCA165" s="1135"/>
      <c r="TCB165" s="1135"/>
      <c r="TCC165" s="1135"/>
      <c r="TCD165" s="1135"/>
      <c r="TCE165" s="1135"/>
      <c r="TCF165" s="1135"/>
      <c r="TCG165" s="1135"/>
      <c r="TCH165" s="1135"/>
      <c r="TCI165" s="1135"/>
      <c r="TCJ165" s="1135"/>
      <c r="TCK165" s="1135"/>
      <c r="TCL165" s="1135"/>
      <c r="TCM165" s="1135"/>
      <c r="TCN165" s="1135"/>
      <c r="TCO165" s="1135"/>
      <c r="TCP165" s="1135"/>
      <c r="TCQ165" s="1135"/>
      <c r="TCR165" s="1135"/>
      <c r="TCS165" s="1135"/>
      <c r="TCT165" s="1135"/>
      <c r="TCU165" s="1135"/>
      <c r="TCV165" s="1135"/>
      <c r="TCW165" s="1135"/>
      <c r="TCX165" s="1135"/>
      <c r="TCY165" s="1135"/>
      <c r="TCZ165" s="1135"/>
      <c r="TDA165" s="1135"/>
      <c r="TDB165" s="1135"/>
      <c r="TDC165" s="1135"/>
      <c r="TDD165" s="1135"/>
      <c r="TDE165" s="1135"/>
      <c r="TDF165" s="1135"/>
      <c r="TDG165" s="1135"/>
      <c r="TDH165" s="1135"/>
      <c r="TDI165" s="1135"/>
      <c r="TDJ165" s="1135"/>
      <c r="TDK165" s="1135"/>
      <c r="TDL165" s="1135"/>
      <c r="TDM165" s="1135"/>
      <c r="TDN165" s="1135"/>
      <c r="TDO165" s="1135"/>
      <c r="TDP165" s="1135"/>
      <c r="TDQ165" s="1135"/>
      <c r="TDR165" s="1135"/>
      <c r="TDS165" s="1135"/>
      <c r="TDT165" s="1135"/>
      <c r="TDU165" s="1135"/>
      <c r="TDV165" s="1135"/>
      <c r="TDW165" s="1135"/>
      <c r="TDX165" s="1135"/>
      <c r="TDY165" s="1135"/>
      <c r="TDZ165" s="1135"/>
      <c r="TEA165" s="1135"/>
      <c r="TEB165" s="1135"/>
      <c r="TEC165" s="1135"/>
      <c r="TED165" s="1135"/>
      <c r="TEE165" s="1135"/>
      <c r="TEF165" s="1135"/>
      <c r="TEG165" s="1135"/>
      <c r="TEH165" s="1135"/>
      <c r="TEI165" s="1135"/>
      <c r="TEJ165" s="1135"/>
      <c r="TEK165" s="1135"/>
      <c r="TEL165" s="1135"/>
      <c r="TEM165" s="1135"/>
      <c r="TEN165" s="1135"/>
      <c r="TEO165" s="1135"/>
      <c r="TEP165" s="1135"/>
      <c r="TEQ165" s="1135"/>
      <c r="TER165" s="1135"/>
      <c r="TES165" s="1135"/>
      <c r="TET165" s="1135"/>
      <c r="TEU165" s="1135"/>
      <c r="TEV165" s="1135"/>
      <c r="TEW165" s="1135"/>
      <c r="TEX165" s="1135"/>
      <c r="TEY165" s="1135"/>
      <c r="TEZ165" s="1135"/>
      <c r="TFA165" s="1135"/>
      <c r="TFB165" s="1135"/>
      <c r="TFC165" s="1135"/>
      <c r="TFD165" s="1135"/>
      <c r="TFE165" s="1135"/>
      <c r="TFF165" s="1135"/>
      <c r="TFG165" s="1135"/>
      <c r="TFH165" s="1135"/>
      <c r="TFI165" s="1135"/>
      <c r="TFJ165" s="1135"/>
      <c r="TFK165" s="1135"/>
      <c r="TFL165" s="1135"/>
      <c r="TFM165" s="1135"/>
      <c r="TFN165" s="1135"/>
      <c r="TFO165" s="1135"/>
      <c r="TFP165" s="1135"/>
      <c r="TFQ165" s="1135"/>
      <c r="TFR165" s="1135"/>
      <c r="TFS165" s="1135"/>
      <c r="TFT165" s="1135"/>
      <c r="TFU165" s="1135"/>
      <c r="TFV165" s="1135"/>
      <c r="TFW165" s="1135"/>
      <c r="TFX165" s="1135"/>
      <c r="TFY165" s="1135"/>
      <c r="TFZ165" s="1135"/>
      <c r="TGA165" s="1135"/>
      <c r="TGB165" s="1135"/>
      <c r="TGC165" s="1135"/>
      <c r="TGD165" s="1135"/>
      <c r="TGE165" s="1135"/>
      <c r="TGF165" s="1135"/>
      <c r="TGG165" s="1135"/>
      <c r="TGH165" s="1135"/>
      <c r="TGI165" s="1135"/>
      <c r="TGJ165" s="1135"/>
      <c r="TGK165" s="1135"/>
      <c r="TGL165" s="1135"/>
      <c r="TGM165" s="1135"/>
      <c r="TGN165" s="1135"/>
      <c r="TGO165" s="1135"/>
      <c r="TGP165" s="1135"/>
      <c r="TGQ165" s="1135"/>
      <c r="TGR165" s="1135"/>
      <c r="TGS165" s="1135"/>
      <c r="TGT165" s="1135"/>
      <c r="TGU165" s="1135"/>
      <c r="TGV165" s="1135"/>
      <c r="TGW165" s="1135"/>
      <c r="TGX165" s="1135"/>
      <c r="TGY165" s="1135"/>
      <c r="TGZ165" s="1135"/>
      <c r="THA165" s="1135"/>
      <c r="THB165" s="1135"/>
      <c r="THC165" s="1135"/>
      <c r="THD165" s="1135"/>
      <c r="THE165" s="1135"/>
      <c r="THF165" s="1135"/>
      <c r="THG165" s="1135"/>
      <c r="THH165" s="1135"/>
      <c r="THI165" s="1135"/>
      <c r="THJ165" s="1135"/>
      <c r="THK165" s="1135"/>
      <c r="THL165" s="1135"/>
      <c r="THM165" s="1135"/>
      <c r="THN165" s="1135"/>
      <c r="THO165" s="1135"/>
      <c r="THP165" s="1135"/>
      <c r="THQ165" s="1135"/>
      <c r="THR165" s="1135"/>
      <c r="THS165" s="1135"/>
      <c r="THT165" s="1135"/>
      <c r="THU165" s="1135"/>
      <c r="THV165" s="1135"/>
      <c r="THW165" s="1135"/>
      <c r="THX165" s="1135"/>
      <c r="THY165" s="1135"/>
      <c r="THZ165" s="1135"/>
      <c r="TIA165" s="1135"/>
      <c r="TIB165" s="1135"/>
      <c r="TIC165" s="1135"/>
      <c r="TID165" s="1135"/>
      <c r="TIE165" s="1135"/>
      <c r="TIF165" s="1135"/>
      <c r="TIG165" s="1135"/>
      <c r="TIH165" s="1135"/>
      <c r="TII165" s="1135"/>
      <c r="TIJ165" s="1135"/>
      <c r="TIK165" s="1135"/>
      <c r="TIL165" s="1135"/>
      <c r="TIM165" s="1135"/>
      <c r="TIN165" s="1135"/>
      <c r="TIO165" s="1135"/>
      <c r="TIP165" s="1135"/>
      <c r="TIQ165" s="1135"/>
      <c r="TIR165" s="1135"/>
      <c r="TIS165" s="1135"/>
      <c r="TIT165" s="1135"/>
      <c r="TIU165" s="1135"/>
      <c r="TIV165" s="1135"/>
      <c r="TIW165" s="1135"/>
      <c r="TIX165" s="1135"/>
      <c r="TIY165" s="1135"/>
      <c r="TIZ165" s="1135"/>
      <c r="TJA165" s="1135"/>
      <c r="TJB165" s="1135"/>
      <c r="TJC165" s="1135"/>
      <c r="TJD165" s="1135"/>
      <c r="TJE165" s="1135"/>
      <c r="TJF165" s="1135"/>
      <c r="TJG165" s="1135"/>
      <c r="TJH165" s="1135"/>
      <c r="TJI165" s="1135"/>
      <c r="TJJ165" s="1135"/>
      <c r="TJK165" s="1135"/>
      <c r="TJL165" s="1135"/>
      <c r="TJM165" s="1135"/>
      <c r="TJN165" s="1135"/>
      <c r="TJO165" s="1135"/>
      <c r="TJP165" s="1135"/>
      <c r="TJQ165" s="1135"/>
      <c r="TJR165" s="1135"/>
      <c r="TJS165" s="1135"/>
      <c r="TJT165" s="1135"/>
      <c r="TJU165" s="1135"/>
      <c r="TJV165" s="1135"/>
      <c r="TJW165" s="1135"/>
      <c r="TJX165" s="1135"/>
      <c r="TJY165" s="1135"/>
      <c r="TJZ165" s="1135"/>
      <c r="TKA165" s="1135"/>
      <c r="TKB165" s="1135"/>
      <c r="TKC165" s="1135"/>
      <c r="TKD165" s="1135"/>
      <c r="TKE165" s="1135"/>
      <c r="TKF165" s="1135"/>
      <c r="TKG165" s="1135"/>
      <c r="TKH165" s="1135"/>
      <c r="TKI165" s="1135"/>
      <c r="TKJ165" s="1135"/>
      <c r="TKK165" s="1135"/>
      <c r="TKL165" s="1135"/>
      <c r="TKM165" s="1135"/>
      <c r="TKN165" s="1135"/>
      <c r="TKO165" s="1135"/>
      <c r="TKP165" s="1135"/>
      <c r="TKQ165" s="1135"/>
      <c r="TKR165" s="1135"/>
      <c r="TKS165" s="1135"/>
      <c r="TKT165" s="1135"/>
      <c r="TKU165" s="1135"/>
      <c r="TKV165" s="1135"/>
      <c r="TKW165" s="1135"/>
      <c r="TKX165" s="1135"/>
      <c r="TKY165" s="1135"/>
      <c r="TKZ165" s="1135"/>
      <c r="TLA165" s="1135"/>
      <c r="TLB165" s="1135"/>
      <c r="TLC165" s="1135"/>
      <c r="TLD165" s="1135"/>
      <c r="TLE165" s="1135"/>
      <c r="TLF165" s="1135"/>
      <c r="TLG165" s="1135"/>
      <c r="TLH165" s="1135"/>
      <c r="TLI165" s="1135"/>
      <c r="TLJ165" s="1135"/>
      <c r="TLK165" s="1135"/>
      <c r="TLL165" s="1135"/>
      <c r="TLM165" s="1135"/>
      <c r="TLN165" s="1135"/>
      <c r="TLO165" s="1135"/>
      <c r="TLP165" s="1135"/>
      <c r="TLQ165" s="1135"/>
      <c r="TLR165" s="1135"/>
      <c r="TLS165" s="1135"/>
      <c r="TLT165" s="1135"/>
      <c r="TLU165" s="1135"/>
      <c r="TLV165" s="1135"/>
      <c r="TLW165" s="1135"/>
      <c r="TLX165" s="1135"/>
      <c r="TLY165" s="1135"/>
      <c r="TLZ165" s="1135"/>
      <c r="TMA165" s="1135"/>
      <c r="TMB165" s="1135"/>
      <c r="TMC165" s="1135"/>
      <c r="TMD165" s="1135"/>
      <c r="TME165" s="1135"/>
      <c r="TMF165" s="1135"/>
      <c r="TMG165" s="1135"/>
      <c r="TMH165" s="1135"/>
      <c r="TMI165" s="1135"/>
      <c r="TMJ165" s="1135"/>
      <c r="TMK165" s="1135"/>
      <c r="TML165" s="1135"/>
      <c r="TMM165" s="1135"/>
      <c r="TMN165" s="1135"/>
      <c r="TMO165" s="1135"/>
      <c r="TMP165" s="1135"/>
      <c r="TMQ165" s="1135"/>
      <c r="TMR165" s="1135"/>
      <c r="TMS165" s="1135"/>
      <c r="TMT165" s="1135"/>
      <c r="TMU165" s="1135"/>
      <c r="TMV165" s="1135"/>
      <c r="TMW165" s="1135"/>
      <c r="TMX165" s="1135"/>
      <c r="TMY165" s="1135"/>
      <c r="TMZ165" s="1135"/>
      <c r="TNA165" s="1135"/>
      <c r="TNB165" s="1135"/>
      <c r="TNC165" s="1135"/>
      <c r="TND165" s="1135"/>
      <c r="TNE165" s="1135"/>
      <c r="TNF165" s="1135"/>
      <c r="TNG165" s="1135"/>
      <c r="TNH165" s="1135"/>
      <c r="TNI165" s="1135"/>
      <c r="TNJ165" s="1135"/>
      <c r="TNK165" s="1135"/>
      <c r="TNL165" s="1135"/>
      <c r="TNM165" s="1135"/>
      <c r="TNN165" s="1135"/>
      <c r="TNO165" s="1135"/>
      <c r="TNP165" s="1135"/>
      <c r="TNQ165" s="1135"/>
      <c r="TNR165" s="1135"/>
      <c r="TNS165" s="1135"/>
      <c r="TNT165" s="1135"/>
      <c r="TNU165" s="1135"/>
      <c r="TNV165" s="1135"/>
      <c r="TNW165" s="1135"/>
      <c r="TNX165" s="1135"/>
      <c r="TNY165" s="1135"/>
      <c r="TNZ165" s="1135"/>
      <c r="TOA165" s="1135"/>
      <c r="TOB165" s="1135"/>
      <c r="TOC165" s="1135"/>
      <c r="TOD165" s="1135"/>
      <c r="TOE165" s="1135"/>
      <c r="TOF165" s="1135"/>
      <c r="TOG165" s="1135"/>
      <c r="TOH165" s="1135"/>
      <c r="TOI165" s="1135"/>
      <c r="TOJ165" s="1135"/>
      <c r="TOK165" s="1135"/>
      <c r="TOL165" s="1135"/>
      <c r="TOM165" s="1135"/>
      <c r="TON165" s="1135"/>
      <c r="TOO165" s="1135"/>
      <c r="TOP165" s="1135"/>
      <c r="TOQ165" s="1135"/>
      <c r="TOR165" s="1135"/>
      <c r="TOS165" s="1135"/>
      <c r="TOT165" s="1135"/>
      <c r="TOU165" s="1135"/>
      <c r="TOV165" s="1135"/>
      <c r="TOW165" s="1135"/>
      <c r="TOX165" s="1135"/>
      <c r="TOY165" s="1135"/>
      <c r="TOZ165" s="1135"/>
      <c r="TPA165" s="1135"/>
      <c r="TPB165" s="1135"/>
      <c r="TPC165" s="1135"/>
      <c r="TPD165" s="1135"/>
      <c r="TPE165" s="1135"/>
      <c r="TPF165" s="1135"/>
      <c r="TPG165" s="1135"/>
      <c r="TPH165" s="1135"/>
      <c r="TPI165" s="1135"/>
      <c r="TPJ165" s="1135"/>
      <c r="TPK165" s="1135"/>
      <c r="TPL165" s="1135"/>
      <c r="TPM165" s="1135"/>
      <c r="TPN165" s="1135"/>
      <c r="TPO165" s="1135"/>
      <c r="TPP165" s="1135"/>
      <c r="TPQ165" s="1135"/>
      <c r="TPR165" s="1135"/>
      <c r="TPS165" s="1135"/>
      <c r="TPT165" s="1135"/>
      <c r="TPU165" s="1135"/>
      <c r="TPV165" s="1135"/>
      <c r="TPW165" s="1135"/>
      <c r="TPX165" s="1135"/>
      <c r="TPY165" s="1135"/>
      <c r="TPZ165" s="1135"/>
      <c r="TQA165" s="1135"/>
      <c r="TQB165" s="1135"/>
      <c r="TQC165" s="1135"/>
      <c r="TQD165" s="1135"/>
      <c r="TQE165" s="1135"/>
      <c r="TQF165" s="1135"/>
      <c r="TQG165" s="1135"/>
      <c r="TQH165" s="1135"/>
      <c r="TQI165" s="1135"/>
      <c r="TQJ165" s="1135"/>
      <c r="TQK165" s="1135"/>
      <c r="TQL165" s="1135"/>
      <c r="TQM165" s="1135"/>
      <c r="TQN165" s="1135"/>
      <c r="TQO165" s="1135"/>
      <c r="TQP165" s="1135"/>
      <c r="TQQ165" s="1135"/>
      <c r="TQR165" s="1135"/>
      <c r="TQS165" s="1135"/>
      <c r="TQT165" s="1135"/>
      <c r="TQU165" s="1135"/>
      <c r="TQV165" s="1135"/>
      <c r="TQW165" s="1135"/>
      <c r="TQX165" s="1135"/>
      <c r="TQY165" s="1135"/>
      <c r="TQZ165" s="1135"/>
      <c r="TRA165" s="1135"/>
      <c r="TRB165" s="1135"/>
      <c r="TRC165" s="1135"/>
      <c r="TRD165" s="1135"/>
      <c r="TRE165" s="1135"/>
      <c r="TRF165" s="1135"/>
      <c r="TRG165" s="1135"/>
      <c r="TRH165" s="1135"/>
      <c r="TRI165" s="1135"/>
      <c r="TRJ165" s="1135"/>
      <c r="TRK165" s="1135"/>
      <c r="TRL165" s="1135"/>
      <c r="TRM165" s="1135"/>
      <c r="TRN165" s="1135"/>
      <c r="TRO165" s="1135"/>
      <c r="TRP165" s="1135"/>
      <c r="TRQ165" s="1135"/>
      <c r="TRR165" s="1135"/>
      <c r="TRS165" s="1135"/>
      <c r="TRT165" s="1135"/>
      <c r="TRU165" s="1135"/>
      <c r="TRV165" s="1135"/>
      <c r="TRW165" s="1135"/>
      <c r="TRX165" s="1135"/>
      <c r="TRY165" s="1135"/>
      <c r="TRZ165" s="1135"/>
      <c r="TSA165" s="1135"/>
      <c r="TSB165" s="1135"/>
      <c r="TSC165" s="1135"/>
      <c r="TSD165" s="1135"/>
      <c r="TSE165" s="1135"/>
      <c r="TSF165" s="1135"/>
      <c r="TSG165" s="1135"/>
      <c r="TSH165" s="1135"/>
      <c r="TSI165" s="1135"/>
      <c r="TSJ165" s="1135"/>
      <c r="TSK165" s="1135"/>
      <c r="TSL165" s="1135"/>
      <c r="TSM165" s="1135"/>
      <c r="TSN165" s="1135"/>
      <c r="TSO165" s="1135"/>
      <c r="TSP165" s="1135"/>
      <c r="TSQ165" s="1135"/>
      <c r="TSR165" s="1135"/>
      <c r="TSS165" s="1135"/>
      <c r="TST165" s="1135"/>
      <c r="TSU165" s="1135"/>
      <c r="TSV165" s="1135"/>
      <c r="TSW165" s="1135"/>
      <c r="TSX165" s="1135"/>
      <c r="TSY165" s="1135"/>
      <c r="TSZ165" s="1135"/>
      <c r="TTA165" s="1135"/>
      <c r="TTB165" s="1135"/>
      <c r="TTC165" s="1135"/>
      <c r="TTD165" s="1135"/>
      <c r="TTE165" s="1135"/>
      <c r="TTF165" s="1135"/>
      <c r="TTG165" s="1135"/>
      <c r="TTH165" s="1135"/>
      <c r="TTI165" s="1135"/>
      <c r="TTJ165" s="1135"/>
      <c r="TTK165" s="1135"/>
      <c r="TTL165" s="1135"/>
      <c r="TTM165" s="1135"/>
      <c r="TTN165" s="1135"/>
      <c r="TTO165" s="1135"/>
      <c r="TTP165" s="1135"/>
      <c r="TTQ165" s="1135"/>
      <c r="TTR165" s="1135"/>
      <c r="TTS165" s="1135"/>
      <c r="TTT165" s="1135"/>
      <c r="TTU165" s="1135"/>
      <c r="TTV165" s="1135"/>
      <c r="TTW165" s="1135"/>
      <c r="TTX165" s="1135"/>
      <c r="TTY165" s="1135"/>
      <c r="TTZ165" s="1135"/>
      <c r="TUA165" s="1135"/>
      <c r="TUB165" s="1135"/>
      <c r="TUC165" s="1135"/>
      <c r="TUD165" s="1135"/>
      <c r="TUE165" s="1135"/>
      <c r="TUF165" s="1135"/>
      <c r="TUG165" s="1135"/>
      <c r="TUH165" s="1135"/>
      <c r="TUI165" s="1135"/>
      <c r="TUJ165" s="1135"/>
      <c r="TUK165" s="1135"/>
      <c r="TUL165" s="1135"/>
      <c r="TUM165" s="1135"/>
      <c r="TUN165" s="1135"/>
      <c r="TUO165" s="1135"/>
      <c r="TUP165" s="1135"/>
      <c r="TUQ165" s="1135"/>
      <c r="TUR165" s="1135"/>
      <c r="TUS165" s="1135"/>
      <c r="TUT165" s="1135"/>
      <c r="TUU165" s="1135"/>
      <c r="TUV165" s="1135"/>
      <c r="TUW165" s="1135"/>
      <c r="TUX165" s="1135"/>
      <c r="TUY165" s="1135"/>
      <c r="TUZ165" s="1135"/>
      <c r="TVA165" s="1135"/>
      <c r="TVB165" s="1135"/>
      <c r="TVC165" s="1135"/>
      <c r="TVD165" s="1135"/>
      <c r="TVE165" s="1135"/>
      <c r="TVF165" s="1135"/>
      <c r="TVG165" s="1135"/>
      <c r="TVH165" s="1135"/>
      <c r="TVI165" s="1135"/>
      <c r="TVJ165" s="1135"/>
      <c r="TVK165" s="1135"/>
      <c r="TVL165" s="1135"/>
      <c r="TVM165" s="1135"/>
      <c r="TVN165" s="1135"/>
      <c r="TVO165" s="1135"/>
      <c r="TVP165" s="1135"/>
      <c r="TVQ165" s="1135"/>
      <c r="TVR165" s="1135"/>
      <c r="TVS165" s="1135"/>
      <c r="TVT165" s="1135"/>
      <c r="TVU165" s="1135"/>
      <c r="TVV165" s="1135"/>
      <c r="TVW165" s="1135"/>
      <c r="TVX165" s="1135"/>
      <c r="TVY165" s="1135"/>
      <c r="TVZ165" s="1135"/>
      <c r="TWA165" s="1135"/>
      <c r="TWB165" s="1135"/>
      <c r="TWC165" s="1135"/>
      <c r="TWD165" s="1135"/>
      <c r="TWE165" s="1135"/>
      <c r="TWF165" s="1135"/>
      <c r="TWG165" s="1135"/>
      <c r="TWH165" s="1135"/>
      <c r="TWI165" s="1135"/>
      <c r="TWJ165" s="1135"/>
      <c r="TWK165" s="1135"/>
      <c r="TWL165" s="1135"/>
      <c r="TWM165" s="1135"/>
      <c r="TWN165" s="1135"/>
      <c r="TWO165" s="1135"/>
      <c r="TWP165" s="1135"/>
      <c r="TWQ165" s="1135"/>
      <c r="TWR165" s="1135"/>
      <c r="TWS165" s="1135"/>
      <c r="TWT165" s="1135"/>
      <c r="TWU165" s="1135"/>
      <c r="TWV165" s="1135"/>
      <c r="TWW165" s="1135"/>
      <c r="TWX165" s="1135"/>
      <c r="TWY165" s="1135"/>
      <c r="TWZ165" s="1135"/>
      <c r="TXA165" s="1135"/>
      <c r="TXB165" s="1135"/>
      <c r="TXC165" s="1135"/>
      <c r="TXD165" s="1135"/>
      <c r="TXE165" s="1135"/>
      <c r="TXF165" s="1135"/>
      <c r="TXG165" s="1135"/>
      <c r="TXH165" s="1135"/>
      <c r="TXI165" s="1135"/>
      <c r="TXJ165" s="1135"/>
      <c r="TXK165" s="1135"/>
      <c r="TXL165" s="1135"/>
      <c r="TXM165" s="1135"/>
      <c r="TXN165" s="1135"/>
      <c r="TXO165" s="1135"/>
      <c r="TXP165" s="1135"/>
      <c r="TXQ165" s="1135"/>
      <c r="TXR165" s="1135"/>
      <c r="TXS165" s="1135"/>
      <c r="TXT165" s="1135"/>
      <c r="TXU165" s="1135"/>
      <c r="TXV165" s="1135"/>
      <c r="TXW165" s="1135"/>
      <c r="TXX165" s="1135"/>
      <c r="TXY165" s="1135"/>
      <c r="TXZ165" s="1135"/>
      <c r="TYA165" s="1135"/>
      <c r="TYB165" s="1135"/>
      <c r="TYC165" s="1135"/>
      <c r="TYD165" s="1135"/>
      <c r="TYE165" s="1135"/>
      <c r="TYF165" s="1135"/>
      <c r="TYG165" s="1135"/>
      <c r="TYH165" s="1135"/>
      <c r="TYI165" s="1135"/>
      <c r="TYJ165" s="1135"/>
      <c r="TYK165" s="1135"/>
      <c r="TYL165" s="1135"/>
      <c r="TYM165" s="1135"/>
      <c r="TYN165" s="1135"/>
      <c r="TYO165" s="1135"/>
      <c r="TYP165" s="1135"/>
      <c r="TYQ165" s="1135"/>
      <c r="TYR165" s="1135"/>
      <c r="TYS165" s="1135"/>
      <c r="TYT165" s="1135"/>
      <c r="TYU165" s="1135"/>
      <c r="TYV165" s="1135"/>
      <c r="TYW165" s="1135"/>
      <c r="TYX165" s="1135"/>
      <c r="TYY165" s="1135"/>
      <c r="TYZ165" s="1135"/>
      <c r="TZA165" s="1135"/>
      <c r="TZB165" s="1135"/>
      <c r="TZC165" s="1135"/>
      <c r="TZD165" s="1135"/>
      <c r="TZE165" s="1135"/>
      <c r="TZF165" s="1135"/>
      <c r="TZG165" s="1135"/>
      <c r="TZH165" s="1135"/>
      <c r="TZI165" s="1135"/>
      <c r="TZJ165" s="1135"/>
      <c r="TZK165" s="1135"/>
      <c r="TZL165" s="1135"/>
      <c r="TZM165" s="1135"/>
      <c r="TZN165" s="1135"/>
      <c r="TZO165" s="1135"/>
      <c r="TZP165" s="1135"/>
      <c r="TZQ165" s="1135"/>
      <c r="TZR165" s="1135"/>
      <c r="TZS165" s="1135"/>
      <c r="TZT165" s="1135"/>
      <c r="TZU165" s="1135"/>
      <c r="TZV165" s="1135"/>
      <c r="TZW165" s="1135"/>
      <c r="TZX165" s="1135"/>
      <c r="TZY165" s="1135"/>
      <c r="TZZ165" s="1135"/>
      <c r="UAA165" s="1135"/>
      <c r="UAB165" s="1135"/>
      <c r="UAC165" s="1135"/>
      <c r="UAD165" s="1135"/>
      <c r="UAE165" s="1135"/>
      <c r="UAF165" s="1135"/>
      <c r="UAG165" s="1135"/>
      <c r="UAH165" s="1135"/>
      <c r="UAI165" s="1135"/>
      <c r="UAJ165" s="1135"/>
      <c r="UAK165" s="1135"/>
      <c r="UAL165" s="1135"/>
      <c r="UAM165" s="1135"/>
      <c r="UAN165" s="1135"/>
      <c r="UAO165" s="1135"/>
      <c r="UAP165" s="1135"/>
      <c r="UAQ165" s="1135"/>
      <c r="UAR165" s="1135"/>
      <c r="UAS165" s="1135"/>
      <c r="UAT165" s="1135"/>
      <c r="UAU165" s="1135"/>
      <c r="UAV165" s="1135"/>
      <c r="UAW165" s="1135"/>
      <c r="UAX165" s="1135"/>
      <c r="UAY165" s="1135"/>
      <c r="UAZ165" s="1135"/>
      <c r="UBA165" s="1135"/>
      <c r="UBB165" s="1135"/>
      <c r="UBC165" s="1135"/>
      <c r="UBD165" s="1135"/>
      <c r="UBE165" s="1135"/>
      <c r="UBF165" s="1135"/>
      <c r="UBG165" s="1135"/>
      <c r="UBH165" s="1135"/>
      <c r="UBI165" s="1135"/>
      <c r="UBJ165" s="1135"/>
      <c r="UBK165" s="1135"/>
      <c r="UBL165" s="1135"/>
      <c r="UBM165" s="1135"/>
      <c r="UBN165" s="1135"/>
      <c r="UBO165" s="1135"/>
      <c r="UBP165" s="1135"/>
      <c r="UBQ165" s="1135"/>
      <c r="UBR165" s="1135"/>
      <c r="UBS165" s="1135"/>
      <c r="UBT165" s="1135"/>
      <c r="UBU165" s="1135"/>
      <c r="UBV165" s="1135"/>
      <c r="UBW165" s="1135"/>
      <c r="UBX165" s="1135"/>
      <c r="UBY165" s="1135"/>
      <c r="UBZ165" s="1135"/>
      <c r="UCA165" s="1135"/>
      <c r="UCB165" s="1135"/>
      <c r="UCC165" s="1135"/>
      <c r="UCD165" s="1135"/>
      <c r="UCE165" s="1135"/>
      <c r="UCF165" s="1135"/>
      <c r="UCG165" s="1135"/>
      <c r="UCH165" s="1135"/>
      <c r="UCI165" s="1135"/>
      <c r="UCJ165" s="1135"/>
      <c r="UCK165" s="1135"/>
      <c r="UCL165" s="1135"/>
      <c r="UCM165" s="1135"/>
      <c r="UCN165" s="1135"/>
      <c r="UCO165" s="1135"/>
      <c r="UCP165" s="1135"/>
      <c r="UCQ165" s="1135"/>
      <c r="UCR165" s="1135"/>
      <c r="UCS165" s="1135"/>
      <c r="UCT165" s="1135"/>
      <c r="UCU165" s="1135"/>
      <c r="UCV165" s="1135"/>
      <c r="UCW165" s="1135"/>
      <c r="UCX165" s="1135"/>
      <c r="UCY165" s="1135"/>
      <c r="UCZ165" s="1135"/>
      <c r="UDA165" s="1135"/>
      <c r="UDB165" s="1135"/>
      <c r="UDC165" s="1135"/>
      <c r="UDD165" s="1135"/>
      <c r="UDE165" s="1135"/>
      <c r="UDF165" s="1135"/>
      <c r="UDG165" s="1135"/>
      <c r="UDH165" s="1135"/>
      <c r="UDI165" s="1135"/>
      <c r="UDJ165" s="1135"/>
      <c r="UDK165" s="1135"/>
      <c r="UDL165" s="1135"/>
      <c r="UDM165" s="1135"/>
      <c r="UDN165" s="1135"/>
      <c r="UDO165" s="1135"/>
      <c r="UDP165" s="1135"/>
      <c r="UDQ165" s="1135"/>
      <c r="UDR165" s="1135"/>
      <c r="UDS165" s="1135"/>
      <c r="UDT165" s="1135"/>
      <c r="UDU165" s="1135"/>
      <c r="UDV165" s="1135"/>
      <c r="UDW165" s="1135"/>
      <c r="UDX165" s="1135"/>
      <c r="UDY165" s="1135"/>
      <c r="UDZ165" s="1135"/>
      <c r="UEA165" s="1135"/>
      <c r="UEB165" s="1135"/>
      <c r="UEC165" s="1135"/>
      <c r="UED165" s="1135"/>
      <c r="UEE165" s="1135"/>
      <c r="UEF165" s="1135"/>
      <c r="UEG165" s="1135"/>
      <c r="UEH165" s="1135"/>
      <c r="UEI165" s="1135"/>
      <c r="UEJ165" s="1135"/>
      <c r="UEK165" s="1135"/>
      <c r="UEL165" s="1135"/>
      <c r="UEM165" s="1135"/>
      <c r="UEN165" s="1135"/>
      <c r="UEO165" s="1135"/>
      <c r="UEP165" s="1135"/>
      <c r="UEQ165" s="1135"/>
      <c r="UER165" s="1135"/>
      <c r="UES165" s="1135"/>
      <c r="UET165" s="1135"/>
      <c r="UEU165" s="1135"/>
      <c r="UEV165" s="1135"/>
      <c r="UEW165" s="1135"/>
      <c r="UEX165" s="1135"/>
      <c r="UEY165" s="1135"/>
      <c r="UEZ165" s="1135"/>
      <c r="UFA165" s="1135"/>
      <c r="UFB165" s="1135"/>
      <c r="UFC165" s="1135"/>
      <c r="UFD165" s="1135"/>
      <c r="UFE165" s="1135"/>
      <c r="UFF165" s="1135"/>
      <c r="UFG165" s="1135"/>
      <c r="UFH165" s="1135"/>
      <c r="UFI165" s="1135"/>
      <c r="UFJ165" s="1135"/>
      <c r="UFK165" s="1135"/>
      <c r="UFL165" s="1135"/>
      <c r="UFM165" s="1135"/>
      <c r="UFN165" s="1135"/>
      <c r="UFO165" s="1135"/>
      <c r="UFP165" s="1135"/>
      <c r="UFQ165" s="1135"/>
      <c r="UFR165" s="1135"/>
      <c r="UFS165" s="1135"/>
      <c r="UFT165" s="1135"/>
      <c r="UFU165" s="1135"/>
      <c r="UFV165" s="1135"/>
      <c r="UFW165" s="1135"/>
      <c r="UFX165" s="1135"/>
      <c r="UFY165" s="1135"/>
      <c r="UFZ165" s="1135"/>
      <c r="UGA165" s="1135"/>
      <c r="UGB165" s="1135"/>
      <c r="UGC165" s="1135"/>
      <c r="UGD165" s="1135"/>
      <c r="UGE165" s="1135"/>
      <c r="UGF165" s="1135"/>
      <c r="UGG165" s="1135"/>
      <c r="UGH165" s="1135"/>
      <c r="UGI165" s="1135"/>
      <c r="UGJ165" s="1135"/>
      <c r="UGK165" s="1135"/>
      <c r="UGL165" s="1135"/>
      <c r="UGM165" s="1135"/>
      <c r="UGN165" s="1135"/>
      <c r="UGO165" s="1135"/>
      <c r="UGP165" s="1135"/>
      <c r="UGQ165" s="1135"/>
      <c r="UGR165" s="1135"/>
      <c r="UGS165" s="1135"/>
      <c r="UGT165" s="1135"/>
      <c r="UGU165" s="1135"/>
      <c r="UGV165" s="1135"/>
      <c r="UGW165" s="1135"/>
      <c r="UGX165" s="1135"/>
      <c r="UGY165" s="1135"/>
      <c r="UGZ165" s="1135"/>
      <c r="UHA165" s="1135"/>
      <c r="UHB165" s="1135"/>
      <c r="UHC165" s="1135"/>
      <c r="UHD165" s="1135"/>
      <c r="UHE165" s="1135"/>
      <c r="UHF165" s="1135"/>
      <c r="UHG165" s="1135"/>
      <c r="UHH165" s="1135"/>
      <c r="UHI165" s="1135"/>
      <c r="UHJ165" s="1135"/>
      <c r="UHK165" s="1135"/>
      <c r="UHL165" s="1135"/>
      <c r="UHM165" s="1135"/>
      <c r="UHN165" s="1135"/>
      <c r="UHO165" s="1135"/>
      <c r="UHP165" s="1135"/>
      <c r="UHQ165" s="1135"/>
      <c r="UHR165" s="1135"/>
      <c r="UHS165" s="1135"/>
      <c r="UHT165" s="1135"/>
      <c r="UHU165" s="1135"/>
      <c r="UHV165" s="1135"/>
      <c r="UHW165" s="1135"/>
      <c r="UHX165" s="1135"/>
      <c r="UHY165" s="1135"/>
      <c r="UHZ165" s="1135"/>
      <c r="UIA165" s="1135"/>
      <c r="UIB165" s="1135"/>
      <c r="UIC165" s="1135"/>
      <c r="UID165" s="1135"/>
      <c r="UIE165" s="1135"/>
      <c r="UIF165" s="1135"/>
      <c r="UIG165" s="1135"/>
      <c r="UIH165" s="1135"/>
      <c r="UII165" s="1135"/>
      <c r="UIJ165" s="1135"/>
      <c r="UIK165" s="1135"/>
      <c r="UIL165" s="1135"/>
      <c r="UIM165" s="1135"/>
      <c r="UIN165" s="1135"/>
      <c r="UIO165" s="1135"/>
      <c r="UIP165" s="1135"/>
      <c r="UIQ165" s="1135"/>
      <c r="UIR165" s="1135"/>
      <c r="UIS165" s="1135"/>
      <c r="UIT165" s="1135"/>
      <c r="UIU165" s="1135"/>
      <c r="UIV165" s="1135"/>
      <c r="UIW165" s="1135"/>
      <c r="UIX165" s="1135"/>
      <c r="UIY165" s="1135"/>
      <c r="UIZ165" s="1135"/>
      <c r="UJA165" s="1135"/>
      <c r="UJB165" s="1135"/>
      <c r="UJC165" s="1135"/>
      <c r="UJD165" s="1135"/>
      <c r="UJE165" s="1135"/>
      <c r="UJF165" s="1135"/>
      <c r="UJG165" s="1135"/>
      <c r="UJH165" s="1135"/>
      <c r="UJI165" s="1135"/>
      <c r="UJJ165" s="1135"/>
      <c r="UJK165" s="1135"/>
      <c r="UJL165" s="1135"/>
      <c r="UJM165" s="1135"/>
      <c r="UJN165" s="1135"/>
      <c r="UJO165" s="1135"/>
      <c r="UJP165" s="1135"/>
      <c r="UJQ165" s="1135"/>
      <c r="UJR165" s="1135"/>
      <c r="UJS165" s="1135"/>
      <c r="UJT165" s="1135"/>
      <c r="UJU165" s="1135"/>
      <c r="UJV165" s="1135"/>
      <c r="UJW165" s="1135"/>
      <c r="UJX165" s="1135"/>
      <c r="UJY165" s="1135"/>
      <c r="UJZ165" s="1135"/>
      <c r="UKA165" s="1135"/>
      <c r="UKB165" s="1135"/>
      <c r="UKC165" s="1135"/>
      <c r="UKD165" s="1135"/>
      <c r="UKE165" s="1135"/>
      <c r="UKF165" s="1135"/>
      <c r="UKG165" s="1135"/>
      <c r="UKH165" s="1135"/>
      <c r="UKI165" s="1135"/>
      <c r="UKJ165" s="1135"/>
      <c r="UKK165" s="1135"/>
      <c r="UKL165" s="1135"/>
      <c r="UKM165" s="1135"/>
      <c r="UKN165" s="1135"/>
      <c r="UKO165" s="1135"/>
      <c r="UKP165" s="1135"/>
      <c r="UKQ165" s="1135"/>
      <c r="UKR165" s="1135"/>
      <c r="UKS165" s="1135"/>
      <c r="UKT165" s="1135"/>
      <c r="UKU165" s="1135"/>
      <c r="UKV165" s="1135"/>
      <c r="UKW165" s="1135"/>
      <c r="UKX165" s="1135"/>
      <c r="UKY165" s="1135"/>
      <c r="UKZ165" s="1135"/>
      <c r="ULA165" s="1135"/>
      <c r="ULB165" s="1135"/>
      <c r="ULC165" s="1135"/>
      <c r="ULD165" s="1135"/>
      <c r="ULE165" s="1135"/>
      <c r="ULF165" s="1135"/>
      <c r="ULG165" s="1135"/>
      <c r="ULH165" s="1135"/>
      <c r="ULI165" s="1135"/>
      <c r="ULJ165" s="1135"/>
      <c r="ULK165" s="1135"/>
      <c r="ULL165" s="1135"/>
      <c r="ULM165" s="1135"/>
      <c r="ULN165" s="1135"/>
      <c r="ULO165" s="1135"/>
      <c r="ULP165" s="1135"/>
      <c r="ULQ165" s="1135"/>
      <c r="ULR165" s="1135"/>
      <c r="ULS165" s="1135"/>
      <c r="ULT165" s="1135"/>
      <c r="ULU165" s="1135"/>
      <c r="ULV165" s="1135"/>
      <c r="ULW165" s="1135"/>
      <c r="ULX165" s="1135"/>
      <c r="ULY165" s="1135"/>
      <c r="ULZ165" s="1135"/>
      <c r="UMA165" s="1135"/>
      <c r="UMB165" s="1135"/>
      <c r="UMC165" s="1135"/>
      <c r="UMD165" s="1135"/>
      <c r="UME165" s="1135"/>
      <c r="UMF165" s="1135"/>
      <c r="UMG165" s="1135"/>
      <c r="UMH165" s="1135"/>
      <c r="UMI165" s="1135"/>
      <c r="UMJ165" s="1135"/>
      <c r="UMK165" s="1135"/>
      <c r="UML165" s="1135"/>
      <c r="UMM165" s="1135"/>
      <c r="UMN165" s="1135"/>
      <c r="UMO165" s="1135"/>
      <c r="UMP165" s="1135"/>
      <c r="UMQ165" s="1135"/>
      <c r="UMR165" s="1135"/>
      <c r="UMS165" s="1135"/>
      <c r="UMT165" s="1135"/>
      <c r="UMU165" s="1135"/>
      <c r="UMV165" s="1135"/>
      <c r="UMW165" s="1135"/>
      <c r="UMX165" s="1135"/>
      <c r="UMY165" s="1135"/>
      <c r="UMZ165" s="1135"/>
      <c r="UNA165" s="1135"/>
      <c r="UNB165" s="1135"/>
      <c r="UNC165" s="1135"/>
      <c r="UND165" s="1135"/>
      <c r="UNE165" s="1135"/>
      <c r="UNF165" s="1135"/>
      <c r="UNG165" s="1135"/>
      <c r="UNH165" s="1135"/>
      <c r="UNI165" s="1135"/>
      <c r="UNJ165" s="1135"/>
      <c r="UNK165" s="1135"/>
      <c r="UNL165" s="1135"/>
      <c r="UNM165" s="1135"/>
      <c r="UNN165" s="1135"/>
      <c r="UNO165" s="1135"/>
      <c r="UNP165" s="1135"/>
      <c r="UNQ165" s="1135"/>
      <c r="UNR165" s="1135"/>
      <c r="UNS165" s="1135"/>
      <c r="UNT165" s="1135"/>
      <c r="UNU165" s="1135"/>
      <c r="UNV165" s="1135"/>
      <c r="UNW165" s="1135"/>
      <c r="UNX165" s="1135"/>
      <c r="UNY165" s="1135"/>
      <c r="UNZ165" s="1135"/>
      <c r="UOA165" s="1135"/>
      <c r="UOB165" s="1135"/>
      <c r="UOC165" s="1135"/>
      <c r="UOD165" s="1135"/>
      <c r="UOE165" s="1135"/>
      <c r="UOF165" s="1135"/>
      <c r="UOG165" s="1135"/>
      <c r="UOH165" s="1135"/>
      <c r="UOI165" s="1135"/>
      <c r="UOJ165" s="1135"/>
      <c r="UOK165" s="1135"/>
      <c r="UOL165" s="1135"/>
      <c r="UOM165" s="1135"/>
      <c r="UON165" s="1135"/>
      <c r="UOO165" s="1135"/>
      <c r="UOP165" s="1135"/>
      <c r="UOQ165" s="1135"/>
      <c r="UOR165" s="1135"/>
      <c r="UOS165" s="1135"/>
      <c r="UOT165" s="1135"/>
      <c r="UOU165" s="1135"/>
      <c r="UOV165" s="1135"/>
      <c r="UOW165" s="1135"/>
      <c r="UOX165" s="1135"/>
      <c r="UOY165" s="1135"/>
      <c r="UOZ165" s="1135"/>
      <c r="UPA165" s="1135"/>
      <c r="UPB165" s="1135"/>
      <c r="UPC165" s="1135"/>
      <c r="UPD165" s="1135"/>
      <c r="UPE165" s="1135"/>
      <c r="UPF165" s="1135"/>
      <c r="UPG165" s="1135"/>
      <c r="UPH165" s="1135"/>
      <c r="UPI165" s="1135"/>
      <c r="UPJ165" s="1135"/>
      <c r="UPK165" s="1135"/>
      <c r="UPL165" s="1135"/>
      <c r="UPM165" s="1135"/>
      <c r="UPN165" s="1135"/>
      <c r="UPO165" s="1135"/>
      <c r="UPP165" s="1135"/>
      <c r="UPQ165" s="1135"/>
      <c r="UPR165" s="1135"/>
      <c r="UPS165" s="1135"/>
      <c r="UPT165" s="1135"/>
      <c r="UPU165" s="1135"/>
      <c r="UPV165" s="1135"/>
      <c r="UPW165" s="1135"/>
      <c r="UPX165" s="1135"/>
      <c r="UPY165" s="1135"/>
      <c r="UPZ165" s="1135"/>
      <c r="UQA165" s="1135"/>
      <c r="UQB165" s="1135"/>
      <c r="UQC165" s="1135"/>
      <c r="UQD165" s="1135"/>
      <c r="UQE165" s="1135"/>
      <c r="UQF165" s="1135"/>
      <c r="UQG165" s="1135"/>
      <c r="UQH165" s="1135"/>
      <c r="UQI165" s="1135"/>
      <c r="UQJ165" s="1135"/>
      <c r="UQK165" s="1135"/>
      <c r="UQL165" s="1135"/>
      <c r="UQM165" s="1135"/>
      <c r="UQN165" s="1135"/>
      <c r="UQO165" s="1135"/>
      <c r="UQP165" s="1135"/>
      <c r="UQQ165" s="1135"/>
      <c r="UQR165" s="1135"/>
      <c r="UQS165" s="1135"/>
      <c r="UQT165" s="1135"/>
      <c r="UQU165" s="1135"/>
      <c r="UQV165" s="1135"/>
      <c r="UQW165" s="1135"/>
      <c r="UQX165" s="1135"/>
      <c r="UQY165" s="1135"/>
      <c r="UQZ165" s="1135"/>
      <c r="URA165" s="1135"/>
      <c r="URB165" s="1135"/>
      <c r="URC165" s="1135"/>
      <c r="URD165" s="1135"/>
      <c r="URE165" s="1135"/>
      <c r="URF165" s="1135"/>
      <c r="URG165" s="1135"/>
      <c r="URH165" s="1135"/>
      <c r="URI165" s="1135"/>
      <c r="URJ165" s="1135"/>
      <c r="URK165" s="1135"/>
      <c r="URL165" s="1135"/>
      <c r="URM165" s="1135"/>
      <c r="URN165" s="1135"/>
      <c r="URO165" s="1135"/>
      <c r="URP165" s="1135"/>
      <c r="URQ165" s="1135"/>
      <c r="URR165" s="1135"/>
      <c r="URS165" s="1135"/>
      <c r="URT165" s="1135"/>
      <c r="URU165" s="1135"/>
      <c r="URV165" s="1135"/>
      <c r="URW165" s="1135"/>
      <c r="URX165" s="1135"/>
      <c r="URY165" s="1135"/>
      <c r="URZ165" s="1135"/>
      <c r="USA165" s="1135"/>
      <c r="USB165" s="1135"/>
      <c r="USC165" s="1135"/>
      <c r="USD165" s="1135"/>
      <c r="USE165" s="1135"/>
      <c r="USF165" s="1135"/>
      <c r="USG165" s="1135"/>
      <c r="USH165" s="1135"/>
      <c r="USI165" s="1135"/>
      <c r="USJ165" s="1135"/>
      <c r="USK165" s="1135"/>
      <c r="USL165" s="1135"/>
      <c r="USM165" s="1135"/>
      <c r="USN165" s="1135"/>
      <c r="USO165" s="1135"/>
      <c r="USP165" s="1135"/>
      <c r="USQ165" s="1135"/>
      <c r="USR165" s="1135"/>
      <c r="USS165" s="1135"/>
      <c r="UST165" s="1135"/>
      <c r="USU165" s="1135"/>
      <c r="USV165" s="1135"/>
      <c r="USW165" s="1135"/>
      <c r="USX165" s="1135"/>
      <c r="USY165" s="1135"/>
      <c r="USZ165" s="1135"/>
      <c r="UTA165" s="1135"/>
      <c r="UTB165" s="1135"/>
      <c r="UTC165" s="1135"/>
      <c r="UTD165" s="1135"/>
      <c r="UTE165" s="1135"/>
      <c r="UTF165" s="1135"/>
      <c r="UTG165" s="1135"/>
      <c r="UTH165" s="1135"/>
      <c r="UTI165" s="1135"/>
      <c r="UTJ165" s="1135"/>
      <c r="UTK165" s="1135"/>
      <c r="UTL165" s="1135"/>
      <c r="UTM165" s="1135"/>
      <c r="UTN165" s="1135"/>
      <c r="UTO165" s="1135"/>
      <c r="UTP165" s="1135"/>
      <c r="UTQ165" s="1135"/>
      <c r="UTR165" s="1135"/>
      <c r="UTS165" s="1135"/>
      <c r="UTT165" s="1135"/>
      <c r="UTU165" s="1135"/>
      <c r="UTV165" s="1135"/>
      <c r="UTW165" s="1135"/>
      <c r="UTX165" s="1135"/>
      <c r="UTY165" s="1135"/>
      <c r="UTZ165" s="1135"/>
      <c r="UUA165" s="1135"/>
      <c r="UUB165" s="1135"/>
      <c r="UUC165" s="1135"/>
      <c r="UUD165" s="1135"/>
      <c r="UUE165" s="1135"/>
      <c r="UUF165" s="1135"/>
      <c r="UUG165" s="1135"/>
      <c r="UUH165" s="1135"/>
      <c r="UUI165" s="1135"/>
      <c r="UUJ165" s="1135"/>
      <c r="UUK165" s="1135"/>
      <c r="UUL165" s="1135"/>
      <c r="UUM165" s="1135"/>
      <c r="UUN165" s="1135"/>
      <c r="UUO165" s="1135"/>
      <c r="UUP165" s="1135"/>
      <c r="UUQ165" s="1135"/>
      <c r="UUR165" s="1135"/>
      <c r="UUS165" s="1135"/>
      <c r="UUT165" s="1135"/>
      <c r="UUU165" s="1135"/>
      <c r="UUV165" s="1135"/>
      <c r="UUW165" s="1135"/>
      <c r="UUX165" s="1135"/>
      <c r="UUY165" s="1135"/>
      <c r="UUZ165" s="1135"/>
      <c r="UVA165" s="1135"/>
      <c r="UVB165" s="1135"/>
      <c r="UVC165" s="1135"/>
      <c r="UVD165" s="1135"/>
      <c r="UVE165" s="1135"/>
      <c r="UVF165" s="1135"/>
      <c r="UVG165" s="1135"/>
      <c r="UVH165" s="1135"/>
      <c r="UVI165" s="1135"/>
      <c r="UVJ165" s="1135"/>
      <c r="UVK165" s="1135"/>
      <c r="UVL165" s="1135"/>
      <c r="UVM165" s="1135"/>
      <c r="UVN165" s="1135"/>
      <c r="UVO165" s="1135"/>
      <c r="UVP165" s="1135"/>
      <c r="UVQ165" s="1135"/>
      <c r="UVR165" s="1135"/>
      <c r="UVS165" s="1135"/>
      <c r="UVT165" s="1135"/>
      <c r="UVU165" s="1135"/>
      <c r="UVV165" s="1135"/>
      <c r="UVW165" s="1135"/>
      <c r="UVX165" s="1135"/>
      <c r="UVY165" s="1135"/>
      <c r="UVZ165" s="1135"/>
      <c r="UWA165" s="1135"/>
      <c r="UWB165" s="1135"/>
      <c r="UWC165" s="1135"/>
      <c r="UWD165" s="1135"/>
      <c r="UWE165" s="1135"/>
      <c r="UWF165" s="1135"/>
      <c r="UWG165" s="1135"/>
      <c r="UWH165" s="1135"/>
      <c r="UWI165" s="1135"/>
      <c r="UWJ165" s="1135"/>
      <c r="UWK165" s="1135"/>
      <c r="UWL165" s="1135"/>
      <c r="UWM165" s="1135"/>
      <c r="UWN165" s="1135"/>
      <c r="UWO165" s="1135"/>
      <c r="UWP165" s="1135"/>
      <c r="UWQ165" s="1135"/>
      <c r="UWR165" s="1135"/>
      <c r="UWS165" s="1135"/>
      <c r="UWT165" s="1135"/>
      <c r="UWU165" s="1135"/>
      <c r="UWV165" s="1135"/>
      <c r="UWW165" s="1135"/>
      <c r="UWX165" s="1135"/>
      <c r="UWY165" s="1135"/>
      <c r="UWZ165" s="1135"/>
      <c r="UXA165" s="1135"/>
      <c r="UXB165" s="1135"/>
      <c r="UXC165" s="1135"/>
      <c r="UXD165" s="1135"/>
      <c r="UXE165" s="1135"/>
      <c r="UXF165" s="1135"/>
      <c r="UXG165" s="1135"/>
      <c r="UXH165" s="1135"/>
      <c r="UXI165" s="1135"/>
      <c r="UXJ165" s="1135"/>
      <c r="UXK165" s="1135"/>
      <c r="UXL165" s="1135"/>
      <c r="UXM165" s="1135"/>
      <c r="UXN165" s="1135"/>
      <c r="UXO165" s="1135"/>
      <c r="UXP165" s="1135"/>
      <c r="UXQ165" s="1135"/>
      <c r="UXR165" s="1135"/>
      <c r="UXS165" s="1135"/>
      <c r="UXT165" s="1135"/>
      <c r="UXU165" s="1135"/>
      <c r="UXV165" s="1135"/>
      <c r="UXW165" s="1135"/>
      <c r="UXX165" s="1135"/>
      <c r="UXY165" s="1135"/>
      <c r="UXZ165" s="1135"/>
      <c r="UYA165" s="1135"/>
      <c r="UYB165" s="1135"/>
      <c r="UYC165" s="1135"/>
      <c r="UYD165" s="1135"/>
      <c r="UYE165" s="1135"/>
      <c r="UYF165" s="1135"/>
      <c r="UYG165" s="1135"/>
      <c r="UYH165" s="1135"/>
      <c r="UYI165" s="1135"/>
      <c r="UYJ165" s="1135"/>
      <c r="UYK165" s="1135"/>
      <c r="UYL165" s="1135"/>
      <c r="UYM165" s="1135"/>
      <c r="UYN165" s="1135"/>
      <c r="UYO165" s="1135"/>
      <c r="UYP165" s="1135"/>
      <c r="UYQ165" s="1135"/>
      <c r="UYR165" s="1135"/>
      <c r="UYS165" s="1135"/>
      <c r="UYT165" s="1135"/>
      <c r="UYU165" s="1135"/>
      <c r="UYV165" s="1135"/>
      <c r="UYW165" s="1135"/>
      <c r="UYX165" s="1135"/>
      <c r="UYY165" s="1135"/>
      <c r="UYZ165" s="1135"/>
      <c r="UZA165" s="1135"/>
      <c r="UZB165" s="1135"/>
      <c r="UZC165" s="1135"/>
      <c r="UZD165" s="1135"/>
      <c r="UZE165" s="1135"/>
      <c r="UZF165" s="1135"/>
      <c r="UZG165" s="1135"/>
      <c r="UZH165" s="1135"/>
      <c r="UZI165" s="1135"/>
      <c r="UZJ165" s="1135"/>
      <c r="UZK165" s="1135"/>
      <c r="UZL165" s="1135"/>
      <c r="UZM165" s="1135"/>
      <c r="UZN165" s="1135"/>
      <c r="UZO165" s="1135"/>
      <c r="UZP165" s="1135"/>
      <c r="UZQ165" s="1135"/>
      <c r="UZR165" s="1135"/>
      <c r="UZS165" s="1135"/>
      <c r="UZT165" s="1135"/>
      <c r="UZU165" s="1135"/>
      <c r="UZV165" s="1135"/>
      <c r="UZW165" s="1135"/>
      <c r="UZX165" s="1135"/>
      <c r="UZY165" s="1135"/>
      <c r="UZZ165" s="1135"/>
      <c r="VAA165" s="1135"/>
      <c r="VAB165" s="1135"/>
      <c r="VAC165" s="1135"/>
      <c r="VAD165" s="1135"/>
      <c r="VAE165" s="1135"/>
      <c r="VAF165" s="1135"/>
      <c r="VAG165" s="1135"/>
      <c r="VAH165" s="1135"/>
      <c r="VAI165" s="1135"/>
      <c r="VAJ165" s="1135"/>
      <c r="VAK165" s="1135"/>
      <c r="VAL165" s="1135"/>
      <c r="VAM165" s="1135"/>
      <c r="VAN165" s="1135"/>
      <c r="VAO165" s="1135"/>
      <c r="VAP165" s="1135"/>
      <c r="VAQ165" s="1135"/>
      <c r="VAR165" s="1135"/>
      <c r="VAS165" s="1135"/>
      <c r="VAT165" s="1135"/>
      <c r="VAU165" s="1135"/>
      <c r="VAV165" s="1135"/>
      <c r="VAW165" s="1135"/>
      <c r="VAX165" s="1135"/>
      <c r="VAY165" s="1135"/>
      <c r="VAZ165" s="1135"/>
      <c r="VBA165" s="1135"/>
      <c r="VBB165" s="1135"/>
      <c r="VBC165" s="1135"/>
      <c r="VBD165" s="1135"/>
      <c r="VBE165" s="1135"/>
      <c r="VBF165" s="1135"/>
      <c r="VBG165" s="1135"/>
      <c r="VBH165" s="1135"/>
      <c r="VBI165" s="1135"/>
      <c r="VBJ165" s="1135"/>
      <c r="VBK165" s="1135"/>
      <c r="VBL165" s="1135"/>
      <c r="VBM165" s="1135"/>
      <c r="VBN165" s="1135"/>
      <c r="VBO165" s="1135"/>
      <c r="VBP165" s="1135"/>
      <c r="VBQ165" s="1135"/>
      <c r="VBR165" s="1135"/>
      <c r="VBS165" s="1135"/>
      <c r="VBT165" s="1135"/>
      <c r="VBU165" s="1135"/>
      <c r="VBV165" s="1135"/>
      <c r="VBW165" s="1135"/>
      <c r="VBX165" s="1135"/>
      <c r="VBY165" s="1135"/>
      <c r="VBZ165" s="1135"/>
      <c r="VCA165" s="1135"/>
      <c r="VCB165" s="1135"/>
      <c r="VCC165" s="1135"/>
      <c r="VCD165" s="1135"/>
      <c r="VCE165" s="1135"/>
      <c r="VCF165" s="1135"/>
      <c r="VCG165" s="1135"/>
      <c r="VCH165" s="1135"/>
      <c r="VCI165" s="1135"/>
      <c r="VCJ165" s="1135"/>
      <c r="VCK165" s="1135"/>
      <c r="VCL165" s="1135"/>
      <c r="VCM165" s="1135"/>
      <c r="VCN165" s="1135"/>
      <c r="VCO165" s="1135"/>
      <c r="VCP165" s="1135"/>
      <c r="VCQ165" s="1135"/>
      <c r="VCR165" s="1135"/>
      <c r="VCS165" s="1135"/>
      <c r="VCT165" s="1135"/>
      <c r="VCU165" s="1135"/>
      <c r="VCV165" s="1135"/>
      <c r="VCW165" s="1135"/>
      <c r="VCX165" s="1135"/>
      <c r="VCY165" s="1135"/>
      <c r="VCZ165" s="1135"/>
      <c r="VDA165" s="1135"/>
      <c r="VDB165" s="1135"/>
      <c r="VDC165" s="1135"/>
      <c r="VDD165" s="1135"/>
      <c r="VDE165" s="1135"/>
      <c r="VDF165" s="1135"/>
      <c r="VDG165" s="1135"/>
      <c r="VDH165" s="1135"/>
      <c r="VDI165" s="1135"/>
      <c r="VDJ165" s="1135"/>
      <c r="VDK165" s="1135"/>
      <c r="VDL165" s="1135"/>
      <c r="VDM165" s="1135"/>
      <c r="VDN165" s="1135"/>
      <c r="VDO165" s="1135"/>
      <c r="VDP165" s="1135"/>
      <c r="VDQ165" s="1135"/>
      <c r="VDR165" s="1135"/>
      <c r="VDS165" s="1135"/>
      <c r="VDT165" s="1135"/>
      <c r="VDU165" s="1135"/>
      <c r="VDV165" s="1135"/>
      <c r="VDW165" s="1135"/>
      <c r="VDX165" s="1135"/>
      <c r="VDY165" s="1135"/>
      <c r="VDZ165" s="1135"/>
      <c r="VEA165" s="1135"/>
      <c r="VEB165" s="1135"/>
      <c r="VEC165" s="1135"/>
      <c r="VED165" s="1135"/>
      <c r="VEE165" s="1135"/>
      <c r="VEF165" s="1135"/>
      <c r="VEG165" s="1135"/>
      <c r="VEH165" s="1135"/>
      <c r="VEI165" s="1135"/>
      <c r="VEJ165" s="1135"/>
      <c r="VEK165" s="1135"/>
      <c r="VEL165" s="1135"/>
      <c r="VEM165" s="1135"/>
      <c r="VEN165" s="1135"/>
      <c r="VEO165" s="1135"/>
      <c r="VEP165" s="1135"/>
      <c r="VEQ165" s="1135"/>
      <c r="VER165" s="1135"/>
      <c r="VES165" s="1135"/>
      <c r="VET165" s="1135"/>
      <c r="VEU165" s="1135"/>
      <c r="VEV165" s="1135"/>
      <c r="VEW165" s="1135"/>
      <c r="VEX165" s="1135"/>
      <c r="VEY165" s="1135"/>
      <c r="VEZ165" s="1135"/>
      <c r="VFA165" s="1135"/>
      <c r="VFB165" s="1135"/>
      <c r="VFC165" s="1135"/>
      <c r="VFD165" s="1135"/>
      <c r="VFE165" s="1135"/>
      <c r="VFF165" s="1135"/>
      <c r="VFG165" s="1135"/>
      <c r="VFH165" s="1135"/>
      <c r="VFI165" s="1135"/>
      <c r="VFJ165" s="1135"/>
      <c r="VFK165" s="1135"/>
      <c r="VFL165" s="1135"/>
      <c r="VFM165" s="1135"/>
      <c r="VFN165" s="1135"/>
      <c r="VFO165" s="1135"/>
      <c r="VFP165" s="1135"/>
      <c r="VFQ165" s="1135"/>
      <c r="VFR165" s="1135"/>
      <c r="VFS165" s="1135"/>
      <c r="VFT165" s="1135"/>
      <c r="VFU165" s="1135"/>
      <c r="VFV165" s="1135"/>
      <c r="VFW165" s="1135"/>
      <c r="VFX165" s="1135"/>
      <c r="VFY165" s="1135"/>
      <c r="VFZ165" s="1135"/>
      <c r="VGA165" s="1135"/>
      <c r="VGB165" s="1135"/>
      <c r="VGC165" s="1135"/>
      <c r="VGD165" s="1135"/>
      <c r="VGE165" s="1135"/>
      <c r="VGF165" s="1135"/>
      <c r="VGG165" s="1135"/>
      <c r="VGH165" s="1135"/>
      <c r="VGI165" s="1135"/>
      <c r="VGJ165" s="1135"/>
      <c r="VGK165" s="1135"/>
      <c r="VGL165" s="1135"/>
      <c r="VGM165" s="1135"/>
      <c r="VGN165" s="1135"/>
      <c r="VGO165" s="1135"/>
      <c r="VGP165" s="1135"/>
      <c r="VGQ165" s="1135"/>
      <c r="VGR165" s="1135"/>
      <c r="VGS165" s="1135"/>
      <c r="VGT165" s="1135"/>
      <c r="VGU165" s="1135"/>
      <c r="VGV165" s="1135"/>
      <c r="VGW165" s="1135"/>
      <c r="VGX165" s="1135"/>
      <c r="VGY165" s="1135"/>
      <c r="VGZ165" s="1135"/>
      <c r="VHA165" s="1135"/>
      <c r="VHB165" s="1135"/>
      <c r="VHC165" s="1135"/>
      <c r="VHD165" s="1135"/>
      <c r="VHE165" s="1135"/>
      <c r="VHF165" s="1135"/>
      <c r="VHG165" s="1135"/>
      <c r="VHH165" s="1135"/>
      <c r="VHI165" s="1135"/>
      <c r="VHJ165" s="1135"/>
      <c r="VHK165" s="1135"/>
      <c r="VHL165" s="1135"/>
      <c r="VHM165" s="1135"/>
      <c r="VHN165" s="1135"/>
      <c r="VHO165" s="1135"/>
      <c r="VHP165" s="1135"/>
      <c r="VHQ165" s="1135"/>
      <c r="VHR165" s="1135"/>
      <c r="VHS165" s="1135"/>
      <c r="VHT165" s="1135"/>
      <c r="VHU165" s="1135"/>
      <c r="VHV165" s="1135"/>
      <c r="VHW165" s="1135"/>
      <c r="VHX165" s="1135"/>
      <c r="VHY165" s="1135"/>
      <c r="VHZ165" s="1135"/>
      <c r="VIA165" s="1135"/>
      <c r="VIB165" s="1135"/>
      <c r="VIC165" s="1135"/>
      <c r="VID165" s="1135"/>
      <c r="VIE165" s="1135"/>
      <c r="VIF165" s="1135"/>
      <c r="VIG165" s="1135"/>
      <c r="VIH165" s="1135"/>
      <c r="VII165" s="1135"/>
      <c r="VIJ165" s="1135"/>
      <c r="VIK165" s="1135"/>
      <c r="VIL165" s="1135"/>
      <c r="VIM165" s="1135"/>
      <c r="VIN165" s="1135"/>
      <c r="VIO165" s="1135"/>
      <c r="VIP165" s="1135"/>
      <c r="VIQ165" s="1135"/>
      <c r="VIR165" s="1135"/>
      <c r="VIS165" s="1135"/>
      <c r="VIT165" s="1135"/>
      <c r="VIU165" s="1135"/>
      <c r="VIV165" s="1135"/>
      <c r="VIW165" s="1135"/>
      <c r="VIX165" s="1135"/>
      <c r="VIY165" s="1135"/>
      <c r="VIZ165" s="1135"/>
      <c r="VJA165" s="1135"/>
      <c r="VJB165" s="1135"/>
      <c r="VJC165" s="1135"/>
      <c r="VJD165" s="1135"/>
      <c r="VJE165" s="1135"/>
      <c r="VJF165" s="1135"/>
      <c r="VJG165" s="1135"/>
      <c r="VJH165" s="1135"/>
      <c r="VJI165" s="1135"/>
      <c r="VJJ165" s="1135"/>
      <c r="VJK165" s="1135"/>
      <c r="VJL165" s="1135"/>
      <c r="VJM165" s="1135"/>
      <c r="VJN165" s="1135"/>
      <c r="VJO165" s="1135"/>
      <c r="VJP165" s="1135"/>
      <c r="VJQ165" s="1135"/>
      <c r="VJR165" s="1135"/>
      <c r="VJS165" s="1135"/>
      <c r="VJT165" s="1135"/>
      <c r="VJU165" s="1135"/>
      <c r="VJV165" s="1135"/>
      <c r="VJW165" s="1135"/>
      <c r="VJX165" s="1135"/>
      <c r="VJY165" s="1135"/>
      <c r="VJZ165" s="1135"/>
      <c r="VKA165" s="1135"/>
      <c r="VKB165" s="1135"/>
      <c r="VKC165" s="1135"/>
      <c r="VKD165" s="1135"/>
      <c r="VKE165" s="1135"/>
      <c r="VKF165" s="1135"/>
      <c r="VKG165" s="1135"/>
      <c r="VKH165" s="1135"/>
      <c r="VKI165" s="1135"/>
      <c r="VKJ165" s="1135"/>
      <c r="VKK165" s="1135"/>
      <c r="VKL165" s="1135"/>
      <c r="VKM165" s="1135"/>
      <c r="VKN165" s="1135"/>
      <c r="VKO165" s="1135"/>
      <c r="VKP165" s="1135"/>
      <c r="VKQ165" s="1135"/>
      <c r="VKR165" s="1135"/>
      <c r="VKS165" s="1135"/>
      <c r="VKT165" s="1135"/>
      <c r="VKU165" s="1135"/>
      <c r="VKV165" s="1135"/>
      <c r="VKW165" s="1135"/>
      <c r="VKX165" s="1135"/>
      <c r="VKY165" s="1135"/>
      <c r="VKZ165" s="1135"/>
      <c r="VLA165" s="1135"/>
      <c r="VLB165" s="1135"/>
      <c r="VLC165" s="1135"/>
      <c r="VLD165" s="1135"/>
      <c r="VLE165" s="1135"/>
      <c r="VLF165" s="1135"/>
      <c r="VLG165" s="1135"/>
      <c r="VLH165" s="1135"/>
      <c r="VLI165" s="1135"/>
      <c r="VLJ165" s="1135"/>
      <c r="VLK165" s="1135"/>
      <c r="VLL165" s="1135"/>
      <c r="VLM165" s="1135"/>
      <c r="VLN165" s="1135"/>
      <c r="VLO165" s="1135"/>
      <c r="VLP165" s="1135"/>
      <c r="VLQ165" s="1135"/>
      <c r="VLR165" s="1135"/>
      <c r="VLS165" s="1135"/>
      <c r="VLT165" s="1135"/>
      <c r="VLU165" s="1135"/>
      <c r="VLV165" s="1135"/>
      <c r="VLW165" s="1135"/>
      <c r="VLX165" s="1135"/>
      <c r="VLY165" s="1135"/>
      <c r="VLZ165" s="1135"/>
      <c r="VMA165" s="1135"/>
      <c r="VMB165" s="1135"/>
      <c r="VMC165" s="1135"/>
      <c r="VMD165" s="1135"/>
      <c r="VME165" s="1135"/>
      <c r="VMF165" s="1135"/>
      <c r="VMG165" s="1135"/>
      <c r="VMH165" s="1135"/>
      <c r="VMI165" s="1135"/>
      <c r="VMJ165" s="1135"/>
      <c r="VMK165" s="1135"/>
      <c r="VML165" s="1135"/>
      <c r="VMM165" s="1135"/>
      <c r="VMN165" s="1135"/>
      <c r="VMO165" s="1135"/>
      <c r="VMP165" s="1135"/>
      <c r="VMQ165" s="1135"/>
      <c r="VMR165" s="1135"/>
      <c r="VMS165" s="1135"/>
      <c r="VMT165" s="1135"/>
      <c r="VMU165" s="1135"/>
      <c r="VMV165" s="1135"/>
      <c r="VMW165" s="1135"/>
      <c r="VMX165" s="1135"/>
      <c r="VMY165" s="1135"/>
      <c r="VMZ165" s="1135"/>
      <c r="VNA165" s="1135"/>
      <c r="VNB165" s="1135"/>
      <c r="VNC165" s="1135"/>
      <c r="VND165" s="1135"/>
      <c r="VNE165" s="1135"/>
      <c r="VNF165" s="1135"/>
      <c r="VNG165" s="1135"/>
      <c r="VNH165" s="1135"/>
      <c r="VNI165" s="1135"/>
      <c r="VNJ165" s="1135"/>
      <c r="VNK165" s="1135"/>
      <c r="VNL165" s="1135"/>
      <c r="VNM165" s="1135"/>
      <c r="VNN165" s="1135"/>
      <c r="VNO165" s="1135"/>
      <c r="VNP165" s="1135"/>
      <c r="VNQ165" s="1135"/>
      <c r="VNR165" s="1135"/>
      <c r="VNS165" s="1135"/>
      <c r="VNT165" s="1135"/>
      <c r="VNU165" s="1135"/>
      <c r="VNV165" s="1135"/>
      <c r="VNW165" s="1135"/>
      <c r="VNX165" s="1135"/>
      <c r="VNY165" s="1135"/>
      <c r="VNZ165" s="1135"/>
      <c r="VOA165" s="1135"/>
      <c r="VOB165" s="1135"/>
      <c r="VOC165" s="1135"/>
      <c r="VOD165" s="1135"/>
      <c r="VOE165" s="1135"/>
      <c r="VOF165" s="1135"/>
      <c r="VOG165" s="1135"/>
      <c r="VOH165" s="1135"/>
      <c r="VOI165" s="1135"/>
      <c r="VOJ165" s="1135"/>
      <c r="VOK165" s="1135"/>
      <c r="VOL165" s="1135"/>
      <c r="VOM165" s="1135"/>
      <c r="VON165" s="1135"/>
      <c r="VOO165" s="1135"/>
      <c r="VOP165" s="1135"/>
      <c r="VOQ165" s="1135"/>
      <c r="VOR165" s="1135"/>
      <c r="VOS165" s="1135"/>
      <c r="VOT165" s="1135"/>
      <c r="VOU165" s="1135"/>
      <c r="VOV165" s="1135"/>
      <c r="VOW165" s="1135"/>
      <c r="VOX165" s="1135"/>
      <c r="VOY165" s="1135"/>
      <c r="VOZ165" s="1135"/>
      <c r="VPA165" s="1135"/>
      <c r="VPB165" s="1135"/>
      <c r="VPC165" s="1135"/>
      <c r="VPD165" s="1135"/>
      <c r="VPE165" s="1135"/>
      <c r="VPF165" s="1135"/>
      <c r="VPG165" s="1135"/>
      <c r="VPH165" s="1135"/>
      <c r="VPI165" s="1135"/>
      <c r="VPJ165" s="1135"/>
      <c r="VPK165" s="1135"/>
      <c r="VPL165" s="1135"/>
      <c r="VPM165" s="1135"/>
      <c r="VPN165" s="1135"/>
      <c r="VPO165" s="1135"/>
      <c r="VPP165" s="1135"/>
      <c r="VPQ165" s="1135"/>
      <c r="VPR165" s="1135"/>
      <c r="VPS165" s="1135"/>
      <c r="VPT165" s="1135"/>
      <c r="VPU165" s="1135"/>
      <c r="VPV165" s="1135"/>
      <c r="VPW165" s="1135"/>
      <c r="VPX165" s="1135"/>
      <c r="VPY165" s="1135"/>
      <c r="VPZ165" s="1135"/>
      <c r="VQA165" s="1135"/>
      <c r="VQB165" s="1135"/>
      <c r="VQC165" s="1135"/>
      <c r="VQD165" s="1135"/>
      <c r="VQE165" s="1135"/>
      <c r="VQF165" s="1135"/>
      <c r="VQG165" s="1135"/>
      <c r="VQH165" s="1135"/>
      <c r="VQI165" s="1135"/>
      <c r="VQJ165" s="1135"/>
      <c r="VQK165" s="1135"/>
      <c r="VQL165" s="1135"/>
      <c r="VQM165" s="1135"/>
      <c r="VQN165" s="1135"/>
      <c r="VQO165" s="1135"/>
      <c r="VQP165" s="1135"/>
      <c r="VQQ165" s="1135"/>
      <c r="VQR165" s="1135"/>
      <c r="VQS165" s="1135"/>
      <c r="VQT165" s="1135"/>
      <c r="VQU165" s="1135"/>
      <c r="VQV165" s="1135"/>
      <c r="VQW165" s="1135"/>
      <c r="VQX165" s="1135"/>
      <c r="VQY165" s="1135"/>
      <c r="VQZ165" s="1135"/>
      <c r="VRA165" s="1135"/>
      <c r="VRB165" s="1135"/>
      <c r="VRC165" s="1135"/>
      <c r="VRD165" s="1135"/>
      <c r="VRE165" s="1135"/>
      <c r="VRF165" s="1135"/>
      <c r="VRG165" s="1135"/>
      <c r="VRH165" s="1135"/>
      <c r="VRI165" s="1135"/>
      <c r="VRJ165" s="1135"/>
      <c r="VRK165" s="1135"/>
      <c r="VRL165" s="1135"/>
      <c r="VRM165" s="1135"/>
      <c r="VRN165" s="1135"/>
      <c r="VRO165" s="1135"/>
      <c r="VRP165" s="1135"/>
      <c r="VRQ165" s="1135"/>
      <c r="VRR165" s="1135"/>
      <c r="VRS165" s="1135"/>
      <c r="VRT165" s="1135"/>
      <c r="VRU165" s="1135"/>
      <c r="VRV165" s="1135"/>
      <c r="VRW165" s="1135"/>
      <c r="VRX165" s="1135"/>
      <c r="VRY165" s="1135"/>
      <c r="VRZ165" s="1135"/>
      <c r="VSA165" s="1135"/>
      <c r="VSB165" s="1135"/>
      <c r="VSC165" s="1135"/>
      <c r="VSD165" s="1135"/>
      <c r="VSE165" s="1135"/>
      <c r="VSF165" s="1135"/>
      <c r="VSG165" s="1135"/>
      <c r="VSH165" s="1135"/>
      <c r="VSI165" s="1135"/>
      <c r="VSJ165" s="1135"/>
      <c r="VSK165" s="1135"/>
      <c r="VSL165" s="1135"/>
      <c r="VSM165" s="1135"/>
      <c r="VSN165" s="1135"/>
      <c r="VSO165" s="1135"/>
      <c r="VSP165" s="1135"/>
      <c r="VSQ165" s="1135"/>
      <c r="VSR165" s="1135"/>
      <c r="VSS165" s="1135"/>
      <c r="VST165" s="1135"/>
      <c r="VSU165" s="1135"/>
      <c r="VSV165" s="1135"/>
      <c r="VSW165" s="1135"/>
      <c r="VSX165" s="1135"/>
      <c r="VSY165" s="1135"/>
      <c r="VSZ165" s="1135"/>
      <c r="VTA165" s="1135"/>
      <c r="VTB165" s="1135"/>
      <c r="VTC165" s="1135"/>
      <c r="VTD165" s="1135"/>
      <c r="VTE165" s="1135"/>
      <c r="VTF165" s="1135"/>
      <c r="VTG165" s="1135"/>
      <c r="VTH165" s="1135"/>
      <c r="VTI165" s="1135"/>
      <c r="VTJ165" s="1135"/>
      <c r="VTK165" s="1135"/>
      <c r="VTL165" s="1135"/>
      <c r="VTM165" s="1135"/>
      <c r="VTN165" s="1135"/>
      <c r="VTO165" s="1135"/>
      <c r="VTP165" s="1135"/>
      <c r="VTQ165" s="1135"/>
      <c r="VTR165" s="1135"/>
      <c r="VTS165" s="1135"/>
      <c r="VTT165" s="1135"/>
      <c r="VTU165" s="1135"/>
      <c r="VTV165" s="1135"/>
      <c r="VTW165" s="1135"/>
      <c r="VTX165" s="1135"/>
      <c r="VTY165" s="1135"/>
      <c r="VTZ165" s="1135"/>
      <c r="VUA165" s="1135"/>
      <c r="VUB165" s="1135"/>
      <c r="VUC165" s="1135"/>
      <c r="VUD165" s="1135"/>
      <c r="VUE165" s="1135"/>
      <c r="VUF165" s="1135"/>
      <c r="VUG165" s="1135"/>
      <c r="VUH165" s="1135"/>
      <c r="VUI165" s="1135"/>
      <c r="VUJ165" s="1135"/>
      <c r="VUK165" s="1135"/>
      <c r="VUL165" s="1135"/>
      <c r="VUM165" s="1135"/>
      <c r="VUN165" s="1135"/>
      <c r="VUO165" s="1135"/>
      <c r="VUP165" s="1135"/>
      <c r="VUQ165" s="1135"/>
      <c r="VUR165" s="1135"/>
      <c r="VUS165" s="1135"/>
      <c r="VUT165" s="1135"/>
      <c r="VUU165" s="1135"/>
      <c r="VUV165" s="1135"/>
      <c r="VUW165" s="1135"/>
      <c r="VUX165" s="1135"/>
      <c r="VUY165" s="1135"/>
      <c r="VUZ165" s="1135"/>
      <c r="VVA165" s="1135"/>
      <c r="VVB165" s="1135"/>
      <c r="VVC165" s="1135"/>
      <c r="VVD165" s="1135"/>
      <c r="VVE165" s="1135"/>
      <c r="VVF165" s="1135"/>
      <c r="VVG165" s="1135"/>
      <c r="VVH165" s="1135"/>
      <c r="VVI165" s="1135"/>
      <c r="VVJ165" s="1135"/>
      <c r="VVK165" s="1135"/>
      <c r="VVL165" s="1135"/>
      <c r="VVM165" s="1135"/>
      <c r="VVN165" s="1135"/>
      <c r="VVO165" s="1135"/>
      <c r="VVP165" s="1135"/>
      <c r="VVQ165" s="1135"/>
      <c r="VVR165" s="1135"/>
      <c r="VVS165" s="1135"/>
      <c r="VVT165" s="1135"/>
      <c r="VVU165" s="1135"/>
      <c r="VVV165" s="1135"/>
      <c r="VVW165" s="1135"/>
      <c r="VVX165" s="1135"/>
      <c r="VVY165" s="1135"/>
      <c r="VVZ165" s="1135"/>
      <c r="VWA165" s="1135"/>
      <c r="VWB165" s="1135"/>
      <c r="VWC165" s="1135"/>
      <c r="VWD165" s="1135"/>
      <c r="VWE165" s="1135"/>
      <c r="VWF165" s="1135"/>
      <c r="VWG165" s="1135"/>
      <c r="VWH165" s="1135"/>
      <c r="VWI165" s="1135"/>
      <c r="VWJ165" s="1135"/>
      <c r="VWK165" s="1135"/>
      <c r="VWL165" s="1135"/>
      <c r="VWM165" s="1135"/>
      <c r="VWN165" s="1135"/>
      <c r="VWO165" s="1135"/>
      <c r="VWP165" s="1135"/>
      <c r="VWQ165" s="1135"/>
      <c r="VWR165" s="1135"/>
      <c r="VWS165" s="1135"/>
      <c r="VWT165" s="1135"/>
      <c r="VWU165" s="1135"/>
      <c r="VWV165" s="1135"/>
      <c r="VWW165" s="1135"/>
      <c r="VWX165" s="1135"/>
      <c r="VWY165" s="1135"/>
      <c r="VWZ165" s="1135"/>
      <c r="VXA165" s="1135"/>
      <c r="VXB165" s="1135"/>
      <c r="VXC165" s="1135"/>
      <c r="VXD165" s="1135"/>
      <c r="VXE165" s="1135"/>
      <c r="VXF165" s="1135"/>
      <c r="VXG165" s="1135"/>
      <c r="VXH165" s="1135"/>
      <c r="VXI165" s="1135"/>
      <c r="VXJ165" s="1135"/>
      <c r="VXK165" s="1135"/>
      <c r="VXL165" s="1135"/>
      <c r="VXM165" s="1135"/>
      <c r="VXN165" s="1135"/>
      <c r="VXO165" s="1135"/>
      <c r="VXP165" s="1135"/>
      <c r="VXQ165" s="1135"/>
      <c r="VXR165" s="1135"/>
      <c r="VXS165" s="1135"/>
      <c r="VXT165" s="1135"/>
      <c r="VXU165" s="1135"/>
      <c r="VXV165" s="1135"/>
      <c r="VXW165" s="1135"/>
      <c r="VXX165" s="1135"/>
      <c r="VXY165" s="1135"/>
      <c r="VXZ165" s="1135"/>
      <c r="VYA165" s="1135"/>
      <c r="VYB165" s="1135"/>
      <c r="VYC165" s="1135"/>
      <c r="VYD165" s="1135"/>
      <c r="VYE165" s="1135"/>
      <c r="VYF165" s="1135"/>
      <c r="VYG165" s="1135"/>
      <c r="VYH165" s="1135"/>
      <c r="VYI165" s="1135"/>
      <c r="VYJ165" s="1135"/>
      <c r="VYK165" s="1135"/>
      <c r="VYL165" s="1135"/>
      <c r="VYM165" s="1135"/>
      <c r="VYN165" s="1135"/>
      <c r="VYO165" s="1135"/>
      <c r="VYP165" s="1135"/>
      <c r="VYQ165" s="1135"/>
      <c r="VYR165" s="1135"/>
      <c r="VYS165" s="1135"/>
      <c r="VYT165" s="1135"/>
      <c r="VYU165" s="1135"/>
      <c r="VYV165" s="1135"/>
      <c r="VYW165" s="1135"/>
      <c r="VYX165" s="1135"/>
      <c r="VYY165" s="1135"/>
      <c r="VYZ165" s="1135"/>
      <c r="VZA165" s="1135"/>
      <c r="VZB165" s="1135"/>
      <c r="VZC165" s="1135"/>
      <c r="VZD165" s="1135"/>
      <c r="VZE165" s="1135"/>
      <c r="VZF165" s="1135"/>
      <c r="VZG165" s="1135"/>
      <c r="VZH165" s="1135"/>
      <c r="VZI165" s="1135"/>
      <c r="VZJ165" s="1135"/>
      <c r="VZK165" s="1135"/>
      <c r="VZL165" s="1135"/>
      <c r="VZM165" s="1135"/>
      <c r="VZN165" s="1135"/>
      <c r="VZO165" s="1135"/>
      <c r="VZP165" s="1135"/>
      <c r="VZQ165" s="1135"/>
      <c r="VZR165" s="1135"/>
      <c r="VZS165" s="1135"/>
      <c r="VZT165" s="1135"/>
      <c r="VZU165" s="1135"/>
      <c r="VZV165" s="1135"/>
      <c r="VZW165" s="1135"/>
      <c r="VZX165" s="1135"/>
      <c r="VZY165" s="1135"/>
      <c r="VZZ165" s="1135"/>
      <c r="WAA165" s="1135"/>
      <c r="WAB165" s="1135"/>
      <c r="WAC165" s="1135"/>
      <c r="WAD165" s="1135"/>
      <c r="WAE165" s="1135"/>
      <c r="WAF165" s="1135"/>
      <c r="WAG165" s="1135"/>
      <c r="WAH165" s="1135"/>
      <c r="WAI165" s="1135"/>
      <c r="WAJ165" s="1135"/>
      <c r="WAK165" s="1135"/>
      <c r="WAL165" s="1135"/>
      <c r="WAM165" s="1135"/>
      <c r="WAN165" s="1135"/>
      <c r="WAO165" s="1135"/>
      <c r="WAP165" s="1135"/>
      <c r="WAQ165" s="1135"/>
      <c r="WAR165" s="1135"/>
      <c r="WAS165" s="1135"/>
      <c r="WAT165" s="1135"/>
      <c r="WAU165" s="1135"/>
      <c r="WAV165" s="1135"/>
      <c r="WAW165" s="1135"/>
      <c r="WAX165" s="1135"/>
      <c r="WAY165" s="1135"/>
      <c r="WAZ165" s="1135"/>
      <c r="WBA165" s="1135"/>
      <c r="WBB165" s="1135"/>
      <c r="WBC165" s="1135"/>
      <c r="WBD165" s="1135"/>
      <c r="WBE165" s="1135"/>
      <c r="WBF165" s="1135"/>
      <c r="WBG165" s="1135"/>
      <c r="WBH165" s="1135"/>
      <c r="WBI165" s="1135"/>
      <c r="WBJ165" s="1135"/>
      <c r="WBK165" s="1135"/>
      <c r="WBL165" s="1135"/>
      <c r="WBM165" s="1135"/>
      <c r="WBN165" s="1135"/>
      <c r="WBO165" s="1135"/>
      <c r="WBP165" s="1135"/>
      <c r="WBQ165" s="1135"/>
      <c r="WBR165" s="1135"/>
      <c r="WBS165" s="1135"/>
      <c r="WBT165" s="1135"/>
      <c r="WBU165" s="1135"/>
      <c r="WBV165" s="1135"/>
      <c r="WBW165" s="1135"/>
      <c r="WBX165" s="1135"/>
      <c r="WBY165" s="1135"/>
      <c r="WBZ165" s="1135"/>
      <c r="WCA165" s="1135"/>
      <c r="WCB165" s="1135"/>
      <c r="WCC165" s="1135"/>
      <c r="WCD165" s="1135"/>
      <c r="WCE165" s="1135"/>
      <c r="WCF165" s="1135"/>
      <c r="WCG165" s="1135"/>
      <c r="WCH165" s="1135"/>
      <c r="WCI165" s="1135"/>
      <c r="WCJ165" s="1135"/>
      <c r="WCK165" s="1135"/>
      <c r="WCL165" s="1135"/>
      <c r="WCM165" s="1135"/>
      <c r="WCN165" s="1135"/>
      <c r="WCO165" s="1135"/>
      <c r="WCP165" s="1135"/>
      <c r="WCQ165" s="1135"/>
      <c r="WCR165" s="1135"/>
      <c r="WCS165" s="1135"/>
      <c r="WCT165" s="1135"/>
      <c r="WCU165" s="1135"/>
      <c r="WCV165" s="1135"/>
      <c r="WCW165" s="1135"/>
      <c r="WCX165" s="1135"/>
      <c r="WCY165" s="1135"/>
      <c r="WCZ165" s="1135"/>
      <c r="WDA165" s="1135"/>
      <c r="WDB165" s="1135"/>
      <c r="WDC165" s="1135"/>
      <c r="WDD165" s="1135"/>
      <c r="WDE165" s="1135"/>
      <c r="WDF165" s="1135"/>
      <c r="WDG165" s="1135"/>
      <c r="WDH165" s="1135"/>
      <c r="WDI165" s="1135"/>
      <c r="WDJ165" s="1135"/>
      <c r="WDK165" s="1135"/>
      <c r="WDL165" s="1135"/>
      <c r="WDM165" s="1135"/>
      <c r="WDN165" s="1135"/>
      <c r="WDO165" s="1135"/>
      <c r="WDP165" s="1135"/>
      <c r="WDQ165" s="1135"/>
      <c r="WDR165" s="1135"/>
      <c r="WDS165" s="1135"/>
      <c r="WDT165" s="1135"/>
      <c r="WDU165" s="1135"/>
      <c r="WDV165" s="1135"/>
      <c r="WDW165" s="1135"/>
      <c r="WDX165" s="1135"/>
      <c r="WDY165" s="1135"/>
      <c r="WDZ165" s="1135"/>
      <c r="WEA165" s="1135"/>
      <c r="WEB165" s="1135"/>
      <c r="WEC165" s="1135"/>
      <c r="WED165" s="1135"/>
      <c r="WEE165" s="1135"/>
      <c r="WEF165" s="1135"/>
      <c r="WEG165" s="1135"/>
      <c r="WEH165" s="1135"/>
      <c r="WEI165" s="1135"/>
      <c r="WEJ165" s="1135"/>
      <c r="WEK165" s="1135"/>
      <c r="WEL165" s="1135"/>
      <c r="WEM165" s="1135"/>
      <c r="WEN165" s="1135"/>
      <c r="WEO165" s="1135"/>
      <c r="WEP165" s="1135"/>
      <c r="WEQ165" s="1135"/>
      <c r="WER165" s="1135"/>
      <c r="WES165" s="1135"/>
      <c r="WET165" s="1135"/>
      <c r="WEU165" s="1135"/>
      <c r="WEV165" s="1135"/>
      <c r="WEW165" s="1135"/>
      <c r="WEX165" s="1135"/>
      <c r="WEY165" s="1135"/>
      <c r="WEZ165" s="1135"/>
      <c r="WFA165" s="1135"/>
      <c r="WFB165" s="1135"/>
      <c r="WFC165" s="1135"/>
      <c r="WFD165" s="1135"/>
      <c r="WFE165" s="1135"/>
      <c r="WFF165" s="1135"/>
      <c r="WFG165" s="1135"/>
      <c r="WFH165" s="1135"/>
      <c r="WFI165" s="1135"/>
      <c r="WFJ165" s="1135"/>
      <c r="WFK165" s="1135"/>
      <c r="WFL165" s="1135"/>
      <c r="WFM165" s="1135"/>
      <c r="WFN165" s="1135"/>
      <c r="WFO165" s="1135"/>
      <c r="WFP165" s="1135"/>
      <c r="WFQ165" s="1135"/>
      <c r="WFR165" s="1135"/>
      <c r="WFS165" s="1135"/>
      <c r="WFT165" s="1135"/>
      <c r="WFU165" s="1135"/>
      <c r="WFV165" s="1135"/>
      <c r="WFW165" s="1135"/>
      <c r="WFX165" s="1135"/>
      <c r="WFY165" s="1135"/>
      <c r="WFZ165" s="1135"/>
      <c r="WGA165" s="1135"/>
      <c r="WGB165" s="1135"/>
      <c r="WGC165" s="1135"/>
      <c r="WGD165" s="1135"/>
      <c r="WGE165" s="1135"/>
      <c r="WGF165" s="1135"/>
      <c r="WGG165" s="1135"/>
      <c r="WGH165" s="1135"/>
      <c r="WGI165" s="1135"/>
      <c r="WGJ165" s="1135"/>
      <c r="WGK165" s="1135"/>
      <c r="WGL165" s="1135"/>
      <c r="WGM165" s="1135"/>
      <c r="WGN165" s="1135"/>
      <c r="WGO165" s="1135"/>
      <c r="WGP165" s="1135"/>
      <c r="WGQ165" s="1135"/>
      <c r="WGR165" s="1135"/>
      <c r="WGS165" s="1135"/>
      <c r="WGT165" s="1135"/>
      <c r="WGU165" s="1135"/>
      <c r="WGV165" s="1135"/>
      <c r="WGW165" s="1135"/>
      <c r="WGX165" s="1135"/>
      <c r="WGY165" s="1135"/>
      <c r="WGZ165" s="1135"/>
      <c r="WHA165" s="1135"/>
      <c r="WHB165" s="1135"/>
      <c r="WHC165" s="1135"/>
      <c r="WHD165" s="1135"/>
      <c r="WHE165" s="1135"/>
      <c r="WHF165" s="1135"/>
      <c r="WHG165" s="1135"/>
      <c r="WHH165" s="1135"/>
      <c r="WHI165" s="1135"/>
      <c r="WHJ165" s="1135"/>
      <c r="WHK165" s="1135"/>
      <c r="WHL165" s="1135"/>
      <c r="WHM165" s="1135"/>
      <c r="WHN165" s="1135"/>
      <c r="WHO165" s="1135"/>
      <c r="WHP165" s="1135"/>
      <c r="WHQ165" s="1135"/>
      <c r="WHR165" s="1135"/>
      <c r="WHS165" s="1135"/>
      <c r="WHT165" s="1135"/>
      <c r="WHU165" s="1135"/>
      <c r="WHV165" s="1135"/>
      <c r="WHW165" s="1135"/>
      <c r="WHX165" s="1135"/>
      <c r="WHY165" s="1135"/>
      <c r="WHZ165" s="1135"/>
      <c r="WIA165" s="1135"/>
      <c r="WIB165" s="1135"/>
      <c r="WIC165" s="1135"/>
      <c r="WID165" s="1135"/>
      <c r="WIE165" s="1135"/>
      <c r="WIF165" s="1135"/>
      <c r="WIG165" s="1135"/>
      <c r="WIH165" s="1135"/>
      <c r="WII165" s="1135"/>
      <c r="WIJ165" s="1135"/>
      <c r="WIK165" s="1135"/>
      <c r="WIL165" s="1135"/>
      <c r="WIM165" s="1135"/>
      <c r="WIN165" s="1135"/>
      <c r="WIO165" s="1135"/>
      <c r="WIP165" s="1135"/>
      <c r="WIQ165" s="1135"/>
      <c r="WIR165" s="1135"/>
      <c r="WIS165" s="1135"/>
      <c r="WIT165" s="1135"/>
      <c r="WIU165" s="1135"/>
      <c r="WIV165" s="1135"/>
      <c r="WIW165" s="1135"/>
      <c r="WIX165" s="1135"/>
      <c r="WIY165" s="1135"/>
      <c r="WIZ165" s="1135"/>
      <c r="WJA165" s="1135"/>
      <c r="WJB165" s="1135"/>
      <c r="WJC165" s="1135"/>
      <c r="WJD165" s="1135"/>
      <c r="WJE165" s="1135"/>
      <c r="WJF165" s="1135"/>
      <c r="WJG165" s="1135"/>
      <c r="WJH165" s="1135"/>
      <c r="WJI165" s="1135"/>
      <c r="WJJ165" s="1135"/>
      <c r="WJK165" s="1135"/>
      <c r="WJL165" s="1135"/>
      <c r="WJM165" s="1135"/>
      <c r="WJN165" s="1135"/>
      <c r="WJO165" s="1135"/>
      <c r="WJP165" s="1135"/>
      <c r="WJQ165" s="1135"/>
      <c r="WJR165" s="1135"/>
      <c r="WJS165" s="1135"/>
      <c r="WJT165" s="1135"/>
      <c r="WJU165" s="1135"/>
      <c r="WJV165" s="1135"/>
      <c r="WJW165" s="1135"/>
      <c r="WJX165" s="1135"/>
      <c r="WJY165" s="1135"/>
      <c r="WJZ165" s="1135"/>
      <c r="WKA165" s="1135"/>
      <c r="WKB165" s="1135"/>
      <c r="WKC165" s="1135"/>
      <c r="WKD165" s="1135"/>
      <c r="WKE165" s="1135"/>
      <c r="WKF165" s="1135"/>
      <c r="WKG165" s="1135"/>
      <c r="WKH165" s="1135"/>
      <c r="WKI165" s="1135"/>
      <c r="WKJ165" s="1135"/>
      <c r="WKK165" s="1135"/>
      <c r="WKL165" s="1135"/>
      <c r="WKM165" s="1135"/>
      <c r="WKN165" s="1135"/>
      <c r="WKO165" s="1135"/>
      <c r="WKP165" s="1135"/>
      <c r="WKQ165" s="1135"/>
      <c r="WKR165" s="1135"/>
      <c r="WKS165" s="1135"/>
      <c r="WKT165" s="1135"/>
      <c r="WKU165" s="1135"/>
      <c r="WKV165" s="1135"/>
      <c r="WKW165" s="1135"/>
      <c r="WKX165" s="1135"/>
      <c r="WKY165" s="1135"/>
      <c r="WKZ165" s="1135"/>
      <c r="WLA165" s="1135"/>
      <c r="WLB165" s="1135"/>
      <c r="WLC165" s="1135"/>
      <c r="WLD165" s="1135"/>
      <c r="WLE165" s="1135"/>
      <c r="WLF165" s="1135"/>
      <c r="WLG165" s="1135"/>
      <c r="WLH165" s="1135"/>
      <c r="WLI165" s="1135"/>
      <c r="WLJ165" s="1135"/>
      <c r="WLK165" s="1135"/>
      <c r="WLL165" s="1135"/>
      <c r="WLM165" s="1135"/>
      <c r="WLN165" s="1135"/>
      <c r="WLO165" s="1135"/>
      <c r="WLP165" s="1135"/>
      <c r="WLQ165" s="1135"/>
      <c r="WLR165" s="1135"/>
      <c r="WLS165" s="1135"/>
      <c r="WLT165" s="1135"/>
      <c r="WLU165" s="1135"/>
      <c r="WLV165" s="1135"/>
      <c r="WLW165" s="1135"/>
      <c r="WLX165" s="1135"/>
      <c r="WLY165" s="1135"/>
      <c r="WLZ165" s="1135"/>
      <c r="WMA165" s="1135"/>
      <c r="WMB165" s="1135"/>
      <c r="WMC165" s="1135"/>
      <c r="WMD165" s="1135"/>
      <c r="WME165" s="1135"/>
      <c r="WMF165" s="1135"/>
      <c r="WMG165" s="1135"/>
      <c r="WMH165" s="1135"/>
      <c r="WMI165" s="1135"/>
      <c r="WMJ165" s="1135"/>
      <c r="WMK165" s="1135"/>
      <c r="WML165" s="1135"/>
      <c r="WMM165" s="1135"/>
      <c r="WMN165" s="1135"/>
      <c r="WMO165" s="1135"/>
      <c r="WMP165" s="1135"/>
      <c r="WMQ165" s="1135"/>
      <c r="WMR165" s="1135"/>
      <c r="WMS165" s="1135"/>
      <c r="WMT165" s="1135"/>
      <c r="WMU165" s="1135"/>
      <c r="WMV165" s="1135"/>
      <c r="WMW165" s="1135"/>
      <c r="WMX165" s="1135"/>
      <c r="WMY165" s="1135"/>
      <c r="WMZ165" s="1135"/>
      <c r="WNA165" s="1135"/>
      <c r="WNB165" s="1135"/>
      <c r="WNC165" s="1135"/>
      <c r="WND165" s="1135"/>
      <c r="WNE165" s="1135"/>
      <c r="WNF165" s="1135"/>
      <c r="WNG165" s="1135"/>
      <c r="WNH165" s="1135"/>
      <c r="WNI165" s="1135"/>
      <c r="WNJ165" s="1135"/>
      <c r="WNK165" s="1135"/>
      <c r="WNL165" s="1135"/>
      <c r="WNM165" s="1135"/>
      <c r="WNN165" s="1135"/>
      <c r="WNO165" s="1135"/>
      <c r="WNP165" s="1135"/>
      <c r="WNQ165" s="1135"/>
      <c r="WNR165" s="1135"/>
      <c r="WNS165" s="1135"/>
      <c r="WNT165" s="1135"/>
      <c r="WNU165" s="1135"/>
      <c r="WNV165" s="1135"/>
      <c r="WNW165" s="1135"/>
      <c r="WNX165" s="1135"/>
      <c r="WNY165" s="1135"/>
      <c r="WNZ165" s="1135"/>
      <c r="WOA165" s="1135"/>
      <c r="WOB165" s="1135"/>
      <c r="WOC165" s="1135"/>
      <c r="WOD165" s="1135"/>
      <c r="WOE165" s="1135"/>
      <c r="WOF165" s="1135"/>
      <c r="WOG165" s="1135"/>
      <c r="WOH165" s="1135"/>
      <c r="WOI165" s="1135"/>
      <c r="WOJ165" s="1135"/>
      <c r="WOK165" s="1135"/>
      <c r="WOL165" s="1135"/>
      <c r="WOM165" s="1135"/>
      <c r="WON165" s="1135"/>
      <c r="WOO165" s="1135"/>
      <c r="WOP165" s="1135"/>
      <c r="WOQ165" s="1135"/>
      <c r="WOR165" s="1135"/>
      <c r="WOS165" s="1135"/>
      <c r="WOT165" s="1135"/>
      <c r="WOU165" s="1135"/>
      <c r="WOV165" s="1135"/>
      <c r="WOW165" s="1135"/>
      <c r="WOX165" s="1135"/>
      <c r="WOY165" s="1135"/>
      <c r="WOZ165" s="1135"/>
      <c r="WPA165" s="1135"/>
      <c r="WPB165" s="1135"/>
      <c r="WPC165" s="1135"/>
      <c r="WPD165" s="1135"/>
      <c r="WPE165" s="1135"/>
      <c r="WPF165" s="1135"/>
      <c r="WPG165" s="1135"/>
      <c r="WPH165" s="1135"/>
      <c r="WPI165" s="1135"/>
      <c r="WPJ165" s="1135"/>
      <c r="WPK165" s="1135"/>
      <c r="WPL165" s="1135"/>
      <c r="WPM165" s="1135"/>
      <c r="WPN165" s="1135"/>
      <c r="WPO165" s="1135"/>
      <c r="WPP165" s="1135"/>
      <c r="WPQ165" s="1135"/>
      <c r="WPR165" s="1135"/>
      <c r="WPS165" s="1135"/>
      <c r="WPT165" s="1135"/>
      <c r="WPU165" s="1135"/>
      <c r="WPV165" s="1135"/>
      <c r="WPW165" s="1135"/>
      <c r="WPX165" s="1135"/>
      <c r="WPY165" s="1135"/>
      <c r="WPZ165" s="1135"/>
      <c r="WQA165" s="1135"/>
      <c r="WQB165" s="1135"/>
      <c r="WQC165" s="1135"/>
      <c r="WQD165" s="1135"/>
      <c r="WQE165" s="1135"/>
      <c r="WQF165" s="1135"/>
      <c r="WQG165" s="1135"/>
      <c r="WQH165" s="1135"/>
      <c r="WQI165" s="1135"/>
      <c r="WQJ165" s="1135"/>
      <c r="WQK165" s="1135"/>
      <c r="WQL165" s="1135"/>
      <c r="WQM165" s="1135"/>
      <c r="WQN165" s="1135"/>
      <c r="WQO165" s="1135"/>
      <c r="WQP165" s="1135"/>
      <c r="WQQ165" s="1135"/>
      <c r="WQR165" s="1135"/>
      <c r="WQS165" s="1135"/>
      <c r="WQT165" s="1135"/>
      <c r="WQU165" s="1135"/>
      <c r="WQV165" s="1135"/>
      <c r="WQW165" s="1135"/>
      <c r="WQX165" s="1135"/>
      <c r="WQY165" s="1135"/>
      <c r="WQZ165" s="1135"/>
      <c r="WRA165" s="1135"/>
      <c r="WRB165" s="1135"/>
      <c r="WRC165" s="1135"/>
      <c r="WRD165" s="1135"/>
      <c r="WRE165" s="1135"/>
      <c r="WRF165" s="1135"/>
      <c r="WRG165" s="1135"/>
      <c r="WRH165" s="1135"/>
      <c r="WRI165" s="1135"/>
      <c r="WRJ165" s="1135"/>
      <c r="WRK165" s="1135"/>
      <c r="WRL165" s="1135"/>
      <c r="WRM165" s="1135"/>
      <c r="WRN165" s="1135"/>
      <c r="WRO165" s="1135"/>
      <c r="WRP165" s="1135"/>
      <c r="WRQ165" s="1135"/>
      <c r="WRR165" s="1135"/>
      <c r="WRS165" s="1135"/>
      <c r="WRT165" s="1135"/>
      <c r="WRU165" s="1135"/>
      <c r="WRV165" s="1135"/>
      <c r="WRW165" s="1135"/>
      <c r="WRX165" s="1135"/>
      <c r="WRY165" s="1135"/>
      <c r="WRZ165" s="1135"/>
      <c r="WSA165" s="1135"/>
      <c r="WSB165" s="1135"/>
      <c r="WSC165" s="1135"/>
      <c r="WSD165" s="1135"/>
      <c r="WSE165" s="1135"/>
      <c r="WSF165" s="1135"/>
      <c r="WSG165" s="1135"/>
      <c r="WSH165" s="1135"/>
      <c r="WSI165" s="1135"/>
      <c r="WSJ165" s="1135"/>
      <c r="WSK165" s="1135"/>
      <c r="WSL165" s="1135"/>
      <c r="WSM165" s="1135"/>
      <c r="WSN165" s="1135"/>
      <c r="WSO165" s="1135"/>
      <c r="WSP165" s="1135"/>
      <c r="WSQ165" s="1135"/>
      <c r="WSR165" s="1135"/>
      <c r="WSS165" s="1135"/>
      <c r="WST165" s="1135"/>
      <c r="WSU165" s="1135"/>
      <c r="WSV165" s="1135"/>
      <c r="WSW165" s="1135"/>
      <c r="WSX165" s="1135"/>
      <c r="WSY165" s="1135"/>
      <c r="WSZ165" s="1135"/>
      <c r="WTA165" s="1135"/>
      <c r="WTB165" s="1135"/>
      <c r="WTC165" s="1135"/>
      <c r="WTD165" s="1135"/>
      <c r="WTE165" s="1135"/>
      <c r="WTF165" s="1135"/>
      <c r="WTG165" s="1135"/>
      <c r="WTH165" s="1135"/>
      <c r="WTI165" s="1135"/>
      <c r="WTJ165" s="1135"/>
      <c r="WTK165" s="1135"/>
      <c r="WTL165" s="1135"/>
      <c r="WTM165" s="1135"/>
      <c r="WTN165" s="1135"/>
      <c r="WTO165" s="1135"/>
      <c r="WTP165" s="1135"/>
      <c r="WTQ165" s="1135"/>
      <c r="WTR165" s="1135"/>
      <c r="WTS165" s="1135"/>
      <c r="WTT165" s="1135"/>
      <c r="WTU165" s="1135"/>
      <c r="WTV165" s="1135"/>
      <c r="WTW165" s="1135"/>
      <c r="WTX165" s="1135"/>
      <c r="WTY165" s="1135"/>
      <c r="WTZ165" s="1135"/>
      <c r="WUA165" s="1135"/>
      <c r="WUB165" s="1135"/>
      <c r="WUC165" s="1135"/>
      <c r="WUD165" s="1135"/>
      <c r="WUE165" s="1135"/>
      <c r="WUF165" s="1135"/>
      <c r="WUG165" s="1135"/>
      <c r="WUH165" s="1135"/>
      <c r="WUI165" s="1135"/>
      <c r="WUJ165" s="1135"/>
      <c r="WUK165" s="1135"/>
      <c r="WUL165" s="1135"/>
      <c r="WUM165" s="1135"/>
      <c r="WUN165" s="1135"/>
      <c r="WUO165" s="1135"/>
      <c r="WUP165" s="1135"/>
      <c r="WUQ165" s="1135"/>
      <c r="WUR165" s="1135"/>
      <c r="WUS165" s="1135"/>
      <c r="WUT165" s="1135"/>
      <c r="WUU165" s="1135"/>
      <c r="WUV165" s="1135"/>
      <c r="WUW165" s="1135"/>
      <c r="WUX165" s="1135"/>
      <c r="WUY165" s="1135"/>
      <c r="WUZ165" s="1135"/>
      <c r="WVA165" s="1135"/>
      <c r="WVB165" s="1135"/>
      <c r="WVC165" s="1135"/>
      <c r="WVD165" s="1135"/>
      <c r="WVE165" s="1135"/>
      <c r="WVF165" s="1135"/>
      <c r="WVG165" s="1135"/>
      <c r="WVH165" s="1135"/>
      <c r="WVI165" s="1135"/>
      <c r="WVJ165" s="1135"/>
      <c r="WVK165" s="1135"/>
      <c r="WVL165" s="1135"/>
      <c r="WVM165" s="1135"/>
      <c r="WVN165" s="1135"/>
      <c r="WVO165" s="1135"/>
      <c r="WVP165" s="1135"/>
      <c r="WVQ165" s="1135"/>
      <c r="WVR165" s="1135"/>
      <c r="WVS165" s="1135"/>
      <c r="WVT165" s="1135"/>
      <c r="WVU165" s="1135"/>
      <c r="WVV165" s="1135"/>
      <c r="WVW165" s="1135"/>
      <c r="WVX165" s="1135"/>
      <c r="WVY165" s="1135"/>
      <c r="WVZ165" s="1135"/>
      <c r="WWA165" s="1135"/>
      <c r="WWB165" s="1135"/>
      <c r="WWC165" s="1135"/>
      <c r="WWD165" s="1135"/>
      <c r="WWE165" s="1135"/>
      <c r="WWF165" s="1135"/>
      <c r="WWG165" s="1135"/>
      <c r="WWH165" s="1135"/>
      <c r="WWI165" s="1135"/>
      <c r="WWJ165" s="1135"/>
      <c r="WWK165" s="1135"/>
      <c r="WWL165" s="1135"/>
      <c r="WWM165" s="1135"/>
      <c r="WWN165" s="1135"/>
      <c r="WWO165" s="1135"/>
      <c r="WWP165" s="1135"/>
      <c r="WWQ165" s="1135"/>
      <c r="WWR165" s="1135"/>
      <c r="WWS165" s="1135"/>
      <c r="WWT165" s="1135"/>
      <c r="WWU165" s="1135"/>
      <c r="WWV165" s="1135"/>
      <c r="WWW165" s="1135"/>
      <c r="WWX165" s="1135"/>
      <c r="WWY165" s="1135"/>
      <c r="WWZ165" s="1135"/>
      <c r="WXA165" s="1135"/>
      <c r="WXB165" s="1135"/>
      <c r="WXC165" s="1135"/>
      <c r="WXD165" s="1135"/>
      <c r="WXE165" s="1135"/>
      <c r="WXF165" s="1135"/>
      <c r="WXG165" s="1135"/>
      <c r="WXH165" s="1135"/>
      <c r="WXI165" s="1135"/>
      <c r="WXJ165" s="1135"/>
      <c r="WXK165" s="1135"/>
      <c r="WXL165" s="1135"/>
      <c r="WXM165" s="1135"/>
      <c r="WXN165" s="1135"/>
      <c r="WXO165" s="1135"/>
      <c r="WXP165" s="1135"/>
      <c r="WXQ165" s="1135"/>
      <c r="WXR165" s="1135"/>
      <c r="WXS165" s="1135"/>
      <c r="WXT165" s="1135"/>
      <c r="WXU165" s="1135"/>
      <c r="WXV165" s="1135"/>
      <c r="WXW165" s="1135"/>
      <c r="WXX165" s="1135"/>
      <c r="WXY165" s="1135"/>
      <c r="WXZ165" s="1135"/>
      <c r="WYA165" s="1135"/>
      <c r="WYB165" s="1135"/>
      <c r="WYC165" s="1135"/>
      <c r="WYD165" s="1135"/>
      <c r="WYE165" s="1135"/>
      <c r="WYF165" s="1135"/>
      <c r="WYG165" s="1135"/>
      <c r="WYH165" s="1135"/>
      <c r="WYI165" s="1135"/>
      <c r="WYJ165" s="1135"/>
      <c r="WYK165" s="1135"/>
      <c r="WYL165" s="1135"/>
      <c r="WYM165" s="1135"/>
      <c r="WYN165" s="1135"/>
      <c r="WYO165" s="1135"/>
      <c r="WYP165" s="1135"/>
      <c r="WYQ165" s="1135"/>
      <c r="WYR165" s="1135"/>
      <c r="WYS165" s="1135"/>
      <c r="WYT165" s="1135"/>
      <c r="WYU165" s="1135"/>
      <c r="WYV165" s="1135"/>
      <c r="WYW165" s="1135"/>
      <c r="WYX165" s="1135"/>
      <c r="WYY165" s="1135"/>
      <c r="WYZ165" s="1135"/>
      <c r="WZA165" s="1135"/>
      <c r="WZB165" s="1135"/>
      <c r="WZC165" s="1135"/>
      <c r="WZD165" s="1135"/>
      <c r="WZE165" s="1135"/>
      <c r="WZF165" s="1135"/>
      <c r="WZG165" s="1135"/>
      <c r="WZH165" s="1135"/>
      <c r="WZI165" s="1135"/>
      <c r="WZJ165" s="1135"/>
      <c r="WZK165" s="1135"/>
      <c r="WZL165" s="1135"/>
      <c r="WZM165" s="1135"/>
      <c r="WZN165" s="1135"/>
      <c r="WZO165" s="1135"/>
      <c r="WZP165" s="1135"/>
      <c r="WZQ165" s="1135"/>
      <c r="WZR165" s="1135"/>
      <c r="WZS165" s="1135"/>
      <c r="WZT165" s="1135"/>
      <c r="WZU165" s="1135"/>
      <c r="WZV165" s="1135"/>
      <c r="WZW165" s="1135"/>
      <c r="WZX165" s="1135"/>
      <c r="WZY165" s="1135"/>
      <c r="WZZ165" s="1135"/>
      <c r="XAA165" s="1135"/>
      <c r="XAB165" s="1135"/>
      <c r="XAC165" s="1135"/>
      <c r="XAD165" s="1135"/>
      <c r="XAE165" s="1135"/>
      <c r="XAF165" s="1135"/>
      <c r="XAG165" s="1135"/>
      <c r="XAH165" s="1135"/>
      <c r="XAI165" s="1135"/>
      <c r="XAJ165" s="1135"/>
      <c r="XAK165" s="1135"/>
      <c r="XAL165" s="1135"/>
      <c r="XAM165" s="1135"/>
      <c r="XAN165" s="1135"/>
      <c r="XAO165" s="1135"/>
      <c r="XAP165" s="1135"/>
      <c r="XAQ165" s="1135"/>
      <c r="XAR165" s="1135"/>
      <c r="XAS165" s="1135"/>
      <c r="XAT165" s="1135"/>
      <c r="XAU165" s="1135"/>
      <c r="XAV165" s="1135"/>
      <c r="XAW165" s="1135"/>
      <c r="XAX165" s="1135"/>
      <c r="XAY165" s="1135"/>
      <c r="XAZ165" s="1135"/>
      <c r="XBA165" s="1135"/>
      <c r="XBB165" s="1135"/>
      <c r="XBC165" s="1135"/>
      <c r="XBD165" s="1135"/>
      <c r="XBE165" s="1135"/>
      <c r="XBF165" s="1135"/>
      <c r="XBG165" s="1135"/>
      <c r="XBH165" s="1135"/>
      <c r="XBI165" s="1135"/>
      <c r="XBJ165" s="1135"/>
      <c r="XBK165" s="1135"/>
      <c r="XBL165" s="1135"/>
      <c r="XBM165" s="1135"/>
      <c r="XBN165" s="1135"/>
      <c r="XBO165" s="1135"/>
      <c r="XBP165" s="1135"/>
      <c r="XBQ165" s="1135"/>
      <c r="XBR165" s="1135"/>
      <c r="XBS165" s="1135"/>
      <c r="XBT165" s="1135"/>
      <c r="XBU165" s="1135"/>
      <c r="XBV165" s="1135"/>
      <c r="XBW165" s="1135"/>
      <c r="XBX165" s="1135"/>
      <c r="XBY165" s="1135"/>
      <c r="XBZ165" s="1135"/>
      <c r="XCA165" s="1135"/>
      <c r="XCB165" s="1135"/>
      <c r="XCC165" s="1135"/>
      <c r="XCD165" s="1135"/>
      <c r="XCE165" s="1135"/>
      <c r="XCF165" s="1135"/>
      <c r="XCG165" s="1135"/>
      <c r="XCH165" s="1135"/>
      <c r="XCI165" s="1135"/>
      <c r="XCJ165" s="1135"/>
      <c r="XCK165" s="1135"/>
      <c r="XCL165" s="1135"/>
      <c r="XCM165" s="1135"/>
      <c r="XCN165" s="1135"/>
      <c r="XCO165" s="1135"/>
      <c r="XCP165" s="1135"/>
      <c r="XCQ165" s="1135"/>
      <c r="XCR165" s="1135"/>
      <c r="XCS165" s="1135"/>
      <c r="XCT165" s="1135"/>
      <c r="XCU165" s="1135"/>
      <c r="XCV165" s="1135"/>
      <c r="XCW165" s="1135"/>
      <c r="XCX165" s="1135"/>
      <c r="XCY165" s="1135"/>
      <c r="XCZ165" s="1135"/>
      <c r="XDA165" s="1135"/>
      <c r="XDB165" s="1135"/>
      <c r="XDC165" s="1135"/>
      <c r="XDD165" s="1135"/>
      <c r="XDE165" s="1135"/>
      <c r="XDF165" s="1135"/>
      <c r="XDG165" s="1135"/>
      <c r="XDH165" s="1135"/>
      <c r="XDI165" s="1135"/>
      <c r="XDJ165" s="1135"/>
      <c r="XDK165" s="1135"/>
      <c r="XDL165" s="1135"/>
      <c r="XDM165" s="1135"/>
      <c r="XDN165" s="1135"/>
      <c r="XDO165" s="1135"/>
      <c r="XDP165" s="1135"/>
      <c r="XDQ165" s="1135"/>
      <c r="XDR165" s="1135"/>
      <c r="XDS165" s="1135"/>
      <c r="XDT165" s="1135"/>
      <c r="XDU165" s="1135"/>
      <c r="XDV165" s="1135"/>
      <c r="XDW165" s="1135"/>
      <c r="XDX165" s="1135"/>
      <c r="XDY165" s="1135"/>
      <c r="XDZ165" s="1135"/>
      <c r="XEA165" s="1135"/>
      <c r="XEB165" s="1135"/>
      <c r="XEC165" s="1135"/>
      <c r="XED165" s="1135"/>
      <c r="XEE165" s="1135"/>
      <c r="XEF165" s="1135"/>
      <c r="XEG165" s="1135"/>
      <c r="XEH165" s="1135"/>
      <c r="XEI165" s="1135"/>
      <c r="XEJ165" s="1135"/>
      <c r="XEK165" s="1135"/>
      <c r="XEL165" s="1135"/>
      <c r="XEM165" s="1135"/>
      <c r="XEN165" s="1135"/>
      <c r="XEO165" s="1135"/>
      <c r="XEP165" s="1135"/>
      <c r="XEQ165" s="1135"/>
      <c r="XER165" s="1135"/>
      <c r="XES165" s="1135"/>
      <c r="XET165" s="1135"/>
      <c r="XEU165" s="1135"/>
      <c r="XEV165" s="1135"/>
      <c r="XEW165" s="1135"/>
      <c r="XEX165" s="1135"/>
      <c r="XEY165" s="1135"/>
      <c r="XEZ165" s="1135"/>
      <c r="XFA165" s="1135"/>
      <c r="XFB165" s="1135"/>
      <c r="XFC165" s="1135"/>
    </row>
    <row r="166" spans="1:16383" s="546" customFormat="1" ht="15" customHeight="1" x14ac:dyDescent="0.25">
      <c r="A166" s="1469"/>
      <c r="B166" s="2046" t="s">
        <v>63</v>
      </c>
      <c r="C166" s="2047" t="s">
        <v>64</v>
      </c>
      <c r="D166" s="1901" t="str">
        <f>CONCATENATE("Column ", LEFT(ADDRESS(ROW(OpRisk!E3),COLUMN(OpRisk!E3),4), 1))</f>
        <v>Column E</v>
      </c>
      <c r="E166" s="1901" t="str">
        <f>CONCATENATE("Column ", LEFT(ADDRESS(ROW(OpRisk!F3),COLUMN(OpRisk!F3),4), 1))</f>
        <v>Column F</v>
      </c>
      <c r="F166" s="1901" t="str">
        <f>CONCATENATE("Column ", LEFT(ADDRESS(ROW(OpRisk!G3),COLUMN(OpRisk!G3),4), 1))</f>
        <v>Column G</v>
      </c>
      <c r="G166" s="1901" t="str">
        <f>CONCATENATE("Column ", LEFT(ADDRESS(ROW(OpRisk!H3),COLUMN(OpRisk!H3),4), 1))</f>
        <v>Column H</v>
      </c>
      <c r="H166" s="1901" t="str">
        <f>CONCATENATE("Column ", LEFT(ADDRESS(ROW(OpRisk!I3),COLUMN(OpRisk!I3),4), 1))</f>
        <v>Column I</v>
      </c>
      <c r="I166" s="1901" t="str">
        <f>CONCATENATE("Column ", LEFT(ADDRESS(ROW(OpRisk!J3),COLUMN(OpRisk!J3),4), 1))</f>
        <v>Column J</v>
      </c>
      <c r="J166" s="1901" t="str">
        <f>CONCATENATE("Column ", LEFT(ADDRESS(ROW(OpRisk!K3),COLUMN(OpRisk!K3),4), 1))</f>
        <v>Column K</v>
      </c>
      <c r="K166" s="1901" t="str">
        <f>CONCATENATE("Column ", LEFT(ADDRESS(ROW(OpRisk!L3),COLUMN(OpRisk!L3),4), 1))</f>
        <v>Column L</v>
      </c>
      <c r="L166" s="1901" t="str">
        <f>CONCATENATE("Column ", LEFT(ADDRESS(ROW(OpRisk!M3),COLUMN(OpRisk!M3),4), 1))</f>
        <v>Column M</v>
      </c>
      <c r="M166" s="1899" t="str">
        <f>CONCATENATE("Column ", LEFT(ADDRESS(ROW(OpRisk!N3),COLUMN(OpRisk!N3),4), 1))</f>
        <v>Column N</v>
      </c>
      <c r="N166" s="1030"/>
      <c r="O166" s="1030"/>
      <c r="P166" s="1030"/>
      <c r="Q166" s="1030"/>
      <c r="R166" s="1030"/>
      <c r="S166" s="1030"/>
      <c r="T166" s="1030"/>
      <c r="U166" s="1030"/>
      <c r="V166" s="1030"/>
      <c r="AP166" s="690"/>
    </row>
    <row r="167" spans="1:16383" s="546" customFormat="1" ht="15" customHeight="1" x14ac:dyDescent="0.25">
      <c r="A167" s="1469"/>
      <c r="B167" s="1300" t="s">
        <v>100</v>
      </c>
      <c r="C167" s="666" t="str">
        <f>OpRisk!B7</f>
        <v>Check: row 6  ≥ row 8  + row10</v>
      </c>
      <c r="D167" s="1330"/>
      <c r="E167" s="1330"/>
      <c r="F167" s="1330"/>
      <c r="G167" s="1330"/>
      <c r="H167" s="1330"/>
      <c r="I167" s="469" t="str">
        <f>OpRisk!J7</f>
        <v>Pass</v>
      </c>
      <c r="J167" s="469" t="str">
        <f>OpRisk!K7</f>
        <v>Pass</v>
      </c>
      <c r="K167" s="469" t="str">
        <f>OpRisk!L7</f>
        <v>Pass</v>
      </c>
      <c r="L167" s="469" t="str">
        <f>OpRisk!M7</f>
        <v>Pass</v>
      </c>
      <c r="M167" s="469" t="str">
        <f>OpRisk!N7</f>
        <v>Pass</v>
      </c>
      <c r="N167" s="1030"/>
      <c r="O167" s="1030"/>
      <c r="P167" s="1030"/>
      <c r="Q167" s="1030"/>
      <c r="R167" s="1030"/>
      <c r="S167" s="1030"/>
      <c r="T167" s="1030"/>
      <c r="U167" s="1030"/>
      <c r="V167" s="1030"/>
      <c r="AP167" s="690"/>
    </row>
    <row r="168" spans="1:16383" s="546" customFormat="1" ht="15" customHeight="1" x14ac:dyDescent="0.25">
      <c r="A168" s="1469"/>
      <c r="B168" s="1298" t="s">
        <v>100</v>
      </c>
      <c r="C168" s="639" t="str">
        <f>OpRisk!B9</f>
        <v>Check: row 8 ≤ row 6</v>
      </c>
      <c r="D168" s="1330"/>
      <c r="E168" s="1330"/>
      <c r="F168" s="1330"/>
      <c r="G168" s="1330"/>
      <c r="H168" s="1330"/>
      <c r="I168" s="333" t="str">
        <f>OpRisk!J9</f>
        <v>Pass</v>
      </c>
      <c r="J168" s="333" t="str">
        <f>OpRisk!K9</f>
        <v>Pass</v>
      </c>
      <c r="K168" s="333" t="str">
        <f>OpRisk!L9</f>
        <v>Pass</v>
      </c>
      <c r="L168" s="333" t="str">
        <f>OpRisk!M9</f>
        <v>Pass</v>
      </c>
      <c r="M168" s="333" t="str">
        <f>OpRisk!N9</f>
        <v>Pass</v>
      </c>
      <c r="N168" s="1030"/>
      <c r="O168" s="1030"/>
      <c r="P168" s="1030"/>
      <c r="Q168" s="1030"/>
      <c r="R168" s="1030"/>
      <c r="S168" s="1030"/>
      <c r="T168" s="1030"/>
      <c r="U168" s="1030"/>
      <c r="V168" s="1030"/>
      <c r="AP168" s="690"/>
    </row>
    <row r="169" spans="1:16383" s="546" customFormat="1" ht="15" customHeight="1" x14ac:dyDescent="0.25">
      <c r="A169" s="1469"/>
      <c r="B169" s="1298" t="s">
        <v>100</v>
      </c>
      <c r="C169" s="639" t="str">
        <f>OpRisk!B11</f>
        <v>Check: row 10 ≤ row 6</v>
      </c>
      <c r="D169" s="1330"/>
      <c r="E169" s="1330"/>
      <c r="F169" s="1330"/>
      <c r="G169" s="1330"/>
      <c r="H169" s="1330"/>
      <c r="I169" s="333" t="str">
        <f>OpRisk!J11</f>
        <v>Pass</v>
      </c>
      <c r="J169" s="333" t="str">
        <f>OpRisk!K11</f>
        <v>Pass</v>
      </c>
      <c r="K169" s="333" t="str">
        <f>OpRisk!L11</f>
        <v>Pass</v>
      </c>
      <c r="L169" s="333" t="str">
        <f>OpRisk!M11</f>
        <v>Pass</v>
      </c>
      <c r="M169" s="333" t="str">
        <f>OpRisk!N11</f>
        <v>Pass</v>
      </c>
      <c r="N169" s="1030"/>
      <c r="O169" s="1030"/>
      <c r="P169" s="1030"/>
      <c r="Q169" s="1030"/>
      <c r="R169" s="1030"/>
      <c r="S169" s="1030"/>
      <c r="T169" s="1030"/>
      <c r="U169" s="1030"/>
      <c r="V169" s="1030"/>
      <c r="AP169" s="690"/>
    </row>
    <row r="170" spans="1:16383" s="546" customFormat="1" ht="15" customHeight="1" x14ac:dyDescent="0.25">
      <c r="A170" s="1469"/>
      <c r="B170" s="1298" t="s">
        <v>100</v>
      </c>
      <c r="C170" s="639" t="str">
        <f>OpRisk!C37</f>
        <v>Check: row 36 ≤ row 35 ≤ row 34 ≤ row 33 ≤ row 32 ≤ row 31</v>
      </c>
      <c r="D170" s="333" t="str">
        <f>OpRisk!E37</f>
        <v>Pass</v>
      </c>
      <c r="E170" s="333" t="str">
        <f>OpRisk!F37</f>
        <v>Pass</v>
      </c>
      <c r="F170" s="333" t="str">
        <f>OpRisk!G37</f>
        <v>Pass</v>
      </c>
      <c r="G170" s="333" t="str">
        <f>OpRisk!H37</f>
        <v>Pass</v>
      </c>
      <c r="H170" s="333" t="str">
        <f>OpRisk!I37</f>
        <v>Pass</v>
      </c>
      <c r="I170" s="333" t="str">
        <f>OpRisk!J37</f>
        <v>Pass</v>
      </c>
      <c r="J170" s="333" t="str">
        <f>OpRisk!K37</f>
        <v>Pass</v>
      </c>
      <c r="K170" s="333" t="str">
        <f>OpRisk!L37</f>
        <v>Pass</v>
      </c>
      <c r="L170" s="333" t="str">
        <f>OpRisk!M37</f>
        <v>Pass</v>
      </c>
      <c r="M170" s="333" t="str">
        <f>OpRisk!N37</f>
        <v>Pass</v>
      </c>
      <c r="N170" s="1030"/>
      <c r="O170" s="1030"/>
      <c r="P170" s="1030"/>
      <c r="Q170" s="1030"/>
      <c r="R170" s="1030"/>
      <c r="S170" s="1030"/>
      <c r="T170" s="1030"/>
      <c r="U170" s="1030"/>
      <c r="V170" s="1030"/>
      <c r="AP170" s="690"/>
    </row>
    <row r="171" spans="1:16383" s="546" customFormat="1" ht="15" customHeight="1" x14ac:dyDescent="0.25">
      <c r="A171" s="1469"/>
      <c r="B171" s="1298" t="s">
        <v>100</v>
      </c>
      <c r="C171" s="639" t="str">
        <f>OpRisk!C44</f>
        <v>Check: row 43 ≤ row 42 ≤ row 41 ≤ row 40 ≤ row 39 ≤ row 38</v>
      </c>
      <c r="D171" s="333" t="str">
        <f>OpRisk!E44</f>
        <v>Pass</v>
      </c>
      <c r="E171" s="333" t="str">
        <f>OpRisk!F44</f>
        <v>Pass</v>
      </c>
      <c r="F171" s="333" t="str">
        <f>OpRisk!G44</f>
        <v>Pass</v>
      </c>
      <c r="G171" s="333" t="str">
        <f>OpRisk!H44</f>
        <v>Pass</v>
      </c>
      <c r="H171" s="333" t="str">
        <f>OpRisk!I44</f>
        <v>Pass</v>
      </c>
      <c r="I171" s="333" t="str">
        <f>OpRisk!J44</f>
        <v>Pass</v>
      </c>
      <c r="J171" s="333" t="str">
        <f>OpRisk!K44</f>
        <v>Pass</v>
      </c>
      <c r="K171" s="333" t="str">
        <f>OpRisk!L44</f>
        <v>Pass</v>
      </c>
      <c r="L171" s="333" t="str">
        <f>OpRisk!M44</f>
        <v>Pass</v>
      </c>
      <c r="M171" s="333" t="str">
        <f>OpRisk!N44</f>
        <v>Pass</v>
      </c>
      <c r="N171" s="1030"/>
      <c r="O171" s="1030"/>
      <c r="P171" s="1030"/>
      <c r="Q171" s="1030"/>
      <c r="R171" s="1030"/>
      <c r="S171" s="1030"/>
      <c r="T171" s="1030"/>
      <c r="U171" s="1030"/>
      <c r="V171" s="1030"/>
      <c r="AP171" s="690"/>
    </row>
    <row r="172" spans="1:16383" s="546" customFormat="1" ht="15" customHeight="1" x14ac:dyDescent="0.25">
      <c r="A172" s="1469"/>
      <c r="B172" s="1298" t="s">
        <v>100</v>
      </c>
      <c r="C172" s="639" t="str">
        <f>OpRisk!C48</f>
        <v>Check: row 47 ≥ row 46 ≥ row 45</v>
      </c>
      <c r="D172" s="333" t="str">
        <f>OpRisk!E48</f>
        <v>Pass</v>
      </c>
      <c r="E172" s="333" t="str">
        <f>OpRisk!F48</f>
        <v>Pass</v>
      </c>
      <c r="F172" s="333" t="str">
        <f>OpRisk!G48</f>
        <v>Pass</v>
      </c>
      <c r="G172" s="333" t="str">
        <f>OpRisk!H48</f>
        <v>Pass</v>
      </c>
      <c r="H172" s="333" t="str">
        <f>OpRisk!I48</f>
        <v>Pass</v>
      </c>
      <c r="I172" s="333" t="str">
        <f>OpRisk!J48</f>
        <v>Pass</v>
      </c>
      <c r="J172" s="333" t="str">
        <f>OpRisk!K48</f>
        <v>Pass</v>
      </c>
      <c r="K172" s="333" t="str">
        <f>OpRisk!L48</f>
        <v>Pass</v>
      </c>
      <c r="L172" s="333" t="str">
        <f>OpRisk!M48</f>
        <v>Pass</v>
      </c>
      <c r="M172" s="333" t="str">
        <f>OpRisk!N48</f>
        <v>Pass</v>
      </c>
      <c r="N172" s="1030"/>
      <c r="O172" s="1030"/>
      <c r="P172" s="1030"/>
      <c r="Q172" s="1030"/>
      <c r="R172" s="1030"/>
      <c r="S172" s="1030"/>
      <c r="T172" s="1030"/>
      <c r="U172" s="1030"/>
      <c r="V172" s="1030"/>
      <c r="AP172" s="690"/>
    </row>
    <row r="173" spans="1:16383" s="546" customFormat="1" ht="15" customHeight="1" x14ac:dyDescent="0.25">
      <c r="A173" s="1469"/>
      <c r="B173" s="1298" t="s">
        <v>100</v>
      </c>
      <c r="C173" s="639" t="str">
        <f>OpRisk!C57</f>
        <v>Check: row 56 ≤ row 55 ≤ row 54 ≤ row 53 ≤ row 52 ≤ row 51</v>
      </c>
      <c r="D173" s="333" t="str">
        <f>OpRisk!E57</f>
        <v>Pass</v>
      </c>
      <c r="E173" s="333" t="str">
        <f>OpRisk!F57</f>
        <v>Pass</v>
      </c>
      <c r="F173" s="333" t="str">
        <f>OpRisk!G57</f>
        <v>Pass</v>
      </c>
      <c r="G173" s="333" t="str">
        <f>OpRisk!H57</f>
        <v>Pass</v>
      </c>
      <c r="H173" s="333" t="str">
        <f>OpRisk!I57</f>
        <v>Pass</v>
      </c>
      <c r="I173" s="333" t="str">
        <f>OpRisk!J57</f>
        <v>Pass</v>
      </c>
      <c r="J173" s="333" t="str">
        <f>OpRisk!K57</f>
        <v>Pass</v>
      </c>
      <c r="K173" s="333" t="str">
        <f>OpRisk!L57</f>
        <v>Pass</v>
      </c>
      <c r="L173" s="333" t="str">
        <f>OpRisk!M57</f>
        <v>Pass</v>
      </c>
      <c r="M173" s="333" t="str">
        <f>OpRisk!N57</f>
        <v>Pass</v>
      </c>
      <c r="N173" s="1030"/>
      <c r="O173" s="1030"/>
      <c r="P173" s="1030"/>
      <c r="Q173" s="1030"/>
      <c r="R173" s="1030"/>
      <c r="S173" s="1030"/>
      <c r="T173" s="1030"/>
      <c r="U173" s="1030"/>
      <c r="V173" s="1030"/>
      <c r="AP173" s="690"/>
    </row>
    <row r="174" spans="1:16383" s="546" customFormat="1" ht="15" customHeight="1" x14ac:dyDescent="0.25">
      <c r="A174" s="1469"/>
      <c r="B174" s="1298" t="s">
        <v>100</v>
      </c>
      <c r="C174" s="639" t="str">
        <f>OpRisk!C64</f>
        <v>Check: row 63 ≤ row 62 ≤ row 61 ≤ row 60 ≤ row 59 ≤ row 58</v>
      </c>
      <c r="D174" s="333" t="str">
        <f>OpRisk!E64</f>
        <v>Pass</v>
      </c>
      <c r="E174" s="333" t="str">
        <f>OpRisk!F64</f>
        <v>Pass</v>
      </c>
      <c r="F174" s="333" t="str">
        <f>OpRisk!G64</f>
        <v>Pass</v>
      </c>
      <c r="G174" s="333" t="str">
        <f>OpRisk!H64</f>
        <v>Pass</v>
      </c>
      <c r="H174" s="333" t="str">
        <f>OpRisk!I64</f>
        <v>Pass</v>
      </c>
      <c r="I174" s="333" t="str">
        <f>OpRisk!J64</f>
        <v>Pass</v>
      </c>
      <c r="J174" s="333" t="str">
        <f>OpRisk!K64</f>
        <v>Pass</v>
      </c>
      <c r="K174" s="333" t="str">
        <f>OpRisk!L64</f>
        <v>Pass</v>
      </c>
      <c r="L174" s="333" t="str">
        <f>OpRisk!M64</f>
        <v>Pass</v>
      </c>
      <c r="M174" s="333" t="str">
        <f>OpRisk!N64</f>
        <v>Pass</v>
      </c>
      <c r="N174" s="1030"/>
      <c r="O174" s="1030"/>
      <c r="P174" s="1030"/>
      <c r="Q174" s="1030"/>
      <c r="R174" s="1030"/>
      <c r="S174" s="1030"/>
      <c r="T174" s="1030"/>
      <c r="U174" s="1030"/>
      <c r="V174" s="1030"/>
      <c r="AP174" s="690"/>
    </row>
    <row r="175" spans="1:16383" s="546" customFormat="1" ht="15" customHeight="1" x14ac:dyDescent="0.25">
      <c r="A175" s="1469"/>
      <c r="B175" s="1298" t="s">
        <v>100</v>
      </c>
      <c r="C175" s="639" t="str">
        <f>OpRisk!C73</f>
        <v>Check: row 72 ≤ row 71 ≤ row 70 ≤ row 69 ≤ row 68 ≤ row 67</v>
      </c>
      <c r="D175" s="333" t="str">
        <f>OpRisk!E73</f>
        <v>Pass</v>
      </c>
      <c r="E175" s="333" t="str">
        <f>OpRisk!F73</f>
        <v>Pass</v>
      </c>
      <c r="F175" s="333" t="str">
        <f>OpRisk!G73</f>
        <v>Pass</v>
      </c>
      <c r="G175" s="333" t="str">
        <f>OpRisk!H73</f>
        <v>Pass</v>
      </c>
      <c r="H175" s="333" t="str">
        <f>OpRisk!I73</f>
        <v>Pass</v>
      </c>
      <c r="I175" s="333" t="str">
        <f>OpRisk!J73</f>
        <v>Pass</v>
      </c>
      <c r="J175" s="333" t="str">
        <f>OpRisk!K73</f>
        <v>Pass</v>
      </c>
      <c r="K175" s="333" t="str">
        <f>OpRisk!L73</f>
        <v>Pass</v>
      </c>
      <c r="L175" s="333" t="str">
        <f>OpRisk!M73</f>
        <v>Pass</v>
      </c>
      <c r="M175" s="333" t="str">
        <f>OpRisk!N73</f>
        <v>Pass</v>
      </c>
      <c r="N175" s="1030"/>
      <c r="O175" s="1030"/>
      <c r="P175" s="1030"/>
      <c r="Q175" s="1030"/>
      <c r="R175" s="1030"/>
      <c r="S175" s="1030"/>
      <c r="T175" s="1030"/>
      <c r="U175" s="1030"/>
      <c r="V175" s="1030"/>
      <c r="AP175" s="690"/>
    </row>
    <row r="176" spans="1:16383" s="546" customFormat="1" ht="15" customHeight="1" x14ac:dyDescent="0.25">
      <c r="A176" s="1469"/>
      <c r="B176" s="1298" t="s">
        <v>100</v>
      </c>
      <c r="C176" s="639" t="str">
        <f>OpRisk!C80</f>
        <v>Check: row 79 ≤ row 78 ≤ row 77 ≤ row 76 ≤ row 75 ≤ row 74</v>
      </c>
      <c r="D176" s="333" t="str">
        <f>OpRisk!E80</f>
        <v>Pass</v>
      </c>
      <c r="E176" s="333" t="str">
        <f>OpRisk!F80</f>
        <v>Pass</v>
      </c>
      <c r="F176" s="333" t="str">
        <f>OpRisk!G80</f>
        <v>Pass</v>
      </c>
      <c r="G176" s="333" t="str">
        <f>OpRisk!H80</f>
        <v>Pass</v>
      </c>
      <c r="H176" s="333" t="str">
        <f>OpRisk!I80</f>
        <v>Pass</v>
      </c>
      <c r="I176" s="333" t="str">
        <f>OpRisk!J80</f>
        <v>Pass</v>
      </c>
      <c r="J176" s="333" t="str">
        <f>OpRisk!K80</f>
        <v>Pass</v>
      </c>
      <c r="K176" s="333" t="str">
        <f>OpRisk!L80</f>
        <v>Pass</v>
      </c>
      <c r="L176" s="333" t="str">
        <f>OpRisk!M80</f>
        <v>Pass</v>
      </c>
      <c r="M176" s="333" t="str">
        <f>OpRisk!N80</f>
        <v>Pass</v>
      </c>
      <c r="N176" s="1030"/>
      <c r="O176" s="1030"/>
      <c r="P176" s="1030"/>
      <c r="Q176" s="1030"/>
      <c r="R176" s="1030"/>
      <c r="S176" s="1030"/>
      <c r="T176" s="1030"/>
      <c r="U176" s="1030"/>
      <c r="V176" s="1030"/>
      <c r="AP176" s="690"/>
    </row>
    <row r="177" spans="1:16383" s="546" customFormat="1" ht="15" customHeight="1" x14ac:dyDescent="0.25">
      <c r="A177" s="1469"/>
      <c r="B177" s="1298" t="s">
        <v>100</v>
      </c>
      <c r="C177" s="639" t="str">
        <f>OpRisk!C89</f>
        <v>Check: row 88 ≤ row 87 ≤ row 86 ≤ row 85 ≤ row 84 ≤ row 83</v>
      </c>
      <c r="D177" s="333" t="str">
        <f>OpRisk!E89</f>
        <v>Pass</v>
      </c>
      <c r="E177" s="333" t="str">
        <f>OpRisk!F89</f>
        <v>Pass</v>
      </c>
      <c r="F177" s="333" t="str">
        <f>OpRisk!G89</f>
        <v>Pass</v>
      </c>
      <c r="G177" s="333" t="str">
        <f>OpRisk!H89</f>
        <v>Pass</v>
      </c>
      <c r="H177" s="333" t="str">
        <f>OpRisk!I89</f>
        <v>Pass</v>
      </c>
      <c r="I177" s="333" t="str">
        <f>OpRisk!J89</f>
        <v>Pass</v>
      </c>
      <c r="J177" s="333" t="str">
        <f>OpRisk!K89</f>
        <v>Pass</v>
      </c>
      <c r="K177" s="333" t="str">
        <f>OpRisk!L89</f>
        <v>Pass</v>
      </c>
      <c r="L177" s="333" t="str">
        <f>OpRisk!M89</f>
        <v>Pass</v>
      </c>
      <c r="M177" s="333" t="str">
        <f>OpRisk!N89</f>
        <v>Pass</v>
      </c>
      <c r="N177" s="1030"/>
      <c r="O177" s="1030"/>
      <c r="P177" s="1030"/>
      <c r="Q177" s="1030"/>
      <c r="R177" s="1030"/>
      <c r="S177" s="1030"/>
      <c r="T177" s="1030"/>
      <c r="U177" s="1030"/>
      <c r="V177" s="1030"/>
      <c r="AP177" s="690"/>
    </row>
    <row r="178" spans="1:16383" s="546" customFormat="1" ht="15" customHeight="1" x14ac:dyDescent="0.25">
      <c r="A178" s="1469"/>
      <c r="B178" s="1298" t="s">
        <v>100</v>
      </c>
      <c r="C178" s="639" t="str">
        <f>OpRisk!C96</f>
        <v>Check: row 95 ≤ row 94 ≤ row 93 ≤ row 92 ≤ row 91 ≤ row 90</v>
      </c>
      <c r="D178" s="333" t="str">
        <f>OpRisk!E96</f>
        <v>Pass</v>
      </c>
      <c r="E178" s="333" t="str">
        <f>OpRisk!F96</f>
        <v>Pass</v>
      </c>
      <c r="F178" s="333" t="str">
        <f>OpRisk!G96</f>
        <v>Pass</v>
      </c>
      <c r="G178" s="333" t="str">
        <f>OpRisk!H96</f>
        <v>Pass</v>
      </c>
      <c r="H178" s="333" t="str">
        <f>OpRisk!I96</f>
        <v>Pass</v>
      </c>
      <c r="I178" s="333" t="str">
        <f>OpRisk!J96</f>
        <v>Pass</v>
      </c>
      <c r="J178" s="333" t="str">
        <f>OpRisk!K96</f>
        <v>Pass</v>
      </c>
      <c r="K178" s="333" t="str">
        <f>OpRisk!L96</f>
        <v>Pass</v>
      </c>
      <c r="L178" s="333" t="str">
        <f>OpRisk!M96</f>
        <v>Pass</v>
      </c>
      <c r="M178" s="333" t="str">
        <f>OpRisk!N96</f>
        <v>Pass</v>
      </c>
      <c r="N178" s="1030"/>
      <c r="O178" s="1030"/>
      <c r="P178" s="1030"/>
      <c r="Q178" s="1030"/>
      <c r="R178" s="1030"/>
      <c r="S178" s="1030"/>
      <c r="T178" s="1030"/>
      <c r="U178" s="1030"/>
      <c r="V178" s="1030"/>
      <c r="AP178" s="690"/>
    </row>
    <row r="179" spans="1:16383" s="546" customFormat="1" ht="15" customHeight="1" x14ac:dyDescent="0.25">
      <c r="A179" s="1469"/>
      <c r="B179" s="1298" t="s">
        <v>100</v>
      </c>
      <c r="C179" s="639" t="str">
        <f>OpRisk!C105</f>
        <v>Check: row 104 ≤ row 103 ≤ row 102 ≤ row 101 ≤ row 100 ≤ row 99</v>
      </c>
      <c r="D179" s="333" t="str">
        <f>OpRisk!E105</f>
        <v>Pass</v>
      </c>
      <c r="E179" s="333" t="str">
        <f>OpRisk!F105</f>
        <v>Pass</v>
      </c>
      <c r="F179" s="333" t="str">
        <f>OpRisk!G105</f>
        <v>Pass</v>
      </c>
      <c r="G179" s="333" t="str">
        <f>OpRisk!H105</f>
        <v>Pass</v>
      </c>
      <c r="H179" s="333" t="str">
        <f>OpRisk!I105</f>
        <v>Pass</v>
      </c>
      <c r="I179" s="333" t="str">
        <f>OpRisk!J105</f>
        <v>Pass</v>
      </c>
      <c r="J179" s="333" t="str">
        <f>OpRisk!K105</f>
        <v>Pass</v>
      </c>
      <c r="K179" s="333" t="str">
        <f>OpRisk!L105</f>
        <v>Pass</v>
      </c>
      <c r="L179" s="333" t="str">
        <f>OpRisk!M105</f>
        <v>Pass</v>
      </c>
      <c r="M179" s="333" t="str">
        <f>OpRisk!N105</f>
        <v>Pass</v>
      </c>
      <c r="N179" s="1030"/>
      <c r="O179" s="1030"/>
      <c r="P179" s="1030"/>
      <c r="Q179" s="1030"/>
      <c r="R179" s="1030"/>
      <c r="S179" s="1030"/>
      <c r="T179" s="1030"/>
      <c r="U179" s="1030"/>
      <c r="V179" s="1030"/>
      <c r="AP179" s="690"/>
    </row>
    <row r="180" spans="1:16383" s="546" customFormat="1" ht="15" customHeight="1" x14ac:dyDescent="0.25">
      <c r="A180" s="1469"/>
      <c r="B180" s="1298" t="s">
        <v>100</v>
      </c>
      <c r="C180" s="639" t="str">
        <f>OpRisk!C112</f>
        <v>Check: row 111 ≤ row 110 ≤ row 109 ≤ row 108 ≤ row 107 ≤ row 106</v>
      </c>
      <c r="D180" s="333" t="str">
        <f>OpRisk!E112</f>
        <v>Pass</v>
      </c>
      <c r="E180" s="333" t="str">
        <f>OpRisk!F112</f>
        <v>Pass</v>
      </c>
      <c r="F180" s="333" t="str">
        <f>OpRisk!G112</f>
        <v>Pass</v>
      </c>
      <c r="G180" s="333" t="str">
        <f>OpRisk!H112</f>
        <v>Pass</v>
      </c>
      <c r="H180" s="333" t="str">
        <f>OpRisk!I112</f>
        <v>Pass</v>
      </c>
      <c r="I180" s="333" t="str">
        <f>OpRisk!J112</f>
        <v>Pass</v>
      </c>
      <c r="J180" s="333" t="str">
        <f>OpRisk!K112</f>
        <v>Pass</v>
      </c>
      <c r="K180" s="333" t="str">
        <f>OpRisk!L112</f>
        <v>Pass</v>
      </c>
      <c r="L180" s="333" t="str">
        <f>OpRisk!M112</f>
        <v>Pass</v>
      </c>
      <c r="M180" s="333" t="str">
        <f>OpRisk!N112</f>
        <v>Pass</v>
      </c>
      <c r="N180" s="1030"/>
      <c r="O180" s="1030"/>
      <c r="P180" s="1030"/>
      <c r="Q180" s="1030"/>
      <c r="R180" s="1030"/>
      <c r="S180" s="1030"/>
      <c r="T180" s="1030"/>
      <c r="U180" s="1030"/>
      <c r="V180" s="1030"/>
      <c r="AP180" s="690"/>
    </row>
    <row r="181" spans="1:16383" s="546" customFormat="1" ht="15" customHeight="1" x14ac:dyDescent="0.25">
      <c r="A181" s="1469"/>
      <c r="B181" s="1298" t="s">
        <v>100</v>
      </c>
      <c r="C181" s="639" t="str">
        <f>OpRisk!C121</f>
        <v>Check: row 120 ≤ row 119 ≤ row 118 ≤ row 117 ≤ row 116 ≤ row 115</v>
      </c>
      <c r="D181" s="333" t="str">
        <f>OpRisk!E121</f>
        <v>Pass</v>
      </c>
      <c r="E181" s="333" t="str">
        <f>OpRisk!F121</f>
        <v>Pass</v>
      </c>
      <c r="F181" s="333" t="str">
        <f>OpRisk!G121</f>
        <v>Pass</v>
      </c>
      <c r="G181" s="333" t="str">
        <f>OpRisk!H121</f>
        <v>Pass</v>
      </c>
      <c r="H181" s="333" t="str">
        <f>OpRisk!I121</f>
        <v>Pass</v>
      </c>
      <c r="I181" s="333" t="str">
        <f>OpRisk!J121</f>
        <v>Pass</v>
      </c>
      <c r="J181" s="333" t="str">
        <f>OpRisk!K121</f>
        <v>Pass</v>
      </c>
      <c r="K181" s="333" t="str">
        <f>OpRisk!L121</f>
        <v>Pass</v>
      </c>
      <c r="L181" s="333" t="str">
        <f>OpRisk!M121</f>
        <v>Pass</v>
      </c>
      <c r="M181" s="333" t="str">
        <f>OpRisk!N121</f>
        <v>Pass</v>
      </c>
      <c r="N181" s="1030"/>
      <c r="O181" s="1030"/>
      <c r="P181" s="1030"/>
      <c r="Q181" s="1030"/>
      <c r="R181" s="1030"/>
      <c r="S181" s="1030"/>
      <c r="T181" s="1030"/>
      <c r="U181" s="1030"/>
      <c r="V181" s="1030"/>
      <c r="AP181" s="690"/>
    </row>
    <row r="182" spans="1:16383" s="546" customFormat="1" ht="15" customHeight="1" x14ac:dyDescent="0.25">
      <c r="A182" s="1469"/>
      <c r="B182" s="1298" t="s">
        <v>100</v>
      </c>
      <c r="C182" s="639" t="str">
        <f>OpRisk!C128</f>
        <v>Check: row 127 ≤ row 126 ≤ row 125 ≤ row 124 ≤ row 123 ≤ row 122</v>
      </c>
      <c r="D182" s="333" t="str">
        <f>OpRisk!E128</f>
        <v>Pass</v>
      </c>
      <c r="E182" s="333" t="str">
        <f>OpRisk!F128</f>
        <v>Pass</v>
      </c>
      <c r="F182" s="333" t="str">
        <f>OpRisk!G128</f>
        <v>Pass</v>
      </c>
      <c r="G182" s="333" t="str">
        <f>OpRisk!H128</f>
        <v>Pass</v>
      </c>
      <c r="H182" s="333" t="str">
        <f>OpRisk!I128</f>
        <v>Pass</v>
      </c>
      <c r="I182" s="333" t="str">
        <f>OpRisk!J128</f>
        <v>Pass</v>
      </c>
      <c r="J182" s="333" t="str">
        <f>OpRisk!K128</f>
        <v>Pass</v>
      </c>
      <c r="K182" s="333" t="str">
        <f>OpRisk!L128</f>
        <v>Pass</v>
      </c>
      <c r="L182" s="333" t="str">
        <f>OpRisk!M128</f>
        <v>Pass</v>
      </c>
      <c r="M182" s="333" t="str">
        <f>OpRisk!N128</f>
        <v>Pass</v>
      </c>
      <c r="N182" s="1030"/>
      <c r="O182" s="1030"/>
      <c r="P182" s="1030"/>
      <c r="Q182" s="1030"/>
      <c r="R182" s="1030"/>
      <c r="S182" s="1030"/>
      <c r="T182" s="1030"/>
      <c r="U182" s="1030"/>
      <c r="V182" s="1030"/>
      <c r="AP182" s="690"/>
    </row>
    <row r="183" spans="1:16383" s="546" customFormat="1" ht="15" customHeight="1" x14ac:dyDescent="0.25">
      <c r="A183" s="1469"/>
      <c r="B183" s="1298" t="s">
        <v>100</v>
      </c>
      <c r="C183" s="639" t="str">
        <f>OpRisk!C137</f>
        <v>Check: row 136 ≤ row 135 ≤ row 134 ≤ row 133 ≤ row 132 ≤ row 131</v>
      </c>
      <c r="D183" s="333" t="str">
        <f>OpRisk!E137</f>
        <v>Pass</v>
      </c>
      <c r="E183" s="333" t="str">
        <f>OpRisk!F137</f>
        <v>Pass</v>
      </c>
      <c r="F183" s="333" t="str">
        <f>OpRisk!G137</f>
        <v>Pass</v>
      </c>
      <c r="G183" s="333" t="str">
        <f>OpRisk!H137</f>
        <v>Pass</v>
      </c>
      <c r="H183" s="333" t="str">
        <f>OpRisk!I137</f>
        <v>Pass</v>
      </c>
      <c r="I183" s="333" t="str">
        <f>OpRisk!J137</f>
        <v>Pass</v>
      </c>
      <c r="J183" s="333" t="str">
        <f>OpRisk!K137</f>
        <v>Pass</v>
      </c>
      <c r="K183" s="333" t="str">
        <f>OpRisk!L137</f>
        <v>Pass</v>
      </c>
      <c r="L183" s="333" t="str">
        <f>OpRisk!M137</f>
        <v>Pass</v>
      </c>
      <c r="M183" s="333" t="str">
        <f>OpRisk!N137</f>
        <v>Pass</v>
      </c>
      <c r="N183" s="1030"/>
      <c r="O183" s="1030"/>
      <c r="P183" s="1030"/>
      <c r="Q183" s="1030"/>
      <c r="R183" s="1030"/>
      <c r="S183" s="1030"/>
      <c r="T183" s="1030"/>
      <c r="U183" s="1030"/>
      <c r="V183" s="1030"/>
      <c r="AP183" s="690"/>
    </row>
    <row r="184" spans="1:16383" s="546" customFormat="1" ht="15" customHeight="1" x14ac:dyDescent="0.25">
      <c r="A184" s="1469"/>
      <c r="B184" s="1298" t="s">
        <v>100</v>
      </c>
      <c r="C184" s="639" t="str">
        <f>OpRisk!C144</f>
        <v>Check: row 143 ≤ row 142 ≤ row 141 ≤ row 140 ≤ row 139 ≤ row 138</v>
      </c>
      <c r="D184" s="333" t="str">
        <f>OpRisk!E144</f>
        <v>Pass</v>
      </c>
      <c r="E184" s="333" t="str">
        <f>OpRisk!F144</f>
        <v>Pass</v>
      </c>
      <c r="F184" s="333" t="str">
        <f>OpRisk!G144</f>
        <v>Pass</v>
      </c>
      <c r="G184" s="333" t="str">
        <f>OpRisk!H144</f>
        <v>Pass</v>
      </c>
      <c r="H184" s="333" t="str">
        <f>OpRisk!I144</f>
        <v>Pass</v>
      </c>
      <c r="I184" s="333" t="str">
        <f>OpRisk!J144</f>
        <v>Pass</v>
      </c>
      <c r="J184" s="333" t="str">
        <f>OpRisk!K144</f>
        <v>Pass</v>
      </c>
      <c r="K184" s="333" t="str">
        <f>OpRisk!L144</f>
        <v>Pass</v>
      </c>
      <c r="L184" s="333" t="str">
        <f>OpRisk!M144</f>
        <v>Pass</v>
      </c>
      <c r="M184" s="333" t="str">
        <f>OpRisk!N144</f>
        <v>Pass</v>
      </c>
      <c r="N184" s="1030"/>
      <c r="O184" s="1030"/>
      <c r="P184" s="1030"/>
      <c r="Q184" s="1030"/>
      <c r="R184" s="1030"/>
      <c r="S184" s="1030"/>
      <c r="T184" s="1030"/>
      <c r="U184" s="1030"/>
      <c r="V184" s="1030"/>
      <c r="AP184" s="690"/>
    </row>
    <row r="185" spans="1:16383" s="546" customFormat="1" ht="15" customHeight="1" x14ac:dyDescent="0.25">
      <c r="A185" s="1469"/>
      <c r="B185" s="1298" t="s">
        <v>100</v>
      </c>
      <c r="C185" s="639" t="str">
        <f>OpRisk!C153</f>
        <v>Check: row 152 ≤ row 151 ≤ row 150 ≤ row 149 ≤ row 148 ≤ row 147</v>
      </c>
      <c r="D185" s="333" t="str">
        <f>OpRisk!E153</f>
        <v>Pass</v>
      </c>
      <c r="E185" s="333" t="str">
        <f>OpRisk!F153</f>
        <v>Pass</v>
      </c>
      <c r="F185" s="333" t="str">
        <f>OpRisk!G153</f>
        <v>Pass</v>
      </c>
      <c r="G185" s="333" t="str">
        <f>OpRisk!H153</f>
        <v>Pass</v>
      </c>
      <c r="H185" s="333" t="str">
        <f>OpRisk!I153</f>
        <v>Pass</v>
      </c>
      <c r="I185" s="333" t="str">
        <f>OpRisk!J153</f>
        <v>Pass</v>
      </c>
      <c r="J185" s="333" t="str">
        <f>OpRisk!K153</f>
        <v>Pass</v>
      </c>
      <c r="K185" s="333" t="str">
        <f>OpRisk!L153</f>
        <v>Pass</v>
      </c>
      <c r="L185" s="333" t="str">
        <f>OpRisk!M153</f>
        <v>Pass</v>
      </c>
      <c r="M185" s="333" t="str">
        <f>OpRisk!N153</f>
        <v>Pass</v>
      </c>
      <c r="N185" s="1030"/>
      <c r="O185" s="1030"/>
      <c r="P185" s="1030"/>
      <c r="Q185" s="1030"/>
      <c r="R185" s="1030"/>
      <c r="S185" s="1030"/>
      <c r="T185" s="1030"/>
      <c r="U185" s="1030"/>
      <c r="V185" s="1030"/>
      <c r="AP185" s="690"/>
    </row>
    <row r="186" spans="1:16383" s="546" customFormat="1" ht="15" customHeight="1" x14ac:dyDescent="0.25">
      <c r="A186" s="1469"/>
      <c r="B186" s="1258" t="s">
        <v>100</v>
      </c>
      <c r="C186" s="1297" t="str">
        <f>OpRisk!C160</f>
        <v>Check: row 159 ≤ row 158 ≤ row 157 ≤ row 156 ≤ row 155 ≤ row 154</v>
      </c>
      <c r="D186" s="375" t="str">
        <f>OpRisk!E160</f>
        <v>Pass</v>
      </c>
      <c r="E186" s="375" t="str">
        <f>OpRisk!F160</f>
        <v>Pass</v>
      </c>
      <c r="F186" s="375" t="str">
        <f>OpRisk!G160</f>
        <v>Pass</v>
      </c>
      <c r="G186" s="375" t="str">
        <f>OpRisk!H160</f>
        <v>Pass</v>
      </c>
      <c r="H186" s="375" t="str">
        <f>OpRisk!I160</f>
        <v>Pass</v>
      </c>
      <c r="I186" s="375" t="str">
        <f>OpRisk!J160</f>
        <v>Pass</v>
      </c>
      <c r="J186" s="375" t="str">
        <f>OpRisk!K160</f>
        <v>Pass</v>
      </c>
      <c r="K186" s="375" t="str">
        <f>OpRisk!L160</f>
        <v>Pass</v>
      </c>
      <c r="L186" s="375" t="str">
        <f>OpRisk!M160</f>
        <v>Pass</v>
      </c>
      <c r="M186" s="375" t="str">
        <f>OpRisk!N160</f>
        <v>Pass</v>
      </c>
      <c r="N186" s="1030"/>
      <c r="O186" s="1030"/>
      <c r="P186" s="1030"/>
      <c r="Q186" s="1030"/>
      <c r="R186" s="1030"/>
      <c r="S186" s="1030"/>
      <c r="T186" s="1030"/>
      <c r="U186" s="1030"/>
      <c r="V186" s="1030"/>
      <c r="AP186" s="690"/>
    </row>
    <row r="187" spans="1:16383" s="546" customFormat="1" ht="15" customHeight="1" x14ac:dyDescent="0.25">
      <c r="A187" s="1469"/>
      <c r="B187" s="1030"/>
      <c r="C187" s="1030"/>
      <c r="D187" s="1030"/>
      <c r="E187" s="1030"/>
      <c r="F187" s="1030"/>
      <c r="G187" s="1030"/>
      <c r="H187" s="1030"/>
      <c r="I187" s="1030"/>
      <c r="J187" s="1030"/>
      <c r="K187" s="1030"/>
      <c r="L187" s="1377"/>
      <c r="M187" s="1377"/>
      <c r="N187" s="1377"/>
      <c r="O187" s="1030"/>
      <c r="P187" s="1030"/>
      <c r="Q187" s="1030"/>
      <c r="R187" s="1030"/>
      <c r="S187" s="1030"/>
      <c r="T187" s="1030"/>
      <c r="U187" s="1030"/>
      <c r="V187" s="1030"/>
      <c r="AP187" s="690"/>
    </row>
    <row r="188" spans="1:16383" s="546" customFormat="1" ht="45" customHeight="1" x14ac:dyDescent="0.25">
      <c r="A188" s="2068" t="s">
        <v>1223</v>
      </c>
      <c r="B188" s="1792"/>
      <c r="C188" s="1792"/>
      <c r="D188" s="1792"/>
      <c r="E188" s="1792"/>
      <c r="F188" s="1792"/>
      <c r="G188" s="1792"/>
      <c r="H188" s="1792"/>
      <c r="I188" s="1792"/>
      <c r="J188" s="1792"/>
      <c r="K188" s="1792"/>
      <c r="L188" s="1792"/>
      <c r="M188" s="1792"/>
      <c r="N188" s="1792"/>
      <c r="O188" s="1792"/>
      <c r="P188" s="1792"/>
      <c r="Q188" s="1792"/>
      <c r="R188" s="1792"/>
      <c r="S188" s="1792"/>
      <c r="T188" s="1792"/>
      <c r="U188" s="1792"/>
      <c r="V188" s="1792"/>
      <c r="W188" s="1926"/>
      <c r="X188" s="1792"/>
      <c r="Y188" s="1792"/>
      <c r="Z188" s="1792"/>
      <c r="AA188" s="1792"/>
      <c r="AB188" s="1792"/>
      <c r="AC188" s="1792"/>
      <c r="AD188" s="1792"/>
      <c r="AE188" s="1792"/>
      <c r="AF188" s="1792"/>
      <c r="AG188" s="1792"/>
      <c r="AH188" s="1792"/>
      <c r="AI188" s="1792"/>
      <c r="AJ188" s="1792"/>
      <c r="AK188" s="1792"/>
      <c r="AL188" s="1792"/>
      <c r="AM188" s="1792"/>
      <c r="AN188" s="1792"/>
      <c r="AO188" s="1792"/>
      <c r="AP188" s="1793"/>
      <c r="AQ188" s="1135"/>
      <c r="AR188" s="1135"/>
      <c r="AS188" s="1135"/>
      <c r="AT188" s="1135"/>
      <c r="AU188" s="1135"/>
      <c r="AV188" s="1135"/>
      <c r="AW188" s="1135"/>
      <c r="AX188" s="1135"/>
      <c r="AY188" s="1135"/>
      <c r="AZ188" s="1135"/>
      <c r="BA188" s="1135"/>
      <c r="BB188" s="1135"/>
      <c r="BC188" s="1135"/>
      <c r="BD188" s="1135"/>
      <c r="BE188" s="1135"/>
      <c r="BF188" s="1135"/>
      <c r="BG188" s="1135"/>
      <c r="BH188" s="1135"/>
      <c r="BI188" s="1135"/>
      <c r="BJ188" s="1135"/>
      <c r="BK188" s="1135"/>
      <c r="BL188" s="1135"/>
      <c r="BM188" s="1135"/>
      <c r="BN188" s="1135"/>
      <c r="BO188" s="1135"/>
      <c r="BP188" s="1135"/>
      <c r="BQ188" s="1135"/>
      <c r="BR188" s="1135"/>
      <c r="BS188" s="1135"/>
      <c r="BT188" s="1135"/>
      <c r="BU188" s="1135"/>
      <c r="BV188" s="1135"/>
      <c r="BW188" s="1135"/>
      <c r="BX188" s="1135"/>
      <c r="BY188" s="1135"/>
      <c r="BZ188" s="1135"/>
      <c r="CA188" s="1135"/>
      <c r="CB188" s="1135"/>
      <c r="CC188" s="1135"/>
      <c r="CD188" s="1135"/>
      <c r="CE188" s="1135"/>
      <c r="CF188" s="1135"/>
      <c r="CG188" s="1135"/>
      <c r="CH188" s="1135"/>
      <c r="CI188" s="1135"/>
      <c r="CJ188" s="1135"/>
      <c r="CK188" s="1135"/>
      <c r="CL188" s="1135"/>
      <c r="CM188" s="1135"/>
      <c r="CN188" s="1135"/>
      <c r="CO188" s="1135"/>
      <c r="CP188" s="1135"/>
      <c r="CQ188" s="1135"/>
      <c r="CR188" s="1135"/>
      <c r="CS188" s="1135"/>
      <c r="CT188" s="1135"/>
      <c r="CU188" s="1135"/>
      <c r="CV188" s="1135"/>
      <c r="CW188" s="1135"/>
      <c r="CX188" s="1135"/>
      <c r="CY188" s="1135"/>
      <c r="CZ188" s="1135"/>
      <c r="DA188" s="1135"/>
      <c r="DB188" s="1135"/>
      <c r="DC188" s="1135"/>
      <c r="DD188" s="1135"/>
      <c r="DE188" s="1135"/>
      <c r="DF188" s="1135"/>
      <c r="DG188" s="1135"/>
      <c r="DH188" s="1135"/>
      <c r="DI188" s="1135"/>
      <c r="DJ188" s="1135"/>
      <c r="DK188" s="1135"/>
      <c r="DL188" s="1135"/>
      <c r="DM188" s="1135"/>
      <c r="DN188" s="1135"/>
      <c r="DO188" s="1135"/>
      <c r="DP188" s="1135"/>
      <c r="DQ188" s="1135"/>
      <c r="DR188" s="1135"/>
      <c r="DS188" s="1135"/>
      <c r="DT188" s="1135"/>
      <c r="DU188" s="1135"/>
      <c r="DV188" s="1135"/>
      <c r="DW188" s="1135"/>
      <c r="DX188" s="1135"/>
      <c r="DY188" s="1135"/>
      <c r="DZ188" s="1135"/>
      <c r="EA188" s="1135"/>
      <c r="EB188" s="1135"/>
      <c r="EC188" s="1135"/>
      <c r="ED188" s="1135"/>
      <c r="EE188" s="1135"/>
      <c r="EF188" s="1135"/>
      <c r="EG188" s="1135"/>
      <c r="EH188" s="1135"/>
      <c r="EI188" s="1135"/>
      <c r="EJ188" s="1135"/>
      <c r="EK188" s="1135"/>
      <c r="EL188" s="1135"/>
      <c r="EM188" s="1135"/>
      <c r="EN188" s="1135"/>
      <c r="EO188" s="1135"/>
      <c r="EP188" s="1135"/>
      <c r="EQ188" s="1135"/>
      <c r="ER188" s="1135"/>
      <c r="ES188" s="1135"/>
      <c r="ET188" s="1135"/>
      <c r="EU188" s="1135"/>
      <c r="EV188" s="1135"/>
      <c r="EW188" s="1135"/>
      <c r="EX188" s="1135"/>
      <c r="EY188" s="1135"/>
      <c r="EZ188" s="1135"/>
      <c r="FA188" s="1135"/>
      <c r="FB188" s="1135"/>
      <c r="FC188" s="1135"/>
      <c r="FD188" s="1135"/>
      <c r="FE188" s="1135"/>
      <c r="FF188" s="1135"/>
      <c r="FG188" s="1135"/>
      <c r="FH188" s="1135"/>
      <c r="FI188" s="1135"/>
      <c r="FJ188" s="1135"/>
      <c r="FK188" s="1135"/>
      <c r="FL188" s="1135"/>
      <c r="FM188" s="1135"/>
      <c r="FN188" s="1135"/>
      <c r="FO188" s="1135"/>
      <c r="FP188" s="1135"/>
      <c r="FQ188" s="1135"/>
      <c r="FR188" s="1135"/>
      <c r="FS188" s="1135"/>
      <c r="FT188" s="1135"/>
      <c r="FU188" s="1135"/>
      <c r="FV188" s="1135"/>
      <c r="FW188" s="1135"/>
      <c r="FX188" s="1135"/>
      <c r="FY188" s="1135"/>
      <c r="FZ188" s="1135"/>
      <c r="GA188" s="1135"/>
      <c r="GB188" s="1135"/>
      <c r="GC188" s="1135"/>
      <c r="GD188" s="1135"/>
      <c r="GE188" s="1135"/>
      <c r="GF188" s="1135"/>
      <c r="GG188" s="1135"/>
      <c r="GH188" s="1135"/>
      <c r="GI188" s="1135"/>
      <c r="GJ188" s="1135"/>
      <c r="GK188" s="1135"/>
      <c r="GL188" s="1135"/>
      <c r="GM188" s="1135"/>
      <c r="GN188" s="1135"/>
      <c r="GO188" s="1135"/>
      <c r="GP188" s="1135"/>
      <c r="GQ188" s="1135"/>
      <c r="GR188" s="1135"/>
      <c r="GS188" s="1135"/>
      <c r="GT188" s="1135"/>
      <c r="GU188" s="1135"/>
      <c r="GV188" s="1135"/>
      <c r="GW188" s="1135"/>
      <c r="GX188" s="1135"/>
      <c r="GY188" s="1135"/>
      <c r="GZ188" s="1135"/>
      <c r="HA188" s="1135"/>
      <c r="HB188" s="1135"/>
      <c r="HC188" s="1135"/>
      <c r="HD188" s="1135"/>
      <c r="HE188" s="1135"/>
      <c r="HF188" s="1135"/>
      <c r="HG188" s="1135"/>
      <c r="HH188" s="1135"/>
      <c r="HI188" s="1135"/>
      <c r="HJ188" s="1135"/>
      <c r="HK188" s="1135"/>
      <c r="HL188" s="1135"/>
      <c r="HM188" s="1135"/>
      <c r="HN188" s="1135"/>
      <c r="HO188" s="1135"/>
      <c r="HP188" s="1135"/>
      <c r="HQ188" s="1135"/>
      <c r="HR188" s="1135"/>
      <c r="HS188" s="1135"/>
      <c r="HT188" s="1135"/>
      <c r="HU188" s="1135"/>
      <c r="HV188" s="1135"/>
      <c r="HW188" s="1135"/>
      <c r="HX188" s="1135"/>
      <c r="HY188" s="1135"/>
      <c r="HZ188" s="1135"/>
      <c r="IA188" s="1135"/>
      <c r="IB188" s="1135"/>
      <c r="IC188" s="1135"/>
      <c r="ID188" s="1135"/>
      <c r="IE188" s="1135"/>
      <c r="IF188" s="1135"/>
      <c r="IG188" s="1135"/>
      <c r="IH188" s="1135"/>
      <c r="II188" s="1135"/>
      <c r="IJ188" s="1135"/>
      <c r="IK188" s="1135"/>
      <c r="IL188" s="1135"/>
      <c r="IM188" s="1135"/>
      <c r="IN188" s="1135"/>
      <c r="IO188" s="1135"/>
      <c r="IP188" s="1135"/>
      <c r="IQ188" s="1135"/>
      <c r="IR188" s="1135"/>
      <c r="IS188" s="1135"/>
      <c r="IT188" s="1135"/>
      <c r="IU188" s="1135"/>
      <c r="IV188" s="1135"/>
      <c r="IW188" s="1135"/>
      <c r="IX188" s="1135"/>
      <c r="IY188" s="1135"/>
      <c r="IZ188" s="1135"/>
      <c r="JA188" s="1135"/>
      <c r="JB188" s="1135"/>
      <c r="JC188" s="1135"/>
      <c r="JD188" s="1135"/>
      <c r="JE188" s="1135"/>
      <c r="JF188" s="1135"/>
      <c r="JG188" s="1135"/>
      <c r="JH188" s="1135"/>
      <c r="JI188" s="1135"/>
      <c r="JJ188" s="1135"/>
      <c r="JK188" s="1135"/>
      <c r="JL188" s="1135"/>
      <c r="JM188" s="1135"/>
      <c r="JN188" s="1135"/>
      <c r="JO188" s="1135"/>
      <c r="JP188" s="1135"/>
      <c r="JQ188" s="1135"/>
      <c r="JR188" s="1135"/>
      <c r="JS188" s="1135"/>
      <c r="JT188" s="1135"/>
      <c r="JU188" s="1135"/>
      <c r="JV188" s="1135"/>
      <c r="JW188" s="1135"/>
      <c r="JX188" s="1135"/>
      <c r="JY188" s="1135"/>
      <c r="JZ188" s="1135"/>
      <c r="KA188" s="1135"/>
      <c r="KB188" s="1135"/>
      <c r="KC188" s="1135"/>
      <c r="KD188" s="1135"/>
      <c r="KE188" s="1135"/>
      <c r="KF188" s="1135"/>
      <c r="KG188" s="1135"/>
      <c r="KH188" s="1135"/>
      <c r="KI188" s="1135"/>
      <c r="KJ188" s="1135"/>
      <c r="KK188" s="1135"/>
      <c r="KL188" s="1135"/>
      <c r="KM188" s="1135"/>
      <c r="KN188" s="1135"/>
      <c r="KO188" s="1135"/>
      <c r="KP188" s="1135"/>
      <c r="KQ188" s="1135"/>
      <c r="KR188" s="1135"/>
      <c r="KS188" s="1135"/>
      <c r="KT188" s="1135"/>
      <c r="KU188" s="1135"/>
      <c r="KV188" s="1135"/>
      <c r="KW188" s="1135"/>
      <c r="KX188" s="1135"/>
      <c r="KY188" s="1135"/>
      <c r="KZ188" s="1135"/>
      <c r="LA188" s="1135"/>
      <c r="LB188" s="1135"/>
      <c r="LC188" s="1135"/>
      <c r="LD188" s="1135"/>
      <c r="LE188" s="1135"/>
      <c r="LF188" s="1135"/>
      <c r="LG188" s="1135"/>
      <c r="LH188" s="1135"/>
      <c r="LI188" s="1135"/>
      <c r="LJ188" s="1135"/>
      <c r="LK188" s="1135"/>
      <c r="LL188" s="1135"/>
      <c r="LM188" s="1135"/>
      <c r="LN188" s="1135"/>
      <c r="LO188" s="1135"/>
      <c r="LP188" s="1135"/>
      <c r="LQ188" s="1135"/>
      <c r="LR188" s="1135"/>
      <c r="LS188" s="1135"/>
      <c r="LT188" s="1135"/>
      <c r="LU188" s="1135"/>
      <c r="LV188" s="1135"/>
      <c r="LW188" s="1135"/>
      <c r="LX188" s="1135"/>
      <c r="LY188" s="1135"/>
      <c r="LZ188" s="1135"/>
      <c r="MA188" s="1135"/>
      <c r="MB188" s="1135"/>
      <c r="MC188" s="1135"/>
      <c r="MD188" s="1135"/>
      <c r="ME188" s="1135"/>
      <c r="MF188" s="1135"/>
      <c r="MG188" s="1135"/>
      <c r="MH188" s="1135"/>
      <c r="MI188" s="1135"/>
      <c r="MJ188" s="1135"/>
      <c r="MK188" s="1135"/>
      <c r="ML188" s="1135"/>
      <c r="MM188" s="1135"/>
      <c r="MN188" s="1135"/>
      <c r="MO188" s="1135"/>
      <c r="MP188" s="1135"/>
      <c r="MQ188" s="1135"/>
      <c r="MR188" s="1135"/>
      <c r="MS188" s="1135"/>
      <c r="MT188" s="1135"/>
      <c r="MU188" s="1135"/>
      <c r="MV188" s="1135"/>
      <c r="MW188" s="1135"/>
      <c r="MX188" s="1135"/>
      <c r="MY188" s="1135"/>
      <c r="MZ188" s="1135"/>
      <c r="NA188" s="1135"/>
      <c r="NB188" s="1135"/>
      <c r="NC188" s="1135"/>
      <c r="ND188" s="1135"/>
      <c r="NE188" s="1135"/>
      <c r="NF188" s="1135"/>
      <c r="NG188" s="1135"/>
      <c r="NH188" s="1135"/>
      <c r="NI188" s="1135"/>
      <c r="NJ188" s="1135"/>
      <c r="NK188" s="1135"/>
      <c r="NL188" s="1135"/>
      <c r="NM188" s="1135"/>
      <c r="NN188" s="1135"/>
      <c r="NO188" s="1135"/>
      <c r="NP188" s="1135"/>
      <c r="NQ188" s="1135"/>
      <c r="NR188" s="1135"/>
      <c r="NS188" s="1135"/>
      <c r="NT188" s="1135"/>
      <c r="NU188" s="1135"/>
      <c r="NV188" s="1135"/>
      <c r="NW188" s="1135"/>
      <c r="NX188" s="1135"/>
      <c r="NY188" s="1135"/>
      <c r="NZ188" s="1135"/>
      <c r="OA188" s="1135"/>
      <c r="OB188" s="1135"/>
      <c r="OC188" s="1135"/>
      <c r="OD188" s="1135"/>
      <c r="OE188" s="1135"/>
      <c r="OF188" s="1135"/>
      <c r="OG188" s="1135"/>
      <c r="OH188" s="1135"/>
      <c r="OI188" s="1135"/>
      <c r="OJ188" s="1135"/>
      <c r="OK188" s="1135"/>
      <c r="OL188" s="1135"/>
      <c r="OM188" s="1135"/>
      <c r="ON188" s="1135"/>
      <c r="OO188" s="1135"/>
      <c r="OP188" s="1135"/>
      <c r="OQ188" s="1135"/>
      <c r="OR188" s="1135"/>
      <c r="OS188" s="1135"/>
      <c r="OT188" s="1135"/>
      <c r="OU188" s="1135"/>
      <c r="OV188" s="1135"/>
      <c r="OW188" s="1135"/>
      <c r="OX188" s="1135"/>
      <c r="OY188" s="1135"/>
      <c r="OZ188" s="1135"/>
      <c r="PA188" s="1135"/>
      <c r="PB188" s="1135"/>
      <c r="PC188" s="1135"/>
      <c r="PD188" s="1135"/>
      <c r="PE188" s="1135"/>
      <c r="PF188" s="1135"/>
      <c r="PG188" s="1135"/>
      <c r="PH188" s="1135"/>
      <c r="PI188" s="1135"/>
      <c r="PJ188" s="1135"/>
      <c r="PK188" s="1135"/>
      <c r="PL188" s="1135"/>
      <c r="PM188" s="1135"/>
      <c r="PN188" s="1135"/>
      <c r="PO188" s="1135"/>
      <c r="PP188" s="1135"/>
      <c r="PQ188" s="1135"/>
      <c r="PR188" s="1135"/>
      <c r="PS188" s="1135"/>
      <c r="PT188" s="1135"/>
      <c r="PU188" s="1135"/>
      <c r="PV188" s="1135"/>
      <c r="PW188" s="1135"/>
      <c r="PX188" s="1135"/>
      <c r="PY188" s="1135"/>
      <c r="PZ188" s="1135"/>
      <c r="QA188" s="1135"/>
      <c r="QB188" s="1135"/>
      <c r="QC188" s="1135"/>
      <c r="QD188" s="1135"/>
      <c r="QE188" s="1135"/>
      <c r="QF188" s="1135"/>
      <c r="QG188" s="1135"/>
      <c r="QH188" s="1135"/>
      <c r="QI188" s="1135"/>
      <c r="QJ188" s="1135"/>
      <c r="QK188" s="1135"/>
      <c r="QL188" s="1135"/>
      <c r="QM188" s="1135"/>
      <c r="QN188" s="1135"/>
      <c r="QO188" s="1135"/>
      <c r="QP188" s="1135"/>
      <c r="QQ188" s="1135"/>
      <c r="QR188" s="1135"/>
      <c r="QS188" s="1135"/>
      <c r="QT188" s="1135"/>
      <c r="QU188" s="1135"/>
      <c r="QV188" s="1135"/>
      <c r="QW188" s="1135"/>
      <c r="QX188" s="1135"/>
      <c r="QY188" s="1135"/>
      <c r="QZ188" s="1135"/>
      <c r="RA188" s="1135"/>
      <c r="RB188" s="1135"/>
      <c r="RC188" s="1135"/>
      <c r="RD188" s="1135"/>
      <c r="RE188" s="1135"/>
      <c r="RF188" s="1135"/>
      <c r="RG188" s="1135"/>
      <c r="RH188" s="1135"/>
      <c r="RI188" s="1135"/>
      <c r="RJ188" s="1135"/>
      <c r="RK188" s="1135"/>
      <c r="RL188" s="1135"/>
      <c r="RM188" s="1135"/>
      <c r="RN188" s="1135"/>
      <c r="RO188" s="1135"/>
      <c r="RP188" s="1135"/>
      <c r="RQ188" s="1135"/>
      <c r="RR188" s="1135"/>
      <c r="RS188" s="1135"/>
      <c r="RT188" s="1135"/>
      <c r="RU188" s="1135"/>
      <c r="RV188" s="1135"/>
      <c r="RW188" s="1135"/>
      <c r="RX188" s="1135"/>
      <c r="RY188" s="1135"/>
      <c r="RZ188" s="1135"/>
      <c r="SA188" s="1135"/>
      <c r="SB188" s="1135"/>
      <c r="SC188" s="1135"/>
      <c r="SD188" s="1135"/>
      <c r="SE188" s="1135"/>
      <c r="SF188" s="1135"/>
      <c r="SG188" s="1135"/>
      <c r="SH188" s="1135"/>
      <c r="SI188" s="1135"/>
      <c r="SJ188" s="1135"/>
      <c r="SK188" s="1135"/>
      <c r="SL188" s="1135"/>
      <c r="SM188" s="1135"/>
      <c r="SN188" s="1135"/>
      <c r="SO188" s="1135"/>
      <c r="SP188" s="1135"/>
      <c r="SQ188" s="1135"/>
      <c r="SR188" s="1135"/>
      <c r="SS188" s="1135"/>
      <c r="ST188" s="1135"/>
      <c r="SU188" s="1135"/>
      <c r="SV188" s="1135"/>
      <c r="SW188" s="1135"/>
      <c r="SX188" s="1135"/>
      <c r="SY188" s="1135"/>
      <c r="SZ188" s="1135"/>
      <c r="TA188" s="1135"/>
      <c r="TB188" s="1135"/>
      <c r="TC188" s="1135"/>
      <c r="TD188" s="1135"/>
      <c r="TE188" s="1135"/>
      <c r="TF188" s="1135"/>
      <c r="TG188" s="1135"/>
      <c r="TH188" s="1135"/>
      <c r="TI188" s="1135"/>
      <c r="TJ188" s="1135"/>
      <c r="TK188" s="1135"/>
      <c r="TL188" s="1135"/>
      <c r="TM188" s="1135"/>
      <c r="TN188" s="1135"/>
      <c r="TO188" s="1135"/>
      <c r="TP188" s="1135"/>
      <c r="TQ188" s="1135"/>
      <c r="TR188" s="1135"/>
      <c r="TS188" s="1135"/>
      <c r="TT188" s="1135"/>
      <c r="TU188" s="1135"/>
      <c r="TV188" s="1135"/>
      <c r="TW188" s="1135"/>
      <c r="TX188" s="1135"/>
      <c r="TY188" s="1135"/>
      <c r="TZ188" s="1135"/>
      <c r="UA188" s="1135"/>
      <c r="UB188" s="1135"/>
      <c r="UC188" s="1135"/>
      <c r="UD188" s="1135"/>
      <c r="UE188" s="1135"/>
      <c r="UF188" s="1135"/>
      <c r="UG188" s="1135"/>
      <c r="UH188" s="1135"/>
      <c r="UI188" s="1135"/>
      <c r="UJ188" s="1135"/>
      <c r="UK188" s="1135"/>
      <c r="UL188" s="1135"/>
      <c r="UM188" s="1135"/>
      <c r="UN188" s="1135"/>
      <c r="UO188" s="1135"/>
      <c r="UP188" s="1135"/>
      <c r="UQ188" s="1135"/>
      <c r="UR188" s="1135"/>
      <c r="US188" s="1135"/>
      <c r="UT188" s="1135"/>
      <c r="UU188" s="1135"/>
      <c r="UV188" s="1135"/>
      <c r="UW188" s="1135"/>
      <c r="UX188" s="1135"/>
      <c r="UY188" s="1135"/>
      <c r="UZ188" s="1135"/>
      <c r="VA188" s="1135"/>
      <c r="VB188" s="1135"/>
      <c r="VC188" s="1135"/>
      <c r="VD188" s="1135"/>
      <c r="VE188" s="1135"/>
      <c r="VF188" s="1135"/>
      <c r="VG188" s="1135"/>
      <c r="VH188" s="1135"/>
      <c r="VI188" s="1135"/>
      <c r="VJ188" s="1135"/>
      <c r="VK188" s="1135"/>
      <c r="VL188" s="1135"/>
      <c r="VM188" s="1135"/>
      <c r="VN188" s="1135"/>
      <c r="VO188" s="1135"/>
      <c r="VP188" s="1135"/>
      <c r="VQ188" s="1135"/>
      <c r="VR188" s="1135"/>
      <c r="VS188" s="1135"/>
      <c r="VT188" s="1135"/>
      <c r="VU188" s="1135"/>
      <c r="VV188" s="1135"/>
      <c r="VW188" s="1135"/>
      <c r="VX188" s="1135"/>
      <c r="VY188" s="1135"/>
      <c r="VZ188" s="1135"/>
      <c r="WA188" s="1135"/>
      <c r="WB188" s="1135"/>
      <c r="WC188" s="1135"/>
      <c r="WD188" s="1135"/>
      <c r="WE188" s="1135"/>
      <c r="WF188" s="1135"/>
      <c r="WG188" s="1135"/>
      <c r="WH188" s="1135"/>
      <c r="WI188" s="1135"/>
      <c r="WJ188" s="1135"/>
      <c r="WK188" s="1135"/>
      <c r="WL188" s="1135"/>
      <c r="WM188" s="1135"/>
      <c r="WN188" s="1135"/>
      <c r="WO188" s="1135"/>
      <c r="WP188" s="1135"/>
      <c r="WQ188" s="1135"/>
      <c r="WR188" s="1135"/>
      <c r="WS188" s="1135"/>
      <c r="WT188" s="1135"/>
      <c r="WU188" s="1135"/>
      <c r="WV188" s="1135"/>
      <c r="WW188" s="1135"/>
      <c r="WX188" s="1135"/>
      <c r="WY188" s="1135"/>
      <c r="WZ188" s="1135"/>
      <c r="XA188" s="1135"/>
      <c r="XB188" s="1135"/>
      <c r="XC188" s="1135"/>
      <c r="XD188" s="1135"/>
      <c r="XE188" s="1135"/>
      <c r="XF188" s="1135"/>
      <c r="XG188" s="1135"/>
      <c r="XH188" s="1135"/>
      <c r="XI188" s="1135"/>
      <c r="XJ188" s="1135"/>
      <c r="XK188" s="1135"/>
      <c r="XL188" s="1135"/>
      <c r="XM188" s="1135"/>
      <c r="XN188" s="1135"/>
      <c r="XO188" s="1135"/>
      <c r="XP188" s="1135"/>
      <c r="XQ188" s="1135"/>
      <c r="XR188" s="1135"/>
      <c r="XS188" s="1135"/>
      <c r="XT188" s="1135"/>
      <c r="XU188" s="1135"/>
      <c r="XV188" s="1135"/>
      <c r="XW188" s="1135"/>
      <c r="XX188" s="1135"/>
      <c r="XY188" s="1135"/>
      <c r="XZ188" s="1135"/>
      <c r="YA188" s="1135"/>
      <c r="YB188" s="1135"/>
      <c r="YC188" s="1135"/>
      <c r="YD188" s="1135"/>
      <c r="YE188" s="1135"/>
      <c r="YF188" s="1135"/>
      <c r="YG188" s="1135"/>
      <c r="YH188" s="1135"/>
      <c r="YI188" s="1135"/>
      <c r="YJ188" s="1135"/>
      <c r="YK188" s="1135"/>
      <c r="YL188" s="1135"/>
      <c r="YM188" s="1135"/>
      <c r="YN188" s="1135"/>
      <c r="YO188" s="1135"/>
      <c r="YP188" s="1135"/>
      <c r="YQ188" s="1135"/>
      <c r="YR188" s="1135"/>
      <c r="YS188" s="1135"/>
      <c r="YT188" s="1135"/>
      <c r="YU188" s="1135"/>
      <c r="YV188" s="1135"/>
      <c r="YW188" s="1135"/>
      <c r="YX188" s="1135"/>
      <c r="YY188" s="1135"/>
      <c r="YZ188" s="1135"/>
      <c r="ZA188" s="1135"/>
      <c r="ZB188" s="1135"/>
      <c r="ZC188" s="1135"/>
      <c r="ZD188" s="1135"/>
      <c r="ZE188" s="1135"/>
      <c r="ZF188" s="1135"/>
      <c r="ZG188" s="1135"/>
      <c r="ZH188" s="1135"/>
      <c r="ZI188" s="1135"/>
      <c r="ZJ188" s="1135"/>
      <c r="ZK188" s="1135"/>
      <c r="ZL188" s="1135"/>
      <c r="ZM188" s="1135"/>
      <c r="ZN188" s="1135"/>
      <c r="ZO188" s="1135"/>
      <c r="ZP188" s="1135"/>
      <c r="ZQ188" s="1135"/>
      <c r="ZR188" s="1135"/>
      <c r="ZS188" s="1135"/>
      <c r="ZT188" s="1135"/>
      <c r="ZU188" s="1135"/>
      <c r="ZV188" s="1135"/>
      <c r="ZW188" s="1135"/>
      <c r="ZX188" s="1135"/>
      <c r="ZY188" s="1135"/>
      <c r="ZZ188" s="1135"/>
      <c r="AAA188" s="1135"/>
      <c r="AAB188" s="1135"/>
      <c r="AAC188" s="1135"/>
      <c r="AAD188" s="1135"/>
      <c r="AAE188" s="1135"/>
      <c r="AAF188" s="1135"/>
      <c r="AAG188" s="1135"/>
      <c r="AAH188" s="1135"/>
      <c r="AAI188" s="1135"/>
      <c r="AAJ188" s="1135"/>
      <c r="AAK188" s="1135"/>
      <c r="AAL188" s="1135"/>
      <c r="AAM188" s="1135"/>
      <c r="AAN188" s="1135"/>
      <c r="AAO188" s="1135"/>
      <c r="AAP188" s="1135"/>
      <c r="AAQ188" s="1135"/>
      <c r="AAR188" s="1135"/>
      <c r="AAS188" s="1135"/>
      <c r="AAT188" s="1135"/>
      <c r="AAU188" s="1135"/>
      <c r="AAV188" s="1135"/>
      <c r="AAW188" s="1135"/>
      <c r="AAX188" s="1135"/>
      <c r="AAY188" s="1135"/>
      <c r="AAZ188" s="1135"/>
      <c r="ABA188" s="1135"/>
      <c r="ABB188" s="1135"/>
      <c r="ABC188" s="1135"/>
      <c r="ABD188" s="1135"/>
      <c r="ABE188" s="1135"/>
      <c r="ABF188" s="1135"/>
      <c r="ABG188" s="1135"/>
      <c r="ABH188" s="1135"/>
      <c r="ABI188" s="1135"/>
      <c r="ABJ188" s="1135"/>
      <c r="ABK188" s="1135"/>
      <c r="ABL188" s="1135"/>
      <c r="ABM188" s="1135"/>
      <c r="ABN188" s="1135"/>
      <c r="ABO188" s="1135"/>
      <c r="ABP188" s="1135"/>
      <c r="ABQ188" s="1135"/>
      <c r="ABR188" s="1135"/>
      <c r="ABS188" s="1135"/>
      <c r="ABT188" s="1135"/>
      <c r="ABU188" s="1135"/>
      <c r="ABV188" s="1135"/>
      <c r="ABW188" s="1135"/>
      <c r="ABX188" s="1135"/>
      <c r="ABY188" s="1135"/>
      <c r="ABZ188" s="1135"/>
      <c r="ACA188" s="1135"/>
      <c r="ACB188" s="1135"/>
      <c r="ACC188" s="1135"/>
      <c r="ACD188" s="1135"/>
      <c r="ACE188" s="1135"/>
      <c r="ACF188" s="1135"/>
      <c r="ACG188" s="1135"/>
      <c r="ACH188" s="1135"/>
      <c r="ACI188" s="1135"/>
      <c r="ACJ188" s="1135"/>
      <c r="ACK188" s="1135"/>
      <c r="ACL188" s="1135"/>
      <c r="ACM188" s="1135"/>
      <c r="ACN188" s="1135"/>
      <c r="ACO188" s="1135"/>
      <c r="ACP188" s="1135"/>
      <c r="ACQ188" s="1135"/>
      <c r="ACR188" s="1135"/>
      <c r="ACS188" s="1135"/>
      <c r="ACT188" s="1135"/>
      <c r="ACU188" s="1135"/>
      <c r="ACV188" s="1135"/>
      <c r="ACW188" s="1135"/>
      <c r="ACX188" s="1135"/>
      <c r="ACY188" s="1135"/>
      <c r="ACZ188" s="1135"/>
      <c r="ADA188" s="1135"/>
      <c r="ADB188" s="1135"/>
      <c r="ADC188" s="1135"/>
      <c r="ADD188" s="1135"/>
      <c r="ADE188" s="1135"/>
      <c r="ADF188" s="1135"/>
      <c r="ADG188" s="1135"/>
      <c r="ADH188" s="1135"/>
      <c r="ADI188" s="1135"/>
      <c r="ADJ188" s="1135"/>
      <c r="ADK188" s="1135"/>
      <c r="ADL188" s="1135"/>
      <c r="ADM188" s="1135"/>
      <c r="ADN188" s="1135"/>
      <c r="ADO188" s="1135"/>
      <c r="ADP188" s="1135"/>
      <c r="ADQ188" s="1135"/>
      <c r="ADR188" s="1135"/>
      <c r="ADS188" s="1135"/>
      <c r="ADT188" s="1135"/>
      <c r="ADU188" s="1135"/>
      <c r="ADV188" s="1135"/>
      <c r="ADW188" s="1135"/>
      <c r="ADX188" s="1135"/>
      <c r="ADY188" s="1135"/>
      <c r="ADZ188" s="1135"/>
      <c r="AEA188" s="1135"/>
      <c r="AEB188" s="1135"/>
      <c r="AEC188" s="1135"/>
      <c r="AED188" s="1135"/>
      <c r="AEE188" s="1135"/>
      <c r="AEF188" s="1135"/>
      <c r="AEG188" s="1135"/>
      <c r="AEH188" s="1135"/>
      <c r="AEI188" s="1135"/>
      <c r="AEJ188" s="1135"/>
      <c r="AEK188" s="1135"/>
      <c r="AEL188" s="1135"/>
      <c r="AEM188" s="1135"/>
      <c r="AEN188" s="1135"/>
      <c r="AEO188" s="1135"/>
      <c r="AEP188" s="1135"/>
      <c r="AEQ188" s="1135"/>
      <c r="AER188" s="1135"/>
      <c r="AES188" s="1135"/>
      <c r="AET188" s="1135"/>
      <c r="AEU188" s="1135"/>
      <c r="AEV188" s="1135"/>
      <c r="AEW188" s="1135"/>
      <c r="AEX188" s="1135"/>
      <c r="AEY188" s="1135"/>
      <c r="AEZ188" s="1135"/>
      <c r="AFA188" s="1135"/>
      <c r="AFB188" s="1135"/>
      <c r="AFC188" s="1135"/>
      <c r="AFD188" s="1135"/>
      <c r="AFE188" s="1135"/>
      <c r="AFF188" s="1135"/>
      <c r="AFG188" s="1135"/>
      <c r="AFH188" s="1135"/>
      <c r="AFI188" s="1135"/>
      <c r="AFJ188" s="1135"/>
      <c r="AFK188" s="1135"/>
      <c r="AFL188" s="1135"/>
      <c r="AFM188" s="1135"/>
      <c r="AFN188" s="1135"/>
      <c r="AFO188" s="1135"/>
      <c r="AFP188" s="1135"/>
      <c r="AFQ188" s="1135"/>
      <c r="AFR188" s="1135"/>
      <c r="AFS188" s="1135"/>
      <c r="AFT188" s="1135"/>
      <c r="AFU188" s="1135"/>
      <c r="AFV188" s="1135"/>
      <c r="AFW188" s="1135"/>
      <c r="AFX188" s="1135"/>
      <c r="AFY188" s="1135"/>
      <c r="AFZ188" s="1135"/>
      <c r="AGA188" s="1135"/>
      <c r="AGB188" s="1135"/>
      <c r="AGC188" s="1135"/>
      <c r="AGD188" s="1135"/>
      <c r="AGE188" s="1135"/>
      <c r="AGF188" s="1135"/>
      <c r="AGG188" s="1135"/>
      <c r="AGH188" s="1135"/>
      <c r="AGI188" s="1135"/>
      <c r="AGJ188" s="1135"/>
      <c r="AGK188" s="1135"/>
      <c r="AGL188" s="1135"/>
      <c r="AGM188" s="1135"/>
      <c r="AGN188" s="1135"/>
      <c r="AGO188" s="1135"/>
      <c r="AGP188" s="1135"/>
      <c r="AGQ188" s="1135"/>
      <c r="AGR188" s="1135"/>
      <c r="AGS188" s="1135"/>
      <c r="AGT188" s="1135"/>
      <c r="AGU188" s="1135"/>
      <c r="AGV188" s="1135"/>
      <c r="AGW188" s="1135"/>
      <c r="AGX188" s="1135"/>
      <c r="AGY188" s="1135"/>
      <c r="AGZ188" s="1135"/>
      <c r="AHA188" s="1135"/>
      <c r="AHB188" s="1135"/>
      <c r="AHC188" s="1135"/>
      <c r="AHD188" s="1135"/>
      <c r="AHE188" s="1135"/>
      <c r="AHF188" s="1135"/>
      <c r="AHG188" s="1135"/>
      <c r="AHH188" s="1135"/>
      <c r="AHI188" s="1135"/>
      <c r="AHJ188" s="1135"/>
      <c r="AHK188" s="1135"/>
      <c r="AHL188" s="1135"/>
      <c r="AHM188" s="1135"/>
      <c r="AHN188" s="1135"/>
      <c r="AHO188" s="1135"/>
      <c r="AHP188" s="1135"/>
      <c r="AHQ188" s="1135"/>
      <c r="AHR188" s="1135"/>
      <c r="AHS188" s="1135"/>
      <c r="AHT188" s="1135"/>
      <c r="AHU188" s="1135"/>
      <c r="AHV188" s="1135"/>
      <c r="AHW188" s="1135"/>
      <c r="AHX188" s="1135"/>
      <c r="AHY188" s="1135"/>
      <c r="AHZ188" s="1135"/>
      <c r="AIA188" s="1135"/>
      <c r="AIB188" s="1135"/>
      <c r="AIC188" s="1135"/>
      <c r="AID188" s="1135"/>
      <c r="AIE188" s="1135"/>
      <c r="AIF188" s="1135"/>
      <c r="AIG188" s="1135"/>
      <c r="AIH188" s="1135"/>
      <c r="AII188" s="1135"/>
      <c r="AIJ188" s="1135"/>
      <c r="AIK188" s="1135"/>
      <c r="AIL188" s="1135"/>
      <c r="AIM188" s="1135"/>
      <c r="AIN188" s="1135"/>
      <c r="AIO188" s="1135"/>
      <c r="AIP188" s="1135"/>
      <c r="AIQ188" s="1135"/>
      <c r="AIR188" s="1135"/>
      <c r="AIS188" s="1135"/>
      <c r="AIT188" s="1135"/>
      <c r="AIU188" s="1135"/>
      <c r="AIV188" s="1135"/>
      <c r="AIW188" s="1135"/>
      <c r="AIX188" s="1135"/>
      <c r="AIY188" s="1135"/>
      <c r="AIZ188" s="1135"/>
      <c r="AJA188" s="1135"/>
      <c r="AJB188" s="1135"/>
      <c r="AJC188" s="1135"/>
      <c r="AJD188" s="1135"/>
      <c r="AJE188" s="1135"/>
      <c r="AJF188" s="1135"/>
      <c r="AJG188" s="1135"/>
      <c r="AJH188" s="1135"/>
      <c r="AJI188" s="1135"/>
      <c r="AJJ188" s="1135"/>
      <c r="AJK188" s="1135"/>
      <c r="AJL188" s="1135"/>
      <c r="AJM188" s="1135"/>
      <c r="AJN188" s="1135"/>
      <c r="AJO188" s="1135"/>
      <c r="AJP188" s="1135"/>
      <c r="AJQ188" s="1135"/>
      <c r="AJR188" s="1135"/>
      <c r="AJS188" s="1135"/>
      <c r="AJT188" s="1135"/>
      <c r="AJU188" s="1135"/>
      <c r="AJV188" s="1135"/>
      <c r="AJW188" s="1135"/>
      <c r="AJX188" s="1135"/>
      <c r="AJY188" s="1135"/>
      <c r="AJZ188" s="1135"/>
      <c r="AKA188" s="1135"/>
      <c r="AKB188" s="1135"/>
      <c r="AKC188" s="1135"/>
      <c r="AKD188" s="1135"/>
      <c r="AKE188" s="1135"/>
      <c r="AKF188" s="1135"/>
      <c r="AKG188" s="1135"/>
      <c r="AKH188" s="1135"/>
      <c r="AKI188" s="1135"/>
      <c r="AKJ188" s="1135"/>
      <c r="AKK188" s="1135"/>
      <c r="AKL188" s="1135"/>
      <c r="AKM188" s="1135"/>
      <c r="AKN188" s="1135"/>
      <c r="AKO188" s="1135"/>
      <c r="AKP188" s="1135"/>
      <c r="AKQ188" s="1135"/>
      <c r="AKR188" s="1135"/>
      <c r="AKS188" s="1135"/>
      <c r="AKT188" s="1135"/>
      <c r="AKU188" s="1135"/>
      <c r="AKV188" s="1135"/>
      <c r="AKW188" s="1135"/>
      <c r="AKX188" s="1135"/>
      <c r="AKY188" s="1135"/>
      <c r="AKZ188" s="1135"/>
      <c r="ALA188" s="1135"/>
      <c r="ALB188" s="1135"/>
      <c r="ALC188" s="1135"/>
      <c r="ALD188" s="1135"/>
      <c r="ALE188" s="1135"/>
      <c r="ALF188" s="1135"/>
      <c r="ALG188" s="1135"/>
      <c r="ALH188" s="1135"/>
      <c r="ALI188" s="1135"/>
      <c r="ALJ188" s="1135"/>
      <c r="ALK188" s="1135"/>
      <c r="ALL188" s="1135"/>
      <c r="ALM188" s="1135"/>
      <c r="ALN188" s="1135"/>
      <c r="ALO188" s="1135"/>
      <c r="ALP188" s="1135"/>
      <c r="ALQ188" s="1135"/>
      <c r="ALR188" s="1135"/>
      <c r="ALS188" s="1135"/>
      <c r="ALT188" s="1135"/>
      <c r="ALU188" s="1135"/>
      <c r="ALV188" s="1135"/>
      <c r="ALW188" s="1135"/>
      <c r="ALX188" s="1135"/>
      <c r="ALY188" s="1135"/>
      <c r="ALZ188" s="1135"/>
      <c r="AMA188" s="1135"/>
      <c r="AMB188" s="1135"/>
      <c r="AMC188" s="1135"/>
      <c r="AMD188" s="1135"/>
      <c r="AME188" s="1135"/>
      <c r="AMF188" s="1135"/>
      <c r="AMG188" s="1135"/>
      <c r="AMH188" s="1135"/>
      <c r="AMI188" s="1135"/>
      <c r="AMJ188" s="1135"/>
      <c r="AMK188" s="1135"/>
      <c r="AML188" s="1135"/>
      <c r="AMM188" s="1135"/>
      <c r="AMN188" s="1135"/>
      <c r="AMO188" s="1135"/>
      <c r="AMP188" s="1135"/>
      <c r="AMQ188" s="1135"/>
      <c r="AMR188" s="1135"/>
      <c r="AMS188" s="1135"/>
      <c r="AMT188" s="1135"/>
      <c r="AMU188" s="1135"/>
      <c r="AMV188" s="1135"/>
      <c r="AMW188" s="1135"/>
      <c r="AMX188" s="1135"/>
      <c r="AMY188" s="1135"/>
      <c r="AMZ188" s="1135"/>
      <c r="ANA188" s="1135"/>
      <c r="ANB188" s="1135"/>
      <c r="ANC188" s="1135"/>
      <c r="AND188" s="1135"/>
      <c r="ANE188" s="1135"/>
      <c r="ANF188" s="1135"/>
      <c r="ANG188" s="1135"/>
      <c r="ANH188" s="1135"/>
      <c r="ANI188" s="1135"/>
      <c r="ANJ188" s="1135"/>
      <c r="ANK188" s="1135"/>
      <c r="ANL188" s="1135"/>
      <c r="ANM188" s="1135"/>
      <c r="ANN188" s="1135"/>
      <c r="ANO188" s="1135"/>
      <c r="ANP188" s="1135"/>
      <c r="ANQ188" s="1135"/>
      <c r="ANR188" s="1135"/>
      <c r="ANS188" s="1135"/>
      <c r="ANT188" s="1135"/>
      <c r="ANU188" s="1135"/>
      <c r="ANV188" s="1135"/>
      <c r="ANW188" s="1135"/>
      <c r="ANX188" s="1135"/>
      <c r="ANY188" s="1135"/>
      <c r="ANZ188" s="1135"/>
      <c r="AOA188" s="1135"/>
      <c r="AOB188" s="1135"/>
      <c r="AOC188" s="1135"/>
      <c r="AOD188" s="1135"/>
      <c r="AOE188" s="1135"/>
      <c r="AOF188" s="1135"/>
      <c r="AOG188" s="1135"/>
      <c r="AOH188" s="1135"/>
      <c r="AOI188" s="1135"/>
      <c r="AOJ188" s="1135"/>
      <c r="AOK188" s="1135"/>
      <c r="AOL188" s="1135"/>
      <c r="AOM188" s="1135"/>
      <c r="AON188" s="1135"/>
      <c r="AOO188" s="1135"/>
      <c r="AOP188" s="1135"/>
      <c r="AOQ188" s="1135"/>
      <c r="AOR188" s="1135"/>
      <c r="AOS188" s="1135"/>
      <c r="AOT188" s="1135"/>
      <c r="AOU188" s="1135"/>
      <c r="AOV188" s="1135"/>
      <c r="AOW188" s="1135"/>
      <c r="AOX188" s="1135"/>
      <c r="AOY188" s="1135"/>
      <c r="AOZ188" s="1135"/>
      <c r="APA188" s="1135"/>
      <c r="APB188" s="1135"/>
      <c r="APC188" s="1135"/>
      <c r="APD188" s="1135"/>
      <c r="APE188" s="1135"/>
      <c r="APF188" s="1135"/>
      <c r="APG188" s="1135"/>
      <c r="APH188" s="1135"/>
      <c r="API188" s="1135"/>
      <c r="APJ188" s="1135"/>
      <c r="APK188" s="1135"/>
      <c r="APL188" s="1135"/>
      <c r="APM188" s="1135"/>
      <c r="APN188" s="1135"/>
      <c r="APO188" s="1135"/>
      <c r="APP188" s="1135"/>
      <c r="APQ188" s="1135"/>
      <c r="APR188" s="1135"/>
      <c r="APS188" s="1135"/>
      <c r="APT188" s="1135"/>
      <c r="APU188" s="1135"/>
      <c r="APV188" s="1135"/>
      <c r="APW188" s="1135"/>
      <c r="APX188" s="1135"/>
      <c r="APY188" s="1135"/>
      <c r="APZ188" s="1135"/>
      <c r="AQA188" s="1135"/>
      <c r="AQB188" s="1135"/>
      <c r="AQC188" s="1135"/>
      <c r="AQD188" s="1135"/>
      <c r="AQE188" s="1135"/>
      <c r="AQF188" s="1135"/>
      <c r="AQG188" s="1135"/>
      <c r="AQH188" s="1135"/>
      <c r="AQI188" s="1135"/>
      <c r="AQJ188" s="1135"/>
      <c r="AQK188" s="1135"/>
      <c r="AQL188" s="1135"/>
      <c r="AQM188" s="1135"/>
      <c r="AQN188" s="1135"/>
      <c r="AQO188" s="1135"/>
      <c r="AQP188" s="1135"/>
      <c r="AQQ188" s="1135"/>
      <c r="AQR188" s="1135"/>
      <c r="AQS188" s="1135"/>
      <c r="AQT188" s="1135"/>
      <c r="AQU188" s="1135"/>
      <c r="AQV188" s="1135"/>
      <c r="AQW188" s="1135"/>
      <c r="AQX188" s="1135"/>
      <c r="AQY188" s="1135"/>
      <c r="AQZ188" s="1135"/>
      <c r="ARA188" s="1135"/>
      <c r="ARB188" s="1135"/>
      <c r="ARC188" s="1135"/>
      <c r="ARD188" s="1135"/>
      <c r="ARE188" s="1135"/>
      <c r="ARF188" s="1135"/>
      <c r="ARG188" s="1135"/>
      <c r="ARH188" s="1135"/>
      <c r="ARI188" s="1135"/>
      <c r="ARJ188" s="1135"/>
      <c r="ARK188" s="1135"/>
      <c r="ARL188" s="1135"/>
      <c r="ARM188" s="1135"/>
      <c r="ARN188" s="1135"/>
      <c r="ARO188" s="1135"/>
      <c r="ARP188" s="1135"/>
      <c r="ARQ188" s="1135"/>
      <c r="ARR188" s="1135"/>
      <c r="ARS188" s="1135"/>
      <c r="ART188" s="1135"/>
      <c r="ARU188" s="1135"/>
      <c r="ARV188" s="1135"/>
      <c r="ARW188" s="1135"/>
      <c r="ARX188" s="1135"/>
      <c r="ARY188" s="1135"/>
      <c r="ARZ188" s="1135"/>
      <c r="ASA188" s="1135"/>
      <c r="ASB188" s="1135"/>
      <c r="ASC188" s="1135"/>
      <c r="ASD188" s="1135"/>
      <c r="ASE188" s="1135"/>
      <c r="ASF188" s="1135"/>
      <c r="ASG188" s="1135"/>
      <c r="ASH188" s="1135"/>
      <c r="ASI188" s="1135"/>
      <c r="ASJ188" s="1135"/>
      <c r="ASK188" s="1135"/>
      <c r="ASL188" s="1135"/>
      <c r="ASM188" s="1135"/>
      <c r="ASN188" s="1135"/>
      <c r="ASO188" s="1135"/>
      <c r="ASP188" s="1135"/>
      <c r="ASQ188" s="1135"/>
      <c r="ASR188" s="1135"/>
      <c r="ASS188" s="1135"/>
      <c r="AST188" s="1135"/>
      <c r="ASU188" s="1135"/>
      <c r="ASV188" s="1135"/>
      <c r="ASW188" s="1135"/>
      <c r="ASX188" s="1135"/>
      <c r="ASY188" s="1135"/>
      <c r="ASZ188" s="1135"/>
      <c r="ATA188" s="1135"/>
      <c r="ATB188" s="1135"/>
      <c r="ATC188" s="1135"/>
      <c r="ATD188" s="1135"/>
      <c r="ATE188" s="1135"/>
      <c r="ATF188" s="1135"/>
      <c r="ATG188" s="1135"/>
      <c r="ATH188" s="1135"/>
      <c r="ATI188" s="1135"/>
      <c r="ATJ188" s="1135"/>
      <c r="ATK188" s="1135"/>
      <c r="ATL188" s="1135"/>
      <c r="ATM188" s="1135"/>
      <c r="ATN188" s="1135"/>
      <c r="ATO188" s="1135"/>
      <c r="ATP188" s="1135"/>
      <c r="ATQ188" s="1135"/>
      <c r="ATR188" s="1135"/>
      <c r="ATS188" s="1135"/>
      <c r="ATT188" s="1135"/>
      <c r="ATU188" s="1135"/>
      <c r="ATV188" s="1135"/>
      <c r="ATW188" s="1135"/>
      <c r="ATX188" s="1135"/>
      <c r="ATY188" s="1135"/>
      <c r="ATZ188" s="1135"/>
      <c r="AUA188" s="1135"/>
      <c r="AUB188" s="1135"/>
      <c r="AUC188" s="1135"/>
      <c r="AUD188" s="1135"/>
      <c r="AUE188" s="1135"/>
      <c r="AUF188" s="1135"/>
      <c r="AUG188" s="1135"/>
      <c r="AUH188" s="1135"/>
      <c r="AUI188" s="1135"/>
      <c r="AUJ188" s="1135"/>
      <c r="AUK188" s="1135"/>
      <c r="AUL188" s="1135"/>
      <c r="AUM188" s="1135"/>
      <c r="AUN188" s="1135"/>
      <c r="AUO188" s="1135"/>
      <c r="AUP188" s="1135"/>
      <c r="AUQ188" s="1135"/>
      <c r="AUR188" s="1135"/>
      <c r="AUS188" s="1135"/>
      <c r="AUT188" s="1135"/>
      <c r="AUU188" s="1135"/>
      <c r="AUV188" s="1135"/>
      <c r="AUW188" s="1135"/>
      <c r="AUX188" s="1135"/>
      <c r="AUY188" s="1135"/>
      <c r="AUZ188" s="1135"/>
      <c r="AVA188" s="1135"/>
      <c r="AVB188" s="1135"/>
      <c r="AVC188" s="1135"/>
      <c r="AVD188" s="1135"/>
      <c r="AVE188" s="1135"/>
      <c r="AVF188" s="1135"/>
      <c r="AVG188" s="1135"/>
      <c r="AVH188" s="1135"/>
      <c r="AVI188" s="1135"/>
      <c r="AVJ188" s="1135"/>
      <c r="AVK188" s="1135"/>
      <c r="AVL188" s="1135"/>
      <c r="AVM188" s="1135"/>
      <c r="AVN188" s="1135"/>
      <c r="AVO188" s="1135"/>
      <c r="AVP188" s="1135"/>
      <c r="AVQ188" s="1135"/>
      <c r="AVR188" s="1135"/>
      <c r="AVS188" s="1135"/>
      <c r="AVT188" s="1135"/>
      <c r="AVU188" s="1135"/>
      <c r="AVV188" s="1135"/>
      <c r="AVW188" s="1135"/>
      <c r="AVX188" s="1135"/>
      <c r="AVY188" s="1135"/>
      <c r="AVZ188" s="1135"/>
      <c r="AWA188" s="1135"/>
      <c r="AWB188" s="1135"/>
      <c r="AWC188" s="1135"/>
      <c r="AWD188" s="1135"/>
      <c r="AWE188" s="1135"/>
      <c r="AWF188" s="1135"/>
      <c r="AWG188" s="1135"/>
      <c r="AWH188" s="1135"/>
      <c r="AWI188" s="1135"/>
      <c r="AWJ188" s="1135"/>
      <c r="AWK188" s="1135"/>
      <c r="AWL188" s="1135"/>
      <c r="AWM188" s="1135"/>
      <c r="AWN188" s="1135"/>
      <c r="AWO188" s="1135"/>
      <c r="AWP188" s="1135"/>
      <c r="AWQ188" s="1135"/>
      <c r="AWR188" s="1135"/>
      <c r="AWS188" s="1135"/>
      <c r="AWT188" s="1135"/>
      <c r="AWU188" s="1135"/>
      <c r="AWV188" s="1135"/>
      <c r="AWW188" s="1135"/>
      <c r="AWX188" s="1135"/>
      <c r="AWY188" s="1135"/>
      <c r="AWZ188" s="1135"/>
      <c r="AXA188" s="1135"/>
      <c r="AXB188" s="1135"/>
      <c r="AXC188" s="1135"/>
      <c r="AXD188" s="1135"/>
      <c r="AXE188" s="1135"/>
      <c r="AXF188" s="1135"/>
      <c r="AXG188" s="1135"/>
      <c r="AXH188" s="1135"/>
      <c r="AXI188" s="1135"/>
      <c r="AXJ188" s="1135"/>
      <c r="AXK188" s="1135"/>
      <c r="AXL188" s="1135"/>
      <c r="AXM188" s="1135"/>
      <c r="AXN188" s="1135"/>
      <c r="AXO188" s="1135"/>
      <c r="AXP188" s="1135"/>
      <c r="AXQ188" s="1135"/>
      <c r="AXR188" s="1135"/>
      <c r="AXS188" s="1135"/>
      <c r="AXT188" s="1135"/>
      <c r="AXU188" s="1135"/>
      <c r="AXV188" s="1135"/>
      <c r="AXW188" s="1135"/>
      <c r="AXX188" s="1135"/>
      <c r="AXY188" s="1135"/>
      <c r="AXZ188" s="1135"/>
      <c r="AYA188" s="1135"/>
      <c r="AYB188" s="1135"/>
      <c r="AYC188" s="1135"/>
      <c r="AYD188" s="1135"/>
      <c r="AYE188" s="1135"/>
      <c r="AYF188" s="1135"/>
      <c r="AYG188" s="1135"/>
      <c r="AYH188" s="1135"/>
      <c r="AYI188" s="1135"/>
      <c r="AYJ188" s="1135"/>
      <c r="AYK188" s="1135"/>
      <c r="AYL188" s="1135"/>
      <c r="AYM188" s="1135"/>
      <c r="AYN188" s="1135"/>
      <c r="AYO188" s="1135"/>
      <c r="AYP188" s="1135"/>
      <c r="AYQ188" s="1135"/>
      <c r="AYR188" s="1135"/>
      <c r="AYS188" s="1135"/>
      <c r="AYT188" s="1135"/>
      <c r="AYU188" s="1135"/>
      <c r="AYV188" s="1135"/>
      <c r="AYW188" s="1135"/>
      <c r="AYX188" s="1135"/>
      <c r="AYY188" s="1135"/>
      <c r="AYZ188" s="1135"/>
      <c r="AZA188" s="1135"/>
      <c r="AZB188" s="1135"/>
      <c r="AZC188" s="1135"/>
      <c r="AZD188" s="1135"/>
      <c r="AZE188" s="1135"/>
      <c r="AZF188" s="1135"/>
      <c r="AZG188" s="1135"/>
      <c r="AZH188" s="1135"/>
      <c r="AZI188" s="1135"/>
      <c r="AZJ188" s="1135"/>
      <c r="AZK188" s="1135"/>
      <c r="AZL188" s="1135"/>
      <c r="AZM188" s="1135"/>
      <c r="AZN188" s="1135"/>
      <c r="AZO188" s="1135"/>
      <c r="AZP188" s="1135"/>
      <c r="AZQ188" s="1135"/>
      <c r="AZR188" s="1135"/>
      <c r="AZS188" s="1135"/>
      <c r="AZT188" s="1135"/>
      <c r="AZU188" s="1135"/>
      <c r="AZV188" s="1135"/>
      <c r="AZW188" s="1135"/>
      <c r="AZX188" s="1135"/>
      <c r="AZY188" s="1135"/>
      <c r="AZZ188" s="1135"/>
      <c r="BAA188" s="1135"/>
      <c r="BAB188" s="1135"/>
      <c r="BAC188" s="1135"/>
      <c r="BAD188" s="1135"/>
      <c r="BAE188" s="1135"/>
      <c r="BAF188" s="1135"/>
      <c r="BAG188" s="1135"/>
      <c r="BAH188" s="1135"/>
      <c r="BAI188" s="1135"/>
      <c r="BAJ188" s="1135"/>
      <c r="BAK188" s="1135"/>
      <c r="BAL188" s="1135"/>
      <c r="BAM188" s="1135"/>
      <c r="BAN188" s="1135"/>
      <c r="BAO188" s="1135"/>
      <c r="BAP188" s="1135"/>
      <c r="BAQ188" s="1135"/>
      <c r="BAR188" s="1135"/>
      <c r="BAS188" s="1135"/>
      <c r="BAT188" s="1135"/>
      <c r="BAU188" s="1135"/>
      <c r="BAV188" s="1135"/>
      <c r="BAW188" s="1135"/>
      <c r="BAX188" s="1135"/>
      <c r="BAY188" s="1135"/>
      <c r="BAZ188" s="1135"/>
      <c r="BBA188" s="1135"/>
      <c r="BBB188" s="1135"/>
      <c r="BBC188" s="1135"/>
      <c r="BBD188" s="1135"/>
      <c r="BBE188" s="1135"/>
      <c r="BBF188" s="1135"/>
      <c r="BBG188" s="1135"/>
      <c r="BBH188" s="1135"/>
      <c r="BBI188" s="1135"/>
      <c r="BBJ188" s="1135"/>
      <c r="BBK188" s="1135"/>
      <c r="BBL188" s="1135"/>
      <c r="BBM188" s="1135"/>
      <c r="BBN188" s="1135"/>
      <c r="BBO188" s="1135"/>
      <c r="BBP188" s="1135"/>
      <c r="BBQ188" s="1135"/>
      <c r="BBR188" s="1135"/>
      <c r="BBS188" s="1135"/>
      <c r="BBT188" s="1135"/>
      <c r="BBU188" s="1135"/>
      <c r="BBV188" s="1135"/>
      <c r="BBW188" s="1135"/>
      <c r="BBX188" s="1135"/>
      <c r="BBY188" s="1135"/>
      <c r="BBZ188" s="1135"/>
      <c r="BCA188" s="1135"/>
      <c r="BCB188" s="1135"/>
      <c r="BCC188" s="1135"/>
      <c r="BCD188" s="1135"/>
      <c r="BCE188" s="1135"/>
      <c r="BCF188" s="1135"/>
      <c r="BCG188" s="1135"/>
      <c r="BCH188" s="1135"/>
      <c r="BCI188" s="1135"/>
      <c r="BCJ188" s="1135"/>
      <c r="BCK188" s="1135"/>
      <c r="BCL188" s="1135"/>
      <c r="BCM188" s="1135"/>
      <c r="BCN188" s="1135"/>
      <c r="BCO188" s="1135"/>
      <c r="BCP188" s="1135"/>
      <c r="BCQ188" s="1135"/>
      <c r="BCR188" s="1135"/>
      <c r="BCS188" s="1135"/>
      <c r="BCT188" s="1135"/>
      <c r="BCU188" s="1135"/>
      <c r="BCV188" s="1135"/>
      <c r="BCW188" s="1135"/>
      <c r="BCX188" s="1135"/>
      <c r="BCY188" s="1135"/>
      <c r="BCZ188" s="1135"/>
      <c r="BDA188" s="1135"/>
      <c r="BDB188" s="1135"/>
      <c r="BDC188" s="1135"/>
      <c r="BDD188" s="1135"/>
      <c r="BDE188" s="1135"/>
      <c r="BDF188" s="1135"/>
      <c r="BDG188" s="1135"/>
      <c r="BDH188" s="1135"/>
      <c r="BDI188" s="1135"/>
      <c r="BDJ188" s="1135"/>
      <c r="BDK188" s="1135"/>
      <c r="BDL188" s="1135"/>
      <c r="BDM188" s="1135"/>
      <c r="BDN188" s="1135"/>
      <c r="BDO188" s="1135"/>
      <c r="BDP188" s="1135"/>
      <c r="BDQ188" s="1135"/>
      <c r="BDR188" s="1135"/>
      <c r="BDS188" s="1135"/>
      <c r="BDT188" s="1135"/>
      <c r="BDU188" s="1135"/>
      <c r="BDV188" s="1135"/>
      <c r="BDW188" s="1135"/>
      <c r="BDX188" s="1135"/>
      <c r="BDY188" s="1135"/>
      <c r="BDZ188" s="1135"/>
      <c r="BEA188" s="1135"/>
      <c r="BEB188" s="1135"/>
      <c r="BEC188" s="1135"/>
      <c r="BED188" s="1135"/>
      <c r="BEE188" s="1135"/>
      <c r="BEF188" s="1135"/>
      <c r="BEG188" s="1135"/>
      <c r="BEH188" s="1135"/>
      <c r="BEI188" s="1135"/>
      <c r="BEJ188" s="1135"/>
      <c r="BEK188" s="1135"/>
      <c r="BEL188" s="1135"/>
      <c r="BEM188" s="1135"/>
      <c r="BEN188" s="1135"/>
      <c r="BEO188" s="1135"/>
      <c r="BEP188" s="1135"/>
      <c r="BEQ188" s="1135"/>
      <c r="BER188" s="1135"/>
      <c r="BES188" s="1135"/>
      <c r="BET188" s="1135"/>
      <c r="BEU188" s="1135"/>
      <c r="BEV188" s="1135"/>
      <c r="BEW188" s="1135"/>
      <c r="BEX188" s="1135"/>
      <c r="BEY188" s="1135"/>
      <c r="BEZ188" s="1135"/>
      <c r="BFA188" s="1135"/>
      <c r="BFB188" s="1135"/>
      <c r="BFC188" s="1135"/>
      <c r="BFD188" s="1135"/>
      <c r="BFE188" s="1135"/>
      <c r="BFF188" s="1135"/>
      <c r="BFG188" s="1135"/>
      <c r="BFH188" s="1135"/>
      <c r="BFI188" s="1135"/>
      <c r="BFJ188" s="1135"/>
      <c r="BFK188" s="1135"/>
      <c r="BFL188" s="1135"/>
      <c r="BFM188" s="1135"/>
      <c r="BFN188" s="1135"/>
      <c r="BFO188" s="1135"/>
      <c r="BFP188" s="1135"/>
      <c r="BFQ188" s="1135"/>
      <c r="BFR188" s="1135"/>
      <c r="BFS188" s="1135"/>
      <c r="BFT188" s="1135"/>
      <c r="BFU188" s="1135"/>
      <c r="BFV188" s="1135"/>
      <c r="BFW188" s="1135"/>
      <c r="BFX188" s="1135"/>
      <c r="BFY188" s="1135"/>
      <c r="BFZ188" s="1135"/>
      <c r="BGA188" s="1135"/>
      <c r="BGB188" s="1135"/>
      <c r="BGC188" s="1135"/>
      <c r="BGD188" s="1135"/>
      <c r="BGE188" s="1135"/>
      <c r="BGF188" s="1135"/>
      <c r="BGG188" s="1135"/>
      <c r="BGH188" s="1135"/>
      <c r="BGI188" s="1135"/>
      <c r="BGJ188" s="1135"/>
      <c r="BGK188" s="1135"/>
      <c r="BGL188" s="1135"/>
      <c r="BGM188" s="1135"/>
      <c r="BGN188" s="1135"/>
      <c r="BGO188" s="1135"/>
      <c r="BGP188" s="1135"/>
      <c r="BGQ188" s="1135"/>
      <c r="BGR188" s="1135"/>
      <c r="BGS188" s="1135"/>
      <c r="BGT188" s="1135"/>
      <c r="BGU188" s="1135"/>
      <c r="BGV188" s="1135"/>
      <c r="BGW188" s="1135"/>
      <c r="BGX188" s="1135"/>
      <c r="BGY188" s="1135"/>
      <c r="BGZ188" s="1135"/>
      <c r="BHA188" s="1135"/>
      <c r="BHB188" s="1135"/>
      <c r="BHC188" s="1135"/>
      <c r="BHD188" s="1135"/>
      <c r="BHE188" s="1135"/>
      <c r="BHF188" s="1135"/>
      <c r="BHG188" s="1135"/>
      <c r="BHH188" s="1135"/>
      <c r="BHI188" s="1135"/>
      <c r="BHJ188" s="1135"/>
      <c r="BHK188" s="1135"/>
      <c r="BHL188" s="1135"/>
      <c r="BHM188" s="1135"/>
      <c r="BHN188" s="1135"/>
      <c r="BHO188" s="1135"/>
      <c r="BHP188" s="1135"/>
      <c r="BHQ188" s="1135"/>
      <c r="BHR188" s="1135"/>
      <c r="BHS188" s="1135"/>
      <c r="BHT188" s="1135"/>
      <c r="BHU188" s="1135"/>
      <c r="BHV188" s="1135"/>
      <c r="BHW188" s="1135"/>
      <c r="BHX188" s="1135"/>
      <c r="BHY188" s="1135"/>
      <c r="BHZ188" s="1135"/>
      <c r="BIA188" s="1135"/>
      <c r="BIB188" s="1135"/>
      <c r="BIC188" s="1135"/>
      <c r="BID188" s="1135"/>
      <c r="BIE188" s="1135"/>
      <c r="BIF188" s="1135"/>
      <c r="BIG188" s="1135"/>
      <c r="BIH188" s="1135"/>
      <c r="BII188" s="1135"/>
      <c r="BIJ188" s="1135"/>
      <c r="BIK188" s="1135"/>
      <c r="BIL188" s="1135"/>
      <c r="BIM188" s="1135"/>
      <c r="BIN188" s="1135"/>
      <c r="BIO188" s="1135"/>
      <c r="BIP188" s="1135"/>
      <c r="BIQ188" s="1135"/>
      <c r="BIR188" s="1135"/>
      <c r="BIS188" s="1135"/>
      <c r="BIT188" s="1135"/>
      <c r="BIU188" s="1135"/>
      <c r="BIV188" s="1135"/>
      <c r="BIW188" s="1135"/>
      <c r="BIX188" s="1135"/>
      <c r="BIY188" s="1135"/>
      <c r="BIZ188" s="1135"/>
      <c r="BJA188" s="1135"/>
      <c r="BJB188" s="1135"/>
      <c r="BJC188" s="1135"/>
      <c r="BJD188" s="1135"/>
      <c r="BJE188" s="1135"/>
      <c r="BJF188" s="1135"/>
      <c r="BJG188" s="1135"/>
      <c r="BJH188" s="1135"/>
      <c r="BJI188" s="1135"/>
      <c r="BJJ188" s="1135"/>
      <c r="BJK188" s="1135"/>
      <c r="BJL188" s="1135"/>
      <c r="BJM188" s="1135"/>
      <c r="BJN188" s="1135"/>
      <c r="BJO188" s="1135"/>
      <c r="BJP188" s="1135"/>
      <c r="BJQ188" s="1135"/>
      <c r="BJR188" s="1135"/>
      <c r="BJS188" s="1135"/>
      <c r="BJT188" s="1135"/>
      <c r="BJU188" s="1135"/>
      <c r="BJV188" s="1135"/>
      <c r="BJW188" s="1135"/>
      <c r="BJX188" s="1135"/>
      <c r="BJY188" s="1135"/>
      <c r="BJZ188" s="1135"/>
      <c r="BKA188" s="1135"/>
      <c r="BKB188" s="1135"/>
      <c r="BKC188" s="1135"/>
      <c r="BKD188" s="1135"/>
      <c r="BKE188" s="1135"/>
      <c r="BKF188" s="1135"/>
      <c r="BKG188" s="1135"/>
      <c r="BKH188" s="1135"/>
      <c r="BKI188" s="1135"/>
      <c r="BKJ188" s="1135"/>
      <c r="BKK188" s="1135"/>
      <c r="BKL188" s="1135"/>
      <c r="BKM188" s="1135"/>
      <c r="BKN188" s="1135"/>
      <c r="BKO188" s="1135"/>
      <c r="BKP188" s="1135"/>
      <c r="BKQ188" s="1135"/>
      <c r="BKR188" s="1135"/>
      <c r="BKS188" s="1135"/>
      <c r="BKT188" s="1135"/>
      <c r="BKU188" s="1135"/>
      <c r="BKV188" s="1135"/>
      <c r="BKW188" s="1135"/>
      <c r="BKX188" s="1135"/>
      <c r="BKY188" s="1135"/>
      <c r="BKZ188" s="1135"/>
      <c r="BLA188" s="1135"/>
      <c r="BLB188" s="1135"/>
      <c r="BLC188" s="1135"/>
      <c r="BLD188" s="1135"/>
      <c r="BLE188" s="1135"/>
      <c r="BLF188" s="1135"/>
      <c r="BLG188" s="1135"/>
      <c r="BLH188" s="1135"/>
      <c r="BLI188" s="1135"/>
      <c r="BLJ188" s="1135"/>
      <c r="BLK188" s="1135"/>
      <c r="BLL188" s="1135"/>
      <c r="BLM188" s="1135"/>
      <c r="BLN188" s="1135"/>
      <c r="BLO188" s="1135"/>
      <c r="BLP188" s="1135"/>
      <c r="BLQ188" s="1135"/>
      <c r="BLR188" s="1135"/>
      <c r="BLS188" s="1135"/>
      <c r="BLT188" s="1135"/>
      <c r="BLU188" s="1135"/>
      <c r="BLV188" s="1135"/>
      <c r="BLW188" s="1135"/>
      <c r="BLX188" s="1135"/>
      <c r="BLY188" s="1135"/>
      <c r="BLZ188" s="1135"/>
      <c r="BMA188" s="1135"/>
      <c r="BMB188" s="1135"/>
      <c r="BMC188" s="1135"/>
      <c r="BMD188" s="1135"/>
      <c r="BME188" s="1135"/>
      <c r="BMF188" s="1135"/>
      <c r="BMG188" s="1135"/>
      <c r="BMH188" s="1135"/>
      <c r="BMI188" s="1135"/>
      <c r="BMJ188" s="1135"/>
      <c r="BMK188" s="1135"/>
      <c r="BML188" s="1135"/>
      <c r="BMM188" s="1135"/>
      <c r="BMN188" s="1135"/>
      <c r="BMO188" s="1135"/>
      <c r="BMP188" s="1135"/>
      <c r="BMQ188" s="1135"/>
      <c r="BMR188" s="1135"/>
      <c r="BMS188" s="1135"/>
      <c r="BMT188" s="1135"/>
      <c r="BMU188" s="1135"/>
      <c r="BMV188" s="1135"/>
      <c r="BMW188" s="1135"/>
      <c r="BMX188" s="1135"/>
      <c r="BMY188" s="1135"/>
      <c r="BMZ188" s="1135"/>
      <c r="BNA188" s="1135"/>
      <c r="BNB188" s="1135"/>
      <c r="BNC188" s="1135"/>
      <c r="BND188" s="1135"/>
      <c r="BNE188" s="1135"/>
      <c r="BNF188" s="1135"/>
      <c r="BNG188" s="1135"/>
      <c r="BNH188" s="1135"/>
      <c r="BNI188" s="1135"/>
      <c r="BNJ188" s="1135"/>
      <c r="BNK188" s="1135"/>
      <c r="BNL188" s="1135"/>
      <c r="BNM188" s="1135"/>
      <c r="BNN188" s="1135"/>
      <c r="BNO188" s="1135"/>
      <c r="BNP188" s="1135"/>
      <c r="BNQ188" s="1135"/>
      <c r="BNR188" s="1135"/>
      <c r="BNS188" s="1135"/>
      <c r="BNT188" s="1135"/>
      <c r="BNU188" s="1135"/>
      <c r="BNV188" s="1135"/>
      <c r="BNW188" s="1135"/>
      <c r="BNX188" s="1135"/>
      <c r="BNY188" s="1135"/>
      <c r="BNZ188" s="1135"/>
      <c r="BOA188" s="1135"/>
      <c r="BOB188" s="1135"/>
      <c r="BOC188" s="1135"/>
      <c r="BOD188" s="1135"/>
      <c r="BOE188" s="1135"/>
      <c r="BOF188" s="1135"/>
      <c r="BOG188" s="1135"/>
      <c r="BOH188" s="1135"/>
      <c r="BOI188" s="1135"/>
      <c r="BOJ188" s="1135"/>
      <c r="BOK188" s="1135"/>
      <c r="BOL188" s="1135"/>
      <c r="BOM188" s="1135"/>
      <c r="BON188" s="1135"/>
      <c r="BOO188" s="1135"/>
      <c r="BOP188" s="1135"/>
      <c r="BOQ188" s="1135"/>
      <c r="BOR188" s="1135"/>
      <c r="BOS188" s="1135"/>
      <c r="BOT188" s="1135"/>
      <c r="BOU188" s="1135"/>
      <c r="BOV188" s="1135"/>
      <c r="BOW188" s="1135"/>
      <c r="BOX188" s="1135"/>
      <c r="BOY188" s="1135"/>
      <c r="BOZ188" s="1135"/>
      <c r="BPA188" s="1135"/>
      <c r="BPB188" s="1135"/>
      <c r="BPC188" s="1135"/>
      <c r="BPD188" s="1135"/>
      <c r="BPE188" s="1135"/>
      <c r="BPF188" s="1135"/>
      <c r="BPG188" s="1135"/>
      <c r="BPH188" s="1135"/>
      <c r="BPI188" s="1135"/>
      <c r="BPJ188" s="1135"/>
      <c r="BPK188" s="1135"/>
      <c r="BPL188" s="1135"/>
      <c r="BPM188" s="1135"/>
      <c r="BPN188" s="1135"/>
      <c r="BPO188" s="1135"/>
      <c r="BPP188" s="1135"/>
      <c r="BPQ188" s="1135"/>
      <c r="BPR188" s="1135"/>
      <c r="BPS188" s="1135"/>
      <c r="BPT188" s="1135"/>
      <c r="BPU188" s="1135"/>
      <c r="BPV188" s="1135"/>
      <c r="BPW188" s="1135"/>
      <c r="BPX188" s="1135"/>
      <c r="BPY188" s="1135"/>
      <c r="BPZ188" s="1135"/>
      <c r="BQA188" s="1135"/>
      <c r="BQB188" s="1135"/>
      <c r="BQC188" s="1135"/>
      <c r="BQD188" s="1135"/>
      <c r="BQE188" s="1135"/>
      <c r="BQF188" s="1135"/>
      <c r="BQG188" s="1135"/>
      <c r="BQH188" s="1135"/>
      <c r="BQI188" s="1135"/>
      <c r="BQJ188" s="1135"/>
      <c r="BQK188" s="1135"/>
      <c r="BQL188" s="1135"/>
      <c r="BQM188" s="1135"/>
      <c r="BQN188" s="1135"/>
      <c r="BQO188" s="1135"/>
      <c r="BQP188" s="1135"/>
      <c r="BQQ188" s="1135"/>
      <c r="BQR188" s="1135"/>
      <c r="BQS188" s="1135"/>
      <c r="BQT188" s="1135"/>
      <c r="BQU188" s="1135"/>
      <c r="BQV188" s="1135"/>
      <c r="BQW188" s="1135"/>
      <c r="BQX188" s="1135"/>
      <c r="BQY188" s="1135"/>
      <c r="BQZ188" s="1135"/>
      <c r="BRA188" s="1135"/>
      <c r="BRB188" s="1135"/>
      <c r="BRC188" s="1135"/>
      <c r="BRD188" s="1135"/>
      <c r="BRE188" s="1135"/>
      <c r="BRF188" s="1135"/>
      <c r="BRG188" s="1135"/>
      <c r="BRH188" s="1135"/>
      <c r="BRI188" s="1135"/>
      <c r="BRJ188" s="1135"/>
      <c r="BRK188" s="1135"/>
      <c r="BRL188" s="1135"/>
      <c r="BRM188" s="1135"/>
      <c r="BRN188" s="1135"/>
      <c r="BRO188" s="1135"/>
      <c r="BRP188" s="1135"/>
      <c r="BRQ188" s="1135"/>
      <c r="BRR188" s="1135"/>
      <c r="BRS188" s="1135"/>
      <c r="BRT188" s="1135"/>
      <c r="BRU188" s="1135"/>
      <c r="BRV188" s="1135"/>
      <c r="BRW188" s="1135"/>
      <c r="BRX188" s="1135"/>
      <c r="BRY188" s="1135"/>
      <c r="BRZ188" s="1135"/>
      <c r="BSA188" s="1135"/>
      <c r="BSB188" s="1135"/>
      <c r="BSC188" s="1135"/>
      <c r="BSD188" s="1135"/>
      <c r="BSE188" s="1135"/>
      <c r="BSF188" s="1135"/>
      <c r="BSG188" s="1135"/>
      <c r="BSH188" s="1135"/>
      <c r="BSI188" s="1135"/>
      <c r="BSJ188" s="1135"/>
      <c r="BSK188" s="1135"/>
      <c r="BSL188" s="1135"/>
      <c r="BSM188" s="1135"/>
      <c r="BSN188" s="1135"/>
      <c r="BSO188" s="1135"/>
      <c r="BSP188" s="1135"/>
      <c r="BSQ188" s="1135"/>
      <c r="BSR188" s="1135"/>
      <c r="BSS188" s="1135"/>
      <c r="BST188" s="1135"/>
      <c r="BSU188" s="1135"/>
      <c r="BSV188" s="1135"/>
      <c r="BSW188" s="1135"/>
      <c r="BSX188" s="1135"/>
      <c r="BSY188" s="1135"/>
      <c r="BSZ188" s="1135"/>
      <c r="BTA188" s="1135"/>
      <c r="BTB188" s="1135"/>
      <c r="BTC188" s="1135"/>
      <c r="BTD188" s="1135"/>
      <c r="BTE188" s="1135"/>
      <c r="BTF188" s="1135"/>
      <c r="BTG188" s="1135"/>
      <c r="BTH188" s="1135"/>
      <c r="BTI188" s="1135"/>
      <c r="BTJ188" s="1135"/>
      <c r="BTK188" s="1135"/>
      <c r="BTL188" s="1135"/>
      <c r="BTM188" s="1135"/>
      <c r="BTN188" s="1135"/>
      <c r="BTO188" s="1135"/>
      <c r="BTP188" s="1135"/>
      <c r="BTQ188" s="1135"/>
      <c r="BTR188" s="1135"/>
      <c r="BTS188" s="1135"/>
      <c r="BTT188" s="1135"/>
      <c r="BTU188" s="1135"/>
      <c r="BTV188" s="1135"/>
      <c r="BTW188" s="1135"/>
      <c r="BTX188" s="1135"/>
      <c r="BTY188" s="1135"/>
      <c r="BTZ188" s="1135"/>
      <c r="BUA188" s="1135"/>
      <c r="BUB188" s="1135"/>
      <c r="BUC188" s="1135"/>
      <c r="BUD188" s="1135"/>
      <c r="BUE188" s="1135"/>
      <c r="BUF188" s="1135"/>
      <c r="BUG188" s="1135"/>
      <c r="BUH188" s="1135"/>
      <c r="BUI188" s="1135"/>
      <c r="BUJ188" s="1135"/>
      <c r="BUK188" s="1135"/>
      <c r="BUL188" s="1135"/>
      <c r="BUM188" s="1135"/>
      <c r="BUN188" s="1135"/>
      <c r="BUO188" s="1135"/>
      <c r="BUP188" s="1135"/>
      <c r="BUQ188" s="1135"/>
      <c r="BUR188" s="1135"/>
      <c r="BUS188" s="1135"/>
      <c r="BUT188" s="1135"/>
      <c r="BUU188" s="1135"/>
      <c r="BUV188" s="1135"/>
      <c r="BUW188" s="1135"/>
      <c r="BUX188" s="1135"/>
      <c r="BUY188" s="1135"/>
      <c r="BUZ188" s="1135"/>
      <c r="BVA188" s="1135"/>
      <c r="BVB188" s="1135"/>
      <c r="BVC188" s="1135"/>
      <c r="BVD188" s="1135"/>
      <c r="BVE188" s="1135"/>
      <c r="BVF188" s="1135"/>
      <c r="BVG188" s="1135"/>
      <c r="BVH188" s="1135"/>
      <c r="BVI188" s="1135"/>
      <c r="BVJ188" s="1135"/>
      <c r="BVK188" s="1135"/>
      <c r="BVL188" s="1135"/>
      <c r="BVM188" s="1135"/>
      <c r="BVN188" s="1135"/>
      <c r="BVO188" s="1135"/>
      <c r="BVP188" s="1135"/>
      <c r="BVQ188" s="1135"/>
      <c r="BVR188" s="1135"/>
      <c r="BVS188" s="1135"/>
      <c r="BVT188" s="1135"/>
      <c r="BVU188" s="1135"/>
      <c r="BVV188" s="1135"/>
      <c r="BVW188" s="1135"/>
      <c r="BVX188" s="1135"/>
      <c r="BVY188" s="1135"/>
      <c r="BVZ188" s="1135"/>
      <c r="BWA188" s="1135"/>
      <c r="BWB188" s="1135"/>
      <c r="BWC188" s="1135"/>
      <c r="BWD188" s="1135"/>
      <c r="BWE188" s="1135"/>
      <c r="BWF188" s="1135"/>
      <c r="BWG188" s="1135"/>
      <c r="BWH188" s="1135"/>
      <c r="BWI188" s="1135"/>
      <c r="BWJ188" s="1135"/>
      <c r="BWK188" s="1135"/>
      <c r="BWL188" s="1135"/>
      <c r="BWM188" s="1135"/>
      <c r="BWN188" s="1135"/>
      <c r="BWO188" s="1135"/>
      <c r="BWP188" s="1135"/>
      <c r="BWQ188" s="1135"/>
      <c r="BWR188" s="1135"/>
      <c r="BWS188" s="1135"/>
      <c r="BWT188" s="1135"/>
      <c r="BWU188" s="1135"/>
      <c r="BWV188" s="1135"/>
      <c r="BWW188" s="1135"/>
      <c r="BWX188" s="1135"/>
      <c r="BWY188" s="1135"/>
      <c r="BWZ188" s="1135"/>
      <c r="BXA188" s="1135"/>
      <c r="BXB188" s="1135"/>
      <c r="BXC188" s="1135"/>
      <c r="BXD188" s="1135"/>
      <c r="BXE188" s="1135"/>
      <c r="BXF188" s="1135"/>
      <c r="BXG188" s="1135"/>
      <c r="BXH188" s="1135"/>
      <c r="BXI188" s="1135"/>
      <c r="BXJ188" s="1135"/>
      <c r="BXK188" s="1135"/>
      <c r="BXL188" s="1135"/>
      <c r="BXM188" s="1135"/>
      <c r="BXN188" s="1135"/>
      <c r="BXO188" s="1135"/>
      <c r="BXP188" s="1135"/>
      <c r="BXQ188" s="1135"/>
      <c r="BXR188" s="1135"/>
      <c r="BXS188" s="1135"/>
      <c r="BXT188" s="1135"/>
      <c r="BXU188" s="1135"/>
      <c r="BXV188" s="1135"/>
      <c r="BXW188" s="1135"/>
      <c r="BXX188" s="1135"/>
      <c r="BXY188" s="1135"/>
      <c r="BXZ188" s="1135"/>
      <c r="BYA188" s="1135"/>
      <c r="BYB188" s="1135"/>
      <c r="BYC188" s="1135"/>
      <c r="BYD188" s="1135"/>
      <c r="BYE188" s="1135"/>
      <c r="BYF188" s="1135"/>
      <c r="BYG188" s="1135"/>
      <c r="BYH188" s="1135"/>
      <c r="BYI188" s="1135"/>
      <c r="BYJ188" s="1135"/>
      <c r="BYK188" s="1135"/>
      <c r="BYL188" s="1135"/>
      <c r="BYM188" s="1135"/>
      <c r="BYN188" s="1135"/>
      <c r="BYO188" s="1135"/>
      <c r="BYP188" s="1135"/>
      <c r="BYQ188" s="1135"/>
      <c r="BYR188" s="1135"/>
      <c r="BYS188" s="1135"/>
      <c r="BYT188" s="1135"/>
      <c r="BYU188" s="1135"/>
      <c r="BYV188" s="1135"/>
      <c r="BYW188" s="1135"/>
      <c r="BYX188" s="1135"/>
      <c r="BYY188" s="1135"/>
      <c r="BYZ188" s="1135"/>
      <c r="BZA188" s="1135"/>
      <c r="BZB188" s="1135"/>
      <c r="BZC188" s="1135"/>
      <c r="BZD188" s="1135"/>
      <c r="BZE188" s="1135"/>
      <c r="BZF188" s="1135"/>
      <c r="BZG188" s="1135"/>
      <c r="BZH188" s="1135"/>
      <c r="BZI188" s="1135"/>
      <c r="BZJ188" s="1135"/>
      <c r="BZK188" s="1135"/>
      <c r="BZL188" s="1135"/>
      <c r="BZM188" s="1135"/>
      <c r="BZN188" s="1135"/>
      <c r="BZO188" s="1135"/>
      <c r="BZP188" s="1135"/>
      <c r="BZQ188" s="1135"/>
      <c r="BZR188" s="1135"/>
      <c r="BZS188" s="1135"/>
      <c r="BZT188" s="1135"/>
      <c r="BZU188" s="1135"/>
      <c r="BZV188" s="1135"/>
      <c r="BZW188" s="1135"/>
      <c r="BZX188" s="1135"/>
      <c r="BZY188" s="1135"/>
      <c r="BZZ188" s="1135"/>
      <c r="CAA188" s="1135"/>
      <c r="CAB188" s="1135"/>
      <c r="CAC188" s="1135"/>
      <c r="CAD188" s="1135"/>
      <c r="CAE188" s="1135"/>
      <c r="CAF188" s="1135"/>
      <c r="CAG188" s="1135"/>
      <c r="CAH188" s="1135"/>
      <c r="CAI188" s="1135"/>
      <c r="CAJ188" s="1135"/>
      <c r="CAK188" s="1135"/>
      <c r="CAL188" s="1135"/>
      <c r="CAM188" s="1135"/>
      <c r="CAN188" s="1135"/>
      <c r="CAO188" s="1135"/>
      <c r="CAP188" s="1135"/>
      <c r="CAQ188" s="1135"/>
      <c r="CAR188" s="1135"/>
      <c r="CAS188" s="1135"/>
      <c r="CAT188" s="1135"/>
      <c r="CAU188" s="1135"/>
      <c r="CAV188" s="1135"/>
      <c r="CAW188" s="1135"/>
      <c r="CAX188" s="1135"/>
      <c r="CAY188" s="1135"/>
      <c r="CAZ188" s="1135"/>
      <c r="CBA188" s="1135"/>
      <c r="CBB188" s="1135"/>
      <c r="CBC188" s="1135"/>
      <c r="CBD188" s="1135"/>
      <c r="CBE188" s="1135"/>
      <c r="CBF188" s="1135"/>
      <c r="CBG188" s="1135"/>
      <c r="CBH188" s="1135"/>
      <c r="CBI188" s="1135"/>
      <c r="CBJ188" s="1135"/>
      <c r="CBK188" s="1135"/>
      <c r="CBL188" s="1135"/>
      <c r="CBM188" s="1135"/>
      <c r="CBN188" s="1135"/>
      <c r="CBO188" s="1135"/>
      <c r="CBP188" s="1135"/>
      <c r="CBQ188" s="1135"/>
      <c r="CBR188" s="1135"/>
      <c r="CBS188" s="1135"/>
      <c r="CBT188" s="1135"/>
      <c r="CBU188" s="1135"/>
      <c r="CBV188" s="1135"/>
      <c r="CBW188" s="1135"/>
      <c r="CBX188" s="1135"/>
      <c r="CBY188" s="1135"/>
      <c r="CBZ188" s="1135"/>
      <c r="CCA188" s="1135"/>
      <c r="CCB188" s="1135"/>
      <c r="CCC188" s="1135"/>
      <c r="CCD188" s="1135"/>
      <c r="CCE188" s="1135"/>
      <c r="CCF188" s="1135"/>
      <c r="CCG188" s="1135"/>
      <c r="CCH188" s="1135"/>
      <c r="CCI188" s="1135"/>
      <c r="CCJ188" s="1135"/>
      <c r="CCK188" s="1135"/>
      <c r="CCL188" s="1135"/>
      <c r="CCM188" s="1135"/>
      <c r="CCN188" s="1135"/>
      <c r="CCO188" s="1135"/>
      <c r="CCP188" s="1135"/>
      <c r="CCQ188" s="1135"/>
      <c r="CCR188" s="1135"/>
      <c r="CCS188" s="1135"/>
      <c r="CCT188" s="1135"/>
      <c r="CCU188" s="1135"/>
      <c r="CCV188" s="1135"/>
      <c r="CCW188" s="1135"/>
      <c r="CCX188" s="1135"/>
      <c r="CCY188" s="1135"/>
      <c r="CCZ188" s="1135"/>
      <c r="CDA188" s="1135"/>
      <c r="CDB188" s="1135"/>
      <c r="CDC188" s="1135"/>
      <c r="CDD188" s="1135"/>
      <c r="CDE188" s="1135"/>
      <c r="CDF188" s="1135"/>
      <c r="CDG188" s="1135"/>
      <c r="CDH188" s="1135"/>
      <c r="CDI188" s="1135"/>
      <c r="CDJ188" s="1135"/>
      <c r="CDK188" s="1135"/>
      <c r="CDL188" s="1135"/>
      <c r="CDM188" s="1135"/>
      <c r="CDN188" s="1135"/>
      <c r="CDO188" s="1135"/>
      <c r="CDP188" s="1135"/>
      <c r="CDQ188" s="1135"/>
      <c r="CDR188" s="1135"/>
      <c r="CDS188" s="1135"/>
      <c r="CDT188" s="1135"/>
      <c r="CDU188" s="1135"/>
      <c r="CDV188" s="1135"/>
      <c r="CDW188" s="1135"/>
      <c r="CDX188" s="1135"/>
      <c r="CDY188" s="1135"/>
      <c r="CDZ188" s="1135"/>
      <c r="CEA188" s="1135"/>
      <c r="CEB188" s="1135"/>
      <c r="CEC188" s="1135"/>
      <c r="CED188" s="1135"/>
      <c r="CEE188" s="1135"/>
      <c r="CEF188" s="1135"/>
      <c r="CEG188" s="1135"/>
      <c r="CEH188" s="1135"/>
      <c r="CEI188" s="1135"/>
      <c r="CEJ188" s="1135"/>
      <c r="CEK188" s="1135"/>
      <c r="CEL188" s="1135"/>
      <c r="CEM188" s="1135"/>
      <c r="CEN188" s="1135"/>
      <c r="CEO188" s="1135"/>
      <c r="CEP188" s="1135"/>
      <c r="CEQ188" s="1135"/>
      <c r="CER188" s="1135"/>
      <c r="CES188" s="1135"/>
      <c r="CET188" s="1135"/>
      <c r="CEU188" s="1135"/>
      <c r="CEV188" s="1135"/>
      <c r="CEW188" s="1135"/>
      <c r="CEX188" s="1135"/>
      <c r="CEY188" s="1135"/>
      <c r="CEZ188" s="1135"/>
      <c r="CFA188" s="1135"/>
      <c r="CFB188" s="1135"/>
      <c r="CFC188" s="1135"/>
      <c r="CFD188" s="1135"/>
      <c r="CFE188" s="1135"/>
      <c r="CFF188" s="1135"/>
      <c r="CFG188" s="1135"/>
      <c r="CFH188" s="1135"/>
      <c r="CFI188" s="1135"/>
      <c r="CFJ188" s="1135"/>
      <c r="CFK188" s="1135"/>
      <c r="CFL188" s="1135"/>
      <c r="CFM188" s="1135"/>
      <c r="CFN188" s="1135"/>
      <c r="CFO188" s="1135"/>
      <c r="CFP188" s="1135"/>
      <c r="CFQ188" s="1135"/>
      <c r="CFR188" s="1135"/>
      <c r="CFS188" s="1135"/>
      <c r="CFT188" s="1135"/>
      <c r="CFU188" s="1135"/>
      <c r="CFV188" s="1135"/>
      <c r="CFW188" s="1135"/>
      <c r="CFX188" s="1135"/>
      <c r="CFY188" s="1135"/>
      <c r="CFZ188" s="1135"/>
      <c r="CGA188" s="1135"/>
      <c r="CGB188" s="1135"/>
      <c r="CGC188" s="1135"/>
      <c r="CGD188" s="1135"/>
      <c r="CGE188" s="1135"/>
      <c r="CGF188" s="1135"/>
      <c r="CGG188" s="1135"/>
      <c r="CGH188" s="1135"/>
      <c r="CGI188" s="1135"/>
      <c r="CGJ188" s="1135"/>
      <c r="CGK188" s="1135"/>
      <c r="CGL188" s="1135"/>
      <c r="CGM188" s="1135"/>
      <c r="CGN188" s="1135"/>
      <c r="CGO188" s="1135"/>
      <c r="CGP188" s="1135"/>
      <c r="CGQ188" s="1135"/>
      <c r="CGR188" s="1135"/>
      <c r="CGS188" s="1135"/>
      <c r="CGT188" s="1135"/>
      <c r="CGU188" s="1135"/>
      <c r="CGV188" s="1135"/>
      <c r="CGW188" s="1135"/>
      <c r="CGX188" s="1135"/>
      <c r="CGY188" s="1135"/>
      <c r="CGZ188" s="1135"/>
      <c r="CHA188" s="1135"/>
      <c r="CHB188" s="1135"/>
      <c r="CHC188" s="1135"/>
      <c r="CHD188" s="1135"/>
      <c r="CHE188" s="1135"/>
      <c r="CHF188" s="1135"/>
      <c r="CHG188" s="1135"/>
      <c r="CHH188" s="1135"/>
      <c r="CHI188" s="1135"/>
      <c r="CHJ188" s="1135"/>
      <c r="CHK188" s="1135"/>
      <c r="CHL188" s="1135"/>
      <c r="CHM188" s="1135"/>
      <c r="CHN188" s="1135"/>
      <c r="CHO188" s="1135"/>
      <c r="CHP188" s="1135"/>
      <c r="CHQ188" s="1135"/>
      <c r="CHR188" s="1135"/>
      <c r="CHS188" s="1135"/>
      <c r="CHT188" s="1135"/>
      <c r="CHU188" s="1135"/>
      <c r="CHV188" s="1135"/>
      <c r="CHW188" s="1135"/>
      <c r="CHX188" s="1135"/>
      <c r="CHY188" s="1135"/>
      <c r="CHZ188" s="1135"/>
      <c r="CIA188" s="1135"/>
      <c r="CIB188" s="1135"/>
      <c r="CIC188" s="1135"/>
      <c r="CID188" s="1135"/>
      <c r="CIE188" s="1135"/>
      <c r="CIF188" s="1135"/>
      <c r="CIG188" s="1135"/>
      <c r="CIH188" s="1135"/>
      <c r="CII188" s="1135"/>
      <c r="CIJ188" s="1135"/>
      <c r="CIK188" s="1135"/>
      <c r="CIL188" s="1135"/>
      <c r="CIM188" s="1135"/>
      <c r="CIN188" s="1135"/>
      <c r="CIO188" s="1135"/>
      <c r="CIP188" s="1135"/>
      <c r="CIQ188" s="1135"/>
      <c r="CIR188" s="1135"/>
      <c r="CIS188" s="1135"/>
      <c r="CIT188" s="1135"/>
      <c r="CIU188" s="1135"/>
      <c r="CIV188" s="1135"/>
      <c r="CIW188" s="1135"/>
      <c r="CIX188" s="1135"/>
      <c r="CIY188" s="1135"/>
      <c r="CIZ188" s="1135"/>
      <c r="CJA188" s="1135"/>
      <c r="CJB188" s="1135"/>
      <c r="CJC188" s="1135"/>
      <c r="CJD188" s="1135"/>
      <c r="CJE188" s="1135"/>
      <c r="CJF188" s="1135"/>
      <c r="CJG188" s="1135"/>
      <c r="CJH188" s="1135"/>
      <c r="CJI188" s="1135"/>
      <c r="CJJ188" s="1135"/>
      <c r="CJK188" s="1135"/>
      <c r="CJL188" s="1135"/>
      <c r="CJM188" s="1135"/>
      <c r="CJN188" s="1135"/>
      <c r="CJO188" s="1135"/>
      <c r="CJP188" s="1135"/>
      <c r="CJQ188" s="1135"/>
      <c r="CJR188" s="1135"/>
      <c r="CJS188" s="1135"/>
      <c r="CJT188" s="1135"/>
      <c r="CJU188" s="1135"/>
      <c r="CJV188" s="1135"/>
      <c r="CJW188" s="1135"/>
      <c r="CJX188" s="1135"/>
      <c r="CJY188" s="1135"/>
      <c r="CJZ188" s="1135"/>
      <c r="CKA188" s="1135"/>
      <c r="CKB188" s="1135"/>
      <c r="CKC188" s="1135"/>
      <c r="CKD188" s="1135"/>
      <c r="CKE188" s="1135"/>
      <c r="CKF188" s="1135"/>
      <c r="CKG188" s="1135"/>
      <c r="CKH188" s="1135"/>
      <c r="CKI188" s="1135"/>
      <c r="CKJ188" s="1135"/>
      <c r="CKK188" s="1135"/>
      <c r="CKL188" s="1135"/>
      <c r="CKM188" s="1135"/>
      <c r="CKN188" s="1135"/>
      <c r="CKO188" s="1135"/>
      <c r="CKP188" s="1135"/>
      <c r="CKQ188" s="1135"/>
      <c r="CKR188" s="1135"/>
      <c r="CKS188" s="1135"/>
      <c r="CKT188" s="1135"/>
      <c r="CKU188" s="1135"/>
      <c r="CKV188" s="1135"/>
      <c r="CKW188" s="1135"/>
      <c r="CKX188" s="1135"/>
      <c r="CKY188" s="1135"/>
      <c r="CKZ188" s="1135"/>
      <c r="CLA188" s="1135"/>
      <c r="CLB188" s="1135"/>
      <c r="CLC188" s="1135"/>
      <c r="CLD188" s="1135"/>
      <c r="CLE188" s="1135"/>
      <c r="CLF188" s="1135"/>
      <c r="CLG188" s="1135"/>
      <c r="CLH188" s="1135"/>
      <c r="CLI188" s="1135"/>
      <c r="CLJ188" s="1135"/>
      <c r="CLK188" s="1135"/>
      <c r="CLL188" s="1135"/>
      <c r="CLM188" s="1135"/>
      <c r="CLN188" s="1135"/>
      <c r="CLO188" s="1135"/>
      <c r="CLP188" s="1135"/>
      <c r="CLQ188" s="1135"/>
      <c r="CLR188" s="1135"/>
      <c r="CLS188" s="1135"/>
      <c r="CLT188" s="1135"/>
      <c r="CLU188" s="1135"/>
      <c r="CLV188" s="1135"/>
      <c r="CLW188" s="1135"/>
      <c r="CLX188" s="1135"/>
      <c r="CLY188" s="1135"/>
      <c r="CLZ188" s="1135"/>
      <c r="CMA188" s="1135"/>
      <c r="CMB188" s="1135"/>
      <c r="CMC188" s="1135"/>
      <c r="CMD188" s="1135"/>
      <c r="CME188" s="1135"/>
      <c r="CMF188" s="1135"/>
      <c r="CMG188" s="1135"/>
      <c r="CMH188" s="1135"/>
      <c r="CMI188" s="1135"/>
      <c r="CMJ188" s="1135"/>
      <c r="CMK188" s="1135"/>
      <c r="CML188" s="1135"/>
      <c r="CMM188" s="1135"/>
      <c r="CMN188" s="1135"/>
      <c r="CMO188" s="1135"/>
      <c r="CMP188" s="1135"/>
      <c r="CMQ188" s="1135"/>
      <c r="CMR188" s="1135"/>
      <c r="CMS188" s="1135"/>
      <c r="CMT188" s="1135"/>
      <c r="CMU188" s="1135"/>
      <c r="CMV188" s="1135"/>
      <c r="CMW188" s="1135"/>
      <c r="CMX188" s="1135"/>
      <c r="CMY188" s="1135"/>
      <c r="CMZ188" s="1135"/>
      <c r="CNA188" s="1135"/>
      <c r="CNB188" s="1135"/>
      <c r="CNC188" s="1135"/>
      <c r="CND188" s="1135"/>
      <c r="CNE188" s="1135"/>
      <c r="CNF188" s="1135"/>
      <c r="CNG188" s="1135"/>
      <c r="CNH188" s="1135"/>
      <c r="CNI188" s="1135"/>
      <c r="CNJ188" s="1135"/>
      <c r="CNK188" s="1135"/>
      <c r="CNL188" s="1135"/>
      <c r="CNM188" s="1135"/>
      <c r="CNN188" s="1135"/>
      <c r="CNO188" s="1135"/>
      <c r="CNP188" s="1135"/>
      <c r="CNQ188" s="1135"/>
      <c r="CNR188" s="1135"/>
      <c r="CNS188" s="1135"/>
      <c r="CNT188" s="1135"/>
      <c r="CNU188" s="1135"/>
      <c r="CNV188" s="1135"/>
      <c r="CNW188" s="1135"/>
      <c r="CNX188" s="1135"/>
      <c r="CNY188" s="1135"/>
      <c r="CNZ188" s="1135"/>
      <c r="COA188" s="1135"/>
      <c r="COB188" s="1135"/>
      <c r="COC188" s="1135"/>
      <c r="COD188" s="1135"/>
      <c r="COE188" s="1135"/>
      <c r="COF188" s="1135"/>
      <c r="COG188" s="1135"/>
      <c r="COH188" s="1135"/>
      <c r="COI188" s="1135"/>
      <c r="COJ188" s="1135"/>
      <c r="COK188" s="1135"/>
      <c r="COL188" s="1135"/>
      <c r="COM188" s="1135"/>
      <c r="CON188" s="1135"/>
      <c r="COO188" s="1135"/>
      <c r="COP188" s="1135"/>
      <c r="COQ188" s="1135"/>
      <c r="COR188" s="1135"/>
      <c r="COS188" s="1135"/>
      <c r="COT188" s="1135"/>
      <c r="COU188" s="1135"/>
      <c r="COV188" s="1135"/>
      <c r="COW188" s="1135"/>
      <c r="COX188" s="1135"/>
      <c r="COY188" s="1135"/>
      <c r="COZ188" s="1135"/>
      <c r="CPA188" s="1135"/>
      <c r="CPB188" s="1135"/>
      <c r="CPC188" s="1135"/>
      <c r="CPD188" s="1135"/>
      <c r="CPE188" s="1135"/>
      <c r="CPF188" s="1135"/>
      <c r="CPG188" s="1135"/>
      <c r="CPH188" s="1135"/>
      <c r="CPI188" s="1135"/>
      <c r="CPJ188" s="1135"/>
      <c r="CPK188" s="1135"/>
      <c r="CPL188" s="1135"/>
      <c r="CPM188" s="1135"/>
      <c r="CPN188" s="1135"/>
      <c r="CPO188" s="1135"/>
      <c r="CPP188" s="1135"/>
      <c r="CPQ188" s="1135"/>
      <c r="CPR188" s="1135"/>
      <c r="CPS188" s="1135"/>
      <c r="CPT188" s="1135"/>
      <c r="CPU188" s="1135"/>
      <c r="CPV188" s="1135"/>
      <c r="CPW188" s="1135"/>
      <c r="CPX188" s="1135"/>
      <c r="CPY188" s="1135"/>
      <c r="CPZ188" s="1135"/>
      <c r="CQA188" s="1135"/>
      <c r="CQB188" s="1135"/>
      <c r="CQC188" s="1135"/>
      <c r="CQD188" s="1135"/>
      <c r="CQE188" s="1135"/>
      <c r="CQF188" s="1135"/>
      <c r="CQG188" s="1135"/>
      <c r="CQH188" s="1135"/>
      <c r="CQI188" s="1135"/>
      <c r="CQJ188" s="1135"/>
      <c r="CQK188" s="1135"/>
      <c r="CQL188" s="1135"/>
      <c r="CQM188" s="1135"/>
      <c r="CQN188" s="1135"/>
      <c r="CQO188" s="1135"/>
      <c r="CQP188" s="1135"/>
      <c r="CQQ188" s="1135"/>
      <c r="CQR188" s="1135"/>
      <c r="CQS188" s="1135"/>
      <c r="CQT188" s="1135"/>
      <c r="CQU188" s="1135"/>
      <c r="CQV188" s="1135"/>
      <c r="CQW188" s="1135"/>
      <c r="CQX188" s="1135"/>
      <c r="CQY188" s="1135"/>
      <c r="CQZ188" s="1135"/>
      <c r="CRA188" s="1135"/>
      <c r="CRB188" s="1135"/>
      <c r="CRC188" s="1135"/>
      <c r="CRD188" s="1135"/>
      <c r="CRE188" s="1135"/>
      <c r="CRF188" s="1135"/>
      <c r="CRG188" s="1135"/>
      <c r="CRH188" s="1135"/>
      <c r="CRI188" s="1135"/>
      <c r="CRJ188" s="1135"/>
      <c r="CRK188" s="1135"/>
      <c r="CRL188" s="1135"/>
      <c r="CRM188" s="1135"/>
      <c r="CRN188" s="1135"/>
      <c r="CRO188" s="1135"/>
      <c r="CRP188" s="1135"/>
      <c r="CRQ188" s="1135"/>
      <c r="CRR188" s="1135"/>
      <c r="CRS188" s="1135"/>
      <c r="CRT188" s="1135"/>
      <c r="CRU188" s="1135"/>
      <c r="CRV188" s="1135"/>
      <c r="CRW188" s="1135"/>
      <c r="CRX188" s="1135"/>
      <c r="CRY188" s="1135"/>
      <c r="CRZ188" s="1135"/>
      <c r="CSA188" s="1135"/>
      <c r="CSB188" s="1135"/>
      <c r="CSC188" s="1135"/>
      <c r="CSD188" s="1135"/>
      <c r="CSE188" s="1135"/>
      <c r="CSF188" s="1135"/>
      <c r="CSG188" s="1135"/>
      <c r="CSH188" s="1135"/>
      <c r="CSI188" s="1135"/>
      <c r="CSJ188" s="1135"/>
      <c r="CSK188" s="1135"/>
      <c r="CSL188" s="1135"/>
      <c r="CSM188" s="1135"/>
      <c r="CSN188" s="1135"/>
      <c r="CSO188" s="1135"/>
      <c r="CSP188" s="1135"/>
      <c r="CSQ188" s="1135"/>
      <c r="CSR188" s="1135"/>
      <c r="CSS188" s="1135"/>
      <c r="CST188" s="1135"/>
      <c r="CSU188" s="1135"/>
      <c r="CSV188" s="1135"/>
      <c r="CSW188" s="1135"/>
      <c r="CSX188" s="1135"/>
      <c r="CSY188" s="1135"/>
      <c r="CSZ188" s="1135"/>
      <c r="CTA188" s="1135"/>
      <c r="CTB188" s="1135"/>
      <c r="CTC188" s="1135"/>
      <c r="CTD188" s="1135"/>
      <c r="CTE188" s="1135"/>
      <c r="CTF188" s="1135"/>
      <c r="CTG188" s="1135"/>
      <c r="CTH188" s="1135"/>
      <c r="CTI188" s="1135"/>
      <c r="CTJ188" s="1135"/>
      <c r="CTK188" s="1135"/>
      <c r="CTL188" s="1135"/>
      <c r="CTM188" s="1135"/>
      <c r="CTN188" s="1135"/>
      <c r="CTO188" s="1135"/>
      <c r="CTP188" s="1135"/>
      <c r="CTQ188" s="1135"/>
      <c r="CTR188" s="1135"/>
      <c r="CTS188" s="1135"/>
      <c r="CTT188" s="1135"/>
      <c r="CTU188" s="1135"/>
      <c r="CTV188" s="1135"/>
      <c r="CTW188" s="1135"/>
      <c r="CTX188" s="1135"/>
      <c r="CTY188" s="1135"/>
      <c r="CTZ188" s="1135"/>
      <c r="CUA188" s="1135"/>
      <c r="CUB188" s="1135"/>
      <c r="CUC188" s="1135"/>
      <c r="CUD188" s="1135"/>
      <c r="CUE188" s="1135"/>
      <c r="CUF188" s="1135"/>
      <c r="CUG188" s="1135"/>
      <c r="CUH188" s="1135"/>
      <c r="CUI188" s="1135"/>
      <c r="CUJ188" s="1135"/>
      <c r="CUK188" s="1135"/>
      <c r="CUL188" s="1135"/>
      <c r="CUM188" s="1135"/>
      <c r="CUN188" s="1135"/>
      <c r="CUO188" s="1135"/>
      <c r="CUP188" s="1135"/>
      <c r="CUQ188" s="1135"/>
      <c r="CUR188" s="1135"/>
      <c r="CUS188" s="1135"/>
      <c r="CUT188" s="1135"/>
      <c r="CUU188" s="1135"/>
      <c r="CUV188" s="1135"/>
      <c r="CUW188" s="1135"/>
      <c r="CUX188" s="1135"/>
      <c r="CUY188" s="1135"/>
      <c r="CUZ188" s="1135"/>
      <c r="CVA188" s="1135"/>
      <c r="CVB188" s="1135"/>
      <c r="CVC188" s="1135"/>
      <c r="CVD188" s="1135"/>
      <c r="CVE188" s="1135"/>
      <c r="CVF188" s="1135"/>
      <c r="CVG188" s="1135"/>
      <c r="CVH188" s="1135"/>
      <c r="CVI188" s="1135"/>
      <c r="CVJ188" s="1135"/>
      <c r="CVK188" s="1135"/>
      <c r="CVL188" s="1135"/>
      <c r="CVM188" s="1135"/>
      <c r="CVN188" s="1135"/>
      <c r="CVO188" s="1135"/>
      <c r="CVP188" s="1135"/>
      <c r="CVQ188" s="1135"/>
      <c r="CVR188" s="1135"/>
      <c r="CVS188" s="1135"/>
      <c r="CVT188" s="1135"/>
      <c r="CVU188" s="1135"/>
      <c r="CVV188" s="1135"/>
      <c r="CVW188" s="1135"/>
      <c r="CVX188" s="1135"/>
      <c r="CVY188" s="1135"/>
      <c r="CVZ188" s="1135"/>
      <c r="CWA188" s="1135"/>
      <c r="CWB188" s="1135"/>
      <c r="CWC188" s="1135"/>
      <c r="CWD188" s="1135"/>
      <c r="CWE188" s="1135"/>
      <c r="CWF188" s="1135"/>
      <c r="CWG188" s="1135"/>
      <c r="CWH188" s="1135"/>
      <c r="CWI188" s="1135"/>
      <c r="CWJ188" s="1135"/>
      <c r="CWK188" s="1135"/>
      <c r="CWL188" s="1135"/>
      <c r="CWM188" s="1135"/>
      <c r="CWN188" s="1135"/>
      <c r="CWO188" s="1135"/>
      <c r="CWP188" s="1135"/>
      <c r="CWQ188" s="1135"/>
      <c r="CWR188" s="1135"/>
      <c r="CWS188" s="1135"/>
      <c r="CWT188" s="1135"/>
      <c r="CWU188" s="1135"/>
      <c r="CWV188" s="1135"/>
      <c r="CWW188" s="1135"/>
      <c r="CWX188" s="1135"/>
      <c r="CWY188" s="1135"/>
      <c r="CWZ188" s="1135"/>
      <c r="CXA188" s="1135"/>
      <c r="CXB188" s="1135"/>
      <c r="CXC188" s="1135"/>
      <c r="CXD188" s="1135"/>
      <c r="CXE188" s="1135"/>
      <c r="CXF188" s="1135"/>
      <c r="CXG188" s="1135"/>
      <c r="CXH188" s="1135"/>
      <c r="CXI188" s="1135"/>
      <c r="CXJ188" s="1135"/>
      <c r="CXK188" s="1135"/>
      <c r="CXL188" s="1135"/>
      <c r="CXM188" s="1135"/>
      <c r="CXN188" s="1135"/>
      <c r="CXO188" s="1135"/>
      <c r="CXP188" s="1135"/>
      <c r="CXQ188" s="1135"/>
      <c r="CXR188" s="1135"/>
      <c r="CXS188" s="1135"/>
      <c r="CXT188" s="1135"/>
      <c r="CXU188" s="1135"/>
      <c r="CXV188" s="1135"/>
      <c r="CXW188" s="1135"/>
      <c r="CXX188" s="1135"/>
      <c r="CXY188" s="1135"/>
      <c r="CXZ188" s="1135"/>
      <c r="CYA188" s="1135"/>
      <c r="CYB188" s="1135"/>
      <c r="CYC188" s="1135"/>
      <c r="CYD188" s="1135"/>
      <c r="CYE188" s="1135"/>
      <c r="CYF188" s="1135"/>
      <c r="CYG188" s="1135"/>
      <c r="CYH188" s="1135"/>
      <c r="CYI188" s="1135"/>
      <c r="CYJ188" s="1135"/>
      <c r="CYK188" s="1135"/>
      <c r="CYL188" s="1135"/>
      <c r="CYM188" s="1135"/>
      <c r="CYN188" s="1135"/>
      <c r="CYO188" s="1135"/>
      <c r="CYP188" s="1135"/>
      <c r="CYQ188" s="1135"/>
      <c r="CYR188" s="1135"/>
      <c r="CYS188" s="1135"/>
      <c r="CYT188" s="1135"/>
      <c r="CYU188" s="1135"/>
      <c r="CYV188" s="1135"/>
      <c r="CYW188" s="1135"/>
      <c r="CYX188" s="1135"/>
      <c r="CYY188" s="1135"/>
      <c r="CYZ188" s="1135"/>
      <c r="CZA188" s="1135"/>
      <c r="CZB188" s="1135"/>
      <c r="CZC188" s="1135"/>
      <c r="CZD188" s="1135"/>
      <c r="CZE188" s="1135"/>
      <c r="CZF188" s="1135"/>
      <c r="CZG188" s="1135"/>
      <c r="CZH188" s="1135"/>
      <c r="CZI188" s="1135"/>
      <c r="CZJ188" s="1135"/>
      <c r="CZK188" s="1135"/>
      <c r="CZL188" s="1135"/>
      <c r="CZM188" s="1135"/>
      <c r="CZN188" s="1135"/>
      <c r="CZO188" s="1135"/>
      <c r="CZP188" s="1135"/>
      <c r="CZQ188" s="1135"/>
      <c r="CZR188" s="1135"/>
      <c r="CZS188" s="1135"/>
      <c r="CZT188" s="1135"/>
      <c r="CZU188" s="1135"/>
      <c r="CZV188" s="1135"/>
      <c r="CZW188" s="1135"/>
      <c r="CZX188" s="1135"/>
      <c r="CZY188" s="1135"/>
      <c r="CZZ188" s="1135"/>
      <c r="DAA188" s="1135"/>
      <c r="DAB188" s="1135"/>
      <c r="DAC188" s="1135"/>
      <c r="DAD188" s="1135"/>
      <c r="DAE188" s="1135"/>
      <c r="DAF188" s="1135"/>
      <c r="DAG188" s="1135"/>
      <c r="DAH188" s="1135"/>
      <c r="DAI188" s="1135"/>
      <c r="DAJ188" s="1135"/>
      <c r="DAK188" s="1135"/>
      <c r="DAL188" s="1135"/>
      <c r="DAM188" s="1135"/>
      <c r="DAN188" s="1135"/>
      <c r="DAO188" s="1135"/>
      <c r="DAP188" s="1135"/>
      <c r="DAQ188" s="1135"/>
      <c r="DAR188" s="1135"/>
      <c r="DAS188" s="1135"/>
      <c r="DAT188" s="1135"/>
      <c r="DAU188" s="1135"/>
      <c r="DAV188" s="1135"/>
      <c r="DAW188" s="1135"/>
      <c r="DAX188" s="1135"/>
      <c r="DAY188" s="1135"/>
      <c r="DAZ188" s="1135"/>
      <c r="DBA188" s="1135"/>
      <c r="DBB188" s="1135"/>
      <c r="DBC188" s="1135"/>
      <c r="DBD188" s="1135"/>
      <c r="DBE188" s="1135"/>
      <c r="DBF188" s="1135"/>
      <c r="DBG188" s="1135"/>
      <c r="DBH188" s="1135"/>
      <c r="DBI188" s="1135"/>
      <c r="DBJ188" s="1135"/>
      <c r="DBK188" s="1135"/>
      <c r="DBL188" s="1135"/>
      <c r="DBM188" s="1135"/>
      <c r="DBN188" s="1135"/>
      <c r="DBO188" s="1135"/>
      <c r="DBP188" s="1135"/>
      <c r="DBQ188" s="1135"/>
      <c r="DBR188" s="1135"/>
      <c r="DBS188" s="1135"/>
      <c r="DBT188" s="1135"/>
      <c r="DBU188" s="1135"/>
      <c r="DBV188" s="1135"/>
      <c r="DBW188" s="1135"/>
      <c r="DBX188" s="1135"/>
      <c r="DBY188" s="1135"/>
      <c r="DBZ188" s="1135"/>
      <c r="DCA188" s="1135"/>
      <c r="DCB188" s="1135"/>
      <c r="DCC188" s="1135"/>
      <c r="DCD188" s="1135"/>
      <c r="DCE188" s="1135"/>
      <c r="DCF188" s="1135"/>
      <c r="DCG188" s="1135"/>
      <c r="DCH188" s="1135"/>
      <c r="DCI188" s="1135"/>
      <c r="DCJ188" s="1135"/>
      <c r="DCK188" s="1135"/>
      <c r="DCL188" s="1135"/>
      <c r="DCM188" s="1135"/>
      <c r="DCN188" s="1135"/>
      <c r="DCO188" s="1135"/>
      <c r="DCP188" s="1135"/>
      <c r="DCQ188" s="1135"/>
      <c r="DCR188" s="1135"/>
      <c r="DCS188" s="1135"/>
      <c r="DCT188" s="1135"/>
      <c r="DCU188" s="1135"/>
      <c r="DCV188" s="1135"/>
      <c r="DCW188" s="1135"/>
      <c r="DCX188" s="1135"/>
      <c r="DCY188" s="1135"/>
      <c r="DCZ188" s="1135"/>
      <c r="DDA188" s="1135"/>
      <c r="DDB188" s="1135"/>
      <c r="DDC188" s="1135"/>
      <c r="DDD188" s="1135"/>
      <c r="DDE188" s="1135"/>
      <c r="DDF188" s="1135"/>
      <c r="DDG188" s="1135"/>
      <c r="DDH188" s="1135"/>
      <c r="DDI188" s="1135"/>
      <c r="DDJ188" s="1135"/>
      <c r="DDK188" s="1135"/>
      <c r="DDL188" s="1135"/>
      <c r="DDM188" s="1135"/>
      <c r="DDN188" s="1135"/>
      <c r="DDO188" s="1135"/>
      <c r="DDP188" s="1135"/>
      <c r="DDQ188" s="1135"/>
      <c r="DDR188" s="1135"/>
      <c r="DDS188" s="1135"/>
      <c r="DDT188" s="1135"/>
      <c r="DDU188" s="1135"/>
      <c r="DDV188" s="1135"/>
      <c r="DDW188" s="1135"/>
      <c r="DDX188" s="1135"/>
      <c r="DDY188" s="1135"/>
      <c r="DDZ188" s="1135"/>
      <c r="DEA188" s="1135"/>
      <c r="DEB188" s="1135"/>
      <c r="DEC188" s="1135"/>
      <c r="DED188" s="1135"/>
      <c r="DEE188" s="1135"/>
      <c r="DEF188" s="1135"/>
      <c r="DEG188" s="1135"/>
      <c r="DEH188" s="1135"/>
      <c r="DEI188" s="1135"/>
      <c r="DEJ188" s="1135"/>
      <c r="DEK188" s="1135"/>
      <c r="DEL188" s="1135"/>
      <c r="DEM188" s="1135"/>
      <c r="DEN188" s="1135"/>
      <c r="DEO188" s="1135"/>
      <c r="DEP188" s="1135"/>
      <c r="DEQ188" s="1135"/>
      <c r="DER188" s="1135"/>
      <c r="DES188" s="1135"/>
      <c r="DET188" s="1135"/>
      <c r="DEU188" s="1135"/>
      <c r="DEV188" s="1135"/>
      <c r="DEW188" s="1135"/>
      <c r="DEX188" s="1135"/>
      <c r="DEY188" s="1135"/>
      <c r="DEZ188" s="1135"/>
      <c r="DFA188" s="1135"/>
      <c r="DFB188" s="1135"/>
      <c r="DFC188" s="1135"/>
      <c r="DFD188" s="1135"/>
      <c r="DFE188" s="1135"/>
      <c r="DFF188" s="1135"/>
      <c r="DFG188" s="1135"/>
      <c r="DFH188" s="1135"/>
      <c r="DFI188" s="1135"/>
      <c r="DFJ188" s="1135"/>
      <c r="DFK188" s="1135"/>
      <c r="DFL188" s="1135"/>
      <c r="DFM188" s="1135"/>
      <c r="DFN188" s="1135"/>
      <c r="DFO188" s="1135"/>
      <c r="DFP188" s="1135"/>
      <c r="DFQ188" s="1135"/>
      <c r="DFR188" s="1135"/>
      <c r="DFS188" s="1135"/>
      <c r="DFT188" s="1135"/>
      <c r="DFU188" s="1135"/>
      <c r="DFV188" s="1135"/>
      <c r="DFW188" s="1135"/>
      <c r="DFX188" s="1135"/>
      <c r="DFY188" s="1135"/>
      <c r="DFZ188" s="1135"/>
      <c r="DGA188" s="1135"/>
      <c r="DGB188" s="1135"/>
      <c r="DGC188" s="1135"/>
      <c r="DGD188" s="1135"/>
      <c r="DGE188" s="1135"/>
      <c r="DGF188" s="1135"/>
      <c r="DGG188" s="1135"/>
      <c r="DGH188" s="1135"/>
      <c r="DGI188" s="1135"/>
      <c r="DGJ188" s="1135"/>
      <c r="DGK188" s="1135"/>
      <c r="DGL188" s="1135"/>
      <c r="DGM188" s="1135"/>
      <c r="DGN188" s="1135"/>
      <c r="DGO188" s="1135"/>
      <c r="DGP188" s="1135"/>
      <c r="DGQ188" s="1135"/>
      <c r="DGR188" s="1135"/>
      <c r="DGS188" s="1135"/>
      <c r="DGT188" s="1135"/>
      <c r="DGU188" s="1135"/>
      <c r="DGV188" s="1135"/>
      <c r="DGW188" s="1135"/>
      <c r="DGX188" s="1135"/>
      <c r="DGY188" s="1135"/>
      <c r="DGZ188" s="1135"/>
      <c r="DHA188" s="1135"/>
      <c r="DHB188" s="1135"/>
      <c r="DHC188" s="1135"/>
      <c r="DHD188" s="1135"/>
      <c r="DHE188" s="1135"/>
      <c r="DHF188" s="1135"/>
      <c r="DHG188" s="1135"/>
      <c r="DHH188" s="1135"/>
      <c r="DHI188" s="1135"/>
      <c r="DHJ188" s="1135"/>
      <c r="DHK188" s="1135"/>
      <c r="DHL188" s="1135"/>
      <c r="DHM188" s="1135"/>
      <c r="DHN188" s="1135"/>
      <c r="DHO188" s="1135"/>
      <c r="DHP188" s="1135"/>
      <c r="DHQ188" s="1135"/>
      <c r="DHR188" s="1135"/>
      <c r="DHS188" s="1135"/>
      <c r="DHT188" s="1135"/>
      <c r="DHU188" s="1135"/>
      <c r="DHV188" s="1135"/>
      <c r="DHW188" s="1135"/>
      <c r="DHX188" s="1135"/>
      <c r="DHY188" s="1135"/>
      <c r="DHZ188" s="1135"/>
      <c r="DIA188" s="1135"/>
      <c r="DIB188" s="1135"/>
      <c r="DIC188" s="1135"/>
      <c r="DID188" s="1135"/>
      <c r="DIE188" s="1135"/>
      <c r="DIF188" s="1135"/>
      <c r="DIG188" s="1135"/>
      <c r="DIH188" s="1135"/>
      <c r="DII188" s="1135"/>
      <c r="DIJ188" s="1135"/>
      <c r="DIK188" s="1135"/>
      <c r="DIL188" s="1135"/>
      <c r="DIM188" s="1135"/>
      <c r="DIN188" s="1135"/>
      <c r="DIO188" s="1135"/>
      <c r="DIP188" s="1135"/>
      <c r="DIQ188" s="1135"/>
      <c r="DIR188" s="1135"/>
      <c r="DIS188" s="1135"/>
      <c r="DIT188" s="1135"/>
      <c r="DIU188" s="1135"/>
      <c r="DIV188" s="1135"/>
      <c r="DIW188" s="1135"/>
      <c r="DIX188" s="1135"/>
      <c r="DIY188" s="1135"/>
      <c r="DIZ188" s="1135"/>
      <c r="DJA188" s="1135"/>
      <c r="DJB188" s="1135"/>
      <c r="DJC188" s="1135"/>
      <c r="DJD188" s="1135"/>
      <c r="DJE188" s="1135"/>
      <c r="DJF188" s="1135"/>
      <c r="DJG188" s="1135"/>
      <c r="DJH188" s="1135"/>
      <c r="DJI188" s="1135"/>
      <c r="DJJ188" s="1135"/>
      <c r="DJK188" s="1135"/>
      <c r="DJL188" s="1135"/>
      <c r="DJM188" s="1135"/>
      <c r="DJN188" s="1135"/>
      <c r="DJO188" s="1135"/>
      <c r="DJP188" s="1135"/>
      <c r="DJQ188" s="1135"/>
      <c r="DJR188" s="1135"/>
      <c r="DJS188" s="1135"/>
      <c r="DJT188" s="1135"/>
      <c r="DJU188" s="1135"/>
      <c r="DJV188" s="1135"/>
      <c r="DJW188" s="1135"/>
      <c r="DJX188" s="1135"/>
      <c r="DJY188" s="1135"/>
      <c r="DJZ188" s="1135"/>
      <c r="DKA188" s="1135"/>
      <c r="DKB188" s="1135"/>
      <c r="DKC188" s="1135"/>
      <c r="DKD188" s="1135"/>
      <c r="DKE188" s="1135"/>
      <c r="DKF188" s="1135"/>
      <c r="DKG188" s="1135"/>
      <c r="DKH188" s="1135"/>
      <c r="DKI188" s="1135"/>
      <c r="DKJ188" s="1135"/>
      <c r="DKK188" s="1135"/>
      <c r="DKL188" s="1135"/>
      <c r="DKM188" s="1135"/>
      <c r="DKN188" s="1135"/>
      <c r="DKO188" s="1135"/>
      <c r="DKP188" s="1135"/>
      <c r="DKQ188" s="1135"/>
      <c r="DKR188" s="1135"/>
      <c r="DKS188" s="1135"/>
      <c r="DKT188" s="1135"/>
      <c r="DKU188" s="1135"/>
      <c r="DKV188" s="1135"/>
      <c r="DKW188" s="1135"/>
      <c r="DKX188" s="1135"/>
      <c r="DKY188" s="1135"/>
      <c r="DKZ188" s="1135"/>
      <c r="DLA188" s="1135"/>
      <c r="DLB188" s="1135"/>
      <c r="DLC188" s="1135"/>
      <c r="DLD188" s="1135"/>
      <c r="DLE188" s="1135"/>
      <c r="DLF188" s="1135"/>
      <c r="DLG188" s="1135"/>
      <c r="DLH188" s="1135"/>
      <c r="DLI188" s="1135"/>
      <c r="DLJ188" s="1135"/>
      <c r="DLK188" s="1135"/>
      <c r="DLL188" s="1135"/>
      <c r="DLM188" s="1135"/>
      <c r="DLN188" s="1135"/>
      <c r="DLO188" s="1135"/>
      <c r="DLP188" s="1135"/>
      <c r="DLQ188" s="1135"/>
      <c r="DLR188" s="1135"/>
      <c r="DLS188" s="1135"/>
      <c r="DLT188" s="1135"/>
      <c r="DLU188" s="1135"/>
      <c r="DLV188" s="1135"/>
      <c r="DLW188" s="1135"/>
      <c r="DLX188" s="1135"/>
      <c r="DLY188" s="1135"/>
      <c r="DLZ188" s="1135"/>
      <c r="DMA188" s="1135"/>
      <c r="DMB188" s="1135"/>
      <c r="DMC188" s="1135"/>
      <c r="DMD188" s="1135"/>
      <c r="DME188" s="1135"/>
      <c r="DMF188" s="1135"/>
      <c r="DMG188" s="1135"/>
      <c r="DMH188" s="1135"/>
      <c r="DMI188" s="1135"/>
      <c r="DMJ188" s="1135"/>
      <c r="DMK188" s="1135"/>
      <c r="DML188" s="1135"/>
      <c r="DMM188" s="1135"/>
      <c r="DMN188" s="1135"/>
      <c r="DMO188" s="1135"/>
      <c r="DMP188" s="1135"/>
      <c r="DMQ188" s="1135"/>
      <c r="DMR188" s="1135"/>
      <c r="DMS188" s="1135"/>
      <c r="DMT188" s="1135"/>
      <c r="DMU188" s="1135"/>
      <c r="DMV188" s="1135"/>
      <c r="DMW188" s="1135"/>
      <c r="DMX188" s="1135"/>
      <c r="DMY188" s="1135"/>
      <c r="DMZ188" s="1135"/>
      <c r="DNA188" s="1135"/>
      <c r="DNB188" s="1135"/>
      <c r="DNC188" s="1135"/>
      <c r="DND188" s="1135"/>
      <c r="DNE188" s="1135"/>
      <c r="DNF188" s="1135"/>
      <c r="DNG188" s="1135"/>
      <c r="DNH188" s="1135"/>
      <c r="DNI188" s="1135"/>
      <c r="DNJ188" s="1135"/>
      <c r="DNK188" s="1135"/>
      <c r="DNL188" s="1135"/>
      <c r="DNM188" s="1135"/>
      <c r="DNN188" s="1135"/>
      <c r="DNO188" s="1135"/>
      <c r="DNP188" s="1135"/>
      <c r="DNQ188" s="1135"/>
      <c r="DNR188" s="1135"/>
      <c r="DNS188" s="1135"/>
      <c r="DNT188" s="1135"/>
      <c r="DNU188" s="1135"/>
      <c r="DNV188" s="1135"/>
      <c r="DNW188" s="1135"/>
      <c r="DNX188" s="1135"/>
      <c r="DNY188" s="1135"/>
      <c r="DNZ188" s="1135"/>
      <c r="DOA188" s="1135"/>
      <c r="DOB188" s="1135"/>
      <c r="DOC188" s="1135"/>
      <c r="DOD188" s="1135"/>
      <c r="DOE188" s="1135"/>
      <c r="DOF188" s="1135"/>
      <c r="DOG188" s="1135"/>
      <c r="DOH188" s="1135"/>
      <c r="DOI188" s="1135"/>
      <c r="DOJ188" s="1135"/>
      <c r="DOK188" s="1135"/>
      <c r="DOL188" s="1135"/>
      <c r="DOM188" s="1135"/>
      <c r="DON188" s="1135"/>
      <c r="DOO188" s="1135"/>
      <c r="DOP188" s="1135"/>
      <c r="DOQ188" s="1135"/>
      <c r="DOR188" s="1135"/>
      <c r="DOS188" s="1135"/>
      <c r="DOT188" s="1135"/>
      <c r="DOU188" s="1135"/>
      <c r="DOV188" s="1135"/>
      <c r="DOW188" s="1135"/>
      <c r="DOX188" s="1135"/>
      <c r="DOY188" s="1135"/>
      <c r="DOZ188" s="1135"/>
      <c r="DPA188" s="1135"/>
      <c r="DPB188" s="1135"/>
      <c r="DPC188" s="1135"/>
      <c r="DPD188" s="1135"/>
      <c r="DPE188" s="1135"/>
      <c r="DPF188" s="1135"/>
      <c r="DPG188" s="1135"/>
      <c r="DPH188" s="1135"/>
      <c r="DPI188" s="1135"/>
      <c r="DPJ188" s="1135"/>
      <c r="DPK188" s="1135"/>
      <c r="DPL188" s="1135"/>
      <c r="DPM188" s="1135"/>
      <c r="DPN188" s="1135"/>
      <c r="DPO188" s="1135"/>
      <c r="DPP188" s="1135"/>
      <c r="DPQ188" s="1135"/>
      <c r="DPR188" s="1135"/>
      <c r="DPS188" s="1135"/>
      <c r="DPT188" s="1135"/>
      <c r="DPU188" s="1135"/>
      <c r="DPV188" s="1135"/>
      <c r="DPW188" s="1135"/>
      <c r="DPX188" s="1135"/>
      <c r="DPY188" s="1135"/>
      <c r="DPZ188" s="1135"/>
      <c r="DQA188" s="1135"/>
      <c r="DQB188" s="1135"/>
      <c r="DQC188" s="1135"/>
      <c r="DQD188" s="1135"/>
      <c r="DQE188" s="1135"/>
      <c r="DQF188" s="1135"/>
      <c r="DQG188" s="1135"/>
      <c r="DQH188" s="1135"/>
      <c r="DQI188" s="1135"/>
      <c r="DQJ188" s="1135"/>
      <c r="DQK188" s="1135"/>
      <c r="DQL188" s="1135"/>
      <c r="DQM188" s="1135"/>
      <c r="DQN188" s="1135"/>
      <c r="DQO188" s="1135"/>
      <c r="DQP188" s="1135"/>
      <c r="DQQ188" s="1135"/>
      <c r="DQR188" s="1135"/>
      <c r="DQS188" s="1135"/>
      <c r="DQT188" s="1135"/>
      <c r="DQU188" s="1135"/>
      <c r="DQV188" s="1135"/>
      <c r="DQW188" s="1135"/>
      <c r="DQX188" s="1135"/>
      <c r="DQY188" s="1135"/>
      <c r="DQZ188" s="1135"/>
      <c r="DRA188" s="1135"/>
      <c r="DRB188" s="1135"/>
      <c r="DRC188" s="1135"/>
      <c r="DRD188" s="1135"/>
      <c r="DRE188" s="1135"/>
      <c r="DRF188" s="1135"/>
      <c r="DRG188" s="1135"/>
      <c r="DRH188" s="1135"/>
      <c r="DRI188" s="1135"/>
      <c r="DRJ188" s="1135"/>
      <c r="DRK188" s="1135"/>
      <c r="DRL188" s="1135"/>
      <c r="DRM188" s="1135"/>
      <c r="DRN188" s="1135"/>
      <c r="DRO188" s="1135"/>
      <c r="DRP188" s="1135"/>
      <c r="DRQ188" s="1135"/>
      <c r="DRR188" s="1135"/>
      <c r="DRS188" s="1135"/>
      <c r="DRT188" s="1135"/>
      <c r="DRU188" s="1135"/>
      <c r="DRV188" s="1135"/>
      <c r="DRW188" s="1135"/>
      <c r="DRX188" s="1135"/>
      <c r="DRY188" s="1135"/>
      <c r="DRZ188" s="1135"/>
      <c r="DSA188" s="1135"/>
      <c r="DSB188" s="1135"/>
      <c r="DSC188" s="1135"/>
      <c r="DSD188" s="1135"/>
      <c r="DSE188" s="1135"/>
      <c r="DSF188" s="1135"/>
      <c r="DSG188" s="1135"/>
      <c r="DSH188" s="1135"/>
      <c r="DSI188" s="1135"/>
      <c r="DSJ188" s="1135"/>
      <c r="DSK188" s="1135"/>
      <c r="DSL188" s="1135"/>
      <c r="DSM188" s="1135"/>
      <c r="DSN188" s="1135"/>
      <c r="DSO188" s="1135"/>
      <c r="DSP188" s="1135"/>
      <c r="DSQ188" s="1135"/>
      <c r="DSR188" s="1135"/>
      <c r="DSS188" s="1135"/>
      <c r="DST188" s="1135"/>
      <c r="DSU188" s="1135"/>
      <c r="DSV188" s="1135"/>
      <c r="DSW188" s="1135"/>
      <c r="DSX188" s="1135"/>
      <c r="DSY188" s="1135"/>
      <c r="DSZ188" s="1135"/>
      <c r="DTA188" s="1135"/>
      <c r="DTB188" s="1135"/>
      <c r="DTC188" s="1135"/>
      <c r="DTD188" s="1135"/>
      <c r="DTE188" s="1135"/>
      <c r="DTF188" s="1135"/>
      <c r="DTG188" s="1135"/>
      <c r="DTH188" s="1135"/>
      <c r="DTI188" s="1135"/>
      <c r="DTJ188" s="1135"/>
      <c r="DTK188" s="1135"/>
      <c r="DTL188" s="1135"/>
      <c r="DTM188" s="1135"/>
      <c r="DTN188" s="1135"/>
      <c r="DTO188" s="1135"/>
      <c r="DTP188" s="1135"/>
      <c r="DTQ188" s="1135"/>
      <c r="DTR188" s="1135"/>
      <c r="DTS188" s="1135"/>
      <c r="DTT188" s="1135"/>
      <c r="DTU188" s="1135"/>
      <c r="DTV188" s="1135"/>
      <c r="DTW188" s="1135"/>
      <c r="DTX188" s="1135"/>
      <c r="DTY188" s="1135"/>
      <c r="DTZ188" s="1135"/>
      <c r="DUA188" s="1135"/>
      <c r="DUB188" s="1135"/>
      <c r="DUC188" s="1135"/>
      <c r="DUD188" s="1135"/>
      <c r="DUE188" s="1135"/>
      <c r="DUF188" s="1135"/>
      <c r="DUG188" s="1135"/>
      <c r="DUH188" s="1135"/>
      <c r="DUI188" s="1135"/>
      <c r="DUJ188" s="1135"/>
      <c r="DUK188" s="1135"/>
      <c r="DUL188" s="1135"/>
      <c r="DUM188" s="1135"/>
      <c r="DUN188" s="1135"/>
      <c r="DUO188" s="1135"/>
      <c r="DUP188" s="1135"/>
      <c r="DUQ188" s="1135"/>
      <c r="DUR188" s="1135"/>
      <c r="DUS188" s="1135"/>
      <c r="DUT188" s="1135"/>
      <c r="DUU188" s="1135"/>
      <c r="DUV188" s="1135"/>
      <c r="DUW188" s="1135"/>
      <c r="DUX188" s="1135"/>
      <c r="DUY188" s="1135"/>
      <c r="DUZ188" s="1135"/>
      <c r="DVA188" s="1135"/>
      <c r="DVB188" s="1135"/>
      <c r="DVC188" s="1135"/>
      <c r="DVD188" s="1135"/>
      <c r="DVE188" s="1135"/>
      <c r="DVF188" s="1135"/>
      <c r="DVG188" s="1135"/>
      <c r="DVH188" s="1135"/>
      <c r="DVI188" s="1135"/>
      <c r="DVJ188" s="1135"/>
      <c r="DVK188" s="1135"/>
      <c r="DVL188" s="1135"/>
      <c r="DVM188" s="1135"/>
      <c r="DVN188" s="1135"/>
      <c r="DVO188" s="1135"/>
      <c r="DVP188" s="1135"/>
      <c r="DVQ188" s="1135"/>
      <c r="DVR188" s="1135"/>
      <c r="DVS188" s="1135"/>
      <c r="DVT188" s="1135"/>
      <c r="DVU188" s="1135"/>
      <c r="DVV188" s="1135"/>
      <c r="DVW188" s="1135"/>
      <c r="DVX188" s="1135"/>
      <c r="DVY188" s="1135"/>
      <c r="DVZ188" s="1135"/>
      <c r="DWA188" s="1135"/>
      <c r="DWB188" s="1135"/>
      <c r="DWC188" s="1135"/>
      <c r="DWD188" s="1135"/>
      <c r="DWE188" s="1135"/>
      <c r="DWF188" s="1135"/>
      <c r="DWG188" s="1135"/>
      <c r="DWH188" s="1135"/>
      <c r="DWI188" s="1135"/>
      <c r="DWJ188" s="1135"/>
      <c r="DWK188" s="1135"/>
      <c r="DWL188" s="1135"/>
      <c r="DWM188" s="1135"/>
      <c r="DWN188" s="1135"/>
      <c r="DWO188" s="1135"/>
      <c r="DWP188" s="1135"/>
      <c r="DWQ188" s="1135"/>
      <c r="DWR188" s="1135"/>
      <c r="DWS188" s="1135"/>
      <c r="DWT188" s="1135"/>
      <c r="DWU188" s="1135"/>
      <c r="DWV188" s="1135"/>
      <c r="DWW188" s="1135"/>
      <c r="DWX188" s="1135"/>
      <c r="DWY188" s="1135"/>
      <c r="DWZ188" s="1135"/>
      <c r="DXA188" s="1135"/>
      <c r="DXB188" s="1135"/>
      <c r="DXC188" s="1135"/>
      <c r="DXD188" s="1135"/>
      <c r="DXE188" s="1135"/>
      <c r="DXF188" s="1135"/>
      <c r="DXG188" s="1135"/>
      <c r="DXH188" s="1135"/>
      <c r="DXI188" s="1135"/>
      <c r="DXJ188" s="1135"/>
      <c r="DXK188" s="1135"/>
      <c r="DXL188" s="1135"/>
      <c r="DXM188" s="1135"/>
      <c r="DXN188" s="1135"/>
      <c r="DXO188" s="1135"/>
      <c r="DXP188" s="1135"/>
      <c r="DXQ188" s="1135"/>
      <c r="DXR188" s="1135"/>
      <c r="DXS188" s="1135"/>
      <c r="DXT188" s="1135"/>
      <c r="DXU188" s="1135"/>
      <c r="DXV188" s="1135"/>
      <c r="DXW188" s="1135"/>
      <c r="DXX188" s="1135"/>
      <c r="DXY188" s="1135"/>
      <c r="DXZ188" s="1135"/>
      <c r="DYA188" s="1135"/>
      <c r="DYB188" s="1135"/>
      <c r="DYC188" s="1135"/>
      <c r="DYD188" s="1135"/>
      <c r="DYE188" s="1135"/>
      <c r="DYF188" s="1135"/>
      <c r="DYG188" s="1135"/>
      <c r="DYH188" s="1135"/>
      <c r="DYI188" s="1135"/>
      <c r="DYJ188" s="1135"/>
      <c r="DYK188" s="1135"/>
      <c r="DYL188" s="1135"/>
      <c r="DYM188" s="1135"/>
      <c r="DYN188" s="1135"/>
      <c r="DYO188" s="1135"/>
      <c r="DYP188" s="1135"/>
      <c r="DYQ188" s="1135"/>
      <c r="DYR188" s="1135"/>
      <c r="DYS188" s="1135"/>
      <c r="DYT188" s="1135"/>
      <c r="DYU188" s="1135"/>
      <c r="DYV188" s="1135"/>
      <c r="DYW188" s="1135"/>
      <c r="DYX188" s="1135"/>
      <c r="DYY188" s="1135"/>
      <c r="DYZ188" s="1135"/>
      <c r="DZA188" s="1135"/>
      <c r="DZB188" s="1135"/>
      <c r="DZC188" s="1135"/>
      <c r="DZD188" s="1135"/>
      <c r="DZE188" s="1135"/>
      <c r="DZF188" s="1135"/>
      <c r="DZG188" s="1135"/>
      <c r="DZH188" s="1135"/>
      <c r="DZI188" s="1135"/>
      <c r="DZJ188" s="1135"/>
      <c r="DZK188" s="1135"/>
      <c r="DZL188" s="1135"/>
      <c r="DZM188" s="1135"/>
      <c r="DZN188" s="1135"/>
      <c r="DZO188" s="1135"/>
      <c r="DZP188" s="1135"/>
      <c r="DZQ188" s="1135"/>
      <c r="DZR188" s="1135"/>
      <c r="DZS188" s="1135"/>
      <c r="DZT188" s="1135"/>
      <c r="DZU188" s="1135"/>
      <c r="DZV188" s="1135"/>
      <c r="DZW188" s="1135"/>
      <c r="DZX188" s="1135"/>
      <c r="DZY188" s="1135"/>
      <c r="DZZ188" s="1135"/>
      <c r="EAA188" s="1135"/>
      <c r="EAB188" s="1135"/>
      <c r="EAC188" s="1135"/>
      <c r="EAD188" s="1135"/>
      <c r="EAE188" s="1135"/>
      <c r="EAF188" s="1135"/>
      <c r="EAG188" s="1135"/>
      <c r="EAH188" s="1135"/>
      <c r="EAI188" s="1135"/>
      <c r="EAJ188" s="1135"/>
      <c r="EAK188" s="1135"/>
      <c r="EAL188" s="1135"/>
      <c r="EAM188" s="1135"/>
      <c r="EAN188" s="1135"/>
      <c r="EAO188" s="1135"/>
      <c r="EAP188" s="1135"/>
      <c r="EAQ188" s="1135"/>
      <c r="EAR188" s="1135"/>
      <c r="EAS188" s="1135"/>
      <c r="EAT188" s="1135"/>
      <c r="EAU188" s="1135"/>
      <c r="EAV188" s="1135"/>
      <c r="EAW188" s="1135"/>
      <c r="EAX188" s="1135"/>
      <c r="EAY188" s="1135"/>
      <c r="EAZ188" s="1135"/>
      <c r="EBA188" s="1135"/>
      <c r="EBB188" s="1135"/>
      <c r="EBC188" s="1135"/>
      <c r="EBD188" s="1135"/>
      <c r="EBE188" s="1135"/>
      <c r="EBF188" s="1135"/>
      <c r="EBG188" s="1135"/>
      <c r="EBH188" s="1135"/>
      <c r="EBI188" s="1135"/>
      <c r="EBJ188" s="1135"/>
      <c r="EBK188" s="1135"/>
      <c r="EBL188" s="1135"/>
      <c r="EBM188" s="1135"/>
      <c r="EBN188" s="1135"/>
      <c r="EBO188" s="1135"/>
      <c r="EBP188" s="1135"/>
      <c r="EBQ188" s="1135"/>
      <c r="EBR188" s="1135"/>
      <c r="EBS188" s="1135"/>
      <c r="EBT188" s="1135"/>
      <c r="EBU188" s="1135"/>
      <c r="EBV188" s="1135"/>
      <c r="EBW188" s="1135"/>
      <c r="EBX188" s="1135"/>
      <c r="EBY188" s="1135"/>
      <c r="EBZ188" s="1135"/>
      <c r="ECA188" s="1135"/>
      <c r="ECB188" s="1135"/>
      <c r="ECC188" s="1135"/>
      <c r="ECD188" s="1135"/>
      <c r="ECE188" s="1135"/>
      <c r="ECF188" s="1135"/>
      <c r="ECG188" s="1135"/>
      <c r="ECH188" s="1135"/>
      <c r="ECI188" s="1135"/>
      <c r="ECJ188" s="1135"/>
      <c r="ECK188" s="1135"/>
      <c r="ECL188" s="1135"/>
      <c r="ECM188" s="1135"/>
      <c r="ECN188" s="1135"/>
      <c r="ECO188" s="1135"/>
      <c r="ECP188" s="1135"/>
      <c r="ECQ188" s="1135"/>
      <c r="ECR188" s="1135"/>
      <c r="ECS188" s="1135"/>
      <c r="ECT188" s="1135"/>
      <c r="ECU188" s="1135"/>
      <c r="ECV188" s="1135"/>
      <c r="ECW188" s="1135"/>
      <c r="ECX188" s="1135"/>
      <c r="ECY188" s="1135"/>
      <c r="ECZ188" s="1135"/>
      <c r="EDA188" s="1135"/>
      <c r="EDB188" s="1135"/>
      <c r="EDC188" s="1135"/>
      <c r="EDD188" s="1135"/>
      <c r="EDE188" s="1135"/>
      <c r="EDF188" s="1135"/>
      <c r="EDG188" s="1135"/>
      <c r="EDH188" s="1135"/>
      <c r="EDI188" s="1135"/>
      <c r="EDJ188" s="1135"/>
      <c r="EDK188" s="1135"/>
      <c r="EDL188" s="1135"/>
      <c r="EDM188" s="1135"/>
      <c r="EDN188" s="1135"/>
      <c r="EDO188" s="1135"/>
      <c r="EDP188" s="1135"/>
      <c r="EDQ188" s="1135"/>
      <c r="EDR188" s="1135"/>
      <c r="EDS188" s="1135"/>
      <c r="EDT188" s="1135"/>
      <c r="EDU188" s="1135"/>
      <c r="EDV188" s="1135"/>
      <c r="EDW188" s="1135"/>
      <c r="EDX188" s="1135"/>
      <c r="EDY188" s="1135"/>
      <c r="EDZ188" s="1135"/>
      <c r="EEA188" s="1135"/>
      <c r="EEB188" s="1135"/>
      <c r="EEC188" s="1135"/>
      <c r="EED188" s="1135"/>
      <c r="EEE188" s="1135"/>
      <c r="EEF188" s="1135"/>
      <c r="EEG188" s="1135"/>
      <c r="EEH188" s="1135"/>
      <c r="EEI188" s="1135"/>
      <c r="EEJ188" s="1135"/>
      <c r="EEK188" s="1135"/>
      <c r="EEL188" s="1135"/>
      <c r="EEM188" s="1135"/>
      <c r="EEN188" s="1135"/>
      <c r="EEO188" s="1135"/>
      <c r="EEP188" s="1135"/>
      <c r="EEQ188" s="1135"/>
      <c r="EER188" s="1135"/>
      <c r="EES188" s="1135"/>
      <c r="EET188" s="1135"/>
      <c r="EEU188" s="1135"/>
      <c r="EEV188" s="1135"/>
      <c r="EEW188" s="1135"/>
      <c r="EEX188" s="1135"/>
      <c r="EEY188" s="1135"/>
      <c r="EEZ188" s="1135"/>
      <c r="EFA188" s="1135"/>
      <c r="EFB188" s="1135"/>
      <c r="EFC188" s="1135"/>
      <c r="EFD188" s="1135"/>
      <c r="EFE188" s="1135"/>
      <c r="EFF188" s="1135"/>
      <c r="EFG188" s="1135"/>
      <c r="EFH188" s="1135"/>
      <c r="EFI188" s="1135"/>
      <c r="EFJ188" s="1135"/>
      <c r="EFK188" s="1135"/>
      <c r="EFL188" s="1135"/>
      <c r="EFM188" s="1135"/>
      <c r="EFN188" s="1135"/>
      <c r="EFO188" s="1135"/>
      <c r="EFP188" s="1135"/>
      <c r="EFQ188" s="1135"/>
      <c r="EFR188" s="1135"/>
      <c r="EFS188" s="1135"/>
      <c r="EFT188" s="1135"/>
      <c r="EFU188" s="1135"/>
      <c r="EFV188" s="1135"/>
      <c r="EFW188" s="1135"/>
      <c r="EFX188" s="1135"/>
      <c r="EFY188" s="1135"/>
      <c r="EFZ188" s="1135"/>
      <c r="EGA188" s="1135"/>
      <c r="EGB188" s="1135"/>
      <c r="EGC188" s="1135"/>
      <c r="EGD188" s="1135"/>
      <c r="EGE188" s="1135"/>
      <c r="EGF188" s="1135"/>
      <c r="EGG188" s="1135"/>
      <c r="EGH188" s="1135"/>
      <c r="EGI188" s="1135"/>
      <c r="EGJ188" s="1135"/>
      <c r="EGK188" s="1135"/>
      <c r="EGL188" s="1135"/>
      <c r="EGM188" s="1135"/>
      <c r="EGN188" s="1135"/>
      <c r="EGO188" s="1135"/>
      <c r="EGP188" s="1135"/>
      <c r="EGQ188" s="1135"/>
      <c r="EGR188" s="1135"/>
      <c r="EGS188" s="1135"/>
      <c r="EGT188" s="1135"/>
      <c r="EGU188" s="1135"/>
      <c r="EGV188" s="1135"/>
      <c r="EGW188" s="1135"/>
      <c r="EGX188" s="1135"/>
      <c r="EGY188" s="1135"/>
      <c r="EGZ188" s="1135"/>
      <c r="EHA188" s="1135"/>
      <c r="EHB188" s="1135"/>
      <c r="EHC188" s="1135"/>
      <c r="EHD188" s="1135"/>
      <c r="EHE188" s="1135"/>
      <c r="EHF188" s="1135"/>
      <c r="EHG188" s="1135"/>
      <c r="EHH188" s="1135"/>
      <c r="EHI188" s="1135"/>
      <c r="EHJ188" s="1135"/>
      <c r="EHK188" s="1135"/>
      <c r="EHL188" s="1135"/>
      <c r="EHM188" s="1135"/>
      <c r="EHN188" s="1135"/>
      <c r="EHO188" s="1135"/>
      <c r="EHP188" s="1135"/>
      <c r="EHQ188" s="1135"/>
      <c r="EHR188" s="1135"/>
      <c r="EHS188" s="1135"/>
      <c r="EHT188" s="1135"/>
      <c r="EHU188" s="1135"/>
      <c r="EHV188" s="1135"/>
      <c r="EHW188" s="1135"/>
      <c r="EHX188" s="1135"/>
      <c r="EHY188" s="1135"/>
      <c r="EHZ188" s="1135"/>
      <c r="EIA188" s="1135"/>
      <c r="EIB188" s="1135"/>
      <c r="EIC188" s="1135"/>
      <c r="EID188" s="1135"/>
      <c r="EIE188" s="1135"/>
      <c r="EIF188" s="1135"/>
      <c r="EIG188" s="1135"/>
      <c r="EIH188" s="1135"/>
      <c r="EII188" s="1135"/>
      <c r="EIJ188" s="1135"/>
      <c r="EIK188" s="1135"/>
      <c r="EIL188" s="1135"/>
      <c r="EIM188" s="1135"/>
      <c r="EIN188" s="1135"/>
      <c r="EIO188" s="1135"/>
      <c r="EIP188" s="1135"/>
      <c r="EIQ188" s="1135"/>
      <c r="EIR188" s="1135"/>
      <c r="EIS188" s="1135"/>
      <c r="EIT188" s="1135"/>
      <c r="EIU188" s="1135"/>
      <c r="EIV188" s="1135"/>
      <c r="EIW188" s="1135"/>
      <c r="EIX188" s="1135"/>
      <c r="EIY188" s="1135"/>
      <c r="EIZ188" s="1135"/>
      <c r="EJA188" s="1135"/>
      <c r="EJB188" s="1135"/>
      <c r="EJC188" s="1135"/>
      <c r="EJD188" s="1135"/>
      <c r="EJE188" s="1135"/>
      <c r="EJF188" s="1135"/>
      <c r="EJG188" s="1135"/>
      <c r="EJH188" s="1135"/>
      <c r="EJI188" s="1135"/>
      <c r="EJJ188" s="1135"/>
      <c r="EJK188" s="1135"/>
      <c r="EJL188" s="1135"/>
      <c r="EJM188" s="1135"/>
      <c r="EJN188" s="1135"/>
      <c r="EJO188" s="1135"/>
      <c r="EJP188" s="1135"/>
      <c r="EJQ188" s="1135"/>
      <c r="EJR188" s="1135"/>
      <c r="EJS188" s="1135"/>
      <c r="EJT188" s="1135"/>
      <c r="EJU188" s="1135"/>
      <c r="EJV188" s="1135"/>
      <c r="EJW188" s="1135"/>
      <c r="EJX188" s="1135"/>
      <c r="EJY188" s="1135"/>
      <c r="EJZ188" s="1135"/>
      <c r="EKA188" s="1135"/>
      <c r="EKB188" s="1135"/>
      <c r="EKC188" s="1135"/>
      <c r="EKD188" s="1135"/>
      <c r="EKE188" s="1135"/>
      <c r="EKF188" s="1135"/>
      <c r="EKG188" s="1135"/>
      <c r="EKH188" s="1135"/>
      <c r="EKI188" s="1135"/>
      <c r="EKJ188" s="1135"/>
      <c r="EKK188" s="1135"/>
      <c r="EKL188" s="1135"/>
      <c r="EKM188" s="1135"/>
      <c r="EKN188" s="1135"/>
      <c r="EKO188" s="1135"/>
      <c r="EKP188" s="1135"/>
      <c r="EKQ188" s="1135"/>
      <c r="EKR188" s="1135"/>
      <c r="EKS188" s="1135"/>
      <c r="EKT188" s="1135"/>
      <c r="EKU188" s="1135"/>
      <c r="EKV188" s="1135"/>
      <c r="EKW188" s="1135"/>
      <c r="EKX188" s="1135"/>
      <c r="EKY188" s="1135"/>
      <c r="EKZ188" s="1135"/>
      <c r="ELA188" s="1135"/>
      <c r="ELB188" s="1135"/>
      <c r="ELC188" s="1135"/>
      <c r="ELD188" s="1135"/>
      <c r="ELE188" s="1135"/>
      <c r="ELF188" s="1135"/>
      <c r="ELG188" s="1135"/>
      <c r="ELH188" s="1135"/>
      <c r="ELI188" s="1135"/>
      <c r="ELJ188" s="1135"/>
      <c r="ELK188" s="1135"/>
      <c r="ELL188" s="1135"/>
      <c r="ELM188" s="1135"/>
      <c r="ELN188" s="1135"/>
      <c r="ELO188" s="1135"/>
      <c r="ELP188" s="1135"/>
      <c r="ELQ188" s="1135"/>
      <c r="ELR188" s="1135"/>
      <c r="ELS188" s="1135"/>
      <c r="ELT188" s="1135"/>
      <c r="ELU188" s="1135"/>
      <c r="ELV188" s="1135"/>
      <c r="ELW188" s="1135"/>
      <c r="ELX188" s="1135"/>
      <c r="ELY188" s="1135"/>
      <c r="ELZ188" s="1135"/>
      <c r="EMA188" s="1135"/>
      <c r="EMB188" s="1135"/>
      <c r="EMC188" s="1135"/>
      <c r="EMD188" s="1135"/>
      <c r="EME188" s="1135"/>
      <c r="EMF188" s="1135"/>
      <c r="EMG188" s="1135"/>
      <c r="EMH188" s="1135"/>
      <c r="EMI188" s="1135"/>
      <c r="EMJ188" s="1135"/>
      <c r="EMK188" s="1135"/>
      <c r="EML188" s="1135"/>
      <c r="EMM188" s="1135"/>
      <c r="EMN188" s="1135"/>
      <c r="EMO188" s="1135"/>
      <c r="EMP188" s="1135"/>
      <c r="EMQ188" s="1135"/>
      <c r="EMR188" s="1135"/>
      <c r="EMS188" s="1135"/>
      <c r="EMT188" s="1135"/>
      <c r="EMU188" s="1135"/>
      <c r="EMV188" s="1135"/>
      <c r="EMW188" s="1135"/>
      <c r="EMX188" s="1135"/>
      <c r="EMY188" s="1135"/>
      <c r="EMZ188" s="1135"/>
      <c r="ENA188" s="1135"/>
      <c r="ENB188" s="1135"/>
      <c r="ENC188" s="1135"/>
      <c r="END188" s="1135"/>
      <c r="ENE188" s="1135"/>
      <c r="ENF188" s="1135"/>
      <c r="ENG188" s="1135"/>
      <c r="ENH188" s="1135"/>
      <c r="ENI188" s="1135"/>
      <c r="ENJ188" s="1135"/>
      <c r="ENK188" s="1135"/>
      <c r="ENL188" s="1135"/>
      <c r="ENM188" s="1135"/>
      <c r="ENN188" s="1135"/>
      <c r="ENO188" s="1135"/>
      <c r="ENP188" s="1135"/>
      <c r="ENQ188" s="1135"/>
      <c r="ENR188" s="1135"/>
      <c r="ENS188" s="1135"/>
      <c r="ENT188" s="1135"/>
      <c r="ENU188" s="1135"/>
      <c r="ENV188" s="1135"/>
      <c r="ENW188" s="1135"/>
      <c r="ENX188" s="1135"/>
      <c r="ENY188" s="1135"/>
      <c r="ENZ188" s="1135"/>
      <c r="EOA188" s="1135"/>
      <c r="EOB188" s="1135"/>
      <c r="EOC188" s="1135"/>
      <c r="EOD188" s="1135"/>
      <c r="EOE188" s="1135"/>
      <c r="EOF188" s="1135"/>
      <c r="EOG188" s="1135"/>
      <c r="EOH188" s="1135"/>
      <c r="EOI188" s="1135"/>
      <c r="EOJ188" s="1135"/>
      <c r="EOK188" s="1135"/>
      <c r="EOL188" s="1135"/>
      <c r="EOM188" s="1135"/>
      <c r="EON188" s="1135"/>
      <c r="EOO188" s="1135"/>
      <c r="EOP188" s="1135"/>
      <c r="EOQ188" s="1135"/>
      <c r="EOR188" s="1135"/>
      <c r="EOS188" s="1135"/>
      <c r="EOT188" s="1135"/>
      <c r="EOU188" s="1135"/>
      <c r="EOV188" s="1135"/>
      <c r="EOW188" s="1135"/>
      <c r="EOX188" s="1135"/>
      <c r="EOY188" s="1135"/>
      <c r="EOZ188" s="1135"/>
      <c r="EPA188" s="1135"/>
      <c r="EPB188" s="1135"/>
      <c r="EPC188" s="1135"/>
      <c r="EPD188" s="1135"/>
      <c r="EPE188" s="1135"/>
      <c r="EPF188" s="1135"/>
      <c r="EPG188" s="1135"/>
      <c r="EPH188" s="1135"/>
      <c r="EPI188" s="1135"/>
      <c r="EPJ188" s="1135"/>
      <c r="EPK188" s="1135"/>
      <c r="EPL188" s="1135"/>
      <c r="EPM188" s="1135"/>
      <c r="EPN188" s="1135"/>
      <c r="EPO188" s="1135"/>
      <c r="EPP188" s="1135"/>
      <c r="EPQ188" s="1135"/>
      <c r="EPR188" s="1135"/>
      <c r="EPS188" s="1135"/>
      <c r="EPT188" s="1135"/>
      <c r="EPU188" s="1135"/>
      <c r="EPV188" s="1135"/>
      <c r="EPW188" s="1135"/>
      <c r="EPX188" s="1135"/>
      <c r="EPY188" s="1135"/>
      <c r="EPZ188" s="1135"/>
      <c r="EQA188" s="1135"/>
      <c r="EQB188" s="1135"/>
      <c r="EQC188" s="1135"/>
      <c r="EQD188" s="1135"/>
      <c r="EQE188" s="1135"/>
      <c r="EQF188" s="1135"/>
      <c r="EQG188" s="1135"/>
      <c r="EQH188" s="1135"/>
      <c r="EQI188" s="1135"/>
      <c r="EQJ188" s="1135"/>
      <c r="EQK188" s="1135"/>
      <c r="EQL188" s="1135"/>
      <c r="EQM188" s="1135"/>
      <c r="EQN188" s="1135"/>
      <c r="EQO188" s="1135"/>
      <c r="EQP188" s="1135"/>
      <c r="EQQ188" s="1135"/>
      <c r="EQR188" s="1135"/>
      <c r="EQS188" s="1135"/>
      <c r="EQT188" s="1135"/>
      <c r="EQU188" s="1135"/>
      <c r="EQV188" s="1135"/>
      <c r="EQW188" s="1135"/>
      <c r="EQX188" s="1135"/>
      <c r="EQY188" s="1135"/>
      <c r="EQZ188" s="1135"/>
      <c r="ERA188" s="1135"/>
      <c r="ERB188" s="1135"/>
      <c r="ERC188" s="1135"/>
      <c r="ERD188" s="1135"/>
      <c r="ERE188" s="1135"/>
      <c r="ERF188" s="1135"/>
      <c r="ERG188" s="1135"/>
      <c r="ERH188" s="1135"/>
      <c r="ERI188" s="1135"/>
      <c r="ERJ188" s="1135"/>
      <c r="ERK188" s="1135"/>
      <c r="ERL188" s="1135"/>
      <c r="ERM188" s="1135"/>
      <c r="ERN188" s="1135"/>
      <c r="ERO188" s="1135"/>
      <c r="ERP188" s="1135"/>
      <c r="ERQ188" s="1135"/>
      <c r="ERR188" s="1135"/>
      <c r="ERS188" s="1135"/>
      <c r="ERT188" s="1135"/>
      <c r="ERU188" s="1135"/>
      <c r="ERV188" s="1135"/>
      <c r="ERW188" s="1135"/>
      <c r="ERX188" s="1135"/>
      <c r="ERY188" s="1135"/>
      <c r="ERZ188" s="1135"/>
      <c r="ESA188" s="1135"/>
      <c r="ESB188" s="1135"/>
      <c r="ESC188" s="1135"/>
      <c r="ESD188" s="1135"/>
      <c r="ESE188" s="1135"/>
      <c r="ESF188" s="1135"/>
      <c r="ESG188" s="1135"/>
      <c r="ESH188" s="1135"/>
      <c r="ESI188" s="1135"/>
      <c r="ESJ188" s="1135"/>
      <c r="ESK188" s="1135"/>
      <c r="ESL188" s="1135"/>
      <c r="ESM188" s="1135"/>
      <c r="ESN188" s="1135"/>
      <c r="ESO188" s="1135"/>
      <c r="ESP188" s="1135"/>
      <c r="ESQ188" s="1135"/>
      <c r="ESR188" s="1135"/>
      <c r="ESS188" s="1135"/>
      <c r="EST188" s="1135"/>
      <c r="ESU188" s="1135"/>
      <c r="ESV188" s="1135"/>
      <c r="ESW188" s="1135"/>
      <c r="ESX188" s="1135"/>
      <c r="ESY188" s="1135"/>
      <c r="ESZ188" s="1135"/>
      <c r="ETA188" s="1135"/>
      <c r="ETB188" s="1135"/>
      <c r="ETC188" s="1135"/>
      <c r="ETD188" s="1135"/>
      <c r="ETE188" s="1135"/>
      <c r="ETF188" s="1135"/>
      <c r="ETG188" s="1135"/>
      <c r="ETH188" s="1135"/>
      <c r="ETI188" s="1135"/>
      <c r="ETJ188" s="1135"/>
      <c r="ETK188" s="1135"/>
      <c r="ETL188" s="1135"/>
      <c r="ETM188" s="1135"/>
      <c r="ETN188" s="1135"/>
      <c r="ETO188" s="1135"/>
      <c r="ETP188" s="1135"/>
      <c r="ETQ188" s="1135"/>
      <c r="ETR188" s="1135"/>
      <c r="ETS188" s="1135"/>
      <c r="ETT188" s="1135"/>
      <c r="ETU188" s="1135"/>
      <c r="ETV188" s="1135"/>
      <c r="ETW188" s="1135"/>
      <c r="ETX188" s="1135"/>
      <c r="ETY188" s="1135"/>
      <c r="ETZ188" s="1135"/>
      <c r="EUA188" s="1135"/>
      <c r="EUB188" s="1135"/>
      <c r="EUC188" s="1135"/>
      <c r="EUD188" s="1135"/>
      <c r="EUE188" s="1135"/>
      <c r="EUF188" s="1135"/>
      <c r="EUG188" s="1135"/>
      <c r="EUH188" s="1135"/>
      <c r="EUI188" s="1135"/>
      <c r="EUJ188" s="1135"/>
      <c r="EUK188" s="1135"/>
      <c r="EUL188" s="1135"/>
      <c r="EUM188" s="1135"/>
      <c r="EUN188" s="1135"/>
      <c r="EUO188" s="1135"/>
      <c r="EUP188" s="1135"/>
      <c r="EUQ188" s="1135"/>
      <c r="EUR188" s="1135"/>
      <c r="EUS188" s="1135"/>
      <c r="EUT188" s="1135"/>
      <c r="EUU188" s="1135"/>
      <c r="EUV188" s="1135"/>
      <c r="EUW188" s="1135"/>
      <c r="EUX188" s="1135"/>
      <c r="EUY188" s="1135"/>
      <c r="EUZ188" s="1135"/>
      <c r="EVA188" s="1135"/>
      <c r="EVB188" s="1135"/>
      <c r="EVC188" s="1135"/>
      <c r="EVD188" s="1135"/>
      <c r="EVE188" s="1135"/>
      <c r="EVF188" s="1135"/>
      <c r="EVG188" s="1135"/>
      <c r="EVH188" s="1135"/>
      <c r="EVI188" s="1135"/>
      <c r="EVJ188" s="1135"/>
      <c r="EVK188" s="1135"/>
      <c r="EVL188" s="1135"/>
      <c r="EVM188" s="1135"/>
      <c r="EVN188" s="1135"/>
      <c r="EVO188" s="1135"/>
      <c r="EVP188" s="1135"/>
      <c r="EVQ188" s="1135"/>
      <c r="EVR188" s="1135"/>
      <c r="EVS188" s="1135"/>
      <c r="EVT188" s="1135"/>
      <c r="EVU188" s="1135"/>
      <c r="EVV188" s="1135"/>
      <c r="EVW188" s="1135"/>
      <c r="EVX188" s="1135"/>
      <c r="EVY188" s="1135"/>
      <c r="EVZ188" s="1135"/>
      <c r="EWA188" s="1135"/>
      <c r="EWB188" s="1135"/>
      <c r="EWC188" s="1135"/>
      <c r="EWD188" s="1135"/>
      <c r="EWE188" s="1135"/>
      <c r="EWF188" s="1135"/>
      <c r="EWG188" s="1135"/>
      <c r="EWH188" s="1135"/>
      <c r="EWI188" s="1135"/>
      <c r="EWJ188" s="1135"/>
      <c r="EWK188" s="1135"/>
      <c r="EWL188" s="1135"/>
      <c r="EWM188" s="1135"/>
      <c r="EWN188" s="1135"/>
      <c r="EWO188" s="1135"/>
      <c r="EWP188" s="1135"/>
      <c r="EWQ188" s="1135"/>
      <c r="EWR188" s="1135"/>
      <c r="EWS188" s="1135"/>
      <c r="EWT188" s="1135"/>
      <c r="EWU188" s="1135"/>
      <c r="EWV188" s="1135"/>
      <c r="EWW188" s="1135"/>
      <c r="EWX188" s="1135"/>
      <c r="EWY188" s="1135"/>
      <c r="EWZ188" s="1135"/>
      <c r="EXA188" s="1135"/>
      <c r="EXB188" s="1135"/>
      <c r="EXC188" s="1135"/>
      <c r="EXD188" s="1135"/>
      <c r="EXE188" s="1135"/>
      <c r="EXF188" s="1135"/>
      <c r="EXG188" s="1135"/>
      <c r="EXH188" s="1135"/>
      <c r="EXI188" s="1135"/>
      <c r="EXJ188" s="1135"/>
      <c r="EXK188" s="1135"/>
      <c r="EXL188" s="1135"/>
      <c r="EXM188" s="1135"/>
      <c r="EXN188" s="1135"/>
      <c r="EXO188" s="1135"/>
      <c r="EXP188" s="1135"/>
      <c r="EXQ188" s="1135"/>
      <c r="EXR188" s="1135"/>
      <c r="EXS188" s="1135"/>
      <c r="EXT188" s="1135"/>
      <c r="EXU188" s="1135"/>
      <c r="EXV188" s="1135"/>
      <c r="EXW188" s="1135"/>
      <c r="EXX188" s="1135"/>
      <c r="EXY188" s="1135"/>
      <c r="EXZ188" s="1135"/>
      <c r="EYA188" s="1135"/>
      <c r="EYB188" s="1135"/>
      <c r="EYC188" s="1135"/>
      <c r="EYD188" s="1135"/>
      <c r="EYE188" s="1135"/>
      <c r="EYF188" s="1135"/>
      <c r="EYG188" s="1135"/>
      <c r="EYH188" s="1135"/>
      <c r="EYI188" s="1135"/>
      <c r="EYJ188" s="1135"/>
      <c r="EYK188" s="1135"/>
      <c r="EYL188" s="1135"/>
      <c r="EYM188" s="1135"/>
      <c r="EYN188" s="1135"/>
      <c r="EYO188" s="1135"/>
      <c r="EYP188" s="1135"/>
      <c r="EYQ188" s="1135"/>
      <c r="EYR188" s="1135"/>
      <c r="EYS188" s="1135"/>
      <c r="EYT188" s="1135"/>
      <c r="EYU188" s="1135"/>
      <c r="EYV188" s="1135"/>
      <c r="EYW188" s="1135"/>
      <c r="EYX188" s="1135"/>
      <c r="EYY188" s="1135"/>
      <c r="EYZ188" s="1135"/>
      <c r="EZA188" s="1135"/>
      <c r="EZB188" s="1135"/>
      <c r="EZC188" s="1135"/>
      <c r="EZD188" s="1135"/>
      <c r="EZE188" s="1135"/>
      <c r="EZF188" s="1135"/>
      <c r="EZG188" s="1135"/>
      <c r="EZH188" s="1135"/>
      <c r="EZI188" s="1135"/>
      <c r="EZJ188" s="1135"/>
      <c r="EZK188" s="1135"/>
      <c r="EZL188" s="1135"/>
      <c r="EZM188" s="1135"/>
      <c r="EZN188" s="1135"/>
      <c r="EZO188" s="1135"/>
      <c r="EZP188" s="1135"/>
      <c r="EZQ188" s="1135"/>
      <c r="EZR188" s="1135"/>
      <c r="EZS188" s="1135"/>
      <c r="EZT188" s="1135"/>
      <c r="EZU188" s="1135"/>
      <c r="EZV188" s="1135"/>
      <c r="EZW188" s="1135"/>
      <c r="EZX188" s="1135"/>
      <c r="EZY188" s="1135"/>
      <c r="EZZ188" s="1135"/>
      <c r="FAA188" s="1135"/>
      <c r="FAB188" s="1135"/>
      <c r="FAC188" s="1135"/>
      <c r="FAD188" s="1135"/>
      <c r="FAE188" s="1135"/>
      <c r="FAF188" s="1135"/>
      <c r="FAG188" s="1135"/>
      <c r="FAH188" s="1135"/>
      <c r="FAI188" s="1135"/>
      <c r="FAJ188" s="1135"/>
      <c r="FAK188" s="1135"/>
      <c r="FAL188" s="1135"/>
      <c r="FAM188" s="1135"/>
      <c r="FAN188" s="1135"/>
      <c r="FAO188" s="1135"/>
      <c r="FAP188" s="1135"/>
      <c r="FAQ188" s="1135"/>
      <c r="FAR188" s="1135"/>
      <c r="FAS188" s="1135"/>
      <c r="FAT188" s="1135"/>
      <c r="FAU188" s="1135"/>
      <c r="FAV188" s="1135"/>
      <c r="FAW188" s="1135"/>
      <c r="FAX188" s="1135"/>
      <c r="FAY188" s="1135"/>
      <c r="FAZ188" s="1135"/>
      <c r="FBA188" s="1135"/>
      <c r="FBB188" s="1135"/>
      <c r="FBC188" s="1135"/>
      <c r="FBD188" s="1135"/>
      <c r="FBE188" s="1135"/>
      <c r="FBF188" s="1135"/>
      <c r="FBG188" s="1135"/>
      <c r="FBH188" s="1135"/>
      <c r="FBI188" s="1135"/>
      <c r="FBJ188" s="1135"/>
      <c r="FBK188" s="1135"/>
      <c r="FBL188" s="1135"/>
      <c r="FBM188" s="1135"/>
      <c r="FBN188" s="1135"/>
      <c r="FBO188" s="1135"/>
      <c r="FBP188" s="1135"/>
      <c r="FBQ188" s="1135"/>
      <c r="FBR188" s="1135"/>
      <c r="FBS188" s="1135"/>
      <c r="FBT188" s="1135"/>
      <c r="FBU188" s="1135"/>
      <c r="FBV188" s="1135"/>
      <c r="FBW188" s="1135"/>
      <c r="FBX188" s="1135"/>
      <c r="FBY188" s="1135"/>
      <c r="FBZ188" s="1135"/>
      <c r="FCA188" s="1135"/>
      <c r="FCB188" s="1135"/>
      <c r="FCC188" s="1135"/>
      <c r="FCD188" s="1135"/>
      <c r="FCE188" s="1135"/>
      <c r="FCF188" s="1135"/>
      <c r="FCG188" s="1135"/>
      <c r="FCH188" s="1135"/>
      <c r="FCI188" s="1135"/>
      <c r="FCJ188" s="1135"/>
      <c r="FCK188" s="1135"/>
      <c r="FCL188" s="1135"/>
      <c r="FCM188" s="1135"/>
      <c r="FCN188" s="1135"/>
      <c r="FCO188" s="1135"/>
      <c r="FCP188" s="1135"/>
      <c r="FCQ188" s="1135"/>
      <c r="FCR188" s="1135"/>
      <c r="FCS188" s="1135"/>
      <c r="FCT188" s="1135"/>
      <c r="FCU188" s="1135"/>
      <c r="FCV188" s="1135"/>
      <c r="FCW188" s="1135"/>
      <c r="FCX188" s="1135"/>
      <c r="FCY188" s="1135"/>
      <c r="FCZ188" s="1135"/>
      <c r="FDA188" s="1135"/>
      <c r="FDB188" s="1135"/>
      <c r="FDC188" s="1135"/>
      <c r="FDD188" s="1135"/>
      <c r="FDE188" s="1135"/>
      <c r="FDF188" s="1135"/>
      <c r="FDG188" s="1135"/>
      <c r="FDH188" s="1135"/>
      <c r="FDI188" s="1135"/>
      <c r="FDJ188" s="1135"/>
      <c r="FDK188" s="1135"/>
      <c r="FDL188" s="1135"/>
      <c r="FDM188" s="1135"/>
      <c r="FDN188" s="1135"/>
      <c r="FDO188" s="1135"/>
      <c r="FDP188" s="1135"/>
      <c r="FDQ188" s="1135"/>
      <c r="FDR188" s="1135"/>
      <c r="FDS188" s="1135"/>
      <c r="FDT188" s="1135"/>
      <c r="FDU188" s="1135"/>
      <c r="FDV188" s="1135"/>
      <c r="FDW188" s="1135"/>
      <c r="FDX188" s="1135"/>
      <c r="FDY188" s="1135"/>
      <c r="FDZ188" s="1135"/>
      <c r="FEA188" s="1135"/>
      <c r="FEB188" s="1135"/>
      <c r="FEC188" s="1135"/>
      <c r="FED188" s="1135"/>
      <c r="FEE188" s="1135"/>
      <c r="FEF188" s="1135"/>
      <c r="FEG188" s="1135"/>
      <c r="FEH188" s="1135"/>
      <c r="FEI188" s="1135"/>
      <c r="FEJ188" s="1135"/>
      <c r="FEK188" s="1135"/>
      <c r="FEL188" s="1135"/>
      <c r="FEM188" s="1135"/>
      <c r="FEN188" s="1135"/>
      <c r="FEO188" s="1135"/>
      <c r="FEP188" s="1135"/>
      <c r="FEQ188" s="1135"/>
      <c r="FER188" s="1135"/>
      <c r="FES188" s="1135"/>
      <c r="FET188" s="1135"/>
      <c r="FEU188" s="1135"/>
      <c r="FEV188" s="1135"/>
      <c r="FEW188" s="1135"/>
      <c r="FEX188" s="1135"/>
      <c r="FEY188" s="1135"/>
      <c r="FEZ188" s="1135"/>
      <c r="FFA188" s="1135"/>
      <c r="FFB188" s="1135"/>
      <c r="FFC188" s="1135"/>
      <c r="FFD188" s="1135"/>
      <c r="FFE188" s="1135"/>
      <c r="FFF188" s="1135"/>
      <c r="FFG188" s="1135"/>
      <c r="FFH188" s="1135"/>
      <c r="FFI188" s="1135"/>
      <c r="FFJ188" s="1135"/>
      <c r="FFK188" s="1135"/>
      <c r="FFL188" s="1135"/>
      <c r="FFM188" s="1135"/>
      <c r="FFN188" s="1135"/>
      <c r="FFO188" s="1135"/>
      <c r="FFP188" s="1135"/>
      <c r="FFQ188" s="1135"/>
      <c r="FFR188" s="1135"/>
      <c r="FFS188" s="1135"/>
      <c r="FFT188" s="1135"/>
      <c r="FFU188" s="1135"/>
      <c r="FFV188" s="1135"/>
      <c r="FFW188" s="1135"/>
      <c r="FFX188" s="1135"/>
      <c r="FFY188" s="1135"/>
      <c r="FFZ188" s="1135"/>
      <c r="FGA188" s="1135"/>
      <c r="FGB188" s="1135"/>
      <c r="FGC188" s="1135"/>
      <c r="FGD188" s="1135"/>
      <c r="FGE188" s="1135"/>
      <c r="FGF188" s="1135"/>
      <c r="FGG188" s="1135"/>
      <c r="FGH188" s="1135"/>
      <c r="FGI188" s="1135"/>
      <c r="FGJ188" s="1135"/>
      <c r="FGK188" s="1135"/>
      <c r="FGL188" s="1135"/>
      <c r="FGM188" s="1135"/>
      <c r="FGN188" s="1135"/>
      <c r="FGO188" s="1135"/>
      <c r="FGP188" s="1135"/>
      <c r="FGQ188" s="1135"/>
      <c r="FGR188" s="1135"/>
      <c r="FGS188" s="1135"/>
      <c r="FGT188" s="1135"/>
      <c r="FGU188" s="1135"/>
      <c r="FGV188" s="1135"/>
      <c r="FGW188" s="1135"/>
      <c r="FGX188" s="1135"/>
      <c r="FGY188" s="1135"/>
      <c r="FGZ188" s="1135"/>
      <c r="FHA188" s="1135"/>
      <c r="FHB188" s="1135"/>
      <c r="FHC188" s="1135"/>
      <c r="FHD188" s="1135"/>
      <c r="FHE188" s="1135"/>
      <c r="FHF188" s="1135"/>
      <c r="FHG188" s="1135"/>
      <c r="FHH188" s="1135"/>
      <c r="FHI188" s="1135"/>
      <c r="FHJ188" s="1135"/>
      <c r="FHK188" s="1135"/>
      <c r="FHL188" s="1135"/>
      <c r="FHM188" s="1135"/>
      <c r="FHN188" s="1135"/>
      <c r="FHO188" s="1135"/>
      <c r="FHP188" s="1135"/>
      <c r="FHQ188" s="1135"/>
      <c r="FHR188" s="1135"/>
      <c r="FHS188" s="1135"/>
      <c r="FHT188" s="1135"/>
      <c r="FHU188" s="1135"/>
      <c r="FHV188" s="1135"/>
      <c r="FHW188" s="1135"/>
      <c r="FHX188" s="1135"/>
      <c r="FHY188" s="1135"/>
      <c r="FHZ188" s="1135"/>
      <c r="FIA188" s="1135"/>
      <c r="FIB188" s="1135"/>
      <c r="FIC188" s="1135"/>
      <c r="FID188" s="1135"/>
      <c r="FIE188" s="1135"/>
      <c r="FIF188" s="1135"/>
      <c r="FIG188" s="1135"/>
      <c r="FIH188" s="1135"/>
      <c r="FII188" s="1135"/>
      <c r="FIJ188" s="1135"/>
      <c r="FIK188" s="1135"/>
      <c r="FIL188" s="1135"/>
      <c r="FIM188" s="1135"/>
      <c r="FIN188" s="1135"/>
      <c r="FIO188" s="1135"/>
      <c r="FIP188" s="1135"/>
      <c r="FIQ188" s="1135"/>
      <c r="FIR188" s="1135"/>
      <c r="FIS188" s="1135"/>
      <c r="FIT188" s="1135"/>
      <c r="FIU188" s="1135"/>
      <c r="FIV188" s="1135"/>
      <c r="FIW188" s="1135"/>
      <c r="FIX188" s="1135"/>
      <c r="FIY188" s="1135"/>
      <c r="FIZ188" s="1135"/>
      <c r="FJA188" s="1135"/>
      <c r="FJB188" s="1135"/>
      <c r="FJC188" s="1135"/>
      <c r="FJD188" s="1135"/>
      <c r="FJE188" s="1135"/>
      <c r="FJF188" s="1135"/>
      <c r="FJG188" s="1135"/>
      <c r="FJH188" s="1135"/>
      <c r="FJI188" s="1135"/>
      <c r="FJJ188" s="1135"/>
      <c r="FJK188" s="1135"/>
      <c r="FJL188" s="1135"/>
      <c r="FJM188" s="1135"/>
      <c r="FJN188" s="1135"/>
      <c r="FJO188" s="1135"/>
      <c r="FJP188" s="1135"/>
      <c r="FJQ188" s="1135"/>
      <c r="FJR188" s="1135"/>
      <c r="FJS188" s="1135"/>
      <c r="FJT188" s="1135"/>
      <c r="FJU188" s="1135"/>
      <c r="FJV188" s="1135"/>
      <c r="FJW188" s="1135"/>
      <c r="FJX188" s="1135"/>
      <c r="FJY188" s="1135"/>
      <c r="FJZ188" s="1135"/>
      <c r="FKA188" s="1135"/>
      <c r="FKB188" s="1135"/>
      <c r="FKC188" s="1135"/>
      <c r="FKD188" s="1135"/>
      <c r="FKE188" s="1135"/>
      <c r="FKF188" s="1135"/>
      <c r="FKG188" s="1135"/>
      <c r="FKH188" s="1135"/>
      <c r="FKI188" s="1135"/>
      <c r="FKJ188" s="1135"/>
      <c r="FKK188" s="1135"/>
      <c r="FKL188" s="1135"/>
      <c r="FKM188" s="1135"/>
      <c r="FKN188" s="1135"/>
      <c r="FKO188" s="1135"/>
      <c r="FKP188" s="1135"/>
      <c r="FKQ188" s="1135"/>
      <c r="FKR188" s="1135"/>
      <c r="FKS188" s="1135"/>
      <c r="FKT188" s="1135"/>
      <c r="FKU188" s="1135"/>
      <c r="FKV188" s="1135"/>
      <c r="FKW188" s="1135"/>
      <c r="FKX188" s="1135"/>
      <c r="FKY188" s="1135"/>
      <c r="FKZ188" s="1135"/>
      <c r="FLA188" s="1135"/>
      <c r="FLB188" s="1135"/>
      <c r="FLC188" s="1135"/>
      <c r="FLD188" s="1135"/>
      <c r="FLE188" s="1135"/>
      <c r="FLF188" s="1135"/>
      <c r="FLG188" s="1135"/>
      <c r="FLH188" s="1135"/>
      <c r="FLI188" s="1135"/>
      <c r="FLJ188" s="1135"/>
      <c r="FLK188" s="1135"/>
      <c r="FLL188" s="1135"/>
      <c r="FLM188" s="1135"/>
      <c r="FLN188" s="1135"/>
      <c r="FLO188" s="1135"/>
      <c r="FLP188" s="1135"/>
      <c r="FLQ188" s="1135"/>
      <c r="FLR188" s="1135"/>
      <c r="FLS188" s="1135"/>
      <c r="FLT188" s="1135"/>
      <c r="FLU188" s="1135"/>
      <c r="FLV188" s="1135"/>
      <c r="FLW188" s="1135"/>
      <c r="FLX188" s="1135"/>
      <c r="FLY188" s="1135"/>
      <c r="FLZ188" s="1135"/>
      <c r="FMA188" s="1135"/>
      <c r="FMB188" s="1135"/>
      <c r="FMC188" s="1135"/>
      <c r="FMD188" s="1135"/>
      <c r="FME188" s="1135"/>
      <c r="FMF188" s="1135"/>
      <c r="FMG188" s="1135"/>
      <c r="FMH188" s="1135"/>
      <c r="FMI188" s="1135"/>
      <c r="FMJ188" s="1135"/>
      <c r="FMK188" s="1135"/>
      <c r="FML188" s="1135"/>
      <c r="FMM188" s="1135"/>
      <c r="FMN188" s="1135"/>
      <c r="FMO188" s="1135"/>
      <c r="FMP188" s="1135"/>
      <c r="FMQ188" s="1135"/>
      <c r="FMR188" s="1135"/>
      <c r="FMS188" s="1135"/>
      <c r="FMT188" s="1135"/>
      <c r="FMU188" s="1135"/>
      <c r="FMV188" s="1135"/>
      <c r="FMW188" s="1135"/>
      <c r="FMX188" s="1135"/>
      <c r="FMY188" s="1135"/>
      <c r="FMZ188" s="1135"/>
      <c r="FNA188" s="1135"/>
      <c r="FNB188" s="1135"/>
      <c r="FNC188" s="1135"/>
      <c r="FND188" s="1135"/>
      <c r="FNE188" s="1135"/>
      <c r="FNF188" s="1135"/>
      <c r="FNG188" s="1135"/>
      <c r="FNH188" s="1135"/>
      <c r="FNI188" s="1135"/>
      <c r="FNJ188" s="1135"/>
      <c r="FNK188" s="1135"/>
      <c r="FNL188" s="1135"/>
      <c r="FNM188" s="1135"/>
      <c r="FNN188" s="1135"/>
      <c r="FNO188" s="1135"/>
      <c r="FNP188" s="1135"/>
      <c r="FNQ188" s="1135"/>
      <c r="FNR188" s="1135"/>
      <c r="FNS188" s="1135"/>
      <c r="FNT188" s="1135"/>
      <c r="FNU188" s="1135"/>
      <c r="FNV188" s="1135"/>
      <c r="FNW188" s="1135"/>
      <c r="FNX188" s="1135"/>
      <c r="FNY188" s="1135"/>
      <c r="FNZ188" s="1135"/>
      <c r="FOA188" s="1135"/>
      <c r="FOB188" s="1135"/>
      <c r="FOC188" s="1135"/>
      <c r="FOD188" s="1135"/>
      <c r="FOE188" s="1135"/>
      <c r="FOF188" s="1135"/>
      <c r="FOG188" s="1135"/>
      <c r="FOH188" s="1135"/>
      <c r="FOI188" s="1135"/>
      <c r="FOJ188" s="1135"/>
      <c r="FOK188" s="1135"/>
      <c r="FOL188" s="1135"/>
      <c r="FOM188" s="1135"/>
      <c r="FON188" s="1135"/>
      <c r="FOO188" s="1135"/>
      <c r="FOP188" s="1135"/>
      <c r="FOQ188" s="1135"/>
      <c r="FOR188" s="1135"/>
      <c r="FOS188" s="1135"/>
      <c r="FOT188" s="1135"/>
      <c r="FOU188" s="1135"/>
      <c r="FOV188" s="1135"/>
      <c r="FOW188" s="1135"/>
      <c r="FOX188" s="1135"/>
      <c r="FOY188" s="1135"/>
      <c r="FOZ188" s="1135"/>
      <c r="FPA188" s="1135"/>
      <c r="FPB188" s="1135"/>
      <c r="FPC188" s="1135"/>
      <c r="FPD188" s="1135"/>
      <c r="FPE188" s="1135"/>
      <c r="FPF188" s="1135"/>
      <c r="FPG188" s="1135"/>
      <c r="FPH188" s="1135"/>
      <c r="FPI188" s="1135"/>
      <c r="FPJ188" s="1135"/>
      <c r="FPK188" s="1135"/>
      <c r="FPL188" s="1135"/>
      <c r="FPM188" s="1135"/>
      <c r="FPN188" s="1135"/>
      <c r="FPO188" s="1135"/>
      <c r="FPP188" s="1135"/>
      <c r="FPQ188" s="1135"/>
      <c r="FPR188" s="1135"/>
      <c r="FPS188" s="1135"/>
      <c r="FPT188" s="1135"/>
      <c r="FPU188" s="1135"/>
      <c r="FPV188" s="1135"/>
      <c r="FPW188" s="1135"/>
      <c r="FPX188" s="1135"/>
      <c r="FPY188" s="1135"/>
      <c r="FPZ188" s="1135"/>
      <c r="FQA188" s="1135"/>
      <c r="FQB188" s="1135"/>
      <c r="FQC188" s="1135"/>
      <c r="FQD188" s="1135"/>
      <c r="FQE188" s="1135"/>
      <c r="FQF188" s="1135"/>
      <c r="FQG188" s="1135"/>
      <c r="FQH188" s="1135"/>
      <c r="FQI188" s="1135"/>
      <c r="FQJ188" s="1135"/>
      <c r="FQK188" s="1135"/>
      <c r="FQL188" s="1135"/>
      <c r="FQM188" s="1135"/>
      <c r="FQN188" s="1135"/>
      <c r="FQO188" s="1135"/>
      <c r="FQP188" s="1135"/>
      <c r="FQQ188" s="1135"/>
      <c r="FQR188" s="1135"/>
      <c r="FQS188" s="1135"/>
      <c r="FQT188" s="1135"/>
      <c r="FQU188" s="1135"/>
      <c r="FQV188" s="1135"/>
      <c r="FQW188" s="1135"/>
      <c r="FQX188" s="1135"/>
      <c r="FQY188" s="1135"/>
      <c r="FQZ188" s="1135"/>
      <c r="FRA188" s="1135"/>
      <c r="FRB188" s="1135"/>
      <c r="FRC188" s="1135"/>
      <c r="FRD188" s="1135"/>
      <c r="FRE188" s="1135"/>
      <c r="FRF188" s="1135"/>
      <c r="FRG188" s="1135"/>
      <c r="FRH188" s="1135"/>
      <c r="FRI188" s="1135"/>
      <c r="FRJ188" s="1135"/>
      <c r="FRK188" s="1135"/>
      <c r="FRL188" s="1135"/>
      <c r="FRM188" s="1135"/>
      <c r="FRN188" s="1135"/>
      <c r="FRO188" s="1135"/>
      <c r="FRP188" s="1135"/>
      <c r="FRQ188" s="1135"/>
      <c r="FRR188" s="1135"/>
      <c r="FRS188" s="1135"/>
      <c r="FRT188" s="1135"/>
      <c r="FRU188" s="1135"/>
      <c r="FRV188" s="1135"/>
      <c r="FRW188" s="1135"/>
      <c r="FRX188" s="1135"/>
      <c r="FRY188" s="1135"/>
      <c r="FRZ188" s="1135"/>
      <c r="FSA188" s="1135"/>
      <c r="FSB188" s="1135"/>
      <c r="FSC188" s="1135"/>
      <c r="FSD188" s="1135"/>
      <c r="FSE188" s="1135"/>
      <c r="FSF188" s="1135"/>
      <c r="FSG188" s="1135"/>
      <c r="FSH188" s="1135"/>
      <c r="FSI188" s="1135"/>
      <c r="FSJ188" s="1135"/>
      <c r="FSK188" s="1135"/>
      <c r="FSL188" s="1135"/>
      <c r="FSM188" s="1135"/>
      <c r="FSN188" s="1135"/>
      <c r="FSO188" s="1135"/>
      <c r="FSP188" s="1135"/>
      <c r="FSQ188" s="1135"/>
      <c r="FSR188" s="1135"/>
      <c r="FSS188" s="1135"/>
      <c r="FST188" s="1135"/>
      <c r="FSU188" s="1135"/>
      <c r="FSV188" s="1135"/>
      <c r="FSW188" s="1135"/>
      <c r="FSX188" s="1135"/>
      <c r="FSY188" s="1135"/>
      <c r="FSZ188" s="1135"/>
      <c r="FTA188" s="1135"/>
      <c r="FTB188" s="1135"/>
      <c r="FTC188" s="1135"/>
      <c r="FTD188" s="1135"/>
      <c r="FTE188" s="1135"/>
      <c r="FTF188" s="1135"/>
      <c r="FTG188" s="1135"/>
      <c r="FTH188" s="1135"/>
      <c r="FTI188" s="1135"/>
      <c r="FTJ188" s="1135"/>
      <c r="FTK188" s="1135"/>
      <c r="FTL188" s="1135"/>
      <c r="FTM188" s="1135"/>
      <c r="FTN188" s="1135"/>
      <c r="FTO188" s="1135"/>
      <c r="FTP188" s="1135"/>
      <c r="FTQ188" s="1135"/>
      <c r="FTR188" s="1135"/>
      <c r="FTS188" s="1135"/>
      <c r="FTT188" s="1135"/>
      <c r="FTU188" s="1135"/>
      <c r="FTV188" s="1135"/>
      <c r="FTW188" s="1135"/>
      <c r="FTX188" s="1135"/>
      <c r="FTY188" s="1135"/>
      <c r="FTZ188" s="1135"/>
      <c r="FUA188" s="1135"/>
      <c r="FUB188" s="1135"/>
      <c r="FUC188" s="1135"/>
      <c r="FUD188" s="1135"/>
      <c r="FUE188" s="1135"/>
      <c r="FUF188" s="1135"/>
      <c r="FUG188" s="1135"/>
      <c r="FUH188" s="1135"/>
      <c r="FUI188" s="1135"/>
      <c r="FUJ188" s="1135"/>
      <c r="FUK188" s="1135"/>
      <c r="FUL188" s="1135"/>
      <c r="FUM188" s="1135"/>
      <c r="FUN188" s="1135"/>
      <c r="FUO188" s="1135"/>
      <c r="FUP188" s="1135"/>
      <c r="FUQ188" s="1135"/>
      <c r="FUR188" s="1135"/>
      <c r="FUS188" s="1135"/>
      <c r="FUT188" s="1135"/>
      <c r="FUU188" s="1135"/>
      <c r="FUV188" s="1135"/>
      <c r="FUW188" s="1135"/>
      <c r="FUX188" s="1135"/>
      <c r="FUY188" s="1135"/>
      <c r="FUZ188" s="1135"/>
      <c r="FVA188" s="1135"/>
      <c r="FVB188" s="1135"/>
      <c r="FVC188" s="1135"/>
      <c r="FVD188" s="1135"/>
      <c r="FVE188" s="1135"/>
      <c r="FVF188" s="1135"/>
      <c r="FVG188" s="1135"/>
      <c r="FVH188" s="1135"/>
      <c r="FVI188" s="1135"/>
      <c r="FVJ188" s="1135"/>
      <c r="FVK188" s="1135"/>
      <c r="FVL188" s="1135"/>
      <c r="FVM188" s="1135"/>
      <c r="FVN188" s="1135"/>
      <c r="FVO188" s="1135"/>
      <c r="FVP188" s="1135"/>
      <c r="FVQ188" s="1135"/>
      <c r="FVR188" s="1135"/>
      <c r="FVS188" s="1135"/>
      <c r="FVT188" s="1135"/>
      <c r="FVU188" s="1135"/>
      <c r="FVV188" s="1135"/>
      <c r="FVW188" s="1135"/>
      <c r="FVX188" s="1135"/>
      <c r="FVY188" s="1135"/>
      <c r="FVZ188" s="1135"/>
      <c r="FWA188" s="1135"/>
      <c r="FWB188" s="1135"/>
      <c r="FWC188" s="1135"/>
      <c r="FWD188" s="1135"/>
      <c r="FWE188" s="1135"/>
      <c r="FWF188" s="1135"/>
      <c r="FWG188" s="1135"/>
      <c r="FWH188" s="1135"/>
      <c r="FWI188" s="1135"/>
      <c r="FWJ188" s="1135"/>
      <c r="FWK188" s="1135"/>
      <c r="FWL188" s="1135"/>
      <c r="FWM188" s="1135"/>
      <c r="FWN188" s="1135"/>
      <c r="FWO188" s="1135"/>
      <c r="FWP188" s="1135"/>
      <c r="FWQ188" s="1135"/>
      <c r="FWR188" s="1135"/>
      <c r="FWS188" s="1135"/>
      <c r="FWT188" s="1135"/>
      <c r="FWU188" s="1135"/>
      <c r="FWV188" s="1135"/>
      <c r="FWW188" s="1135"/>
      <c r="FWX188" s="1135"/>
      <c r="FWY188" s="1135"/>
      <c r="FWZ188" s="1135"/>
      <c r="FXA188" s="1135"/>
      <c r="FXB188" s="1135"/>
      <c r="FXC188" s="1135"/>
      <c r="FXD188" s="1135"/>
      <c r="FXE188" s="1135"/>
      <c r="FXF188" s="1135"/>
      <c r="FXG188" s="1135"/>
      <c r="FXH188" s="1135"/>
      <c r="FXI188" s="1135"/>
      <c r="FXJ188" s="1135"/>
      <c r="FXK188" s="1135"/>
      <c r="FXL188" s="1135"/>
      <c r="FXM188" s="1135"/>
      <c r="FXN188" s="1135"/>
      <c r="FXO188" s="1135"/>
      <c r="FXP188" s="1135"/>
      <c r="FXQ188" s="1135"/>
      <c r="FXR188" s="1135"/>
      <c r="FXS188" s="1135"/>
      <c r="FXT188" s="1135"/>
      <c r="FXU188" s="1135"/>
      <c r="FXV188" s="1135"/>
      <c r="FXW188" s="1135"/>
      <c r="FXX188" s="1135"/>
      <c r="FXY188" s="1135"/>
      <c r="FXZ188" s="1135"/>
      <c r="FYA188" s="1135"/>
      <c r="FYB188" s="1135"/>
      <c r="FYC188" s="1135"/>
      <c r="FYD188" s="1135"/>
      <c r="FYE188" s="1135"/>
      <c r="FYF188" s="1135"/>
      <c r="FYG188" s="1135"/>
      <c r="FYH188" s="1135"/>
      <c r="FYI188" s="1135"/>
      <c r="FYJ188" s="1135"/>
      <c r="FYK188" s="1135"/>
      <c r="FYL188" s="1135"/>
      <c r="FYM188" s="1135"/>
      <c r="FYN188" s="1135"/>
      <c r="FYO188" s="1135"/>
      <c r="FYP188" s="1135"/>
      <c r="FYQ188" s="1135"/>
      <c r="FYR188" s="1135"/>
      <c r="FYS188" s="1135"/>
      <c r="FYT188" s="1135"/>
      <c r="FYU188" s="1135"/>
      <c r="FYV188" s="1135"/>
      <c r="FYW188" s="1135"/>
      <c r="FYX188" s="1135"/>
      <c r="FYY188" s="1135"/>
      <c r="FYZ188" s="1135"/>
      <c r="FZA188" s="1135"/>
      <c r="FZB188" s="1135"/>
      <c r="FZC188" s="1135"/>
      <c r="FZD188" s="1135"/>
      <c r="FZE188" s="1135"/>
      <c r="FZF188" s="1135"/>
      <c r="FZG188" s="1135"/>
      <c r="FZH188" s="1135"/>
      <c r="FZI188" s="1135"/>
      <c r="FZJ188" s="1135"/>
      <c r="FZK188" s="1135"/>
      <c r="FZL188" s="1135"/>
      <c r="FZM188" s="1135"/>
      <c r="FZN188" s="1135"/>
      <c r="FZO188" s="1135"/>
      <c r="FZP188" s="1135"/>
      <c r="FZQ188" s="1135"/>
      <c r="FZR188" s="1135"/>
      <c r="FZS188" s="1135"/>
      <c r="FZT188" s="1135"/>
      <c r="FZU188" s="1135"/>
      <c r="FZV188" s="1135"/>
      <c r="FZW188" s="1135"/>
      <c r="FZX188" s="1135"/>
      <c r="FZY188" s="1135"/>
      <c r="FZZ188" s="1135"/>
      <c r="GAA188" s="1135"/>
      <c r="GAB188" s="1135"/>
      <c r="GAC188" s="1135"/>
      <c r="GAD188" s="1135"/>
      <c r="GAE188" s="1135"/>
      <c r="GAF188" s="1135"/>
      <c r="GAG188" s="1135"/>
      <c r="GAH188" s="1135"/>
      <c r="GAI188" s="1135"/>
      <c r="GAJ188" s="1135"/>
      <c r="GAK188" s="1135"/>
      <c r="GAL188" s="1135"/>
      <c r="GAM188" s="1135"/>
      <c r="GAN188" s="1135"/>
      <c r="GAO188" s="1135"/>
      <c r="GAP188" s="1135"/>
      <c r="GAQ188" s="1135"/>
      <c r="GAR188" s="1135"/>
      <c r="GAS188" s="1135"/>
      <c r="GAT188" s="1135"/>
      <c r="GAU188" s="1135"/>
      <c r="GAV188" s="1135"/>
      <c r="GAW188" s="1135"/>
      <c r="GAX188" s="1135"/>
      <c r="GAY188" s="1135"/>
      <c r="GAZ188" s="1135"/>
      <c r="GBA188" s="1135"/>
      <c r="GBB188" s="1135"/>
      <c r="GBC188" s="1135"/>
      <c r="GBD188" s="1135"/>
      <c r="GBE188" s="1135"/>
      <c r="GBF188" s="1135"/>
      <c r="GBG188" s="1135"/>
      <c r="GBH188" s="1135"/>
      <c r="GBI188" s="1135"/>
      <c r="GBJ188" s="1135"/>
      <c r="GBK188" s="1135"/>
      <c r="GBL188" s="1135"/>
      <c r="GBM188" s="1135"/>
      <c r="GBN188" s="1135"/>
      <c r="GBO188" s="1135"/>
      <c r="GBP188" s="1135"/>
      <c r="GBQ188" s="1135"/>
      <c r="GBR188" s="1135"/>
      <c r="GBS188" s="1135"/>
      <c r="GBT188" s="1135"/>
      <c r="GBU188" s="1135"/>
      <c r="GBV188" s="1135"/>
      <c r="GBW188" s="1135"/>
      <c r="GBX188" s="1135"/>
      <c r="GBY188" s="1135"/>
      <c r="GBZ188" s="1135"/>
      <c r="GCA188" s="1135"/>
      <c r="GCB188" s="1135"/>
      <c r="GCC188" s="1135"/>
      <c r="GCD188" s="1135"/>
      <c r="GCE188" s="1135"/>
      <c r="GCF188" s="1135"/>
      <c r="GCG188" s="1135"/>
      <c r="GCH188" s="1135"/>
      <c r="GCI188" s="1135"/>
      <c r="GCJ188" s="1135"/>
      <c r="GCK188" s="1135"/>
      <c r="GCL188" s="1135"/>
      <c r="GCM188" s="1135"/>
      <c r="GCN188" s="1135"/>
      <c r="GCO188" s="1135"/>
      <c r="GCP188" s="1135"/>
      <c r="GCQ188" s="1135"/>
      <c r="GCR188" s="1135"/>
      <c r="GCS188" s="1135"/>
      <c r="GCT188" s="1135"/>
      <c r="GCU188" s="1135"/>
      <c r="GCV188" s="1135"/>
      <c r="GCW188" s="1135"/>
      <c r="GCX188" s="1135"/>
      <c r="GCY188" s="1135"/>
      <c r="GCZ188" s="1135"/>
      <c r="GDA188" s="1135"/>
      <c r="GDB188" s="1135"/>
      <c r="GDC188" s="1135"/>
      <c r="GDD188" s="1135"/>
      <c r="GDE188" s="1135"/>
      <c r="GDF188" s="1135"/>
      <c r="GDG188" s="1135"/>
      <c r="GDH188" s="1135"/>
      <c r="GDI188" s="1135"/>
      <c r="GDJ188" s="1135"/>
      <c r="GDK188" s="1135"/>
      <c r="GDL188" s="1135"/>
      <c r="GDM188" s="1135"/>
      <c r="GDN188" s="1135"/>
      <c r="GDO188" s="1135"/>
      <c r="GDP188" s="1135"/>
      <c r="GDQ188" s="1135"/>
      <c r="GDR188" s="1135"/>
      <c r="GDS188" s="1135"/>
      <c r="GDT188" s="1135"/>
      <c r="GDU188" s="1135"/>
      <c r="GDV188" s="1135"/>
      <c r="GDW188" s="1135"/>
      <c r="GDX188" s="1135"/>
      <c r="GDY188" s="1135"/>
      <c r="GDZ188" s="1135"/>
      <c r="GEA188" s="1135"/>
      <c r="GEB188" s="1135"/>
      <c r="GEC188" s="1135"/>
      <c r="GED188" s="1135"/>
      <c r="GEE188" s="1135"/>
      <c r="GEF188" s="1135"/>
      <c r="GEG188" s="1135"/>
      <c r="GEH188" s="1135"/>
      <c r="GEI188" s="1135"/>
      <c r="GEJ188" s="1135"/>
      <c r="GEK188" s="1135"/>
      <c r="GEL188" s="1135"/>
      <c r="GEM188" s="1135"/>
      <c r="GEN188" s="1135"/>
      <c r="GEO188" s="1135"/>
      <c r="GEP188" s="1135"/>
      <c r="GEQ188" s="1135"/>
      <c r="GER188" s="1135"/>
      <c r="GES188" s="1135"/>
      <c r="GET188" s="1135"/>
      <c r="GEU188" s="1135"/>
      <c r="GEV188" s="1135"/>
      <c r="GEW188" s="1135"/>
      <c r="GEX188" s="1135"/>
      <c r="GEY188" s="1135"/>
      <c r="GEZ188" s="1135"/>
      <c r="GFA188" s="1135"/>
      <c r="GFB188" s="1135"/>
      <c r="GFC188" s="1135"/>
      <c r="GFD188" s="1135"/>
      <c r="GFE188" s="1135"/>
      <c r="GFF188" s="1135"/>
      <c r="GFG188" s="1135"/>
      <c r="GFH188" s="1135"/>
      <c r="GFI188" s="1135"/>
      <c r="GFJ188" s="1135"/>
      <c r="GFK188" s="1135"/>
      <c r="GFL188" s="1135"/>
      <c r="GFM188" s="1135"/>
      <c r="GFN188" s="1135"/>
      <c r="GFO188" s="1135"/>
      <c r="GFP188" s="1135"/>
      <c r="GFQ188" s="1135"/>
      <c r="GFR188" s="1135"/>
      <c r="GFS188" s="1135"/>
      <c r="GFT188" s="1135"/>
      <c r="GFU188" s="1135"/>
      <c r="GFV188" s="1135"/>
      <c r="GFW188" s="1135"/>
      <c r="GFX188" s="1135"/>
      <c r="GFY188" s="1135"/>
      <c r="GFZ188" s="1135"/>
      <c r="GGA188" s="1135"/>
      <c r="GGB188" s="1135"/>
      <c r="GGC188" s="1135"/>
      <c r="GGD188" s="1135"/>
      <c r="GGE188" s="1135"/>
      <c r="GGF188" s="1135"/>
      <c r="GGG188" s="1135"/>
      <c r="GGH188" s="1135"/>
      <c r="GGI188" s="1135"/>
      <c r="GGJ188" s="1135"/>
      <c r="GGK188" s="1135"/>
      <c r="GGL188" s="1135"/>
      <c r="GGM188" s="1135"/>
      <c r="GGN188" s="1135"/>
      <c r="GGO188" s="1135"/>
      <c r="GGP188" s="1135"/>
      <c r="GGQ188" s="1135"/>
      <c r="GGR188" s="1135"/>
      <c r="GGS188" s="1135"/>
      <c r="GGT188" s="1135"/>
      <c r="GGU188" s="1135"/>
      <c r="GGV188" s="1135"/>
      <c r="GGW188" s="1135"/>
      <c r="GGX188" s="1135"/>
      <c r="GGY188" s="1135"/>
      <c r="GGZ188" s="1135"/>
      <c r="GHA188" s="1135"/>
      <c r="GHB188" s="1135"/>
      <c r="GHC188" s="1135"/>
      <c r="GHD188" s="1135"/>
      <c r="GHE188" s="1135"/>
      <c r="GHF188" s="1135"/>
      <c r="GHG188" s="1135"/>
      <c r="GHH188" s="1135"/>
      <c r="GHI188" s="1135"/>
      <c r="GHJ188" s="1135"/>
      <c r="GHK188" s="1135"/>
      <c r="GHL188" s="1135"/>
      <c r="GHM188" s="1135"/>
      <c r="GHN188" s="1135"/>
      <c r="GHO188" s="1135"/>
      <c r="GHP188" s="1135"/>
      <c r="GHQ188" s="1135"/>
      <c r="GHR188" s="1135"/>
      <c r="GHS188" s="1135"/>
      <c r="GHT188" s="1135"/>
      <c r="GHU188" s="1135"/>
      <c r="GHV188" s="1135"/>
      <c r="GHW188" s="1135"/>
      <c r="GHX188" s="1135"/>
      <c r="GHY188" s="1135"/>
      <c r="GHZ188" s="1135"/>
      <c r="GIA188" s="1135"/>
      <c r="GIB188" s="1135"/>
      <c r="GIC188" s="1135"/>
      <c r="GID188" s="1135"/>
      <c r="GIE188" s="1135"/>
      <c r="GIF188" s="1135"/>
      <c r="GIG188" s="1135"/>
      <c r="GIH188" s="1135"/>
      <c r="GII188" s="1135"/>
      <c r="GIJ188" s="1135"/>
      <c r="GIK188" s="1135"/>
      <c r="GIL188" s="1135"/>
      <c r="GIM188" s="1135"/>
      <c r="GIN188" s="1135"/>
      <c r="GIO188" s="1135"/>
      <c r="GIP188" s="1135"/>
      <c r="GIQ188" s="1135"/>
      <c r="GIR188" s="1135"/>
      <c r="GIS188" s="1135"/>
      <c r="GIT188" s="1135"/>
      <c r="GIU188" s="1135"/>
      <c r="GIV188" s="1135"/>
      <c r="GIW188" s="1135"/>
      <c r="GIX188" s="1135"/>
      <c r="GIY188" s="1135"/>
      <c r="GIZ188" s="1135"/>
      <c r="GJA188" s="1135"/>
      <c r="GJB188" s="1135"/>
      <c r="GJC188" s="1135"/>
      <c r="GJD188" s="1135"/>
      <c r="GJE188" s="1135"/>
      <c r="GJF188" s="1135"/>
      <c r="GJG188" s="1135"/>
      <c r="GJH188" s="1135"/>
      <c r="GJI188" s="1135"/>
      <c r="GJJ188" s="1135"/>
      <c r="GJK188" s="1135"/>
      <c r="GJL188" s="1135"/>
      <c r="GJM188" s="1135"/>
      <c r="GJN188" s="1135"/>
      <c r="GJO188" s="1135"/>
      <c r="GJP188" s="1135"/>
      <c r="GJQ188" s="1135"/>
      <c r="GJR188" s="1135"/>
      <c r="GJS188" s="1135"/>
      <c r="GJT188" s="1135"/>
      <c r="GJU188" s="1135"/>
      <c r="GJV188" s="1135"/>
      <c r="GJW188" s="1135"/>
      <c r="GJX188" s="1135"/>
      <c r="GJY188" s="1135"/>
      <c r="GJZ188" s="1135"/>
      <c r="GKA188" s="1135"/>
      <c r="GKB188" s="1135"/>
      <c r="GKC188" s="1135"/>
      <c r="GKD188" s="1135"/>
      <c r="GKE188" s="1135"/>
      <c r="GKF188" s="1135"/>
      <c r="GKG188" s="1135"/>
      <c r="GKH188" s="1135"/>
      <c r="GKI188" s="1135"/>
      <c r="GKJ188" s="1135"/>
      <c r="GKK188" s="1135"/>
      <c r="GKL188" s="1135"/>
      <c r="GKM188" s="1135"/>
      <c r="GKN188" s="1135"/>
      <c r="GKO188" s="1135"/>
      <c r="GKP188" s="1135"/>
      <c r="GKQ188" s="1135"/>
      <c r="GKR188" s="1135"/>
      <c r="GKS188" s="1135"/>
      <c r="GKT188" s="1135"/>
      <c r="GKU188" s="1135"/>
      <c r="GKV188" s="1135"/>
      <c r="GKW188" s="1135"/>
      <c r="GKX188" s="1135"/>
      <c r="GKY188" s="1135"/>
      <c r="GKZ188" s="1135"/>
      <c r="GLA188" s="1135"/>
      <c r="GLB188" s="1135"/>
      <c r="GLC188" s="1135"/>
      <c r="GLD188" s="1135"/>
      <c r="GLE188" s="1135"/>
      <c r="GLF188" s="1135"/>
      <c r="GLG188" s="1135"/>
      <c r="GLH188" s="1135"/>
      <c r="GLI188" s="1135"/>
      <c r="GLJ188" s="1135"/>
      <c r="GLK188" s="1135"/>
      <c r="GLL188" s="1135"/>
      <c r="GLM188" s="1135"/>
      <c r="GLN188" s="1135"/>
      <c r="GLO188" s="1135"/>
      <c r="GLP188" s="1135"/>
      <c r="GLQ188" s="1135"/>
      <c r="GLR188" s="1135"/>
      <c r="GLS188" s="1135"/>
      <c r="GLT188" s="1135"/>
      <c r="GLU188" s="1135"/>
      <c r="GLV188" s="1135"/>
      <c r="GLW188" s="1135"/>
      <c r="GLX188" s="1135"/>
      <c r="GLY188" s="1135"/>
      <c r="GLZ188" s="1135"/>
      <c r="GMA188" s="1135"/>
      <c r="GMB188" s="1135"/>
      <c r="GMC188" s="1135"/>
      <c r="GMD188" s="1135"/>
      <c r="GME188" s="1135"/>
      <c r="GMF188" s="1135"/>
      <c r="GMG188" s="1135"/>
      <c r="GMH188" s="1135"/>
      <c r="GMI188" s="1135"/>
      <c r="GMJ188" s="1135"/>
      <c r="GMK188" s="1135"/>
      <c r="GML188" s="1135"/>
      <c r="GMM188" s="1135"/>
      <c r="GMN188" s="1135"/>
      <c r="GMO188" s="1135"/>
      <c r="GMP188" s="1135"/>
      <c r="GMQ188" s="1135"/>
      <c r="GMR188" s="1135"/>
      <c r="GMS188" s="1135"/>
      <c r="GMT188" s="1135"/>
      <c r="GMU188" s="1135"/>
      <c r="GMV188" s="1135"/>
      <c r="GMW188" s="1135"/>
      <c r="GMX188" s="1135"/>
      <c r="GMY188" s="1135"/>
      <c r="GMZ188" s="1135"/>
      <c r="GNA188" s="1135"/>
      <c r="GNB188" s="1135"/>
      <c r="GNC188" s="1135"/>
      <c r="GND188" s="1135"/>
      <c r="GNE188" s="1135"/>
      <c r="GNF188" s="1135"/>
      <c r="GNG188" s="1135"/>
      <c r="GNH188" s="1135"/>
      <c r="GNI188" s="1135"/>
      <c r="GNJ188" s="1135"/>
      <c r="GNK188" s="1135"/>
      <c r="GNL188" s="1135"/>
      <c r="GNM188" s="1135"/>
      <c r="GNN188" s="1135"/>
      <c r="GNO188" s="1135"/>
      <c r="GNP188" s="1135"/>
      <c r="GNQ188" s="1135"/>
      <c r="GNR188" s="1135"/>
      <c r="GNS188" s="1135"/>
      <c r="GNT188" s="1135"/>
      <c r="GNU188" s="1135"/>
      <c r="GNV188" s="1135"/>
      <c r="GNW188" s="1135"/>
      <c r="GNX188" s="1135"/>
      <c r="GNY188" s="1135"/>
      <c r="GNZ188" s="1135"/>
      <c r="GOA188" s="1135"/>
      <c r="GOB188" s="1135"/>
      <c r="GOC188" s="1135"/>
      <c r="GOD188" s="1135"/>
      <c r="GOE188" s="1135"/>
      <c r="GOF188" s="1135"/>
      <c r="GOG188" s="1135"/>
      <c r="GOH188" s="1135"/>
      <c r="GOI188" s="1135"/>
      <c r="GOJ188" s="1135"/>
      <c r="GOK188" s="1135"/>
      <c r="GOL188" s="1135"/>
      <c r="GOM188" s="1135"/>
      <c r="GON188" s="1135"/>
      <c r="GOO188" s="1135"/>
      <c r="GOP188" s="1135"/>
      <c r="GOQ188" s="1135"/>
      <c r="GOR188" s="1135"/>
      <c r="GOS188" s="1135"/>
      <c r="GOT188" s="1135"/>
      <c r="GOU188" s="1135"/>
      <c r="GOV188" s="1135"/>
      <c r="GOW188" s="1135"/>
      <c r="GOX188" s="1135"/>
      <c r="GOY188" s="1135"/>
      <c r="GOZ188" s="1135"/>
      <c r="GPA188" s="1135"/>
      <c r="GPB188" s="1135"/>
      <c r="GPC188" s="1135"/>
      <c r="GPD188" s="1135"/>
      <c r="GPE188" s="1135"/>
      <c r="GPF188" s="1135"/>
      <c r="GPG188" s="1135"/>
      <c r="GPH188" s="1135"/>
      <c r="GPI188" s="1135"/>
      <c r="GPJ188" s="1135"/>
      <c r="GPK188" s="1135"/>
      <c r="GPL188" s="1135"/>
      <c r="GPM188" s="1135"/>
      <c r="GPN188" s="1135"/>
      <c r="GPO188" s="1135"/>
      <c r="GPP188" s="1135"/>
      <c r="GPQ188" s="1135"/>
      <c r="GPR188" s="1135"/>
      <c r="GPS188" s="1135"/>
      <c r="GPT188" s="1135"/>
      <c r="GPU188" s="1135"/>
      <c r="GPV188" s="1135"/>
      <c r="GPW188" s="1135"/>
      <c r="GPX188" s="1135"/>
      <c r="GPY188" s="1135"/>
      <c r="GPZ188" s="1135"/>
      <c r="GQA188" s="1135"/>
      <c r="GQB188" s="1135"/>
      <c r="GQC188" s="1135"/>
      <c r="GQD188" s="1135"/>
      <c r="GQE188" s="1135"/>
      <c r="GQF188" s="1135"/>
      <c r="GQG188" s="1135"/>
      <c r="GQH188" s="1135"/>
      <c r="GQI188" s="1135"/>
      <c r="GQJ188" s="1135"/>
      <c r="GQK188" s="1135"/>
      <c r="GQL188" s="1135"/>
      <c r="GQM188" s="1135"/>
      <c r="GQN188" s="1135"/>
      <c r="GQO188" s="1135"/>
      <c r="GQP188" s="1135"/>
      <c r="GQQ188" s="1135"/>
      <c r="GQR188" s="1135"/>
      <c r="GQS188" s="1135"/>
      <c r="GQT188" s="1135"/>
      <c r="GQU188" s="1135"/>
      <c r="GQV188" s="1135"/>
      <c r="GQW188" s="1135"/>
      <c r="GQX188" s="1135"/>
      <c r="GQY188" s="1135"/>
      <c r="GQZ188" s="1135"/>
      <c r="GRA188" s="1135"/>
      <c r="GRB188" s="1135"/>
      <c r="GRC188" s="1135"/>
      <c r="GRD188" s="1135"/>
      <c r="GRE188" s="1135"/>
      <c r="GRF188" s="1135"/>
      <c r="GRG188" s="1135"/>
      <c r="GRH188" s="1135"/>
      <c r="GRI188" s="1135"/>
      <c r="GRJ188" s="1135"/>
      <c r="GRK188" s="1135"/>
      <c r="GRL188" s="1135"/>
      <c r="GRM188" s="1135"/>
      <c r="GRN188" s="1135"/>
      <c r="GRO188" s="1135"/>
      <c r="GRP188" s="1135"/>
      <c r="GRQ188" s="1135"/>
      <c r="GRR188" s="1135"/>
      <c r="GRS188" s="1135"/>
      <c r="GRT188" s="1135"/>
      <c r="GRU188" s="1135"/>
      <c r="GRV188" s="1135"/>
      <c r="GRW188" s="1135"/>
      <c r="GRX188" s="1135"/>
      <c r="GRY188" s="1135"/>
      <c r="GRZ188" s="1135"/>
      <c r="GSA188" s="1135"/>
      <c r="GSB188" s="1135"/>
      <c r="GSC188" s="1135"/>
      <c r="GSD188" s="1135"/>
      <c r="GSE188" s="1135"/>
      <c r="GSF188" s="1135"/>
      <c r="GSG188" s="1135"/>
      <c r="GSH188" s="1135"/>
      <c r="GSI188" s="1135"/>
      <c r="GSJ188" s="1135"/>
      <c r="GSK188" s="1135"/>
      <c r="GSL188" s="1135"/>
      <c r="GSM188" s="1135"/>
      <c r="GSN188" s="1135"/>
      <c r="GSO188" s="1135"/>
      <c r="GSP188" s="1135"/>
      <c r="GSQ188" s="1135"/>
      <c r="GSR188" s="1135"/>
      <c r="GSS188" s="1135"/>
      <c r="GST188" s="1135"/>
      <c r="GSU188" s="1135"/>
      <c r="GSV188" s="1135"/>
      <c r="GSW188" s="1135"/>
      <c r="GSX188" s="1135"/>
      <c r="GSY188" s="1135"/>
      <c r="GSZ188" s="1135"/>
      <c r="GTA188" s="1135"/>
      <c r="GTB188" s="1135"/>
      <c r="GTC188" s="1135"/>
      <c r="GTD188" s="1135"/>
      <c r="GTE188" s="1135"/>
      <c r="GTF188" s="1135"/>
      <c r="GTG188" s="1135"/>
      <c r="GTH188" s="1135"/>
      <c r="GTI188" s="1135"/>
      <c r="GTJ188" s="1135"/>
      <c r="GTK188" s="1135"/>
      <c r="GTL188" s="1135"/>
      <c r="GTM188" s="1135"/>
      <c r="GTN188" s="1135"/>
      <c r="GTO188" s="1135"/>
      <c r="GTP188" s="1135"/>
      <c r="GTQ188" s="1135"/>
      <c r="GTR188" s="1135"/>
      <c r="GTS188" s="1135"/>
      <c r="GTT188" s="1135"/>
      <c r="GTU188" s="1135"/>
      <c r="GTV188" s="1135"/>
      <c r="GTW188" s="1135"/>
      <c r="GTX188" s="1135"/>
      <c r="GTY188" s="1135"/>
      <c r="GTZ188" s="1135"/>
      <c r="GUA188" s="1135"/>
      <c r="GUB188" s="1135"/>
      <c r="GUC188" s="1135"/>
      <c r="GUD188" s="1135"/>
      <c r="GUE188" s="1135"/>
      <c r="GUF188" s="1135"/>
      <c r="GUG188" s="1135"/>
      <c r="GUH188" s="1135"/>
      <c r="GUI188" s="1135"/>
      <c r="GUJ188" s="1135"/>
      <c r="GUK188" s="1135"/>
      <c r="GUL188" s="1135"/>
      <c r="GUM188" s="1135"/>
      <c r="GUN188" s="1135"/>
      <c r="GUO188" s="1135"/>
      <c r="GUP188" s="1135"/>
      <c r="GUQ188" s="1135"/>
      <c r="GUR188" s="1135"/>
      <c r="GUS188" s="1135"/>
      <c r="GUT188" s="1135"/>
      <c r="GUU188" s="1135"/>
      <c r="GUV188" s="1135"/>
      <c r="GUW188" s="1135"/>
      <c r="GUX188" s="1135"/>
      <c r="GUY188" s="1135"/>
      <c r="GUZ188" s="1135"/>
      <c r="GVA188" s="1135"/>
      <c r="GVB188" s="1135"/>
      <c r="GVC188" s="1135"/>
      <c r="GVD188" s="1135"/>
      <c r="GVE188" s="1135"/>
      <c r="GVF188" s="1135"/>
      <c r="GVG188" s="1135"/>
      <c r="GVH188" s="1135"/>
      <c r="GVI188" s="1135"/>
      <c r="GVJ188" s="1135"/>
      <c r="GVK188" s="1135"/>
      <c r="GVL188" s="1135"/>
      <c r="GVM188" s="1135"/>
      <c r="GVN188" s="1135"/>
      <c r="GVO188" s="1135"/>
      <c r="GVP188" s="1135"/>
      <c r="GVQ188" s="1135"/>
      <c r="GVR188" s="1135"/>
      <c r="GVS188" s="1135"/>
      <c r="GVT188" s="1135"/>
      <c r="GVU188" s="1135"/>
      <c r="GVV188" s="1135"/>
      <c r="GVW188" s="1135"/>
      <c r="GVX188" s="1135"/>
      <c r="GVY188" s="1135"/>
      <c r="GVZ188" s="1135"/>
      <c r="GWA188" s="1135"/>
      <c r="GWB188" s="1135"/>
      <c r="GWC188" s="1135"/>
      <c r="GWD188" s="1135"/>
      <c r="GWE188" s="1135"/>
      <c r="GWF188" s="1135"/>
      <c r="GWG188" s="1135"/>
      <c r="GWH188" s="1135"/>
      <c r="GWI188" s="1135"/>
      <c r="GWJ188" s="1135"/>
      <c r="GWK188" s="1135"/>
      <c r="GWL188" s="1135"/>
      <c r="GWM188" s="1135"/>
      <c r="GWN188" s="1135"/>
      <c r="GWO188" s="1135"/>
      <c r="GWP188" s="1135"/>
      <c r="GWQ188" s="1135"/>
      <c r="GWR188" s="1135"/>
      <c r="GWS188" s="1135"/>
      <c r="GWT188" s="1135"/>
      <c r="GWU188" s="1135"/>
      <c r="GWV188" s="1135"/>
      <c r="GWW188" s="1135"/>
      <c r="GWX188" s="1135"/>
      <c r="GWY188" s="1135"/>
      <c r="GWZ188" s="1135"/>
      <c r="GXA188" s="1135"/>
      <c r="GXB188" s="1135"/>
      <c r="GXC188" s="1135"/>
      <c r="GXD188" s="1135"/>
      <c r="GXE188" s="1135"/>
      <c r="GXF188" s="1135"/>
      <c r="GXG188" s="1135"/>
      <c r="GXH188" s="1135"/>
      <c r="GXI188" s="1135"/>
      <c r="GXJ188" s="1135"/>
      <c r="GXK188" s="1135"/>
      <c r="GXL188" s="1135"/>
      <c r="GXM188" s="1135"/>
      <c r="GXN188" s="1135"/>
      <c r="GXO188" s="1135"/>
      <c r="GXP188" s="1135"/>
      <c r="GXQ188" s="1135"/>
      <c r="GXR188" s="1135"/>
      <c r="GXS188" s="1135"/>
      <c r="GXT188" s="1135"/>
      <c r="GXU188" s="1135"/>
      <c r="GXV188" s="1135"/>
      <c r="GXW188" s="1135"/>
      <c r="GXX188" s="1135"/>
      <c r="GXY188" s="1135"/>
      <c r="GXZ188" s="1135"/>
      <c r="GYA188" s="1135"/>
      <c r="GYB188" s="1135"/>
      <c r="GYC188" s="1135"/>
      <c r="GYD188" s="1135"/>
      <c r="GYE188" s="1135"/>
      <c r="GYF188" s="1135"/>
      <c r="GYG188" s="1135"/>
      <c r="GYH188" s="1135"/>
      <c r="GYI188" s="1135"/>
      <c r="GYJ188" s="1135"/>
      <c r="GYK188" s="1135"/>
      <c r="GYL188" s="1135"/>
      <c r="GYM188" s="1135"/>
      <c r="GYN188" s="1135"/>
      <c r="GYO188" s="1135"/>
      <c r="GYP188" s="1135"/>
      <c r="GYQ188" s="1135"/>
      <c r="GYR188" s="1135"/>
      <c r="GYS188" s="1135"/>
      <c r="GYT188" s="1135"/>
      <c r="GYU188" s="1135"/>
      <c r="GYV188" s="1135"/>
      <c r="GYW188" s="1135"/>
      <c r="GYX188" s="1135"/>
      <c r="GYY188" s="1135"/>
      <c r="GYZ188" s="1135"/>
      <c r="GZA188" s="1135"/>
      <c r="GZB188" s="1135"/>
      <c r="GZC188" s="1135"/>
      <c r="GZD188" s="1135"/>
      <c r="GZE188" s="1135"/>
      <c r="GZF188" s="1135"/>
      <c r="GZG188" s="1135"/>
      <c r="GZH188" s="1135"/>
      <c r="GZI188" s="1135"/>
      <c r="GZJ188" s="1135"/>
      <c r="GZK188" s="1135"/>
      <c r="GZL188" s="1135"/>
      <c r="GZM188" s="1135"/>
      <c r="GZN188" s="1135"/>
      <c r="GZO188" s="1135"/>
      <c r="GZP188" s="1135"/>
      <c r="GZQ188" s="1135"/>
      <c r="GZR188" s="1135"/>
      <c r="GZS188" s="1135"/>
      <c r="GZT188" s="1135"/>
      <c r="GZU188" s="1135"/>
      <c r="GZV188" s="1135"/>
      <c r="GZW188" s="1135"/>
      <c r="GZX188" s="1135"/>
      <c r="GZY188" s="1135"/>
      <c r="GZZ188" s="1135"/>
      <c r="HAA188" s="1135"/>
      <c r="HAB188" s="1135"/>
      <c r="HAC188" s="1135"/>
      <c r="HAD188" s="1135"/>
      <c r="HAE188" s="1135"/>
      <c r="HAF188" s="1135"/>
      <c r="HAG188" s="1135"/>
      <c r="HAH188" s="1135"/>
      <c r="HAI188" s="1135"/>
      <c r="HAJ188" s="1135"/>
      <c r="HAK188" s="1135"/>
      <c r="HAL188" s="1135"/>
      <c r="HAM188" s="1135"/>
      <c r="HAN188" s="1135"/>
      <c r="HAO188" s="1135"/>
      <c r="HAP188" s="1135"/>
      <c r="HAQ188" s="1135"/>
      <c r="HAR188" s="1135"/>
      <c r="HAS188" s="1135"/>
      <c r="HAT188" s="1135"/>
      <c r="HAU188" s="1135"/>
      <c r="HAV188" s="1135"/>
      <c r="HAW188" s="1135"/>
      <c r="HAX188" s="1135"/>
      <c r="HAY188" s="1135"/>
      <c r="HAZ188" s="1135"/>
      <c r="HBA188" s="1135"/>
      <c r="HBB188" s="1135"/>
      <c r="HBC188" s="1135"/>
      <c r="HBD188" s="1135"/>
      <c r="HBE188" s="1135"/>
      <c r="HBF188" s="1135"/>
      <c r="HBG188" s="1135"/>
      <c r="HBH188" s="1135"/>
      <c r="HBI188" s="1135"/>
      <c r="HBJ188" s="1135"/>
      <c r="HBK188" s="1135"/>
      <c r="HBL188" s="1135"/>
      <c r="HBM188" s="1135"/>
      <c r="HBN188" s="1135"/>
      <c r="HBO188" s="1135"/>
      <c r="HBP188" s="1135"/>
      <c r="HBQ188" s="1135"/>
      <c r="HBR188" s="1135"/>
      <c r="HBS188" s="1135"/>
      <c r="HBT188" s="1135"/>
      <c r="HBU188" s="1135"/>
      <c r="HBV188" s="1135"/>
      <c r="HBW188" s="1135"/>
      <c r="HBX188" s="1135"/>
      <c r="HBY188" s="1135"/>
      <c r="HBZ188" s="1135"/>
      <c r="HCA188" s="1135"/>
      <c r="HCB188" s="1135"/>
      <c r="HCC188" s="1135"/>
      <c r="HCD188" s="1135"/>
      <c r="HCE188" s="1135"/>
      <c r="HCF188" s="1135"/>
      <c r="HCG188" s="1135"/>
      <c r="HCH188" s="1135"/>
      <c r="HCI188" s="1135"/>
      <c r="HCJ188" s="1135"/>
      <c r="HCK188" s="1135"/>
      <c r="HCL188" s="1135"/>
      <c r="HCM188" s="1135"/>
      <c r="HCN188" s="1135"/>
      <c r="HCO188" s="1135"/>
      <c r="HCP188" s="1135"/>
      <c r="HCQ188" s="1135"/>
      <c r="HCR188" s="1135"/>
      <c r="HCS188" s="1135"/>
      <c r="HCT188" s="1135"/>
      <c r="HCU188" s="1135"/>
      <c r="HCV188" s="1135"/>
      <c r="HCW188" s="1135"/>
      <c r="HCX188" s="1135"/>
      <c r="HCY188" s="1135"/>
      <c r="HCZ188" s="1135"/>
      <c r="HDA188" s="1135"/>
      <c r="HDB188" s="1135"/>
      <c r="HDC188" s="1135"/>
      <c r="HDD188" s="1135"/>
      <c r="HDE188" s="1135"/>
      <c r="HDF188" s="1135"/>
      <c r="HDG188" s="1135"/>
      <c r="HDH188" s="1135"/>
      <c r="HDI188" s="1135"/>
      <c r="HDJ188" s="1135"/>
      <c r="HDK188" s="1135"/>
      <c r="HDL188" s="1135"/>
      <c r="HDM188" s="1135"/>
      <c r="HDN188" s="1135"/>
      <c r="HDO188" s="1135"/>
      <c r="HDP188" s="1135"/>
      <c r="HDQ188" s="1135"/>
      <c r="HDR188" s="1135"/>
      <c r="HDS188" s="1135"/>
      <c r="HDT188" s="1135"/>
      <c r="HDU188" s="1135"/>
      <c r="HDV188" s="1135"/>
      <c r="HDW188" s="1135"/>
      <c r="HDX188" s="1135"/>
      <c r="HDY188" s="1135"/>
      <c r="HDZ188" s="1135"/>
      <c r="HEA188" s="1135"/>
      <c r="HEB188" s="1135"/>
      <c r="HEC188" s="1135"/>
      <c r="HED188" s="1135"/>
      <c r="HEE188" s="1135"/>
      <c r="HEF188" s="1135"/>
      <c r="HEG188" s="1135"/>
      <c r="HEH188" s="1135"/>
      <c r="HEI188" s="1135"/>
      <c r="HEJ188" s="1135"/>
      <c r="HEK188" s="1135"/>
      <c r="HEL188" s="1135"/>
      <c r="HEM188" s="1135"/>
      <c r="HEN188" s="1135"/>
      <c r="HEO188" s="1135"/>
      <c r="HEP188" s="1135"/>
      <c r="HEQ188" s="1135"/>
      <c r="HER188" s="1135"/>
      <c r="HES188" s="1135"/>
      <c r="HET188" s="1135"/>
      <c r="HEU188" s="1135"/>
      <c r="HEV188" s="1135"/>
      <c r="HEW188" s="1135"/>
      <c r="HEX188" s="1135"/>
      <c r="HEY188" s="1135"/>
      <c r="HEZ188" s="1135"/>
      <c r="HFA188" s="1135"/>
      <c r="HFB188" s="1135"/>
      <c r="HFC188" s="1135"/>
      <c r="HFD188" s="1135"/>
      <c r="HFE188" s="1135"/>
      <c r="HFF188" s="1135"/>
      <c r="HFG188" s="1135"/>
      <c r="HFH188" s="1135"/>
      <c r="HFI188" s="1135"/>
      <c r="HFJ188" s="1135"/>
      <c r="HFK188" s="1135"/>
      <c r="HFL188" s="1135"/>
      <c r="HFM188" s="1135"/>
      <c r="HFN188" s="1135"/>
      <c r="HFO188" s="1135"/>
      <c r="HFP188" s="1135"/>
      <c r="HFQ188" s="1135"/>
      <c r="HFR188" s="1135"/>
      <c r="HFS188" s="1135"/>
      <c r="HFT188" s="1135"/>
      <c r="HFU188" s="1135"/>
      <c r="HFV188" s="1135"/>
      <c r="HFW188" s="1135"/>
      <c r="HFX188" s="1135"/>
      <c r="HFY188" s="1135"/>
      <c r="HFZ188" s="1135"/>
      <c r="HGA188" s="1135"/>
      <c r="HGB188" s="1135"/>
      <c r="HGC188" s="1135"/>
      <c r="HGD188" s="1135"/>
      <c r="HGE188" s="1135"/>
      <c r="HGF188" s="1135"/>
      <c r="HGG188" s="1135"/>
      <c r="HGH188" s="1135"/>
      <c r="HGI188" s="1135"/>
      <c r="HGJ188" s="1135"/>
      <c r="HGK188" s="1135"/>
      <c r="HGL188" s="1135"/>
      <c r="HGM188" s="1135"/>
      <c r="HGN188" s="1135"/>
      <c r="HGO188" s="1135"/>
      <c r="HGP188" s="1135"/>
      <c r="HGQ188" s="1135"/>
      <c r="HGR188" s="1135"/>
      <c r="HGS188" s="1135"/>
      <c r="HGT188" s="1135"/>
      <c r="HGU188" s="1135"/>
      <c r="HGV188" s="1135"/>
      <c r="HGW188" s="1135"/>
      <c r="HGX188" s="1135"/>
      <c r="HGY188" s="1135"/>
      <c r="HGZ188" s="1135"/>
      <c r="HHA188" s="1135"/>
      <c r="HHB188" s="1135"/>
      <c r="HHC188" s="1135"/>
      <c r="HHD188" s="1135"/>
      <c r="HHE188" s="1135"/>
      <c r="HHF188" s="1135"/>
      <c r="HHG188" s="1135"/>
      <c r="HHH188" s="1135"/>
      <c r="HHI188" s="1135"/>
      <c r="HHJ188" s="1135"/>
      <c r="HHK188" s="1135"/>
      <c r="HHL188" s="1135"/>
      <c r="HHM188" s="1135"/>
      <c r="HHN188" s="1135"/>
      <c r="HHO188" s="1135"/>
      <c r="HHP188" s="1135"/>
      <c r="HHQ188" s="1135"/>
      <c r="HHR188" s="1135"/>
      <c r="HHS188" s="1135"/>
      <c r="HHT188" s="1135"/>
      <c r="HHU188" s="1135"/>
      <c r="HHV188" s="1135"/>
      <c r="HHW188" s="1135"/>
      <c r="HHX188" s="1135"/>
      <c r="HHY188" s="1135"/>
      <c r="HHZ188" s="1135"/>
      <c r="HIA188" s="1135"/>
      <c r="HIB188" s="1135"/>
      <c r="HIC188" s="1135"/>
      <c r="HID188" s="1135"/>
      <c r="HIE188" s="1135"/>
      <c r="HIF188" s="1135"/>
      <c r="HIG188" s="1135"/>
      <c r="HIH188" s="1135"/>
      <c r="HII188" s="1135"/>
      <c r="HIJ188" s="1135"/>
      <c r="HIK188" s="1135"/>
      <c r="HIL188" s="1135"/>
      <c r="HIM188" s="1135"/>
      <c r="HIN188" s="1135"/>
      <c r="HIO188" s="1135"/>
      <c r="HIP188" s="1135"/>
      <c r="HIQ188" s="1135"/>
      <c r="HIR188" s="1135"/>
      <c r="HIS188" s="1135"/>
      <c r="HIT188" s="1135"/>
      <c r="HIU188" s="1135"/>
      <c r="HIV188" s="1135"/>
      <c r="HIW188" s="1135"/>
      <c r="HIX188" s="1135"/>
      <c r="HIY188" s="1135"/>
      <c r="HIZ188" s="1135"/>
      <c r="HJA188" s="1135"/>
      <c r="HJB188" s="1135"/>
      <c r="HJC188" s="1135"/>
      <c r="HJD188" s="1135"/>
      <c r="HJE188" s="1135"/>
      <c r="HJF188" s="1135"/>
      <c r="HJG188" s="1135"/>
      <c r="HJH188" s="1135"/>
      <c r="HJI188" s="1135"/>
      <c r="HJJ188" s="1135"/>
      <c r="HJK188" s="1135"/>
      <c r="HJL188" s="1135"/>
      <c r="HJM188" s="1135"/>
      <c r="HJN188" s="1135"/>
      <c r="HJO188" s="1135"/>
      <c r="HJP188" s="1135"/>
      <c r="HJQ188" s="1135"/>
      <c r="HJR188" s="1135"/>
      <c r="HJS188" s="1135"/>
      <c r="HJT188" s="1135"/>
      <c r="HJU188" s="1135"/>
      <c r="HJV188" s="1135"/>
      <c r="HJW188" s="1135"/>
      <c r="HJX188" s="1135"/>
      <c r="HJY188" s="1135"/>
      <c r="HJZ188" s="1135"/>
      <c r="HKA188" s="1135"/>
      <c r="HKB188" s="1135"/>
      <c r="HKC188" s="1135"/>
      <c r="HKD188" s="1135"/>
      <c r="HKE188" s="1135"/>
      <c r="HKF188" s="1135"/>
      <c r="HKG188" s="1135"/>
      <c r="HKH188" s="1135"/>
      <c r="HKI188" s="1135"/>
      <c r="HKJ188" s="1135"/>
      <c r="HKK188" s="1135"/>
      <c r="HKL188" s="1135"/>
      <c r="HKM188" s="1135"/>
      <c r="HKN188" s="1135"/>
      <c r="HKO188" s="1135"/>
      <c r="HKP188" s="1135"/>
      <c r="HKQ188" s="1135"/>
      <c r="HKR188" s="1135"/>
      <c r="HKS188" s="1135"/>
      <c r="HKT188" s="1135"/>
      <c r="HKU188" s="1135"/>
      <c r="HKV188" s="1135"/>
      <c r="HKW188" s="1135"/>
      <c r="HKX188" s="1135"/>
      <c r="HKY188" s="1135"/>
      <c r="HKZ188" s="1135"/>
      <c r="HLA188" s="1135"/>
      <c r="HLB188" s="1135"/>
      <c r="HLC188" s="1135"/>
      <c r="HLD188" s="1135"/>
      <c r="HLE188" s="1135"/>
      <c r="HLF188" s="1135"/>
      <c r="HLG188" s="1135"/>
      <c r="HLH188" s="1135"/>
      <c r="HLI188" s="1135"/>
      <c r="HLJ188" s="1135"/>
      <c r="HLK188" s="1135"/>
      <c r="HLL188" s="1135"/>
      <c r="HLM188" s="1135"/>
      <c r="HLN188" s="1135"/>
      <c r="HLO188" s="1135"/>
      <c r="HLP188" s="1135"/>
      <c r="HLQ188" s="1135"/>
      <c r="HLR188" s="1135"/>
      <c r="HLS188" s="1135"/>
      <c r="HLT188" s="1135"/>
      <c r="HLU188" s="1135"/>
      <c r="HLV188" s="1135"/>
      <c r="HLW188" s="1135"/>
      <c r="HLX188" s="1135"/>
      <c r="HLY188" s="1135"/>
      <c r="HLZ188" s="1135"/>
      <c r="HMA188" s="1135"/>
      <c r="HMB188" s="1135"/>
      <c r="HMC188" s="1135"/>
      <c r="HMD188" s="1135"/>
      <c r="HME188" s="1135"/>
      <c r="HMF188" s="1135"/>
      <c r="HMG188" s="1135"/>
      <c r="HMH188" s="1135"/>
      <c r="HMI188" s="1135"/>
      <c r="HMJ188" s="1135"/>
      <c r="HMK188" s="1135"/>
      <c r="HML188" s="1135"/>
      <c r="HMM188" s="1135"/>
      <c r="HMN188" s="1135"/>
      <c r="HMO188" s="1135"/>
      <c r="HMP188" s="1135"/>
      <c r="HMQ188" s="1135"/>
      <c r="HMR188" s="1135"/>
      <c r="HMS188" s="1135"/>
      <c r="HMT188" s="1135"/>
      <c r="HMU188" s="1135"/>
      <c r="HMV188" s="1135"/>
      <c r="HMW188" s="1135"/>
      <c r="HMX188" s="1135"/>
      <c r="HMY188" s="1135"/>
      <c r="HMZ188" s="1135"/>
      <c r="HNA188" s="1135"/>
      <c r="HNB188" s="1135"/>
      <c r="HNC188" s="1135"/>
      <c r="HND188" s="1135"/>
      <c r="HNE188" s="1135"/>
      <c r="HNF188" s="1135"/>
      <c r="HNG188" s="1135"/>
      <c r="HNH188" s="1135"/>
      <c r="HNI188" s="1135"/>
      <c r="HNJ188" s="1135"/>
      <c r="HNK188" s="1135"/>
      <c r="HNL188" s="1135"/>
      <c r="HNM188" s="1135"/>
      <c r="HNN188" s="1135"/>
      <c r="HNO188" s="1135"/>
      <c r="HNP188" s="1135"/>
      <c r="HNQ188" s="1135"/>
      <c r="HNR188" s="1135"/>
      <c r="HNS188" s="1135"/>
      <c r="HNT188" s="1135"/>
      <c r="HNU188" s="1135"/>
      <c r="HNV188" s="1135"/>
      <c r="HNW188" s="1135"/>
      <c r="HNX188" s="1135"/>
      <c r="HNY188" s="1135"/>
      <c r="HNZ188" s="1135"/>
      <c r="HOA188" s="1135"/>
      <c r="HOB188" s="1135"/>
      <c r="HOC188" s="1135"/>
      <c r="HOD188" s="1135"/>
      <c r="HOE188" s="1135"/>
      <c r="HOF188" s="1135"/>
      <c r="HOG188" s="1135"/>
      <c r="HOH188" s="1135"/>
      <c r="HOI188" s="1135"/>
      <c r="HOJ188" s="1135"/>
      <c r="HOK188" s="1135"/>
      <c r="HOL188" s="1135"/>
      <c r="HOM188" s="1135"/>
      <c r="HON188" s="1135"/>
      <c r="HOO188" s="1135"/>
      <c r="HOP188" s="1135"/>
      <c r="HOQ188" s="1135"/>
      <c r="HOR188" s="1135"/>
      <c r="HOS188" s="1135"/>
      <c r="HOT188" s="1135"/>
      <c r="HOU188" s="1135"/>
      <c r="HOV188" s="1135"/>
      <c r="HOW188" s="1135"/>
      <c r="HOX188" s="1135"/>
      <c r="HOY188" s="1135"/>
      <c r="HOZ188" s="1135"/>
      <c r="HPA188" s="1135"/>
      <c r="HPB188" s="1135"/>
      <c r="HPC188" s="1135"/>
      <c r="HPD188" s="1135"/>
      <c r="HPE188" s="1135"/>
      <c r="HPF188" s="1135"/>
      <c r="HPG188" s="1135"/>
      <c r="HPH188" s="1135"/>
      <c r="HPI188" s="1135"/>
      <c r="HPJ188" s="1135"/>
      <c r="HPK188" s="1135"/>
      <c r="HPL188" s="1135"/>
      <c r="HPM188" s="1135"/>
      <c r="HPN188" s="1135"/>
      <c r="HPO188" s="1135"/>
      <c r="HPP188" s="1135"/>
      <c r="HPQ188" s="1135"/>
      <c r="HPR188" s="1135"/>
      <c r="HPS188" s="1135"/>
      <c r="HPT188" s="1135"/>
      <c r="HPU188" s="1135"/>
      <c r="HPV188" s="1135"/>
      <c r="HPW188" s="1135"/>
      <c r="HPX188" s="1135"/>
      <c r="HPY188" s="1135"/>
      <c r="HPZ188" s="1135"/>
      <c r="HQA188" s="1135"/>
      <c r="HQB188" s="1135"/>
      <c r="HQC188" s="1135"/>
      <c r="HQD188" s="1135"/>
      <c r="HQE188" s="1135"/>
      <c r="HQF188" s="1135"/>
      <c r="HQG188" s="1135"/>
      <c r="HQH188" s="1135"/>
      <c r="HQI188" s="1135"/>
      <c r="HQJ188" s="1135"/>
      <c r="HQK188" s="1135"/>
      <c r="HQL188" s="1135"/>
      <c r="HQM188" s="1135"/>
      <c r="HQN188" s="1135"/>
      <c r="HQO188" s="1135"/>
      <c r="HQP188" s="1135"/>
      <c r="HQQ188" s="1135"/>
      <c r="HQR188" s="1135"/>
      <c r="HQS188" s="1135"/>
      <c r="HQT188" s="1135"/>
      <c r="HQU188" s="1135"/>
      <c r="HQV188" s="1135"/>
      <c r="HQW188" s="1135"/>
      <c r="HQX188" s="1135"/>
      <c r="HQY188" s="1135"/>
      <c r="HQZ188" s="1135"/>
      <c r="HRA188" s="1135"/>
      <c r="HRB188" s="1135"/>
      <c r="HRC188" s="1135"/>
      <c r="HRD188" s="1135"/>
      <c r="HRE188" s="1135"/>
      <c r="HRF188" s="1135"/>
      <c r="HRG188" s="1135"/>
      <c r="HRH188" s="1135"/>
      <c r="HRI188" s="1135"/>
      <c r="HRJ188" s="1135"/>
      <c r="HRK188" s="1135"/>
      <c r="HRL188" s="1135"/>
      <c r="HRM188" s="1135"/>
      <c r="HRN188" s="1135"/>
      <c r="HRO188" s="1135"/>
      <c r="HRP188" s="1135"/>
      <c r="HRQ188" s="1135"/>
      <c r="HRR188" s="1135"/>
      <c r="HRS188" s="1135"/>
      <c r="HRT188" s="1135"/>
      <c r="HRU188" s="1135"/>
      <c r="HRV188" s="1135"/>
      <c r="HRW188" s="1135"/>
      <c r="HRX188" s="1135"/>
      <c r="HRY188" s="1135"/>
      <c r="HRZ188" s="1135"/>
      <c r="HSA188" s="1135"/>
      <c r="HSB188" s="1135"/>
      <c r="HSC188" s="1135"/>
      <c r="HSD188" s="1135"/>
      <c r="HSE188" s="1135"/>
      <c r="HSF188" s="1135"/>
      <c r="HSG188" s="1135"/>
      <c r="HSH188" s="1135"/>
      <c r="HSI188" s="1135"/>
      <c r="HSJ188" s="1135"/>
      <c r="HSK188" s="1135"/>
      <c r="HSL188" s="1135"/>
      <c r="HSM188" s="1135"/>
      <c r="HSN188" s="1135"/>
      <c r="HSO188" s="1135"/>
      <c r="HSP188" s="1135"/>
      <c r="HSQ188" s="1135"/>
      <c r="HSR188" s="1135"/>
      <c r="HSS188" s="1135"/>
      <c r="HST188" s="1135"/>
      <c r="HSU188" s="1135"/>
      <c r="HSV188" s="1135"/>
      <c r="HSW188" s="1135"/>
      <c r="HSX188" s="1135"/>
      <c r="HSY188" s="1135"/>
      <c r="HSZ188" s="1135"/>
      <c r="HTA188" s="1135"/>
      <c r="HTB188" s="1135"/>
      <c r="HTC188" s="1135"/>
      <c r="HTD188" s="1135"/>
      <c r="HTE188" s="1135"/>
      <c r="HTF188" s="1135"/>
      <c r="HTG188" s="1135"/>
      <c r="HTH188" s="1135"/>
      <c r="HTI188" s="1135"/>
      <c r="HTJ188" s="1135"/>
      <c r="HTK188" s="1135"/>
      <c r="HTL188" s="1135"/>
      <c r="HTM188" s="1135"/>
      <c r="HTN188" s="1135"/>
      <c r="HTO188" s="1135"/>
      <c r="HTP188" s="1135"/>
      <c r="HTQ188" s="1135"/>
      <c r="HTR188" s="1135"/>
      <c r="HTS188" s="1135"/>
      <c r="HTT188" s="1135"/>
      <c r="HTU188" s="1135"/>
      <c r="HTV188" s="1135"/>
      <c r="HTW188" s="1135"/>
      <c r="HTX188" s="1135"/>
      <c r="HTY188" s="1135"/>
      <c r="HTZ188" s="1135"/>
      <c r="HUA188" s="1135"/>
      <c r="HUB188" s="1135"/>
      <c r="HUC188" s="1135"/>
      <c r="HUD188" s="1135"/>
      <c r="HUE188" s="1135"/>
      <c r="HUF188" s="1135"/>
      <c r="HUG188" s="1135"/>
      <c r="HUH188" s="1135"/>
      <c r="HUI188" s="1135"/>
      <c r="HUJ188" s="1135"/>
      <c r="HUK188" s="1135"/>
      <c r="HUL188" s="1135"/>
      <c r="HUM188" s="1135"/>
      <c r="HUN188" s="1135"/>
      <c r="HUO188" s="1135"/>
      <c r="HUP188" s="1135"/>
      <c r="HUQ188" s="1135"/>
      <c r="HUR188" s="1135"/>
      <c r="HUS188" s="1135"/>
      <c r="HUT188" s="1135"/>
      <c r="HUU188" s="1135"/>
      <c r="HUV188" s="1135"/>
      <c r="HUW188" s="1135"/>
      <c r="HUX188" s="1135"/>
      <c r="HUY188" s="1135"/>
      <c r="HUZ188" s="1135"/>
      <c r="HVA188" s="1135"/>
      <c r="HVB188" s="1135"/>
      <c r="HVC188" s="1135"/>
      <c r="HVD188" s="1135"/>
      <c r="HVE188" s="1135"/>
      <c r="HVF188" s="1135"/>
      <c r="HVG188" s="1135"/>
      <c r="HVH188" s="1135"/>
      <c r="HVI188" s="1135"/>
      <c r="HVJ188" s="1135"/>
      <c r="HVK188" s="1135"/>
      <c r="HVL188" s="1135"/>
      <c r="HVM188" s="1135"/>
      <c r="HVN188" s="1135"/>
      <c r="HVO188" s="1135"/>
      <c r="HVP188" s="1135"/>
      <c r="HVQ188" s="1135"/>
      <c r="HVR188" s="1135"/>
      <c r="HVS188" s="1135"/>
      <c r="HVT188" s="1135"/>
      <c r="HVU188" s="1135"/>
      <c r="HVV188" s="1135"/>
      <c r="HVW188" s="1135"/>
      <c r="HVX188" s="1135"/>
      <c r="HVY188" s="1135"/>
      <c r="HVZ188" s="1135"/>
      <c r="HWA188" s="1135"/>
      <c r="HWB188" s="1135"/>
      <c r="HWC188" s="1135"/>
      <c r="HWD188" s="1135"/>
      <c r="HWE188" s="1135"/>
      <c r="HWF188" s="1135"/>
      <c r="HWG188" s="1135"/>
      <c r="HWH188" s="1135"/>
      <c r="HWI188" s="1135"/>
      <c r="HWJ188" s="1135"/>
      <c r="HWK188" s="1135"/>
      <c r="HWL188" s="1135"/>
      <c r="HWM188" s="1135"/>
      <c r="HWN188" s="1135"/>
      <c r="HWO188" s="1135"/>
      <c r="HWP188" s="1135"/>
      <c r="HWQ188" s="1135"/>
      <c r="HWR188" s="1135"/>
      <c r="HWS188" s="1135"/>
      <c r="HWT188" s="1135"/>
      <c r="HWU188" s="1135"/>
      <c r="HWV188" s="1135"/>
      <c r="HWW188" s="1135"/>
      <c r="HWX188" s="1135"/>
      <c r="HWY188" s="1135"/>
      <c r="HWZ188" s="1135"/>
      <c r="HXA188" s="1135"/>
      <c r="HXB188" s="1135"/>
      <c r="HXC188" s="1135"/>
      <c r="HXD188" s="1135"/>
      <c r="HXE188" s="1135"/>
      <c r="HXF188" s="1135"/>
      <c r="HXG188" s="1135"/>
      <c r="HXH188" s="1135"/>
      <c r="HXI188" s="1135"/>
      <c r="HXJ188" s="1135"/>
      <c r="HXK188" s="1135"/>
      <c r="HXL188" s="1135"/>
      <c r="HXM188" s="1135"/>
      <c r="HXN188" s="1135"/>
      <c r="HXO188" s="1135"/>
      <c r="HXP188" s="1135"/>
      <c r="HXQ188" s="1135"/>
      <c r="HXR188" s="1135"/>
      <c r="HXS188" s="1135"/>
      <c r="HXT188" s="1135"/>
      <c r="HXU188" s="1135"/>
      <c r="HXV188" s="1135"/>
      <c r="HXW188" s="1135"/>
      <c r="HXX188" s="1135"/>
      <c r="HXY188" s="1135"/>
      <c r="HXZ188" s="1135"/>
      <c r="HYA188" s="1135"/>
      <c r="HYB188" s="1135"/>
      <c r="HYC188" s="1135"/>
      <c r="HYD188" s="1135"/>
      <c r="HYE188" s="1135"/>
      <c r="HYF188" s="1135"/>
      <c r="HYG188" s="1135"/>
      <c r="HYH188" s="1135"/>
      <c r="HYI188" s="1135"/>
      <c r="HYJ188" s="1135"/>
      <c r="HYK188" s="1135"/>
      <c r="HYL188" s="1135"/>
      <c r="HYM188" s="1135"/>
      <c r="HYN188" s="1135"/>
      <c r="HYO188" s="1135"/>
      <c r="HYP188" s="1135"/>
      <c r="HYQ188" s="1135"/>
      <c r="HYR188" s="1135"/>
      <c r="HYS188" s="1135"/>
      <c r="HYT188" s="1135"/>
      <c r="HYU188" s="1135"/>
      <c r="HYV188" s="1135"/>
      <c r="HYW188" s="1135"/>
      <c r="HYX188" s="1135"/>
      <c r="HYY188" s="1135"/>
      <c r="HYZ188" s="1135"/>
      <c r="HZA188" s="1135"/>
      <c r="HZB188" s="1135"/>
      <c r="HZC188" s="1135"/>
      <c r="HZD188" s="1135"/>
      <c r="HZE188" s="1135"/>
      <c r="HZF188" s="1135"/>
      <c r="HZG188" s="1135"/>
      <c r="HZH188" s="1135"/>
      <c r="HZI188" s="1135"/>
      <c r="HZJ188" s="1135"/>
      <c r="HZK188" s="1135"/>
      <c r="HZL188" s="1135"/>
      <c r="HZM188" s="1135"/>
      <c r="HZN188" s="1135"/>
      <c r="HZO188" s="1135"/>
      <c r="HZP188" s="1135"/>
      <c r="HZQ188" s="1135"/>
      <c r="HZR188" s="1135"/>
      <c r="HZS188" s="1135"/>
      <c r="HZT188" s="1135"/>
      <c r="HZU188" s="1135"/>
      <c r="HZV188" s="1135"/>
      <c r="HZW188" s="1135"/>
      <c r="HZX188" s="1135"/>
      <c r="HZY188" s="1135"/>
      <c r="HZZ188" s="1135"/>
      <c r="IAA188" s="1135"/>
      <c r="IAB188" s="1135"/>
      <c r="IAC188" s="1135"/>
      <c r="IAD188" s="1135"/>
      <c r="IAE188" s="1135"/>
      <c r="IAF188" s="1135"/>
      <c r="IAG188" s="1135"/>
      <c r="IAH188" s="1135"/>
      <c r="IAI188" s="1135"/>
      <c r="IAJ188" s="1135"/>
      <c r="IAK188" s="1135"/>
      <c r="IAL188" s="1135"/>
      <c r="IAM188" s="1135"/>
      <c r="IAN188" s="1135"/>
      <c r="IAO188" s="1135"/>
      <c r="IAP188" s="1135"/>
      <c r="IAQ188" s="1135"/>
      <c r="IAR188" s="1135"/>
      <c r="IAS188" s="1135"/>
      <c r="IAT188" s="1135"/>
      <c r="IAU188" s="1135"/>
      <c r="IAV188" s="1135"/>
      <c r="IAW188" s="1135"/>
      <c r="IAX188" s="1135"/>
      <c r="IAY188" s="1135"/>
      <c r="IAZ188" s="1135"/>
      <c r="IBA188" s="1135"/>
      <c r="IBB188" s="1135"/>
      <c r="IBC188" s="1135"/>
      <c r="IBD188" s="1135"/>
      <c r="IBE188" s="1135"/>
      <c r="IBF188" s="1135"/>
      <c r="IBG188" s="1135"/>
      <c r="IBH188" s="1135"/>
      <c r="IBI188" s="1135"/>
      <c r="IBJ188" s="1135"/>
      <c r="IBK188" s="1135"/>
      <c r="IBL188" s="1135"/>
      <c r="IBM188" s="1135"/>
      <c r="IBN188" s="1135"/>
      <c r="IBO188" s="1135"/>
      <c r="IBP188" s="1135"/>
      <c r="IBQ188" s="1135"/>
      <c r="IBR188" s="1135"/>
      <c r="IBS188" s="1135"/>
      <c r="IBT188" s="1135"/>
      <c r="IBU188" s="1135"/>
      <c r="IBV188" s="1135"/>
      <c r="IBW188" s="1135"/>
      <c r="IBX188" s="1135"/>
      <c r="IBY188" s="1135"/>
      <c r="IBZ188" s="1135"/>
      <c r="ICA188" s="1135"/>
      <c r="ICB188" s="1135"/>
      <c r="ICC188" s="1135"/>
      <c r="ICD188" s="1135"/>
      <c r="ICE188" s="1135"/>
      <c r="ICF188" s="1135"/>
      <c r="ICG188" s="1135"/>
      <c r="ICH188" s="1135"/>
      <c r="ICI188" s="1135"/>
      <c r="ICJ188" s="1135"/>
      <c r="ICK188" s="1135"/>
      <c r="ICL188" s="1135"/>
      <c r="ICM188" s="1135"/>
      <c r="ICN188" s="1135"/>
      <c r="ICO188" s="1135"/>
      <c r="ICP188" s="1135"/>
      <c r="ICQ188" s="1135"/>
      <c r="ICR188" s="1135"/>
      <c r="ICS188" s="1135"/>
      <c r="ICT188" s="1135"/>
      <c r="ICU188" s="1135"/>
      <c r="ICV188" s="1135"/>
      <c r="ICW188" s="1135"/>
      <c r="ICX188" s="1135"/>
      <c r="ICY188" s="1135"/>
      <c r="ICZ188" s="1135"/>
      <c r="IDA188" s="1135"/>
      <c r="IDB188" s="1135"/>
      <c r="IDC188" s="1135"/>
      <c r="IDD188" s="1135"/>
      <c r="IDE188" s="1135"/>
      <c r="IDF188" s="1135"/>
      <c r="IDG188" s="1135"/>
      <c r="IDH188" s="1135"/>
      <c r="IDI188" s="1135"/>
      <c r="IDJ188" s="1135"/>
      <c r="IDK188" s="1135"/>
      <c r="IDL188" s="1135"/>
      <c r="IDM188" s="1135"/>
      <c r="IDN188" s="1135"/>
      <c r="IDO188" s="1135"/>
      <c r="IDP188" s="1135"/>
      <c r="IDQ188" s="1135"/>
      <c r="IDR188" s="1135"/>
      <c r="IDS188" s="1135"/>
      <c r="IDT188" s="1135"/>
      <c r="IDU188" s="1135"/>
      <c r="IDV188" s="1135"/>
      <c r="IDW188" s="1135"/>
      <c r="IDX188" s="1135"/>
      <c r="IDY188" s="1135"/>
      <c r="IDZ188" s="1135"/>
      <c r="IEA188" s="1135"/>
      <c r="IEB188" s="1135"/>
      <c r="IEC188" s="1135"/>
      <c r="IED188" s="1135"/>
      <c r="IEE188" s="1135"/>
      <c r="IEF188" s="1135"/>
      <c r="IEG188" s="1135"/>
      <c r="IEH188" s="1135"/>
      <c r="IEI188" s="1135"/>
      <c r="IEJ188" s="1135"/>
      <c r="IEK188" s="1135"/>
      <c r="IEL188" s="1135"/>
      <c r="IEM188" s="1135"/>
      <c r="IEN188" s="1135"/>
      <c r="IEO188" s="1135"/>
      <c r="IEP188" s="1135"/>
      <c r="IEQ188" s="1135"/>
      <c r="IER188" s="1135"/>
      <c r="IES188" s="1135"/>
      <c r="IET188" s="1135"/>
      <c r="IEU188" s="1135"/>
      <c r="IEV188" s="1135"/>
      <c r="IEW188" s="1135"/>
      <c r="IEX188" s="1135"/>
      <c r="IEY188" s="1135"/>
      <c r="IEZ188" s="1135"/>
      <c r="IFA188" s="1135"/>
      <c r="IFB188" s="1135"/>
      <c r="IFC188" s="1135"/>
      <c r="IFD188" s="1135"/>
      <c r="IFE188" s="1135"/>
      <c r="IFF188" s="1135"/>
      <c r="IFG188" s="1135"/>
      <c r="IFH188" s="1135"/>
      <c r="IFI188" s="1135"/>
      <c r="IFJ188" s="1135"/>
      <c r="IFK188" s="1135"/>
      <c r="IFL188" s="1135"/>
      <c r="IFM188" s="1135"/>
      <c r="IFN188" s="1135"/>
      <c r="IFO188" s="1135"/>
      <c r="IFP188" s="1135"/>
      <c r="IFQ188" s="1135"/>
      <c r="IFR188" s="1135"/>
      <c r="IFS188" s="1135"/>
      <c r="IFT188" s="1135"/>
      <c r="IFU188" s="1135"/>
      <c r="IFV188" s="1135"/>
      <c r="IFW188" s="1135"/>
      <c r="IFX188" s="1135"/>
      <c r="IFY188" s="1135"/>
      <c r="IFZ188" s="1135"/>
      <c r="IGA188" s="1135"/>
      <c r="IGB188" s="1135"/>
      <c r="IGC188" s="1135"/>
      <c r="IGD188" s="1135"/>
      <c r="IGE188" s="1135"/>
      <c r="IGF188" s="1135"/>
      <c r="IGG188" s="1135"/>
      <c r="IGH188" s="1135"/>
      <c r="IGI188" s="1135"/>
      <c r="IGJ188" s="1135"/>
      <c r="IGK188" s="1135"/>
      <c r="IGL188" s="1135"/>
      <c r="IGM188" s="1135"/>
      <c r="IGN188" s="1135"/>
      <c r="IGO188" s="1135"/>
      <c r="IGP188" s="1135"/>
      <c r="IGQ188" s="1135"/>
      <c r="IGR188" s="1135"/>
      <c r="IGS188" s="1135"/>
      <c r="IGT188" s="1135"/>
      <c r="IGU188" s="1135"/>
      <c r="IGV188" s="1135"/>
      <c r="IGW188" s="1135"/>
      <c r="IGX188" s="1135"/>
      <c r="IGY188" s="1135"/>
      <c r="IGZ188" s="1135"/>
      <c r="IHA188" s="1135"/>
      <c r="IHB188" s="1135"/>
      <c r="IHC188" s="1135"/>
      <c r="IHD188" s="1135"/>
      <c r="IHE188" s="1135"/>
      <c r="IHF188" s="1135"/>
      <c r="IHG188" s="1135"/>
      <c r="IHH188" s="1135"/>
      <c r="IHI188" s="1135"/>
      <c r="IHJ188" s="1135"/>
      <c r="IHK188" s="1135"/>
      <c r="IHL188" s="1135"/>
      <c r="IHM188" s="1135"/>
      <c r="IHN188" s="1135"/>
      <c r="IHO188" s="1135"/>
      <c r="IHP188" s="1135"/>
      <c r="IHQ188" s="1135"/>
      <c r="IHR188" s="1135"/>
      <c r="IHS188" s="1135"/>
      <c r="IHT188" s="1135"/>
      <c r="IHU188" s="1135"/>
      <c r="IHV188" s="1135"/>
      <c r="IHW188" s="1135"/>
      <c r="IHX188" s="1135"/>
      <c r="IHY188" s="1135"/>
      <c r="IHZ188" s="1135"/>
      <c r="IIA188" s="1135"/>
      <c r="IIB188" s="1135"/>
      <c r="IIC188" s="1135"/>
      <c r="IID188" s="1135"/>
      <c r="IIE188" s="1135"/>
      <c r="IIF188" s="1135"/>
      <c r="IIG188" s="1135"/>
      <c r="IIH188" s="1135"/>
      <c r="III188" s="1135"/>
      <c r="IIJ188" s="1135"/>
      <c r="IIK188" s="1135"/>
      <c r="IIL188" s="1135"/>
      <c r="IIM188" s="1135"/>
      <c r="IIN188" s="1135"/>
      <c r="IIO188" s="1135"/>
      <c r="IIP188" s="1135"/>
      <c r="IIQ188" s="1135"/>
      <c r="IIR188" s="1135"/>
      <c r="IIS188" s="1135"/>
      <c r="IIT188" s="1135"/>
      <c r="IIU188" s="1135"/>
      <c r="IIV188" s="1135"/>
      <c r="IIW188" s="1135"/>
      <c r="IIX188" s="1135"/>
      <c r="IIY188" s="1135"/>
      <c r="IIZ188" s="1135"/>
      <c r="IJA188" s="1135"/>
      <c r="IJB188" s="1135"/>
      <c r="IJC188" s="1135"/>
      <c r="IJD188" s="1135"/>
      <c r="IJE188" s="1135"/>
      <c r="IJF188" s="1135"/>
      <c r="IJG188" s="1135"/>
      <c r="IJH188" s="1135"/>
      <c r="IJI188" s="1135"/>
      <c r="IJJ188" s="1135"/>
      <c r="IJK188" s="1135"/>
      <c r="IJL188" s="1135"/>
      <c r="IJM188" s="1135"/>
      <c r="IJN188" s="1135"/>
      <c r="IJO188" s="1135"/>
      <c r="IJP188" s="1135"/>
      <c r="IJQ188" s="1135"/>
      <c r="IJR188" s="1135"/>
      <c r="IJS188" s="1135"/>
      <c r="IJT188" s="1135"/>
      <c r="IJU188" s="1135"/>
      <c r="IJV188" s="1135"/>
      <c r="IJW188" s="1135"/>
      <c r="IJX188" s="1135"/>
      <c r="IJY188" s="1135"/>
      <c r="IJZ188" s="1135"/>
      <c r="IKA188" s="1135"/>
      <c r="IKB188" s="1135"/>
      <c r="IKC188" s="1135"/>
      <c r="IKD188" s="1135"/>
      <c r="IKE188" s="1135"/>
      <c r="IKF188" s="1135"/>
      <c r="IKG188" s="1135"/>
      <c r="IKH188" s="1135"/>
      <c r="IKI188" s="1135"/>
      <c r="IKJ188" s="1135"/>
      <c r="IKK188" s="1135"/>
      <c r="IKL188" s="1135"/>
      <c r="IKM188" s="1135"/>
      <c r="IKN188" s="1135"/>
      <c r="IKO188" s="1135"/>
      <c r="IKP188" s="1135"/>
      <c r="IKQ188" s="1135"/>
      <c r="IKR188" s="1135"/>
      <c r="IKS188" s="1135"/>
      <c r="IKT188" s="1135"/>
      <c r="IKU188" s="1135"/>
      <c r="IKV188" s="1135"/>
      <c r="IKW188" s="1135"/>
      <c r="IKX188" s="1135"/>
      <c r="IKY188" s="1135"/>
      <c r="IKZ188" s="1135"/>
      <c r="ILA188" s="1135"/>
      <c r="ILB188" s="1135"/>
      <c r="ILC188" s="1135"/>
      <c r="ILD188" s="1135"/>
      <c r="ILE188" s="1135"/>
      <c r="ILF188" s="1135"/>
      <c r="ILG188" s="1135"/>
      <c r="ILH188" s="1135"/>
      <c r="ILI188" s="1135"/>
      <c r="ILJ188" s="1135"/>
      <c r="ILK188" s="1135"/>
      <c r="ILL188" s="1135"/>
      <c r="ILM188" s="1135"/>
      <c r="ILN188" s="1135"/>
      <c r="ILO188" s="1135"/>
      <c r="ILP188" s="1135"/>
      <c r="ILQ188" s="1135"/>
      <c r="ILR188" s="1135"/>
      <c r="ILS188" s="1135"/>
      <c r="ILT188" s="1135"/>
      <c r="ILU188" s="1135"/>
      <c r="ILV188" s="1135"/>
      <c r="ILW188" s="1135"/>
      <c r="ILX188" s="1135"/>
      <c r="ILY188" s="1135"/>
      <c r="ILZ188" s="1135"/>
      <c r="IMA188" s="1135"/>
      <c r="IMB188" s="1135"/>
      <c r="IMC188" s="1135"/>
      <c r="IMD188" s="1135"/>
      <c r="IME188" s="1135"/>
      <c r="IMF188" s="1135"/>
      <c r="IMG188" s="1135"/>
      <c r="IMH188" s="1135"/>
      <c r="IMI188" s="1135"/>
      <c r="IMJ188" s="1135"/>
      <c r="IMK188" s="1135"/>
      <c r="IML188" s="1135"/>
      <c r="IMM188" s="1135"/>
      <c r="IMN188" s="1135"/>
      <c r="IMO188" s="1135"/>
      <c r="IMP188" s="1135"/>
      <c r="IMQ188" s="1135"/>
      <c r="IMR188" s="1135"/>
      <c r="IMS188" s="1135"/>
      <c r="IMT188" s="1135"/>
      <c r="IMU188" s="1135"/>
      <c r="IMV188" s="1135"/>
      <c r="IMW188" s="1135"/>
      <c r="IMX188" s="1135"/>
      <c r="IMY188" s="1135"/>
      <c r="IMZ188" s="1135"/>
      <c r="INA188" s="1135"/>
      <c r="INB188" s="1135"/>
      <c r="INC188" s="1135"/>
      <c r="IND188" s="1135"/>
      <c r="INE188" s="1135"/>
      <c r="INF188" s="1135"/>
      <c r="ING188" s="1135"/>
      <c r="INH188" s="1135"/>
      <c r="INI188" s="1135"/>
      <c r="INJ188" s="1135"/>
      <c r="INK188" s="1135"/>
      <c r="INL188" s="1135"/>
      <c r="INM188" s="1135"/>
      <c r="INN188" s="1135"/>
      <c r="INO188" s="1135"/>
      <c r="INP188" s="1135"/>
      <c r="INQ188" s="1135"/>
      <c r="INR188" s="1135"/>
      <c r="INS188" s="1135"/>
      <c r="INT188" s="1135"/>
      <c r="INU188" s="1135"/>
      <c r="INV188" s="1135"/>
      <c r="INW188" s="1135"/>
      <c r="INX188" s="1135"/>
      <c r="INY188" s="1135"/>
      <c r="INZ188" s="1135"/>
      <c r="IOA188" s="1135"/>
      <c r="IOB188" s="1135"/>
      <c r="IOC188" s="1135"/>
      <c r="IOD188" s="1135"/>
      <c r="IOE188" s="1135"/>
      <c r="IOF188" s="1135"/>
      <c r="IOG188" s="1135"/>
      <c r="IOH188" s="1135"/>
      <c r="IOI188" s="1135"/>
      <c r="IOJ188" s="1135"/>
      <c r="IOK188" s="1135"/>
      <c r="IOL188" s="1135"/>
      <c r="IOM188" s="1135"/>
      <c r="ION188" s="1135"/>
      <c r="IOO188" s="1135"/>
      <c r="IOP188" s="1135"/>
      <c r="IOQ188" s="1135"/>
      <c r="IOR188" s="1135"/>
      <c r="IOS188" s="1135"/>
      <c r="IOT188" s="1135"/>
      <c r="IOU188" s="1135"/>
      <c r="IOV188" s="1135"/>
      <c r="IOW188" s="1135"/>
      <c r="IOX188" s="1135"/>
      <c r="IOY188" s="1135"/>
      <c r="IOZ188" s="1135"/>
      <c r="IPA188" s="1135"/>
      <c r="IPB188" s="1135"/>
      <c r="IPC188" s="1135"/>
      <c r="IPD188" s="1135"/>
      <c r="IPE188" s="1135"/>
      <c r="IPF188" s="1135"/>
      <c r="IPG188" s="1135"/>
      <c r="IPH188" s="1135"/>
      <c r="IPI188" s="1135"/>
      <c r="IPJ188" s="1135"/>
      <c r="IPK188" s="1135"/>
      <c r="IPL188" s="1135"/>
      <c r="IPM188" s="1135"/>
      <c r="IPN188" s="1135"/>
      <c r="IPO188" s="1135"/>
      <c r="IPP188" s="1135"/>
      <c r="IPQ188" s="1135"/>
      <c r="IPR188" s="1135"/>
      <c r="IPS188" s="1135"/>
      <c r="IPT188" s="1135"/>
      <c r="IPU188" s="1135"/>
      <c r="IPV188" s="1135"/>
      <c r="IPW188" s="1135"/>
      <c r="IPX188" s="1135"/>
      <c r="IPY188" s="1135"/>
      <c r="IPZ188" s="1135"/>
      <c r="IQA188" s="1135"/>
      <c r="IQB188" s="1135"/>
      <c r="IQC188" s="1135"/>
      <c r="IQD188" s="1135"/>
      <c r="IQE188" s="1135"/>
      <c r="IQF188" s="1135"/>
      <c r="IQG188" s="1135"/>
      <c r="IQH188" s="1135"/>
      <c r="IQI188" s="1135"/>
      <c r="IQJ188" s="1135"/>
      <c r="IQK188" s="1135"/>
      <c r="IQL188" s="1135"/>
      <c r="IQM188" s="1135"/>
      <c r="IQN188" s="1135"/>
      <c r="IQO188" s="1135"/>
      <c r="IQP188" s="1135"/>
      <c r="IQQ188" s="1135"/>
      <c r="IQR188" s="1135"/>
      <c r="IQS188" s="1135"/>
      <c r="IQT188" s="1135"/>
      <c r="IQU188" s="1135"/>
      <c r="IQV188" s="1135"/>
      <c r="IQW188" s="1135"/>
      <c r="IQX188" s="1135"/>
      <c r="IQY188" s="1135"/>
      <c r="IQZ188" s="1135"/>
      <c r="IRA188" s="1135"/>
      <c r="IRB188" s="1135"/>
      <c r="IRC188" s="1135"/>
      <c r="IRD188" s="1135"/>
      <c r="IRE188" s="1135"/>
      <c r="IRF188" s="1135"/>
      <c r="IRG188" s="1135"/>
      <c r="IRH188" s="1135"/>
      <c r="IRI188" s="1135"/>
      <c r="IRJ188" s="1135"/>
      <c r="IRK188" s="1135"/>
      <c r="IRL188" s="1135"/>
      <c r="IRM188" s="1135"/>
      <c r="IRN188" s="1135"/>
      <c r="IRO188" s="1135"/>
      <c r="IRP188" s="1135"/>
      <c r="IRQ188" s="1135"/>
      <c r="IRR188" s="1135"/>
      <c r="IRS188" s="1135"/>
      <c r="IRT188" s="1135"/>
      <c r="IRU188" s="1135"/>
      <c r="IRV188" s="1135"/>
      <c r="IRW188" s="1135"/>
      <c r="IRX188" s="1135"/>
      <c r="IRY188" s="1135"/>
      <c r="IRZ188" s="1135"/>
      <c r="ISA188" s="1135"/>
      <c r="ISB188" s="1135"/>
      <c r="ISC188" s="1135"/>
      <c r="ISD188" s="1135"/>
      <c r="ISE188" s="1135"/>
      <c r="ISF188" s="1135"/>
      <c r="ISG188" s="1135"/>
      <c r="ISH188" s="1135"/>
      <c r="ISI188" s="1135"/>
      <c r="ISJ188" s="1135"/>
      <c r="ISK188" s="1135"/>
      <c r="ISL188" s="1135"/>
      <c r="ISM188" s="1135"/>
      <c r="ISN188" s="1135"/>
      <c r="ISO188" s="1135"/>
      <c r="ISP188" s="1135"/>
      <c r="ISQ188" s="1135"/>
      <c r="ISR188" s="1135"/>
      <c r="ISS188" s="1135"/>
      <c r="IST188" s="1135"/>
      <c r="ISU188" s="1135"/>
      <c r="ISV188" s="1135"/>
      <c r="ISW188" s="1135"/>
      <c r="ISX188" s="1135"/>
      <c r="ISY188" s="1135"/>
      <c r="ISZ188" s="1135"/>
      <c r="ITA188" s="1135"/>
      <c r="ITB188" s="1135"/>
      <c r="ITC188" s="1135"/>
      <c r="ITD188" s="1135"/>
      <c r="ITE188" s="1135"/>
      <c r="ITF188" s="1135"/>
      <c r="ITG188" s="1135"/>
      <c r="ITH188" s="1135"/>
      <c r="ITI188" s="1135"/>
      <c r="ITJ188" s="1135"/>
      <c r="ITK188" s="1135"/>
      <c r="ITL188" s="1135"/>
      <c r="ITM188" s="1135"/>
      <c r="ITN188" s="1135"/>
      <c r="ITO188" s="1135"/>
      <c r="ITP188" s="1135"/>
      <c r="ITQ188" s="1135"/>
      <c r="ITR188" s="1135"/>
      <c r="ITS188" s="1135"/>
      <c r="ITT188" s="1135"/>
      <c r="ITU188" s="1135"/>
      <c r="ITV188" s="1135"/>
      <c r="ITW188" s="1135"/>
      <c r="ITX188" s="1135"/>
      <c r="ITY188" s="1135"/>
      <c r="ITZ188" s="1135"/>
      <c r="IUA188" s="1135"/>
      <c r="IUB188" s="1135"/>
      <c r="IUC188" s="1135"/>
      <c r="IUD188" s="1135"/>
      <c r="IUE188" s="1135"/>
      <c r="IUF188" s="1135"/>
      <c r="IUG188" s="1135"/>
      <c r="IUH188" s="1135"/>
      <c r="IUI188" s="1135"/>
      <c r="IUJ188" s="1135"/>
      <c r="IUK188" s="1135"/>
      <c r="IUL188" s="1135"/>
      <c r="IUM188" s="1135"/>
      <c r="IUN188" s="1135"/>
      <c r="IUO188" s="1135"/>
      <c r="IUP188" s="1135"/>
      <c r="IUQ188" s="1135"/>
      <c r="IUR188" s="1135"/>
      <c r="IUS188" s="1135"/>
      <c r="IUT188" s="1135"/>
      <c r="IUU188" s="1135"/>
      <c r="IUV188" s="1135"/>
      <c r="IUW188" s="1135"/>
      <c r="IUX188" s="1135"/>
      <c r="IUY188" s="1135"/>
      <c r="IUZ188" s="1135"/>
      <c r="IVA188" s="1135"/>
      <c r="IVB188" s="1135"/>
      <c r="IVC188" s="1135"/>
      <c r="IVD188" s="1135"/>
      <c r="IVE188" s="1135"/>
      <c r="IVF188" s="1135"/>
      <c r="IVG188" s="1135"/>
      <c r="IVH188" s="1135"/>
      <c r="IVI188" s="1135"/>
      <c r="IVJ188" s="1135"/>
      <c r="IVK188" s="1135"/>
      <c r="IVL188" s="1135"/>
      <c r="IVM188" s="1135"/>
      <c r="IVN188" s="1135"/>
      <c r="IVO188" s="1135"/>
      <c r="IVP188" s="1135"/>
      <c r="IVQ188" s="1135"/>
      <c r="IVR188" s="1135"/>
      <c r="IVS188" s="1135"/>
      <c r="IVT188" s="1135"/>
      <c r="IVU188" s="1135"/>
      <c r="IVV188" s="1135"/>
      <c r="IVW188" s="1135"/>
      <c r="IVX188" s="1135"/>
      <c r="IVY188" s="1135"/>
      <c r="IVZ188" s="1135"/>
      <c r="IWA188" s="1135"/>
      <c r="IWB188" s="1135"/>
      <c r="IWC188" s="1135"/>
      <c r="IWD188" s="1135"/>
      <c r="IWE188" s="1135"/>
      <c r="IWF188" s="1135"/>
      <c r="IWG188" s="1135"/>
      <c r="IWH188" s="1135"/>
      <c r="IWI188" s="1135"/>
      <c r="IWJ188" s="1135"/>
      <c r="IWK188" s="1135"/>
      <c r="IWL188" s="1135"/>
      <c r="IWM188" s="1135"/>
      <c r="IWN188" s="1135"/>
      <c r="IWO188" s="1135"/>
      <c r="IWP188" s="1135"/>
      <c r="IWQ188" s="1135"/>
      <c r="IWR188" s="1135"/>
      <c r="IWS188" s="1135"/>
      <c r="IWT188" s="1135"/>
      <c r="IWU188" s="1135"/>
      <c r="IWV188" s="1135"/>
      <c r="IWW188" s="1135"/>
      <c r="IWX188" s="1135"/>
      <c r="IWY188" s="1135"/>
      <c r="IWZ188" s="1135"/>
      <c r="IXA188" s="1135"/>
      <c r="IXB188" s="1135"/>
      <c r="IXC188" s="1135"/>
      <c r="IXD188" s="1135"/>
      <c r="IXE188" s="1135"/>
      <c r="IXF188" s="1135"/>
      <c r="IXG188" s="1135"/>
      <c r="IXH188" s="1135"/>
      <c r="IXI188" s="1135"/>
      <c r="IXJ188" s="1135"/>
      <c r="IXK188" s="1135"/>
      <c r="IXL188" s="1135"/>
      <c r="IXM188" s="1135"/>
      <c r="IXN188" s="1135"/>
      <c r="IXO188" s="1135"/>
      <c r="IXP188" s="1135"/>
      <c r="IXQ188" s="1135"/>
      <c r="IXR188" s="1135"/>
      <c r="IXS188" s="1135"/>
      <c r="IXT188" s="1135"/>
      <c r="IXU188" s="1135"/>
      <c r="IXV188" s="1135"/>
      <c r="IXW188" s="1135"/>
      <c r="IXX188" s="1135"/>
      <c r="IXY188" s="1135"/>
      <c r="IXZ188" s="1135"/>
      <c r="IYA188" s="1135"/>
      <c r="IYB188" s="1135"/>
      <c r="IYC188" s="1135"/>
      <c r="IYD188" s="1135"/>
      <c r="IYE188" s="1135"/>
      <c r="IYF188" s="1135"/>
      <c r="IYG188" s="1135"/>
      <c r="IYH188" s="1135"/>
      <c r="IYI188" s="1135"/>
      <c r="IYJ188" s="1135"/>
      <c r="IYK188" s="1135"/>
      <c r="IYL188" s="1135"/>
      <c r="IYM188" s="1135"/>
      <c r="IYN188" s="1135"/>
      <c r="IYO188" s="1135"/>
      <c r="IYP188" s="1135"/>
      <c r="IYQ188" s="1135"/>
      <c r="IYR188" s="1135"/>
      <c r="IYS188" s="1135"/>
      <c r="IYT188" s="1135"/>
      <c r="IYU188" s="1135"/>
      <c r="IYV188" s="1135"/>
      <c r="IYW188" s="1135"/>
      <c r="IYX188" s="1135"/>
      <c r="IYY188" s="1135"/>
      <c r="IYZ188" s="1135"/>
      <c r="IZA188" s="1135"/>
      <c r="IZB188" s="1135"/>
      <c r="IZC188" s="1135"/>
      <c r="IZD188" s="1135"/>
      <c r="IZE188" s="1135"/>
      <c r="IZF188" s="1135"/>
      <c r="IZG188" s="1135"/>
      <c r="IZH188" s="1135"/>
      <c r="IZI188" s="1135"/>
      <c r="IZJ188" s="1135"/>
      <c r="IZK188" s="1135"/>
      <c r="IZL188" s="1135"/>
      <c r="IZM188" s="1135"/>
      <c r="IZN188" s="1135"/>
      <c r="IZO188" s="1135"/>
      <c r="IZP188" s="1135"/>
      <c r="IZQ188" s="1135"/>
      <c r="IZR188" s="1135"/>
      <c r="IZS188" s="1135"/>
      <c r="IZT188" s="1135"/>
      <c r="IZU188" s="1135"/>
      <c r="IZV188" s="1135"/>
      <c r="IZW188" s="1135"/>
      <c r="IZX188" s="1135"/>
      <c r="IZY188" s="1135"/>
      <c r="IZZ188" s="1135"/>
      <c r="JAA188" s="1135"/>
      <c r="JAB188" s="1135"/>
      <c r="JAC188" s="1135"/>
      <c r="JAD188" s="1135"/>
      <c r="JAE188" s="1135"/>
      <c r="JAF188" s="1135"/>
      <c r="JAG188" s="1135"/>
      <c r="JAH188" s="1135"/>
      <c r="JAI188" s="1135"/>
      <c r="JAJ188" s="1135"/>
      <c r="JAK188" s="1135"/>
      <c r="JAL188" s="1135"/>
      <c r="JAM188" s="1135"/>
      <c r="JAN188" s="1135"/>
      <c r="JAO188" s="1135"/>
      <c r="JAP188" s="1135"/>
      <c r="JAQ188" s="1135"/>
      <c r="JAR188" s="1135"/>
      <c r="JAS188" s="1135"/>
      <c r="JAT188" s="1135"/>
      <c r="JAU188" s="1135"/>
      <c r="JAV188" s="1135"/>
      <c r="JAW188" s="1135"/>
      <c r="JAX188" s="1135"/>
      <c r="JAY188" s="1135"/>
      <c r="JAZ188" s="1135"/>
      <c r="JBA188" s="1135"/>
      <c r="JBB188" s="1135"/>
      <c r="JBC188" s="1135"/>
      <c r="JBD188" s="1135"/>
      <c r="JBE188" s="1135"/>
      <c r="JBF188" s="1135"/>
      <c r="JBG188" s="1135"/>
      <c r="JBH188" s="1135"/>
      <c r="JBI188" s="1135"/>
      <c r="JBJ188" s="1135"/>
      <c r="JBK188" s="1135"/>
      <c r="JBL188" s="1135"/>
      <c r="JBM188" s="1135"/>
      <c r="JBN188" s="1135"/>
      <c r="JBO188" s="1135"/>
      <c r="JBP188" s="1135"/>
      <c r="JBQ188" s="1135"/>
      <c r="JBR188" s="1135"/>
      <c r="JBS188" s="1135"/>
      <c r="JBT188" s="1135"/>
      <c r="JBU188" s="1135"/>
      <c r="JBV188" s="1135"/>
      <c r="JBW188" s="1135"/>
      <c r="JBX188" s="1135"/>
      <c r="JBY188" s="1135"/>
      <c r="JBZ188" s="1135"/>
      <c r="JCA188" s="1135"/>
      <c r="JCB188" s="1135"/>
      <c r="JCC188" s="1135"/>
      <c r="JCD188" s="1135"/>
      <c r="JCE188" s="1135"/>
      <c r="JCF188" s="1135"/>
      <c r="JCG188" s="1135"/>
      <c r="JCH188" s="1135"/>
      <c r="JCI188" s="1135"/>
      <c r="JCJ188" s="1135"/>
      <c r="JCK188" s="1135"/>
      <c r="JCL188" s="1135"/>
      <c r="JCM188" s="1135"/>
      <c r="JCN188" s="1135"/>
      <c r="JCO188" s="1135"/>
      <c r="JCP188" s="1135"/>
      <c r="JCQ188" s="1135"/>
      <c r="JCR188" s="1135"/>
      <c r="JCS188" s="1135"/>
      <c r="JCT188" s="1135"/>
      <c r="JCU188" s="1135"/>
      <c r="JCV188" s="1135"/>
      <c r="JCW188" s="1135"/>
      <c r="JCX188" s="1135"/>
      <c r="JCY188" s="1135"/>
      <c r="JCZ188" s="1135"/>
      <c r="JDA188" s="1135"/>
      <c r="JDB188" s="1135"/>
      <c r="JDC188" s="1135"/>
      <c r="JDD188" s="1135"/>
      <c r="JDE188" s="1135"/>
      <c r="JDF188" s="1135"/>
      <c r="JDG188" s="1135"/>
      <c r="JDH188" s="1135"/>
      <c r="JDI188" s="1135"/>
      <c r="JDJ188" s="1135"/>
      <c r="JDK188" s="1135"/>
      <c r="JDL188" s="1135"/>
      <c r="JDM188" s="1135"/>
      <c r="JDN188" s="1135"/>
      <c r="JDO188" s="1135"/>
      <c r="JDP188" s="1135"/>
      <c r="JDQ188" s="1135"/>
      <c r="JDR188" s="1135"/>
      <c r="JDS188" s="1135"/>
      <c r="JDT188" s="1135"/>
      <c r="JDU188" s="1135"/>
      <c r="JDV188" s="1135"/>
      <c r="JDW188" s="1135"/>
      <c r="JDX188" s="1135"/>
      <c r="JDY188" s="1135"/>
      <c r="JDZ188" s="1135"/>
      <c r="JEA188" s="1135"/>
      <c r="JEB188" s="1135"/>
      <c r="JEC188" s="1135"/>
      <c r="JED188" s="1135"/>
      <c r="JEE188" s="1135"/>
      <c r="JEF188" s="1135"/>
      <c r="JEG188" s="1135"/>
      <c r="JEH188" s="1135"/>
      <c r="JEI188" s="1135"/>
      <c r="JEJ188" s="1135"/>
      <c r="JEK188" s="1135"/>
      <c r="JEL188" s="1135"/>
      <c r="JEM188" s="1135"/>
      <c r="JEN188" s="1135"/>
      <c r="JEO188" s="1135"/>
      <c r="JEP188" s="1135"/>
      <c r="JEQ188" s="1135"/>
      <c r="JER188" s="1135"/>
      <c r="JES188" s="1135"/>
      <c r="JET188" s="1135"/>
      <c r="JEU188" s="1135"/>
      <c r="JEV188" s="1135"/>
      <c r="JEW188" s="1135"/>
      <c r="JEX188" s="1135"/>
      <c r="JEY188" s="1135"/>
      <c r="JEZ188" s="1135"/>
      <c r="JFA188" s="1135"/>
      <c r="JFB188" s="1135"/>
      <c r="JFC188" s="1135"/>
      <c r="JFD188" s="1135"/>
      <c r="JFE188" s="1135"/>
      <c r="JFF188" s="1135"/>
      <c r="JFG188" s="1135"/>
      <c r="JFH188" s="1135"/>
      <c r="JFI188" s="1135"/>
      <c r="JFJ188" s="1135"/>
      <c r="JFK188" s="1135"/>
      <c r="JFL188" s="1135"/>
      <c r="JFM188" s="1135"/>
      <c r="JFN188" s="1135"/>
      <c r="JFO188" s="1135"/>
      <c r="JFP188" s="1135"/>
      <c r="JFQ188" s="1135"/>
      <c r="JFR188" s="1135"/>
      <c r="JFS188" s="1135"/>
      <c r="JFT188" s="1135"/>
      <c r="JFU188" s="1135"/>
      <c r="JFV188" s="1135"/>
      <c r="JFW188" s="1135"/>
      <c r="JFX188" s="1135"/>
      <c r="JFY188" s="1135"/>
      <c r="JFZ188" s="1135"/>
      <c r="JGA188" s="1135"/>
      <c r="JGB188" s="1135"/>
      <c r="JGC188" s="1135"/>
      <c r="JGD188" s="1135"/>
      <c r="JGE188" s="1135"/>
      <c r="JGF188" s="1135"/>
      <c r="JGG188" s="1135"/>
      <c r="JGH188" s="1135"/>
      <c r="JGI188" s="1135"/>
      <c r="JGJ188" s="1135"/>
      <c r="JGK188" s="1135"/>
      <c r="JGL188" s="1135"/>
      <c r="JGM188" s="1135"/>
      <c r="JGN188" s="1135"/>
      <c r="JGO188" s="1135"/>
      <c r="JGP188" s="1135"/>
      <c r="JGQ188" s="1135"/>
      <c r="JGR188" s="1135"/>
      <c r="JGS188" s="1135"/>
      <c r="JGT188" s="1135"/>
      <c r="JGU188" s="1135"/>
      <c r="JGV188" s="1135"/>
      <c r="JGW188" s="1135"/>
      <c r="JGX188" s="1135"/>
      <c r="JGY188" s="1135"/>
      <c r="JGZ188" s="1135"/>
      <c r="JHA188" s="1135"/>
      <c r="JHB188" s="1135"/>
      <c r="JHC188" s="1135"/>
      <c r="JHD188" s="1135"/>
      <c r="JHE188" s="1135"/>
      <c r="JHF188" s="1135"/>
      <c r="JHG188" s="1135"/>
      <c r="JHH188" s="1135"/>
      <c r="JHI188" s="1135"/>
      <c r="JHJ188" s="1135"/>
      <c r="JHK188" s="1135"/>
      <c r="JHL188" s="1135"/>
      <c r="JHM188" s="1135"/>
      <c r="JHN188" s="1135"/>
      <c r="JHO188" s="1135"/>
      <c r="JHP188" s="1135"/>
      <c r="JHQ188" s="1135"/>
      <c r="JHR188" s="1135"/>
      <c r="JHS188" s="1135"/>
      <c r="JHT188" s="1135"/>
      <c r="JHU188" s="1135"/>
      <c r="JHV188" s="1135"/>
      <c r="JHW188" s="1135"/>
      <c r="JHX188" s="1135"/>
      <c r="JHY188" s="1135"/>
      <c r="JHZ188" s="1135"/>
      <c r="JIA188" s="1135"/>
      <c r="JIB188" s="1135"/>
      <c r="JIC188" s="1135"/>
      <c r="JID188" s="1135"/>
      <c r="JIE188" s="1135"/>
      <c r="JIF188" s="1135"/>
      <c r="JIG188" s="1135"/>
      <c r="JIH188" s="1135"/>
      <c r="JII188" s="1135"/>
      <c r="JIJ188" s="1135"/>
      <c r="JIK188" s="1135"/>
      <c r="JIL188" s="1135"/>
      <c r="JIM188" s="1135"/>
      <c r="JIN188" s="1135"/>
      <c r="JIO188" s="1135"/>
      <c r="JIP188" s="1135"/>
      <c r="JIQ188" s="1135"/>
      <c r="JIR188" s="1135"/>
      <c r="JIS188" s="1135"/>
      <c r="JIT188" s="1135"/>
      <c r="JIU188" s="1135"/>
      <c r="JIV188" s="1135"/>
      <c r="JIW188" s="1135"/>
      <c r="JIX188" s="1135"/>
      <c r="JIY188" s="1135"/>
      <c r="JIZ188" s="1135"/>
      <c r="JJA188" s="1135"/>
      <c r="JJB188" s="1135"/>
      <c r="JJC188" s="1135"/>
      <c r="JJD188" s="1135"/>
      <c r="JJE188" s="1135"/>
      <c r="JJF188" s="1135"/>
      <c r="JJG188" s="1135"/>
      <c r="JJH188" s="1135"/>
      <c r="JJI188" s="1135"/>
      <c r="JJJ188" s="1135"/>
      <c r="JJK188" s="1135"/>
      <c r="JJL188" s="1135"/>
      <c r="JJM188" s="1135"/>
      <c r="JJN188" s="1135"/>
      <c r="JJO188" s="1135"/>
      <c r="JJP188" s="1135"/>
      <c r="JJQ188" s="1135"/>
      <c r="JJR188" s="1135"/>
      <c r="JJS188" s="1135"/>
      <c r="JJT188" s="1135"/>
      <c r="JJU188" s="1135"/>
      <c r="JJV188" s="1135"/>
      <c r="JJW188" s="1135"/>
      <c r="JJX188" s="1135"/>
      <c r="JJY188" s="1135"/>
      <c r="JJZ188" s="1135"/>
      <c r="JKA188" s="1135"/>
      <c r="JKB188" s="1135"/>
      <c r="JKC188" s="1135"/>
      <c r="JKD188" s="1135"/>
      <c r="JKE188" s="1135"/>
      <c r="JKF188" s="1135"/>
      <c r="JKG188" s="1135"/>
      <c r="JKH188" s="1135"/>
      <c r="JKI188" s="1135"/>
      <c r="JKJ188" s="1135"/>
      <c r="JKK188" s="1135"/>
      <c r="JKL188" s="1135"/>
      <c r="JKM188" s="1135"/>
      <c r="JKN188" s="1135"/>
      <c r="JKO188" s="1135"/>
      <c r="JKP188" s="1135"/>
      <c r="JKQ188" s="1135"/>
      <c r="JKR188" s="1135"/>
      <c r="JKS188" s="1135"/>
      <c r="JKT188" s="1135"/>
      <c r="JKU188" s="1135"/>
      <c r="JKV188" s="1135"/>
      <c r="JKW188" s="1135"/>
      <c r="JKX188" s="1135"/>
      <c r="JKY188" s="1135"/>
      <c r="JKZ188" s="1135"/>
      <c r="JLA188" s="1135"/>
      <c r="JLB188" s="1135"/>
      <c r="JLC188" s="1135"/>
      <c r="JLD188" s="1135"/>
      <c r="JLE188" s="1135"/>
      <c r="JLF188" s="1135"/>
      <c r="JLG188" s="1135"/>
      <c r="JLH188" s="1135"/>
      <c r="JLI188" s="1135"/>
      <c r="JLJ188" s="1135"/>
      <c r="JLK188" s="1135"/>
      <c r="JLL188" s="1135"/>
      <c r="JLM188" s="1135"/>
      <c r="JLN188" s="1135"/>
      <c r="JLO188" s="1135"/>
      <c r="JLP188" s="1135"/>
      <c r="JLQ188" s="1135"/>
      <c r="JLR188" s="1135"/>
      <c r="JLS188" s="1135"/>
      <c r="JLT188" s="1135"/>
      <c r="JLU188" s="1135"/>
      <c r="JLV188" s="1135"/>
      <c r="JLW188" s="1135"/>
      <c r="JLX188" s="1135"/>
      <c r="JLY188" s="1135"/>
      <c r="JLZ188" s="1135"/>
      <c r="JMA188" s="1135"/>
      <c r="JMB188" s="1135"/>
      <c r="JMC188" s="1135"/>
      <c r="JMD188" s="1135"/>
      <c r="JME188" s="1135"/>
      <c r="JMF188" s="1135"/>
      <c r="JMG188" s="1135"/>
      <c r="JMH188" s="1135"/>
      <c r="JMI188" s="1135"/>
      <c r="JMJ188" s="1135"/>
      <c r="JMK188" s="1135"/>
      <c r="JML188" s="1135"/>
      <c r="JMM188" s="1135"/>
      <c r="JMN188" s="1135"/>
      <c r="JMO188" s="1135"/>
      <c r="JMP188" s="1135"/>
      <c r="JMQ188" s="1135"/>
      <c r="JMR188" s="1135"/>
      <c r="JMS188" s="1135"/>
      <c r="JMT188" s="1135"/>
      <c r="JMU188" s="1135"/>
      <c r="JMV188" s="1135"/>
      <c r="JMW188" s="1135"/>
      <c r="JMX188" s="1135"/>
      <c r="JMY188" s="1135"/>
      <c r="JMZ188" s="1135"/>
      <c r="JNA188" s="1135"/>
      <c r="JNB188" s="1135"/>
      <c r="JNC188" s="1135"/>
      <c r="JND188" s="1135"/>
      <c r="JNE188" s="1135"/>
      <c r="JNF188" s="1135"/>
      <c r="JNG188" s="1135"/>
      <c r="JNH188" s="1135"/>
      <c r="JNI188" s="1135"/>
      <c r="JNJ188" s="1135"/>
      <c r="JNK188" s="1135"/>
      <c r="JNL188" s="1135"/>
      <c r="JNM188" s="1135"/>
      <c r="JNN188" s="1135"/>
      <c r="JNO188" s="1135"/>
      <c r="JNP188" s="1135"/>
      <c r="JNQ188" s="1135"/>
      <c r="JNR188" s="1135"/>
      <c r="JNS188" s="1135"/>
      <c r="JNT188" s="1135"/>
      <c r="JNU188" s="1135"/>
      <c r="JNV188" s="1135"/>
      <c r="JNW188" s="1135"/>
      <c r="JNX188" s="1135"/>
      <c r="JNY188" s="1135"/>
      <c r="JNZ188" s="1135"/>
      <c r="JOA188" s="1135"/>
      <c r="JOB188" s="1135"/>
      <c r="JOC188" s="1135"/>
      <c r="JOD188" s="1135"/>
      <c r="JOE188" s="1135"/>
      <c r="JOF188" s="1135"/>
      <c r="JOG188" s="1135"/>
      <c r="JOH188" s="1135"/>
      <c r="JOI188" s="1135"/>
      <c r="JOJ188" s="1135"/>
      <c r="JOK188" s="1135"/>
      <c r="JOL188" s="1135"/>
      <c r="JOM188" s="1135"/>
      <c r="JON188" s="1135"/>
      <c r="JOO188" s="1135"/>
      <c r="JOP188" s="1135"/>
      <c r="JOQ188" s="1135"/>
      <c r="JOR188" s="1135"/>
      <c r="JOS188" s="1135"/>
      <c r="JOT188" s="1135"/>
      <c r="JOU188" s="1135"/>
      <c r="JOV188" s="1135"/>
      <c r="JOW188" s="1135"/>
      <c r="JOX188" s="1135"/>
      <c r="JOY188" s="1135"/>
      <c r="JOZ188" s="1135"/>
      <c r="JPA188" s="1135"/>
      <c r="JPB188" s="1135"/>
      <c r="JPC188" s="1135"/>
      <c r="JPD188" s="1135"/>
      <c r="JPE188" s="1135"/>
      <c r="JPF188" s="1135"/>
      <c r="JPG188" s="1135"/>
      <c r="JPH188" s="1135"/>
      <c r="JPI188" s="1135"/>
      <c r="JPJ188" s="1135"/>
      <c r="JPK188" s="1135"/>
      <c r="JPL188" s="1135"/>
      <c r="JPM188" s="1135"/>
      <c r="JPN188" s="1135"/>
      <c r="JPO188" s="1135"/>
      <c r="JPP188" s="1135"/>
      <c r="JPQ188" s="1135"/>
      <c r="JPR188" s="1135"/>
      <c r="JPS188" s="1135"/>
      <c r="JPT188" s="1135"/>
      <c r="JPU188" s="1135"/>
      <c r="JPV188" s="1135"/>
      <c r="JPW188" s="1135"/>
      <c r="JPX188" s="1135"/>
      <c r="JPY188" s="1135"/>
      <c r="JPZ188" s="1135"/>
      <c r="JQA188" s="1135"/>
      <c r="JQB188" s="1135"/>
      <c r="JQC188" s="1135"/>
      <c r="JQD188" s="1135"/>
      <c r="JQE188" s="1135"/>
      <c r="JQF188" s="1135"/>
      <c r="JQG188" s="1135"/>
      <c r="JQH188" s="1135"/>
      <c r="JQI188" s="1135"/>
      <c r="JQJ188" s="1135"/>
      <c r="JQK188" s="1135"/>
      <c r="JQL188" s="1135"/>
      <c r="JQM188" s="1135"/>
      <c r="JQN188" s="1135"/>
      <c r="JQO188" s="1135"/>
      <c r="JQP188" s="1135"/>
      <c r="JQQ188" s="1135"/>
      <c r="JQR188" s="1135"/>
      <c r="JQS188" s="1135"/>
      <c r="JQT188" s="1135"/>
      <c r="JQU188" s="1135"/>
      <c r="JQV188" s="1135"/>
      <c r="JQW188" s="1135"/>
      <c r="JQX188" s="1135"/>
      <c r="JQY188" s="1135"/>
      <c r="JQZ188" s="1135"/>
      <c r="JRA188" s="1135"/>
      <c r="JRB188" s="1135"/>
      <c r="JRC188" s="1135"/>
      <c r="JRD188" s="1135"/>
      <c r="JRE188" s="1135"/>
      <c r="JRF188" s="1135"/>
      <c r="JRG188" s="1135"/>
      <c r="JRH188" s="1135"/>
      <c r="JRI188" s="1135"/>
      <c r="JRJ188" s="1135"/>
      <c r="JRK188" s="1135"/>
      <c r="JRL188" s="1135"/>
      <c r="JRM188" s="1135"/>
      <c r="JRN188" s="1135"/>
      <c r="JRO188" s="1135"/>
      <c r="JRP188" s="1135"/>
      <c r="JRQ188" s="1135"/>
      <c r="JRR188" s="1135"/>
      <c r="JRS188" s="1135"/>
      <c r="JRT188" s="1135"/>
      <c r="JRU188" s="1135"/>
      <c r="JRV188" s="1135"/>
      <c r="JRW188" s="1135"/>
      <c r="JRX188" s="1135"/>
      <c r="JRY188" s="1135"/>
      <c r="JRZ188" s="1135"/>
      <c r="JSA188" s="1135"/>
      <c r="JSB188" s="1135"/>
      <c r="JSC188" s="1135"/>
      <c r="JSD188" s="1135"/>
      <c r="JSE188" s="1135"/>
      <c r="JSF188" s="1135"/>
      <c r="JSG188" s="1135"/>
      <c r="JSH188" s="1135"/>
      <c r="JSI188" s="1135"/>
      <c r="JSJ188" s="1135"/>
      <c r="JSK188" s="1135"/>
      <c r="JSL188" s="1135"/>
      <c r="JSM188" s="1135"/>
      <c r="JSN188" s="1135"/>
      <c r="JSO188" s="1135"/>
      <c r="JSP188" s="1135"/>
      <c r="JSQ188" s="1135"/>
      <c r="JSR188" s="1135"/>
      <c r="JSS188" s="1135"/>
      <c r="JST188" s="1135"/>
      <c r="JSU188" s="1135"/>
      <c r="JSV188" s="1135"/>
      <c r="JSW188" s="1135"/>
      <c r="JSX188" s="1135"/>
      <c r="JSY188" s="1135"/>
      <c r="JSZ188" s="1135"/>
      <c r="JTA188" s="1135"/>
      <c r="JTB188" s="1135"/>
      <c r="JTC188" s="1135"/>
      <c r="JTD188" s="1135"/>
      <c r="JTE188" s="1135"/>
      <c r="JTF188" s="1135"/>
      <c r="JTG188" s="1135"/>
      <c r="JTH188" s="1135"/>
      <c r="JTI188" s="1135"/>
      <c r="JTJ188" s="1135"/>
      <c r="JTK188" s="1135"/>
      <c r="JTL188" s="1135"/>
      <c r="JTM188" s="1135"/>
      <c r="JTN188" s="1135"/>
      <c r="JTO188" s="1135"/>
      <c r="JTP188" s="1135"/>
      <c r="JTQ188" s="1135"/>
      <c r="JTR188" s="1135"/>
      <c r="JTS188" s="1135"/>
      <c r="JTT188" s="1135"/>
      <c r="JTU188" s="1135"/>
      <c r="JTV188" s="1135"/>
      <c r="JTW188" s="1135"/>
      <c r="JTX188" s="1135"/>
      <c r="JTY188" s="1135"/>
      <c r="JTZ188" s="1135"/>
      <c r="JUA188" s="1135"/>
      <c r="JUB188" s="1135"/>
      <c r="JUC188" s="1135"/>
      <c r="JUD188" s="1135"/>
      <c r="JUE188" s="1135"/>
      <c r="JUF188" s="1135"/>
      <c r="JUG188" s="1135"/>
      <c r="JUH188" s="1135"/>
      <c r="JUI188" s="1135"/>
      <c r="JUJ188" s="1135"/>
      <c r="JUK188" s="1135"/>
      <c r="JUL188" s="1135"/>
      <c r="JUM188" s="1135"/>
      <c r="JUN188" s="1135"/>
      <c r="JUO188" s="1135"/>
      <c r="JUP188" s="1135"/>
      <c r="JUQ188" s="1135"/>
      <c r="JUR188" s="1135"/>
      <c r="JUS188" s="1135"/>
      <c r="JUT188" s="1135"/>
      <c r="JUU188" s="1135"/>
      <c r="JUV188" s="1135"/>
      <c r="JUW188" s="1135"/>
      <c r="JUX188" s="1135"/>
      <c r="JUY188" s="1135"/>
      <c r="JUZ188" s="1135"/>
      <c r="JVA188" s="1135"/>
      <c r="JVB188" s="1135"/>
      <c r="JVC188" s="1135"/>
      <c r="JVD188" s="1135"/>
      <c r="JVE188" s="1135"/>
      <c r="JVF188" s="1135"/>
      <c r="JVG188" s="1135"/>
      <c r="JVH188" s="1135"/>
      <c r="JVI188" s="1135"/>
      <c r="JVJ188" s="1135"/>
      <c r="JVK188" s="1135"/>
      <c r="JVL188" s="1135"/>
      <c r="JVM188" s="1135"/>
      <c r="JVN188" s="1135"/>
      <c r="JVO188" s="1135"/>
      <c r="JVP188" s="1135"/>
      <c r="JVQ188" s="1135"/>
      <c r="JVR188" s="1135"/>
      <c r="JVS188" s="1135"/>
      <c r="JVT188" s="1135"/>
      <c r="JVU188" s="1135"/>
      <c r="JVV188" s="1135"/>
      <c r="JVW188" s="1135"/>
      <c r="JVX188" s="1135"/>
      <c r="JVY188" s="1135"/>
      <c r="JVZ188" s="1135"/>
      <c r="JWA188" s="1135"/>
      <c r="JWB188" s="1135"/>
      <c r="JWC188" s="1135"/>
      <c r="JWD188" s="1135"/>
      <c r="JWE188" s="1135"/>
      <c r="JWF188" s="1135"/>
      <c r="JWG188" s="1135"/>
      <c r="JWH188" s="1135"/>
      <c r="JWI188" s="1135"/>
      <c r="JWJ188" s="1135"/>
      <c r="JWK188" s="1135"/>
      <c r="JWL188" s="1135"/>
      <c r="JWM188" s="1135"/>
      <c r="JWN188" s="1135"/>
      <c r="JWO188" s="1135"/>
      <c r="JWP188" s="1135"/>
      <c r="JWQ188" s="1135"/>
      <c r="JWR188" s="1135"/>
      <c r="JWS188" s="1135"/>
      <c r="JWT188" s="1135"/>
      <c r="JWU188" s="1135"/>
      <c r="JWV188" s="1135"/>
      <c r="JWW188" s="1135"/>
      <c r="JWX188" s="1135"/>
      <c r="JWY188" s="1135"/>
      <c r="JWZ188" s="1135"/>
      <c r="JXA188" s="1135"/>
      <c r="JXB188" s="1135"/>
      <c r="JXC188" s="1135"/>
      <c r="JXD188" s="1135"/>
      <c r="JXE188" s="1135"/>
      <c r="JXF188" s="1135"/>
      <c r="JXG188" s="1135"/>
      <c r="JXH188" s="1135"/>
      <c r="JXI188" s="1135"/>
      <c r="JXJ188" s="1135"/>
      <c r="JXK188" s="1135"/>
      <c r="JXL188" s="1135"/>
      <c r="JXM188" s="1135"/>
      <c r="JXN188" s="1135"/>
      <c r="JXO188" s="1135"/>
      <c r="JXP188" s="1135"/>
      <c r="JXQ188" s="1135"/>
      <c r="JXR188" s="1135"/>
      <c r="JXS188" s="1135"/>
      <c r="JXT188" s="1135"/>
      <c r="JXU188" s="1135"/>
      <c r="JXV188" s="1135"/>
      <c r="JXW188" s="1135"/>
      <c r="JXX188" s="1135"/>
      <c r="JXY188" s="1135"/>
      <c r="JXZ188" s="1135"/>
      <c r="JYA188" s="1135"/>
      <c r="JYB188" s="1135"/>
      <c r="JYC188" s="1135"/>
      <c r="JYD188" s="1135"/>
      <c r="JYE188" s="1135"/>
      <c r="JYF188" s="1135"/>
      <c r="JYG188" s="1135"/>
      <c r="JYH188" s="1135"/>
      <c r="JYI188" s="1135"/>
      <c r="JYJ188" s="1135"/>
      <c r="JYK188" s="1135"/>
      <c r="JYL188" s="1135"/>
      <c r="JYM188" s="1135"/>
      <c r="JYN188" s="1135"/>
      <c r="JYO188" s="1135"/>
      <c r="JYP188" s="1135"/>
      <c r="JYQ188" s="1135"/>
      <c r="JYR188" s="1135"/>
      <c r="JYS188" s="1135"/>
      <c r="JYT188" s="1135"/>
      <c r="JYU188" s="1135"/>
      <c r="JYV188" s="1135"/>
      <c r="JYW188" s="1135"/>
      <c r="JYX188" s="1135"/>
      <c r="JYY188" s="1135"/>
      <c r="JYZ188" s="1135"/>
      <c r="JZA188" s="1135"/>
      <c r="JZB188" s="1135"/>
      <c r="JZC188" s="1135"/>
      <c r="JZD188" s="1135"/>
      <c r="JZE188" s="1135"/>
      <c r="JZF188" s="1135"/>
      <c r="JZG188" s="1135"/>
      <c r="JZH188" s="1135"/>
      <c r="JZI188" s="1135"/>
      <c r="JZJ188" s="1135"/>
      <c r="JZK188" s="1135"/>
      <c r="JZL188" s="1135"/>
      <c r="JZM188" s="1135"/>
      <c r="JZN188" s="1135"/>
      <c r="JZO188" s="1135"/>
      <c r="JZP188" s="1135"/>
      <c r="JZQ188" s="1135"/>
      <c r="JZR188" s="1135"/>
      <c r="JZS188" s="1135"/>
      <c r="JZT188" s="1135"/>
      <c r="JZU188" s="1135"/>
      <c r="JZV188" s="1135"/>
      <c r="JZW188" s="1135"/>
      <c r="JZX188" s="1135"/>
      <c r="JZY188" s="1135"/>
      <c r="JZZ188" s="1135"/>
      <c r="KAA188" s="1135"/>
      <c r="KAB188" s="1135"/>
      <c r="KAC188" s="1135"/>
      <c r="KAD188" s="1135"/>
      <c r="KAE188" s="1135"/>
      <c r="KAF188" s="1135"/>
      <c r="KAG188" s="1135"/>
      <c r="KAH188" s="1135"/>
      <c r="KAI188" s="1135"/>
      <c r="KAJ188" s="1135"/>
      <c r="KAK188" s="1135"/>
      <c r="KAL188" s="1135"/>
      <c r="KAM188" s="1135"/>
      <c r="KAN188" s="1135"/>
      <c r="KAO188" s="1135"/>
      <c r="KAP188" s="1135"/>
      <c r="KAQ188" s="1135"/>
      <c r="KAR188" s="1135"/>
      <c r="KAS188" s="1135"/>
      <c r="KAT188" s="1135"/>
      <c r="KAU188" s="1135"/>
      <c r="KAV188" s="1135"/>
      <c r="KAW188" s="1135"/>
      <c r="KAX188" s="1135"/>
      <c r="KAY188" s="1135"/>
      <c r="KAZ188" s="1135"/>
      <c r="KBA188" s="1135"/>
      <c r="KBB188" s="1135"/>
      <c r="KBC188" s="1135"/>
      <c r="KBD188" s="1135"/>
      <c r="KBE188" s="1135"/>
      <c r="KBF188" s="1135"/>
      <c r="KBG188" s="1135"/>
      <c r="KBH188" s="1135"/>
      <c r="KBI188" s="1135"/>
      <c r="KBJ188" s="1135"/>
      <c r="KBK188" s="1135"/>
      <c r="KBL188" s="1135"/>
      <c r="KBM188" s="1135"/>
      <c r="KBN188" s="1135"/>
      <c r="KBO188" s="1135"/>
      <c r="KBP188" s="1135"/>
      <c r="KBQ188" s="1135"/>
      <c r="KBR188" s="1135"/>
      <c r="KBS188" s="1135"/>
      <c r="KBT188" s="1135"/>
      <c r="KBU188" s="1135"/>
      <c r="KBV188" s="1135"/>
      <c r="KBW188" s="1135"/>
      <c r="KBX188" s="1135"/>
      <c r="KBY188" s="1135"/>
      <c r="KBZ188" s="1135"/>
      <c r="KCA188" s="1135"/>
      <c r="KCB188" s="1135"/>
      <c r="KCC188" s="1135"/>
      <c r="KCD188" s="1135"/>
      <c r="KCE188" s="1135"/>
      <c r="KCF188" s="1135"/>
      <c r="KCG188" s="1135"/>
      <c r="KCH188" s="1135"/>
      <c r="KCI188" s="1135"/>
      <c r="KCJ188" s="1135"/>
      <c r="KCK188" s="1135"/>
      <c r="KCL188" s="1135"/>
      <c r="KCM188" s="1135"/>
      <c r="KCN188" s="1135"/>
      <c r="KCO188" s="1135"/>
      <c r="KCP188" s="1135"/>
      <c r="KCQ188" s="1135"/>
      <c r="KCR188" s="1135"/>
      <c r="KCS188" s="1135"/>
      <c r="KCT188" s="1135"/>
      <c r="KCU188" s="1135"/>
      <c r="KCV188" s="1135"/>
      <c r="KCW188" s="1135"/>
      <c r="KCX188" s="1135"/>
      <c r="KCY188" s="1135"/>
      <c r="KCZ188" s="1135"/>
      <c r="KDA188" s="1135"/>
      <c r="KDB188" s="1135"/>
      <c r="KDC188" s="1135"/>
      <c r="KDD188" s="1135"/>
      <c r="KDE188" s="1135"/>
      <c r="KDF188" s="1135"/>
      <c r="KDG188" s="1135"/>
      <c r="KDH188" s="1135"/>
      <c r="KDI188" s="1135"/>
      <c r="KDJ188" s="1135"/>
      <c r="KDK188" s="1135"/>
      <c r="KDL188" s="1135"/>
      <c r="KDM188" s="1135"/>
      <c r="KDN188" s="1135"/>
      <c r="KDO188" s="1135"/>
      <c r="KDP188" s="1135"/>
      <c r="KDQ188" s="1135"/>
      <c r="KDR188" s="1135"/>
      <c r="KDS188" s="1135"/>
      <c r="KDT188" s="1135"/>
      <c r="KDU188" s="1135"/>
      <c r="KDV188" s="1135"/>
      <c r="KDW188" s="1135"/>
      <c r="KDX188" s="1135"/>
      <c r="KDY188" s="1135"/>
      <c r="KDZ188" s="1135"/>
      <c r="KEA188" s="1135"/>
      <c r="KEB188" s="1135"/>
      <c r="KEC188" s="1135"/>
      <c r="KED188" s="1135"/>
      <c r="KEE188" s="1135"/>
      <c r="KEF188" s="1135"/>
      <c r="KEG188" s="1135"/>
      <c r="KEH188" s="1135"/>
      <c r="KEI188" s="1135"/>
      <c r="KEJ188" s="1135"/>
      <c r="KEK188" s="1135"/>
      <c r="KEL188" s="1135"/>
      <c r="KEM188" s="1135"/>
      <c r="KEN188" s="1135"/>
      <c r="KEO188" s="1135"/>
      <c r="KEP188" s="1135"/>
      <c r="KEQ188" s="1135"/>
      <c r="KER188" s="1135"/>
      <c r="KES188" s="1135"/>
      <c r="KET188" s="1135"/>
      <c r="KEU188" s="1135"/>
      <c r="KEV188" s="1135"/>
      <c r="KEW188" s="1135"/>
      <c r="KEX188" s="1135"/>
      <c r="KEY188" s="1135"/>
      <c r="KEZ188" s="1135"/>
      <c r="KFA188" s="1135"/>
      <c r="KFB188" s="1135"/>
      <c r="KFC188" s="1135"/>
      <c r="KFD188" s="1135"/>
      <c r="KFE188" s="1135"/>
      <c r="KFF188" s="1135"/>
      <c r="KFG188" s="1135"/>
      <c r="KFH188" s="1135"/>
      <c r="KFI188" s="1135"/>
      <c r="KFJ188" s="1135"/>
      <c r="KFK188" s="1135"/>
      <c r="KFL188" s="1135"/>
      <c r="KFM188" s="1135"/>
      <c r="KFN188" s="1135"/>
      <c r="KFO188" s="1135"/>
      <c r="KFP188" s="1135"/>
      <c r="KFQ188" s="1135"/>
      <c r="KFR188" s="1135"/>
      <c r="KFS188" s="1135"/>
      <c r="KFT188" s="1135"/>
      <c r="KFU188" s="1135"/>
      <c r="KFV188" s="1135"/>
      <c r="KFW188" s="1135"/>
      <c r="KFX188" s="1135"/>
      <c r="KFY188" s="1135"/>
      <c r="KFZ188" s="1135"/>
      <c r="KGA188" s="1135"/>
      <c r="KGB188" s="1135"/>
      <c r="KGC188" s="1135"/>
      <c r="KGD188" s="1135"/>
      <c r="KGE188" s="1135"/>
      <c r="KGF188" s="1135"/>
      <c r="KGG188" s="1135"/>
      <c r="KGH188" s="1135"/>
      <c r="KGI188" s="1135"/>
      <c r="KGJ188" s="1135"/>
      <c r="KGK188" s="1135"/>
      <c r="KGL188" s="1135"/>
      <c r="KGM188" s="1135"/>
      <c r="KGN188" s="1135"/>
      <c r="KGO188" s="1135"/>
      <c r="KGP188" s="1135"/>
      <c r="KGQ188" s="1135"/>
      <c r="KGR188" s="1135"/>
      <c r="KGS188" s="1135"/>
      <c r="KGT188" s="1135"/>
      <c r="KGU188" s="1135"/>
      <c r="KGV188" s="1135"/>
      <c r="KGW188" s="1135"/>
      <c r="KGX188" s="1135"/>
      <c r="KGY188" s="1135"/>
      <c r="KGZ188" s="1135"/>
      <c r="KHA188" s="1135"/>
      <c r="KHB188" s="1135"/>
      <c r="KHC188" s="1135"/>
      <c r="KHD188" s="1135"/>
      <c r="KHE188" s="1135"/>
      <c r="KHF188" s="1135"/>
      <c r="KHG188" s="1135"/>
      <c r="KHH188" s="1135"/>
      <c r="KHI188" s="1135"/>
      <c r="KHJ188" s="1135"/>
      <c r="KHK188" s="1135"/>
      <c r="KHL188" s="1135"/>
      <c r="KHM188" s="1135"/>
      <c r="KHN188" s="1135"/>
      <c r="KHO188" s="1135"/>
      <c r="KHP188" s="1135"/>
      <c r="KHQ188" s="1135"/>
      <c r="KHR188" s="1135"/>
      <c r="KHS188" s="1135"/>
      <c r="KHT188" s="1135"/>
      <c r="KHU188" s="1135"/>
      <c r="KHV188" s="1135"/>
      <c r="KHW188" s="1135"/>
      <c r="KHX188" s="1135"/>
      <c r="KHY188" s="1135"/>
      <c r="KHZ188" s="1135"/>
      <c r="KIA188" s="1135"/>
      <c r="KIB188" s="1135"/>
      <c r="KIC188" s="1135"/>
      <c r="KID188" s="1135"/>
      <c r="KIE188" s="1135"/>
      <c r="KIF188" s="1135"/>
      <c r="KIG188" s="1135"/>
      <c r="KIH188" s="1135"/>
      <c r="KII188" s="1135"/>
      <c r="KIJ188" s="1135"/>
      <c r="KIK188" s="1135"/>
      <c r="KIL188" s="1135"/>
      <c r="KIM188" s="1135"/>
      <c r="KIN188" s="1135"/>
      <c r="KIO188" s="1135"/>
      <c r="KIP188" s="1135"/>
      <c r="KIQ188" s="1135"/>
      <c r="KIR188" s="1135"/>
      <c r="KIS188" s="1135"/>
      <c r="KIT188" s="1135"/>
      <c r="KIU188" s="1135"/>
      <c r="KIV188" s="1135"/>
      <c r="KIW188" s="1135"/>
      <c r="KIX188" s="1135"/>
      <c r="KIY188" s="1135"/>
      <c r="KIZ188" s="1135"/>
      <c r="KJA188" s="1135"/>
      <c r="KJB188" s="1135"/>
      <c r="KJC188" s="1135"/>
      <c r="KJD188" s="1135"/>
      <c r="KJE188" s="1135"/>
      <c r="KJF188" s="1135"/>
      <c r="KJG188" s="1135"/>
      <c r="KJH188" s="1135"/>
      <c r="KJI188" s="1135"/>
      <c r="KJJ188" s="1135"/>
      <c r="KJK188" s="1135"/>
      <c r="KJL188" s="1135"/>
      <c r="KJM188" s="1135"/>
      <c r="KJN188" s="1135"/>
      <c r="KJO188" s="1135"/>
      <c r="KJP188" s="1135"/>
      <c r="KJQ188" s="1135"/>
      <c r="KJR188" s="1135"/>
      <c r="KJS188" s="1135"/>
      <c r="KJT188" s="1135"/>
      <c r="KJU188" s="1135"/>
      <c r="KJV188" s="1135"/>
      <c r="KJW188" s="1135"/>
      <c r="KJX188" s="1135"/>
      <c r="KJY188" s="1135"/>
      <c r="KJZ188" s="1135"/>
      <c r="KKA188" s="1135"/>
      <c r="KKB188" s="1135"/>
      <c r="KKC188" s="1135"/>
      <c r="KKD188" s="1135"/>
      <c r="KKE188" s="1135"/>
      <c r="KKF188" s="1135"/>
      <c r="KKG188" s="1135"/>
      <c r="KKH188" s="1135"/>
      <c r="KKI188" s="1135"/>
      <c r="KKJ188" s="1135"/>
      <c r="KKK188" s="1135"/>
      <c r="KKL188" s="1135"/>
      <c r="KKM188" s="1135"/>
      <c r="KKN188" s="1135"/>
      <c r="KKO188" s="1135"/>
      <c r="KKP188" s="1135"/>
      <c r="KKQ188" s="1135"/>
      <c r="KKR188" s="1135"/>
      <c r="KKS188" s="1135"/>
      <c r="KKT188" s="1135"/>
      <c r="KKU188" s="1135"/>
      <c r="KKV188" s="1135"/>
      <c r="KKW188" s="1135"/>
      <c r="KKX188" s="1135"/>
      <c r="KKY188" s="1135"/>
      <c r="KKZ188" s="1135"/>
      <c r="KLA188" s="1135"/>
      <c r="KLB188" s="1135"/>
      <c r="KLC188" s="1135"/>
      <c r="KLD188" s="1135"/>
      <c r="KLE188" s="1135"/>
      <c r="KLF188" s="1135"/>
      <c r="KLG188" s="1135"/>
      <c r="KLH188" s="1135"/>
      <c r="KLI188" s="1135"/>
      <c r="KLJ188" s="1135"/>
      <c r="KLK188" s="1135"/>
      <c r="KLL188" s="1135"/>
      <c r="KLM188" s="1135"/>
      <c r="KLN188" s="1135"/>
      <c r="KLO188" s="1135"/>
      <c r="KLP188" s="1135"/>
      <c r="KLQ188" s="1135"/>
      <c r="KLR188" s="1135"/>
      <c r="KLS188" s="1135"/>
      <c r="KLT188" s="1135"/>
      <c r="KLU188" s="1135"/>
      <c r="KLV188" s="1135"/>
      <c r="KLW188" s="1135"/>
      <c r="KLX188" s="1135"/>
      <c r="KLY188" s="1135"/>
      <c r="KLZ188" s="1135"/>
      <c r="KMA188" s="1135"/>
      <c r="KMB188" s="1135"/>
      <c r="KMC188" s="1135"/>
      <c r="KMD188" s="1135"/>
      <c r="KME188" s="1135"/>
      <c r="KMF188" s="1135"/>
      <c r="KMG188" s="1135"/>
      <c r="KMH188" s="1135"/>
      <c r="KMI188" s="1135"/>
      <c r="KMJ188" s="1135"/>
      <c r="KMK188" s="1135"/>
      <c r="KML188" s="1135"/>
      <c r="KMM188" s="1135"/>
      <c r="KMN188" s="1135"/>
      <c r="KMO188" s="1135"/>
      <c r="KMP188" s="1135"/>
      <c r="KMQ188" s="1135"/>
      <c r="KMR188" s="1135"/>
      <c r="KMS188" s="1135"/>
      <c r="KMT188" s="1135"/>
      <c r="KMU188" s="1135"/>
      <c r="KMV188" s="1135"/>
      <c r="KMW188" s="1135"/>
      <c r="KMX188" s="1135"/>
      <c r="KMY188" s="1135"/>
      <c r="KMZ188" s="1135"/>
      <c r="KNA188" s="1135"/>
      <c r="KNB188" s="1135"/>
      <c r="KNC188" s="1135"/>
      <c r="KND188" s="1135"/>
      <c r="KNE188" s="1135"/>
      <c r="KNF188" s="1135"/>
      <c r="KNG188" s="1135"/>
      <c r="KNH188" s="1135"/>
      <c r="KNI188" s="1135"/>
      <c r="KNJ188" s="1135"/>
      <c r="KNK188" s="1135"/>
      <c r="KNL188" s="1135"/>
      <c r="KNM188" s="1135"/>
      <c r="KNN188" s="1135"/>
      <c r="KNO188" s="1135"/>
      <c r="KNP188" s="1135"/>
      <c r="KNQ188" s="1135"/>
      <c r="KNR188" s="1135"/>
      <c r="KNS188" s="1135"/>
      <c r="KNT188" s="1135"/>
      <c r="KNU188" s="1135"/>
      <c r="KNV188" s="1135"/>
      <c r="KNW188" s="1135"/>
      <c r="KNX188" s="1135"/>
      <c r="KNY188" s="1135"/>
      <c r="KNZ188" s="1135"/>
      <c r="KOA188" s="1135"/>
      <c r="KOB188" s="1135"/>
      <c r="KOC188" s="1135"/>
      <c r="KOD188" s="1135"/>
      <c r="KOE188" s="1135"/>
      <c r="KOF188" s="1135"/>
      <c r="KOG188" s="1135"/>
      <c r="KOH188" s="1135"/>
      <c r="KOI188" s="1135"/>
      <c r="KOJ188" s="1135"/>
      <c r="KOK188" s="1135"/>
      <c r="KOL188" s="1135"/>
      <c r="KOM188" s="1135"/>
      <c r="KON188" s="1135"/>
      <c r="KOO188" s="1135"/>
      <c r="KOP188" s="1135"/>
      <c r="KOQ188" s="1135"/>
      <c r="KOR188" s="1135"/>
      <c r="KOS188" s="1135"/>
      <c r="KOT188" s="1135"/>
      <c r="KOU188" s="1135"/>
      <c r="KOV188" s="1135"/>
      <c r="KOW188" s="1135"/>
      <c r="KOX188" s="1135"/>
      <c r="KOY188" s="1135"/>
      <c r="KOZ188" s="1135"/>
      <c r="KPA188" s="1135"/>
      <c r="KPB188" s="1135"/>
      <c r="KPC188" s="1135"/>
      <c r="KPD188" s="1135"/>
      <c r="KPE188" s="1135"/>
      <c r="KPF188" s="1135"/>
      <c r="KPG188" s="1135"/>
      <c r="KPH188" s="1135"/>
      <c r="KPI188" s="1135"/>
      <c r="KPJ188" s="1135"/>
      <c r="KPK188" s="1135"/>
      <c r="KPL188" s="1135"/>
      <c r="KPM188" s="1135"/>
      <c r="KPN188" s="1135"/>
      <c r="KPO188" s="1135"/>
      <c r="KPP188" s="1135"/>
      <c r="KPQ188" s="1135"/>
      <c r="KPR188" s="1135"/>
      <c r="KPS188" s="1135"/>
      <c r="KPT188" s="1135"/>
      <c r="KPU188" s="1135"/>
      <c r="KPV188" s="1135"/>
      <c r="KPW188" s="1135"/>
      <c r="KPX188" s="1135"/>
      <c r="KPY188" s="1135"/>
      <c r="KPZ188" s="1135"/>
      <c r="KQA188" s="1135"/>
      <c r="KQB188" s="1135"/>
      <c r="KQC188" s="1135"/>
      <c r="KQD188" s="1135"/>
      <c r="KQE188" s="1135"/>
      <c r="KQF188" s="1135"/>
      <c r="KQG188" s="1135"/>
      <c r="KQH188" s="1135"/>
      <c r="KQI188" s="1135"/>
      <c r="KQJ188" s="1135"/>
      <c r="KQK188" s="1135"/>
      <c r="KQL188" s="1135"/>
      <c r="KQM188" s="1135"/>
      <c r="KQN188" s="1135"/>
      <c r="KQO188" s="1135"/>
      <c r="KQP188" s="1135"/>
      <c r="KQQ188" s="1135"/>
      <c r="KQR188" s="1135"/>
      <c r="KQS188" s="1135"/>
      <c r="KQT188" s="1135"/>
      <c r="KQU188" s="1135"/>
      <c r="KQV188" s="1135"/>
      <c r="KQW188" s="1135"/>
      <c r="KQX188" s="1135"/>
      <c r="KQY188" s="1135"/>
      <c r="KQZ188" s="1135"/>
      <c r="KRA188" s="1135"/>
      <c r="KRB188" s="1135"/>
      <c r="KRC188" s="1135"/>
      <c r="KRD188" s="1135"/>
      <c r="KRE188" s="1135"/>
      <c r="KRF188" s="1135"/>
      <c r="KRG188" s="1135"/>
      <c r="KRH188" s="1135"/>
      <c r="KRI188" s="1135"/>
      <c r="KRJ188" s="1135"/>
      <c r="KRK188" s="1135"/>
      <c r="KRL188" s="1135"/>
      <c r="KRM188" s="1135"/>
      <c r="KRN188" s="1135"/>
      <c r="KRO188" s="1135"/>
      <c r="KRP188" s="1135"/>
      <c r="KRQ188" s="1135"/>
      <c r="KRR188" s="1135"/>
      <c r="KRS188" s="1135"/>
      <c r="KRT188" s="1135"/>
      <c r="KRU188" s="1135"/>
      <c r="KRV188" s="1135"/>
      <c r="KRW188" s="1135"/>
      <c r="KRX188" s="1135"/>
      <c r="KRY188" s="1135"/>
      <c r="KRZ188" s="1135"/>
      <c r="KSA188" s="1135"/>
      <c r="KSB188" s="1135"/>
      <c r="KSC188" s="1135"/>
      <c r="KSD188" s="1135"/>
      <c r="KSE188" s="1135"/>
      <c r="KSF188" s="1135"/>
      <c r="KSG188" s="1135"/>
      <c r="KSH188" s="1135"/>
      <c r="KSI188" s="1135"/>
      <c r="KSJ188" s="1135"/>
      <c r="KSK188" s="1135"/>
      <c r="KSL188" s="1135"/>
      <c r="KSM188" s="1135"/>
      <c r="KSN188" s="1135"/>
      <c r="KSO188" s="1135"/>
      <c r="KSP188" s="1135"/>
      <c r="KSQ188" s="1135"/>
      <c r="KSR188" s="1135"/>
      <c r="KSS188" s="1135"/>
      <c r="KST188" s="1135"/>
      <c r="KSU188" s="1135"/>
      <c r="KSV188" s="1135"/>
      <c r="KSW188" s="1135"/>
      <c r="KSX188" s="1135"/>
      <c r="KSY188" s="1135"/>
      <c r="KSZ188" s="1135"/>
      <c r="KTA188" s="1135"/>
      <c r="KTB188" s="1135"/>
      <c r="KTC188" s="1135"/>
      <c r="KTD188" s="1135"/>
      <c r="KTE188" s="1135"/>
      <c r="KTF188" s="1135"/>
      <c r="KTG188" s="1135"/>
      <c r="KTH188" s="1135"/>
      <c r="KTI188" s="1135"/>
      <c r="KTJ188" s="1135"/>
      <c r="KTK188" s="1135"/>
      <c r="KTL188" s="1135"/>
      <c r="KTM188" s="1135"/>
      <c r="KTN188" s="1135"/>
      <c r="KTO188" s="1135"/>
      <c r="KTP188" s="1135"/>
      <c r="KTQ188" s="1135"/>
      <c r="KTR188" s="1135"/>
      <c r="KTS188" s="1135"/>
      <c r="KTT188" s="1135"/>
      <c r="KTU188" s="1135"/>
      <c r="KTV188" s="1135"/>
      <c r="KTW188" s="1135"/>
      <c r="KTX188" s="1135"/>
      <c r="KTY188" s="1135"/>
      <c r="KTZ188" s="1135"/>
      <c r="KUA188" s="1135"/>
      <c r="KUB188" s="1135"/>
      <c r="KUC188" s="1135"/>
      <c r="KUD188" s="1135"/>
      <c r="KUE188" s="1135"/>
      <c r="KUF188" s="1135"/>
      <c r="KUG188" s="1135"/>
      <c r="KUH188" s="1135"/>
      <c r="KUI188" s="1135"/>
      <c r="KUJ188" s="1135"/>
      <c r="KUK188" s="1135"/>
      <c r="KUL188" s="1135"/>
      <c r="KUM188" s="1135"/>
      <c r="KUN188" s="1135"/>
      <c r="KUO188" s="1135"/>
      <c r="KUP188" s="1135"/>
      <c r="KUQ188" s="1135"/>
      <c r="KUR188" s="1135"/>
      <c r="KUS188" s="1135"/>
      <c r="KUT188" s="1135"/>
      <c r="KUU188" s="1135"/>
      <c r="KUV188" s="1135"/>
      <c r="KUW188" s="1135"/>
      <c r="KUX188" s="1135"/>
      <c r="KUY188" s="1135"/>
      <c r="KUZ188" s="1135"/>
      <c r="KVA188" s="1135"/>
      <c r="KVB188" s="1135"/>
      <c r="KVC188" s="1135"/>
      <c r="KVD188" s="1135"/>
      <c r="KVE188" s="1135"/>
      <c r="KVF188" s="1135"/>
      <c r="KVG188" s="1135"/>
      <c r="KVH188" s="1135"/>
      <c r="KVI188" s="1135"/>
      <c r="KVJ188" s="1135"/>
      <c r="KVK188" s="1135"/>
      <c r="KVL188" s="1135"/>
      <c r="KVM188" s="1135"/>
      <c r="KVN188" s="1135"/>
      <c r="KVO188" s="1135"/>
      <c r="KVP188" s="1135"/>
      <c r="KVQ188" s="1135"/>
      <c r="KVR188" s="1135"/>
      <c r="KVS188" s="1135"/>
      <c r="KVT188" s="1135"/>
      <c r="KVU188" s="1135"/>
      <c r="KVV188" s="1135"/>
      <c r="KVW188" s="1135"/>
      <c r="KVX188" s="1135"/>
      <c r="KVY188" s="1135"/>
      <c r="KVZ188" s="1135"/>
      <c r="KWA188" s="1135"/>
      <c r="KWB188" s="1135"/>
      <c r="KWC188" s="1135"/>
      <c r="KWD188" s="1135"/>
      <c r="KWE188" s="1135"/>
      <c r="KWF188" s="1135"/>
      <c r="KWG188" s="1135"/>
      <c r="KWH188" s="1135"/>
      <c r="KWI188" s="1135"/>
      <c r="KWJ188" s="1135"/>
      <c r="KWK188" s="1135"/>
      <c r="KWL188" s="1135"/>
      <c r="KWM188" s="1135"/>
      <c r="KWN188" s="1135"/>
      <c r="KWO188" s="1135"/>
      <c r="KWP188" s="1135"/>
      <c r="KWQ188" s="1135"/>
      <c r="KWR188" s="1135"/>
      <c r="KWS188" s="1135"/>
      <c r="KWT188" s="1135"/>
      <c r="KWU188" s="1135"/>
      <c r="KWV188" s="1135"/>
      <c r="KWW188" s="1135"/>
      <c r="KWX188" s="1135"/>
      <c r="KWY188" s="1135"/>
      <c r="KWZ188" s="1135"/>
      <c r="KXA188" s="1135"/>
      <c r="KXB188" s="1135"/>
      <c r="KXC188" s="1135"/>
      <c r="KXD188" s="1135"/>
      <c r="KXE188" s="1135"/>
      <c r="KXF188" s="1135"/>
      <c r="KXG188" s="1135"/>
      <c r="KXH188" s="1135"/>
      <c r="KXI188" s="1135"/>
      <c r="KXJ188" s="1135"/>
      <c r="KXK188" s="1135"/>
      <c r="KXL188" s="1135"/>
      <c r="KXM188" s="1135"/>
      <c r="KXN188" s="1135"/>
      <c r="KXO188" s="1135"/>
      <c r="KXP188" s="1135"/>
      <c r="KXQ188" s="1135"/>
      <c r="KXR188" s="1135"/>
      <c r="KXS188" s="1135"/>
      <c r="KXT188" s="1135"/>
      <c r="KXU188" s="1135"/>
      <c r="KXV188" s="1135"/>
      <c r="KXW188" s="1135"/>
      <c r="KXX188" s="1135"/>
      <c r="KXY188" s="1135"/>
      <c r="KXZ188" s="1135"/>
      <c r="KYA188" s="1135"/>
      <c r="KYB188" s="1135"/>
      <c r="KYC188" s="1135"/>
      <c r="KYD188" s="1135"/>
      <c r="KYE188" s="1135"/>
      <c r="KYF188" s="1135"/>
      <c r="KYG188" s="1135"/>
      <c r="KYH188" s="1135"/>
      <c r="KYI188" s="1135"/>
      <c r="KYJ188" s="1135"/>
      <c r="KYK188" s="1135"/>
      <c r="KYL188" s="1135"/>
      <c r="KYM188" s="1135"/>
      <c r="KYN188" s="1135"/>
      <c r="KYO188" s="1135"/>
      <c r="KYP188" s="1135"/>
      <c r="KYQ188" s="1135"/>
      <c r="KYR188" s="1135"/>
      <c r="KYS188" s="1135"/>
      <c r="KYT188" s="1135"/>
      <c r="KYU188" s="1135"/>
      <c r="KYV188" s="1135"/>
      <c r="KYW188" s="1135"/>
      <c r="KYX188" s="1135"/>
      <c r="KYY188" s="1135"/>
      <c r="KYZ188" s="1135"/>
      <c r="KZA188" s="1135"/>
      <c r="KZB188" s="1135"/>
      <c r="KZC188" s="1135"/>
      <c r="KZD188" s="1135"/>
      <c r="KZE188" s="1135"/>
      <c r="KZF188" s="1135"/>
      <c r="KZG188" s="1135"/>
      <c r="KZH188" s="1135"/>
      <c r="KZI188" s="1135"/>
      <c r="KZJ188" s="1135"/>
      <c r="KZK188" s="1135"/>
      <c r="KZL188" s="1135"/>
      <c r="KZM188" s="1135"/>
      <c r="KZN188" s="1135"/>
      <c r="KZO188" s="1135"/>
      <c r="KZP188" s="1135"/>
      <c r="KZQ188" s="1135"/>
      <c r="KZR188" s="1135"/>
      <c r="KZS188" s="1135"/>
      <c r="KZT188" s="1135"/>
      <c r="KZU188" s="1135"/>
      <c r="KZV188" s="1135"/>
      <c r="KZW188" s="1135"/>
      <c r="KZX188" s="1135"/>
      <c r="KZY188" s="1135"/>
      <c r="KZZ188" s="1135"/>
      <c r="LAA188" s="1135"/>
      <c r="LAB188" s="1135"/>
      <c r="LAC188" s="1135"/>
      <c r="LAD188" s="1135"/>
      <c r="LAE188" s="1135"/>
      <c r="LAF188" s="1135"/>
      <c r="LAG188" s="1135"/>
      <c r="LAH188" s="1135"/>
      <c r="LAI188" s="1135"/>
      <c r="LAJ188" s="1135"/>
      <c r="LAK188" s="1135"/>
      <c r="LAL188" s="1135"/>
      <c r="LAM188" s="1135"/>
      <c r="LAN188" s="1135"/>
      <c r="LAO188" s="1135"/>
      <c r="LAP188" s="1135"/>
      <c r="LAQ188" s="1135"/>
      <c r="LAR188" s="1135"/>
      <c r="LAS188" s="1135"/>
      <c r="LAT188" s="1135"/>
      <c r="LAU188" s="1135"/>
      <c r="LAV188" s="1135"/>
      <c r="LAW188" s="1135"/>
      <c r="LAX188" s="1135"/>
      <c r="LAY188" s="1135"/>
      <c r="LAZ188" s="1135"/>
      <c r="LBA188" s="1135"/>
      <c r="LBB188" s="1135"/>
      <c r="LBC188" s="1135"/>
      <c r="LBD188" s="1135"/>
      <c r="LBE188" s="1135"/>
      <c r="LBF188" s="1135"/>
      <c r="LBG188" s="1135"/>
      <c r="LBH188" s="1135"/>
      <c r="LBI188" s="1135"/>
      <c r="LBJ188" s="1135"/>
      <c r="LBK188" s="1135"/>
      <c r="LBL188" s="1135"/>
      <c r="LBM188" s="1135"/>
      <c r="LBN188" s="1135"/>
      <c r="LBO188" s="1135"/>
      <c r="LBP188" s="1135"/>
      <c r="LBQ188" s="1135"/>
      <c r="LBR188" s="1135"/>
      <c r="LBS188" s="1135"/>
      <c r="LBT188" s="1135"/>
      <c r="LBU188" s="1135"/>
      <c r="LBV188" s="1135"/>
      <c r="LBW188" s="1135"/>
      <c r="LBX188" s="1135"/>
      <c r="LBY188" s="1135"/>
      <c r="LBZ188" s="1135"/>
      <c r="LCA188" s="1135"/>
      <c r="LCB188" s="1135"/>
      <c r="LCC188" s="1135"/>
      <c r="LCD188" s="1135"/>
      <c r="LCE188" s="1135"/>
      <c r="LCF188" s="1135"/>
      <c r="LCG188" s="1135"/>
      <c r="LCH188" s="1135"/>
      <c r="LCI188" s="1135"/>
      <c r="LCJ188" s="1135"/>
      <c r="LCK188" s="1135"/>
      <c r="LCL188" s="1135"/>
      <c r="LCM188" s="1135"/>
      <c r="LCN188" s="1135"/>
      <c r="LCO188" s="1135"/>
      <c r="LCP188" s="1135"/>
      <c r="LCQ188" s="1135"/>
      <c r="LCR188" s="1135"/>
      <c r="LCS188" s="1135"/>
      <c r="LCT188" s="1135"/>
      <c r="LCU188" s="1135"/>
      <c r="LCV188" s="1135"/>
      <c r="LCW188" s="1135"/>
      <c r="LCX188" s="1135"/>
      <c r="LCY188" s="1135"/>
      <c r="LCZ188" s="1135"/>
      <c r="LDA188" s="1135"/>
      <c r="LDB188" s="1135"/>
      <c r="LDC188" s="1135"/>
      <c r="LDD188" s="1135"/>
      <c r="LDE188" s="1135"/>
      <c r="LDF188" s="1135"/>
      <c r="LDG188" s="1135"/>
      <c r="LDH188" s="1135"/>
      <c r="LDI188" s="1135"/>
      <c r="LDJ188" s="1135"/>
      <c r="LDK188" s="1135"/>
      <c r="LDL188" s="1135"/>
      <c r="LDM188" s="1135"/>
      <c r="LDN188" s="1135"/>
      <c r="LDO188" s="1135"/>
      <c r="LDP188" s="1135"/>
      <c r="LDQ188" s="1135"/>
      <c r="LDR188" s="1135"/>
      <c r="LDS188" s="1135"/>
      <c r="LDT188" s="1135"/>
      <c r="LDU188" s="1135"/>
      <c r="LDV188" s="1135"/>
      <c r="LDW188" s="1135"/>
      <c r="LDX188" s="1135"/>
      <c r="LDY188" s="1135"/>
      <c r="LDZ188" s="1135"/>
      <c r="LEA188" s="1135"/>
      <c r="LEB188" s="1135"/>
      <c r="LEC188" s="1135"/>
      <c r="LED188" s="1135"/>
      <c r="LEE188" s="1135"/>
      <c r="LEF188" s="1135"/>
      <c r="LEG188" s="1135"/>
      <c r="LEH188" s="1135"/>
      <c r="LEI188" s="1135"/>
      <c r="LEJ188" s="1135"/>
      <c r="LEK188" s="1135"/>
      <c r="LEL188" s="1135"/>
      <c r="LEM188" s="1135"/>
      <c r="LEN188" s="1135"/>
      <c r="LEO188" s="1135"/>
      <c r="LEP188" s="1135"/>
      <c r="LEQ188" s="1135"/>
      <c r="LER188" s="1135"/>
      <c r="LES188" s="1135"/>
      <c r="LET188" s="1135"/>
      <c r="LEU188" s="1135"/>
      <c r="LEV188" s="1135"/>
      <c r="LEW188" s="1135"/>
      <c r="LEX188" s="1135"/>
      <c r="LEY188" s="1135"/>
      <c r="LEZ188" s="1135"/>
      <c r="LFA188" s="1135"/>
      <c r="LFB188" s="1135"/>
      <c r="LFC188" s="1135"/>
      <c r="LFD188" s="1135"/>
      <c r="LFE188" s="1135"/>
      <c r="LFF188" s="1135"/>
      <c r="LFG188" s="1135"/>
      <c r="LFH188" s="1135"/>
      <c r="LFI188" s="1135"/>
      <c r="LFJ188" s="1135"/>
      <c r="LFK188" s="1135"/>
      <c r="LFL188" s="1135"/>
      <c r="LFM188" s="1135"/>
      <c r="LFN188" s="1135"/>
      <c r="LFO188" s="1135"/>
      <c r="LFP188" s="1135"/>
      <c r="LFQ188" s="1135"/>
      <c r="LFR188" s="1135"/>
      <c r="LFS188" s="1135"/>
      <c r="LFT188" s="1135"/>
      <c r="LFU188" s="1135"/>
      <c r="LFV188" s="1135"/>
      <c r="LFW188" s="1135"/>
      <c r="LFX188" s="1135"/>
      <c r="LFY188" s="1135"/>
      <c r="LFZ188" s="1135"/>
      <c r="LGA188" s="1135"/>
      <c r="LGB188" s="1135"/>
      <c r="LGC188" s="1135"/>
      <c r="LGD188" s="1135"/>
      <c r="LGE188" s="1135"/>
      <c r="LGF188" s="1135"/>
      <c r="LGG188" s="1135"/>
      <c r="LGH188" s="1135"/>
      <c r="LGI188" s="1135"/>
      <c r="LGJ188" s="1135"/>
      <c r="LGK188" s="1135"/>
      <c r="LGL188" s="1135"/>
      <c r="LGM188" s="1135"/>
      <c r="LGN188" s="1135"/>
      <c r="LGO188" s="1135"/>
      <c r="LGP188" s="1135"/>
      <c r="LGQ188" s="1135"/>
      <c r="LGR188" s="1135"/>
      <c r="LGS188" s="1135"/>
      <c r="LGT188" s="1135"/>
      <c r="LGU188" s="1135"/>
      <c r="LGV188" s="1135"/>
      <c r="LGW188" s="1135"/>
      <c r="LGX188" s="1135"/>
      <c r="LGY188" s="1135"/>
      <c r="LGZ188" s="1135"/>
      <c r="LHA188" s="1135"/>
      <c r="LHB188" s="1135"/>
      <c r="LHC188" s="1135"/>
      <c r="LHD188" s="1135"/>
      <c r="LHE188" s="1135"/>
      <c r="LHF188" s="1135"/>
      <c r="LHG188" s="1135"/>
      <c r="LHH188" s="1135"/>
      <c r="LHI188" s="1135"/>
      <c r="LHJ188" s="1135"/>
      <c r="LHK188" s="1135"/>
      <c r="LHL188" s="1135"/>
      <c r="LHM188" s="1135"/>
      <c r="LHN188" s="1135"/>
      <c r="LHO188" s="1135"/>
      <c r="LHP188" s="1135"/>
      <c r="LHQ188" s="1135"/>
      <c r="LHR188" s="1135"/>
      <c r="LHS188" s="1135"/>
      <c r="LHT188" s="1135"/>
      <c r="LHU188" s="1135"/>
      <c r="LHV188" s="1135"/>
      <c r="LHW188" s="1135"/>
      <c r="LHX188" s="1135"/>
      <c r="LHY188" s="1135"/>
      <c r="LHZ188" s="1135"/>
      <c r="LIA188" s="1135"/>
      <c r="LIB188" s="1135"/>
      <c r="LIC188" s="1135"/>
      <c r="LID188" s="1135"/>
      <c r="LIE188" s="1135"/>
      <c r="LIF188" s="1135"/>
      <c r="LIG188" s="1135"/>
      <c r="LIH188" s="1135"/>
      <c r="LII188" s="1135"/>
      <c r="LIJ188" s="1135"/>
      <c r="LIK188" s="1135"/>
      <c r="LIL188" s="1135"/>
      <c r="LIM188" s="1135"/>
      <c r="LIN188" s="1135"/>
      <c r="LIO188" s="1135"/>
      <c r="LIP188" s="1135"/>
      <c r="LIQ188" s="1135"/>
      <c r="LIR188" s="1135"/>
      <c r="LIS188" s="1135"/>
      <c r="LIT188" s="1135"/>
      <c r="LIU188" s="1135"/>
      <c r="LIV188" s="1135"/>
      <c r="LIW188" s="1135"/>
      <c r="LIX188" s="1135"/>
      <c r="LIY188" s="1135"/>
      <c r="LIZ188" s="1135"/>
      <c r="LJA188" s="1135"/>
      <c r="LJB188" s="1135"/>
      <c r="LJC188" s="1135"/>
      <c r="LJD188" s="1135"/>
      <c r="LJE188" s="1135"/>
      <c r="LJF188" s="1135"/>
      <c r="LJG188" s="1135"/>
      <c r="LJH188" s="1135"/>
      <c r="LJI188" s="1135"/>
      <c r="LJJ188" s="1135"/>
      <c r="LJK188" s="1135"/>
      <c r="LJL188" s="1135"/>
      <c r="LJM188" s="1135"/>
      <c r="LJN188" s="1135"/>
      <c r="LJO188" s="1135"/>
      <c r="LJP188" s="1135"/>
      <c r="LJQ188" s="1135"/>
      <c r="LJR188" s="1135"/>
      <c r="LJS188" s="1135"/>
      <c r="LJT188" s="1135"/>
      <c r="LJU188" s="1135"/>
      <c r="LJV188" s="1135"/>
      <c r="LJW188" s="1135"/>
      <c r="LJX188" s="1135"/>
      <c r="LJY188" s="1135"/>
      <c r="LJZ188" s="1135"/>
      <c r="LKA188" s="1135"/>
      <c r="LKB188" s="1135"/>
      <c r="LKC188" s="1135"/>
      <c r="LKD188" s="1135"/>
      <c r="LKE188" s="1135"/>
      <c r="LKF188" s="1135"/>
      <c r="LKG188" s="1135"/>
      <c r="LKH188" s="1135"/>
      <c r="LKI188" s="1135"/>
      <c r="LKJ188" s="1135"/>
      <c r="LKK188" s="1135"/>
      <c r="LKL188" s="1135"/>
      <c r="LKM188" s="1135"/>
      <c r="LKN188" s="1135"/>
      <c r="LKO188" s="1135"/>
      <c r="LKP188" s="1135"/>
      <c r="LKQ188" s="1135"/>
      <c r="LKR188" s="1135"/>
      <c r="LKS188" s="1135"/>
      <c r="LKT188" s="1135"/>
      <c r="LKU188" s="1135"/>
      <c r="LKV188" s="1135"/>
      <c r="LKW188" s="1135"/>
      <c r="LKX188" s="1135"/>
      <c r="LKY188" s="1135"/>
      <c r="LKZ188" s="1135"/>
      <c r="LLA188" s="1135"/>
      <c r="LLB188" s="1135"/>
      <c r="LLC188" s="1135"/>
      <c r="LLD188" s="1135"/>
      <c r="LLE188" s="1135"/>
      <c r="LLF188" s="1135"/>
      <c r="LLG188" s="1135"/>
      <c r="LLH188" s="1135"/>
      <c r="LLI188" s="1135"/>
      <c r="LLJ188" s="1135"/>
      <c r="LLK188" s="1135"/>
      <c r="LLL188" s="1135"/>
      <c r="LLM188" s="1135"/>
      <c r="LLN188" s="1135"/>
      <c r="LLO188" s="1135"/>
      <c r="LLP188" s="1135"/>
      <c r="LLQ188" s="1135"/>
      <c r="LLR188" s="1135"/>
      <c r="LLS188" s="1135"/>
      <c r="LLT188" s="1135"/>
      <c r="LLU188" s="1135"/>
      <c r="LLV188" s="1135"/>
      <c r="LLW188" s="1135"/>
      <c r="LLX188" s="1135"/>
      <c r="LLY188" s="1135"/>
      <c r="LLZ188" s="1135"/>
      <c r="LMA188" s="1135"/>
      <c r="LMB188" s="1135"/>
      <c r="LMC188" s="1135"/>
      <c r="LMD188" s="1135"/>
      <c r="LME188" s="1135"/>
      <c r="LMF188" s="1135"/>
      <c r="LMG188" s="1135"/>
      <c r="LMH188" s="1135"/>
      <c r="LMI188" s="1135"/>
      <c r="LMJ188" s="1135"/>
      <c r="LMK188" s="1135"/>
      <c r="LML188" s="1135"/>
      <c r="LMM188" s="1135"/>
      <c r="LMN188" s="1135"/>
      <c r="LMO188" s="1135"/>
      <c r="LMP188" s="1135"/>
      <c r="LMQ188" s="1135"/>
      <c r="LMR188" s="1135"/>
      <c r="LMS188" s="1135"/>
      <c r="LMT188" s="1135"/>
      <c r="LMU188" s="1135"/>
      <c r="LMV188" s="1135"/>
      <c r="LMW188" s="1135"/>
      <c r="LMX188" s="1135"/>
      <c r="LMY188" s="1135"/>
      <c r="LMZ188" s="1135"/>
      <c r="LNA188" s="1135"/>
      <c r="LNB188" s="1135"/>
      <c r="LNC188" s="1135"/>
      <c r="LND188" s="1135"/>
      <c r="LNE188" s="1135"/>
      <c r="LNF188" s="1135"/>
      <c r="LNG188" s="1135"/>
      <c r="LNH188" s="1135"/>
      <c r="LNI188" s="1135"/>
      <c r="LNJ188" s="1135"/>
      <c r="LNK188" s="1135"/>
      <c r="LNL188" s="1135"/>
      <c r="LNM188" s="1135"/>
      <c r="LNN188" s="1135"/>
      <c r="LNO188" s="1135"/>
      <c r="LNP188" s="1135"/>
      <c r="LNQ188" s="1135"/>
      <c r="LNR188" s="1135"/>
      <c r="LNS188" s="1135"/>
      <c r="LNT188" s="1135"/>
      <c r="LNU188" s="1135"/>
      <c r="LNV188" s="1135"/>
      <c r="LNW188" s="1135"/>
      <c r="LNX188" s="1135"/>
      <c r="LNY188" s="1135"/>
      <c r="LNZ188" s="1135"/>
      <c r="LOA188" s="1135"/>
      <c r="LOB188" s="1135"/>
      <c r="LOC188" s="1135"/>
      <c r="LOD188" s="1135"/>
      <c r="LOE188" s="1135"/>
      <c r="LOF188" s="1135"/>
      <c r="LOG188" s="1135"/>
      <c r="LOH188" s="1135"/>
      <c r="LOI188" s="1135"/>
      <c r="LOJ188" s="1135"/>
      <c r="LOK188" s="1135"/>
      <c r="LOL188" s="1135"/>
      <c r="LOM188" s="1135"/>
      <c r="LON188" s="1135"/>
      <c r="LOO188" s="1135"/>
      <c r="LOP188" s="1135"/>
      <c r="LOQ188" s="1135"/>
      <c r="LOR188" s="1135"/>
      <c r="LOS188" s="1135"/>
      <c r="LOT188" s="1135"/>
      <c r="LOU188" s="1135"/>
      <c r="LOV188" s="1135"/>
      <c r="LOW188" s="1135"/>
      <c r="LOX188" s="1135"/>
      <c r="LOY188" s="1135"/>
      <c r="LOZ188" s="1135"/>
      <c r="LPA188" s="1135"/>
      <c r="LPB188" s="1135"/>
      <c r="LPC188" s="1135"/>
      <c r="LPD188" s="1135"/>
      <c r="LPE188" s="1135"/>
      <c r="LPF188" s="1135"/>
      <c r="LPG188" s="1135"/>
      <c r="LPH188" s="1135"/>
      <c r="LPI188" s="1135"/>
      <c r="LPJ188" s="1135"/>
      <c r="LPK188" s="1135"/>
      <c r="LPL188" s="1135"/>
      <c r="LPM188" s="1135"/>
      <c r="LPN188" s="1135"/>
      <c r="LPO188" s="1135"/>
      <c r="LPP188" s="1135"/>
      <c r="LPQ188" s="1135"/>
      <c r="LPR188" s="1135"/>
      <c r="LPS188" s="1135"/>
      <c r="LPT188" s="1135"/>
      <c r="LPU188" s="1135"/>
      <c r="LPV188" s="1135"/>
      <c r="LPW188" s="1135"/>
      <c r="LPX188" s="1135"/>
      <c r="LPY188" s="1135"/>
      <c r="LPZ188" s="1135"/>
      <c r="LQA188" s="1135"/>
      <c r="LQB188" s="1135"/>
      <c r="LQC188" s="1135"/>
      <c r="LQD188" s="1135"/>
      <c r="LQE188" s="1135"/>
      <c r="LQF188" s="1135"/>
      <c r="LQG188" s="1135"/>
      <c r="LQH188" s="1135"/>
      <c r="LQI188" s="1135"/>
      <c r="LQJ188" s="1135"/>
      <c r="LQK188" s="1135"/>
      <c r="LQL188" s="1135"/>
      <c r="LQM188" s="1135"/>
      <c r="LQN188" s="1135"/>
      <c r="LQO188" s="1135"/>
      <c r="LQP188" s="1135"/>
      <c r="LQQ188" s="1135"/>
      <c r="LQR188" s="1135"/>
      <c r="LQS188" s="1135"/>
      <c r="LQT188" s="1135"/>
      <c r="LQU188" s="1135"/>
      <c r="LQV188" s="1135"/>
      <c r="LQW188" s="1135"/>
      <c r="LQX188" s="1135"/>
      <c r="LQY188" s="1135"/>
      <c r="LQZ188" s="1135"/>
      <c r="LRA188" s="1135"/>
      <c r="LRB188" s="1135"/>
      <c r="LRC188" s="1135"/>
      <c r="LRD188" s="1135"/>
      <c r="LRE188" s="1135"/>
      <c r="LRF188" s="1135"/>
      <c r="LRG188" s="1135"/>
      <c r="LRH188" s="1135"/>
      <c r="LRI188" s="1135"/>
      <c r="LRJ188" s="1135"/>
      <c r="LRK188" s="1135"/>
      <c r="LRL188" s="1135"/>
      <c r="LRM188" s="1135"/>
      <c r="LRN188" s="1135"/>
      <c r="LRO188" s="1135"/>
      <c r="LRP188" s="1135"/>
      <c r="LRQ188" s="1135"/>
      <c r="LRR188" s="1135"/>
      <c r="LRS188" s="1135"/>
      <c r="LRT188" s="1135"/>
      <c r="LRU188" s="1135"/>
      <c r="LRV188" s="1135"/>
      <c r="LRW188" s="1135"/>
      <c r="LRX188" s="1135"/>
      <c r="LRY188" s="1135"/>
      <c r="LRZ188" s="1135"/>
      <c r="LSA188" s="1135"/>
      <c r="LSB188" s="1135"/>
      <c r="LSC188" s="1135"/>
      <c r="LSD188" s="1135"/>
      <c r="LSE188" s="1135"/>
      <c r="LSF188" s="1135"/>
      <c r="LSG188" s="1135"/>
      <c r="LSH188" s="1135"/>
      <c r="LSI188" s="1135"/>
      <c r="LSJ188" s="1135"/>
      <c r="LSK188" s="1135"/>
      <c r="LSL188" s="1135"/>
      <c r="LSM188" s="1135"/>
      <c r="LSN188" s="1135"/>
      <c r="LSO188" s="1135"/>
      <c r="LSP188" s="1135"/>
      <c r="LSQ188" s="1135"/>
      <c r="LSR188" s="1135"/>
      <c r="LSS188" s="1135"/>
      <c r="LST188" s="1135"/>
      <c r="LSU188" s="1135"/>
      <c r="LSV188" s="1135"/>
      <c r="LSW188" s="1135"/>
      <c r="LSX188" s="1135"/>
      <c r="LSY188" s="1135"/>
      <c r="LSZ188" s="1135"/>
      <c r="LTA188" s="1135"/>
      <c r="LTB188" s="1135"/>
      <c r="LTC188" s="1135"/>
      <c r="LTD188" s="1135"/>
      <c r="LTE188" s="1135"/>
      <c r="LTF188" s="1135"/>
      <c r="LTG188" s="1135"/>
      <c r="LTH188" s="1135"/>
      <c r="LTI188" s="1135"/>
      <c r="LTJ188" s="1135"/>
      <c r="LTK188" s="1135"/>
      <c r="LTL188" s="1135"/>
      <c r="LTM188" s="1135"/>
      <c r="LTN188" s="1135"/>
      <c r="LTO188" s="1135"/>
      <c r="LTP188" s="1135"/>
      <c r="LTQ188" s="1135"/>
      <c r="LTR188" s="1135"/>
      <c r="LTS188" s="1135"/>
      <c r="LTT188" s="1135"/>
      <c r="LTU188" s="1135"/>
      <c r="LTV188" s="1135"/>
      <c r="LTW188" s="1135"/>
      <c r="LTX188" s="1135"/>
      <c r="LTY188" s="1135"/>
      <c r="LTZ188" s="1135"/>
      <c r="LUA188" s="1135"/>
      <c r="LUB188" s="1135"/>
      <c r="LUC188" s="1135"/>
      <c r="LUD188" s="1135"/>
      <c r="LUE188" s="1135"/>
      <c r="LUF188" s="1135"/>
      <c r="LUG188" s="1135"/>
      <c r="LUH188" s="1135"/>
      <c r="LUI188" s="1135"/>
      <c r="LUJ188" s="1135"/>
      <c r="LUK188" s="1135"/>
      <c r="LUL188" s="1135"/>
      <c r="LUM188" s="1135"/>
      <c r="LUN188" s="1135"/>
      <c r="LUO188" s="1135"/>
      <c r="LUP188" s="1135"/>
      <c r="LUQ188" s="1135"/>
      <c r="LUR188" s="1135"/>
      <c r="LUS188" s="1135"/>
      <c r="LUT188" s="1135"/>
      <c r="LUU188" s="1135"/>
      <c r="LUV188" s="1135"/>
      <c r="LUW188" s="1135"/>
      <c r="LUX188" s="1135"/>
      <c r="LUY188" s="1135"/>
      <c r="LUZ188" s="1135"/>
      <c r="LVA188" s="1135"/>
      <c r="LVB188" s="1135"/>
      <c r="LVC188" s="1135"/>
      <c r="LVD188" s="1135"/>
      <c r="LVE188" s="1135"/>
      <c r="LVF188" s="1135"/>
      <c r="LVG188" s="1135"/>
      <c r="LVH188" s="1135"/>
      <c r="LVI188" s="1135"/>
      <c r="LVJ188" s="1135"/>
      <c r="LVK188" s="1135"/>
      <c r="LVL188" s="1135"/>
      <c r="LVM188" s="1135"/>
      <c r="LVN188" s="1135"/>
      <c r="LVO188" s="1135"/>
      <c r="LVP188" s="1135"/>
      <c r="LVQ188" s="1135"/>
      <c r="LVR188" s="1135"/>
      <c r="LVS188" s="1135"/>
      <c r="LVT188" s="1135"/>
      <c r="LVU188" s="1135"/>
      <c r="LVV188" s="1135"/>
      <c r="LVW188" s="1135"/>
      <c r="LVX188" s="1135"/>
      <c r="LVY188" s="1135"/>
      <c r="LVZ188" s="1135"/>
      <c r="LWA188" s="1135"/>
      <c r="LWB188" s="1135"/>
      <c r="LWC188" s="1135"/>
      <c r="LWD188" s="1135"/>
      <c r="LWE188" s="1135"/>
      <c r="LWF188" s="1135"/>
      <c r="LWG188" s="1135"/>
      <c r="LWH188" s="1135"/>
      <c r="LWI188" s="1135"/>
      <c r="LWJ188" s="1135"/>
      <c r="LWK188" s="1135"/>
      <c r="LWL188" s="1135"/>
      <c r="LWM188" s="1135"/>
      <c r="LWN188" s="1135"/>
      <c r="LWO188" s="1135"/>
      <c r="LWP188" s="1135"/>
      <c r="LWQ188" s="1135"/>
      <c r="LWR188" s="1135"/>
      <c r="LWS188" s="1135"/>
      <c r="LWT188" s="1135"/>
      <c r="LWU188" s="1135"/>
      <c r="LWV188" s="1135"/>
      <c r="LWW188" s="1135"/>
      <c r="LWX188" s="1135"/>
      <c r="LWY188" s="1135"/>
      <c r="LWZ188" s="1135"/>
      <c r="LXA188" s="1135"/>
      <c r="LXB188" s="1135"/>
      <c r="LXC188" s="1135"/>
      <c r="LXD188" s="1135"/>
      <c r="LXE188" s="1135"/>
      <c r="LXF188" s="1135"/>
      <c r="LXG188" s="1135"/>
      <c r="LXH188" s="1135"/>
      <c r="LXI188" s="1135"/>
      <c r="LXJ188" s="1135"/>
      <c r="LXK188" s="1135"/>
      <c r="LXL188" s="1135"/>
      <c r="LXM188" s="1135"/>
      <c r="LXN188" s="1135"/>
      <c r="LXO188" s="1135"/>
      <c r="LXP188" s="1135"/>
      <c r="LXQ188" s="1135"/>
      <c r="LXR188" s="1135"/>
      <c r="LXS188" s="1135"/>
      <c r="LXT188" s="1135"/>
      <c r="LXU188" s="1135"/>
      <c r="LXV188" s="1135"/>
      <c r="LXW188" s="1135"/>
      <c r="LXX188" s="1135"/>
      <c r="LXY188" s="1135"/>
      <c r="LXZ188" s="1135"/>
      <c r="LYA188" s="1135"/>
      <c r="LYB188" s="1135"/>
      <c r="LYC188" s="1135"/>
      <c r="LYD188" s="1135"/>
      <c r="LYE188" s="1135"/>
      <c r="LYF188" s="1135"/>
      <c r="LYG188" s="1135"/>
      <c r="LYH188" s="1135"/>
      <c r="LYI188" s="1135"/>
      <c r="LYJ188" s="1135"/>
      <c r="LYK188" s="1135"/>
      <c r="LYL188" s="1135"/>
      <c r="LYM188" s="1135"/>
      <c r="LYN188" s="1135"/>
      <c r="LYO188" s="1135"/>
      <c r="LYP188" s="1135"/>
      <c r="LYQ188" s="1135"/>
      <c r="LYR188" s="1135"/>
      <c r="LYS188" s="1135"/>
      <c r="LYT188" s="1135"/>
      <c r="LYU188" s="1135"/>
      <c r="LYV188" s="1135"/>
      <c r="LYW188" s="1135"/>
      <c r="LYX188" s="1135"/>
      <c r="LYY188" s="1135"/>
      <c r="LYZ188" s="1135"/>
      <c r="LZA188" s="1135"/>
      <c r="LZB188" s="1135"/>
      <c r="LZC188" s="1135"/>
      <c r="LZD188" s="1135"/>
      <c r="LZE188" s="1135"/>
      <c r="LZF188" s="1135"/>
      <c r="LZG188" s="1135"/>
      <c r="LZH188" s="1135"/>
      <c r="LZI188" s="1135"/>
      <c r="LZJ188" s="1135"/>
      <c r="LZK188" s="1135"/>
      <c r="LZL188" s="1135"/>
      <c r="LZM188" s="1135"/>
      <c r="LZN188" s="1135"/>
      <c r="LZO188" s="1135"/>
      <c r="LZP188" s="1135"/>
      <c r="LZQ188" s="1135"/>
      <c r="LZR188" s="1135"/>
      <c r="LZS188" s="1135"/>
      <c r="LZT188" s="1135"/>
      <c r="LZU188" s="1135"/>
      <c r="LZV188" s="1135"/>
      <c r="LZW188" s="1135"/>
      <c r="LZX188" s="1135"/>
      <c r="LZY188" s="1135"/>
      <c r="LZZ188" s="1135"/>
      <c r="MAA188" s="1135"/>
      <c r="MAB188" s="1135"/>
      <c r="MAC188" s="1135"/>
      <c r="MAD188" s="1135"/>
      <c r="MAE188" s="1135"/>
      <c r="MAF188" s="1135"/>
      <c r="MAG188" s="1135"/>
      <c r="MAH188" s="1135"/>
      <c r="MAI188" s="1135"/>
      <c r="MAJ188" s="1135"/>
      <c r="MAK188" s="1135"/>
      <c r="MAL188" s="1135"/>
      <c r="MAM188" s="1135"/>
      <c r="MAN188" s="1135"/>
      <c r="MAO188" s="1135"/>
      <c r="MAP188" s="1135"/>
      <c r="MAQ188" s="1135"/>
      <c r="MAR188" s="1135"/>
      <c r="MAS188" s="1135"/>
      <c r="MAT188" s="1135"/>
      <c r="MAU188" s="1135"/>
      <c r="MAV188" s="1135"/>
      <c r="MAW188" s="1135"/>
      <c r="MAX188" s="1135"/>
      <c r="MAY188" s="1135"/>
      <c r="MAZ188" s="1135"/>
      <c r="MBA188" s="1135"/>
      <c r="MBB188" s="1135"/>
      <c r="MBC188" s="1135"/>
      <c r="MBD188" s="1135"/>
      <c r="MBE188" s="1135"/>
      <c r="MBF188" s="1135"/>
      <c r="MBG188" s="1135"/>
      <c r="MBH188" s="1135"/>
      <c r="MBI188" s="1135"/>
      <c r="MBJ188" s="1135"/>
      <c r="MBK188" s="1135"/>
      <c r="MBL188" s="1135"/>
      <c r="MBM188" s="1135"/>
      <c r="MBN188" s="1135"/>
      <c r="MBO188" s="1135"/>
      <c r="MBP188" s="1135"/>
      <c r="MBQ188" s="1135"/>
      <c r="MBR188" s="1135"/>
      <c r="MBS188" s="1135"/>
      <c r="MBT188" s="1135"/>
      <c r="MBU188" s="1135"/>
      <c r="MBV188" s="1135"/>
      <c r="MBW188" s="1135"/>
      <c r="MBX188" s="1135"/>
      <c r="MBY188" s="1135"/>
      <c r="MBZ188" s="1135"/>
      <c r="MCA188" s="1135"/>
      <c r="MCB188" s="1135"/>
      <c r="MCC188" s="1135"/>
      <c r="MCD188" s="1135"/>
      <c r="MCE188" s="1135"/>
      <c r="MCF188" s="1135"/>
      <c r="MCG188" s="1135"/>
      <c r="MCH188" s="1135"/>
      <c r="MCI188" s="1135"/>
      <c r="MCJ188" s="1135"/>
      <c r="MCK188" s="1135"/>
      <c r="MCL188" s="1135"/>
      <c r="MCM188" s="1135"/>
      <c r="MCN188" s="1135"/>
      <c r="MCO188" s="1135"/>
      <c r="MCP188" s="1135"/>
      <c r="MCQ188" s="1135"/>
      <c r="MCR188" s="1135"/>
      <c r="MCS188" s="1135"/>
      <c r="MCT188" s="1135"/>
      <c r="MCU188" s="1135"/>
      <c r="MCV188" s="1135"/>
      <c r="MCW188" s="1135"/>
      <c r="MCX188" s="1135"/>
      <c r="MCY188" s="1135"/>
      <c r="MCZ188" s="1135"/>
      <c r="MDA188" s="1135"/>
      <c r="MDB188" s="1135"/>
      <c r="MDC188" s="1135"/>
      <c r="MDD188" s="1135"/>
      <c r="MDE188" s="1135"/>
      <c r="MDF188" s="1135"/>
      <c r="MDG188" s="1135"/>
      <c r="MDH188" s="1135"/>
      <c r="MDI188" s="1135"/>
      <c r="MDJ188" s="1135"/>
      <c r="MDK188" s="1135"/>
      <c r="MDL188" s="1135"/>
      <c r="MDM188" s="1135"/>
      <c r="MDN188" s="1135"/>
      <c r="MDO188" s="1135"/>
      <c r="MDP188" s="1135"/>
      <c r="MDQ188" s="1135"/>
      <c r="MDR188" s="1135"/>
      <c r="MDS188" s="1135"/>
      <c r="MDT188" s="1135"/>
      <c r="MDU188" s="1135"/>
      <c r="MDV188" s="1135"/>
      <c r="MDW188" s="1135"/>
      <c r="MDX188" s="1135"/>
      <c r="MDY188" s="1135"/>
      <c r="MDZ188" s="1135"/>
      <c r="MEA188" s="1135"/>
      <c r="MEB188" s="1135"/>
      <c r="MEC188" s="1135"/>
      <c r="MED188" s="1135"/>
      <c r="MEE188" s="1135"/>
      <c r="MEF188" s="1135"/>
      <c r="MEG188" s="1135"/>
      <c r="MEH188" s="1135"/>
      <c r="MEI188" s="1135"/>
      <c r="MEJ188" s="1135"/>
      <c r="MEK188" s="1135"/>
      <c r="MEL188" s="1135"/>
      <c r="MEM188" s="1135"/>
      <c r="MEN188" s="1135"/>
      <c r="MEO188" s="1135"/>
      <c r="MEP188" s="1135"/>
      <c r="MEQ188" s="1135"/>
      <c r="MER188" s="1135"/>
      <c r="MES188" s="1135"/>
      <c r="MET188" s="1135"/>
      <c r="MEU188" s="1135"/>
      <c r="MEV188" s="1135"/>
      <c r="MEW188" s="1135"/>
      <c r="MEX188" s="1135"/>
      <c r="MEY188" s="1135"/>
      <c r="MEZ188" s="1135"/>
      <c r="MFA188" s="1135"/>
      <c r="MFB188" s="1135"/>
      <c r="MFC188" s="1135"/>
      <c r="MFD188" s="1135"/>
      <c r="MFE188" s="1135"/>
      <c r="MFF188" s="1135"/>
      <c r="MFG188" s="1135"/>
      <c r="MFH188" s="1135"/>
      <c r="MFI188" s="1135"/>
      <c r="MFJ188" s="1135"/>
      <c r="MFK188" s="1135"/>
      <c r="MFL188" s="1135"/>
      <c r="MFM188" s="1135"/>
      <c r="MFN188" s="1135"/>
      <c r="MFO188" s="1135"/>
      <c r="MFP188" s="1135"/>
      <c r="MFQ188" s="1135"/>
      <c r="MFR188" s="1135"/>
      <c r="MFS188" s="1135"/>
      <c r="MFT188" s="1135"/>
      <c r="MFU188" s="1135"/>
      <c r="MFV188" s="1135"/>
      <c r="MFW188" s="1135"/>
      <c r="MFX188" s="1135"/>
      <c r="MFY188" s="1135"/>
      <c r="MFZ188" s="1135"/>
      <c r="MGA188" s="1135"/>
      <c r="MGB188" s="1135"/>
      <c r="MGC188" s="1135"/>
      <c r="MGD188" s="1135"/>
      <c r="MGE188" s="1135"/>
      <c r="MGF188" s="1135"/>
      <c r="MGG188" s="1135"/>
      <c r="MGH188" s="1135"/>
      <c r="MGI188" s="1135"/>
      <c r="MGJ188" s="1135"/>
      <c r="MGK188" s="1135"/>
      <c r="MGL188" s="1135"/>
      <c r="MGM188" s="1135"/>
      <c r="MGN188" s="1135"/>
      <c r="MGO188" s="1135"/>
      <c r="MGP188" s="1135"/>
      <c r="MGQ188" s="1135"/>
      <c r="MGR188" s="1135"/>
      <c r="MGS188" s="1135"/>
      <c r="MGT188" s="1135"/>
      <c r="MGU188" s="1135"/>
      <c r="MGV188" s="1135"/>
      <c r="MGW188" s="1135"/>
      <c r="MGX188" s="1135"/>
      <c r="MGY188" s="1135"/>
      <c r="MGZ188" s="1135"/>
      <c r="MHA188" s="1135"/>
      <c r="MHB188" s="1135"/>
      <c r="MHC188" s="1135"/>
      <c r="MHD188" s="1135"/>
      <c r="MHE188" s="1135"/>
      <c r="MHF188" s="1135"/>
      <c r="MHG188" s="1135"/>
      <c r="MHH188" s="1135"/>
      <c r="MHI188" s="1135"/>
      <c r="MHJ188" s="1135"/>
      <c r="MHK188" s="1135"/>
      <c r="MHL188" s="1135"/>
      <c r="MHM188" s="1135"/>
      <c r="MHN188" s="1135"/>
      <c r="MHO188" s="1135"/>
      <c r="MHP188" s="1135"/>
      <c r="MHQ188" s="1135"/>
      <c r="MHR188" s="1135"/>
      <c r="MHS188" s="1135"/>
      <c r="MHT188" s="1135"/>
      <c r="MHU188" s="1135"/>
      <c r="MHV188" s="1135"/>
      <c r="MHW188" s="1135"/>
      <c r="MHX188" s="1135"/>
      <c r="MHY188" s="1135"/>
      <c r="MHZ188" s="1135"/>
      <c r="MIA188" s="1135"/>
      <c r="MIB188" s="1135"/>
      <c r="MIC188" s="1135"/>
      <c r="MID188" s="1135"/>
      <c r="MIE188" s="1135"/>
      <c r="MIF188" s="1135"/>
      <c r="MIG188" s="1135"/>
      <c r="MIH188" s="1135"/>
      <c r="MII188" s="1135"/>
      <c r="MIJ188" s="1135"/>
      <c r="MIK188" s="1135"/>
      <c r="MIL188" s="1135"/>
      <c r="MIM188" s="1135"/>
      <c r="MIN188" s="1135"/>
      <c r="MIO188" s="1135"/>
      <c r="MIP188" s="1135"/>
      <c r="MIQ188" s="1135"/>
      <c r="MIR188" s="1135"/>
      <c r="MIS188" s="1135"/>
      <c r="MIT188" s="1135"/>
      <c r="MIU188" s="1135"/>
      <c r="MIV188" s="1135"/>
      <c r="MIW188" s="1135"/>
      <c r="MIX188" s="1135"/>
      <c r="MIY188" s="1135"/>
      <c r="MIZ188" s="1135"/>
      <c r="MJA188" s="1135"/>
      <c r="MJB188" s="1135"/>
      <c r="MJC188" s="1135"/>
      <c r="MJD188" s="1135"/>
      <c r="MJE188" s="1135"/>
      <c r="MJF188" s="1135"/>
      <c r="MJG188" s="1135"/>
      <c r="MJH188" s="1135"/>
      <c r="MJI188" s="1135"/>
      <c r="MJJ188" s="1135"/>
      <c r="MJK188" s="1135"/>
      <c r="MJL188" s="1135"/>
      <c r="MJM188" s="1135"/>
      <c r="MJN188" s="1135"/>
      <c r="MJO188" s="1135"/>
      <c r="MJP188" s="1135"/>
      <c r="MJQ188" s="1135"/>
      <c r="MJR188" s="1135"/>
      <c r="MJS188" s="1135"/>
      <c r="MJT188" s="1135"/>
      <c r="MJU188" s="1135"/>
      <c r="MJV188" s="1135"/>
      <c r="MJW188" s="1135"/>
      <c r="MJX188" s="1135"/>
      <c r="MJY188" s="1135"/>
      <c r="MJZ188" s="1135"/>
      <c r="MKA188" s="1135"/>
      <c r="MKB188" s="1135"/>
      <c r="MKC188" s="1135"/>
      <c r="MKD188" s="1135"/>
      <c r="MKE188" s="1135"/>
      <c r="MKF188" s="1135"/>
      <c r="MKG188" s="1135"/>
      <c r="MKH188" s="1135"/>
      <c r="MKI188" s="1135"/>
      <c r="MKJ188" s="1135"/>
      <c r="MKK188" s="1135"/>
      <c r="MKL188" s="1135"/>
      <c r="MKM188" s="1135"/>
      <c r="MKN188" s="1135"/>
      <c r="MKO188" s="1135"/>
      <c r="MKP188" s="1135"/>
      <c r="MKQ188" s="1135"/>
      <c r="MKR188" s="1135"/>
      <c r="MKS188" s="1135"/>
      <c r="MKT188" s="1135"/>
      <c r="MKU188" s="1135"/>
      <c r="MKV188" s="1135"/>
      <c r="MKW188" s="1135"/>
      <c r="MKX188" s="1135"/>
      <c r="MKY188" s="1135"/>
      <c r="MKZ188" s="1135"/>
      <c r="MLA188" s="1135"/>
      <c r="MLB188" s="1135"/>
      <c r="MLC188" s="1135"/>
      <c r="MLD188" s="1135"/>
      <c r="MLE188" s="1135"/>
      <c r="MLF188" s="1135"/>
      <c r="MLG188" s="1135"/>
      <c r="MLH188" s="1135"/>
      <c r="MLI188" s="1135"/>
      <c r="MLJ188" s="1135"/>
      <c r="MLK188" s="1135"/>
      <c r="MLL188" s="1135"/>
      <c r="MLM188" s="1135"/>
      <c r="MLN188" s="1135"/>
      <c r="MLO188" s="1135"/>
      <c r="MLP188" s="1135"/>
      <c r="MLQ188" s="1135"/>
      <c r="MLR188" s="1135"/>
      <c r="MLS188" s="1135"/>
      <c r="MLT188" s="1135"/>
      <c r="MLU188" s="1135"/>
      <c r="MLV188" s="1135"/>
      <c r="MLW188" s="1135"/>
      <c r="MLX188" s="1135"/>
      <c r="MLY188" s="1135"/>
      <c r="MLZ188" s="1135"/>
      <c r="MMA188" s="1135"/>
      <c r="MMB188" s="1135"/>
      <c r="MMC188" s="1135"/>
      <c r="MMD188" s="1135"/>
      <c r="MME188" s="1135"/>
      <c r="MMF188" s="1135"/>
      <c r="MMG188" s="1135"/>
      <c r="MMH188" s="1135"/>
      <c r="MMI188" s="1135"/>
      <c r="MMJ188" s="1135"/>
      <c r="MMK188" s="1135"/>
      <c r="MML188" s="1135"/>
      <c r="MMM188" s="1135"/>
      <c r="MMN188" s="1135"/>
      <c r="MMO188" s="1135"/>
      <c r="MMP188" s="1135"/>
      <c r="MMQ188" s="1135"/>
      <c r="MMR188" s="1135"/>
      <c r="MMS188" s="1135"/>
      <c r="MMT188" s="1135"/>
      <c r="MMU188" s="1135"/>
      <c r="MMV188" s="1135"/>
      <c r="MMW188" s="1135"/>
      <c r="MMX188" s="1135"/>
      <c r="MMY188" s="1135"/>
      <c r="MMZ188" s="1135"/>
      <c r="MNA188" s="1135"/>
      <c r="MNB188" s="1135"/>
      <c r="MNC188" s="1135"/>
      <c r="MND188" s="1135"/>
      <c r="MNE188" s="1135"/>
      <c r="MNF188" s="1135"/>
      <c r="MNG188" s="1135"/>
      <c r="MNH188" s="1135"/>
      <c r="MNI188" s="1135"/>
      <c r="MNJ188" s="1135"/>
      <c r="MNK188" s="1135"/>
      <c r="MNL188" s="1135"/>
      <c r="MNM188" s="1135"/>
      <c r="MNN188" s="1135"/>
      <c r="MNO188" s="1135"/>
      <c r="MNP188" s="1135"/>
      <c r="MNQ188" s="1135"/>
      <c r="MNR188" s="1135"/>
      <c r="MNS188" s="1135"/>
      <c r="MNT188" s="1135"/>
      <c r="MNU188" s="1135"/>
      <c r="MNV188" s="1135"/>
      <c r="MNW188" s="1135"/>
      <c r="MNX188" s="1135"/>
      <c r="MNY188" s="1135"/>
      <c r="MNZ188" s="1135"/>
      <c r="MOA188" s="1135"/>
      <c r="MOB188" s="1135"/>
      <c r="MOC188" s="1135"/>
      <c r="MOD188" s="1135"/>
      <c r="MOE188" s="1135"/>
      <c r="MOF188" s="1135"/>
      <c r="MOG188" s="1135"/>
      <c r="MOH188" s="1135"/>
      <c r="MOI188" s="1135"/>
      <c r="MOJ188" s="1135"/>
      <c r="MOK188" s="1135"/>
      <c r="MOL188" s="1135"/>
      <c r="MOM188" s="1135"/>
      <c r="MON188" s="1135"/>
      <c r="MOO188" s="1135"/>
      <c r="MOP188" s="1135"/>
      <c r="MOQ188" s="1135"/>
      <c r="MOR188" s="1135"/>
      <c r="MOS188" s="1135"/>
      <c r="MOT188" s="1135"/>
      <c r="MOU188" s="1135"/>
      <c r="MOV188" s="1135"/>
      <c r="MOW188" s="1135"/>
      <c r="MOX188" s="1135"/>
      <c r="MOY188" s="1135"/>
      <c r="MOZ188" s="1135"/>
      <c r="MPA188" s="1135"/>
      <c r="MPB188" s="1135"/>
      <c r="MPC188" s="1135"/>
      <c r="MPD188" s="1135"/>
      <c r="MPE188" s="1135"/>
      <c r="MPF188" s="1135"/>
      <c r="MPG188" s="1135"/>
      <c r="MPH188" s="1135"/>
      <c r="MPI188" s="1135"/>
      <c r="MPJ188" s="1135"/>
      <c r="MPK188" s="1135"/>
      <c r="MPL188" s="1135"/>
      <c r="MPM188" s="1135"/>
      <c r="MPN188" s="1135"/>
      <c r="MPO188" s="1135"/>
      <c r="MPP188" s="1135"/>
      <c r="MPQ188" s="1135"/>
      <c r="MPR188" s="1135"/>
      <c r="MPS188" s="1135"/>
      <c r="MPT188" s="1135"/>
      <c r="MPU188" s="1135"/>
      <c r="MPV188" s="1135"/>
      <c r="MPW188" s="1135"/>
      <c r="MPX188" s="1135"/>
      <c r="MPY188" s="1135"/>
      <c r="MPZ188" s="1135"/>
      <c r="MQA188" s="1135"/>
      <c r="MQB188" s="1135"/>
      <c r="MQC188" s="1135"/>
      <c r="MQD188" s="1135"/>
      <c r="MQE188" s="1135"/>
      <c r="MQF188" s="1135"/>
      <c r="MQG188" s="1135"/>
      <c r="MQH188" s="1135"/>
      <c r="MQI188" s="1135"/>
      <c r="MQJ188" s="1135"/>
      <c r="MQK188" s="1135"/>
      <c r="MQL188" s="1135"/>
      <c r="MQM188" s="1135"/>
      <c r="MQN188" s="1135"/>
      <c r="MQO188" s="1135"/>
      <c r="MQP188" s="1135"/>
      <c r="MQQ188" s="1135"/>
      <c r="MQR188" s="1135"/>
      <c r="MQS188" s="1135"/>
      <c r="MQT188" s="1135"/>
      <c r="MQU188" s="1135"/>
      <c r="MQV188" s="1135"/>
      <c r="MQW188" s="1135"/>
      <c r="MQX188" s="1135"/>
      <c r="MQY188" s="1135"/>
      <c r="MQZ188" s="1135"/>
      <c r="MRA188" s="1135"/>
      <c r="MRB188" s="1135"/>
      <c r="MRC188" s="1135"/>
      <c r="MRD188" s="1135"/>
      <c r="MRE188" s="1135"/>
      <c r="MRF188" s="1135"/>
      <c r="MRG188" s="1135"/>
      <c r="MRH188" s="1135"/>
      <c r="MRI188" s="1135"/>
      <c r="MRJ188" s="1135"/>
      <c r="MRK188" s="1135"/>
      <c r="MRL188" s="1135"/>
      <c r="MRM188" s="1135"/>
      <c r="MRN188" s="1135"/>
      <c r="MRO188" s="1135"/>
      <c r="MRP188" s="1135"/>
      <c r="MRQ188" s="1135"/>
      <c r="MRR188" s="1135"/>
      <c r="MRS188" s="1135"/>
      <c r="MRT188" s="1135"/>
      <c r="MRU188" s="1135"/>
      <c r="MRV188" s="1135"/>
      <c r="MRW188" s="1135"/>
      <c r="MRX188" s="1135"/>
      <c r="MRY188" s="1135"/>
      <c r="MRZ188" s="1135"/>
      <c r="MSA188" s="1135"/>
      <c r="MSB188" s="1135"/>
      <c r="MSC188" s="1135"/>
      <c r="MSD188" s="1135"/>
      <c r="MSE188" s="1135"/>
      <c r="MSF188" s="1135"/>
      <c r="MSG188" s="1135"/>
      <c r="MSH188" s="1135"/>
      <c r="MSI188" s="1135"/>
      <c r="MSJ188" s="1135"/>
      <c r="MSK188" s="1135"/>
      <c r="MSL188" s="1135"/>
      <c r="MSM188" s="1135"/>
      <c r="MSN188" s="1135"/>
      <c r="MSO188" s="1135"/>
      <c r="MSP188" s="1135"/>
      <c r="MSQ188" s="1135"/>
      <c r="MSR188" s="1135"/>
      <c r="MSS188" s="1135"/>
      <c r="MST188" s="1135"/>
      <c r="MSU188" s="1135"/>
      <c r="MSV188" s="1135"/>
      <c r="MSW188" s="1135"/>
      <c r="MSX188" s="1135"/>
      <c r="MSY188" s="1135"/>
      <c r="MSZ188" s="1135"/>
      <c r="MTA188" s="1135"/>
      <c r="MTB188" s="1135"/>
      <c r="MTC188" s="1135"/>
      <c r="MTD188" s="1135"/>
      <c r="MTE188" s="1135"/>
      <c r="MTF188" s="1135"/>
      <c r="MTG188" s="1135"/>
      <c r="MTH188" s="1135"/>
      <c r="MTI188" s="1135"/>
      <c r="MTJ188" s="1135"/>
      <c r="MTK188" s="1135"/>
      <c r="MTL188" s="1135"/>
      <c r="MTM188" s="1135"/>
      <c r="MTN188" s="1135"/>
      <c r="MTO188" s="1135"/>
      <c r="MTP188" s="1135"/>
      <c r="MTQ188" s="1135"/>
      <c r="MTR188" s="1135"/>
      <c r="MTS188" s="1135"/>
      <c r="MTT188" s="1135"/>
      <c r="MTU188" s="1135"/>
      <c r="MTV188" s="1135"/>
      <c r="MTW188" s="1135"/>
      <c r="MTX188" s="1135"/>
      <c r="MTY188" s="1135"/>
      <c r="MTZ188" s="1135"/>
      <c r="MUA188" s="1135"/>
      <c r="MUB188" s="1135"/>
      <c r="MUC188" s="1135"/>
      <c r="MUD188" s="1135"/>
      <c r="MUE188" s="1135"/>
      <c r="MUF188" s="1135"/>
      <c r="MUG188" s="1135"/>
      <c r="MUH188" s="1135"/>
      <c r="MUI188" s="1135"/>
      <c r="MUJ188" s="1135"/>
      <c r="MUK188" s="1135"/>
      <c r="MUL188" s="1135"/>
      <c r="MUM188" s="1135"/>
      <c r="MUN188" s="1135"/>
      <c r="MUO188" s="1135"/>
      <c r="MUP188" s="1135"/>
      <c r="MUQ188" s="1135"/>
      <c r="MUR188" s="1135"/>
      <c r="MUS188" s="1135"/>
      <c r="MUT188" s="1135"/>
      <c r="MUU188" s="1135"/>
      <c r="MUV188" s="1135"/>
      <c r="MUW188" s="1135"/>
      <c r="MUX188" s="1135"/>
      <c r="MUY188" s="1135"/>
      <c r="MUZ188" s="1135"/>
      <c r="MVA188" s="1135"/>
      <c r="MVB188" s="1135"/>
      <c r="MVC188" s="1135"/>
      <c r="MVD188" s="1135"/>
      <c r="MVE188" s="1135"/>
      <c r="MVF188" s="1135"/>
      <c r="MVG188" s="1135"/>
      <c r="MVH188" s="1135"/>
      <c r="MVI188" s="1135"/>
      <c r="MVJ188" s="1135"/>
      <c r="MVK188" s="1135"/>
      <c r="MVL188" s="1135"/>
      <c r="MVM188" s="1135"/>
      <c r="MVN188" s="1135"/>
      <c r="MVO188" s="1135"/>
      <c r="MVP188" s="1135"/>
      <c r="MVQ188" s="1135"/>
      <c r="MVR188" s="1135"/>
      <c r="MVS188" s="1135"/>
      <c r="MVT188" s="1135"/>
      <c r="MVU188" s="1135"/>
      <c r="MVV188" s="1135"/>
      <c r="MVW188" s="1135"/>
      <c r="MVX188" s="1135"/>
      <c r="MVY188" s="1135"/>
      <c r="MVZ188" s="1135"/>
      <c r="MWA188" s="1135"/>
      <c r="MWB188" s="1135"/>
      <c r="MWC188" s="1135"/>
      <c r="MWD188" s="1135"/>
      <c r="MWE188" s="1135"/>
      <c r="MWF188" s="1135"/>
      <c r="MWG188" s="1135"/>
      <c r="MWH188" s="1135"/>
      <c r="MWI188" s="1135"/>
      <c r="MWJ188" s="1135"/>
      <c r="MWK188" s="1135"/>
      <c r="MWL188" s="1135"/>
      <c r="MWM188" s="1135"/>
      <c r="MWN188" s="1135"/>
      <c r="MWO188" s="1135"/>
      <c r="MWP188" s="1135"/>
      <c r="MWQ188" s="1135"/>
      <c r="MWR188" s="1135"/>
      <c r="MWS188" s="1135"/>
      <c r="MWT188" s="1135"/>
      <c r="MWU188" s="1135"/>
      <c r="MWV188" s="1135"/>
      <c r="MWW188" s="1135"/>
      <c r="MWX188" s="1135"/>
      <c r="MWY188" s="1135"/>
      <c r="MWZ188" s="1135"/>
      <c r="MXA188" s="1135"/>
      <c r="MXB188" s="1135"/>
      <c r="MXC188" s="1135"/>
      <c r="MXD188" s="1135"/>
      <c r="MXE188" s="1135"/>
      <c r="MXF188" s="1135"/>
      <c r="MXG188" s="1135"/>
      <c r="MXH188" s="1135"/>
      <c r="MXI188" s="1135"/>
      <c r="MXJ188" s="1135"/>
      <c r="MXK188" s="1135"/>
      <c r="MXL188" s="1135"/>
      <c r="MXM188" s="1135"/>
      <c r="MXN188" s="1135"/>
      <c r="MXO188" s="1135"/>
      <c r="MXP188" s="1135"/>
      <c r="MXQ188" s="1135"/>
      <c r="MXR188" s="1135"/>
      <c r="MXS188" s="1135"/>
      <c r="MXT188" s="1135"/>
      <c r="MXU188" s="1135"/>
      <c r="MXV188" s="1135"/>
      <c r="MXW188" s="1135"/>
      <c r="MXX188" s="1135"/>
      <c r="MXY188" s="1135"/>
      <c r="MXZ188" s="1135"/>
      <c r="MYA188" s="1135"/>
      <c r="MYB188" s="1135"/>
      <c r="MYC188" s="1135"/>
      <c r="MYD188" s="1135"/>
      <c r="MYE188" s="1135"/>
      <c r="MYF188" s="1135"/>
      <c r="MYG188" s="1135"/>
      <c r="MYH188" s="1135"/>
      <c r="MYI188" s="1135"/>
      <c r="MYJ188" s="1135"/>
      <c r="MYK188" s="1135"/>
      <c r="MYL188" s="1135"/>
      <c r="MYM188" s="1135"/>
      <c r="MYN188" s="1135"/>
      <c r="MYO188" s="1135"/>
      <c r="MYP188" s="1135"/>
      <c r="MYQ188" s="1135"/>
      <c r="MYR188" s="1135"/>
      <c r="MYS188" s="1135"/>
      <c r="MYT188" s="1135"/>
      <c r="MYU188" s="1135"/>
      <c r="MYV188" s="1135"/>
      <c r="MYW188" s="1135"/>
      <c r="MYX188" s="1135"/>
      <c r="MYY188" s="1135"/>
      <c r="MYZ188" s="1135"/>
      <c r="MZA188" s="1135"/>
      <c r="MZB188" s="1135"/>
      <c r="MZC188" s="1135"/>
      <c r="MZD188" s="1135"/>
      <c r="MZE188" s="1135"/>
      <c r="MZF188" s="1135"/>
      <c r="MZG188" s="1135"/>
      <c r="MZH188" s="1135"/>
      <c r="MZI188" s="1135"/>
      <c r="MZJ188" s="1135"/>
      <c r="MZK188" s="1135"/>
      <c r="MZL188" s="1135"/>
      <c r="MZM188" s="1135"/>
      <c r="MZN188" s="1135"/>
      <c r="MZO188" s="1135"/>
      <c r="MZP188" s="1135"/>
      <c r="MZQ188" s="1135"/>
      <c r="MZR188" s="1135"/>
      <c r="MZS188" s="1135"/>
      <c r="MZT188" s="1135"/>
      <c r="MZU188" s="1135"/>
      <c r="MZV188" s="1135"/>
      <c r="MZW188" s="1135"/>
      <c r="MZX188" s="1135"/>
      <c r="MZY188" s="1135"/>
      <c r="MZZ188" s="1135"/>
      <c r="NAA188" s="1135"/>
      <c r="NAB188" s="1135"/>
      <c r="NAC188" s="1135"/>
      <c r="NAD188" s="1135"/>
      <c r="NAE188" s="1135"/>
      <c r="NAF188" s="1135"/>
      <c r="NAG188" s="1135"/>
      <c r="NAH188" s="1135"/>
      <c r="NAI188" s="1135"/>
      <c r="NAJ188" s="1135"/>
      <c r="NAK188" s="1135"/>
      <c r="NAL188" s="1135"/>
      <c r="NAM188" s="1135"/>
      <c r="NAN188" s="1135"/>
      <c r="NAO188" s="1135"/>
      <c r="NAP188" s="1135"/>
      <c r="NAQ188" s="1135"/>
      <c r="NAR188" s="1135"/>
      <c r="NAS188" s="1135"/>
      <c r="NAT188" s="1135"/>
      <c r="NAU188" s="1135"/>
      <c r="NAV188" s="1135"/>
      <c r="NAW188" s="1135"/>
      <c r="NAX188" s="1135"/>
      <c r="NAY188" s="1135"/>
      <c r="NAZ188" s="1135"/>
      <c r="NBA188" s="1135"/>
      <c r="NBB188" s="1135"/>
      <c r="NBC188" s="1135"/>
      <c r="NBD188" s="1135"/>
      <c r="NBE188" s="1135"/>
      <c r="NBF188" s="1135"/>
      <c r="NBG188" s="1135"/>
      <c r="NBH188" s="1135"/>
      <c r="NBI188" s="1135"/>
      <c r="NBJ188" s="1135"/>
      <c r="NBK188" s="1135"/>
      <c r="NBL188" s="1135"/>
      <c r="NBM188" s="1135"/>
      <c r="NBN188" s="1135"/>
      <c r="NBO188" s="1135"/>
      <c r="NBP188" s="1135"/>
      <c r="NBQ188" s="1135"/>
      <c r="NBR188" s="1135"/>
      <c r="NBS188" s="1135"/>
      <c r="NBT188" s="1135"/>
      <c r="NBU188" s="1135"/>
      <c r="NBV188" s="1135"/>
      <c r="NBW188" s="1135"/>
      <c r="NBX188" s="1135"/>
      <c r="NBY188" s="1135"/>
      <c r="NBZ188" s="1135"/>
      <c r="NCA188" s="1135"/>
      <c r="NCB188" s="1135"/>
      <c r="NCC188" s="1135"/>
      <c r="NCD188" s="1135"/>
      <c r="NCE188" s="1135"/>
      <c r="NCF188" s="1135"/>
      <c r="NCG188" s="1135"/>
      <c r="NCH188" s="1135"/>
      <c r="NCI188" s="1135"/>
      <c r="NCJ188" s="1135"/>
      <c r="NCK188" s="1135"/>
      <c r="NCL188" s="1135"/>
      <c r="NCM188" s="1135"/>
      <c r="NCN188" s="1135"/>
      <c r="NCO188" s="1135"/>
      <c r="NCP188" s="1135"/>
      <c r="NCQ188" s="1135"/>
      <c r="NCR188" s="1135"/>
      <c r="NCS188" s="1135"/>
      <c r="NCT188" s="1135"/>
      <c r="NCU188" s="1135"/>
      <c r="NCV188" s="1135"/>
      <c r="NCW188" s="1135"/>
      <c r="NCX188" s="1135"/>
      <c r="NCY188" s="1135"/>
      <c r="NCZ188" s="1135"/>
      <c r="NDA188" s="1135"/>
      <c r="NDB188" s="1135"/>
      <c r="NDC188" s="1135"/>
      <c r="NDD188" s="1135"/>
      <c r="NDE188" s="1135"/>
      <c r="NDF188" s="1135"/>
      <c r="NDG188" s="1135"/>
      <c r="NDH188" s="1135"/>
      <c r="NDI188" s="1135"/>
      <c r="NDJ188" s="1135"/>
      <c r="NDK188" s="1135"/>
      <c r="NDL188" s="1135"/>
      <c r="NDM188" s="1135"/>
      <c r="NDN188" s="1135"/>
      <c r="NDO188" s="1135"/>
      <c r="NDP188" s="1135"/>
      <c r="NDQ188" s="1135"/>
      <c r="NDR188" s="1135"/>
      <c r="NDS188" s="1135"/>
      <c r="NDT188" s="1135"/>
      <c r="NDU188" s="1135"/>
      <c r="NDV188" s="1135"/>
      <c r="NDW188" s="1135"/>
      <c r="NDX188" s="1135"/>
      <c r="NDY188" s="1135"/>
      <c r="NDZ188" s="1135"/>
      <c r="NEA188" s="1135"/>
      <c r="NEB188" s="1135"/>
      <c r="NEC188" s="1135"/>
      <c r="NED188" s="1135"/>
      <c r="NEE188" s="1135"/>
      <c r="NEF188" s="1135"/>
      <c r="NEG188" s="1135"/>
      <c r="NEH188" s="1135"/>
      <c r="NEI188" s="1135"/>
      <c r="NEJ188" s="1135"/>
      <c r="NEK188" s="1135"/>
      <c r="NEL188" s="1135"/>
      <c r="NEM188" s="1135"/>
      <c r="NEN188" s="1135"/>
      <c r="NEO188" s="1135"/>
      <c r="NEP188" s="1135"/>
      <c r="NEQ188" s="1135"/>
      <c r="NER188" s="1135"/>
      <c r="NES188" s="1135"/>
      <c r="NET188" s="1135"/>
      <c r="NEU188" s="1135"/>
      <c r="NEV188" s="1135"/>
      <c r="NEW188" s="1135"/>
      <c r="NEX188" s="1135"/>
      <c r="NEY188" s="1135"/>
      <c r="NEZ188" s="1135"/>
      <c r="NFA188" s="1135"/>
      <c r="NFB188" s="1135"/>
      <c r="NFC188" s="1135"/>
      <c r="NFD188" s="1135"/>
      <c r="NFE188" s="1135"/>
      <c r="NFF188" s="1135"/>
      <c r="NFG188" s="1135"/>
      <c r="NFH188" s="1135"/>
      <c r="NFI188" s="1135"/>
      <c r="NFJ188" s="1135"/>
      <c r="NFK188" s="1135"/>
      <c r="NFL188" s="1135"/>
      <c r="NFM188" s="1135"/>
      <c r="NFN188" s="1135"/>
      <c r="NFO188" s="1135"/>
      <c r="NFP188" s="1135"/>
      <c r="NFQ188" s="1135"/>
      <c r="NFR188" s="1135"/>
      <c r="NFS188" s="1135"/>
      <c r="NFT188" s="1135"/>
      <c r="NFU188" s="1135"/>
      <c r="NFV188" s="1135"/>
      <c r="NFW188" s="1135"/>
      <c r="NFX188" s="1135"/>
      <c r="NFY188" s="1135"/>
      <c r="NFZ188" s="1135"/>
      <c r="NGA188" s="1135"/>
      <c r="NGB188" s="1135"/>
      <c r="NGC188" s="1135"/>
      <c r="NGD188" s="1135"/>
      <c r="NGE188" s="1135"/>
      <c r="NGF188" s="1135"/>
      <c r="NGG188" s="1135"/>
      <c r="NGH188" s="1135"/>
      <c r="NGI188" s="1135"/>
      <c r="NGJ188" s="1135"/>
      <c r="NGK188" s="1135"/>
      <c r="NGL188" s="1135"/>
      <c r="NGM188" s="1135"/>
      <c r="NGN188" s="1135"/>
      <c r="NGO188" s="1135"/>
      <c r="NGP188" s="1135"/>
      <c r="NGQ188" s="1135"/>
      <c r="NGR188" s="1135"/>
      <c r="NGS188" s="1135"/>
      <c r="NGT188" s="1135"/>
      <c r="NGU188" s="1135"/>
      <c r="NGV188" s="1135"/>
      <c r="NGW188" s="1135"/>
      <c r="NGX188" s="1135"/>
      <c r="NGY188" s="1135"/>
      <c r="NGZ188" s="1135"/>
      <c r="NHA188" s="1135"/>
      <c r="NHB188" s="1135"/>
      <c r="NHC188" s="1135"/>
      <c r="NHD188" s="1135"/>
      <c r="NHE188" s="1135"/>
      <c r="NHF188" s="1135"/>
      <c r="NHG188" s="1135"/>
      <c r="NHH188" s="1135"/>
      <c r="NHI188" s="1135"/>
      <c r="NHJ188" s="1135"/>
      <c r="NHK188" s="1135"/>
      <c r="NHL188" s="1135"/>
      <c r="NHM188" s="1135"/>
      <c r="NHN188" s="1135"/>
      <c r="NHO188" s="1135"/>
      <c r="NHP188" s="1135"/>
      <c r="NHQ188" s="1135"/>
      <c r="NHR188" s="1135"/>
      <c r="NHS188" s="1135"/>
      <c r="NHT188" s="1135"/>
      <c r="NHU188" s="1135"/>
      <c r="NHV188" s="1135"/>
      <c r="NHW188" s="1135"/>
      <c r="NHX188" s="1135"/>
      <c r="NHY188" s="1135"/>
      <c r="NHZ188" s="1135"/>
      <c r="NIA188" s="1135"/>
      <c r="NIB188" s="1135"/>
      <c r="NIC188" s="1135"/>
      <c r="NID188" s="1135"/>
      <c r="NIE188" s="1135"/>
      <c r="NIF188" s="1135"/>
      <c r="NIG188" s="1135"/>
      <c r="NIH188" s="1135"/>
      <c r="NII188" s="1135"/>
      <c r="NIJ188" s="1135"/>
      <c r="NIK188" s="1135"/>
      <c r="NIL188" s="1135"/>
      <c r="NIM188" s="1135"/>
      <c r="NIN188" s="1135"/>
      <c r="NIO188" s="1135"/>
      <c r="NIP188" s="1135"/>
      <c r="NIQ188" s="1135"/>
      <c r="NIR188" s="1135"/>
      <c r="NIS188" s="1135"/>
      <c r="NIT188" s="1135"/>
      <c r="NIU188" s="1135"/>
      <c r="NIV188" s="1135"/>
      <c r="NIW188" s="1135"/>
      <c r="NIX188" s="1135"/>
      <c r="NIY188" s="1135"/>
      <c r="NIZ188" s="1135"/>
      <c r="NJA188" s="1135"/>
      <c r="NJB188" s="1135"/>
      <c r="NJC188" s="1135"/>
      <c r="NJD188" s="1135"/>
      <c r="NJE188" s="1135"/>
      <c r="NJF188" s="1135"/>
      <c r="NJG188" s="1135"/>
      <c r="NJH188" s="1135"/>
      <c r="NJI188" s="1135"/>
      <c r="NJJ188" s="1135"/>
      <c r="NJK188" s="1135"/>
      <c r="NJL188" s="1135"/>
      <c r="NJM188" s="1135"/>
      <c r="NJN188" s="1135"/>
      <c r="NJO188" s="1135"/>
      <c r="NJP188" s="1135"/>
      <c r="NJQ188" s="1135"/>
      <c r="NJR188" s="1135"/>
      <c r="NJS188" s="1135"/>
      <c r="NJT188" s="1135"/>
      <c r="NJU188" s="1135"/>
      <c r="NJV188" s="1135"/>
      <c r="NJW188" s="1135"/>
      <c r="NJX188" s="1135"/>
      <c r="NJY188" s="1135"/>
      <c r="NJZ188" s="1135"/>
      <c r="NKA188" s="1135"/>
      <c r="NKB188" s="1135"/>
      <c r="NKC188" s="1135"/>
      <c r="NKD188" s="1135"/>
      <c r="NKE188" s="1135"/>
      <c r="NKF188" s="1135"/>
      <c r="NKG188" s="1135"/>
      <c r="NKH188" s="1135"/>
      <c r="NKI188" s="1135"/>
      <c r="NKJ188" s="1135"/>
      <c r="NKK188" s="1135"/>
      <c r="NKL188" s="1135"/>
      <c r="NKM188" s="1135"/>
      <c r="NKN188" s="1135"/>
      <c r="NKO188" s="1135"/>
      <c r="NKP188" s="1135"/>
      <c r="NKQ188" s="1135"/>
      <c r="NKR188" s="1135"/>
      <c r="NKS188" s="1135"/>
      <c r="NKT188" s="1135"/>
      <c r="NKU188" s="1135"/>
      <c r="NKV188" s="1135"/>
      <c r="NKW188" s="1135"/>
      <c r="NKX188" s="1135"/>
      <c r="NKY188" s="1135"/>
      <c r="NKZ188" s="1135"/>
      <c r="NLA188" s="1135"/>
      <c r="NLB188" s="1135"/>
      <c r="NLC188" s="1135"/>
      <c r="NLD188" s="1135"/>
      <c r="NLE188" s="1135"/>
      <c r="NLF188" s="1135"/>
      <c r="NLG188" s="1135"/>
      <c r="NLH188" s="1135"/>
      <c r="NLI188" s="1135"/>
      <c r="NLJ188" s="1135"/>
      <c r="NLK188" s="1135"/>
      <c r="NLL188" s="1135"/>
      <c r="NLM188" s="1135"/>
      <c r="NLN188" s="1135"/>
      <c r="NLO188" s="1135"/>
      <c r="NLP188" s="1135"/>
      <c r="NLQ188" s="1135"/>
      <c r="NLR188" s="1135"/>
      <c r="NLS188" s="1135"/>
      <c r="NLT188" s="1135"/>
      <c r="NLU188" s="1135"/>
      <c r="NLV188" s="1135"/>
      <c r="NLW188" s="1135"/>
      <c r="NLX188" s="1135"/>
      <c r="NLY188" s="1135"/>
      <c r="NLZ188" s="1135"/>
      <c r="NMA188" s="1135"/>
      <c r="NMB188" s="1135"/>
      <c r="NMC188" s="1135"/>
      <c r="NMD188" s="1135"/>
      <c r="NME188" s="1135"/>
      <c r="NMF188" s="1135"/>
      <c r="NMG188" s="1135"/>
      <c r="NMH188" s="1135"/>
      <c r="NMI188" s="1135"/>
      <c r="NMJ188" s="1135"/>
      <c r="NMK188" s="1135"/>
      <c r="NML188" s="1135"/>
      <c r="NMM188" s="1135"/>
      <c r="NMN188" s="1135"/>
      <c r="NMO188" s="1135"/>
      <c r="NMP188" s="1135"/>
      <c r="NMQ188" s="1135"/>
      <c r="NMR188" s="1135"/>
      <c r="NMS188" s="1135"/>
      <c r="NMT188" s="1135"/>
      <c r="NMU188" s="1135"/>
      <c r="NMV188" s="1135"/>
      <c r="NMW188" s="1135"/>
      <c r="NMX188" s="1135"/>
      <c r="NMY188" s="1135"/>
      <c r="NMZ188" s="1135"/>
      <c r="NNA188" s="1135"/>
      <c r="NNB188" s="1135"/>
      <c r="NNC188" s="1135"/>
      <c r="NND188" s="1135"/>
      <c r="NNE188" s="1135"/>
      <c r="NNF188" s="1135"/>
      <c r="NNG188" s="1135"/>
      <c r="NNH188" s="1135"/>
      <c r="NNI188" s="1135"/>
      <c r="NNJ188" s="1135"/>
      <c r="NNK188" s="1135"/>
      <c r="NNL188" s="1135"/>
      <c r="NNM188" s="1135"/>
      <c r="NNN188" s="1135"/>
      <c r="NNO188" s="1135"/>
      <c r="NNP188" s="1135"/>
      <c r="NNQ188" s="1135"/>
      <c r="NNR188" s="1135"/>
      <c r="NNS188" s="1135"/>
      <c r="NNT188" s="1135"/>
      <c r="NNU188" s="1135"/>
      <c r="NNV188" s="1135"/>
      <c r="NNW188" s="1135"/>
      <c r="NNX188" s="1135"/>
      <c r="NNY188" s="1135"/>
      <c r="NNZ188" s="1135"/>
      <c r="NOA188" s="1135"/>
      <c r="NOB188" s="1135"/>
      <c r="NOC188" s="1135"/>
      <c r="NOD188" s="1135"/>
      <c r="NOE188" s="1135"/>
      <c r="NOF188" s="1135"/>
      <c r="NOG188" s="1135"/>
      <c r="NOH188" s="1135"/>
      <c r="NOI188" s="1135"/>
      <c r="NOJ188" s="1135"/>
      <c r="NOK188" s="1135"/>
      <c r="NOL188" s="1135"/>
      <c r="NOM188" s="1135"/>
      <c r="NON188" s="1135"/>
      <c r="NOO188" s="1135"/>
      <c r="NOP188" s="1135"/>
      <c r="NOQ188" s="1135"/>
      <c r="NOR188" s="1135"/>
      <c r="NOS188" s="1135"/>
      <c r="NOT188" s="1135"/>
      <c r="NOU188" s="1135"/>
      <c r="NOV188" s="1135"/>
      <c r="NOW188" s="1135"/>
      <c r="NOX188" s="1135"/>
      <c r="NOY188" s="1135"/>
      <c r="NOZ188" s="1135"/>
      <c r="NPA188" s="1135"/>
      <c r="NPB188" s="1135"/>
      <c r="NPC188" s="1135"/>
      <c r="NPD188" s="1135"/>
      <c r="NPE188" s="1135"/>
      <c r="NPF188" s="1135"/>
      <c r="NPG188" s="1135"/>
      <c r="NPH188" s="1135"/>
      <c r="NPI188" s="1135"/>
      <c r="NPJ188" s="1135"/>
      <c r="NPK188" s="1135"/>
      <c r="NPL188" s="1135"/>
      <c r="NPM188" s="1135"/>
      <c r="NPN188" s="1135"/>
      <c r="NPO188" s="1135"/>
      <c r="NPP188" s="1135"/>
      <c r="NPQ188" s="1135"/>
      <c r="NPR188" s="1135"/>
      <c r="NPS188" s="1135"/>
      <c r="NPT188" s="1135"/>
      <c r="NPU188" s="1135"/>
      <c r="NPV188" s="1135"/>
      <c r="NPW188" s="1135"/>
      <c r="NPX188" s="1135"/>
      <c r="NPY188" s="1135"/>
      <c r="NPZ188" s="1135"/>
      <c r="NQA188" s="1135"/>
      <c r="NQB188" s="1135"/>
      <c r="NQC188" s="1135"/>
      <c r="NQD188" s="1135"/>
      <c r="NQE188" s="1135"/>
      <c r="NQF188" s="1135"/>
      <c r="NQG188" s="1135"/>
      <c r="NQH188" s="1135"/>
      <c r="NQI188" s="1135"/>
      <c r="NQJ188" s="1135"/>
      <c r="NQK188" s="1135"/>
      <c r="NQL188" s="1135"/>
      <c r="NQM188" s="1135"/>
      <c r="NQN188" s="1135"/>
      <c r="NQO188" s="1135"/>
      <c r="NQP188" s="1135"/>
      <c r="NQQ188" s="1135"/>
      <c r="NQR188" s="1135"/>
      <c r="NQS188" s="1135"/>
      <c r="NQT188" s="1135"/>
      <c r="NQU188" s="1135"/>
      <c r="NQV188" s="1135"/>
      <c r="NQW188" s="1135"/>
      <c r="NQX188" s="1135"/>
      <c r="NQY188" s="1135"/>
      <c r="NQZ188" s="1135"/>
      <c r="NRA188" s="1135"/>
      <c r="NRB188" s="1135"/>
      <c r="NRC188" s="1135"/>
      <c r="NRD188" s="1135"/>
      <c r="NRE188" s="1135"/>
      <c r="NRF188" s="1135"/>
      <c r="NRG188" s="1135"/>
      <c r="NRH188" s="1135"/>
      <c r="NRI188" s="1135"/>
      <c r="NRJ188" s="1135"/>
      <c r="NRK188" s="1135"/>
      <c r="NRL188" s="1135"/>
      <c r="NRM188" s="1135"/>
      <c r="NRN188" s="1135"/>
      <c r="NRO188" s="1135"/>
      <c r="NRP188" s="1135"/>
      <c r="NRQ188" s="1135"/>
      <c r="NRR188" s="1135"/>
      <c r="NRS188" s="1135"/>
      <c r="NRT188" s="1135"/>
      <c r="NRU188" s="1135"/>
      <c r="NRV188" s="1135"/>
      <c r="NRW188" s="1135"/>
      <c r="NRX188" s="1135"/>
      <c r="NRY188" s="1135"/>
      <c r="NRZ188" s="1135"/>
      <c r="NSA188" s="1135"/>
      <c r="NSB188" s="1135"/>
      <c r="NSC188" s="1135"/>
      <c r="NSD188" s="1135"/>
      <c r="NSE188" s="1135"/>
      <c r="NSF188" s="1135"/>
      <c r="NSG188" s="1135"/>
      <c r="NSH188" s="1135"/>
      <c r="NSI188" s="1135"/>
      <c r="NSJ188" s="1135"/>
      <c r="NSK188" s="1135"/>
      <c r="NSL188" s="1135"/>
      <c r="NSM188" s="1135"/>
      <c r="NSN188" s="1135"/>
      <c r="NSO188" s="1135"/>
      <c r="NSP188" s="1135"/>
      <c r="NSQ188" s="1135"/>
      <c r="NSR188" s="1135"/>
      <c r="NSS188" s="1135"/>
      <c r="NST188" s="1135"/>
      <c r="NSU188" s="1135"/>
      <c r="NSV188" s="1135"/>
      <c r="NSW188" s="1135"/>
      <c r="NSX188" s="1135"/>
      <c r="NSY188" s="1135"/>
      <c r="NSZ188" s="1135"/>
      <c r="NTA188" s="1135"/>
      <c r="NTB188" s="1135"/>
      <c r="NTC188" s="1135"/>
      <c r="NTD188" s="1135"/>
      <c r="NTE188" s="1135"/>
      <c r="NTF188" s="1135"/>
      <c r="NTG188" s="1135"/>
      <c r="NTH188" s="1135"/>
      <c r="NTI188" s="1135"/>
      <c r="NTJ188" s="1135"/>
      <c r="NTK188" s="1135"/>
      <c r="NTL188" s="1135"/>
      <c r="NTM188" s="1135"/>
      <c r="NTN188" s="1135"/>
      <c r="NTO188" s="1135"/>
      <c r="NTP188" s="1135"/>
      <c r="NTQ188" s="1135"/>
      <c r="NTR188" s="1135"/>
      <c r="NTS188" s="1135"/>
      <c r="NTT188" s="1135"/>
      <c r="NTU188" s="1135"/>
      <c r="NTV188" s="1135"/>
      <c r="NTW188" s="1135"/>
      <c r="NTX188" s="1135"/>
      <c r="NTY188" s="1135"/>
      <c r="NTZ188" s="1135"/>
      <c r="NUA188" s="1135"/>
      <c r="NUB188" s="1135"/>
      <c r="NUC188" s="1135"/>
      <c r="NUD188" s="1135"/>
      <c r="NUE188" s="1135"/>
      <c r="NUF188" s="1135"/>
      <c r="NUG188" s="1135"/>
      <c r="NUH188" s="1135"/>
      <c r="NUI188" s="1135"/>
      <c r="NUJ188" s="1135"/>
      <c r="NUK188" s="1135"/>
      <c r="NUL188" s="1135"/>
      <c r="NUM188" s="1135"/>
      <c r="NUN188" s="1135"/>
      <c r="NUO188" s="1135"/>
      <c r="NUP188" s="1135"/>
      <c r="NUQ188" s="1135"/>
      <c r="NUR188" s="1135"/>
      <c r="NUS188" s="1135"/>
      <c r="NUT188" s="1135"/>
      <c r="NUU188" s="1135"/>
      <c r="NUV188" s="1135"/>
      <c r="NUW188" s="1135"/>
      <c r="NUX188" s="1135"/>
      <c r="NUY188" s="1135"/>
      <c r="NUZ188" s="1135"/>
      <c r="NVA188" s="1135"/>
      <c r="NVB188" s="1135"/>
      <c r="NVC188" s="1135"/>
      <c r="NVD188" s="1135"/>
      <c r="NVE188" s="1135"/>
      <c r="NVF188" s="1135"/>
      <c r="NVG188" s="1135"/>
      <c r="NVH188" s="1135"/>
      <c r="NVI188" s="1135"/>
      <c r="NVJ188" s="1135"/>
      <c r="NVK188" s="1135"/>
      <c r="NVL188" s="1135"/>
      <c r="NVM188" s="1135"/>
      <c r="NVN188" s="1135"/>
      <c r="NVO188" s="1135"/>
      <c r="NVP188" s="1135"/>
      <c r="NVQ188" s="1135"/>
      <c r="NVR188" s="1135"/>
      <c r="NVS188" s="1135"/>
      <c r="NVT188" s="1135"/>
      <c r="NVU188" s="1135"/>
      <c r="NVV188" s="1135"/>
      <c r="NVW188" s="1135"/>
      <c r="NVX188" s="1135"/>
      <c r="NVY188" s="1135"/>
      <c r="NVZ188" s="1135"/>
      <c r="NWA188" s="1135"/>
      <c r="NWB188" s="1135"/>
      <c r="NWC188" s="1135"/>
      <c r="NWD188" s="1135"/>
      <c r="NWE188" s="1135"/>
      <c r="NWF188" s="1135"/>
      <c r="NWG188" s="1135"/>
      <c r="NWH188" s="1135"/>
      <c r="NWI188" s="1135"/>
      <c r="NWJ188" s="1135"/>
      <c r="NWK188" s="1135"/>
      <c r="NWL188" s="1135"/>
      <c r="NWM188" s="1135"/>
      <c r="NWN188" s="1135"/>
      <c r="NWO188" s="1135"/>
      <c r="NWP188" s="1135"/>
      <c r="NWQ188" s="1135"/>
      <c r="NWR188" s="1135"/>
      <c r="NWS188" s="1135"/>
      <c r="NWT188" s="1135"/>
      <c r="NWU188" s="1135"/>
      <c r="NWV188" s="1135"/>
      <c r="NWW188" s="1135"/>
      <c r="NWX188" s="1135"/>
      <c r="NWY188" s="1135"/>
      <c r="NWZ188" s="1135"/>
      <c r="NXA188" s="1135"/>
      <c r="NXB188" s="1135"/>
      <c r="NXC188" s="1135"/>
      <c r="NXD188" s="1135"/>
      <c r="NXE188" s="1135"/>
      <c r="NXF188" s="1135"/>
      <c r="NXG188" s="1135"/>
      <c r="NXH188" s="1135"/>
      <c r="NXI188" s="1135"/>
      <c r="NXJ188" s="1135"/>
      <c r="NXK188" s="1135"/>
      <c r="NXL188" s="1135"/>
      <c r="NXM188" s="1135"/>
      <c r="NXN188" s="1135"/>
      <c r="NXO188" s="1135"/>
      <c r="NXP188" s="1135"/>
      <c r="NXQ188" s="1135"/>
      <c r="NXR188" s="1135"/>
      <c r="NXS188" s="1135"/>
      <c r="NXT188" s="1135"/>
      <c r="NXU188" s="1135"/>
      <c r="NXV188" s="1135"/>
      <c r="NXW188" s="1135"/>
      <c r="NXX188" s="1135"/>
      <c r="NXY188" s="1135"/>
      <c r="NXZ188" s="1135"/>
      <c r="NYA188" s="1135"/>
      <c r="NYB188" s="1135"/>
      <c r="NYC188" s="1135"/>
      <c r="NYD188" s="1135"/>
      <c r="NYE188" s="1135"/>
      <c r="NYF188" s="1135"/>
      <c r="NYG188" s="1135"/>
      <c r="NYH188" s="1135"/>
      <c r="NYI188" s="1135"/>
      <c r="NYJ188" s="1135"/>
      <c r="NYK188" s="1135"/>
      <c r="NYL188" s="1135"/>
      <c r="NYM188" s="1135"/>
      <c r="NYN188" s="1135"/>
      <c r="NYO188" s="1135"/>
      <c r="NYP188" s="1135"/>
      <c r="NYQ188" s="1135"/>
      <c r="NYR188" s="1135"/>
      <c r="NYS188" s="1135"/>
      <c r="NYT188" s="1135"/>
      <c r="NYU188" s="1135"/>
      <c r="NYV188" s="1135"/>
      <c r="NYW188" s="1135"/>
      <c r="NYX188" s="1135"/>
      <c r="NYY188" s="1135"/>
      <c r="NYZ188" s="1135"/>
      <c r="NZA188" s="1135"/>
      <c r="NZB188" s="1135"/>
      <c r="NZC188" s="1135"/>
      <c r="NZD188" s="1135"/>
      <c r="NZE188" s="1135"/>
      <c r="NZF188" s="1135"/>
      <c r="NZG188" s="1135"/>
      <c r="NZH188" s="1135"/>
      <c r="NZI188" s="1135"/>
      <c r="NZJ188" s="1135"/>
      <c r="NZK188" s="1135"/>
      <c r="NZL188" s="1135"/>
      <c r="NZM188" s="1135"/>
      <c r="NZN188" s="1135"/>
      <c r="NZO188" s="1135"/>
      <c r="NZP188" s="1135"/>
      <c r="NZQ188" s="1135"/>
      <c r="NZR188" s="1135"/>
      <c r="NZS188" s="1135"/>
      <c r="NZT188" s="1135"/>
      <c r="NZU188" s="1135"/>
      <c r="NZV188" s="1135"/>
      <c r="NZW188" s="1135"/>
      <c r="NZX188" s="1135"/>
      <c r="NZY188" s="1135"/>
      <c r="NZZ188" s="1135"/>
      <c r="OAA188" s="1135"/>
      <c r="OAB188" s="1135"/>
      <c r="OAC188" s="1135"/>
      <c r="OAD188" s="1135"/>
      <c r="OAE188" s="1135"/>
      <c r="OAF188" s="1135"/>
      <c r="OAG188" s="1135"/>
      <c r="OAH188" s="1135"/>
      <c r="OAI188" s="1135"/>
      <c r="OAJ188" s="1135"/>
      <c r="OAK188" s="1135"/>
      <c r="OAL188" s="1135"/>
      <c r="OAM188" s="1135"/>
      <c r="OAN188" s="1135"/>
      <c r="OAO188" s="1135"/>
      <c r="OAP188" s="1135"/>
      <c r="OAQ188" s="1135"/>
      <c r="OAR188" s="1135"/>
      <c r="OAS188" s="1135"/>
      <c r="OAT188" s="1135"/>
      <c r="OAU188" s="1135"/>
      <c r="OAV188" s="1135"/>
      <c r="OAW188" s="1135"/>
      <c r="OAX188" s="1135"/>
      <c r="OAY188" s="1135"/>
      <c r="OAZ188" s="1135"/>
      <c r="OBA188" s="1135"/>
      <c r="OBB188" s="1135"/>
      <c r="OBC188" s="1135"/>
      <c r="OBD188" s="1135"/>
      <c r="OBE188" s="1135"/>
      <c r="OBF188" s="1135"/>
      <c r="OBG188" s="1135"/>
      <c r="OBH188" s="1135"/>
      <c r="OBI188" s="1135"/>
      <c r="OBJ188" s="1135"/>
      <c r="OBK188" s="1135"/>
      <c r="OBL188" s="1135"/>
      <c r="OBM188" s="1135"/>
      <c r="OBN188" s="1135"/>
      <c r="OBO188" s="1135"/>
      <c r="OBP188" s="1135"/>
      <c r="OBQ188" s="1135"/>
      <c r="OBR188" s="1135"/>
      <c r="OBS188" s="1135"/>
      <c r="OBT188" s="1135"/>
      <c r="OBU188" s="1135"/>
      <c r="OBV188" s="1135"/>
      <c r="OBW188" s="1135"/>
      <c r="OBX188" s="1135"/>
      <c r="OBY188" s="1135"/>
      <c r="OBZ188" s="1135"/>
      <c r="OCA188" s="1135"/>
      <c r="OCB188" s="1135"/>
      <c r="OCC188" s="1135"/>
      <c r="OCD188" s="1135"/>
      <c r="OCE188" s="1135"/>
      <c r="OCF188" s="1135"/>
      <c r="OCG188" s="1135"/>
      <c r="OCH188" s="1135"/>
      <c r="OCI188" s="1135"/>
      <c r="OCJ188" s="1135"/>
      <c r="OCK188" s="1135"/>
      <c r="OCL188" s="1135"/>
      <c r="OCM188" s="1135"/>
      <c r="OCN188" s="1135"/>
      <c r="OCO188" s="1135"/>
      <c r="OCP188" s="1135"/>
      <c r="OCQ188" s="1135"/>
      <c r="OCR188" s="1135"/>
      <c r="OCS188" s="1135"/>
      <c r="OCT188" s="1135"/>
      <c r="OCU188" s="1135"/>
      <c r="OCV188" s="1135"/>
      <c r="OCW188" s="1135"/>
      <c r="OCX188" s="1135"/>
      <c r="OCY188" s="1135"/>
      <c r="OCZ188" s="1135"/>
      <c r="ODA188" s="1135"/>
      <c r="ODB188" s="1135"/>
      <c r="ODC188" s="1135"/>
      <c r="ODD188" s="1135"/>
      <c r="ODE188" s="1135"/>
      <c r="ODF188" s="1135"/>
      <c r="ODG188" s="1135"/>
      <c r="ODH188" s="1135"/>
      <c r="ODI188" s="1135"/>
      <c r="ODJ188" s="1135"/>
      <c r="ODK188" s="1135"/>
      <c r="ODL188" s="1135"/>
      <c r="ODM188" s="1135"/>
      <c r="ODN188" s="1135"/>
      <c r="ODO188" s="1135"/>
      <c r="ODP188" s="1135"/>
      <c r="ODQ188" s="1135"/>
      <c r="ODR188" s="1135"/>
      <c r="ODS188" s="1135"/>
      <c r="ODT188" s="1135"/>
      <c r="ODU188" s="1135"/>
      <c r="ODV188" s="1135"/>
      <c r="ODW188" s="1135"/>
      <c r="ODX188" s="1135"/>
      <c r="ODY188" s="1135"/>
      <c r="ODZ188" s="1135"/>
      <c r="OEA188" s="1135"/>
      <c r="OEB188" s="1135"/>
      <c r="OEC188" s="1135"/>
      <c r="OED188" s="1135"/>
      <c r="OEE188" s="1135"/>
      <c r="OEF188" s="1135"/>
      <c r="OEG188" s="1135"/>
      <c r="OEH188" s="1135"/>
      <c r="OEI188" s="1135"/>
      <c r="OEJ188" s="1135"/>
      <c r="OEK188" s="1135"/>
      <c r="OEL188" s="1135"/>
      <c r="OEM188" s="1135"/>
      <c r="OEN188" s="1135"/>
      <c r="OEO188" s="1135"/>
      <c r="OEP188" s="1135"/>
      <c r="OEQ188" s="1135"/>
      <c r="OER188" s="1135"/>
      <c r="OES188" s="1135"/>
      <c r="OET188" s="1135"/>
      <c r="OEU188" s="1135"/>
      <c r="OEV188" s="1135"/>
      <c r="OEW188" s="1135"/>
      <c r="OEX188" s="1135"/>
      <c r="OEY188" s="1135"/>
      <c r="OEZ188" s="1135"/>
      <c r="OFA188" s="1135"/>
      <c r="OFB188" s="1135"/>
      <c r="OFC188" s="1135"/>
      <c r="OFD188" s="1135"/>
      <c r="OFE188" s="1135"/>
      <c r="OFF188" s="1135"/>
      <c r="OFG188" s="1135"/>
      <c r="OFH188" s="1135"/>
      <c r="OFI188" s="1135"/>
      <c r="OFJ188" s="1135"/>
      <c r="OFK188" s="1135"/>
      <c r="OFL188" s="1135"/>
      <c r="OFM188" s="1135"/>
      <c r="OFN188" s="1135"/>
      <c r="OFO188" s="1135"/>
      <c r="OFP188" s="1135"/>
      <c r="OFQ188" s="1135"/>
      <c r="OFR188" s="1135"/>
      <c r="OFS188" s="1135"/>
      <c r="OFT188" s="1135"/>
      <c r="OFU188" s="1135"/>
      <c r="OFV188" s="1135"/>
      <c r="OFW188" s="1135"/>
      <c r="OFX188" s="1135"/>
      <c r="OFY188" s="1135"/>
      <c r="OFZ188" s="1135"/>
      <c r="OGA188" s="1135"/>
      <c r="OGB188" s="1135"/>
      <c r="OGC188" s="1135"/>
      <c r="OGD188" s="1135"/>
      <c r="OGE188" s="1135"/>
      <c r="OGF188" s="1135"/>
      <c r="OGG188" s="1135"/>
      <c r="OGH188" s="1135"/>
      <c r="OGI188" s="1135"/>
      <c r="OGJ188" s="1135"/>
      <c r="OGK188" s="1135"/>
      <c r="OGL188" s="1135"/>
      <c r="OGM188" s="1135"/>
      <c r="OGN188" s="1135"/>
      <c r="OGO188" s="1135"/>
      <c r="OGP188" s="1135"/>
      <c r="OGQ188" s="1135"/>
      <c r="OGR188" s="1135"/>
      <c r="OGS188" s="1135"/>
      <c r="OGT188" s="1135"/>
      <c r="OGU188" s="1135"/>
      <c r="OGV188" s="1135"/>
      <c r="OGW188" s="1135"/>
      <c r="OGX188" s="1135"/>
      <c r="OGY188" s="1135"/>
      <c r="OGZ188" s="1135"/>
      <c r="OHA188" s="1135"/>
      <c r="OHB188" s="1135"/>
      <c r="OHC188" s="1135"/>
      <c r="OHD188" s="1135"/>
      <c r="OHE188" s="1135"/>
      <c r="OHF188" s="1135"/>
      <c r="OHG188" s="1135"/>
      <c r="OHH188" s="1135"/>
      <c r="OHI188" s="1135"/>
      <c r="OHJ188" s="1135"/>
      <c r="OHK188" s="1135"/>
      <c r="OHL188" s="1135"/>
      <c r="OHM188" s="1135"/>
      <c r="OHN188" s="1135"/>
      <c r="OHO188" s="1135"/>
      <c r="OHP188" s="1135"/>
      <c r="OHQ188" s="1135"/>
      <c r="OHR188" s="1135"/>
      <c r="OHS188" s="1135"/>
      <c r="OHT188" s="1135"/>
      <c r="OHU188" s="1135"/>
      <c r="OHV188" s="1135"/>
      <c r="OHW188" s="1135"/>
      <c r="OHX188" s="1135"/>
      <c r="OHY188" s="1135"/>
      <c r="OHZ188" s="1135"/>
      <c r="OIA188" s="1135"/>
      <c r="OIB188" s="1135"/>
      <c r="OIC188" s="1135"/>
      <c r="OID188" s="1135"/>
      <c r="OIE188" s="1135"/>
      <c r="OIF188" s="1135"/>
      <c r="OIG188" s="1135"/>
      <c r="OIH188" s="1135"/>
      <c r="OII188" s="1135"/>
      <c r="OIJ188" s="1135"/>
      <c r="OIK188" s="1135"/>
      <c r="OIL188" s="1135"/>
      <c r="OIM188" s="1135"/>
      <c r="OIN188" s="1135"/>
      <c r="OIO188" s="1135"/>
      <c r="OIP188" s="1135"/>
      <c r="OIQ188" s="1135"/>
      <c r="OIR188" s="1135"/>
      <c r="OIS188" s="1135"/>
      <c r="OIT188" s="1135"/>
      <c r="OIU188" s="1135"/>
      <c r="OIV188" s="1135"/>
      <c r="OIW188" s="1135"/>
      <c r="OIX188" s="1135"/>
      <c r="OIY188" s="1135"/>
      <c r="OIZ188" s="1135"/>
      <c r="OJA188" s="1135"/>
      <c r="OJB188" s="1135"/>
      <c r="OJC188" s="1135"/>
      <c r="OJD188" s="1135"/>
      <c r="OJE188" s="1135"/>
      <c r="OJF188" s="1135"/>
      <c r="OJG188" s="1135"/>
      <c r="OJH188" s="1135"/>
      <c r="OJI188" s="1135"/>
      <c r="OJJ188" s="1135"/>
      <c r="OJK188" s="1135"/>
      <c r="OJL188" s="1135"/>
      <c r="OJM188" s="1135"/>
      <c r="OJN188" s="1135"/>
      <c r="OJO188" s="1135"/>
      <c r="OJP188" s="1135"/>
      <c r="OJQ188" s="1135"/>
      <c r="OJR188" s="1135"/>
      <c r="OJS188" s="1135"/>
      <c r="OJT188" s="1135"/>
      <c r="OJU188" s="1135"/>
      <c r="OJV188" s="1135"/>
      <c r="OJW188" s="1135"/>
      <c r="OJX188" s="1135"/>
      <c r="OJY188" s="1135"/>
      <c r="OJZ188" s="1135"/>
      <c r="OKA188" s="1135"/>
      <c r="OKB188" s="1135"/>
      <c r="OKC188" s="1135"/>
      <c r="OKD188" s="1135"/>
      <c r="OKE188" s="1135"/>
      <c r="OKF188" s="1135"/>
      <c r="OKG188" s="1135"/>
      <c r="OKH188" s="1135"/>
      <c r="OKI188" s="1135"/>
      <c r="OKJ188" s="1135"/>
      <c r="OKK188" s="1135"/>
      <c r="OKL188" s="1135"/>
      <c r="OKM188" s="1135"/>
      <c r="OKN188" s="1135"/>
      <c r="OKO188" s="1135"/>
      <c r="OKP188" s="1135"/>
      <c r="OKQ188" s="1135"/>
      <c r="OKR188" s="1135"/>
      <c r="OKS188" s="1135"/>
      <c r="OKT188" s="1135"/>
      <c r="OKU188" s="1135"/>
      <c r="OKV188" s="1135"/>
      <c r="OKW188" s="1135"/>
      <c r="OKX188" s="1135"/>
      <c r="OKY188" s="1135"/>
      <c r="OKZ188" s="1135"/>
      <c r="OLA188" s="1135"/>
      <c r="OLB188" s="1135"/>
      <c r="OLC188" s="1135"/>
      <c r="OLD188" s="1135"/>
      <c r="OLE188" s="1135"/>
      <c r="OLF188" s="1135"/>
      <c r="OLG188" s="1135"/>
      <c r="OLH188" s="1135"/>
      <c r="OLI188" s="1135"/>
      <c r="OLJ188" s="1135"/>
      <c r="OLK188" s="1135"/>
      <c r="OLL188" s="1135"/>
      <c r="OLM188" s="1135"/>
      <c r="OLN188" s="1135"/>
      <c r="OLO188" s="1135"/>
      <c r="OLP188" s="1135"/>
      <c r="OLQ188" s="1135"/>
      <c r="OLR188" s="1135"/>
      <c r="OLS188" s="1135"/>
      <c r="OLT188" s="1135"/>
      <c r="OLU188" s="1135"/>
      <c r="OLV188" s="1135"/>
      <c r="OLW188" s="1135"/>
      <c r="OLX188" s="1135"/>
      <c r="OLY188" s="1135"/>
      <c r="OLZ188" s="1135"/>
      <c r="OMA188" s="1135"/>
      <c r="OMB188" s="1135"/>
      <c r="OMC188" s="1135"/>
      <c r="OMD188" s="1135"/>
      <c r="OME188" s="1135"/>
      <c r="OMF188" s="1135"/>
      <c r="OMG188" s="1135"/>
      <c r="OMH188" s="1135"/>
      <c r="OMI188" s="1135"/>
      <c r="OMJ188" s="1135"/>
      <c r="OMK188" s="1135"/>
      <c r="OML188" s="1135"/>
      <c r="OMM188" s="1135"/>
      <c r="OMN188" s="1135"/>
      <c r="OMO188" s="1135"/>
      <c r="OMP188" s="1135"/>
      <c r="OMQ188" s="1135"/>
      <c r="OMR188" s="1135"/>
      <c r="OMS188" s="1135"/>
      <c r="OMT188" s="1135"/>
      <c r="OMU188" s="1135"/>
      <c r="OMV188" s="1135"/>
      <c r="OMW188" s="1135"/>
      <c r="OMX188" s="1135"/>
      <c r="OMY188" s="1135"/>
      <c r="OMZ188" s="1135"/>
      <c r="ONA188" s="1135"/>
      <c r="ONB188" s="1135"/>
      <c r="ONC188" s="1135"/>
      <c r="OND188" s="1135"/>
      <c r="ONE188" s="1135"/>
      <c r="ONF188" s="1135"/>
      <c r="ONG188" s="1135"/>
      <c r="ONH188" s="1135"/>
      <c r="ONI188" s="1135"/>
      <c r="ONJ188" s="1135"/>
      <c r="ONK188" s="1135"/>
      <c r="ONL188" s="1135"/>
      <c r="ONM188" s="1135"/>
      <c r="ONN188" s="1135"/>
      <c r="ONO188" s="1135"/>
      <c r="ONP188" s="1135"/>
      <c r="ONQ188" s="1135"/>
      <c r="ONR188" s="1135"/>
      <c r="ONS188" s="1135"/>
      <c r="ONT188" s="1135"/>
      <c r="ONU188" s="1135"/>
      <c r="ONV188" s="1135"/>
      <c r="ONW188" s="1135"/>
      <c r="ONX188" s="1135"/>
      <c r="ONY188" s="1135"/>
      <c r="ONZ188" s="1135"/>
      <c r="OOA188" s="1135"/>
      <c r="OOB188" s="1135"/>
      <c r="OOC188" s="1135"/>
      <c r="OOD188" s="1135"/>
      <c r="OOE188" s="1135"/>
      <c r="OOF188" s="1135"/>
      <c r="OOG188" s="1135"/>
      <c r="OOH188" s="1135"/>
      <c r="OOI188" s="1135"/>
      <c r="OOJ188" s="1135"/>
      <c r="OOK188" s="1135"/>
      <c r="OOL188" s="1135"/>
      <c r="OOM188" s="1135"/>
      <c r="OON188" s="1135"/>
      <c r="OOO188" s="1135"/>
      <c r="OOP188" s="1135"/>
      <c r="OOQ188" s="1135"/>
      <c r="OOR188" s="1135"/>
      <c r="OOS188" s="1135"/>
      <c r="OOT188" s="1135"/>
      <c r="OOU188" s="1135"/>
      <c r="OOV188" s="1135"/>
      <c r="OOW188" s="1135"/>
      <c r="OOX188" s="1135"/>
      <c r="OOY188" s="1135"/>
      <c r="OOZ188" s="1135"/>
      <c r="OPA188" s="1135"/>
      <c r="OPB188" s="1135"/>
      <c r="OPC188" s="1135"/>
      <c r="OPD188" s="1135"/>
      <c r="OPE188" s="1135"/>
      <c r="OPF188" s="1135"/>
      <c r="OPG188" s="1135"/>
      <c r="OPH188" s="1135"/>
      <c r="OPI188" s="1135"/>
      <c r="OPJ188" s="1135"/>
      <c r="OPK188" s="1135"/>
      <c r="OPL188" s="1135"/>
      <c r="OPM188" s="1135"/>
      <c r="OPN188" s="1135"/>
      <c r="OPO188" s="1135"/>
      <c r="OPP188" s="1135"/>
      <c r="OPQ188" s="1135"/>
      <c r="OPR188" s="1135"/>
      <c r="OPS188" s="1135"/>
      <c r="OPT188" s="1135"/>
      <c r="OPU188" s="1135"/>
      <c r="OPV188" s="1135"/>
      <c r="OPW188" s="1135"/>
      <c r="OPX188" s="1135"/>
      <c r="OPY188" s="1135"/>
      <c r="OPZ188" s="1135"/>
      <c r="OQA188" s="1135"/>
      <c r="OQB188" s="1135"/>
      <c r="OQC188" s="1135"/>
      <c r="OQD188" s="1135"/>
      <c r="OQE188" s="1135"/>
      <c r="OQF188" s="1135"/>
      <c r="OQG188" s="1135"/>
      <c r="OQH188" s="1135"/>
      <c r="OQI188" s="1135"/>
      <c r="OQJ188" s="1135"/>
      <c r="OQK188" s="1135"/>
      <c r="OQL188" s="1135"/>
      <c r="OQM188" s="1135"/>
      <c r="OQN188" s="1135"/>
      <c r="OQO188" s="1135"/>
      <c r="OQP188" s="1135"/>
      <c r="OQQ188" s="1135"/>
      <c r="OQR188" s="1135"/>
      <c r="OQS188" s="1135"/>
      <c r="OQT188" s="1135"/>
      <c r="OQU188" s="1135"/>
      <c r="OQV188" s="1135"/>
      <c r="OQW188" s="1135"/>
      <c r="OQX188" s="1135"/>
      <c r="OQY188" s="1135"/>
      <c r="OQZ188" s="1135"/>
      <c r="ORA188" s="1135"/>
      <c r="ORB188" s="1135"/>
      <c r="ORC188" s="1135"/>
      <c r="ORD188" s="1135"/>
      <c r="ORE188" s="1135"/>
      <c r="ORF188" s="1135"/>
      <c r="ORG188" s="1135"/>
      <c r="ORH188" s="1135"/>
      <c r="ORI188" s="1135"/>
      <c r="ORJ188" s="1135"/>
      <c r="ORK188" s="1135"/>
      <c r="ORL188" s="1135"/>
      <c r="ORM188" s="1135"/>
      <c r="ORN188" s="1135"/>
      <c r="ORO188" s="1135"/>
      <c r="ORP188" s="1135"/>
      <c r="ORQ188" s="1135"/>
      <c r="ORR188" s="1135"/>
      <c r="ORS188" s="1135"/>
      <c r="ORT188" s="1135"/>
      <c r="ORU188" s="1135"/>
      <c r="ORV188" s="1135"/>
      <c r="ORW188" s="1135"/>
      <c r="ORX188" s="1135"/>
      <c r="ORY188" s="1135"/>
      <c r="ORZ188" s="1135"/>
      <c r="OSA188" s="1135"/>
      <c r="OSB188" s="1135"/>
      <c r="OSC188" s="1135"/>
      <c r="OSD188" s="1135"/>
      <c r="OSE188" s="1135"/>
      <c r="OSF188" s="1135"/>
      <c r="OSG188" s="1135"/>
      <c r="OSH188" s="1135"/>
      <c r="OSI188" s="1135"/>
      <c r="OSJ188" s="1135"/>
      <c r="OSK188" s="1135"/>
      <c r="OSL188" s="1135"/>
      <c r="OSM188" s="1135"/>
      <c r="OSN188" s="1135"/>
      <c r="OSO188" s="1135"/>
      <c r="OSP188" s="1135"/>
      <c r="OSQ188" s="1135"/>
      <c r="OSR188" s="1135"/>
      <c r="OSS188" s="1135"/>
      <c r="OST188" s="1135"/>
      <c r="OSU188" s="1135"/>
      <c r="OSV188" s="1135"/>
      <c r="OSW188" s="1135"/>
      <c r="OSX188" s="1135"/>
      <c r="OSY188" s="1135"/>
      <c r="OSZ188" s="1135"/>
      <c r="OTA188" s="1135"/>
      <c r="OTB188" s="1135"/>
      <c r="OTC188" s="1135"/>
      <c r="OTD188" s="1135"/>
      <c r="OTE188" s="1135"/>
      <c r="OTF188" s="1135"/>
      <c r="OTG188" s="1135"/>
      <c r="OTH188" s="1135"/>
      <c r="OTI188" s="1135"/>
      <c r="OTJ188" s="1135"/>
      <c r="OTK188" s="1135"/>
      <c r="OTL188" s="1135"/>
      <c r="OTM188" s="1135"/>
      <c r="OTN188" s="1135"/>
      <c r="OTO188" s="1135"/>
      <c r="OTP188" s="1135"/>
      <c r="OTQ188" s="1135"/>
      <c r="OTR188" s="1135"/>
      <c r="OTS188" s="1135"/>
      <c r="OTT188" s="1135"/>
      <c r="OTU188" s="1135"/>
      <c r="OTV188" s="1135"/>
      <c r="OTW188" s="1135"/>
      <c r="OTX188" s="1135"/>
      <c r="OTY188" s="1135"/>
      <c r="OTZ188" s="1135"/>
      <c r="OUA188" s="1135"/>
      <c r="OUB188" s="1135"/>
      <c r="OUC188" s="1135"/>
      <c r="OUD188" s="1135"/>
      <c r="OUE188" s="1135"/>
      <c r="OUF188" s="1135"/>
      <c r="OUG188" s="1135"/>
      <c r="OUH188" s="1135"/>
      <c r="OUI188" s="1135"/>
      <c r="OUJ188" s="1135"/>
      <c r="OUK188" s="1135"/>
      <c r="OUL188" s="1135"/>
      <c r="OUM188" s="1135"/>
      <c r="OUN188" s="1135"/>
      <c r="OUO188" s="1135"/>
      <c r="OUP188" s="1135"/>
      <c r="OUQ188" s="1135"/>
      <c r="OUR188" s="1135"/>
      <c r="OUS188" s="1135"/>
      <c r="OUT188" s="1135"/>
      <c r="OUU188" s="1135"/>
      <c r="OUV188" s="1135"/>
      <c r="OUW188" s="1135"/>
      <c r="OUX188" s="1135"/>
      <c r="OUY188" s="1135"/>
      <c r="OUZ188" s="1135"/>
      <c r="OVA188" s="1135"/>
      <c r="OVB188" s="1135"/>
      <c r="OVC188" s="1135"/>
      <c r="OVD188" s="1135"/>
      <c r="OVE188" s="1135"/>
      <c r="OVF188" s="1135"/>
      <c r="OVG188" s="1135"/>
      <c r="OVH188" s="1135"/>
      <c r="OVI188" s="1135"/>
      <c r="OVJ188" s="1135"/>
      <c r="OVK188" s="1135"/>
      <c r="OVL188" s="1135"/>
      <c r="OVM188" s="1135"/>
      <c r="OVN188" s="1135"/>
      <c r="OVO188" s="1135"/>
      <c r="OVP188" s="1135"/>
      <c r="OVQ188" s="1135"/>
      <c r="OVR188" s="1135"/>
      <c r="OVS188" s="1135"/>
      <c r="OVT188" s="1135"/>
      <c r="OVU188" s="1135"/>
      <c r="OVV188" s="1135"/>
      <c r="OVW188" s="1135"/>
      <c r="OVX188" s="1135"/>
      <c r="OVY188" s="1135"/>
      <c r="OVZ188" s="1135"/>
      <c r="OWA188" s="1135"/>
      <c r="OWB188" s="1135"/>
      <c r="OWC188" s="1135"/>
      <c r="OWD188" s="1135"/>
      <c r="OWE188" s="1135"/>
      <c r="OWF188" s="1135"/>
      <c r="OWG188" s="1135"/>
      <c r="OWH188" s="1135"/>
      <c r="OWI188" s="1135"/>
      <c r="OWJ188" s="1135"/>
      <c r="OWK188" s="1135"/>
      <c r="OWL188" s="1135"/>
      <c r="OWM188" s="1135"/>
      <c r="OWN188" s="1135"/>
      <c r="OWO188" s="1135"/>
      <c r="OWP188" s="1135"/>
      <c r="OWQ188" s="1135"/>
      <c r="OWR188" s="1135"/>
      <c r="OWS188" s="1135"/>
      <c r="OWT188" s="1135"/>
      <c r="OWU188" s="1135"/>
      <c r="OWV188" s="1135"/>
      <c r="OWW188" s="1135"/>
      <c r="OWX188" s="1135"/>
      <c r="OWY188" s="1135"/>
      <c r="OWZ188" s="1135"/>
      <c r="OXA188" s="1135"/>
      <c r="OXB188" s="1135"/>
      <c r="OXC188" s="1135"/>
      <c r="OXD188" s="1135"/>
      <c r="OXE188" s="1135"/>
      <c r="OXF188" s="1135"/>
      <c r="OXG188" s="1135"/>
      <c r="OXH188" s="1135"/>
      <c r="OXI188" s="1135"/>
      <c r="OXJ188" s="1135"/>
      <c r="OXK188" s="1135"/>
      <c r="OXL188" s="1135"/>
      <c r="OXM188" s="1135"/>
      <c r="OXN188" s="1135"/>
      <c r="OXO188" s="1135"/>
      <c r="OXP188" s="1135"/>
      <c r="OXQ188" s="1135"/>
      <c r="OXR188" s="1135"/>
      <c r="OXS188" s="1135"/>
      <c r="OXT188" s="1135"/>
      <c r="OXU188" s="1135"/>
      <c r="OXV188" s="1135"/>
      <c r="OXW188" s="1135"/>
      <c r="OXX188" s="1135"/>
      <c r="OXY188" s="1135"/>
      <c r="OXZ188" s="1135"/>
      <c r="OYA188" s="1135"/>
      <c r="OYB188" s="1135"/>
      <c r="OYC188" s="1135"/>
      <c r="OYD188" s="1135"/>
      <c r="OYE188" s="1135"/>
      <c r="OYF188" s="1135"/>
      <c r="OYG188" s="1135"/>
      <c r="OYH188" s="1135"/>
      <c r="OYI188" s="1135"/>
      <c r="OYJ188" s="1135"/>
      <c r="OYK188" s="1135"/>
      <c r="OYL188" s="1135"/>
      <c r="OYM188" s="1135"/>
      <c r="OYN188" s="1135"/>
      <c r="OYO188" s="1135"/>
      <c r="OYP188" s="1135"/>
      <c r="OYQ188" s="1135"/>
      <c r="OYR188" s="1135"/>
      <c r="OYS188" s="1135"/>
      <c r="OYT188" s="1135"/>
      <c r="OYU188" s="1135"/>
      <c r="OYV188" s="1135"/>
      <c r="OYW188" s="1135"/>
      <c r="OYX188" s="1135"/>
      <c r="OYY188" s="1135"/>
      <c r="OYZ188" s="1135"/>
      <c r="OZA188" s="1135"/>
      <c r="OZB188" s="1135"/>
      <c r="OZC188" s="1135"/>
      <c r="OZD188" s="1135"/>
      <c r="OZE188" s="1135"/>
      <c r="OZF188" s="1135"/>
      <c r="OZG188" s="1135"/>
      <c r="OZH188" s="1135"/>
      <c r="OZI188" s="1135"/>
      <c r="OZJ188" s="1135"/>
      <c r="OZK188" s="1135"/>
      <c r="OZL188" s="1135"/>
      <c r="OZM188" s="1135"/>
      <c r="OZN188" s="1135"/>
      <c r="OZO188" s="1135"/>
      <c r="OZP188" s="1135"/>
      <c r="OZQ188" s="1135"/>
      <c r="OZR188" s="1135"/>
      <c r="OZS188" s="1135"/>
      <c r="OZT188" s="1135"/>
      <c r="OZU188" s="1135"/>
      <c r="OZV188" s="1135"/>
      <c r="OZW188" s="1135"/>
      <c r="OZX188" s="1135"/>
      <c r="OZY188" s="1135"/>
      <c r="OZZ188" s="1135"/>
      <c r="PAA188" s="1135"/>
      <c r="PAB188" s="1135"/>
      <c r="PAC188" s="1135"/>
      <c r="PAD188" s="1135"/>
      <c r="PAE188" s="1135"/>
      <c r="PAF188" s="1135"/>
      <c r="PAG188" s="1135"/>
      <c r="PAH188" s="1135"/>
      <c r="PAI188" s="1135"/>
      <c r="PAJ188" s="1135"/>
      <c r="PAK188" s="1135"/>
      <c r="PAL188" s="1135"/>
      <c r="PAM188" s="1135"/>
      <c r="PAN188" s="1135"/>
      <c r="PAO188" s="1135"/>
      <c r="PAP188" s="1135"/>
      <c r="PAQ188" s="1135"/>
      <c r="PAR188" s="1135"/>
      <c r="PAS188" s="1135"/>
      <c r="PAT188" s="1135"/>
      <c r="PAU188" s="1135"/>
      <c r="PAV188" s="1135"/>
      <c r="PAW188" s="1135"/>
      <c r="PAX188" s="1135"/>
      <c r="PAY188" s="1135"/>
      <c r="PAZ188" s="1135"/>
      <c r="PBA188" s="1135"/>
      <c r="PBB188" s="1135"/>
      <c r="PBC188" s="1135"/>
      <c r="PBD188" s="1135"/>
      <c r="PBE188" s="1135"/>
      <c r="PBF188" s="1135"/>
      <c r="PBG188" s="1135"/>
      <c r="PBH188" s="1135"/>
      <c r="PBI188" s="1135"/>
      <c r="PBJ188" s="1135"/>
      <c r="PBK188" s="1135"/>
      <c r="PBL188" s="1135"/>
      <c r="PBM188" s="1135"/>
      <c r="PBN188" s="1135"/>
      <c r="PBO188" s="1135"/>
      <c r="PBP188" s="1135"/>
      <c r="PBQ188" s="1135"/>
      <c r="PBR188" s="1135"/>
      <c r="PBS188" s="1135"/>
      <c r="PBT188" s="1135"/>
      <c r="PBU188" s="1135"/>
      <c r="PBV188" s="1135"/>
      <c r="PBW188" s="1135"/>
      <c r="PBX188" s="1135"/>
      <c r="PBY188" s="1135"/>
      <c r="PBZ188" s="1135"/>
      <c r="PCA188" s="1135"/>
      <c r="PCB188" s="1135"/>
      <c r="PCC188" s="1135"/>
      <c r="PCD188" s="1135"/>
      <c r="PCE188" s="1135"/>
      <c r="PCF188" s="1135"/>
      <c r="PCG188" s="1135"/>
      <c r="PCH188" s="1135"/>
      <c r="PCI188" s="1135"/>
      <c r="PCJ188" s="1135"/>
      <c r="PCK188" s="1135"/>
      <c r="PCL188" s="1135"/>
      <c r="PCM188" s="1135"/>
      <c r="PCN188" s="1135"/>
      <c r="PCO188" s="1135"/>
      <c r="PCP188" s="1135"/>
      <c r="PCQ188" s="1135"/>
      <c r="PCR188" s="1135"/>
      <c r="PCS188" s="1135"/>
      <c r="PCT188" s="1135"/>
      <c r="PCU188" s="1135"/>
      <c r="PCV188" s="1135"/>
      <c r="PCW188" s="1135"/>
      <c r="PCX188" s="1135"/>
      <c r="PCY188" s="1135"/>
      <c r="PCZ188" s="1135"/>
      <c r="PDA188" s="1135"/>
      <c r="PDB188" s="1135"/>
      <c r="PDC188" s="1135"/>
      <c r="PDD188" s="1135"/>
      <c r="PDE188" s="1135"/>
      <c r="PDF188" s="1135"/>
      <c r="PDG188" s="1135"/>
      <c r="PDH188" s="1135"/>
      <c r="PDI188" s="1135"/>
      <c r="PDJ188" s="1135"/>
      <c r="PDK188" s="1135"/>
      <c r="PDL188" s="1135"/>
      <c r="PDM188" s="1135"/>
      <c r="PDN188" s="1135"/>
      <c r="PDO188" s="1135"/>
      <c r="PDP188" s="1135"/>
      <c r="PDQ188" s="1135"/>
      <c r="PDR188" s="1135"/>
      <c r="PDS188" s="1135"/>
      <c r="PDT188" s="1135"/>
      <c r="PDU188" s="1135"/>
      <c r="PDV188" s="1135"/>
      <c r="PDW188" s="1135"/>
      <c r="PDX188" s="1135"/>
      <c r="PDY188" s="1135"/>
      <c r="PDZ188" s="1135"/>
      <c r="PEA188" s="1135"/>
      <c r="PEB188" s="1135"/>
      <c r="PEC188" s="1135"/>
      <c r="PED188" s="1135"/>
      <c r="PEE188" s="1135"/>
      <c r="PEF188" s="1135"/>
      <c r="PEG188" s="1135"/>
      <c r="PEH188" s="1135"/>
      <c r="PEI188" s="1135"/>
      <c r="PEJ188" s="1135"/>
      <c r="PEK188" s="1135"/>
      <c r="PEL188" s="1135"/>
      <c r="PEM188" s="1135"/>
      <c r="PEN188" s="1135"/>
      <c r="PEO188" s="1135"/>
      <c r="PEP188" s="1135"/>
      <c r="PEQ188" s="1135"/>
      <c r="PER188" s="1135"/>
      <c r="PES188" s="1135"/>
      <c r="PET188" s="1135"/>
      <c r="PEU188" s="1135"/>
      <c r="PEV188" s="1135"/>
      <c r="PEW188" s="1135"/>
      <c r="PEX188" s="1135"/>
      <c r="PEY188" s="1135"/>
      <c r="PEZ188" s="1135"/>
      <c r="PFA188" s="1135"/>
      <c r="PFB188" s="1135"/>
      <c r="PFC188" s="1135"/>
      <c r="PFD188" s="1135"/>
      <c r="PFE188" s="1135"/>
      <c r="PFF188" s="1135"/>
      <c r="PFG188" s="1135"/>
      <c r="PFH188" s="1135"/>
      <c r="PFI188" s="1135"/>
      <c r="PFJ188" s="1135"/>
      <c r="PFK188" s="1135"/>
      <c r="PFL188" s="1135"/>
      <c r="PFM188" s="1135"/>
      <c r="PFN188" s="1135"/>
      <c r="PFO188" s="1135"/>
      <c r="PFP188" s="1135"/>
      <c r="PFQ188" s="1135"/>
      <c r="PFR188" s="1135"/>
      <c r="PFS188" s="1135"/>
      <c r="PFT188" s="1135"/>
      <c r="PFU188" s="1135"/>
      <c r="PFV188" s="1135"/>
      <c r="PFW188" s="1135"/>
      <c r="PFX188" s="1135"/>
      <c r="PFY188" s="1135"/>
      <c r="PFZ188" s="1135"/>
      <c r="PGA188" s="1135"/>
      <c r="PGB188" s="1135"/>
      <c r="PGC188" s="1135"/>
      <c r="PGD188" s="1135"/>
      <c r="PGE188" s="1135"/>
      <c r="PGF188" s="1135"/>
      <c r="PGG188" s="1135"/>
      <c r="PGH188" s="1135"/>
      <c r="PGI188" s="1135"/>
      <c r="PGJ188" s="1135"/>
      <c r="PGK188" s="1135"/>
      <c r="PGL188" s="1135"/>
      <c r="PGM188" s="1135"/>
      <c r="PGN188" s="1135"/>
      <c r="PGO188" s="1135"/>
      <c r="PGP188" s="1135"/>
      <c r="PGQ188" s="1135"/>
      <c r="PGR188" s="1135"/>
      <c r="PGS188" s="1135"/>
      <c r="PGT188" s="1135"/>
      <c r="PGU188" s="1135"/>
      <c r="PGV188" s="1135"/>
      <c r="PGW188" s="1135"/>
      <c r="PGX188" s="1135"/>
      <c r="PGY188" s="1135"/>
      <c r="PGZ188" s="1135"/>
      <c r="PHA188" s="1135"/>
      <c r="PHB188" s="1135"/>
      <c r="PHC188" s="1135"/>
      <c r="PHD188" s="1135"/>
      <c r="PHE188" s="1135"/>
      <c r="PHF188" s="1135"/>
      <c r="PHG188" s="1135"/>
      <c r="PHH188" s="1135"/>
      <c r="PHI188" s="1135"/>
      <c r="PHJ188" s="1135"/>
      <c r="PHK188" s="1135"/>
      <c r="PHL188" s="1135"/>
      <c r="PHM188" s="1135"/>
      <c r="PHN188" s="1135"/>
      <c r="PHO188" s="1135"/>
      <c r="PHP188" s="1135"/>
      <c r="PHQ188" s="1135"/>
      <c r="PHR188" s="1135"/>
      <c r="PHS188" s="1135"/>
      <c r="PHT188" s="1135"/>
      <c r="PHU188" s="1135"/>
      <c r="PHV188" s="1135"/>
      <c r="PHW188" s="1135"/>
      <c r="PHX188" s="1135"/>
      <c r="PHY188" s="1135"/>
      <c r="PHZ188" s="1135"/>
      <c r="PIA188" s="1135"/>
      <c r="PIB188" s="1135"/>
      <c r="PIC188" s="1135"/>
      <c r="PID188" s="1135"/>
      <c r="PIE188" s="1135"/>
      <c r="PIF188" s="1135"/>
      <c r="PIG188" s="1135"/>
      <c r="PIH188" s="1135"/>
      <c r="PII188" s="1135"/>
      <c r="PIJ188" s="1135"/>
      <c r="PIK188" s="1135"/>
      <c r="PIL188" s="1135"/>
      <c r="PIM188" s="1135"/>
      <c r="PIN188" s="1135"/>
      <c r="PIO188" s="1135"/>
      <c r="PIP188" s="1135"/>
      <c r="PIQ188" s="1135"/>
      <c r="PIR188" s="1135"/>
      <c r="PIS188" s="1135"/>
      <c r="PIT188" s="1135"/>
      <c r="PIU188" s="1135"/>
      <c r="PIV188" s="1135"/>
      <c r="PIW188" s="1135"/>
      <c r="PIX188" s="1135"/>
      <c r="PIY188" s="1135"/>
      <c r="PIZ188" s="1135"/>
      <c r="PJA188" s="1135"/>
      <c r="PJB188" s="1135"/>
      <c r="PJC188" s="1135"/>
      <c r="PJD188" s="1135"/>
      <c r="PJE188" s="1135"/>
      <c r="PJF188" s="1135"/>
      <c r="PJG188" s="1135"/>
      <c r="PJH188" s="1135"/>
      <c r="PJI188" s="1135"/>
      <c r="PJJ188" s="1135"/>
      <c r="PJK188" s="1135"/>
      <c r="PJL188" s="1135"/>
      <c r="PJM188" s="1135"/>
      <c r="PJN188" s="1135"/>
      <c r="PJO188" s="1135"/>
      <c r="PJP188" s="1135"/>
      <c r="PJQ188" s="1135"/>
      <c r="PJR188" s="1135"/>
      <c r="PJS188" s="1135"/>
      <c r="PJT188" s="1135"/>
      <c r="PJU188" s="1135"/>
      <c r="PJV188" s="1135"/>
      <c r="PJW188" s="1135"/>
      <c r="PJX188" s="1135"/>
      <c r="PJY188" s="1135"/>
      <c r="PJZ188" s="1135"/>
      <c r="PKA188" s="1135"/>
      <c r="PKB188" s="1135"/>
      <c r="PKC188" s="1135"/>
      <c r="PKD188" s="1135"/>
      <c r="PKE188" s="1135"/>
      <c r="PKF188" s="1135"/>
      <c r="PKG188" s="1135"/>
      <c r="PKH188" s="1135"/>
      <c r="PKI188" s="1135"/>
      <c r="PKJ188" s="1135"/>
      <c r="PKK188" s="1135"/>
      <c r="PKL188" s="1135"/>
      <c r="PKM188" s="1135"/>
      <c r="PKN188" s="1135"/>
      <c r="PKO188" s="1135"/>
      <c r="PKP188" s="1135"/>
      <c r="PKQ188" s="1135"/>
      <c r="PKR188" s="1135"/>
      <c r="PKS188" s="1135"/>
      <c r="PKT188" s="1135"/>
      <c r="PKU188" s="1135"/>
      <c r="PKV188" s="1135"/>
      <c r="PKW188" s="1135"/>
      <c r="PKX188" s="1135"/>
      <c r="PKY188" s="1135"/>
      <c r="PKZ188" s="1135"/>
      <c r="PLA188" s="1135"/>
      <c r="PLB188" s="1135"/>
      <c r="PLC188" s="1135"/>
      <c r="PLD188" s="1135"/>
      <c r="PLE188" s="1135"/>
      <c r="PLF188" s="1135"/>
      <c r="PLG188" s="1135"/>
      <c r="PLH188" s="1135"/>
      <c r="PLI188" s="1135"/>
      <c r="PLJ188" s="1135"/>
      <c r="PLK188" s="1135"/>
      <c r="PLL188" s="1135"/>
      <c r="PLM188" s="1135"/>
      <c r="PLN188" s="1135"/>
      <c r="PLO188" s="1135"/>
      <c r="PLP188" s="1135"/>
      <c r="PLQ188" s="1135"/>
      <c r="PLR188" s="1135"/>
      <c r="PLS188" s="1135"/>
      <c r="PLT188" s="1135"/>
      <c r="PLU188" s="1135"/>
      <c r="PLV188" s="1135"/>
      <c r="PLW188" s="1135"/>
      <c r="PLX188" s="1135"/>
      <c r="PLY188" s="1135"/>
      <c r="PLZ188" s="1135"/>
      <c r="PMA188" s="1135"/>
      <c r="PMB188" s="1135"/>
      <c r="PMC188" s="1135"/>
      <c r="PMD188" s="1135"/>
      <c r="PME188" s="1135"/>
      <c r="PMF188" s="1135"/>
      <c r="PMG188" s="1135"/>
      <c r="PMH188" s="1135"/>
      <c r="PMI188" s="1135"/>
      <c r="PMJ188" s="1135"/>
      <c r="PMK188" s="1135"/>
      <c r="PML188" s="1135"/>
      <c r="PMM188" s="1135"/>
      <c r="PMN188" s="1135"/>
      <c r="PMO188" s="1135"/>
      <c r="PMP188" s="1135"/>
      <c r="PMQ188" s="1135"/>
      <c r="PMR188" s="1135"/>
      <c r="PMS188" s="1135"/>
      <c r="PMT188" s="1135"/>
      <c r="PMU188" s="1135"/>
      <c r="PMV188" s="1135"/>
      <c r="PMW188" s="1135"/>
      <c r="PMX188" s="1135"/>
      <c r="PMY188" s="1135"/>
      <c r="PMZ188" s="1135"/>
      <c r="PNA188" s="1135"/>
      <c r="PNB188" s="1135"/>
      <c r="PNC188" s="1135"/>
      <c r="PND188" s="1135"/>
      <c r="PNE188" s="1135"/>
      <c r="PNF188" s="1135"/>
      <c r="PNG188" s="1135"/>
      <c r="PNH188" s="1135"/>
      <c r="PNI188" s="1135"/>
      <c r="PNJ188" s="1135"/>
      <c r="PNK188" s="1135"/>
      <c r="PNL188" s="1135"/>
      <c r="PNM188" s="1135"/>
      <c r="PNN188" s="1135"/>
      <c r="PNO188" s="1135"/>
      <c r="PNP188" s="1135"/>
      <c r="PNQ188" s="1135"/>
      <c r="PNR188" s="1135"/>
      <c r="PNS188" s="1135"/>
      <c r="PNT188" s="1135"/>
      <c r="PNU188" s="1135"/>
      <c r="PNV188" s="1135"/>
      <c r="PNW188" s="1135"/>
      <c r="PNX188" s="1135"/>
      <c r="PNY188" s="1135"/>
      <c r="PNZ188" s="1135"/>
      <c r="POA188" s="1135"/>
      <c r="POB188" s="1135"/>
      <c r="POC188" s="1135"/>
      <c r="POD188" s="1135"/>
      <c r="POE188" s="1135"/>
      <c r="POF188" s="1135"/>
      <c r="POG188" s="1135"/>
      <c r="POH188" s="1135"/>
      <c r="POI188" s="1135"/>
      <c r="POJ188" s="1135"/>
      <c r="POK188" s="1135"/>
      <c r="POL188" s="1135"/>
      <c r="POM188" s="1135"/>
      <c r="PON188" s="1135"/>
      <c r="POO188" s="1135"/>
      <c r="POP188" s="1135"/>
      <c r="POQ188" s="1135"/>
      <c r="POR188" s="1135"/>
      <c r="POS188" s="1135"/>
      <c r="POT188" s="1135"/>
      <c r="POU188" s="1135"/>
      <c r="POV188" s="1135"/>
      <c r="POW188" s="1135"/>
      <c r="POX188" s="1135"/>
      <c r="POY188" s="1135"/>
      <c r="POZ188" s="1135"/>
      <c r="PPA188" s="1135"/>
      <c r="PPB188" s="1135"/>
      <c r="PPC188" s="1135"/>
      <c r="PPD188" s="1135"/>
      <c r="PPE188" s="1135"/>
      <c r="PPF188" s="1135"/>
      <c r="PPG188" s="1135"/>
      <c r="PPH188" s="1135"/>
      <c r="PPI188" s="1135"/>
      <c r="PPJ188" s="1135"/>
      <c r="PPK188" s="1135"/>
      <c r="PPL188" s="1135"/>
      <c r="PPM188" s="1135"/>
      <c r="PPN188" s="1135"/>
      <c r="PPO188" s="1135"/>
      <c r="PPP188" s="1135"/>
      <c r="PPQ188" s="1135"/>
      <c r="PPR188" s="1135"/>
      <c r="PPS188" s="1135"/>
      <c r="PPT188" s="1135"/>
      <c r="PPU188" s="1135"/>
      <c r="PPV188" s="1135"/>
      <c r="PPW188" s="1135"/>
      <c r="PPX188" s="1135"/>
      <c r="PPY188" s="1135"/>
      <c r="PPZ188" s="1135"/>
      <c r="PQA188" s="1135"/>
      <c r="PQB188" s="1135"/>
      <c r="PQC188" s="1135"/>
      <c r="PQD188" s="1135"/>
      <c r="PQE188" s="1135"/>
      <c r="PQF188" s="1135"/>
      <c r="PQG188" s="1135"/>
      <c r="PQH188" s="1135"/>
      <c r="PQI188" s="1135"/>
      <c r="PQJ188" s="1135"/>
      <c r="PQK188" s="1135"/>
      <c r="PQL188" s="1135"/>
      <c r="PQM188" s="1135"/>
      <c r="PQN188" s="1135"/>
      <c r="PQO188" s="1135"/>
      <c r="PQP188" s="1135"/>
      <c r="PQQ188" s="1135"/>
      <c r="PQR188" s="1135"/>
      <c r="PQS188" s="1135"/>
      <c r="PQT188" s="1135"/>
      <c r="PQU188" s="1135"/>
      <c r="PQV188" s="1135"/>
      <c r="PQW188" s="1135"/>
      <c r="PQX188" s="1135"/>
      <c r="PQY188" s="1135"/>
      <c r="PQZ188" s="1135"/>
      <c r="PRA188" s="1135"/>
      <c r="PRB188" s="1135"/>
      <c r="PRC188" s="1135"/>
      <c r="PRD188" s="1135"/>
      <c r="PRE188" s="1135"/>
      <c r="PRF188" s="1135"/>
      <c r="PRG188" s="1135"/>
      <c r="PRH188" s="1135"/>
      <c r="PRI188" s="1135"/>
      <c r="PRJ188" s="1135"/>
      <c r="PRK188" s="1135"/>
      <c r="PRL188" s="1135"/>
      <c r="PRM188" s="1135"/>
      <c r="PRN188" s="1135"/>
      <c r="PRO188" s="1135"/>
      <c r="PRP188" s="1135"/>
      <c r="PRQ188" s="1135"/>
      <c r="PRR188" s="1135"/>
      <c r="PRS188" s="1135"/>
      <c r="PRT188" s="1135"/>
      <c r="PRU188" s="1135"/>
      <c r="PRV188" s="1135"/>
      <c r="PRW188" s="1135"/>
      <c r="PRX188" s="1135"/>
      <c r="PRY188" s="1135"/>
      <c r="PRZ188" s="1135"/>
      <c r="PSA188" s="1135"/>
      <c r="PSB188" s="1135"/>
      <c r="PSC188" s="1135"/>
      <c r="PSD188" s="1135"/>
      <c r="PSE188" s="1135"/>
      <c r="PSF188" s="1135"/>
      <c r="PSG188" s="1135"/>
      <c r="PSH188" s="1135"/>
      <c r="PSI188" s="1135"/>
      <c r="PSJ188" s="1135"/>
      <c r="PSK188" s="1135"/>
      <c r="PSL188" s="1135"/>
      <c r="PSM188" s="1135"/>
      <c r="PSN188" s="1135"/>
      <c r="PSO188" s="1135"/>
      <c r="PSP188" s="1135"/>
      <c r="PSQ188" s="1135"/>
      <c r="PSR188" s="1135"/>
      <c r="PSS188" s="1135"/>
      <c r="PST188" s="1135"/>
      <c r="PSU188" s="1135"/>
      <c r="PSV188" s="1135"/>
      <c r="PSW188" s="1135"/>
      <c r="PSX188" s="1135"/>
      <c r="PSY188" s="1135"/>
      <c r="PSZ188" s="1135"/>
      <c r="PTA188" s="1135"/>
      <c r="PTB188" s="1135"/>
      <c r="PTC188" s="1135"/>
      <c r="PTD188" s="1135"/>
      <c r="PTE188" s="1135"/>
      <c r="PTF188" s="1135"/>
      <c r="PTG188" s="1135"/>
      <c r="PTH188" s="1135"/>
      <c r="PTI188" s="1135"/>
      <c r="PTJ188" s="1135"/>
      <c r="PTK188" s="1135"/>
      <c r="PTL188" s="1135"/>
      <c r="PTM188" s="1135"/>
      <c r="PTN188" s="1135"/>
      <c r="PTO188" s="1135"/>
      <c r="PTP188" s="1135"/>
      <c r="PTQ188" s="1135"/>
      <c r="PTR188" s="1135"/>
      <c r="PTS188" s="1135"/>
      <c r="PTT188" s="1135"/>
      <c r="PTU188" s="1135"/>
      <c r="PTV188" s="1135"/>
      <c r="PTW188" s="1135"/>
      <c r="PTX188" s="1135"/>
      <c r="PTY188" s="1135"/>
      <c r="PTZ188" s="1135"/>
      <c r="PUA188" s="1135"/>
      <c r="PUB188" s="1135"/>
      <c r="PUC188" s="1135"/>
      <c r="PUD188" s="1135"/>
      <c r="PUE188" s="1135"/>
      <c r="PUF188" s="1135"/>
      <c r="PUG188" s="1135"/>
      <c r="PUH188" s="1135"/>
      <c r="PUI188" s="1135"/>
      <c r="PUJ188" s="1135"/>
      <c r="PUK188" s="1135"/>
      <c r="PUL188" s="1135"/>
      <c r="PUM188" s="1135"/>
      <c r="PUN188" s="1135"/>
      <c r="PUO188" s="1135"/>
      <c r="PUP188" s="1135"/>
      <c r="PUQ188" s="1135"/>
      <c r="PUR188" s="1135"/>
      <c r="PUS188" s="1135"/>
      <c r="PUT188" s="1135"/>
      <c r="PUU188" s="1135"/>
      <c r="PUV188" s="1135"/>
      <c r="PUW188" s="1135"/>
      <c r="PUX188" s="1135"/>
      <c r="PUY188" s="1135"/>
      <c r="PUZ188" s="1135"/>
      <c r="PVA188" s="1135"/>
      <c r="PVB188" s="1135"/>
      <c r="PVC188" s="1135"/>
      <c r="PVD188" s="1135"/>
      <c r="PVE188" s="1135"/>
      <c r="PVF188" s="1135"/>
      <c r="PVG188" s="1135"/>
      <c r="PVH188" s="1135"/>
      <c r="PVI188" s="1135"/>
      <c r="PVJ188" s="1135"/>
      <c r="PVK188" s="1135"/>
      <c r="PVL188" s="1135"/>
      <c r="PVM188" s="1135"/>
      <c r="PVN188" s="1135"/>
      <c r="PVO188" s="1135"/>
      <c r="PVP188" s="1135"/>
      <c r="PVQ188" s="1135"/>
      <c r="PVR188" s="1135"/>
      <c r="PVS188" s="1135"/>
      <c r="PVT188" s="1135"/>
      <c r="PVU188" s="1135"/>
      <c r="PVV188" s="1135"/>
      <c r="PVW188" s="1135"/>
      <c r="PVX188" s="1135"/>
      <c r="PVY188" s="1135"/>
      <c r="PVZ188" s="1135"/>
      <c r="PWA188" s="1135"/>
      <c r="PWB188" s="1135"/>
      <c r="PWC188" s="1135"/>
      <c r="PWD188" s="1135"/>
      <c r="PWE188" s="1135"/>
      <c r="PWF188" s="1135"/>
      <c r="PWG188" s="1135"/>
      <c r="PWH188" s="1135"/>
      <c r="PWI188" s="1135"/>
      <c r="PWJ188" s="1135"/>
      <c r="PWK188" s="1135"/>
      <c r="PWL188" s="1135"/>
      <c r="PWM188" s="1135"/>
      <c r="PWN188" s="1135"/>
      <c r="PWO188" s="1135"/>
      <c r="PWP188" s="1135"/>
      <c r="PWQ188" s="1135"/>
      <c r="PWR188" s="1135"/>
      <c r="PWS188" s="1135"/>
      <c r="PWT188" s="1135"/>
      <c r="PWU188" s="1135"/>
      <c r="PWV188" s="1135"/>
      <c r="PWW188" s="1135"/>
      <c r="PWX188" s="1135"/>
      <c r="PWY188" s="1135"/>
      <c r="PWZ188" s="1135"/>
      <c r="PXA188" s="1135"/>
      <c r="PXB188" s="1135"/>
      <c r="PXC188" s="1135"/>
      <c r="PXD188" s="1135"/>
      <c r="PXE188" s="1135"/>
      <c r="PXF188" s="1135"/>
      <c r="PXG188" s="1135"/>
      <c r="PXH188" s="1135"/>
      <c r="PXI188" s="1135"/>
      <c r="PXJ188" s="1135"/>
      <c r="PXK188" s="1135"/>
      <c r="PXL188" s="1135"/>
      <c r="PXM188" s="1135"/>
      <c r="PXN188" s="1135"/>
      <c r="PXO188" s="1135"/>
      <c r="PXP188" s="1135"/>
      <c r="PXQ188" s="1135"/>
      <c r="PXR188" s="1135"/>
      <c r="PXS188" s="1135"/>
      <c r="PXT188" s="1135"/>
      <c r="PXU188" s="1135"/>
      <c r="PXV188" s="1135"/>
      <c r="PXW188" s="1135"/>
      <c r="PXX188" s="1135"/>
      <c r="PXY188" s="1135"/>
      <c r="PXZ188" s="1135"/>
      <c r="PYA188" s="1135"/>
      <c r="PYB188" s="1135"/>
      <c r="PYC188" s="1135"/>
      <c r="PYD188" s="1135"/>
      <c r="PYE188" s="1135"/>
      <c r="PYF188" s="1135"/>
      <c r="PYG188" s="1135"/>
      <c r="PYH188" s="1135"/>
      <c r="PYI188" s="1135"/>
      <c r="PYJ188" s="1135"/>
      <c r="PYK188" s="1135"/>
      <c r="PYL188" s="1135"/>
      <c r="PYM188" s="1135"/>
      <c r="PYN188" s="1135"/>
      <c r="PYO188" s="1135"/>
      <c r="PYP188" s="1135"/>
      <c r="PYQ188" s="1135"/>
      <c r="PYR188" s="1135"/>
      <c r="PYS188" s="1135"/>
      <c r="PYT188" s="1135"/>
      <c r="PYU188" s="1135"/>
      <c r="PYV188" s="1135"/>
      <c r="PYW188" s="1135"/>
      <c r="PYX188" s="1135"/>
      <c r="PYY188" s="1135"/>
      <c r="PYZ188" s="1135"/>
      <c r="PZA188" s="1135"/>
      <c r="PZB188" s="1135"/>
      <c r="PZC188" s="1135"/>
      <c r="PZD188" s="1135"/>
      <c r="PZE188" s="1135"/>
      <c r="PZF188" s="1135"/>
      <c r="PZG188" s="1135"/>
      <c r="PZH188" s="1135"/>
      <c r="PZI188" s="1135"/>
      <c r="PZJ188" s="1135"/>
      <c r="PZK188" s="1135"/>
      <c r="PZL188" s="1135"/>
      <c r="PZM188" s="1135"/>
      <c r="PZN188" s="1135"/>
      <c r="PZO188" s="1135"/>
      <c r="PZP188" s="1135"/>
      <c r="PZQ188" s="1135"/>
      <c r="PZR188" s="1135"/>
      <c r="PZS188" s="1135"/>
      <c r="PZT188" s="1135"/>
      <c r="PZU188" s="1135"/>
      <c r="PZV188" s="1135"/>
      <c r="PZW188" s="1135"/>
      <c r="PZX188" s="1135"/>
      <c r="PZY188" s="1135"/>
      <c r="PZZ188" s="1135"/>
      <c r="QAA188" s="1135"/>
      <c r="QAB188" s="1135"/>
      <c r="QAC188" s="1135"/>
      <c r="QAD188" s="1135"/>
      <c r="QAE188" s="1135"/>
      <c r="QAF188" s="1135"/>
      <c r="QAG188" s="1135"/>
      <c r="QAH188" s="1135"/>
      <c r="QAI188" s="1135"/>
      <c r="QAJ188" s="1135"/>
      <c r="QAK188" s="1135"/>
      <c r="QAL188" s="1135"/>
      <c r="QAM188" s="1135"/>
      <c r="QAN188" s="1135"/>
      <c r="QAO188" s="1135"/>
      <c r="QAP188" s="1135"/>
      <c r="QAQ188" s="1135"/>
      <c r="QAR188" s="1135"/>
      <c r="QAS188" s="1135"/>
      <c r="QAT188" s="1135"/>
      <c r="QAU188" s="1135"/>
      <c r="QAV188" s="1135"/>
      <c r="QAW188" s="1135"/>
      <c r="QAX188" s="1135"/>
      <c r="QAY188" s="1135"/>
      <c r="QAZ188" s="1135"/>
      <c r="QBA188" s="1135"/>
      <c r="QBB188" s="1135"/>
      <c r="QBC188" s="1135"/>
      <c r="QBD188" s="1135"/>
      <c r="QBE188" s="1135"/>
      <c r="QBF188" s="1135"/>
      <c r="QBG188" s="1135"/>
      <c r="QBH188" s="1135"/>
      <c r="QBI188" s="1135"/>
      <c r="QBJ188" s="1135"/>
      <c r="QBK188" s="1135"/>
      <c r="QBL188" s="1135"/>
      <c r="QBM188" s="1135"/>
      <c r="QBN188" s="1135"/>
      <c r="QBO188" s="1135"/>
      <c r="QBP188" s="1135"/>
      <c r="QBQ188" s="1135"/>
      <c r="QBR188" s="1135"/>
      <c r="QBS188" s="1135"/>
      <c r="QBT188" s="1135"/>
      <c r="QBU188" s="1135"/>
      <c r="QBV188" s="1135"/>
      <c r="QBW188" s="1135"/>
      <c r="QBX188" s="1135"/>
      <c r="QBY188" s="1135"/>
      <c r="QBZ188" s="1135"/>
      <c r="QCA188" s="1135"/>
      <c r="QCB188" s="1135"/>
      <c r="QCC188" s="1135"/>
      <c r="QCD188" s="1135"/>
      <c r="QCE188" s="1135"/>
      <c r="QCF188" s="1135"/>
      <c r="QCG188" s="1135"/>
      <c r="QCH188" s="1135"/>
      <c r="QCI188" s="1135"/>
      <c r="QCJ188" s="1135"/>
      <c r="QCK188" s="1135"/>
      <c r="QCL188" s="1135"/>
      <c r="QCM188" s="1135"/>
      <c r="QCN188" s="1135"/>
      <c r="QCO188" s="1135"/>
      <c r="QCP188" s="1135"/>
      <c r="QCQ188" s="1135"/>
      <c r="QCR188" s="1135"/>
      <c r="QCS188" s="1135"/>
      <c r="QCT188" s="1135"/>
      <c r="QCU188" s="1135"/>
      <c r="QCV188" s="1135"/>
      <c r="QCW188" s="1135"/>
      <c r="QCX188" s="1135"/>
      <c r="QCY188" s="1135"/>
      <c r="QCZ188" s="1135"/>
      <c r="QDA188" s="1135"/>
      <c r="QDB188" s="1135"/>
      <c r="QDC188" s="1135"/>
      <c r="QDD188" s="1135"/>
      <c r="QDE188" s="1135"/>
      <c r="QDF188" s="1135"/>
      <c r="QDG188" s="1135"/>
      <c r="QDH188" s="1135"/>
      <c r="QDI188" s="1135"/>
      <c r="QDJ188" s="1135"/>
      <c r="QDK188" s="1135"/>
      <c r="QDL188" s="1135"/>
      <c r="QDM188" s="1135"/>
      <c r="QDN188" s="1135"/>
      <c r="QDO188" s="1135"/>
      <c r="QDP188" s="1135"/>
      <c r="QDQ188" s="1135"/>
      <c r="QDR188" s="1135"/>
      <c r="QDS188" s="1135"/>
      <c r="QDT188" s="1135"/>
      <c r="QDU188" s="1135"/>
      <c r="QDV188" s="1135"/>
      <c r="QDW188" s="1135"/>
      <c r="QDX188" s="1135"/>
      <c r="QDY188" s="1135"/>
      <c r="QDZ188" s="1135"/>
      <c r="QEA188" s="1135"/>
      <c r="QEB188" s="1135"/>
      <c r="QEC188" s="1135"/>
      <c r="QED188" s="1135"/>
      <c r="QEE188" s="1135"/>
      <c r="QEF188" s="1135"/>
      <c r="QEG188" s="1135"/>
      <c r="QEH188" s="1135"/>
      <c r="QEI188" s="1135"/>
      <c r="QEJ188" s="1135"/>
      <c r="QEK188" s="1135"/>
      <c r="QEL188" s="1135"/>
      <c r="QEM188" s="1135"/>
      <c r="QEN188" s="1135"/>
      <c r="QEO188" s="1135"/>
      <c r="QEP188" s="1135"/>
      <c r="QEQ188" s="1135"/>
      <c r="QER188" s="1135"/>
      <c r="QES188" s="1135"/>
      <c r="QET188" s="1135"/>
      <c r="QEU188" s="1135"/>
      <c r="QEV188" s="1135"/>
      <c r="QEW188" s="1135"/>
      <c r="QEX188" s="1135"/>
      <c r="QEY188" s="1135"/>
      <c r="QEZ188" s="1135"/>
      <c r="QFA188" s="1135"/>
      <c r="QFB188" s="1135"/>
      <c r="QFC188" s="1135"/>
      <c r="QFD188" s="1135"/>
      <c r="QFE188" s="1135"/>
      <c r="QFF188" s="1135"/>
      <c r="QFG188" s="1135"/>
      <c r="QFH188" s="1135"/>
      <c r="QFI188" s="1135"/>
      <c r="QFJ188" s="1135"/>
      <c r="QFK188" s="1135"/>
      <c r="QFL188" s="1135"/>
      <c r="QFM188" s="1135"/>
      <c r="QFN188" s="1135"/>
      <c r="QFO188" s="1135"/>
      <c r="QFP188" s="1135"/>
      <c r="QFQ188" s="1135"/>
      <c r="QFR188" s="1135"/>
      <c r="QFS188" s="1135"/>
      <c r="QFT188" s="1135"/>
      <c r="QFU188" s="1135"/>
      <c r="QFV188" s="1135"/>
      <c r="QFW188" s="1135"/>
      <c r="QFX188" s="1135"/>
      <c r="QFY188" s="1135"/>
      <c r="QFZ188" s="1135"/>
      <c r="QGA188" s="1135"/>
      <c r="QGB188" s="1135"/>
      <c r="QGC188" s="1135"/>
      <c r="QGD188" s="1135"/>
      <c r="QGE188" s="1135"/>
      <c r="QGF188" s="1135"/>
      <c r="QGG188" s="1135"/>
      <c r="QGH188" s="1135"/>
      <c r="QGI188" s="1135"/>
      <c r="QGJ188" s="1135"/>
      <c r="QGK188" s="1135"/>
      <c r="QGL188" s="1135"/>
      <c r="QGM188" s="1135"/>
      <c r="QGN188" s="1135"/>
      <c r="QGO188" s="1135"/>
      <c r="QGP188" s="1135"/>
      <c r="QGQ188" s="1135"/>
      <c r="QGR188" s="1135"/>
      <c r="QGS188" s="1135"/>
      <c r="QGT188" s="1135"/>
      <c r="QGU188" s="1135"/>
      <c r="QGV188" s="1135"/>
      <c r="QGW188" s="1135"/>
      <c r="QGX188" s="1135"/>
      <c r="QGY188" s="1135"/>
      <c r="QGZ188" s="1135"/>
      <c r="QHA188" s="1135"/>
      <c r="QHB188" s="1135"/>
      <c r="QHC188" s="1135"/>
      <c r="QHD188" s="1135"/>
      <c r="QHE188" s="1135"/>
      <c r="QHF188" s="1135"/>
      <c r="QHG188" s="1135"/>
      <c r="QHH188" s="1135"/>
      <c r="QHI188" s="1135"/>
      <c r="QHJ188" s="1135"/>
      <c r="QHK188" s="1135"/>
      <c r="QHL188" s="1135"/>
      <c r="QHM188" s="1135"/>
      <c r="QHN188" s="1135"/>
      <c r="QHO188" s="1135"/>
      <c r="QHP188" s="1135"/>
      <c r="QHQ188" s="1135"/>
      <c r="QHR188" s="1135"/>
      <c r="QHS188" s="1135"/>
      <c r="QHT188" s="1135"/>
      <c r="QHU188" s="1135"/>
      <c r="QHV188" s="1135"/>
      <c r="QHW188" s="1135"/>
      <c r="QHX188" s="1135"/>
      <c r="QHY188" s="1135"/>
      <c r="QHZ188" s="1135"/>
      <c r="QIA188" s="1135"/>
      <c r="QIB188" s="1135"/>
      <c r="QIC188" s="1135"/>
      <c r="QID188" s="1135"/>
      <c r="QIE188" s="1135"/>
      <c r="QIF188" s="1135"/>
      <c r="QIG188" s="1135"/>
      <c r="QIH188" s="1135"/>
      <c r="QII188" s="1135"/>
      <c r="QIJ188" s="1135"/>
      <c r="QIK188" s="1135"/>
      <c r="QIL188" s="1135"/>
      <c r="QIM188" s="1135"/>
      <c r="QIN188" s="1135"/>
      <c r="QIO188" s="1135"/>
      <c r="QIP188" s="1135"/>
      <c r="QIQ188" s="1135"/>
      <c r="QIR188" s="1135"/>
      <c r="QIS188" s="1135"/>
      <c r="QIT188" s="1135"/>
      <c r="QIU188" s="1135"/>
      <c r="QIV188" s="1135"/>
      <c r="QIW188" s="1135"/>
      <c r="QIX188" s="1135"/>
      <c r="QIY188" s="1135"/>
      <c r="QIZ188" s="1135"/>
      <c r="QJA188" s="1135"/>
      <c r="QJB188" s="1135"/>
      <c r="QJC188" s="1135"/>
      <c r="QJD188" s="1135"/>
      <c r="QJE188" s="1135"/>
      <c r="QJF188" s="1135"/>
      <c r="QJG188" s="1135"/>
      <c r="QJH188" s="1135"/>
      <c r="QJI188" s="1135"/>
      <c r="QJJ188" s="1135"/>
      <c r="QJK188" s="1135"/>
      <c r="QJL188" s="1135"/>
      <c r="QJM188" s="1135"/>
      <c r="QJN188" s="1135"/>
      <c r="QJO188" s="1135"/>
      <c r="QJP188" s="1135"/>
      <c r="QJQ188" s="1135"/>
      <c r="QJR188" s="1135"/>
      <c r="QJS188" s="1135"/>
      <c r="QJT188" s="1135"/>
      <c r="QJU188" s="1135"/>
      <c r="QJV188" s="1135"/>
      <c r="QJW188" s="1135"/>
      <c r="QJX188" s="1135"/>
      <c r="QJY188" s="1135"/>
      <c r="QJZ188" s="1135"/>
      <c r="QKA188" s="1135"/>
      <c r="QKB188" s="1135"/>
      <c r="QKC188" s="1135"/>
      <c r="QKD188" s="1135"/>
      <c r="QKE188" s="1135"/>
      <c r="QKF188" s="1135"/>
      <c r="QKG188" s="1135"/>
      <c r="QKH188" s="1135"/>
      <c r="QKI188" s="1135"/>
      <c r="QKJ188" s="1135"/>
      <c r="QKK188" s="1135"/>
      <c r="QKL188" s="1135"/>
      <c r="QKM188" s="1135"/>
      <c r="QKN188" s="1135"/>
      <c r="QKO188" s="1135"/>
      <c r="QKP188" s="1135"/>
      <c r="QKQ188" s="1135"/>
      <c r="QKR188" s="1135"/>
      <c r="QKS188" s="1135"/>
      <c r="QKT188" s="1135"/>
      <c r="QKU188" s="1135"/>
      <c r="QKV188" s="1135"/>
      <c r="QKW188" s="1135"/>
      <c r="QKX188" s="1135"/>
      <c r="QKY188" s="1135"/>
      <c r="QKZ188" s="1135"/>
      <c r="QLA188" s="1135"/>
      <c r="QLB188" s="1135"/>
      <c r="QLC188" s="1135"/>
      <c r="QLD188" s="1135"/>
      <c r="QLE188" s="1135"/>
      <c r="QLF188" s="1135"/>
      <c r="QLG188" s="1135"/>
      <c r="QLH188" s="1135"/>
      <c r="QLI188" s="1135"/>
      <c r="QLJ188" s="1135"/>
      <c r="QLK188" s="1135"/>
      <c r="QLL188" s="1135"/>
      <c r="QLM188" s="1135"/>
      <c r="QLN188" s="1135"/>
      <c r="QLO188" s="1135"/>
      <c r="QLP188" s="1135"/>
      <c r="QLQ188" s="1135"/>
      <c r="QLR188" s="1135"/>
      <c r="QLS188" s="1135"/>
      <c r="QLT188" s="1135"/>
      <c r="QLU188" s="1135"/>
      <c r="QLV188" s="1135"/>
      <c r="QLW188" s="1135"/>
      <c r="QLX188" s="1135"/>
      <c r="QLY188" s="1135"/>
      <c r="QLZ188" s="1135"/>
      <c r="QMA188" s="1135"/>
      <c r="QMB188" s="1135"/>
      <c r="QMC188" s="1135"/>
      <c r="QMD188" s="1135"/>
      <c r="QME188" s="1135"/>
      <c r="QMF188" s="1135"/>
      <c r="QMG188" s="1135"/>
      <c r="QMH188" s="1135"/>
      <c r="QMI188" s="1135"/>
      <c r="QMJ188" s="1135"/>
      <c r="QMK188" s="1135"/>
      <c r="QML188" s="1135"/>
      <c r="QMM188" s="1135"/>
      <c r="QMN188" s="1135"/>
      <c r="QMO188" s="1135"/>
      <c r="QMP188" s="1135"/>
      <c r="QMQ188" s="1135"/>
      <c r="QMR188" s="1135"/>
      <c r="QMS188" s="1135"/>
      <c r="QMT188" s="1135"/>
      <c r="QMU188" s="1135"/>
      <c r="QMV188" s="1135"/>
      <c r="QMW188" s="1135"/>
      <c r="QMX188" s="1135"/>
      <c r="QMY188" s="1135"/>
      <c r="QMZ188" s="1135"/>
      <c r="QNA188" s="1135"/>
      <c r="QNB188" s="1135"/>
      <c r="QNC188" s="1135"/>
      <c r="QND188" s="1135"/>
      <c r="QNE188" s="1135"/>
      <c r="QNF188" s="1135"/>
      <c r="QNG188" s="1135"/>
      <c r="QNH188" s="1135"/>
      <c r="QNI188" s="1135"/>
      <c r="QNJ188" s="1135"/>
      <c r="QNK188" s="1135"/>
      <c r="QNL188" s="1135"/>
      <c r="QNM188" s="1135"/>
      <c r="QNN188" s="1135"/>
      <c r="QNO188" s="1135"/>
      <c r="QNP188" s="1135"/>
      <c r="QNQ188" s="1135"/>
      <c r="QNR188" s="1135"/>
      <c r="QNS188" s="1135"/>
      <c r="QNT188" s="1135"/>
      <c r="QNU188" s="1135"/>
      <c r="QNV188" s="1135"/>
      <c r="QNW188" s="1135"/>
      <c r="QNX188" s="1135"/>
      <c r="QNY188" s="1135"/>
      <c r="QNZ188" s="1135"/>
      <c r="QOA188" s="1135"/>
      <c r="QOB188" s="1135"/>
      <c r="QOC188" s="1135"/>
      <c r="QOD188" s="1135"/>
      <c r="QOE188" s="1135"/>
      <c r="QOF188" s="1135"/>
      <c r="QOG188" s="1135"/>
      <c r="QOH188" s="1135"/>
      <c r="QOI188" s="1135"/>
      <c r="QOJ188" s="1135"/>
      <c r="QOK188" s="1135"/>
      <c r="QOL188" s="1135"/>
      <c r="QOM188" s="1135"/>
      <c r="QON188" s="1135"/>
      <c r="QOO188" s="1135"/>
      <c r="QOP188" s="1135"/>
      <c r="QOQ188" s="1135"/>
      <c r="QOR188" s="1135"/>
      <c r="QOS188" s="1135"/>
      <c r="QOT188" s="1135"/>
      <c r="QOU188" s="1135"/>
      <c r="QOV188" s="1135"/>
      <c r="QOW188" s="1135"/>
      <c r="QOX188" s="1135"/>
      <c r="QOY188" s="1135"/>
      <c r="QOZ188" s="1135"/>
      <c r="QPA188" s="1135"/>
      <c r="QPB188" s="1135"/>
      <c r="QPC188" s="1135"/>
      <c r="QPD188" s="1135"/>
      <c r="QPE188" s="1135"/>
      <c r="QPF188" s="1135"/>
      <c r="QPG188" s="1135"/>
      <c r="QPH188" s="1135"/>
      <c r="QPI188" s="1135"/>
      <c r="QPJ188" s="1135"/>
      <c r="QPK188" s="1135"/>
      <c r="QPL188" s="1135"/>
      <c r="QPM188" s="1135"/>
      <c r="QPN188" s="1135"/>
      <c r="QPO188" s="1135"/>
      <c r="QPP188" s="1135"/>
      <c r="QPQ188" s="1135"/>
      <c r="QPR188" s="1135"/>
      <c r="QPS188" s="1135"/>
      <c r="QPT188" s="1135"/>
      <c r="QPU188" s="1135"/>
      <c r="QPV188" s="1135"/>
      <c r="QPW188" s="1135"/>
      <c r="QPX188" s="1135"/>
      <c r="QPY188" s="1135"/>
      <c r="QPZ188" s="1135"/>
      <c r="QQA188" s="1135"/>
      <c r="QQB188" s="1135"/>
      <c r="QQC188" s="1135"/>
      <c r="QQD188" s="1135"/>
      <c r="QQE188" s="1135"/>
      <c r="QQF188" s="1135"/>
      <c r="QQG188" s="1135"/>
      <c r="QQH188" s="1135"/>
      <c r="QQI188" s="1135"/>
      <c r="QQJ188" s="1135"/>
      <c r="QQK188" s="1135"/>
      <c r="QQL188" s="1135"/>
      <c r="QQM188" s="1135"/>
      <c r="QQN188" s="1135"/>
      <c r="QQO188" s="1135"/>
      <c r="QQP188" s="1135"/>
      <c r="QQQ188" s="1135"/>
      <c r="QQR188" s="1135"/>
      <c r="QQS188" s="1135"/>
      <c r="QQT188" s="1135"/>
      <c r="QQU188" s="1135"/>
      <c r="QQV188" s="1135"/>
      <c r="QQW188" s="1135"/>
      <c r="QQX188" s="1135"/>
      <c r="QQY188" s="1135"/>
      <c r="QQZ188" s="1135"/>
      <c r="QRA188" s="1135"/>
      <c r="QRB188" s="1135"/>
      <c r="QRC188" s="1135"/>
      <c r="QRD188" s="1135"/>
      <c r="QRE188" s="1135"/>
      <c r="QRF188" s="1135"/>
      <c r="QRG188" s="1135"/>
      <c r="QRH188" s="1135"/>
      <c r="QRI188" s="1135"/>
      <c r="QRJ188" s="1135"/>
      <c r="QRK188" s="1135"/>
      <c r="QRL188" s="1135"/>
      <c r="QRM188" s="1135"/>
      <c r="QRN188" s="1135"/>
      <c r="QRO188" s="1135"/>
      <c r="QRP188" s="1135"/>
      <c r="QRQ188" s="1135"/>
      <c r="QRR188" s="1135"/>
      <c r="QRS188" s="1135"/>
      <c r="QRT188" s="1135"/>
      <c r="QRU188" s="1135"/>
      <c r="QRV188" s="1135"/>
      <c r="QRW188" s="1135"/>
      <c r="QRX188" s="1135"/>
      <c r="QRY188" s="1135"/>
      <c r="QRZ188" s="1135"/>
      <c r="QSA188" s="1135"/>
      <c r="QSB188" s="1135"/>
      <c r="QSC188" s="1135"/>
      <c r="QSD188" s="1135"/>
      <c r="QSE188" s="1135"/>
      <c r="QSF188" s="1135"/>
      <c r="QSG188" s="1135"/>
      <c r="QSH188" s="1135"/>
      <c r="QSI188" s="1135"/>
      <c r="QSJ188" s="1135"/>
      <c r="QSK188" s="1135"/>
      <c r="QSL188" s="1135"/>
      <c r="QSM188" s="1135"/>
      <c r="QSN188" s="1135"/>
      <c r="QSO188" s="1135"/>
      <c r="QSP188" s="1135"/>
      <c r="QSQ188" s="1135"/>
      <c r="QSR188" s="1135"/>
      <c r="QSS188" s="1135"/>
      <c r="QST188" s="1135"/>
      <c r="QSU188" s="1135"/>
      <c r="QSV188" s="1135"/>
      <c r="QSW188" s="1135"/>
      <c r="QSX188" s="1135"/>
      <c r="QSY188" s="1135"/>
      <c r="QSZ188" s="1135"/>
      <c r="QTA188" s="1135"/>
      <c r="QTB188" s="1135"/>
      <c r="QTC188" s="1135"/>
      <c r="QTD188" s="1135"/>
      <c r="QTE188" s="1135"/>
      <c r="QTF188" s="1135"/>
      <c r="QTG188" s="1135"/>
      <c r="QTH188" s="1135"/>
      <c r="QTI188" s="1135"/>
      <c r="QTJ188" s="1135"/>
      <c r="QTK188" s="1135"/>
      <c r="QTL188" s="1135"/>
      <c r="QTM188" s="1135"/>
      <c r="QTN188" s="1135"/>
      <c r="QTO188" s="1135"/>
      <c r="QTP188" s="1135"/>
      <c r="QTQ188" s="1135"/>
      <c r="QTR188" s="1135"/>
      <c r="QTS188" s="1135"/>
      <c r="QTT188" s="1135"/>
      <c r="QTU188" s="1135"/>
      <c r="QTV188" s="1135"/>
      <c r="QTW188" s="1135"/>
      <c r="QTX188" s="1135"/>
      <c r="QTY188" s="1135"/>
      <c r="QTZ188" s="1135"/>
      <c r="QUA188" s="1135"/>
      <c r="QUB188" s="1135"/>
      <c r="QUC188" s="1135"/>
      <c r="QUD188" s="1135"/>
      <c r="QUE188" s="1135"/>
      <c r="QUF188" s="1135"/>
      <c r="QUG188" s="1135"/>
      <c r="QUH188" s="1135"/>
      <c r="QUI188" s="1135"/>
      <c r="QUJ188" s="1135"/>
      <c r="QUK188" s="1135"/>
      <c r="QUL188" s="1135"/>
      <c r="QUM188" s="1135"/>
      <c r="QUN188" s="1135"/>
      <c r="QUO188" s="1135"/>
      <c r="QUP188" s="1135"/>
      <c r="QUQ188" s="1135"/>
      <c r="QUR188" s="1135"/>
      <c r="QUS188" s="1135"/>
      <c r="QUT188" s="1135"/>
      <c r="QUU188" s="1135"/>
      <c r="QUV188" s="1135"/>
      <c r="QUW188" s="1135"/>
      <c r="QUX188" s="1135"/>
      <c r="QUY188" s="1135"/>
      <c r="QUZ188" s="1135"/>
      <c r="QVA188" s="1135"/>
      <c r="QVB188" s="1135"/>
      <c r="QVC188" s="1135"/>
      <c r="QVD188" s="1135"/>
      <c r="QVE188" s="1135"/>
      <c r="QVF188" s="1135"/>
      <c r="QVG188" s="1135"/>
      <c r="QVH188" s="1135"/>
      <c r="QVI188" s="1135"/>
      <c r="QVJ188" s="1135"/>
      <c r="QVK188" s="1135"/>
      <c r="QVL188" s="1135"/>
      <c r="QVM188" s="1135"/>
      <c r="QVN188" s="1135"/>
      <c r="QVO188" s="1135"/>
      <c r="QVP188" s="1135"/>
      <c r="QVQ188" s="1135"/>
      <c r="QVR188" s="1135"/>
      <c r="QVS188" s="1135"/>
      <c r="QVT188" s="1135"/>
      <c r="QVU188" s="1135"/>
      <c r="QVV188" s="1135"/>
      <c r="QVW188" s="1135"/>
      <c r="QVX188" s="1135"/>
      <c r="QVY188" s="1135"/>
      <c r="QVZ188" s="1135"/>
      <c r="QWA188" s="1135"/>
      <c r="QWB188" s="1135"/>
      <c r="QWC188" s="1135"/>
      <c r="QWD188" s="1135"/>
      <c r="QWE188" s="1135"/>
      <c r="QWF188" s="1135"/>
      <c r="QWG188" s="1135"/>
      <c r="QWH188" s="1135"/>
      <c r="QWI188" s="1135"/>
      <c r="QWJ188" s="1135"/>
      <c r="QWK188" s="1135"/>
      <c r="QWL188" s="1135"/>
      <c r="QWM188" s="1135"/>
      <c r="QWN188" s="1135"/>
      <c r="QWO188" s="1135"/>
      <c r="QWP188" s="1135"/>
      <c r="QWQ188" s="1135"/>
      <c r="QWR188" s="1135"/>
      <c r="QWS188" s="1135"/>
      <c r="QWT188" s="1135"/>
      <c r="QWU188" s="1135"/>
      <c r="QWV188" s="1135"/>
      <c r="QWW188" s="1135"/>
      <c r="QWX188" s="1135"/>
      <c r="QWY188" s="1135"/>
      <c r="QWZ188" s="1135"/>
      <c r="QXA188" s="1135"/>
      <c r="QXB188" s="1135"/>
      <c r="QXC188" s="1135"/>
      <c r="QXD188" s="1135"/>
      <c r="QXE188" s="1135"/>
      <c r="QXF188" s="1135"/>
      <c r="QXG188" s="1135"/>
      <c r="QXH188" s="1135"/>
      <c r="QXI188" s="1135"/>
      <c r="QXJ188" s="1135"/>
      <c r="QXK188" s="1135"/>
      <c r="QXL188" s="1135"/>
      <c r="QXM188" s="1135"/>
      <c r="QXN188" s="1135"/>
      <c r="QXO188" s="1135"/>
      <c r="QXP188" s="1135"/>
      <c r="QXQ188" s="1135"/>
      <c r="QXR188" s="1135"/>
      <c r="QXS188" s="1135"/>
      <c r="QXT188" s="1135"/>
      <c r="QXU188" s="1135"/>
      <c r="QXV188" s="1135"/>
      <c r="QXW188" s="1135"/>
      <c r="QXX188" s="1135"/>
      <c r="QXY188" s="1135"/>
      <c r="QXZ188" s="1135"/>
      <c r="QYA188" s="1135"/>
      <c r="QYB188" s="1135"/>
      <c r="QYC188" s="1135"/>
      <c r="QYD188" s="1135"/>
      <c r="QYE188" s="1135"/>
      <c r="QYF188" s="1135"/>
      <c r="QYG188" s="1135"/>
      <c r="QYH188" s="1135"/>
      <c r="QYI188" s="1135"/>
      <c r="QYJ188" s="1135"/>
      <c r="QYK188" s="1135"/>
      <c r="QYL188" s="1135"/>
      <c r="QYM188" s="1135"/>
      <c r="QYN188" s="1135"/>
      <c r="QYO188" s="1135"/>
      <c r="QYP188" s="1135"/>
      <c r="QYQ188" s="1135"/>
      <c r="QYR188" s="1135"/>
      <c r="QYS188" s="1135"/>
      <c r="QYT188" s="1135"/>
      <c r="QYU188" s="1135"/>
      <c r="QYV188" s="1135"/>
      <c r="QYW188" s="1135"/>
      <c r="QYX188" s="1135"/>
      <c r="QYY188" s="1135"/>
      <c r="QYZ188" s="1135"/>
      <c r="QZA188" s="1135"/>
      <c r="QZB188" s="1135"/>
      <c r="QZC188" s="1135"/>
      <c r="QZD188" s="1135"/>
      <c r="QZE188" s="1135"/>
      <c r="QZF188" s="1135"/>
      <c r="QZG188" s="1135"/>
      <c r="QZH188" s="1135"/>
      <c r="QZI188" s="1135"/>
      <c r="QZJ188" s="1135"/>
      <c r="QZK188" s="1135"/>
      <c r="QZL188" s="1135"/>
      <c r="QZM188" s="1135"/>
      <c r="QZN188" s="1135"/>
      <c r="QZO188" s="1135"/>
      <c r="QZP188" s="1135"/>
      <c r="QZQ188" s="1135"/>
      <c r="QZR188" s="1135"/>
      <c r="QZS188" s="1135"/>
      <c r="QZT188" s="1135"/>
      <c r="QZU188" s="1135"/>
      <c r="QZV188" s="1135"/>
      <c r="QZW188" s="1135"/>
      <c r="QZX188" s="1135"/>
      <c r="QZY188" s="1135"/>
      <c r="QZZ188" s="1135"/>
      <c r="RAA188" s="1135"/>
      <c r="RAB188" s="1135"/>
      <c r="RAC188" s="1135"/>
      <c r="RAD188" s="1135"/>
      <c r="RAE188" s="1135"/>
      <c r="RAF188" s="1135"/>
      <c r="RAG188" s="1135"/>
      <c r="RAH188" s="1135"/>
      <c r="RAI188" s="1135"/>
      <c r="RAJ188" s="1135"/>
      <c r="RAK188" s="1135"/>
      <c r="RAL188" s="1135"/>
      <c r="RAM188" s="1135"/>
      <c r="RAN188" s="1135"/>
      <c r="RAO188" s="1135"/>
      <c r="RAP188" s="1135"/>
      <c r="RAQ188" s="1135"/>
      <c r="RAR188" s="1135"/>
      <c r="RAS188" s="1135"/>
      <c r="RAT188" s="1135"/>
      <c r="RAU188" s="1135"/>
      <c r="RAV188" s="1135"/>
      <c r="RAW188" s="1135"/>
      <c r="RAX188" s="1135"/>
      <c r="RAY188" s="1135"/>
      <c r="RAZ188" s="1135"/>
      <c r="RBA188" s="1135"/>
      <c r="RBB188" s="1135"/>
      <c r="RBC188" s="1135"/>
      <c r="RBD188" s="1135"/>
      <c r="RBE188" s="1135"/>
      <c r="RBF188" s="1135"/>
      <c r="RBG188" s="1135"/>
      <c r="RBH188" s="1135"/>
      <c r="RBI188" s="1135"/>
      <c r="RBJ188" s="1135"/>
      <c r="RBK188" s="1135"/>
      <c r="RBL188" s="1135"/>
      <c r="RBM188" s="1135"/>
      <c r="RBN188" s="1135"/>
      <c r="RBO188" s="1135"/>
      <c r="RBP188" s="1135"/>
      <c r="RBQ188" s="1135"/>
      <c r="RBR188" s="1135"/>
      <c r="RBS188" s="1135"/>
      <c r="RBT188" s="1135"/>
      <c r="RBU188" s="1135"/>
      <c r="RBV188" s="1135"/>
      <c r="RBW188" s="1135"/>
      <c r="RBX188" s="1135"/>
      <c r="RBY188" s="1135"/>
      <c r="RBZ188" s="1135"/>
      <c r="RCA188" s="1135"/>
      <c r="RCB188" s="1135"/>
      <c r="RCC188" s="1135"/>
      <c r="RCD188" s="1135"/>
      <c r="RCE188" s="1135"/>
      <c r="RCF188" s="1135"/>
      <c r="RCG188" s="1135"/>
      <c r="RCH188" s="1135"/>
      <c r="RCI188" s="1135"/>
      <c r="RCJ188" s="1135"/>
      <c r="RCK188" s="1135"/>
      <c r="RCL188" s="1135"/>
      <c r="RCM188" s="1135"/>
      <c r="RCN188" s="1135"/>
      <c r="RCO188" s="1135"/>
      <c r="RCP188" s="1135"/>
      <c r="RCQ188" s="1135"/>
      <c r="RCR188" s="1135"/>
      <c r="RCS188" s="1135"/>
      <c r="RCT188" s="1135"/>
      <c r="RCU188" s="1135"/>
      <c r="RCV188" s="1135"/>
      <c r="RCW188" s="1135"/>
      <c r="RCX188" s="1135"/>
      <c r="RCY188" s="1135"/>
      <c r="RCZ188" s="1135"/>
      <c r="RDA188" s="1135"/>
      <c r="RDB188" s="1135"/>
      <c r="RDC188" s="1135"/>
      <c r="RDD188" s="1135"/>
      <c r="RDE188" s="1135"/>
      <c r="RDF188" s="1135"/>
      <c r="RDG188" s="1135"/>
      <c r="RDH188" s="1135"/>
      <c r="RDI188" s="1135"/>
      <c r="RDJ188" s="1135"/>
      <c r="RDK188" s="1135"/>
      <c r="RDL188" s="1135"/>
      <c r="RDM188" s="1135"/>
      <c r="RDN188" s="1135"/>
      <c r="RDO188" s="1135"/>
      <c r="RDP188" s="1135"/>
      <c r="RDQ188" s="1135"/>
      <c r="RDR188" s="1135"/>
      <c r="RDS188" s="1135"/>
      <c r="RDT188" s="1135"/>
      <c r="RDU188" s="1135"/>
      <c r="RDV188" s="1135"/>
      <c r="RDW188" s="1135"/>
      <c r="RDX188" s="1135"/>
      <c r="RDY188" s="1135"/>
      <c r="RDZ188" s="1135"/>
      <c r="REA188" s="1135"/>
      <c r="REB188" s="1135"/>
      <c r="REC188" s="1135"/>
      <c r="RED188" s="1135"/>
      <c r="REE188" s="1135"/>
      <c r="REF188" s="1135"/>
      <c r="REG188" s="1135"/>
      <c r="REH188" s="1135"/>
      <c r="REI188" s="1135"/>
      <c r="REJ188" s="1135"/>
      <c r="REK188" s="1135"/>
      <c r="REL188" s="1135"/>
      <c r="REM188" s="1135"/>
      <c r="REN188" s="1135"/>
      <c r="REO188" s="1135"/>
      <c r="REP188" s="1135"/>
      <c r="REQ188" s="1135"/>
      <c r="RER188" s="1135"/>
      <c r="RES188" s="1135"/>
      <c r="RET188" s="1135"/>
      <c r="REU188" s="1135"/>
      <c r="REV188" s="1135"/>
      <c r="REW188" s="1135"/>
      <c r="REX188" s="1135"/>
      <c r="REY188" s="1135"/>
      <c r="REZ188" s="1135"/>
      <c r="RFA188" s="1135"/>
      <c r="RFB188" s="1135"/>
      <c r="RFC188" s="1135"/>
      <c r="RFD188" s="1135"/>
      <c r="RFE188" s="1135"/>
      <c r="RFF188" s="1135"/>
      <c r="RFG188" s="1135"/>
      <c r="RFH188" s="1135"/>
      <c r="RFI188" s="1135"/>
      <c r="RFJ188" s="1135"/>
      <c r="RFK188" s="1135"/>
      <c r="RFL188" s="1135"/>
      <c r="RFM188" s="1135"/>
      <c r="RFN188" s="1135"/>
      <c r="RFO188" s="1135"/>
      <c r="RFP188" s="1135"/>
      <c r="RFQ188" s="1135"/>
      <c r="RFR188" s="1135"/>
      <c r="RFS188" s="1135"/>
      <c r="RFT188" s="1135"/>
      <c r="RFU188" s="1135"/>
      <c r="RFV188" s="1135"/>
      <c r="RFW188" s="1135"/>
      <c r="RFX188" s="1135"/>
      <c r="RFY188" s="1135"/>
      <c r="RFZ188" s="1135"/>
      <c r="RGA188" s="1135"/>
      <c r="RGB188" s="1135"/>
      <c r="RGC188" s="1135"/>
      <c r="RGD188" s="1135"/>
      <c r="RGE188" s="1135"/>
      <c r="RGF188" s="1135"/>
      <c r="RGG188" s="1135"/>
      <c r="RGH188" s="1135"/>
      <c r="RGI188" s="1135"/>
      <c r="RGJ188" s="1135"/>
      <c r="RGK188" s="1135"/>
      <c r="RGL188" s="1135"/>
      <c r="RGM188" s="1135"/>
      <c r="RGN188" s="1135"/>
      <c r="RGO188" s="1135"/>
      <c r="RGP188" s="1135"/>
      <c r="RGQ188" s="1135"/>
      <c r="RGR188" s="1135"/>
      <c r="RGS188" s="1135"/>
      <c r="RGT188" s="1135"/>
      <c r="RGU188" s="1135"/>
      <c r="RGV188" s="1135"/>
      <c r="RGW188" s="1135"/>
      <c r="RGX188" s="1135"/>
      <c r="RGY188" s="1135"/>
      <c r="RGZ188" s="1135"/>
      <c r="RHA188" s="1135"/>
      <c r="RHB188" s="1135"/>
      <c r="RHC188" s="1135"/>
      <c r="RHD188" s="1135"/>
      <c r="RHE188" s="1135"/>
      <c r="RHF188" s="1135"/>
      <c r="RHG188" s="1135"/>
      <c r="RHH188" s="1135"/>
      <c r="RHI188" s="1135"/>
      <c r="RHJ188" s="1135"/>
      <c r="RHK188" s="1135"/>
      <c r="RHL188" s="1135"/>
      <c r="RHM188" s="1135"/>
      <c r="RHN188" s="1135"/>
      <c r="RHO188" s="1135"/>
      <c r="RHP188" s="1135"/>
      <c r="RHQ188" s="1135"/>
      <c r="RHR188" s="1135"/>
      <c r="RHS188" s="1135"/>
      <c r="RHT188" s="1135"/>
      <c r="RHU188" s="1135"/>
      <c r="RHV188" s="1135"/>
      <c r="RHW188" s="1135"/>
      <c r="RHX188" s="1135"/>
      <c r="RHY188" s="1135"/>
      <c r="RHZ188" s="1135"/>
      <c r="RIA188" s="1135"/>
      <c r="RIB188" s="1135"/>
      <c r="RIC188" s="1135"/>
      <c r="RID188" s="1135"/>
      <c r="RIE188" s="1135"/>
      <c r="RIF188" s="1135"/>
      <c r="RIG188" s="1135"/>
      <c r="RIH188" s="1135"/>
      <c r="RII188" s="1135"/>
      <c r="RIJ188" s="1135"/>
      <c r="RIK188" s="1135"/>
      <c r="RIL188" s="1135"/>
      <c r="RIM188" s="1135"/>
      <c r="RIN188" s="1135"/>
      <c r="RIO188" s="1135"/>
      <c r="RIP188" s="1135"/>
      <c r="RIQ188" s="1135"/>
      <c r="RIR188" s="1135"/>
      <c r="RIS188" s="1135"/>
      <c r="RIT188" s="1135"/>
      <c r="RIU188" s="1135"/>
      <c r="RIV188" s="1135"/>
      <c r="RIW188" s="1135"/>
      <c r="RIX188" s="1135"/>
      <c r="RIY188" s="1135"/>
      <c r="RIZ188" s="1135"/>
      <c r="RJA188" s="1135"/>
      <c r="RJB188" s="1135"/>
      <c r="RJC188" s="1135"/>
      <c r="RJD188" s="1135"/>
      <c r="RJE188" s="1135"/>
      <c r="RJF188" s="1135"/>
      <c r="RJG188" s="1135"/>
      <c r="RJH188" s="1135"/>
      <c r="RJI188" s="1135"/>
      <c r="RJJ188" s="1135"/>
      <c r="RJK188" s="1135"/>
      <c r="RJL188" s="1135"/>
      <c r="RJM188" s="1135"/>
      <c r="RJN188" s="1135"/>
      <c r="RJO188" s="1135"/>
      <c r="RJP188" s="1135"/>
      <c r="RJQ188" s="1135"/>
      <c r="RJR188" s="1135"/>
      <c r="RJS188" s="1135"/>
      <c r="RJT188" s="1135"/>
      <c r="RJU188" s="1135"/>
      <c r="RJV188" s="1135"/>
      <c r="RJW188" s="1135"/>
      <c r="RJX188" s="1135"/>
      <c r="RJY188" s="1135"/>
      <c r="RJZ188" s="1135"/>
      <c r="RKA188" s="1135"/>
      <c r="RKB188" s="1135"/>
      <c r="RKC188" s="1135"/>
      <c r="RKD188" s="1135"/>
      <c r="RKE188" s="1135"/>
      <c r="RKF188" s="1135"/>
      <c r="RKG188" s="1135"/>
      <c r="RKH188" s="1135"/>
      <c r="RKI188" s="1135"/>
      <c r="RKJ188" s="1135"/>
      <c r="RKK188" s="1135"/>
      <c r="RKL188" s="1135"/>
      <c r="RKM188" s="1135"/>
      <c r="RKN188" s="1135"/>
      <c r="RKO188" s="1135"/>
      <c r="RKP188" s="1135"/>
      <c r="RKQ188" s="1135"/>
      <c r="RKR188" s="1135"/>
      <c r="RKS188" s="1135"/>
      <c r="RKT188" s="1135"/>
      <c r="RKU188" s="1135"/>
      <c r="RKV188" s="1135"/>
      <c r="RKW188" s="1135"/>
      <c r="RKX188" s="1135"/>
      <c r="RKY188" s="1135"/>
      <c r="RKZ188" s="1135"/>
      <c r="RLA188" s="1135"/>
      <c r="RLB188" s="1135"/>
      <c r="RLC188" s="1135"/>
      <c r="RLD188" s="1135"/>
      <c r="RLE188" s="1135"/>
      <c r="RLF188" s="1135"/>
      <c r="RLG188" s="1135"/>
      <c r="RLH188" s="1135"/>
      <c r="RLI188" s="1135"/>
      <c r="RLJ188" s="1135"/>
      <c r="RLK188" s="1135"/>
      <c r="RLL188" s="1135"/>
      <c r="RLM188" s="1135"/>
      <c r="RLN188" s="1135"/>
      <c r="RLO188" s="1135"/>
      <c r="RLP188" s="1135"/>
      <c r="RLQ188" s="1135"/>
      <c r="RLR188" s="1135"/>
      <c r="RLS188" s="1135"/>
      <c r="RLT188" s="1135"/>
      <c r="RLU188" s="1135"/>
      <c r="RLV188" s="1135"/>
      <c r="RLW188" s="1135"/>
      <c r="RLX188" s="1135"/>
      <c r="RLY188" s="1135"/>
      <c r="RLZ188" s="1135"/>
      <c r="RMA188" s="1135"/>
      <c r="RMB188" s="1135"/>
      <c r="RMC188" s="1135"/>
      <c r="RMD188" s="1135"/>
      <c r="RME188" s="1135"/>
      <c r="RMF188" s="1135"/>
      <c r="RMG188" s="1135"/>
      <c r="RMH188" s="1135"/>
      <c r="RMI188" s="1135"/>
      <c r="RMJ188" s="1135"/>
      <c r="RMK188" s="1135"/>
      <c r="RML188" s="1135"/>
      <c r="RMM188" s="1135"/>
      <c r="RMN188" s="1135"/>
      <c r="RMO188" s="1135"/>
      <c r="RMP188" s="1135"/>
      <c r="RMQ188" s="1135"/>
      <c r="RMR188" s="1135"/>
      <c r="RMS188" s="1135"/>
      <c r="RMT188" s="1135"/>
      <c r="RMU188" s="1135"/>
      <c r="RMV188" s="1135"/>
      <c r="RMW188" s="1135"/>
      <c r="RMX188" s="1135"/>
      <c r="RMY188" s="1135"/>
      <c r="RMZ188" s="1135"/>
      <c r="RNA188" s="1135"/>
      <c r="RNB188" s="1135"/>
      <c r="RNC188" s="1135"/>
      <c r="RND188" s="1135"/>
      <c r="RNE188" s="1135"/>
      <c r="RNF188" s="1135"/>
      <c r="RNG188" s="1135"/>
      <c r="RNH188" s="1135"/>
      <c r="RNI188" s="1135"/>
      <c r="RNJ188" s="1135"/>
      <c r="RNK188" s="1135"/>
      <c r="RNL188" s="1135"/>
      <c r="RNM188" s="1135"/>
      <c r="RNN188" s="1135"/>
      <c r="RNO188" s="1135"/>
      <c r="RNP188" s="1135"/>
      <c r="RNQ188" s="1135"/>
      <c r="RNR188" s="1135"/>
      <c r="RNS188" s="1135"/>
      <c r="RNT188" s="1135"/>
      <c r="RNU188" s="1135"/>
      <c r="RNV188" s="1135"/>
      <c r="RNW188" s="1135"/>
      <c r="RNX188" s="1135"/>
      <c r="RNY188" s="1135"/>
      <c r="RNZ188" s="1135"/>
      <c r="ROA188" s="1135"/>
      <c r="ROB188" s="1135"/>
      <c r="ROC188" s="1135"/>
      <c r="ROD188" s="1135"/>
      <c r="ROE188" s="1135"/>
      <c r="ROF188" s="1135"/>
      <c r="ROG188" s="1135"/>
      <c r="ROH188" s="1135"/>
      <c r="ROI188" s="1135"/>
      <c r="ROJ188" s="1135"/>
      <c r="ROK188" s="1135"/>
      <c r="ROL188" s="1135"/>
      <c r="ROM188" s="1135"/>
      <c r="RON188" s="1135"/>
      <c r="ROO188" s="1135"/>
      <c r="ROP188" s="1135"/>
      <c r="ROQ188" s="1135"/>
      <c r="ROR188" s="1135"/>
      <c r="ROS188" s="1135"/>
      <c r="ROT188" s="1135"/>
      <c r="ROU188" s="1135"/>
      <c r="ROV188" s="1135"/>
      <c r="ROW188" s="1135"/>
      <c r="ROX188" s="1135"/>
      <c r="ROY188" s="1135"/>
      <c r="ROZ188" s="1135"/>
      <c r="RPA188" s="1135"/>
      <c r="RPB188" s="1135"/>
      <c r="RPC188" s="1135"/>
      <c r="RPD188" s="1135"/>
      <c r="RPE188" s="1135"/>
      <c r="RPF188" s="1135"/>
      <c r="RPG188" s="1135"/>
      <c r="RPH188" s="1135"/>
      <c r="RPI188" s="1135"/>
      <c r="RPJ188" s="1135"/>
      <c r="RPK188" s="1135"/>
      <c r="RPL188" s="1135"/>
      <c r="RPM188" s="1135"/>
      <c r="RPN188" s="1135"/>
      <c r="RPO188" s="1135"/>
      <c r="RPP188" s="1135"/>
      <c r="RPQ188" s="1135"/>
      <c r="RPR188" s="1135"/>
      <c r="RPS188" s="1135"/>
      <c r="RPT188" s="1135"/>
      <c r="RPU188" s="1135"/>
      <c r="RPV188" s="1135"/>
      <c r="RPW188" s="1135"/>
      <c r="RPX188" s="1135"/>
      <c r="RPY188" s="1135"/>
      <c r="RPZ188" s="1135"/>
      <c r="RQA188" s="1135"/>
      <c r="RQB188" s="1135"/>
      <c r="RQC188" s="1135"/>
      <c r="RQD188" s="1135"/>
      <c r="RQE188" s="1135"/>
      <c r="RQF188" s="1135"/>
      <c r="RQG188" s="1135"/>
      <c r="RQH188" s="1135"/>
      <c r="RQI188" s="1135"/>
      <c r="RQJ188" s="1135"/>
      <c r="RQK188" s="1135"/>
      <c r="RQL188" s="1135"/>
      <c r="RQM188" s="1135"/>
      <c r="RQN188" s="1135"/>
      <c r="RQO188" s="1135"/>
      <c r="RQP188" s="1135"/>
      <c r="RQQ188" s="1135"/>
      <c r="RQR188" s="1135"/>
      <c r="RQS188" s="1135"/>
      <c r="RQT188" s="1135"/>
      <c r="RQU188" s="1135"/>
      <c r="RQV188" s="1135"/>
      <c r="RQW188" s="1135"/>
      <c r="RQX188" s="1135"/>
      <c r="RQY188" s="1135"/>
      <c r="RQZ188" s="1135"/>
      <c r="RRA188" s="1135"/>
      <c r="RRB188" s="1135"/>
      <c r="RRC188" s="1135"/>
      <c r="RRD188" s="1135"/>
      <c r="RRE188" s="1135"/>
      <c r="RRF188" s="1135"/>
      <c r="RRG188" s="1135"/>
      <c r="RRH188" s="1135"/>
      <c r="RRI188" s="1135"/>
      <c r="RRJ188" s="1135"/>
      <c r="RRK188" s="1135"/>
      <c r="RRL188" s="1135"/>
      <c r="RRM188" s="1135"/>
      <c r="RRN188" s="1135"/>
      <c r="RRO188" s="1135"/>
      <c r="RRP188" s="1135"/>
      <c r="RRQ188" s="1135"/>
      <c r="RRR188" s="1135"/>
      <c r="RRS188" s="1135"/>
      <c r="RRT188" s="1135"/>
      <c r="RRU188" s="1135"/>
      <c r="RRV188" s="1135"/>
      <c r="RRW188" s="1135"/>
      <c r="RRX188" s="1135"/>
      <c r="RRY188" s="1135"/>
      <c r="RRZ188" s="1135"/>
      <c r="RSA188" s="1135"/>
      <c r="RSB188" s="1135"/>
      <c r="RSC188" s="1135"/>
      <c r="RSD188" s="1135"/>
      <c r="RSE188" s="1135"/>
      <c r="RSF188" s="1135"/>
      <c r="RSG188" s="1135"/>
      <c r="RSH188" s="1135"/>
      <c r="RSI188" s="1135"/>
      <c r="RSJ188" s="1135"/>
      <c r="RSK188" s="1135"/>
      <c r="RSL188" s="1135"/>
      <c r="RSM188" s="1135"/>
      <c r="RSN188" s="1135"/>
      <c r="RSO188" s="1135"/>
      <c r="RSP188" s="1135"/>
      <c r="RSQ188" s="1135"/>
      <c r="RSR188" s="1135"/>
      <c r="RSS188" s="1135"/>
      <c r="RST188" s="1135"/>
      <c r="RSU188" s="1135"/>
      <c r="RSV188" s="1135"/>
      <c r="RSW188" s="1135"/>
      <c r="RSX188" s="1135"/>
      <c r="RSY188" s="1135"/>
      <c r="RSZ188" s="1135"/>
      <c r="RTA188" s="1135"/>
      <c r="RTB188" s="1135"/>
      <c r="RTC188" s="1135"/>
      <c r="RTD188" s="1135"/>
      <c r="RTE188" s="1135"/>
      <c r="RTF188" s="1135"/>
      <c r="RTG188" s="1135"/>
      <c r="RTH188" s="1135"/>
      <c r="RTI188" s="1135"/>
      <c r="RTJ188" s="1135"/>
      <c r="RTK188" s="1135"/>
      <c r="RTL188" s="1135"/>
      <c r="RTM188" s="1135"/>
      <c r="RTN188" s="1135"/>
      <c r="RTO188" s="1135"/>
      <c r="RTP188" s="1135"/>
      <c r="RTQ188" s="1135"/>
      <c r="RTR188" s="1135"/>
      <c r="RTS188" s="1135"/>
      <c r="RTT188" s="1135"/>
      <c r="RTU188" s="1135"/>
      <c r="RTV188" s="1135"/>
      <c r="RTW188" s="1135"/>
      <c r="RTX188" s="1135"/>
      <c r="RTY188" s="1135"/>
      <c r="RTZ188" s="1135"/>
      <c r="RUA188" s="1135"/>
      <c r="RUB188" s="1135"/>
      <c r="RUC188" s="1135"/>
      <c r="RUD188" s="1135"/>
      <c r="RUE188" s="1135"/>
      <c r="RUF188" s="1135"/>
      <c r="RUG188" s="1135"/>
      <c r="RUH188" s="1135"/>
      <c r="RUI188" s="1135"/>
      <c r="RUJ188" s="1135"/>
      <c r="RUK188" s="1135"/>
      <c r="RUL188" s="1135"/>
      <c r="RUM188" s="1135"/>
      <c r="RUN188" s="1135"/>
      <c r="RUO188" s="1135"/>
      <c r="RUP188" s="1135"/>
      <c r="RUQ188" s="1135"/>
      <c r="RUR188" s="1135"/>
      <c r="RUS188" s="1135"/>
      <c r="RUT188" s="1135"/>
      <c r="RUU188" s="1135"/>
      <c r="RUV188" s="1135"/>
      <c r="RUW188" s="1135"/>
      <c r="RUX188" s="1135"/>
      <c r="RUY188" s="1135"/>
      <c r="RUZ188" s="1135"/>
      <c r="RVA188" s="1135"/>
      <c r="RVB188" s="1135"/>
      <c r="RVC188" s="1135"/>
      <c r="RVD188" s="1135"/>
      <c r="RVE188" s="1135"/>
      <c r="RVF188" s="1135"/>
      <c r="RVG188" s="1135"/>
      <c r="RVH188" s="1135"/>
      <c r="RVI188" s="1135"/>
      <c r="RVJ188" s="1135"/>
      <c r="RVK188" s="1135"/>
      <c r="RVL188" s="1135"/>
      <c r="RVM188" s="1135"/>
      <c r="RVN188" s="1135"/>
      <c r="RVO188" s="1135"/>
      <c r="RVP188" s="1135"/>
      <c r="RVQ188" s="1135"/>
      <c r="RVR188" s="1135"/>
      <c r="RVS188" s="1135"/>
      <c r="RVT188" s="1135"/>
      <c r="RVU188" s="1135"/>
      <c r="RVV188" s="1135"/>
      <c r="RVW188" s="1135"/>
      <c r="RVX188" s="1135"/>
      <c r="RVY188" s="1135"/>
      <c r="RVZ188" s="1135"/>
      <c r="RWA188" s="1135"/>
      <c r="RWB188" s="1135"/>
      <c r="RWC188" s="1135"/>
      <c r="RWD188" s="1135"/>
      <c r="RWE188" s="1135"/>
      <c r="RWF188" s="1135"/>
      <c r="RWG188" s="1135"/>
      <c r="RWH188" s="1135"/>
      <c r="RWI188" s="1135"/>
      <c r="RWJ188" s="1135"/>
      <c r="RWK188" s="1135"/>
      <c r="RWL188" s="1135"/>
      <c r="RWM188" s="1135"/>
      <c r="RWN188" s="1135"/>
      <c r="RWO188" s="1135"/>
      <c r="RWP188" s="1135"/>
      <c r="RWQ188" s="1135"/>
      <c r="RWR188" s="1135"/>
      <c r="RWS188" s="1135"/>
      <c r="RWT188" s="1135"/>
      <c r="RWU188" s="1135"/>
      <c r="RWV188" s="1135"/>
      <c r="RWW188" s="1135"/>
      <c r="RWX188" s="1135"/>
      <c r="RWY188" s="1135"/>
      <c r="RWZ188" s="1135"/>
      <c r="RXA188" s="1135"/>
      <c r="RXB188" s="1135"/>
      <c r="RXC188" s="1135"/>
      <c r="RXD188" s="1135"/>
      <c r="RXE188" s="1135"/>
      <c r="RXF188" s="1135"/>
      <c r="RXG188" s="1135"/>
      <c r="RXH188" s="1135"/>
      <c r="RXI188" s="1135"/>
      <c r="RXJ188" s="1135"/>
      <c r="RXK188" s="1135"/>
      <c r="RXL188" s="1135"/>
      <c r="RXM188" s="1135"/>
      <c r="RXN188" s="1135"/>
      <c r="RXO188" s="1135"/>
      <c r="RXP188" s="1135"/>
      <c r="RXQ188" s="1135"/>
      <c r="RXR188" s="1135"/>
      <c r="RXS188" s="1135"/>
      <c r="RXT188" s="1135"/>
      <c r="RXU188" s="1135"/>
      <c r="RXV188" s="1135"/>
      <c r="RXW188" s="1135"/>
      <c r="RXX188" s="1135"/>
      <c r="RXY188" s="1135"/>
      <c r="RXZ188" s="1135"/>
      <c r="RYA188" s="1135"/>
      <c r="RYB188" s="1135"/>
      <c r="RYC188" s="1135"/>
      <c r="RYD188" s="1135"/>
      <c r="RYE188" s="1135"/>
      <c r="RYF188" s="1135"/>
      <c r="RYG188" s="1135"/>
      <c r="RYH188" s="1135"/>
      <c r="RYI188" s="1135"/>
      <c r="RYJ188" s="1135"/>
      <c r="RYK188" s="1135"/>
      <c r="RYL188" s="1135"/>
      <c r="RYM188" s="1135"/>
      <c r="RYN188" s="1135"/>
      <c r="RYO188" s="1135"/>
      <c r="RYP188" s="1135"/>
      <c r="RYQ188" s="1135"/>
      <c r="RYR188" s="1135"/>
      <c r="RYS188" s="1135"/>
      <c r="RYT188" s="1135"/>
      <c r="RYU188" s="1135"/>
      <c r="RYV188" s="1135"/>
      <c r="RYW188" s="1135"/>
      <c r="RYX188" s="1135"/>
      <c r="RYY188" s="1135"/>
      <c r="RYZ188" s="1135"/>
      <c r="RZA188" s="1135"/>
      <c r="RZB188" s="1135"/>
      <c r="RZC188" s="1135"/>
      <c r="RZD188" s="1135"/>
      <c r="RZE188" s="1135"/>
      <c r="RZF188" s="1135"/>
      <c r="RZG188" s="1135"/>
      <c r="RZH188" s="1135"/>
      <c r="RZI188" s="1135"/>
      <c r="RZJ188" s="1135"/>
      <c r="RZK188" s="1135"/>
      <c r="RZL188" s="1135"/>
      <c r="RZM188" s="1135"/>
      <c r="RZN188" s="1135"/>
      <c r="RZO188" s="1135"/>
      <c r="RZP188" s="1135"/>
      <c r="RZQ188" s="1135"/>
      <c r="RZR188" s="1135"/>
      <c r="RZS188" s="1135"/>
      <c r="RZT188" s="1135"/>
      <c r="RZU188" s="1135"/>
      <c r="RZV188" s="1135"/>
      <c r="RZW188" s="1135"/>
      <c r="RZX188" s="1135"/>
      <c r="RZY188" s="1135"/>
      <c r="RZZ188" s="1135"/>
      <c r="SAA188" s="1135"/>
      <c r="SAB188" s="1135"/>
      <c r="SAC188" s="1135"/>
      <c r="SAD188" s="1135"/>
      <c r="SAE188" s="1135"/>
      <c r="SAF188" s="1135"/>
      <c r="SAG188" s="1135"/>
      <c r="SAH188" s="1135"/>
      <c r="SAI188" s="1135"/>
      <c r="SAJ188" s="1135"/>
      <c r="SAK188" s="1135"/>
      <c r="SAL188" s="1135"/>
      <c r="SAM188" s="1135"/>
      <c r="SAN188" s="1135"/>
      <c r="SAO188" s="1135"/>
      <c r="SAP188" s="1135"/>
      <c r="SAQ188" s="1135"/>
      <c r="SAR188" s="1135"/>
      <c r="SAS188" s="1135"/>
      <c r="SAT188" s="1135"/>
      <c r="SAU188" s="1135"/>
      <c r="SAV188" s="1135"/>
      <c r="SAW188" s="1135"/>
      <c r="SAX188" s="1135"/>
      <c r="SAY188" s="1135"/>
      <c r="SAZ188" s="1135"/>
      <c r="SBA188" s="1135"/>
      <c r="SBB188" s="1135"/>
      <c r="SBC188" s="1135"/>
      <c r="SBD188" s="1135"/>
      <c r="SBE188" s="1135"/>
      <c r="SBF188" s="1135"/>
      <c r="SBG188" s="1135"/>
      <c r="SBH188" s="1135"/>
      <c r="SBI188" s="1135"/>
      <c r="SBJ188" s="1135"/>
      <c r="SBK188" s="1135"/>
      <c r="SBL188" s="1135"/>
      <c r="SBM188" s="1135"/>
      <c r="SBN188" s="1135"/>
      <c r="SBO188" s="1135"/>
      <c r="SBP188" s="1135"/>
      <c r="SBQ188" s="1135"/>
      <c r="SBR188" s="1135"/>
      <c r="SBS188" s="1135"/>
      <c r="SBT188" s="1135"/>
      <c r="SBU188" s="1135"/>
      <c r="SBV188" s="1135"/>
      <c r="SBW188" s="1135"/>
      <c r="SBX188" s="1135"/>
      <c r="SBY188" s="1135"/>
      <c r="SBZ188" s="1135"/>
      <c r="SCA188" s="1135"/>
      <c r="SCB188" s="1135"/>
      <c r="SCC188" s="1135"/>
      <c r="SCD188" s="1135"/>
      <c r="SCE188" s="1135"/>
      <c r="SCF188" s="1135"/>
      <c r="SCG188" s="1135"/>
      <c r="SCH188" s="1135"/>
      <c r="SCI188" s="1135"/>
      <c r="SCJ188" s="1135"/>
      <c r="SCK188" s="1135"/>
      <c r="SCL188" s="1135"/>
      <c r="SCM188" s="1135"/>
      <c r="SCN188" s="1135"/>
      <c r="SCO188" s="1135"/>
      <c r="SCP188" s="1135"/>
      <c r="SCQ188" s="1135"/>
      <c r="SCR188" s="1135"/>
      <c r="SCS188" s="1135"/>
      <c r="SCT188" s="1135"/>
      <c r="SCU188" s="1135"/>
      <c r="SCV188" s="1135"/>
      <c r="SCW188" s="1135"/>
      <c r="SCX188" s="1135"/>
      <c r="SCY188" s="1135"/>
      <c r="SCZ188" s="1135"/>
      <c r="SDA188" s="1135"/>
      <c r="SDB188" s="1135"/>
      <c r="SDC188" s="1135"/>
      <c r="SDD188" s="1135"/>
      <c r="SDE188" s="1135"/>
      <c r="SDF188" s="1135"/>
      <c r="SDG188" s="1135"/>
      <c r="SDH188" s="1135"/>
      <c r="SDI188" s="1135"/>
      <c r="SDJ188" s="1135"/>
      <c r="SDK188" s="1135"/>
      <c r="SDL188" s="1135"/>
      <c r="SDM188" s="1135"/>
      <c r="SDN188" s="1135"/>
      <c r="SDO188" s="1135"/>
      <c r="SDP188" s="1135"/>
      <c r="SDQ188" s="1135"/>
      <c r="SDR188" s="1135"/>
      <c r="SDS188" s="1135"/>
      <c r="SDT188" s="1135"/>
      <c r="SDU188" s="1135"/>
      <c r="SDV188" s="1135"/>
      <c r="SDW188" s="1135"/>
      <c r="SDX188" s="1135"/>
      <c r="SDY188" s="1135"/>
      <c r="SDZ188" s="1135"/>
      <c r="SEA188" s="1135"/>
      <c r="SEB188" s="1135"/>
      <c r="SEC188" s="1135"/>
      <c r="SED188" s="1135"/>
      <c r="SEE188" s="1135"/>
      <c r="SEF188" s="1135"/>
      <c r="SEG188" s="1135"/>
      <c r="SEH188" s="1135"/>
      <c r="SEI188" s="1135"/>
      <c r="SEJ188" s="1135"/>
      <c r="SEK188" s="1135"/>
      <c r="SEL188" s="1135"/>
      <c r="SEM188" s="1135"/>
      <c r="SEN188" s="1135"/>
      <c r="SEO188" s="1135"/>
      <c r="SEP188" s="1135"/>
      <c r="SEQ188" s="1135"/>
      <c r="SER188" s="1135"/>
      <c r="SES188" s="1135"/>
      <c r="SET188" s="1135"/>
      <c r="SEU188" s="1135"/>
      <c r="SEV188" s="1135"/>
      <c r="SEW188" s="1135"/>
      <c r="SEX188" s="1135"/>
      <c r="SEY188" s="1135"/>
      <c r="SEZ188" s="1135"/>
      <c r="SFA188" s="1135"/>
      <c r="SFB188" s="1135"/>
      <c r="SFC188" s="1135"/>
      <c r="SFD188" s="1135"/>
      <c r="SFE188" s="1135"/>
      <c r="SFF188" s="1135"/>
      <c r="SFG188" s="1135"/>
      <c r="SFH188" s="1135"/>
      <c r="SFI188" s="1135"/>
      <c r="SFJ188" s="1135"/>
      <c r="SFK188" s="1135"/>
      <c r="SFL188" s="1135"/>
      <c r="SFM188" s="1135"/>
      <c r="SFN188" s="1135"/>
      <c r="SFO188" s="1135"/>
      <c r="SFP188" s="1135"/>
      <c r="SFQ188" s="1135"/>
      <c r="SFR188" s="1135"/>
      <c r="SFS188" s="1135"/>
      <c r="SFT188" s="1135"/>
      <c r="SFU188" s="1135"/>
      <c r="SFV188" s="1135"/>
      <c r="SFW188" s="1135"/>
      <c r="SFX188" s="1135"/>
      <c r="SFY188" s="1135"/>
      <c r="SFZ188" s="1135"/>
      <c r="SGA188" s="1135"/>
      <c r="SGB188" s="1135"/>
      <c r="SGC188" s="1135"/>
      <c r="SGD188" s="1135"/>
      <c r="SGE188" s="1135"/>
      <c r="SGF188" s="1135"/>
      <c r="SGG188" s="1135"/>
      <c r="SGH188" s="1135"/>
      <c r="SGI188" s="1135"/>
      <c r="SGJ188" s="1135"/>
      <c r="SGK188" s="1135"/>
      <c r="SGL188" s="1135"/>
      <c r="SGM188" s="1135"/>
      <c r="SGN188" s="1135"/>
      <c r="SGO188" s="1135"/>
      <c r="SGP188" s="1135"/>
      <c r="SGQ188" s="1135"/>
      <c r="SGR188" s="1135"/>
      <c r="SGS188" s="1135"/>
      <c r="SGT188" s="1135"/>
      <c r="SGU188" s="1135"/>
      <c r="SGV188" s="1135"/>
      <c r="SGW188" s="1135"/>
      <c r="SGX188" s="1135"/>
      <c r="SGY188" s="1135"/>
      <c r="SGZ188" s="1135"/>
      <c r="SHA188" s="1135"/>
      <c r="SHB188" s="1135"/>
      <c r="SHC188" s="1135"/>
      <c r="SHD188" s="1135"/>
      <c r="SHE188" s="1135"/>
      <c r="SHF188" s="1135"/>
      <c r="SHG188" s="1135"/>
      <c r="SHH188" s="1135"/>
      <c r="SHI188" s="1135"/>
      <c r="SHJ188" s="1135"/>
      <c r="SHK188" s="1135"/>
      <c r="SHL188" s="1135"/>
      <c r="SHM188" s="1135"/>
      <c r="SHN188" s="1135"/>
      <c r="SHO188" s="1135"/>
      <c r="SHP188" s="1135"/>
      <c r="SHQ188" s="1135"/>
      <c r="SHR188" s="1135"/>
      <c r="SHS188" s="1135"/>
      <c r="SHT188" s="1135"/>
      <c r="SHU188" s="1135"/>
      <c r="SHV188" s="1135"/>
      <c r="SHW188" s="1135"/>
      <c r="SHX188" s="1135"/>
      <c r="SHY188" s="1135"/>
      <c r="SHZ188" s="1135"/>
      <c r="SIA188" s="1135"/>
      <c r="SIB188" s="1135"/>
      <c r="SIC188" s="1135"/>
      <c r="SID188" s="1135"/>
      <c r="SIE188" s="1135"/>
      <c r="SIF188" s="1135"/>
      <c r="SIG188" s="1135"/>
      <c r="SIH188" s="1135"/>
      <c r="SII188" s="1135"/>
      <c r="SIJ188" s="1135"/>
      <c r="SIK188" s="1135"/>
      <c r="SIL188" s="1135"/>
      <c r="SIM188" s="1135"/>
      <c r="SIN188" s="1135"/>
      <c r="SIO188" s="1135"/>
      <c r="SIP188" s="1135"/>
      <c r="SIQ188" s="1135"/>
      <c r="SIR188" s="1135"/>
      <c r="SIS188" s="1135"/>
      <c r="SIT188" s="1135"/>
      <c r="SIU188" s="1135"/>
      <c r="SIV188" s="1135"/>
      <c r="SIW188" s="1135"/>
      <c r="SIX188" s="1135"/>
      <c r="SIY188" s="1135"/>
      <c r="SIZ188" s="1135"/>
      <c r="SJA188" s="1135"/>
      <c r="SJB188" s="1135"/>
      <c r="SJC188" s="1135"/>
      <c r="SJD188" s="1135"/>
      <c r="SJE188" s="1135"/>
      <c r="SJF188" s="1135"/>
      <c r="SJG188" s="1135"/>
      <c r="SJH188" s="1135"/>
      <c r="SJI188" s="1135"/>
      <c r="SJJ188" s="1135"/>
      <c r="SJK188" s="1135"/>
      <c r="SJL188" s="1135"/>
      <c r="SJM188" s="1135"/>
      <c r="SJN188" s="1135"/>
      <c r="SJO188" s="1135"/>
      <c r="SJP188" s="1135"/>
      <c r="SJQ188" s="1135"/>
      <c r="SJR188" s="1135"/>
      <c r="SJS188" s="1135"/>
      <c r="SJT188" s="1135"/>
      <c r="SJU188" s="1135"/>
      <c r="SJV188" s="1135"/>
      <c r="SJW188" s="1135"/>
      <c r="SJX188" s="1135"/>
      <c r="SJY188" s="1135"/>
      <c r="SJZ188" s="1135"/>
      <c r="SKA188" s="1135"/>
      <c r="SKB188" s="1135"/>
      <c r="SKC188" s="1135"/>
      <c r="SKD188" s="1135"/>
      <c r="SKE188" s="1135"/>
      <c r="SKF188" s="1135"/>
      <c r="SKG188" s="1135"/>
      <c r="SKH188" s="1135"/>
      <c r="SKI188" s="1135"/>
      <c r="SKJ188" s="1135"/>
      <c r="SKK188" s="1135"/>
      <c r="SKL188" s="1135"/>
      <c r="SKM188" s="1135"/>
      <c r="SKN188" s="1135"/>
      <c r="SKO188" s="1135"/>
      <c r="SKP188" s="1135"/>
      <c r="SKQ188" s="1135"/>
      <c r="SKR188" s="1135"/>
      <c r="SKS188" s="1135"/>
      <c r="SKT188" s="1135"/>
      <c r="SKU188" s="1135"/>
      <c r="SKV188" s="1135"/>
      <c r="SKW188" s="1135"/>
      <c r="SKX188" s="1135"/>
      <c r="SKY188" s="1135"/>
      <c r="SKZ188" s="1135"/>
      <c r="SLA188" s="1135"/>
      <c r="SLB188" s="1135"/>
      <c r="SLC188" s="1135"/>
      <c r="SLD188" s="1135"/>
      <c r="SLE188" s="1135"/>
      <c r="SLF188" s="1135"/>
      <c r="SLG188" s="1135"/>
      <c r="SLH188" s="1135"/>
      <c r="SLI188" s="1135"/>
      <c r="SLJ188" s="1135"/>
      <c r="SLK188" s="1135"/>
      <c r="SLL188" s="1135"/>
      <c r="SLM188" s="1135"/>
      <c r="SLN188" s="1135"/>
      <c r="SLO188" s="1135"/>
      <c r="SLP188" s="1135"/>
      <c r="SLQ188" s="1135"/>
      <c r="SLR188" s="1135"/>
      <c r="SLS188" s="1135"/>
      <c r="SLT188" s="1135"/>
      <c r="SLU188" s="1135"/>
      <c r="SLV188" s="1135"/>
      <c r="SLW188" s="1135"/>
      <c r="SLX188" s="1135"/>
      <c r="SLY188" s="1135"/>
      <c r="SLZ188" s="1135"/>
      <c r="SMA188" s="1135"/>
      <c r="SMB188" s="1135"/>
      <c r="SMC188" s="1135"/>
      <c r="SMD188" s="1135"/>
      <c r="SME188" s="1135"/>
      <c r="SMF188" s="1135"/>
      <c r="SMG188" s="1135"/>
      <c r="SMH188" s="1135"/>
      <c r="SMI188" s="1135"/>
      <c r="SMJ188" s="1135"/>
      <c r="SMK188" s="1135"/>
      <c r="SML188" s="1135"/>
      <c r="SMM188" s="1135"/>
      <c r="SMN188" s="1135"/>
      <c r="SMO188" s="1135"/>
      <c r="SMP188" s="1135"/>
      <c r="SMQ188" s="1135"/>
      <c r="SMR188" s="1135"/>
      <c r="SMS188" s="1135"/>
      <c r="SMT188" s="1135"/>
      <c r="SMU188" s="1135"/>
      <c r="SMV188" s="1135"/>
      <c r="SMW188" s="1135"/>
      <c r="SMX188" s="1135"/>
      <c r="SMY188" s="1135"/>
      <c r="SMZ188" s="1135"/>
      <c r="SNA188" s="1135"/>
      <c r="SNB188" s="1135"/>
      <c r="SNC188" s="1135"/>
      <c r="SND188" s="1135"/>
      <c r="SNE188" s="1135"/>
      <c r="SNF188" s="1135"/>
      <c r="SNG188" s="1135"/>
      <c r="SNH188" s="1135"/>
      <c r="SNI188" s="1135"/>
      <c r="SNJ188" s="1135"/>
      <c r="SNK188" s="1135"/>
      <c r="SNL188" s="1135"/>
      <c r="SNM188" s="1135"/>
      <c r="SNN188" s="1135"/>
      <c r="SNO188" s="1135"/>
      <c r="SNP188" s="1135"/>
      <c r="SNQ188" s="1135"/>
      <c r="SNR188" s="1135"/>
      <c r="SNS188" s="1135"/>
      <c r="SNT188" s="1135"/>
      <c r="SNU188" s="1135"/>
      <c r="SNV188" s="1135"/>
      <c r="SNW188" s="1135"/>
      <c r="SNX188" s="1135"/>
      <c r="SNY188" s="1135"/>
      <c r="SNZ188" s="1135"/>
      <c r="SOA188" s="1135"/>
      <c r="SOB188" s="1135"/>
      <c r="SOC188" s="1135"/>
      <c r="SOD188" s="1135"/>
      <c r="SOE188" s="1135"/>
      <c r="SOF188" s="1135"/>
      <c r="SOG188" s="1135"/>
      <c r="SOH188" s="1135"/>
      <c r="SOI188" s="1135"/>
      <c r="SOJ188" s="1135"/>
      <c r="SOK188" s="1135"/>
      <c r="SOL188" s="1135"/>
      <c r="SOM188" s="1135"/>
      <c r="SON188" s="1135"/>
      <c r="SOO188" s="1135"/>
      <c r="SOP188" s="1135"/>
      <c r="SOQ188" s="1135"/>
      <c r="SOR188" s="1135"/>
      <c r="SOS188" s="1135"/>
      <c r="SOT188" s="1135"/>
      <c r="SOU188" s="1135"/>
      <c r="SOV188" s="1135"/>
      <c r="SOW188" s="1135"/>
      <c r="SOX188" s="1135"/>
      <c r="SOY188" s="1135"/>
      <c r="SOZ188" s="1135"/>
      <c r="SPA188" s="1135"/>
      <c r="SPB188" s="1135"/>
      <c r="SPC188" s="1135"/>
      <c r="SPD188" s="1135"/>
      <c r="SPE188" s="1135"/>
      <c r="SPF188" s="1135"/>
      <c r="SPG188" s="1135"/>
      <c r="SPH188" s="1135"/>
      <c r="SPI188" s="1135"/>
      <c r="SPJ188" s="1135"/>
      <c r="SPK188" s="1135"/>
      <c r="SPL188" s="1135"/>
      <c r="SPM188" s="1135"/>
      <c r="SPN188" s="1135"/>
      <c r="SPO188" s="1135"/>
      <c r="SPP188" s="1135"/>
      <c r="SPQ188" s="1135"/>
      <c r="SPR188" s="1135"/>
      <c r="SPS188" s="1135"/>
      <c r="SPT188" s="1135"/>
      <c r="SPU188" s="1135"/>
      <c r="SPV188" s="1135"/>
      <c r="SPW188" s="1135"/>
      <c r="SPX188" s="1135"/>
      <c r="SPY188" s="1135"/>
      <c r="SPZ188" s="1135"/>
      <c r="SQA188" s="1135"/>
      <c r="SQB188" s="1135"/>
      <c r="SQC188" s="1135"/>
      <c r="SQD188" s="1135"/>
      <c r="SQE188" s="1135"/>
      <c r="SQF188" s="1135"/>
      <c r="SQG188" s="1135"/>
      <c r="SQH188" s="1135"/>
      <c r="SQI188" s="1135"/>
      <c r="SQJ188" s="1135"/>
      <c r="SQK188" s="1135"/>
      <c r="SQL188" s="1135"/>
      <c r="SQM188" s="1135"/>
      <c r="SQN188" s="1135"/>
      <c r="SQO188" s="1135"/>
      <c r="SQP188" s="1135"/>
      <c r="SQQ188" s="1135"/>
      <c r="SQR188" s="1135"/>
      <c r="SQS188" s="1135"/>
      <c r="SQT188" s="1135"/>
      <c r="SQU188" s="1135"/>
      <c r="SQV188" s="1135"/>
      <c r="SQW188" s="1135"/>
      <c r="SQX188" s="1135"/>
      <c r="SQY188" s="1135"/>
      <c r="SQZ188" s="1135"/>
      <c r="SRA188" s="1135"/>
      <c r="SRB188" s="1135"/>
      <c r="SRC188" s="1135"/>
      <c r="SRD188" s="1135"/>
      <c r="SRE188" s="1135"/>
      <c r="SRF188" s="1135"/>
      <c r="SRG188" s="1135"/>
      <c r="SRH188" s="1135"/>
      <c r="SRI188" s="1135"/>
      <c r="SRJ188" s="1135"/>
      <c r="SRK188" s="1135"/>
      <c r="SRL188" s="1135"/>
      <c r="SRM188" s="1135"/>
      <c r="SRN188" s="1135"/>
      <c r="SRO188" s="1135"/>
      <c r="SRP188" s="1135"/>
      <c r="SRQ188" s="1135"/>
      <c r="SRR188" s="1135"/>
      <c r="SRS188" s="1135"/>
      <c r="SRT188" s="1135"/>
      <c r="SRU188" s="1135"/>
      <c r="SRV188" s="1135"/>
      <c r="SRW188" s="1135"/>
      <c r="SRX188" s="1135"/>
      <c r="SRY188" s="1135"/>
      <c r="SRZ188" s="1135"/>
      <c r="SSA188" s="1135"/>
      <c r="SSB188" s="1135"/>
      <c r="SSC188" s="1135"/>
      <c r="SSD188" s="1135"/>
      <c r="SSE188" s="1135"/>
      <c r="SSF188" s="1135"/>
      <c r="SSG188" s="1135"/>
      <c r="SSH188" s="1135"/>
      <c r="SSI188" s="1135"/>
      <c r="SSJ188" s="1135"/>
      <c r="SSK188" s="1135"/>
      <c r="SSL188" s="1135"/>
      <c r="SSM188" s="1135"/>
      <c r="SSN188" s="1135"/>
      <c r="SSO188" s="1135"/>
      <c r="SSP188" s="1135"/>
      <c r="SSQ188" s="1135"/>
      <c r="SSR188" s="1135"/>
      <c r="SSS188" s="1135"/>
      <c r="SST188" s="1135"/>
      <c r="SSU188" s="1135"/>
      <c r="SSV188" s="1135"/>
      <c r="SSW188" s="1135"/>
      <c r="SSX188" s="1135"/>
      <c r="SSY188" s="1135"/>
      <c r="SSZ188" s="1135"/>
      <c r="STA188" s="1135"/>
      <c r="STB188" s="1135"/>
      <c r="STC188" s="1135"/>
      <c r="STD188" s="1135"/>
      <c r="STE188" s="1135"/>
      <c r="STF188" s="1135"/>
      <c r="STG188" s="1135"/>
      <c r="STH188" s="1135"/>
      <c r="STI188" s="1135"/>
      <c r="STJ188" s="1135"/>
      <c r="STK188" s="1135"/>
      <c r="STL188" s="1135"/>
      <c r="STM188" s="1135"/>
      <c r="STN188" s="1135"/>
      <c r="STO188" s="1135"/>
      <c r="STP188" s="1135"/>
      <c r="STQ188" s="1135"/>
      <c r="STR188" s="1135"/>
      <c r="STS188" s="1135"/>
      <c r="STT188" s="1135"/>
      <c r="STU188" s="1135"/>
      <c r="STV188" s="1135"/>
      <c r="STW188" s="1135"/>
      <c r="STX188" s="1135"/>
      <c r="STY188" s="1135"/>
      <c r="STZ188" s="1135"/>
      <c r="SUA188" s="1135"/>
      <c r="SUB188" s="1135"/>
      <c r="SUC188" s="1135"/>
      <c r="SUD188" s="1135"/>
      <c r="SUE188" s="1135"/>
      <c r="SUF188" s="1135"/>
      <c r="SUG188" s="1135"/>
      <c r="SUH188" s="1135"/>
      <c r="SUI188" s="1135"/>
      <c r="SUJ188" s="1135"/>
      <c r="SUK188" s="1135"/>
      <c r="SUL188" s="1135"/>
      <c r="SUM188" s="1135"/>
      <c r="SUN188" s="1135"/>
      <c r="SUO188" s="1135"/>
      <c r="SUP188" s="1135"/>
      <c r="SUQ188" s="1135"/>
      <c r="SUR188" s="1135"/>
      <c r="SUS188" s="1135"/>
      <c r="SUT188" s="1135"/>
      <c r="SUU188" s="1135"/>
      <c r="SUV188" s="1135"/>
      <c r="SUW188" s="1135"/>
      <c r="SUX188" s="1135"/>
      <c r="SUY188" s="1135"/>
      <c r="SUZ188" s="1135"/>
      <c r="SVA188" s="1135"/>
      <c r="SVB188" s="1135"/>
      <c r="SVC188" s="1135"/>
      <c r="SVD188" s="1135"/>
      <c r="SVE188" s="1135"/>
      <c r="SVF188" s="1135"/>
      <c r="SVG188" s="1135"/>
      <c r="SVH188" s="1135"/>
      <c r="SVI188" s="1135"/>
      <c r="SVJ188" s="1135"/>
      <c r="SVK188" s="1135"/>
      <c r="SVL188" s="1135"/>
      <c r="SVM188" s="1135"/>
      <c r="SVN188" s="1135"/>
      <c r="SVO188" s="1135"/>
      <c r="SVP188" s="1135"/>
      <c r="SVQ188" s="1135"/>
      <c r="SVR188" s="1135"/>
      <c r="SVS188" s="1135"/>
      <c r="SVT188" s="1135"/>
      <c r="SVU188" s="1135"/>
      <c r="SVV188" s="1135"/>
      <c r="SVW188" s="1135"/>
      <c r="SVX188" s="1135"/>
      <c r="SVY188" s="1135"/>
      <c r="SVZ188" s="1135"/>
      <c r="SWA188" s="1135"/>
      <c r="SWB188" s="1135"/>
      <c r="SWC188" s="1135"/>
      <c r="SWD188" s="1135"/>
      <c r="SWE188" s="1135"/>
      <c r="SWF188" s="1135"/>
      <c r="SWG188" s="1135"/>
      <c r="SWH188" s="1135"/>
      <c r="SWI188" s="1135"/>
      <c r="SWJ188" s="1135"/>
      <c r="SWK188" s="1135"/>
      <c r="SWL188" s="1135"/>
      <c r="SWM188" s="1135"/>
      <c r="SWN188" s="1135"/>
      <c r="SWO188" s="1135"/>
      <c r="SWP188" s="1135"/>
      <c r="SWQ188" s="1135"/>
      <c r="SWR188" s="1135"/>
      <c r="SWS188" s="1135"/>
      <c r="SWT188" s="1135"/>
      <c r="SWU188" s="1135"/>
      <c r="SWV188" s="1135"/>
      <c r="SWW188" s="1135"/>
      <c r="SWX188" s="1135"/>
      <c r="SWY188" s="1135"/>
      <c r="SWZ188" s="1135"/>
      <c r="SXA188" s="1135"/>
      <c r="SXB188" s="1135"/>
      <c r="SXC188" s="1135"/>
      <c r="SXD188" s="1135"/>
      <c r="SXE188" s="1135"/>
      <c r="SXF188" s="1135"/>
      <c r="SXG188" s="1135"/>
      <c r="SXH188" s="1135"/>
      <c r="SXI188" s="1135"/>
      <c r="SXJ188" s="1135"/>
      <c r="SXK188" s="1135"/>
      <c r="SXL188" s="1135"/>
      <c r="SXM188" s="1135"/>
      <c r="SXN188" s="1135"/>
      <c r="SXO188" s="1135"/>
      <c r="SXP188" s="1135"/>
      <c r="SXQ188" s="1135"/>
      <c r="SXR188" s="1135"/>
      <c r="SXS188" s="1135"/>
      <c r="SXT188" s="1135"/>
      <c r="SXU188" s="1135"/>
      <c r="SXV188" s="1135"/>
      <c r="SXW188" s="1135"/>
      <c r="SXX188" s="1135"/>
      <c r="SXY188" s="1135"/>
      <c r="SXZ188" s="1135"/>
      <c r="SYA188" s="1135"/>
      <c r="SYB188" s="1135"/>
      <c r="SYC188" s="1135"/>
      <c r="SYD188" s="1135"/>
      <c r="SYE188" s="1135"/>
      <c r="SYF188" s="1135"/>
      <c r="SYG188" s="1135"/>
      <c r="SYH188" s="1135"/>
      <c r="SYI188" s="1135"/>
      <c r="SYJ188" s="1135"/>
      <c r="SYK188" s="1135"/>
      <c r="SYL188" s="1135"/>
      <c r="SYM188" s="1135"/>
      <c r="SYN188" s="1135"/>
      <c r="SYO188" s="1135"/>
      <c r="SYP188" s="1135"/>
      <c r="SYQ188" s="1135"/>
      <c r="SYR188" s="1135"/>
      <c r="SYS188" s="1135"/>
      <c r="SYT188" s="1135"/>
      <c r="SYU188" s="1135"/>
      <c r="SYV188" s="1135"/>
      <c r="SYW188" s="1135"/>
      <c r="SYX188" s="1135"/>
      <c r="SYY188" s="1135"/>
      <c r="SYZ188" s="1135"/>
      <c r="SZA188" s="1135"/>
      <c r="SZB188" s="1135"/>
      <c r="SZC188" s="1135"/>
      <c r="SZD188" s="1135"/>
      <c r="SZE188" s="1135"/>
      <c r="SZF188" s="1135"/>
      <c r="SZG188" s="1135"/>
      <c r="SZH188" s="1135"/>
      <c r="SZI188" s="1135"/>
      <c r="SZJ188" s="1135"/>
      <c r="SZK188" s="1135"/>
      <c r="SZL188" s="1135"/>
      <c r="SZM188" s="1135"/>
      <c r="SZN188" s="1135"/>
      <c r="SZO188" s="1135"/>
      <c r="SZP188" s="1135"/>
      <c r="SZQ188" s="1135"/>
      <c r="SZR188" s="1135"/>
      <c r="SZS188" s="1135"/>
      <c r="SZT188" s="1135"/>
      <c r="SZU188" s="1135"/>
      <c r="SZV188" s="1135"/>
      <c r="SZW188" s="1135"/>
      <c r="SZX188" s="1135"/>
      <c r="SZY188" s="1135"/>
      <c r="SZZ188" s="1135"/>
      <c r="TAA188" s="1135"/>
      <c r="TAB188" s="1135"/>
      <c r="TAC188" s="1135"/>
      <c r="TAD188" s="1135"/>
      <c r="TAE188" s="1135"/>
      <c r="TAF188" s="1135"/>
      <c r="TAG188" s="1135"/>
      <c r="TAH188" s="1135"/>
      <c r="TAI188" s="1135"/>
      <c r="TAJ188" s="1135"/>
      <c r="TAK188" s="1135"/>
      <c r="TAL188" s="1135"/>
      <c r="TAM188" s="1135"/>
      <c r="TAN188" s="1135"/>
      <c r="TAO188" s="1135"/>
      <c r="TAP188" s="1135"/>
      <c r="TAQ188" s="1135"/>
      <c r="TAR188" s="1135"/>
      <c r="TAS188" s="1135"/>
      <c r="TAT188" s="1135"/>
      <c r="TAU188" s="1135"/>
      <c r="TAV188" s="1135"/>
      <c r="TAW188" s="1135"/>
      <c r="TAX188" s="1135"/>
      <c r="TAY188" s="1135"/>
      <c r="TAZ188" s="1135"/>
      <c r="TBA188" s="1135"/>
      <c r="TBB188" s="1135"/>
      <c r="TBC188" s="1135"/>
      <c r="TBD188" s="1135"/>
      <c r="TBE188" s="1135"/>
      <c r="TBF188" s="1135"/>
      <c r="TBG188" s="1135"/>
      <c r="TBH188" s="1135"/>
      <c r="TBI188" s="1135"/>
      <c r="TBJ188" s="1135"/>
      <c r="TBK188" s="1135"/>
      <c r="TBL188" s="1135"/>
      <c r="TBM188" s="1135"/>
      <c r="TBN188" s="1135"/>
      <c r="TBO188" s="1135"/>
      <c r="TBP188" s="1135"/>
      <c r="TBQ188" s="1135"/>
      <c r="TBR188" s="1135"/>
      <c r="TBS188" s="1135"/>
      <c r="TBT188" s="1135"/>
      <c r="TBU188" s="1135"/>
      <c r="TBV188" s="1135"/>
      <c r="TBW188" s="1135"/>
      <c r="TBX188" s="1135"/>
      <c r="TBY188" s="1135"/>
      <c r="TBZ188" s="1135"/>
      <c r="TCA188" s="1135"/>
      <c r="TCB188" s="1135"/>
      <c r="TCC188" s="1135"/>
      <c r="TCD188" s="1135"/>
      <c r="TCE188" s="1135"/>
      <c r="TCF188" s="1135"/>
      <c r="TCG188" s="1135"/>
      <c r="TCH188" s="1135"/>
      <c r="TCI188" s="1135"/>
      <c r="TCJ188" s="1135"/>
      <c r="TCK188" s="1135"/>
      <c r="TCL188" s="1135"/>
      <c r="TCM188" s="1135"/>
      <c r="TCN188" s="1135"/>
      <c r="TCO188" s="1135"/>
      <c r="TCP188" s="1135"/>
      <c r="TCQ188" s="1135"/>
      <c r="TCR188" s="1135"/>
      <c r="TCS188" s="1135"/>
      <c r="TCT188" s="1135"/>
      <c r="TCU188" s="1135"/>
      <c r="TCV188" s="1135"/>
      <c r="TCW188" s="1135"/>
      <c r="TCX188" s="1135"/>
      <c r="TCY188" s="1135"/>
      <c r="TCZ188" s="1135"/>
      <c r="TDA188" s="1135"/>
      <c r="TDB188" s="1135"/>
      <c r="TDC188" s="1135"/>
      <c r="TDD188" s="1135"/>
      <c r="TDE188" s="1135"/>
      <c r="TDF188" s="1135"/>
      <c r="TDG188" s="1135"/>
      <c r="TDH188" s="1135"/>
      <c r="TDI188" s="1135"/>
      <c r="TDJ188" s="1135"/>
      <c r="TDK188" s="1135"/>
      <c r="TDL188" s="1135"/>
      <c r="TDM188" s="1135"/>
      <c r="TDN188" s="1135"/>
      <c r="TDO188" s="1135"/>
      <c r="TDP188" s="1135"/>
      <c r="TDQ188" s="1135"/>
      <c r="TDR188" s="1135"/>
      <c r="TDS188" s="1135"/>
      <c r="TDT188" s="1135"/>
      <c r="TDU188" s="1135"/>
      <c r="TDV188" s="1135"/>
      <c r="TDW188" s="1135"/>
      <c r="TDX188" s="1135"/>
      <c r="TDY188" s="1135"/>
      <c r="TDZ188" s="1135"/>
      <c r="TEA188" s="1135"/>
      <c r="TEB188" s="1135"/>
      <c r="TEC188" s="1135"/>
      <c r="TED188" s="1135"/>
      <c r="TEE188" s="1135"/>
      <c r="TEF188" s="1135"/>
      <c r="TEG188" s="1135"/>
      <c r="TEH188" s="1135"/>
      <c r="TEI188" s="1135"/>
      <c r="TEJ188" s="1135"/>
      <c r="TEK188" s="1135"/>
      <c r="TEL188" s="1135"/>
      <c r="TEM188" s="1135"/>
      <c r="TEN188" s="1135"/>
      <c r="TEO188" s="1135"/>
      <c r="TEP188" s="1135"/>
      <c r="TEQ188" s="1135"/>
      <c r="TER188" s="1135"/>
      <c r="TES188" s="1135"/>
      <c r="TET188" s="1135"/>
      <c r="TEU188" s="1135"/>
      <c r="TEV188" s="1135"/>
      <c r="TEW188" s="1135"/>
      <c r="TEX188" s="1135"/>
      <c r="TEY188" s="1135"/>
      <c r="TEZ188" s="1135"/>
      <c r="TFA188" s="1135"/>
      <c r="TFB188" s="1135"/>
      <c r="TFC188" s="1135"/>
      <c r="TFD188" s="1135"/>
      <c r="TFE188" s="1135"/>
      <c r="TFF188" s="1135"/>
      <c r="TFG188" s="1135"/>
      <c r="TFH188" s="1135"/>
      <c r="TFI188" s="1135"/>
      <c r="TFJ188" s="1135"/>
      <c r="TFK188" s="1135"/>
      <c r="TFL188" s="1135"/>
      <c r="TFM188" s="1135"/>
      <c r="TFN188" s="1135"/>
      <c r="TFO188" s="1135"/>
      <c r="TFP188" s="1135"/>
      <c r="TFQ188" s="1135"/>
      <c r="TFR188" s="1135"/>
      <c r="TFS188" s="1135"/>
      <c r="TFT188" s="1135"/>
      <c r="TFU188" s="1135"/>
      <c r="TFV188" s="1135"/>
      <c r="TFW188" s="1135"/>
      <c r="TFX188" s="1135"/>
      <c r="TFY188" s="1135"/>
      <c r="TFZ188" s="1135"/>
      <c r="TGA188" s="1135"/>
      <c r="TGB188" s="1135"/>
      <c r="TGC188" s="1135"/>
      <c r="TGD188" s="1135"/>
      <c r="TGE188" s="1135"/>
      <c r="TGF188" s="1135"/>
      <c r="TGG188" s="1135"/>
      <c r="TGH188" s="1135"/>
      <c r="TGI188" s="1135"/>
      <c r="TGJ188" s="1135"/>
      <c r="TGK188" s="1135"/>
      <c r="TGL188" s="1135"/>
      <c r="TGM188" s="1135"/>
      <c r="TGN188" s="1135"/>
      <c r="TGO188" s="1135"/>
      <c r="TGP188" s="1135"/>
      <c r="TGQ188" s="1135"/>
      <c r="TGR188" s="1135"/>
      <c r="TGS188" s="1135"/>
      <c r="TGT188" s="1135"/>
      <c r="TGU188" s="1135"/>
      <c r="TGV188" s="1135"/>
      <c r="TGW188" s="1135"/>
      <c r="TGX188" s="1135"/>
      <c r="TGY188" s="1135"/>
      <c r="TGZ188" s="1135"/>
      <c r="THA188" s="1135"/>
      <c r="THB188" s="1135"/>
      <c r="THC188" s="1135"/>
      <c r="THD188" s="1135"/>
      <c r="THE188" s="1135"/>
      <c r="THF188" s="1135"/>
      <c r="THG188" s="1135"/>
      <c r="THH188" s="1135"/>
      <c r="THI188" s="1135"/>
      <c r="THJ188" s="1135"/>
      <c r="THK188" s="1135"/>
      <c r="THL188" s="1135"/>
      <c r="THM188" s="1135"/>
      <c r="THN188" s="1135"/>
      <c r="THO188" s="1135"/>
      <c r="THP188" s="1135"/>
      <c r="THQ188" s="1135"/>
      <c r="THR188" s="1135"/>
      <c r="THS188" s="1135"/>
      <c r="THT188" s="1135"/>
      <c r="THU188" s="1135"/>
      <c r="THV188" s="1135"/>
      <c r="THW188" s="1135"/>
      <c r="THX188" s="1135"/>
      <c r="THY188" s="1135"/>
      <c r="THZ188" s="1135"/>
      <c r="TIA188" s="1135"/>
      <c r="TIB188" s="1135"/>
      <c r="TIC188" s="1135"/>
      <c r="TID188" s="1135"/>
      <c r="TIE188" s="1135"/>
      <c r="TIF188" s="1135"/>
      <c r="TIG188" s="1135"/>
      <c r="TIH188" s="1135"/>
      <c r="TII188" s="1135"/>
      <c r="TIJ188" s="1135"/>
      <c r="TIK188" s="1135"/>
      <c r="TIL188" s="1135"/>
      <c r="TIM188" s="1135"/>
      <c r="TIN188" s="1135"/>
      <c r="TIO188" s="1135"/>
      <c r="TIP188" s="1135"/>
      <c r="TIQ188" s="1135"/>
      <c r="TIR188" s="1135"/>
      <c r="TIS188" s="1135"/>
      <c r="TIT188" s="1135"/>
      <c r="TIU188" s="1135"/>
      <c r="TIV188" s="1135"/>
      <c r="TIW188" s="1135"/>
      <c r="TIX188" s="1135"/>
      <c r="TIY188" s="1135"/>
      <c r="TIZ188" s="1135"/>
      <c r="TJA188" s="1135"/>
      <c r="TJB188" s="1135"/>
      <c r="TJC188" s="1135"/>
      <c r="TJD188" s="1135"/>
      <c r="TJE188" s="1135"/>
      <c r="TJF188" s="1135"/>
      <c r="TJG188" s="1135"/>
      <c r="TJH188" s="1135"/>
      <c r="TJI188" s="1135"/>
      <c r="TJJ188" s="1135"/>
      <c r="TJK188" s="1135"/>
      <c r="TJL188" s="1135"/>
      <c r="TJM188" s="1135"/>
      <c r="TJN188" s="1135"/>
      <c r="TJO188" s="1135"/>
      <c r="TJP188" s="1135"/>
      <c r="TJQ188" s="1135"/>
      <c r="TJR188" s="1135"/>
      <c r="TJS188" s="1135"/>
      <c r="TJT188" s="1135"/>
      <c r="TJU188" s="1135"/>
      <c r="TJV188" s="1135"/>
      <c r="TJW188" s="1135"/>
      <c r="TJX188" s="1135"/>
      <c r="TJY188" s="1135"/>
      <c r="TJZ188" s="1135"/>
      <c r="TKA188" s="1135"/>
      <c r="TKB188" s="1135"/>
      <c r="TKC188" s="1135"/>
      <c r="TKD188" s="1135"/>
      <c r="TKE188" s="1135"/>
      <c r="TKF188" s="1135"/>
      <c r="TKG188" s="1135"/>
      <c r="TKH188" s="1135"/>
      <c r="TKI188" s="1135"/>
      <c r="TKJ188" s="1135"/>
      <c r="TKK188" s="1135"/>
      <c r="TKL188" s="1135"/>
      <c r="TKM188" s="1135"/>
      <c r="TKN188" s="1135"/>
      <c r="TKO188" s="1135"/>
      <c r="TKP188" s="1135"/>
      <c r="TKQ188" s="1135"/>
      <c r="TKR188" s="1135"/>
      <c r="TKS188" s="1135"/>
      <c r="TKT188" s="1135"/>
      <c r="TKU188" s="1135"/>
      <c r="TKV188" s="1135"/>
      <c r="TKW188" s="1135"/>
      <c r="TKX188" s="1135"/>
      <c r="TKY188" s="1135"/>
      <c r="TKZ188" s="1135"/>
      <c r="TLA188" s="1135"/>
      <c r="TLB188" s="1135"/>
      <c r="TLC188" s="1135"/>
      <c r="TLD188" s="1135"/>
      <c r="TLE188" s="1135"/>
      <c r="TLF188" s="1135"/>
      <c r="TLG188" s="1135"/>
      <c r="TLH188" s="1135"/>
      <c r="TLI188" s="1135"/>
      <c r="TLJ188" s="1135"/>
      <c r="TLK188" s="1135"/>
      <c r="TLL188" s="1135"/>
      <c r="TLM188" s="1135"/>
      <c r="TLN188" s="1135"/>
      <c r="TLO188" s="1135"/>
      <c r="TLP188" s="1135"/>
      <c r="TLQ188" s="1135"/>
      <c r="TLR188" s="1135"/>
      <c r="TLS188" s="1135"/>
      <c r="TLT188" s="1135"/>
      <c r="TLU188" s="1135"/>
      <c r="TLV188" s="1135"/>
      <c r="TLW188" s="1135"/>
      <c r="TLX188" s="1135"/>
      <c r="TLY188" s="1135"/>
      <c r="TLZ188" s="1135"/>
      <c r="TMA188" s="1135"/>
      <c r="TMB188" s="1135"/>
      <c r="TMC188" s="1135"/>
      <c r="TMD188" s="1135"/>
      <c r="TME188" s="1135"/>
      <c r="TMF188" s="1135"/>
      <c r="TMG188" s="1135"/>
      <c r="TMH188" s="1135"/>
      <c r="TMI188" s="1135"/>
      <c r="TMJ188" s="1135"/>
      <c r="TMK188" s="1135"/>
      <c r="TML188" s="1135"/>
      <c r="TMM188" s="1135"/>
      <c r="TMN188" s="1135"/>
      <c r="TMO188" s="1135"/>
      <c r="TMP188" s="1135"/>
      <c r="TMQ188" s="1135"/>
      <c r="TMR188" s="1135"/>
      <c r="TMS188" s="1135"/>
      <c r="TMT188" s="1135"/>
      <c r="TMU188" s="1135"/>
      <c r="TMV188" s="1135"/>
      <c r="TMW188" s="1135"/>
      <c r="TMX188" s="1135"/>
      <c r="TMY188" s="1135"/>
      <c r="TMZ188" s="1135"/>
      <c r="TNA188" s="1135"/>
      <c r="TNB188" s="1135"/>
      <c r="TNC188" s="1135"/>
      <c r="TND188" s="1135"/>
      <c r="TNE188" s="1135"/>
      <c r="TNF188" s="1135"/>
      <c r="TNG188" s="1135"/>
      <c r="TNH188" s="1135"/>
      <c r="TNI188" s="1135"/>
      <c r="TNJ188" s="1135"/>
      <c r="TNK188" s="1135"/>
      <c r="TNL188" s="1135"/>
      <c r="TNM188" s="1135"/>
      <c r="TNN188" s="1135"/>
      <c r="TNO188" s="1135"/>
      <c r="TNP188" s="1135"/>
      <c r="TNQ188" s="1135"/>
      <c r="TNR188" s="1135"/>
      <c r="TNS188" s="1135"/>
      <c r="TNT188" s="1135"/>
      <c r="TNU188" s="1135"/>
      <c r="TNV188" s="1135"/>
      <c r="TNW188" s="1135"/>
      <c r="TNX188" s="1135"/>
      <c r="TNY188" s="1135"/>
      <c r="TNZ188" s="1135"/>
      <c r="TOA188" s="1135"/>
      <c r="TOB188" s="1135"/>
      <c r="TOC188" s="1135"/>
      <c r="TOD188" s="1135"/>
      <c r="TOE188" s="1135"/>
      <c r="TOF188" s="1135"/>
      <c r="TOG188" s="1135"/>
      <c r="TOH188" s="1135"/>
      <c r="TOI188" s="1135"/>
      <c r="TOJ188" s="1135"/>
      <c r="TOK188" s="1135"/>
      <c r="TOL188" s="1135"/>
      <c r="TOM188" s="1135"/>
      <c r="TON188" s="1135"/>
      <c r="TOO188" s="1135"/>
      <c r="TOP188" s="1135"/>
      <c r="TOQ188" s="1135"/>
      <c r="TOR188" s="1135"/>
      <c r="TOS188" s="1135"/>
      <c r="TOT188" s="1135"/>
      <c r="TOU188" s="1135"/>
      <c r="TOV188" s="1135"/>
      <c r="TOW188" s="1135"/>
      <c r="TOX188" s="1135"/>
      <c r="TOY188" s="1135"/>
      <c r="TOZ188" s="1135"/>
      <c r="TPA188" s="1135"/>
      <c r="TPB188" s="1135"/>
      <c r="TPC188" s="1135"/>
      <c r="TPD188" s="1135"/>
      <c r="TPE188" s="1135"/>
      <c r="TPF188" s="1135"/>
      <c r="TPG188" s="1135"/>
      <c r="TPH188" s="1135"/>
      <c r="TPI188" s="1135"/>
      <c r="TPJ188" s="1135"/>
      <c r="TPK188" s="1135"/>
      <c r="TPL188" s="1135"/>
      <c r="TPM188" s="1135"/>
      <c r="TPN188" s="1135"/>
      <c r="TPO188" s="1135"/>
      <c r="TPP188" s="1135"/>
      <c r="TPQ188" s="1135"/>
      <c r="TPR188" s="1135"/>
      <c r="TPS188" s="1135"/>
      <c r="TPT188" s="1135"/>
      <c r="TPU188" s="1135"/>
      <c r="TPV188" s="1135"/>
      <c r="TPW188" s="1135"/>
      <c r="TPX188" s="1135"/>
      <c r="TPY188" s="1135"/>
      <c r="TPZ188" s="1135"/>
      <c r="TQA188" s="1135"/>
      <c r="TQB188" s="1135"/>
      <c r="TQC188" s="1135"/>
      <c r="TQD188" s="1135"/>
      <c r="TQE188" s="1135"/>
      <c r="TQF188" s="1135"/>
      <c r="TQG188" s="1135"/>
      <c r="TQH188" s="1135"/>
      <c r="TQI188" s="1135"/>
      <c r="TQJ188" s="1135"/>
      <c r="TQK188" s="1135"/>
      <c r="TQL188" s="1135"/>
      <c r="TQM188" s="1135"/>
      <c r="TQN188" s="1135"/>
      <c r="TQO188" s="1135"/>
      <c r="TQP188" s="1135"/>
      <c r="TQQ188" s="1135"/>
      <c r="TQR188" s="1135"/>
      <c r="TQS188" s="1135"/>
      <c r="TQT188" s="1135"/>
      <c r="TQU188" s="1135"/>
      <c r="TQV188" s="1135"/>
      <c r="TQW188" s="1135"/>
      <c r="TQX188" s="1135"/>
      <c r="TQY188" s="1135"/>
      <c r="TQZ188" s="1135"/>
      <c r="TRA188" s="1135"/>
      <c r="TRB188" s="1135"/>
      <c r="TRC188" s="1135"/>
      <c r="TRD188" s="1135"/>
      <c r="TRE188" s="1135"/>
      <c r="TRF188" s="1135"/>
      <c r="TRG188" s="1135"/>
      <c r="TRH188" s="1135"/>
      <c r="TRI188" s="1135"/>
      <c r="TRJ188" s="1135"/>
      <c r="TRK188" s="1135"/>
      <c r="TRL188" s="1135"/>
      <c r="TRM188" s="1135"/>
      <c r="TRN188" s="1135"/>
      <c r="TRO188" s="1135"/>
      <c r="TRP188" s="1135"/>
      <c r="TRQ188" s="1135"/>
      <c r="TRR188" s="1135"/>
      <c r="TRS188" s="1135"/>
      <c r="TRT188" s="1135"/>
      <c r="TRU188" s="1135"/>
      <c r="TRV188" s="1135"/>
      <c r="TRW188" s="1135"/>
      <c r="TRX188" s="1135"/>
      <c r="TRY188" s="1135"/>
      <c r="TRZ188" s="1135"/>
      <c r="TSA188" s="1135"/>
      <c r="TSB188" s="1135"/>
      <c r="TSC188" s="1135"/>
      <c r="TSD188" s="1135"/>
      <c r="TSE188" s="1135"/>
      <c r="TSF188" s="1135"/>
      <c r="TSG188" s="1135"/>
      <c r="TSH188" s="1135"/>
      <c r="TSI188" s="1135"/>
      <c r="TSJ188" s="1135"/>
      <c r="TSK188" s="1135"/>
      <c r="TSL188" s="1135"/>
      <c r="TSM188" s="1135"/>
      <c r="TSN188" s="1135"/>
      <c r="TSO188" s="1135"/>
      <c r="TSP188" s="1135"/>
      <c r="TSQ188" s="1135"/>
      <c r="TSR188" s="1135"/>
      <c r="TSS188" s="1135"/>
      <c r="TST188" s="1135"/>
      <c r="TSU188" s="1135"/>
      <c r="TSV188" s="1135"/>
      <c r="TSW188" s="1135"/>
      <c r="TSX188" s="1135"/>
      <c r="TSY188" s="1135"/>
      <c r="TSZ188" s="1135"/>
      <c r="TTA188" s="1135"/>
      <c r="TTB188" s="1135"/>
      <c r="TTC188" s="1135"/>
      <c r="TTD188" s="1135"/>
      <c r="TTE188" s="1135"/>
      <c r="TTF188" s="1135"/>
      <c r="TTG188" s="1135"/>
      <c r="TTH188" s="1135"/>
      <c r="TTI188" s="1135"/>
      <c r="TTJ188" s="1135"/>
      <c r="TTK188" s="1135"/>
      <c r="TTL188" s="1135"/>
      <c r="TTM188" s="1135"/>
      <c r="TTN188" s="1135"/>
      <c r="TTO188" s="1135"/>
      <c r="TTP188" s="1135"/>
      <c r="TTQ188" s="1135"/>
      <c r="TTR188" s="1135"/>
      <c r="TTS188" s="1135"/>
      <c r="TTT188" s="1135"/>
      <c r="TTU188" s="1135"/>
      <c r="TTV188" s="1135"/>
      <c r="TTW188" s="1135"/>
      <c r="TTX188" s="1135"/>
      <c r="TTY188" s="1135"/>
      <c r="TTZ188" s="1135"/>
      <c r="TUA188" s="1135"/>
      <c r="TUB188" s="1135"/>
      <c r="TUC188" s="1135"/>
      <c r="TUD188" s="1135"/>
      <c r="TUE188" s="1135"/>
      <c r="TUF188" s="1135"/>
      <c r="TUG188" s="1135"/>
      <c r="TUH188" s="1135"/>
      <c r="TUI188" s="1135"/>
      <c r="TUJ188" s="1135"/>
      <c r="TUK188" s="1135"/>
      <c r="TUL188" s="1135"/>
      <c r="TUM188" s="1135"/>
      <c r="TUN188" s="1135"/>
      <c r="TUO188" s="1135"/>
      <c r="TUP188" s="1135"/>
      <c r="TUQ188" s="1135"/>
      <c r="TUR188" s="1135"/>
      <c r="TUS188" s="1135"/>
      <c r="TUT188" s="1135"/>
      <c r="TUU188" s="1135"/>
      <c r="TUV188" s="1135"/>
      <c r="TUW188" s="1135"/>
      <c r="TUX188" s="1135"/>
      <c r="TUY188" s="1135"/>
      <c r="TUZ188" s="1135"/>
      <c r="TVA188" s="1135"/>
      <c r="TVB188" s="1135"/>
      <c r="TVC188" s="1135"/>
      <c r="TVD188" s="1135"/>
      <c r="TVE188" s="1135"/>
      <c r="TVF188" s="1135"/>
      <c r="TVG188" s="1135"/>
      <c r="TVH188" s="1135"/>
      <c r="TVI188" s="1135"/>
      <c r="TVJ188" s="1135"/>
      <c r="TVK188" s="1135"/>
      <c r="TVL188" s="1135"/>
      <c r="TVM188" s="1135"/>
      <c r="TVN188" s="1135"/>
      <c r="TVO188" s="1135"/>
      <c r="TVP188" s="1135"/>
      <c r="TVQ188" s="1135"/>
      <c r="TVR188" s="1135"/>
      <c r="TVS188" s="1135"/>
      <c r="TVT188" s="1135"/>
      <c r="TVU188" s="1135"/>
      <c r="TVV188" s="1135"/>
      <c r="TVW188" s="1135"/>
      <c r="TVX188" s="1135"/>
      <c r="TVY188" s="1135"/>
      <c r="TVZ188" s="1135"/>
      <c r="TWA188" s="1135"/>
      <c r="TWB188" s="1135"/>
      <c r="TWC188" s="1135"/>
      <c r="TWD188" s="1135"/>
      <c r="TWE188" s="1135"/>
      <c r="TWF188" s="1135"/>
      <c r="TWG188" s="1135"/>
      <c r="TWH188" s="1135"/>
      <c r="TWI188" s="1135"/>
      <c r="TWJ188" s="1135"/>
      <c r="TWK188" s="1135"/>
      <c r="TWL188" s="1135"/>
      <c r="TWM188" s="1135"/>
      <c r="TWN188" s="1135"/>
      <c r="TWO188" s="1135"/>
      <c r="TWP188" s="1135"/>
      <c r="TWQ188" s="1135"/>
      <c r="TWR188" s="1135"/>
      <c r="TWS188" s="1135"/>
      <c r="TWT188" s="1135"/>
      <c r="TWU188" s="1135"/>
      <c r="TWV188" s="1135"/>
      <c r="TWW188" s="1135"/>
      <c r="TWX188" s="1135"/>
      <c r="TWY188" s="1135"/>
      <c r="TWZ188" s="1135"/>
      <c r="TXA188" s="1135"/>
      <c r="TXB188" s="1135"/>
      <c r="TXC188" s="1135"/>
      <c r="TXD188" s="1135"/>
      <c r="TXE188" s="1135"/>
      <c r="TXF188" s="1135"/>
      <c r="TXG188" s="1135"/>
      <c r="TXH188" s="1135"/>
      <c r="TXI188" s="1135"/>
      <c r="TXJ188" s="1135"/>
      <c r="TXK188" s="1135"/>
      <c r="TXL188" s="1135"/>
      <c r="TXM188" s="1135"/>
      <c r="TXN188" s="1135"/>
      <c r="TXO188" s="1135"/>
      <c r="TXP188" s="1135"/>
      <c r="TXQ188" s="1135"/>
      <c r="TXR188" s="1135"/>
      <c r="TXS188" s="1135"/>
      <c r="TXT188" s="1135"/>
      <c r="TXU188" s="1135"/>
      <c r="TXV188" s="1135"/>
      <c r="TXW188" s="1135"/>
      <c r="TXX188" s="1135"/>
      <c r="TXY188" s="1135"/>
      <c r="TXZ188" s="1135"/>
      <c r="TYA188" s="1135"/>
      <c r="TYB188" s="1135"/>
      <c r="TYC188" s="1135"/>
      <c r="TYD188" s="1135"/>
      <c r="TYE188" s="1135"/>
      <c r="TYF188" s="1135"/>
      <c r="TYG188" s="1135"/>
      <c r="TYH188" s="1135"/>
      <c r="TYI188" s="1135"/>
      <c r="TYJ188" s="1135"/>
      <c r="TYK188" s="1135"/>
      <c r="TYL188" s="1135"/>
      <c r="TYM188" s="1135"/>
      <c r="TYN188" s="1135"/>
      <c r="TYO188" s="1135"/>
      <c r="TYP188" s="1135"/>
      <c r="TYQ188" s="1135"/>
      <c r="TYR188" s="1135"/>
      <c r="TYS188" s="1135"/>
      <c r="TYT188" s="1135"/>
      <c r="TYU188" s="1135"/>
      <c r="TYV188" s="1135"/>
      <c r="TYW188" s="1135"/>
      <c r="TYX188" s="1135"/>
      <c r="TYY188" s="1135"/>
      <c r="TYZ188" s="1135"/>
      <c r="TZA188" s="1135"/>
      <c r="TZB188" s="1135"/>
      <c r="TZC188" s="1135"/>
      <c r="TZD188" s="1135"/>
      <c r="TZE188" s="1135"/>
      <c r="TZF188" s="1135"/>
      <c r="TZG188" s="1135"/>
      <c r="TZH188" s="1135"/>
      <c r="TZI188" s="1135"/>
      <c r="TZJ188" s="1135"/>
      <c r="TZK188" s="1135"/>
      <c r="TZL188" s="1135"/>
      <c r="TZM188" s="1135"/>
      <c r="TZN188" s="1135"/>
      <c r="TZO188" s="1135"/>
      <c r="TZP188" s="1135"/>
      <c r="TZQ188" s="1135"/>
      <c r="TZR188" s="1135"/>
      <c r="TZS188" s="1135"/>
      <c r="TZT188" s="1135"/>
      <c r="TZU188" s="1135"/>
      <c r="TZV188" s="1135"/>
      <c r="TZW188" s="1135"/>
      <c r="TZX188" s="1135"/>
      <c r="TZY188" s="1135"/>
      <c r="TZZ188" s="1135"/>
      <c r="UAA188" s="1135"/>
      <c r="UAB188" s="1135"/>
      <c r="UAC188" s="1135"/>
      <c r="UAD188" s="1135"/>
      <c r="UAE188" s="1135"/>
      <c r="UAF188" s="1135"/>
      <c r="UAG188" s="1135"/>
      <c r="UAH188" s="1135"/>
      <c r="UAI188" s="1135"/>
      <c r="UAJ188" s="1135"/>
      <c r="UAK188" s="1135"/>
      <c r="UAL188" s="1135"/>
      <c r="UAM188" s="1135"/>
      <c r="UAN188" s="1135"/>
      <c r="UAO188" s="1135"/>
      <c r="UAP188" s="1135"/>
      <c r="UAQ188" s="1135"/>
      <c r="UAR188" s="1135"/>
      <c r="UAS188" s="1135"/>
      <c r="UAT188" s="1135"/>
      <c r="UAU188" s="1135"/>
      <c r="UAV188" s="1135"/>
      <c r="UAW188" s="1135"/>
      <c r="UAX188" s="1135"/>
      <c r="UAY188" s="1135"/>
      <c r="UAZ188" s="1135"/>
      <c r="UBA188" s="1135"/>
      <c r="UBB188" s="1135"/>
      <c r="UBC188" s="1135"/>
      <c r="UBD188" s="1135"/>
      <c r="UBE188" s="1135"/>
      <c r="UBF188" s="1135"/>
      <c r="UBG188" s="1135"/>
      <c r="UBH188" s="1135"/>
      <c r="UBI188" s="1135"/>
      <c r="UBJ188" s="1135"/>
      <c r="UBK188" s="1135"/>
      <c r="UBL188" s="1135"/>
      <c r="UBM188" s="1135"/>
      <c r="UBN188" s="1135"/>
      <c r="UBO188" s="1135"/>
      <c r="UBP188" s="1135"/>
      <c r="UBQ188" s="1135"/>
      <c r="UBR188" s="1135"/>
      <c r="UBS188" s="1135"/>
      <c r="UBT188" s="1135"/>
      <c r="UBU188" s="1135"/>
      <c r="UBV188" s="1135"/>
      <c r="UBW188" s="1135"/>
      <c r="UBX188" s="1135"/>
      <c r="UBY188" s="1135"/>
      <c r="UBZ188" s="1135"/>
      <c r="UCA188" s="1135"/>
      <c r="UCB188" s="1135"/>
      <c r="UCC188" s="1135"/>
      <c r="UCD188" s="1135"/>
      <c r="UCE188" s="1135"/>
      <c r="UCF188" s="1135"/>
      <c r="UCG188" s="1135"/>
      <c r="UCH188" s="1135"/>
      <c r="UCI188" s="1135"/>
      <c r="UCJ188" s="1135"/>
      <c r="UCK188" s="1135"/>
      <c r="UCL188" s="1135"/>
      <c r="UCM188" s="1135"/>
      <c r="UCN188" s="1135"/>
      <c r="UCO188" s="1135"/>
      <c r="UCP188" s="1135"/>
      <c r="UCQ188" s="1135"/>
      <c r="UCR188" s="1135"/>
      <c r="UCS188" s="1135"/>
      <c r="UCT188" s="1135"/>
      <c r="UCU188" s="1135"/>
      <c r="UCV188" s="1135"/>
      <c r="UCW188" s="1135"/>
      <c r="UCX188" s="1135"/>
      <c r="UCY188" s="1135"/>
      <c r="UCZ188" s="1135"/>
      <c r="UDA188" s="1135"/>
      <c r="UDB188" s="1135"/>
      <c r="UDC188" s="1135"/>
      <c r="UDD188" s="1135"/>
      <c r="UDE188" s="1135"/>
      <c r="UDF188" s="1135"/>
      <c r="UDG188" s="1135"/>
      <c r="UDH188" s="1135"/>
      <c r="UDI188" s="1135"/>
      <c r="UDJ188" s="1135"/>
      <c r="UDK188" s="1135"/>
      <c r="UDL188" s="1135"/>
      <c r="UDM188" s="1135"/>
      <c r="UDN188" s="1135"/>
      <c r="UDO188" s="1135"/>
      <c r="UDP188" s="1135"/>
      <c r="UDQ188" s="1135"/>
      <c r="UDR188" s="1135"/>
      <c r="UDS188" s="1135"/>
      <c r="UDT188" s="1135"/>
      <c r="UDU188" s="1135"/>
      <c r="UDV188" s="1135"/>
      <c r="UDW188" s="1135"/>
      <c r="UDX188" s="1135"/>
      <c r="UDY188" s="1135"/>
      <c r="UDZ188" s="1135"/>
      <c r="UEA188" s="1135"/>
      <c r="UEB188" s="1135"/>
      <c r="UEC188" s="1135"/>
      <c r="UED188" s="1135"/>
      <c r="UEE188" s="1135"/>
      <c r="UEF188" s="1135"/>
      <c r="UEG188" s="1135"/>
      <c r="UEH188" s="1135"/>
      <c r="UEI188" s="1135"/>
      <c r="UEJ188" s="1135"/>
      <c r="UEK188" s="1135"/>
      <c r="UEL188" s="1135"/>
      <c r="UEM188" s="1135"/>
      <c r="UEN188" s="1135"/>
      <c r="UEO188" s="1135"/>
      <c r="UEP188" s="1135"/>
      <c r="UEQ188" s="1135"/>
      <c r="UER188" s="1135"/>
      <c r="UES188" s="1135"/>
      <c r="UET188" s="1135"/>
      <c r="UEU188" s="1135"/>
      <c r="UEV188" s="1135"/>
      <c r="UEW188" s="1135"/>
      <c r="UEX188" s="1135"/>
      <c r="UEY188" s="1135"/>
      <c r="UEZ188" s="1135"/>
      <c r="UFA188" s="1135"/>
      <c r="UFB188" s="1135"/>
      <c r="UFC188" s="1135"/>
      <c r="UFD188" s="1135"/>
      <c r="UFE188" s="1135"/>
      <c r="UFF188" s="1135"/>
      <c r="UFG188" s="1135"/>
      <c r="UFH188" s="1135"/>
      <c r="UFI188" s="1135"/>
      <c r="UFJ188" s="1135"/>
      <c r="UFK188" s="1135"/>
      <c r="UFL188" s="1135"/>
      <c r="UFM188" s="1135"/>
      <c r="UFN188" s="1135"/>
      <c r="UFO188" s="1135"/>
      <c r="UFP188" s="1135"/>
      <c r="UFQ188" s="1135"/>
      <c r="UFR188" s="1135"/>
      <c r="UFS188" s="1135"/>
      <c r="UFT188" s="1135"/>
      <c r="UFU188" s="1135"/>
      <c r="UFV188" s="1135"/>
      <c r="UFW188" s="1135"/>
      <c r="UFX188" s="1135"/>
      <c r="UFY188" s="1135"/>
      <c r="UFZ188" s="1135"/>
      <c r="UGA188" s="1135"/>
      <c r="UGB188" s="1135"/>
      <c r="UGC188" s="1135"/>
      <c r="UGD188" s="1135"/>
      <c r="UGE188" s="1135"/>
      <c r="UGF188" s="1135"/>
      <c r="UGG188" s="1135"/>
      <c r="UGH188" s="1135"/>
      <c r="UGI188" s="1135"/>
      <c r="UGJ188" s="1135"/>
      <c r="UGK188" s="1135"/>
      <c r="UGL188" s="1135"/>
      <c r="UGM188" s="1135"/>
      <c r="UGN188" s="1135"/>
      <c r="UGO188" s="1135"/>
      <c r="UGP188" s="1135"/>
      <c r="UGQ188" s="1135"/>
      <c r="UGR188" s="1135"/>
      <c r="UGS188" s="1135"/>
      <c r="UGT188" s="1135"/>
      <c r="UGU188" s="1135"/>
      <c r="UGV188" s="1135"/>
      <c r="UGW188" s="1135"/>
      <c r="UGX188" s="1135"/>
      <c r="UGY188" s="1135"/>
      <c r="UGZ188" s="1135"/>
      <c r="UHA188" s="1135"/>
      <c r="UHB188" s="1135"/>
      <c r="UHC188" s="1135"/>
      <c r="UHD188" s="1135"/>
      <c r="UHE188" s="1135"/>
      <c r="UHF188" s="1135"/>
      <c r="UHG188" s="1135"/>
      <c r="UHH188" s="1135"/>
      <c r="UHI188" s="1135"/>
      <c r="UHJ188" s="1135"/>
      <c r="UHK188" s="1135"/>
      <c r="UHL188" s="1135"/>
      <c r="UHM188" s="1135"/>
      <c r="UHN188" s="1135"/>
      <c r="UHO188" s="1135"/>
      <c r="UHP188" s="1135"/>
      <c r="UHQ188" s="1135"/>
      <c r="UHR188" s="1135"/>
      <c r="UHS188" s="1135"/>
      <c r="UHT188" s="1135"/>
      <c r="UHU188" s="1135"/>
      <c r="UHV188" s="1135"/>
      <c r="UHW188" s="1135"/>
      <c r="UHX188" s="1135"/>
      <c r="UHY188" s="1135"/>
      <c r="UHZ188" s="1135"/>
      <c r="UIA188" s="1135"/>
      <c r="UIB188" s="1135"/>
      <c r="UIC188" s="1135"/>
      <c r="UID188" s="1135"/>
      <c r="UIE188" s="1135"/>
      <c r="UIF188" s="1135"/>
      <c r="UIG188" s="1135"/>
      <c r="UIH188" s="1135"/>
      <c r="UII188" s="1135"/>
      <c r="UIJ188" s="1135"/>
      <c r="UIK188" s="1135"/>
      <c r="UIL188" s="1135"/>
      <c r="UIM188" s="1135"/>
      <c r="UIN188" s="1135"/>
      <c r="UIO188" s="1135"/>
      <c r="UIP188" s="1135"/>
      <c r="UIQ188" s="1135"/>
      <c r="UIR188" s="1135"/>
      <c r="UIS188" s="1135"/>
      <c r="UIT188" s="1135"/>
      <c r="UIU188" s="1135"/>
      <c r="UIV188" s="1135"/>
      <c r="UIW188" s="1135"/>
      <c r="UIX188" s="1135"/>
      <c r="UIY188" s="1135"/>
      <c r="UIZ188" s="1135"/>
      <c r="UJA188" s="1135"/>
      <c r="UJB188" s="1135"/>
      <c r="UJC188" s="1135"/>
      <c r="UJD188" s="1135"/>
      <c r="UJE188" s="1135"/>
      <c r="UJF188" s="1135"/>
      <c r="UJG188" s="1135"/>
      <c r="UJH188" s="1135"/>
      <c r="UJI188" s="1135"/>
      <c r="UJJ188" s="1135"/>
      <c r="UJK188" s="1135"/>
      <c r="UJL188" s="1135"/>
      <c r="UJM188" s="1135"/>
      <c r="UJN188" s="1135"/>
      <c r="UJO188" s="1135"/>
      <c r="UJP188" s="1135"/>
      <c r="UJQ188" s="1135"/>
      <c r="UJR188" s="1135"/>
      <c r="UJS188" s="1135"/>
      <c r="UJT188" s="1135"/>
      <c r="UJU188" s="1135"/>
      <c r="UJV188" s="1135"/>
      <c r="UJW188" s="1135"/>
      <c r="UJX188" s="1135"/>
      <c r="UJY188" s="1135"/>
      <c r="UJZ188" s="1135"/>
      <c r="UKA188" s="1135"/>
      <c r="UKB188" s="1135"/>
      <c r="UKC188" s="1135"/>
      <c r="UKD188" s="1135"/>
      <c r="UKE188" s="1135"/>
      <c r="UKF188" s="1135"/>
      <c r="UKG188" s="1135"/>
      <c r="UKH188" s="1135"/>
      <c r="UKI188" s="1135"/>
      <c r="UKJ188" s="1135"/>
      <c r="UKK188" s="1135"/>
      <c r="UKL188" s="1135"/>
      <c r="UKM188" s="1135"/>
      <c r="UKN188" s="1135"/>
      <c r="UKO188" s="1135"/>
      <c r="UKP188" s="1135"/>
      <c r="UKQ188" s="1135"/>
      <c r="UKR188" s="1135"/>
      <c r="UKS188" s="1135"/>
      <c r="UKT188" s="1135"/>
      <c r="UKU188" s="1135"/>
      <c r="UKV188" s="1135"/>
      <c r="UKW188" s="1135"/>
      <c r="UKX188" s="1135"/>
      <c r="UKY188" s="1135"/>
      <c r="UKZ188" s="1135"/>
      <c r="ULA188" s="1135"/>
      <c r="ULB188" s="1135"/>
      <c r="ULC188" s="1135"/>
      <c r="ULD188" s="1135"/>
      <c r="ULE188" s="1135"/>
      <c r="ULF188" s="1135"/>
      <c r="ULG188" s="1135"/>
      <c r="ULH188" s="1135"/>
      <c r="ULI188" s="1135"/>
      <c r="ULJ188" s="1135"/>
      <c r="ULK188" s="1135"/>
      <c r="ULL188" s="1135"/>
      <c r="ULM188" s="1135"/>
      <c r="ULN188" s="1135"/>
      <c r="ULO188" s="1135"/>
      <c r="ULP188" s="1135"/>
      <c r="ULQ188" s="1135"/>
      <c r="ULR188" s="1135"/>
      <c r="ULS188" s="1135"/>
      <c r="ULT188" s="1135"/>
      <c r="ULU188" s="1135"/>
      <c r="ULV188" s="1135"/>
      <c r="ULW188" s="1135"/>
      <c r="ULX188" s="1135"/>
      <c r="ULY188" s="1135"/>
      <c r="ULZ188" s="1135"/>
      <c r="UMA188" s="1135"/>
      <c r="UMB188" s="1135"/>
      <c r="UMC188" s="1135"/>
      <c r="UMD188" s="1135"/>
      <c r="UME188" s="1135"/>
      <c r="UMF188" s="1135"/>
      <c r="UMG188" s="1135"/>
      <c r="UMH188" s="1135"/>
      <c r="UMI188" s="1135"/>
      <c r="UMJ188" s="1135"/>
      <c r="UMK188" s="1135"/>
      <c r="UML188" s="1135"/>
      <c r="UMM188" s="1135"/>
      <c r="UMN188" s="1135"/>
      <c r="UMO188" s="1135"/>
      <c r="UMP188" s="1135"/>
      <c r="UMQ188" s="1135"/>
      <c r="UMR188" s="1135"/>
      <c r="UMS188" s="1135"/>
      <c r="UMT188" s="1135"/>
      <c r="UMU188" s="1135"/>
      <c r="UMV188" s="1135"/>
      <c r="UMW188" s="1135"/>
      <c r="UMX188" s="1135"/>
      <c r="UMY188" s="1135"/>
      <c r="UMZ188" s="1135"/>
      <c r="UNA188" s="1135"/>
      <c r="UNB188" s="1135"/>
      <c r="UNC188" s="1135"/>
      <c r="UND188" s="1135"/>
      <c r="UNE188" s="1135"/>
      <c r="UNF188" s="1135"/>
      <c r="UNG188" s="1135"/>
      <c r="UNH188" s="1135"/>
      <c r="UNI188" s="1135"/>
      <c r="UNJ188" s="1135"/>
      <c r="UNK188" s="1135"/>
      <c r="UNL188" s="1135"/>
      <c r="UNM188" s="1135"/>
      <c r="UNN188" s="1135"/>
      <c r="UNO188" s="1135"/>
      <c r="UNP188" s="1135"/>
      <c r="UNQ188" s="1135"/>
      <c r="UNR188" s="1135"/>
      <c r="UNS188" s="1135"/>
      <c r="UNT188" s="1135"/>
      <c r="UNU188" s="1135"/>
      <c r="UNV188" s="1135"/>
      <c r="UNW188" s="1135"/>
      <c r="UNX188" s="1135"/>
      <c r="UNY188" s="1135"/>
      <c r="UNZ188" s="1135"/>
      <c r="UOA188" s="1135"/>
      <c r="UOB188" s="1135"/>
      <c r="UOC188" s="1135"/>
      <c r="UOD188" s="1135"/>
      <c r="UOE188" s="1135"/>
      <c r="UOF188" s="1135"/>
      <c r="UOG188" s="1135"/>
      <c r="UOH188" s="1135"/>
      <c r="UOI188" s="1135"/>
      <c r="UOJ188" s="1135"/>
      <c r="UOK188" s="1135"/>
      <c r="UOL188" s="1135"/>
      <c r="UOM188" s="1135"/>
      <c r="UON188" s="1135"/>
      <c r="UOO188" s="1135"/>
      <c r="UOP188" s="1135"/>
      <c r="UOQ188" s="1135"/>
      <c r="UOR188" s="1135"/>
      <c r="UOS188" s="1135"/>
      <c r="UOT188" s="1135"/>
      <c r="UOU188" s="1135"/>
      <c r="UOV188" s="1135"/>
      <c r="UOW188" s="1135"/>
      <c r="UOX188" s="1135"/>
      <c r="UOY188" s="1135"/>
      <c r="UOZ188" s="1135"/>
      <c r="UPA188" s="1135"/>
      <c r="UPB188" s="1135"/>
      <c r="UPC188" s="1135"/>
      <c r="UPD188" s="1135"/>
      <c r="UPE188" s="1135"/>
      <c r="UPF188" s="1135"/>
      <c r="UPG188" s="1135"/>
      <c r="UPH188" s="1135"/>
      <c r="UPI188" s="1135"/>
      <c r="UPJ188" s="1135"/>
      <c r="UPK188" s="1135"/>
      <c r="UPL188" s="1135"/>
      <c r="UPM188" s="1135"/>
      <c r="UPN188" s="1135"/>
      <c r="UPO188" s="1135"/>
      <c r="UPP188" s="1135"/>
      <c r="UPQ188" s="1135"/>
      <c r="UPR188" s="1135"/>
      <c r="UPS188" s="1135"/>
      <c r="UPT188" s="1135"/>
      <c r="UPU188" s="1135"/>
      <c r="UPV188" s="1135"/>
      <c r="UPW188" s="1135"/>
      <c r="UPX188" s="1135"/>
      <c r="UPY188" s="1135"/>
      <c r="UPZ188" s="1135"/>
      <c r="UQA188" s="1135"/>
      <c r="UQB188" s="1135"/>
      <c r="UQC188" s="1135"/>
      <c r="UQD188" s="1135"/>
      <c r="UQE188" s="1135"/>
      <c r="UQF188" s="1135"/>
      <c r="UQG188" s="1135"/>
      <c r="UQH188" s="1135"/>
      <c r="UQI188" s="1135"/>
      <c r="UQJ188" s="1135"/>
      <c r="UQK188" s="1135"/>
      <c r="UQL188" s="1135"/>
      <c r="UQM188" s="1135"/>
      <c r="UQN188" s="1135"/>
      <c r="UQO188" s="1135"/>
      <c r="UQP188" s="1135"/>
      <c r="UQQ188" s="1135"/>
      <c r="UQR188" s="1135"/>
      <c r="UQS188" s="1135"/>
      <c r="UQT188" s="1135"/>
      <c r="UQU188" s="1135"/>
      <c r="UQV188" s="1135"/>
      <c r="UQW188" s="1135"/>
      <c r="UQX188" s="1135"/>
      <c r="UQY188" s="1135"/>
      <c r="UQZ188" s="1135"/>
      <c r="URA188" s="1135"/>
      <c r="URB188" s="1135"/>
      <c r="URC188" s="1135"/>
      <c r="URD188" s="1135"/>
      <c r="URE188" s="1135"/>
      <c r="URF188" s="1135"/>
      <c r="URG188" s="1135"/>
      <c r="URH188" s="1135"/>
      <c r="URI188" s="1135"/>
      <c r="URJ188" s="1135"/>
      <c r="URK188" s="1135"/>
      <c r="URL188" s="1135"/>
      <c r="URM188" s="1135"/>
      <c r="URN188" s="1135"/>
      <c r="URO188" s="1135"/>
      <c r="URP188" s="1135"/>
      <c r="URQ188" s="1135"/>
      <c r="URR188" s="1135"/>
      <c r="URS188" s="1135"/>
      <c r="URT188" s="1135"/>
      <c r="URU188" s="1135"/>
      <c r="URV188" s="1135"/>
      <c r="URW188" s="1135"/>
      <c r="URX188" s="1135"/>
      <c r="URY188" s="1135"/>
      <c r="URZ188" s="1135"/>
      <c r="USA188" s="1135"/>
      <c r="USB188" s="1135"/>
      <c r="USC188" s="1135"/>
      <c r="USD188" s="1135"/>
      <c r="USE188" s="1135"/>
      <c r="USF188" s="1135"/>
      <c r="USG188" s="1135"/>
      <c r="USH188" s="1135"/>
      <c r="USI188" s="1135"/>
      <c r="USJ188" s="1135"/>
      <c r="USK188" s="1135"/>
      <c r="USL188" s="1135"/>
      <c r="USM188" s="1135"/>
      <c r="USN188" s="1135"/>
      <c r="USO188" s="1135"/>
      <c r="USP188" s="1135"/>
      <c r="USQ188" s="1135"/>
      <c r="USR188" s="1135"/>
      <c r="USS188" s="1135"/>
      <c r="UST188" s="1135"/>
      <c r="USU188" s="1135"/>
      <c r="USV188" s="1135"/>
      <c r="USW188" s="1135"/>
      <c r="USX188" s="1135"/>
      <c r="USY188" s="1135"/>
      <c r="USZ188" s="1135"/>
      <c r="UTA188" s="1135"/>
      <c r="UTB188" s="1135"/>
      <c r="UTC188" s="1135"/>
      <c r="UTD188" s="1135"/>
      <c r="UTE188" s="1135"/>
      <c r="UTF188" s="1135"/>
      <c r="UTG188" s="1135"/>
      <c r="UTH188" s="1135"/>
      <c r="UTI188" s="1135"/>
      <c r="UTJ188" s="1135"/>
      <c r="UTK188" s="1135"/>
      <c r="UTL188" s="1135"/>
      <c r="UTM188" s="1135"/>
      <c r="UTN188" s="1135"/>
      <c r="UTO188" s="1135"/>
      <c r="UTP188" s="1135"/>
      <c r="UTQ188" s="1135"/>
      <c r="UTR188" s="1135"/>
      <c r="UTS188" s="1135"/>
      <c r="UTT188" s="1135"/>
      <c r="UTU188" s="1135"/>
      <c r="UTV188" s="1135"/>
      <c r="UTW188" s="1135"/>
      <c r="UTX188" s="1135"/>
      <c r="UTY188" s="1135"/>
      <c r="UTZ188" s="1135"/>
      <c r="UUA188" s="1135"/>
      <c r="UUB188" s="1135"/>
      <c r="UUC188" s="1135"/>
      <c r="UUD188" s="1135"/>
      <c r="UUE188" s="1135"/>
      <c r="UUF188" s="1135"/>
      <c r="UUG188" s="1135"/>
      <c r="UUH188" s="1135"/>
      <c r="UUI188" s="1135"/>
      <c r="UUJ188" s="1135"/>
      <c r="UUK188" s="1135"/>
      <c r="UUL188" s="1135"/>
      <c r="UUM188" s="1135"/>
      <c r="UUN188" s="1135"/>
      <c r="UUO188" s="1135"/>
      <c r="UUP188" s="1135"/>
      <c r="UUQ188" s="1135"/>
      <c r="UUR188" s="1135"/>
      <c r="UUS188" s="1135"/>
      <c r="UUT188" s="1135"/>
      <c r="UUU188" s="1135"/>
      <c r="UUV188" s="1135"/>
      <c r="UUW188" s="1135"/>
      <c r="UUX188" s="1135"/>
      <c r="UUY188" s="1135"/>
      <c r="UUZ188" s="1135"/>
      <c r="UVA188" s="1135"/>
      <c r="UVB188" s="1135"/>
      <c r="UVC188" s="1135"/>
      <c r="UVD188" s="1135"/>
      <c r="UVE188" s="1135"/>
      <c r="UVF188" s="1135"/>
      <c r="UVG188" s="1135"/>
      <c r="UVH188" s="1135"/>
      <c r="UVI188" s="1135"/>
      <c r="UVJ188" s="1135"/>
      <c r="UVK188" s="1135"/>
      <c r="UVL188" s="1135"/>
      <c r="UVM188" s="1135"/>
      <c r="UVN188" s="1135"/>
      <c r="UVO188" s="1135"/>
      <c r="UVP188" s="1135"/>
      <c r="UVQ188" s="1135"/>
      <c r="UVR188" s="1135"/>
      <c r="UVS188" s="1135"/>
      <c r="UVT188" s="1135"/>
      <c r="UVU188" s="1135"/>
      <c r="UVV188" s="1135"/>
      <c r="UVW188" s="1135"/>
      <c r="UVX188" s="1135"/>
      <c r="UVY188" s="1135"/>
      <c r="UVZ188" s="1135"/>
      <c r="UWA188" s="1135"/>
      <c r="UWB188" s="1135"/>
      <c r="UWC188" s="1135"/>
      <c r="UWD188" s="1135"/>
      <c r="UWE188" s="1135"/>
      <c r="UWF188" s="1135"/>
      <c r="UWG188" s="1135"/>
      <c r="UWH188" s="1135"/>
      <c r="UWI188" s="1135"/>
      <c r="UWJ188" s="1135"/>
      <c r="UWK188" s="1135"/>
      <c r="UWL188" s="1135"/>
      <c r="UWM188" s="1135"/>
      <c r="UWN188" s="1135"/>
      <c r="UWO188" s="1135"/>
      <c r="UWP188" s="1135"/>
      <c r="UWQ188" s="1135"/>
      <c r="UWR188" s="1135"/>
      <c r="UWS188" s="1135"/>
      <c r="UWT188" s="1135"/>
      <c r="UWU188" s="1135"/>
      <c r="UWV188" s="1135"/>
      <c r="UWW188" s="1135"/>
      <c r="UWX188" s="1135"/>
      <c r="UWY188" s="1135"/>
      <c r="UWZ188" s="1135"/>
      <c r="UXA188" s="1135"/>
      <c r="UXB188" s="1135"/>
      <c r="UXC188" s="1135"/>
      <c r="UXD188" s="1135"/>
      <c r="UXE188" s="1135"/>
      <c r="UXF188" s="1135"/>
      <c r="UXG188" s="1135"/>
      <c r="UXH188" s="1135"/>
      <c r="UXI188" s="1135"/>
      <c r="UXJ188" s="1135"/>
      <c r="UXK188" s="1135"/>
      <c r="UXL188" s="1135"/>
      <c r="UXM188" s="1135"/>
      <c r="UXN188" s="1135"/>
      <c r="UXO188" s="1135"/>
      <c r="UXP188" s="1135"/>
      <c r="UXQ188" s="1135"/>
      <c r="UXR188" s="1135"/>
      <c r="UXS188" s="1135"/>
      <c r="UXT188" s="1135"/>
      <c r="UXU188" s="1135"/>
      <c r="UXV188" s="1135"/>
      <c r="UXW188" s="1135"/>
      <c r="UXX188" s="1135"/>
      <c r="UXY188" s="1135"/>
      <c r="UXZ188" s="1135"/>
      <c r="UYA188" s="1135"/>
      <c r="UYB188" s="1135"/>
      <c r="UYC188" s="1135"/>
      <c r="UYD188" s="1135"/>
      <c r="UYE188" s="1135"/>
      <c r="UYF188" s="1135"/>
      <c r="UYG188" s="1135"/>
      <c r="UYH188" s="1135"/>
      <c r="UYI188" s="1135"/>
      <c r="UYJ188" s="1135"/>
      <c r="UYK188" s="1135"/>
      <c r="UYL188" s="1135"/>
      <c r="UYM188" s="1135"/>
      <c r="UYN188" s="1135"/>
      <c r="UYO188" s="1135"/>
      <c r="UYP188" s="1135"/>
      <c r="UYQ188" s="1135"/>
      <c r="UYR188" s="1135"/>
      <c r="UYS188" s="1135"/>
      <c r="UYT188" s="1135"/>
      <c r="UYU188" s="1135"/>
      <c r="UYV188" s="1135"/>
      <c r="UYW188" s="1135"/>
      <c r="UYX188" s="1135"/>
      <c r="UYY188" s="1135"/>
      <c r="UYZ188" s="1135"/>
      <c r="UZA188" s="1135"/>
      <c r="UZB188" s="1135"/>
      <c r="UZC188" s="1135"/>
      <c r="UZD188" s="1135"/>
      <c r="UZE188" s="1135"/>
      <c r="UZF188" s="1135"/>
      <c r="UZG188" s="1135"/>
      <c r="UZH188" s="1135"/>
      <c r="UZI188" s="1135"/>
      <c r="UZJ188" s="1135"/>
      <c r="UZK188" s="1135"/>
      <c r="UZL188" s="1135"/>
      <c r="UZM188" s="1135"/>
      <c r="UZN188" s="1135"/>
      <c r="UZO188" s="1135"/>
      <c r="UZP188" s="1135"/>
      <c r="UZQ188" s="1135"/>
      <c r="UZR188" s="1135"/>
      <c r="UZS188" s="1135"/>
      <c r="UZT188" s="1135"/>
      <c r="UZU188" s="1135"/>
      <c r="UZV188" s="1135"/>
      <c r="UZW188" s="1135"/>
      <c r="UZX188" s="1135"/>
      <c r="UZY188" s="1135"/>
      <c r="UZZ188" s="1135"/>
      <c r="VAA188" s="1135"/>
      <c r="VAB188" s="1135"/>
      <c r="VAC188" s="1135"/>
      <c r="VAD188" s="1135"/>
      <c r="VAE188" s="1135"/>
      <c r="VAF188" s="1135"/>
      <c r="VAG188" s="1135"/>
      <c r="VAH188" s="1135"/>
      <c r="VAI188" s="1135"/>
      <c r="VAJ188" s="1135"/>
      <c r="VAK188" s="1135"/>
      <c r="VAL188" s="1135"/>
      <c r="VAM188" s="1135"/>
      <c r="VAN188" s="1135"/>
      <c r="VAO188" s="1135"/>
      <c r="VAP188" s="1135"/>
      <c r="VAQ188" s="1135"/>
      <c r="VAR188" s="1135"/>
      <c r="VAS188" s="1135"/>
      <c r="VAT188" s="1135"/>
      <c r="VAU188" s="1135"/>
      <c r="VAV188" s="1135"/>
      <c r="VAW188" s="1135"/>
      <c r="VAX188" s="1135"/>
      <c r="VAY188" s="1135"/>
      <c r="VAZ188" s="1135"/>
      <c r="VBA188" s="1135"/>
      <c r="VBB188" s="1135"/>
      <c r="VBC188" s="1135"/>
      <c r="VBD188" s="1135"/>
      <c r="VBE188" s="1135"/>
      <c r="VBF188" s="1135"/>
      <c r="VBG188" s="1135"/>
      <c r="VBH188" s="1135"/>
      <c r="VBI188" s="1135"/>
      <c r="VBJ188" s="1135"/>
      <c r="VBK188" s="1135"/>
      <c r="VBL188" s="1135"/>
      <c r="VBM188" s="1135"/>
      <c r="VBN188" s="1135"/>
      <c r="VBO188" s="1135"/>
      <c r="VBP188" s="1135"/>
      <c r="VBQ188" s="1135"/>
      <c r="VBR188" s="1135"/>
      <c r="VBS188" s="1135"/>
      <c r="VBT188" s="1135"/>
      <c r="VBU188" s="1135"/>
      <c r="VBV188" s="1135"/>
      <c r="VBW188" s="1135"/>
      <c r="VBX188" s="1135"/>
      <c r="VBY188" s="1135"/>
      <c r="VBZ188" s="1135"/>
      <c r="VCA188" s="1135"/>
      <c r="VCB188" s="1135"/>
      <c r="VCC188" s="1135"/>
      <c r="VCD188" s="1135"/>
      <c r="VCE188" s="1135"/>
      <c r="VCF188" s="1135"/>
      <c r="VCG188" s="1135"/>
      <c r="VCH188" s="1135"/>
      <c r="VCI188" s="1135"/>
      <c r="VCJ188" s="1135"/>
      <c r="VCK188" s="1135"/>
      <c r="VCL188" s="1135"/>
      <c r="VCM188" s="1135"/>
      <c r="VCN188" s="1135"/>
      <c r="VCO188" s="1135"/>
      <c r="VCP188" s="1135"/>
      <c r="VCQ188" s="1135"/>
      <c r="VCR188" s="1135"/>
      <c r="VCS188" s="1135"/>
      <c r="VCT188" s="1135"/>
      <c r="VCU188" s="1135"/>
      <c r="VCV188" s="1135"/>
      <c r="VCW188" s="1135"/>
      <c r="VCX188" s="1135"/>
      <c r="VCY188" s="1135"/>
      <c r="VCZ188" s="1135"/>
      <c r="VDA188" s="1135"/>
      <c r="VDB188" s="1135"/>
      <c r="VDC188" s="1135"/>
      <c r="VDD188" s="1135"/>
      <c r="VDE188" s="1135"/>
      <c r="VDF188" s="1135"/>
      <c r="VDG188" s="1135"/>
      <c r="VDH188" s="1135"/>
      <c r="VDI188" s="1135"/>
      <c r="VDJ188" s="1135"/>
      <c r="VDK188" s="1135"/>
      <c r="VDL188" s="1135"/>
      <c r="VDM188" s="1135"/>
      <c r="VDN188" s="1135"/>
      <c r="VDO188" s="1135"/>
      <c r="VDP188" s="1135"/>
      <c r="VDQ188" s="1135"/>
      <c r="VDR188" s="1135"/>
      <c r="VDS188" s="1135"/>
      <c r="VDT188" s="1135"/>
      <c r="VDU188" s="1135"/>
      <c r="VDV188" s="1135"/>
      <c r="VDW188" s="1135"/>
      <c r="VDX188" s="1135"/>
      <c r="VDY188" s="1135"/>
      <c r="VDZ188" s="1135"/>
      <c r="VEA188" s="1135"/>
      <c r="VEB188" s="1135"/>
      <c r="VEC188" s="1135"/>
      <c r="VED188" s="1135"/>
      <c r="VEE188" s="1135"/>
      <c r="VEF188" s="1135"/>
      <c r="VEG188" s="1135"/>
      <c r="VEH188" s="1135"/>
      <c r="VEI188" s="1135"/>
      <c r="VEJ188" s="1135"/>
      <c r="VEK188" s="1135"/>
      <c r="VEL188" s="1135"/>
      <c r="VEM188" s="1135"/>
      <c r="VEN188" s="1135"/>
      <c r="VEO188" s="1135"/>
      <c r="VEP188" s="1135"/>
      <c r="VEQ188" s="1135"/>
      <c r="VER188" s="1135"/>
      <c r="VES188" s="1135"/>
      <c r="VET188" s="1135"/>
      <c r="VEU188" s="1135"/>
      <c r="VEV188" s="1135"/>
      <c r="VEW188" s="1135"/>
      <c r="VEX188" s="1135"/>
      <c r="VEY188" s="1135"/>
      <c r="VEZ188" s="1135"/>
      <c r="VFA188" s="1135"/>
      <c r="VFB188" s="1135"/>
      <c r="VFC188" s="1135"/>
      <c r="VFD188" s="1135"/>
      <c r="VFE188" s="1135"/>
      <c r="VFF188" s="1135"/>
      <c r="VFG188" s="1135"/>
      <c r="VFH188" s="1135"/>
      <c r="VFI188" s="1135"/>
      <c r="VFJ188" s="1135"/>
      <c r="VFK188" s="1135"/>
      <c r="VFL188" s="1135"/>
      <c r="VFM188" s="1135"/>
      <c r="VFN188" s="1135"/>
      <c r="VFO188" s="1135"/>
      <c r="VFP188" s="1135"/>
      <c r="VFQ188" s="1135"/>
      <c r="VFR188" s="1135"/>
      <c r="VFS188" s="1135"/>
      <c r="VFT188" s="1135"/>
      <c r="VFU188" s="1135"/>
      <c r="VFV188" s="1135"/>
      <c r="VFW188" s="1135"/>
      <c r="VFX188" s="1135"/>
      <c r="VFY188" s="1135"/>
      <c r="VFZ188" s="1135"/>
      <c r="VGA188" s="1135"/>
      <c r="VGB188" s="1135"/>
      <c r="VGC188" s="1135"/>
      <c r="VGD188" s="1135"/>
      <c r="VGE188" s="1135"/>
      <c r="VGF188" s="1135"/>
      <c r="VGG188" s="1135"/>
      <c r="VGH188" s="1135"/>
      <c r="VGI188" s="1135"/>
      <c r="VGJ188" s="1135"/>
      <c r="VGK188" s="1135"/>
      <c r="VGL188" s="1135"/>
      <c r="VGM188" s="1135"/>
      <c r="VGN188" s="1135"/>
      <c r="VGO188" s="1135"/>
      <c r="VGP188" s="1135"/>
      <c r="VGQ188" s="1135"/>
      <c r="VGR188" s="1135"/>
      <c r="VGS188" s="1135"/>
      <c r="VGT188" s="1135"/>
      <c r="VGU188" s="1135"/>
      <c r="VGV188" s="1135"/>
      <c r="VGW188" s="1135"/>
      <c r="VGX188" s="1135"/>
      <c r="VGY188" s="1135"/>
      <c r="VGZ188" s="1135"/>
      <c r="VHA188" s="1135"/>
      <c r="VHB188" s="1135"/>
      <c r="VHC188" s="1135"/>
      <c r="VHD188" s="1135"/>
      <c r="VHE188" s="1135"/>
      <c r="VHF188" s="1135"/>
      <c r="VHG188" s="1135"/>
      <c r="VHH188" s="1135"/>
      <c r="VHI188" s="1135"/>
      <c r="VHJ188" s="1135"/>
      <c r="VHK188" s="1135"/>
      <c r="VHL188" s="1135"/>
      <c r="VHM188" s="1135"/>
      <c r="VHN188" s="1135"/>
      <c r="VHO188" s="1135"/>
      <c r="VHP188" s="1135"/>
      <c r="VHQ188" s="1135"/>
      <c r="VHR188" s="1135"/>
      <c r="VHS188" s="1135"/>
      <c r="VHT188" s="1135"/>
      <c r="VHU188" s="1135"/>
      <c r="VHV188" s="1135"/>
      <c r="VHW188" s="1135"/>
      <c r="VHX188" s="1135"/>
      <c r="VHY188" s="1135"/>
      <c r="VHZ188" s="1135"/>
      <c r="VIA188" s="1135"/>
      <c r="VIB188" s="1135"/>
      <c r="VIC188" s="1135"/>
      <c r="VID188" s="1135"/>
      <c r="VIE188" s="1135"/>
      <c r="VIF188" s="1135"/>
      <c r="VIG188" s="1135"/>
      <c r="VIH188" s="1135"/>
      <c r="VII188" s="1135"/>
      <c r="VIJ188" s="1135"/>
      <c r="VIK188" s="1135"/>
      <c r="VIL188" s="1135"/>
      <c r="VIM188" s="1135"/>
      <c r="VIN188" s="1135"/>
      <c r="VIO188" s="1135"/>
      <c r="VIP188" s="1135"/>
      <c r="VIQ188" s="1135"/>
      <c r="VIR188" s="1135"/>
      <c r="VIS188" s="1135"/>
      <c r="VIT188" s="1135"/>
      <c r="VIU188" s="1135"/>
      <c r="VIV188" s="1135"/>
      <c r="VIW188" s="1135"/>
      <c r="VIX188" s="1135"/>
      <c r="VIY188" s="1135"/>
      <c r="VIZ188" s="1135"/>
      <c r="VJA188" s="1135"/>
      <c r="VJB188" s="1135"/>
      <c r="VJC188" s="1135"/>
      <c r="VJD188" s="1135"/>
      <c r="VJE188" s="1135"/>
      <c r="VJF188" s="1135"/>
      <c r="VJG188" s="1135"/>
      <c r="VJH188" s="1135"/>
      <c r="VJI188" s="1135"/>
      <c r="VJJ188" s="1135"/>
      <c r="VJK188" s="1135"/>
      <c r="VJL188" s="1135"/>
      <c r="VJM188" s="1135"/>
      <c r="VJN188" s="1135"/>
      <c r="VJO188" s="1135"/>
      <c r="VJP188" s="1135"/>
      <c r="VJQ188" s="1135"/>
      <c r="VJR188" s="1135"/>
      <c r="VJS188" s="1135"/>
      <c r="VJT188" s="1135"/>
      <c r="VJU188" s="1135"/>
      <c r="VJV188" s="1135"/>
      <c r="VJW188" s="1135"/>
      <c r="VJX188" s="1135"/>
      <c r="VJY188" s="1135"/>
      <c r="VJZ188" s="1135"/>
      <c r="VKA188" s="1135"/>
      <c r="VKB188" s="1135"/>
      <c r="VKC188" s="1135"/>
      <c r="VKD188" s="1135"/>
      <c r="VKE188" s="1135"/>
      <c r="VKF188" s="1135"/>
      <c r="VKG188" s="1135"/>
      <c r="VKH188" s="1135"/>
      <c r="VKI188" s="1135"/>
      <c r="VKJ188" s="1135"/>
      <c r="VKK188" s="1135"/>
      <c r="VKL188" s="1135"/>
      <c r="VKM188" s="1135"/>
      <c r="VKN188" s="1135"/>
      <c r="VKO188" s="1135"/>
      <c r="VKP188" s="1135"/>
      <c r="VKQ188" s="1135"/>
      <c r="VKR188" s="1135"/>
      <c r="VKS188" s="1135"/>
      <c r="VKT188" s="1135"/>
      <c r="VKU188" s="1135"/>
      <c r="VKV188" s="1135"/>
      <c r="VKW188" s="1135"/>
      <c r="VKX188" s="1135"/>
      <c r="VKY188" s="1135"/>
      <c r="VKZ188" s="1135"/>
      <c r="VLA188" s="1135"/>
      <c r="VLB188" s="1135"/>
      <c r="VLC188" s="1135"/>
      <c r="VLD188" s="1135"/>
      <c r="VLE188" s="1135"/>
      <c r="VLF188" s="1135"/>
      <c r="VLG188" s="1135"/>
      <c r="VLH188" s="1135"/>
      <c r="VLI188" s="1135"/>
      <c r="VLJ188" s="1135"/>
      <c r="VLK188" s="1135"/>
      <c r="VLL188" s="1135"/>
      <c r="VLM188" s="1135"/>
      <c r="VLN188" s="1135"/>
      <c r="VLO188" s="1135"/>
      <c r="VLP188" s="1135"/>
      <c r="VLQ188" s="1135"/>
      <c r="VLR188" s="1135"/>
      <c r="VLS188" s="1135"/>
      <c r="VLT188" s="1135"/>
      <c r="VLU188" s="1135"/>
      <c r="VLV188" s="1135"/>
      <c r="VLW188" s="1135"/>
      <c r="VLX188" s="1135"/>
      <c r="VLY188" s="1135"/>
      <c r="VLZ188" s="1135"/>
      <c r="VMA188" s="1135"/>
      <c r="VMB188" s="1135"/>
      <c r="VMC188" s="1135"/>
      <c r="VMD188" s="1135"/>
      <c r="VME188" s="1135"/>
      <c r="VMF188" s="1135"/>
      <c r="VMG188" s="1135"/>
      <c r="VMH188" s="1135"/>
      <c r="VMI188" s="1135"/>
      <c r="VMJ188" s="1135"/>
      <c r="VMK188" s="1135"/>
      <c r="VML188" s="1135"/>
      <c r="VMM188" s="1135"/>
      <c r="VMN188" s="1135"/>
      <c r="VMO188" s="1135"/>
      <c r="VMP188" s="1135"/>
      <c r="VMQ188" s="1135"/>
      <c r="VMR188" s="1135"/>
      <c r="VMS188" s="1135"/>
      <c r="VMT188" s="1135"/>
      <c r="VMU188" s="1135"/>
      <c r="VMV188" s="1135"/>
      <c r="VMW188" s="1135"/>
      <c r="VMX188" s="1135"/>
      <c r="VMY188" s="1135"/>
      <c r="VMZ188" s="1135"/>
      <c r="VNA188" s="1135"/>
      <c r="VNB188" s="1135"/>
      <c r="VNC188" s="1135"/>
      <c r="VND188" s="1135"/>
      <c r="VNE188" s="1135"/>
      <c r="VNF188" s="1135"/>
      <c r="VNG188" s="1135"/>
      <c r="VNH188" s="1135"/>
      <c r="VNI188" s="1135"/>
      <c r="VNJ188" s="1135"/>
      <c r="VNK188" s="1135"/>
      <c r="VNL188" s="1135"/>
      <c r="VNM188" s="1135"/>
      <c r="VNN188" s="1135"/>
      <c r="VNO188" s="1135"/>
      <c r="VNP188" s="1135"/>
      <c r="VNQ188" s="1135"/>
      <c r="VNR188" s="1135"/>
      <c r="VNS188" s="1135"/>
      <c r="VNT188" s="1135"/>
      <c r="VNU188" s="1135"/>
      <c r="VNV188" s="1135"/>
      <c r="VNW188" s="1135"/>
      <c r="VNX188" s="1135"/>
      <c r="VNY188" s="1135"/>
      <c r="VNZ188" s="1135"/>
      <c r="VOA188" s="1135"/>
      <c r="VOB188" s="1135"/>
      <c r="VOC188" s="1135"/>
      <c r="VOD188" s="1135"/>
      <c r="VOE188" s="1135"/>
      <c r="VOF188" s="1135"/>
      <c r="VOG188" s="1135"/>
      <c r="VOH188" s="1135"/>
      <c r="VOI188" s="1135"/>
      <c r="VOJ188" s="1135"/>
      <c r="VOK188" s="1135"/>
      <c r="VOL188" s="1135"/>
      <c r="VOM188" s="1135"/>
      <c r="VON188" s="1135"/>
      <c r="VOO188" s="1135"/>
      <c r="VOP188" s="1135"/>
      <c r="VOQ188" s="1135"/>
      <c r="VOR188" s="1135"/>
      <c r="VOS188" s="1135"/>
      <c r="VOT188" s="1135"/>
      <c r="VOU188" s="1135"/>
      <c r="VOV188" s="1135"/>
      <c r="VOW188" s="1135"/>
      <c r="VOX188" s="1135"/>
      <c r="VOY188" s="1135"/>
      <c r="VOZ188" s="1135"/>
      <c r="VPA188" s="1135"/>
      <c r="VPB188" s="1135"/>
      <c r="VPC188" s="1135"/>
      <c r="VPD188" s="1135"/>
      <c r="VPE188" s="1135"/>
      <c r="VPF188" s="1135"/>
      <c r="VPG188" s="1135"/>
      <c r="VPH188" s="1135"/>
      <c r="VPI188" s="1135"/>
      <c r="VPJ188" s="1135"/>
      <c r="VPK188" s="1135"/>
      <c r="VPL188" s="1135"/>
      <c r="VPM188" s="1135"/>
      <c r="VPN188" s="1135"/>
      <c r="VPO188" s="1135"/>
      <c r="VPP188" s="1135"/>
      <c r="VPQ188" s="1135"/>
      <c r="VPR188" s="1135"/>
      <c r="VPS188" s="1135"/>
      <c r="VPT188" s="1135"/>
      <c r="VPU188" s="1135"/>
      <c r="VPV188" s="1135"/>
      <c r="VPW188" s="1135"/>
      <c r="VPX188" s="1135"/>
      <c r="VPY188" s="1135"/>
      <c r="VPZ188" s="1135"/>
      <c r="VQA188" s="1135"/>
      <c r="VQB188" s="1135"/>
      <c r="VQC188" s="1135"/>
      <c r="VQD188" s="1135"/>
      <c r="VQE188" s="1135"/>
      <c r="VQF188" s="1135"/>
      <c r="VQG188" s="1135"/>
      <c r="VQH188" s="1135"/>
      <c r="VQI188" s="1135"/>
      <c r="VQJ188" s="1135"/>
      <c r="VQK188" s="1135"/>
      <c r="VQL188" s="1135"/>
      <c r="VQM188" s="1135"/>
      <c r="VQN188" s="1135"/>
      <c r="VQO188" s="1135"/>
      <c r="VQP188" s="1135"/>
      <c r="VQQ188" s="1135"/>
      <c r="VQR188" s="1135"/>
      <c r="VQS188" s="1135"/>
      <c r="VQT188" s="1135"/>
      <c r="VQU188" s="1135"/>
      <c r="VQV188" s="1135"/>
      <c r="VQW188" s="1135"/>
      <c r="VQX188" s="1135"/>
      <c r="VQY188" s="1135"/>
      <c r="VQZ188" s="1135"/>
      <c r="VRA188" s="1135"/>
      <c r="VRB188" s="1135"/>
      <c r="VRC188" s="1135"/>
      <c r="VRD188" s="1135"/>
      <c r="VRE188" s="1135"/>
      <c r="VRF188" s="1135"/>
      <c r="VRG188" s="1135"/>
      <c r="VRH188" s="1135"/>
      <c r="VRI188" s="1135"/>
      <c r="VRJ188" s="1135"/>
      <c r="VRK188" s="1135"/>
      <c r="VRL188" s="1135"/>
      <c r="VRM188" s="1135"/>
      <c r="VRN188" s="1135"/>
      <c r="VRO188" s="1135"/>
      <c r="VRP188" s="1135"/>
      <c r="VRQ188" s="1135"/>
      <c r="VRR188" s="1135"/>
      <c r="VRS188" s="1135"/>
      <c r="VRT188" s="1135"/>
      <c r="VRU188" s="1135"/>
      <c r="VRV188" s="1135"/>
      <c r="VRW188" s="1135"/>
      <c r="VRX188" s="1135"/>
      <c r="VRY188" s="1135"/>
      <c r="VRZ188" s="1135"/>
      <c r="VSA188" s="1135"/>
      <c r="VSB188" s="1135"/>
      <c r="VSC188" s="1135"/>
      <c r="VSD188" s="1135"/>
      <c r="VSE188" s="1135"/>
      <c r="VSF188" s="1135"/>
      <c r="VSG188" s="1135"/>
      <c r="VSH188" s="1135"/>
      <c r="VSI188" s="1135"/>
      <c r="VSJ188" s="1135"/>
      <c r="VSK188" s="1135"/>
      <c r="VSL188" s="1135"/>
      <c r="VSM188" s="1135"/>
      <c r="VSN188" s="1135"/>
      <c r="VSO188" s="1135"/>
      <c r="VSP188" s="1135"/>
      <c r="VSQ188" s="1135"/>
      <c r="VSR188" s="1135"/>
      <c r="VSS188" s="1135"/>
      <c r="VST188" s="1135"/>
      <c r="VSU188" s="1135"/>
      <c r="VSV188" s="1135"/>
      <c r="VSW188" s="1135"/>
      <c r="VSX188" s="1135"/>
      <c r="VSY188" s="1135"/>
      <c r="VSZ188" s="1135"/>
      <c r="VTA188" s="1135"/>
      <c r="VTB188" s="1135"/>
      <c r="VTC188" s="1135"/>
      <c r="VTD188" s="1135"/>
      <c r="VTE188" s="1135"/>
      <c r="VTF188" s="1135"/>
      <c r="VTG188" s="1135"/>
      <c r="VTH188" s="1135"/>
      <c r="VTI188" s="1135"/>
      <c r="VTJ188" s="1135"/>
      <c r="VTK188" s="1135"/>
      <c r="VTL188" s="1135"/>
      <c r="VTM188" s="1135"/>
      <c r="VTN188" s="1135"/>
      <c r="VTO188" s="1135"/>
      <c r="VTP188" s="1135"/>
      <c r="VTQ188" s="1135"/>
      <c r="VTR188" s="1135"/>
      <c r="VTS188" s="1135"/>
      <c r="VTT188" s="1135"/>
      <c r="VTU188" s="1135"/>
      <c r="VTV188" s="1135"/>
      <c r="VTW188" s="1135"/>
      <c r="VTX188" s="1135"/>
      <c r="VTY188" s="1135"/>
      <c r="VTZ188" s="1135"/>
      <c r="VUA188" s="1135"/>
      <c r="VUB188" s="1135"/>
      <c r="VUC188" s="1135"/>
      <c r="VUD188" s="1135"/>
      <c r="VUE188" s="1135"/>
      <c r="VUF188" s="1135"/>
      <c r="VUG188" s="1135"/>
      <c r="VUH188" s="1135"/>
      <c r="VUI188" s="1135"/>
      <c r="VUJ188" s="1135"/>
      <c r="VUK188" s="1135"/>
      <c r="VUL188" s="1135"/>
      <c r="VUM188" s="1135"/>
      <c r="VUN188" s="1135"/>
      <c r="VUO188" s="1135"/>
      <c r="VUP188" s="1135"/>
      <c r="VUQ188" s="1135"/>
      <c r="VUR188" s="1135"/>
      <c r="VUS188" s="1135"/>
      <c r="VUT188" s="1135"/>
      <c r="VUU188" s="1135"/>
      <c r="VUV188" s="1135"/>
      <c r="VUW188" s="1135"/>
      <c r="VUX188" s="1135"/>
      <c r="VUY188" s="1135"/>
      <c r="VUZ188" s="1135"/>
      <c r="VVA188" s="1135"/>
      <c r="VVB188" s="1135"/>
      <c r="VVC188" s="1135"/>
      <c r="VVD188" s="1135"/>
      <c r="VVE188" s="1135"/>
      <c r="VVF188" s="1135"/>
      <c r="VVG188" s="1135"/>
      <c r="VVH188" s="1135"/>
      <c r="VVI188" s="1135"/>
      <c r="VVJ188" s="1135"/>
      <c r="VVK188" s="1135"/>
      <c r="VVL188" s="1135"/>
      <c r="VVM188" s="1135"/>
      <c r="VVN188" s="1135"/>
      <c r="VVO188" s="1135"/>
      <c r="VVP188" s="1135"/>
      <c r="VVQ188" s="1135"/>
      <c r="VVR188" s="1135"/>
      <c r="VVS188" s="1135"/>
      <c r="VVT188" s="1135"/>
      <c r="VVU188" s="1135"/>
      <c r="VVV188" s="1135"/>
      <c r="VVW188" s="1135"/>
      <c r="VVX188" s="1135"/>
      <c r="VVY188" s="1135"/>
      <c r="VVZ188" s="1135"/>
      <c r="VWA188" s="1135"/>
      <c r="VWB188" s="1135"/>
      <c r="VWC188" s="1135"/>
      <c r="VWD188" s="1135"/>
      <c r="VWE188" s="1135"/>
      <c r="VWF188" s="1135"/>
      <c r="VWG188" s="1135"/>
      <c r="VWH188" s="1135"/>
      <c r="VWI188" s="1135"/>
      <c r="VWJ188" s="1135"/>
      <c r="VWK188" s="1135"/>
      <c r="VWL188" s="1135"/>
      <c r="VWM188" s="1135"/>
      <c r="VWN188" s="1135"/>
      <c r="VWO188" s="1135"/>
      <c r="VWP188" s="1135"/>
      <c r="VWQ188" s="1135"/>
      <c r="VWR188" s="1135"/>
      <c r="VWS188" s="1135"/>
      <c r="VWT188" s="1135"/>
      <c r="VWU188" s="1135"/>
      <c r="VWV188" s="1135"/>
      <c r="VWW188" s="1135"/>
      <c r="VWX188" s="1135"/>
      <c r="VWY188" s="1135"/>
      <c r="VWZ188" s="1135"/>
      <c r="VXA188" s="1135"/>
      <c r="VXB188" s="1135"/>
      <c r="VXC188" s="1135"/>
      <c r="VXD188" s="1135"/>
      <c r="VXE188" s="1135"/>
      <c r="VXF188" s="1135"/>
      <c r="VXG188" s="1135"/>
      <c r="VXH188" s="1135"/>
      <c r="VXI188" s="1135"/>
      <c r="VXJ188" s="1135"/>
      <c r="VXK188" s="1135"/>
      <c r="VXL188" s="1135"/>
      <c r="VXM188" s="1135"/>
      <c r="VXN188" s="1135"/>
      <c r="VXO188" s="1135"/>
      <c r="VXP188" s="1135"/>
      <c r="VXQ188" s="1135"/>
      <c r="VXR188" s="1135"/>
      <c r="VXS188" s="1135"/>
      <c r="VXT188" s="1135"/>
      <c r="VXU188" s="1135"/>
      <c r="VXV188" s="1135"/>
      <c r="VXW188" s="1135"/>
      <c r="VXX188" s="1135"/>
      <c r="VXY188" s="1135"/>
      <c r="VXZ188" s="1135"/>
      <c r="VYA188" s="1135"/>
      <c r="VYB188" s="1135"/>
      <c r="VYC188" s="1135"/>
      <c r="VYD188" s="1135"/>
      <c r="VYE188" s="1135"/>
      <c r="VYF188" s="1135"/>
      <c r="VYG188" s="1135"/>
      <c r="VYH188" s="1135"/>
      <c r="VYI188" s="1135"/>
      <c r="VYJ188" s="1135"/>
      <c r="VYK188" s="1135"/>
      <c r="VYL188" s="1135"/>
      <c r="VYM188" s="1135"/>
      <c r="VYN188" s="1135"/>
      <c r="VYO188" s="1135"/>
      <c r="VYP188" s="1135"/>
      <c r="VYQ188" s="1135"/>
      <c r="VYR188" s="1135"/>
      <c r="VYS188" s="1135"/>
      <c r="VYT188" s="1135"/>
      <c r="VYU188" s="1135"/>
      <c r="VYV188" s="1135"/>
      <c r="VYW188" s="1135"/>
      <c r="VYX188" s="1135"/>
      <c r="VYY188" s="1135"/>
      <c r="VYZ188" s="1135"/>
      <c r="VZA188" s="1135"/>
      <c r="VZB188" s="1135"/>
      <c r="VZC188" s="1135"/>
      <c r="VZD188" s="1135"/>
      <c r="VZE188" s="1135"/>
      <c r="VZF188" s="1135"/>
      <c r="VZG188" s="1135"/>
      <c r="VZH188" s="1135"/>
      <c r="VZI188" s="1135"/>
      <c r="VZJ188" s="1135"/>
      <c r="VZK188" s="1135"/>
      <c r="VZL188" s="1135"/>
      <c r="VZM188" s="1135"/>
      <c r="VZN188" s="1135"/>
      <c r="VZO188" s="1135"/>
      <c r="VZP188" s="1135"/>
      <c r="VZQ188" s="1135"/>
      <c r="VZR188" s="1135"/>
      <c r="VZS188" s="1135"/>
      <c r="VZT188" s="1135"/>
      <c r="VZU188" s="1135"/>
      <c r="VZV188" s="1135"/>
      <c r="VZW188" s="1135"/>
      <c r="VZX188" s="1135"/>
      <c r="VZY188" s="1135"/>
      <c r="VZZ188" s="1135"/>
      <c r="WAA188" s="1135"/>
      <c r="WAB188" s="1135"/>
      <c r="WAC188" s="1135"/>
      <c r="WAD188" s="1135"/>
      <c r="WAE188" s="1135"/>
      <c r="WAF188" s="1135"/>
      <c r="WAG188" s="1135"/>
      <c r="WAH188" s="1135"/>
      <c r="WAI188" s="1135"/>
      <c r="WAJ188" s="1135"/>
      <c r="WAK188" s="1135"/>
      <c r="WAL188" s="1135"/>
      <c r="WAM188" s="1135"/>
      <c r="WAN188" s="1135"/>
      <c r="WAO188" s="1135"/>
      <c r="WAP188" s="1135"/>
      <c r="WAQ188" s="1135"/>
      <c r="WAR188" s="1135"/>
      <c r="WAS188" s="1135"/>
      <c r="WAT188" s="1135"/>
      <c r="WAU188" s="1135"/>
      <c r="WAV188" s="1135"/>
      <c r="WAW188" s="1135"/>
      <c r="WAX188" s="1135"/>
      <c r="WAY188" s="1135"/>
      <c r="WAZ188" s="1135"/>
      <c r="WBA188" s="1135"/>
      <c r="WBB188" s="1135"/>
      <c r="WBC188" s="1135"/>
      <c r="WBD188" s="1135"/>
      <c r="WBE188" s="1135"/>
      <c r="WBF188" s="1135"/>
      <c r="WBG188" s="1135"/>
      <c r="WBH188" s="1135"/>
      <c r="WBI188" s="1135"/>
      <c r="WBJ188" s="1135"/>
      <c r="WBK188" s="1135"/>
      <c r="WBL188" s="1135"/>
      <c r="WBM188" s="1135"/>
      <c r="WBN188" s="1135"/>
      <c r="WBO188" s="1135"/>
      <c r="WBP188" s="1135"/>
      <c r="WBQ188" s="1135"/>
      <c r="WBR188" s="1135"/>
      <c r="WBS188" s="1135"/>
      <c r="WBT188" s="1135"/>
      <c r="WBU188" s="1135"/>
      <c r="WBV188" s="1135"/>
      <c r="WBW188" s="1135"/>
      <c r="WBX188" s="1135"/>
      <c r="WBY188" s="1135"/>
      <c r="WBZ188" s="1135"/>
      <c r="WCA188" s="1135"/>
      <c r="WCB188" s="1135"/>
      <c r="WCC188" s="1135"/>
      <c r="WCD188" s="1135"/>
      <c r="WCE188" s="1135"/>
      <c r="WCF188" s="1135"/>
      <c r="WCG188" s="1135"/>
      <c r="WCH188" s="1135"/>
      <c r="WCI188" s="1135"/>
      <c r="WCJ188" s="1135"/>
      <c r="WCK188" s="1135"/>
      <c r="WCL188" s="1135"/>
      <c r="WCM188" s="1135"/>
      <c r="WCN188" s="1135"/>
      <c r="WCO188" s="1135"/>
      <c r="WCP188" s="1135"/>
      <c r="WCQ188" s="1135"/>
      <c r="WCR188" s="1135"/>
      <c r="WCS188" s="1135"/>
      <c r="WCT188" s="1135"/>
      <c r="WCU188" s="1135"/>
      <c r="WCV188" s="1135"/>
      <c r="WCW188" s="1135"/>
      <c r="WCX188" s="1135"/>
      <c r="WCY188" s="1135"/>
      <c r="WCZ188" s="1135"/>
      <c r="WDA188" s="1135"/>
      <c r="WDB188" s="1135"/>
      <c r="WDC188" s="1135"/>
      <c r="WDD188" s="1135"/>
      <c r="WDE188" s="1135"/>
      <c r="WDF188" s="1135"/>
      <c r="WDG188" s="1135"/>
      <c r="WDH188" s="1135"/>
      <c r="WDI188" s="1135"/>
      <c r="WDJ188" s="1135"/>
      <c r="WDK188" s="1135"/>
      <c r="WDL188" s="1135"/>
      <c r="WDM188" s="1135"/>
      <c r="WDN188" s="1135"/>
      <c r="WDO188" s="1135"/>
      <c r="WDP188" s="1135"/>
      <c r="WDQ188" s="1135"/>
      <c r="WDR188" s="1135"/>
      <c r="WDS188" s="1135"/>
      <c r="WDT188" s="1135"/>
      <c r="WDU188" s="1135"/>
      <c r="WDV188" s="1135"/>
      <c r="WDW188" s="1135"/>
      <c r="WDX188" s="1135"/>
      <c r="WDY188" s="1135"/>
      <c r="WDZ188" s="1135"/>
      <c r="WEA188" s="1135"/>
      <c r="WEB188" s="1135"/>
      <c r="WEC188" s="1135"/>
      <c r="WED188" s="1135"/>
      <c r="WEE188" s="1135"/>
      <c r="WEF188" s="1135"/>
      <c r="WEG188" s="1135"/>
      <c r="WEH188" s="1135"/>
      <c r="WEI188" s="1135"/>
      <c r="WEJ188" s="1135"/>
      <c r="WEK188" s="1135"/>
      <c r="WEL188" s="1135"/>
      <c r="WEM188" s="1135"/>
      <c r="WEN188" s="1135"/>
      <c r="WEO188" s="1135"/>
      <c r="WEP188" s="1135"/>
      <c r="WEQ188" s="1135"/>
      <c r="WER188" s="1135"/>
      <c r="WES188" s="1135"/>
      <c r="WET188" s="1135"/>
      <c r="WEU188" s="1135"/>
      <c r="WEV188" s="1135"/>
      <c r="WEW188" s="1135"/>
      <c r="WEX188" s="1135"/>
      <c r="WEY188" s="1135"/>
      <c r="WEZ188" s="1135"/>
      <c r="WFA188" s="1135"/>
      <c r="WFB188" s="1135"/>
      <c r="WFC188" s="1135"/>
      <c r="WFD188" s="1135"/>
      <c r="WFE188" s="1135"/>
      <c r="WFF188" s="1135"/>
      <c r="WFG188" s="1135"/>
      <c r="WFH188" s="1135"/>
      <c r="WFI188" s="1135"/>
      <c r="WFJ188" s="1135"/>
      <c r="WFK188" s="1135"/>
      <c r="WFL188" s="1135"/>
      <c r="WFM188" s="1135"/>
      <c r="WFN188" s="1135"/>
      <c r="WFO188" s="1135"/>
      <c r="WFP188" s="1135"/>
      <c r="WFQ188" s="1135"/>
      <c r="WFR188" s="1135"/>
      <c r="WFS188" s="1135"/>
      <c r="WFT188" s="1135"/>
      <c r="WFU188" s="1135"/>
      <c r="WFV188" s="1135"/>
      <c r="WFW188" s="1135"/>
      <c r="WFX188" s="1135"/>
      <c r="WFY188" s="1135"/>
      <c r="WFZ188" s="1135"/>
      <c r="WGA188" s="1135"/>
      <c r="WGB188" s="1135"/>
      <c r="WGC188" s="1135"/>
      <c r="WGD188" s="1135"/>
      <c r="WGE188" s="1135"/>
      <c r="WGF188" s="1135"/>
      <c r="WGG188" s="1135"/>
      <c r="WGH188" s="1135"/>
      <c r="WGI188" s="1135"/>
      <c r="WGJ188" s="1135"/>
      <c r="WGK188" s="1135"/>
      <c r="WGL188" s="1135"/>
      <c r="WGM188" s="1135"/>
      <c r="WGN188" s="1135"/>
      <c r="WGO188" s="1135"/>
      <c r="WGP188" s="1135"/>
      <c r="WGQ188" s="1135"/>
      <c r="WGR188" s="1135"/>
      <c r="WGS188" s="1135"/>
      <c r="WGT188" s="1135"/>
      <c r="WGU188" s="1135"/>
      <c r="WGV188" s="1135"/>
      <c r="WGW188" s="1135"/>
      <c r="WGX188" s="1135"/>
      <c r="WGY188" s="1135"/>
      <c r="WGZ188" s="1135"/>
      <c r="WHA188" s="1135"/>
      <c r="WHB188" s="1135"/>
      <c r="WHC188" s="1135"/>
      <c r="WHD188" s="1135"/>
      <c r="WHE188" s="1135"/>
      <c r="WHF188" s="1135"/>
      <c r="WHG188" s="1135"/>
      <c r="WHH188" s="1135"/>
      <c r="WHI188" s="1135"/>
      <c r="WHJ188" s="1135"/>
      <c r="WHK188" s="1135"/>
      <c r="WHL188" s="1135"/>
      <c r="WHM188" s="1135"/>
      <c r="WHN188" s="1135"/>
      <c r="WHO188" s="1135"/>
      <c r="WHP188" s="1135"/>
      <c r="WHQ188" s="1135"/>
      <c r="WHR188" s="1135"/>
      <c r="WHS188" s="1135"/>
      <c r="WHT188" s="1135"/>
      <c r="WHU188" s="1135"/>
      <c r="WHV188" s="1135"/>
      <c r="WHW188" s="1135"/>
      <c r="WHX188" s="1135"/>
      <c r="WHY188" s="1135"/>
      <c r="WHZ188" s="1135"/>
      <c r="WIA188" s="1135"/>
      <c r="WIB188" s="1135"/>
      <c r="WIC188" s="1135"/>
      <c r="WID188" s="1135"/>
      <c r="WIE188" s="1135"/>
      <c r="WIF188" s="1135"/>
      <c r="WIG188" s="1135"/>
      <c r="WIH188" s="1135"/>
      <c r="WII188" s="1135"/>
      <c r="WIJ188" s="1135"/>
      <c r="WIK188" s="1135"/>
      <c r="WIL188" s="1135"/>
      <c r="WIM188" s="1135"/>
      <c r="WIN188" s="1135"/>
      <c r="WIO188" s="1135"/>
      <c r="WIP188" s="1135"/>
      <c r="WIQ188" s="1135"/>
      <c r="WIR188" s="1135"/>
      <c r="WIS188" s="1135"/>
      <c r="WIT188" s="1135"/>
      <c r="WIU188" s="1135"/>
      <c r="WIV188" s="1135"/>
      <c r="WIW188" s="1135"/>
      <c r="WIX188" s="1135"/>
      <c r="WIY188" s="1135"/>
      <c r="WIZ188" s="1135"/>
      <c r="WJA188" s="1135"/>
      <c r="WJB188" s="1135"/>
      <c r="WJC188" s="1135"/>
      <c r="WJD188" s="1135"/>
      <c r="WJE188" s="1135"/>
      <c r="WJF188" s="1135"/>
      <c r="WJG188" s="1135"/>
      <c r="WJH188" s="1135"/>
      <c r="WJI188" s="1135"/>
      <c r="WJJ188" s="1135"/>
      <c r="WJK188" s="1135"/>
      <c r="WJL188" s="1135"/>
      <c r="WJM188" s="1135"/>
      <c r="WJN188" s="1135"/>
      <c r="WJO188" s="1135"/>
      <c r="WJP188" s="1135"/>
      <c r="WJQ188" s="1135"/>
      <c r="WJR188" s="1135"/>
      <c r="WJS188" s="1135"/>
      <c r="WJT188" s="1135"/>
      <c r="WJU188" s="1135"/>
      <c r="WJV188" s="1135"/>
      <c r="WJW188" s="1135"/>
      <c r="WJX188" s="1135"/>
      <c r="WJY188" s="1135"/>
      <c r="WJZ188" s="1135"/>
      <c r="WKA188" s="1135"/>
      <c r="WKB188" s="1135"/>
      <c r="WKC188" s="1135"/>
      <c r="WKD188" s="1135"/>
      <c r="WKE188" s="1135"/>
      <c r="WKF188" s="1135"/>
      <c r="WKG188" s="1135"/>
      <c r="WKH188" s="1135"/>
      <c r="WKI188" s="1135"/>
      <c r="WKJ188" s="1135"/>
      <c r="WKK188" s="1135"/>
      <c r="WKL188" s="1135"/>
      <c r="WKM188" s="1135"/>
      <c r="WKN188" s="1135"/>
      <c r="WKO188" s="1135"/>
      <c r="WKP188" s="1135"/>
      <c r="WKQ188" s="1135"/>
      <c r="WKR188" s="1135"/>
      <c r="WKS188" s="1135"/>
      <c r="WKT188" s="1135"/>
      <c r="WKU188" s="1135"/>
      <c r="WKV188" s="1135"/>
      <c r="WKW188" s="1135"/>
      <c r="WKX188" s="1135"/>
      <c r="WKY188" s="1135"/>
      <c r="WKZ188" s="1135"/>
      <c r="WLA188" s="1135"/>
      <c r="WLB188" s="1135"/>
      <c r="WLC188" s="1135"/>
      <c r="WLD188" s="1135"/>
      <c r="WLE188" s="1135"/>
      <c r="WLF188" s="1135"/>
      <c r="WLG188" s="1135"/>
      <c r="WLH188" s="1135"/>
      <c r="WLI188" s="1135"/>
      <c r="WLJ188" s="1135"/>
      <c r="WLK188" s="1135"/>
      <c r="WLL188" s="1135"/>
      <c r="WLM188" s="1135"/>
      <c r="WLN188" s="1135"/>
      <c r="WLO188" s="1135"/>
      <c r="WLP188" s="1135"/>
      <c r="WLQ188" s="1135"/>
      <c r="WLR188" s="1135"/>
      <c r="WLS188" s="1135"/>
      <c r="WLT188" s="1135"/>
      <c r="WLU188" s="1135"/>
      <c r="WLV188" s="1135"/>
      <c r="WLW188" s="1135"/>
      <c r="WLX188" s="1135"/>
      <c r="WLY188" s="1135"/>
      <c r="WLZ188" s="1135"/>
      <c r="WMA188" s="1135"/>
      <c r="WMB188" s="1135"/>
      <c r="WMC188" s="1135"/>
      <c r="WMD188" s="1135"/>
      <c r="WME188" s="1135"/>
      <c r="WMF188" s="1135"/>
      <c r="WMG188" s="1135"/>
      <c r="WMH188" s="1135"/>
      <c r="WMI188" s="1135"/>
      <c r="WMJ188" s="1135"/>
      <c r="WMK188" s="1135"/>
      <c r="WML188" s="1135"/>
      <c r="WMM188" s="1135"/>
      <c r="WMN188" s="1135"/>
      <c r="WMO188" s="1135"/>
      <c r="WMP188" s="1135"/>
      <c r="WMQ188" s="1135"/>
      <c r="WMR188" s="1135"/>
      <c r="WMS188" s="1135"/>
      <c r="WMT188" s="1135"/>
      <c r="WMU188" s="1135"/>
      <c r="WMV188" s="1135"/>
      <c r="WMW188" s="1135"/>
      <c r="WMX188" s="1135"/>
      <c r="WMY188" s="1135"/>
      <c r="WMZ188" s="1135"/>
      <c r="WNA188" s="1135"/>
      <c r="WNB188" s="1135"/>
      <c r="WNC188" s="1135"/>
      <c r="WND188" s="1135"/>
      <c r="WNE188" s="1135"/>
      <c r="WNF188" s="1135"/>
      <c r="WNG188" s="1135"/>
      <c r="WNH188" s="1135"/>
      <c r="WNI188" s="1135"/>
      <c r="WNJ188" s="1135"/>
      <c r="WNK188" s="1135"/>
      <c r="WNL188" s="1135"/>
      <c r="WNM188" s="1135"/>
      <c r="WNN188" s="1135"/>
      <c r="WNO188" s="1135"/>
      <c r="WNP188" s="1135"/>
      <c r="WNQ188" s="1135"/>
      <c r="WNR188" s="1135"/>
      <c r="WNS188" s="1135"/>
      <c r="WNT188" s="1135"/>
      <c r="WNU188" s="1135"/>
      <c r="WNV188" s="1135"/>
      <c r="WNW188" s="1135"/>
      <c r="WNX188" s="1135"/>
      <c r="WNY188" s="1135"/>
      <c r="WNZ188" s="1135"/>
      <c r="WOA188" s="1135"/>
      <c r="WOB188" s="1135"/>
      <c r="WOC188" s="1135"/>
      <c r="WOD188" s="1135"/>
      <c r="WOE188" s="1135"/>
      <c r="WOF188" s="1135"/>
      <c r="WOG188" s="1135"/>
      <c r="WOH188" s="1135"/>
      <c r="WOI188" s="1135"/>
      <c r="WOJ188" s="1135"/>
      <c r="WOK188" s="1135"/>
      <c r="WOL188" s="1135"/>
      <c r="WOM188" s="1135"/>
      <c r="WON188" s="1135"/>
      <c r="WOO188" s="1135"/>
      <c r="WOP188" s="1135"/>
      <c r="WOQ188" s="1135"/>
      <c r="WOR188" s="1135"/>
      <c r="WOS188" s="1135"/>
      <c r="WOT188" s="1135"/>
      <c r="WOU188" s="1135"/>
      <c r="WOV188" s="1135"/>
      <c r="WOW188" s="1135"/>
      <c r="WOX188" s="1135"/>
      <c r="WOY188" s="1135"/>
      <c r="WOZ188" s="1135"/>
      <c r="WPA188" s="1135"/>
      <c r="WPB188" s="1135"/>
      <c r="WPC188" s="1135"/>
      <c r="WPD188" s="1135"/>
      <c r="WPE188" s="1135"/>
      <c r="WPF188" s="1135"/>
      <c r="WPG188" s="1135"/>
      <c r="WPH188" s="1135"/>
      <c r="WPI188" s="1135"/>
      <c r="WPJ188" s="1135"/>
      <c r="WPK188" s="1135"/>
      <c r="WPL188" s="1135"/>
      <c r="WPM188" s="1135"/>
      <c r="WPN188" s="1135"/>
      <c r="WPO188" s="1135"/>
      <c r="WPP188" s="1135"/>
      <c r="WPQ188" s="1135"/>
      <c r="WPR188" s="1135"/>
      <c r="WPS188" s="1135"/>
      <c r="WPT188" s="1135"/>
      <c r="WPU188" s="1135"/>
      <c r="WPV188" s="1135"/>
      <c r="WPW188" s="1135"/>
      <c r="WPX188" s="1135"/>
      <c r="WPY188" s="1135"/>
      <c r="WPZ188" s="1135"/>
      <c r="WQA188" s="1135"/>
      <c r="WQB188" s="1135"/>
      <c r="WQC188" s="1135"/>
      <c r="WQD188" s="1135"/>
      <c r="WQE188" s="1135"/>
      <c r="WQF188" s="1135"/>
      <c r="WQG188" s="1135"/>
      <c r="WQH188" s="1135"/>
      <c r="WQI188" s="1135"/>
      <c r="WQJ188" s="1135"/>
      <c r="WQK188" s="1135"/>
      <c r="WQL188" s="1135"/>
      <c r="WQM188" s="1135"/>
      <c r="WQN188" s="1135"/>
      <c r="WQO188" s="1135"/>
      <c r="WQP188" s="1135"/>
      <c r="WQQ188" s="1135"/>
      <c r="WQR188" s="1135"/>
      <c r="WQS188" s="1135"/>
      <c r="WQT188" s="1135"/>
      <c r="WQU188" s="1135"/>
      <c r="WQV188" s="1135"/>
      <c r="WQW188" s="1135"/>
      <c r="WQX188" s="1135"/>
      <c r="WQY188" s="1135"/>
      <c r="WQZ188" s="1135"/>
      <c r="WRA188" s="1135"/>
      <c r="WRB188" s="1135"/>
      <c r="WRC188" s="1135"/>
      <c r="WRD188" s="1135"/>
      <c r="WRE188" s="1135"/>
      <c r="WRF188" s="1135"/>
      <c r="WRG188" s="1135"/>
      <c r="WRH188" s="1135"/>
      <c r="WRI188" s="1135"/>
      <c r="WRJ188" s="1135"/>
      <c r="WRK188" s="1135"/>
      <c r="WRL188" s="1135"/>
      <c r="WRM188" s="1135"/>
      <c r="WRN188" s="1135"/>
      <c r="WRO188" s="1135"/>
      <c r="WRP188" s="1135"/>
      <c r="WRQ188" s="1135"/>
      <c r="WRR188" s="1135"/>
      <c r="WRS188" s="1135"/>
      <c r="WRT188" s="1135"/>
      <c r="WRU188" s="1135"/>
      <c r="WRV188" s="1135"/>
      <c r="WRW188" s="1135"/>
      <c r="WRX188" s="1135"/>
      <c r="WRY188" s="1135"/>
      <c r="WRZ188" s="1135"/>
      <c r="WSA188" s="1135"/>
      <c r="WSB188" s="1135"/>
      <c r="WSC188" s="1135"/>
      <c r="WSD188" s="1135"/>
      <c r="WSE188" s="1135"/>
      <c r="WSF188" s="1135"/>
      <c r="WSG188" s="1135"/>
      <c r="WSH188" s="1135"/>
      <c r="WSI188" s="1135"/>
      <c r="WSJ188" s="1135"/>
      <c r="WSK188" s="1135"/>
      <c r="WSL188" s="1135"/>
      <c r="WSM188" s="1135"/>
      <c r="WSN188" s="1135"/>
      <c r="WSO188" s="1135"/>
      <c r="WSP188" s="1135"/>
      <c r="WSQ188" s="1135"/>
      <c r="WSR188" s="1135"/>
      <c r="WSS188" s="1135"/>
      <c r="WST188" s="1135"/>
      <c r="WSU188" s="1135"/>
      <c r="WSV188" s="1135"/>
      <c r="WSW188" s="1135"/>
      <c r="WSX188" s="1135"/>
      <c r="WSY188" s="1135"/>
      <c r="WSZ188" s="1135"/>
      <c r="WTA188" s="1135"/>
      <c r="WTB188" s="1135"/>
      <c r="WTC188" s="1135"/>
      <c r="WTD188" s="1135"/>
      <c r="WTE188" s="1135"/>
      <c r="WTF188" s="1135"/>
      <c r="WTG188" s="1135"/>
      <c r="WTH188" s="1135"/>
      <c r="WTI188" s="1135"/>
      <c r="WTJ188" s="1135"/>
      <c r="WTK188" s="1135"/>
      <c r="WTL188" s="1135"/>
      <c r="WTM188" s="1135"/>
      <c r="WTN188" s="1135"/>
      <c r="WTO188" s="1135"/>
      <c r="WTP188" s="1135"/>
      <c r="WTQ188" s="1135"/>
      <c r="WTR188" s="1135"/>
      <c r="WTS188" s="1135"/>
      <c r="WTT188" s="1135"/>
      <c r="WTU188" s="1135"/>
      <c r="WTV188" s="1135"/>
      <c r="WTW188" s="1135"/>
      <c r="WTX188" s="1135"/>
      <c r="WTY188" s="1135"/>
      <c r="WTZ188" s="1135"/>
      <c r="WUA188" s="1135"/>
      <c r="WUB188" s="1135"/>
      <c r="WUC188" s="1135"/>
      <c r="WUD188" s="1135"/>
      <c r="WUE188" s="1135"/>
      <c r="WUF188" s="1135"/>
      <c r="WUG188" s="1135"/>
      <c r="WUH188" s="1135"/>
      <c r="WUI188" s="1135"/>
      <c r="WUJ188" s="1135"/>
      <c r="WUK188" s="1135"/>
      <c r="WUL188" s="1135"/>
      <c r="WUM188" s="1135"/>
      <c r="WUN188" s="1135"/>
      <c r="WUO188" s="1135"/>
      <c r="WUP188" s="1135"/>
      <c r="WUQ188" s="1135"/>
      <c r="WUR188" s="1135"/>
      <c r="WUS188" s="1135"/>
      <c r="WUT188" s="1135"/>
      <c r="WUU188" s="1135"/>
      <c r="WUV188" s="1135"/>
      <c r="WUW188" s="1135"/>
      <c r="WUX188" s="1135"/>
      <c r="WUY188" s="1135"/>
      <c r="WUZ188" s="1135"/>
      <c r="WVA188" s="1135"/>
      <c r="WVB188" s="1135"/>
      <c r="WVC188" s="1135"/>
      <c r="WVD188" s="1135"/>
      <c r="WVE188" s="1135"/>
      <c r="WVF188" s="1135"/>
      <c r="WVG188" s="1135"/>
      <c r="WVH188" s="1135"/>
      <c r="WVI188" s="1135"/>
      <c r="WVJ188" s="1135"/>
      <c r="WVK188" s="1135"/>
      <c r="WVL188" s="1135"/>
      <c r="WVM188" s="1135"/>
      <c r="WVN188" s="1135"/>
      <c r="WVO188" s="1135"/>
      <c r="WVP188" s="1135"/>
      <c r="WVQ188" s="1135"/>
      <c r="WVR188" s="1135"/>
      <c r="WVS188" s="1135"/>
      <c r="WVT188" s="1135"/>
      <c r="WVU188" s="1135"/>
      <c r="WVV188" s="1135"/>
      <c r="WVW188" s="1135"/>
      <c r="WVX188" s="1135"/>
      <c r="WVY188" s="1135"/>
      <c r="WVZ188" s="1135"/>
      <c r="WWA188" s="1135"/>
      <c r="WWB188" s="1135"/>
      <c r="WWC188" s="1135"/>
      <c r="WWD188" s="1135"/>
      <c r="WWE188" s="1135"/>
      <c r="WWF188" s="1135"/>
      <c r="WWG188" s="1135"/>
      <c r="WWH188" s="1135"/>
      <c r="WWI188" s="1135"/>
      <c r="WWJ188" s="1135"/>
      <c r="WWK188" s="1135"/>
      <c r="WWL188" s="1135"/>
      <c r="WWM188" s="1135"/>
      <c r="WWN188" s="1135"/>
      <c r="WWO188" s="1135"/>
      <c r="WWP188" s="1135"/>
      <c r="WWQ188" s="1135"/>
      <c r="WWR188" s="1135"/>
      <c r="WWS188" s="1135"/>
      <c r="WWT188" s="1135"/>
      <c r="WWU188" s="1135"/>
      <c r="WWV188" s="1135"/>
      <c r="WWW188" s="1135"/>
      <c r="WWX188" s="1135"/>
      <c r="WWY188" s="1135"/>
      <c r="WWZ188" s="1135"/>
      <c r="WXA188" s="1135"/>
      <c r="WXB188" s="1135"/>
      <c r="WXC188" s="1135"/>
      <c r="WXD188" s="1135"/>
      <c r="WXE188" s="1135"/>
      <c r="WXF188" s="1135"/>
      <c r="WXG188" s="1135"/>
      <c r="WXH188" s="1135"/>
      <c r="WXI188" s="1135"/>
      <c r="WXJ188" s="1135"/>
      <c r="WXK188" s="1135"/>
      <c r="WXL188" s="1135"/>
      <c r="WXM188" s="1135"/>
      <c r="WXN188" s="1135"/>
      <c r="WXO188" s="1135"/>
      <c r="WXP188" s="1135"/>
      <c r="WXQ188" s="1135"/>
      <c r="WXR188" s="1135"/>
      <c r="WXS188" s="1135"/>
      <c r="WXT188" s="1135"/>
      <c r="WXU188" s="1135"/>
      <c r="WXV188" s="1135"/>
      <c r="WXW188" s="1135"/>
      <c r="WXX188" s="1135"/>
      <c r="WXY188" s="1135"/>
      <c r="WXZ188" s="1135"/>
      <c r="WYA188" s="1135"/>
      <c r="WYB188" s="1135"/>
      <c r="WYC188" s="1135"/>
      <c r="WYD188" s="1135"/>
      <c r="WYE188" s="1135"/>
      <c r="WYF188" s="1135"/>
      <c r="WYG188" s="1135"/>
      <c r="WYH188" s="1135"/>
      <c r="WYI188" s="1135"/>
      <c r="WYJ188" s="1135"/>
      <c r="WYK188" s="1135"/>
      <c r="WYL188" s="1135"/>
      <c r="WYM188" s="1135"/>
      <c r="WYN188" s="1135"/>
      <c r="WYO188" s="1135"/>
      <c r="WYP188" s="1135"/>
      <c r="WYQ188" s="1135"/>
      <c r="WYR188" s="1135"/>
      <c r="WYS188" s="1135"/>
      <c r="WYT188" s="1135"/>
      <c r="WYU188" s="1135"/>
      <c r="WYV188" s="1135"/>
      <c r="WYW188" s="1135"/>
      <c r="WYX188" s="1135"/>
      <c r="WYY188" s="1135"/>
      <c r="WYZ188" s="1135"/>
      <c r="WZA188" s="1135"/>
      <c r="WZB188" s="1135"/>
      <c r="WZC188" s="1135"/>
      <c r="WZD188" s="1135"/>
      <c r="WZE188" s="1135"/>
      <c r="WZF188" s="1135"/>
      <c r="WZG188" s="1135"/>
      <c r="WZH188" s="1135"/>
      <c r="WZI188" s="1135"/>
      <c r="WZJ188" s="1135"/>
      <c r="WZK188" s="1135"/>
      <c r="WZL188" s="1135"/>
      <c r="WZM188" s="1135"/>
      <c r="WZN188" s="1135"/>
      <c r="WZO188" s="1135"/>
      <c r="WZP188" s="1135"/>
      <c r="WZQ188" s="1135"/>
      <c r="WZR188" s="1135"/>
      <c r="WZS188" s="1135"/>
      <c r="WZT188" s="1135"/>
      <c r="WZU188" s="1135"/>
      <c r="WZV188" s="1135"/>
      <c r="WZW188" s="1135"/>
      <c r="WZX188" s="1135"/>
      <c r="WZY188" s="1135"/>
      <c r="WZZ188" s="1135"/>
      <c r="XAA188" s="1135"/>
      <c r="XAB188" s="1135"/>
      <c r="XAC188" s="1135"/>
      <c r="XAD188" s="1135"/>
      <c r="XAE188" s="1135"/>
      <c r="XAF188" s="1135"/>
      <c r="XAG188" s="1135"/>
      <c r="XAH188" s="1135"/>
      <c r="XAI188" s="1135"/>
      <c r="XAJ188" s="1135"/>
      <c r="XAK188" s="1135"/>
      <c r="XAL188" s="1135"/>
      <c r="XAM188" s="1135"/>
      <c r="XAN188" s="1135"/>
      <c r="XAO188" s="1135"/>
      <c r="XAP188" s="1135"/>
      <c r="XAQ188" s="1135"/>
      <c r="XAR188" s="1135"/>
      <c r="XAS188" s="1135"/>
      <c r="XAT188" s="1135"/>
      <c r="XAU188" s="1135"/>
      <c r="XAV188" s="1135"/>
      <c r="XAW188" s="1135"/>
      <c r="XAX188" s="1135"/>
      <c r="XAY188" s="1135"/>
      <c r="XAZ188" s="1135"/>
      <c r="XBA188" s="1135"/>
      <c r="XBB188" s="1135"/>
      <c r="XBC188" s="1135"/>
      <c r="XBD188" s="1135"/>
      <c r="XBE188" s="1135"/>
      <c r="XBF188" s="1135"/>
      <c r="XBG188" s="1135"/>
      <c r="XBH188" s="1135"/>
      <c r="XBI188" s="1135"/>
      <c r="XBJ188" s="1135"/>
      <c r="XBK188" s="1135"/>
      <c r="XBL188" s="1135"/>
      <c r="XBM188" s="1135"/>
      <c r="XBN188" s="1135"/>
      <c r="XBO188" s="1135"/>
      <c r="XBP188" s="1135"/>
      <c r="XBQ188" s="1135"/>
      <c r="XBR188" s="1135"/>
      <c r="XBS188" s="1135"/>
      <c r="XBT188" s="1135"/>
      <c r="XBU188" s="1135"/>
      <c r="XBV188" s="1135"/>
      <c r="XBW188" s="1135"/>
      <c r="XBX188" s="1135"/>
      <c r="XBY188" s="1135"/>
      <c r="XBZ188" s="1135"/>
      <c r="XCA188" s="1135"/>
      <c r="XCB188" s="1135"/>
      <c r="XCC188" s="1135"/>
      <c r="XCD188" s="1135"/>
      <c r="XCE188" s="1135"/>
      <c r="XCF188" s="1135"/>
      <c r="XCG188" s="1135"/>
      <c r="XCH188" s="1135"/>
      <c r="XCI188" s="1135"/>
      <c r="XCJ188" s="1135"/>
      <c r="XCK188" s="1135"/>
      <c r="XCL188" s="1135"/>
      <c r="XCM188" s="1135"/>
      <c r="XCN188" s="1135"/>
      <c r="XCO188" s="1135"/>
      <c r="XCP188" s="1135"/>
      <c r="XCQ188" s="1135"/>
      <c r="XCR188" s="1135"/>
      <c r="XCS188" s="1135"/>
      <c r="XCT188" s="1135"/>
      <c r="XCU188" s="1135"/>
      <c r="XCV188" s="1135"/>
      <c r="XCW188" s="1135"/>
      <c r="XCX188" s="1135"/>
      <c r="XCY188" s="1135"/>
      <c r="XCZ188" s="1135"/>
      <c r="XDA188" s="1135"/>
      <c r="XDB188" s="1135"/>
      <c r="XDC188" s="1135"/>
      <c r="XDD188" s="1135"/>
      <c r="XDE188" s="1135"/>
      <c r="XDF188" s="1135"/>
      <c r="XDG188" s="1135"/>
      <c r="XDH188" s="1135"/>
      <c r="XDI188" s="1135"/>
      <c r="XDJ188" s="1135"/>
      <c r="XDK188" s="1135"/>
      <c r="XDL188" s="1135"/>
      <c r="XDM188" s="1135"/>
      <c r="XDN188" s="1135"/>
      <c r="XDO188" s="1135"/>
      <c r="XDP188" s="1135"/>
      <c r="XDQ188" s="1135"/>
      <c r="XDR188" s="1135"/>
      <c r="XDS188" s="1135"/>
      <c r="XDT188" s="1135"/>
      <c r="XDU188" s="1135"/>
      <c r="XDV188" s="1135"/>
      <c r="XDW188" s="1135"/>
      <c r="XDX188" s="1135"/>
      <c r="XDY188" s="1135"/>
      <c r="XDZ188" s="1135"/>
      <c r="XEA188" s="1135"/>
      <c r="XEB188" s="1135"/>
      <c r="XEC188" s="1135"/>
      <c r="XED188" s="1135"/>
      <c r="XEE188" s="1135"/>
      <c r="XEF188" s="1135"/>
      <c r="XEG188" s="1135"/>
      <c r="XEH188" s="1135"/>
      <c r="XEI188" s="1135"/>
      <c r="XEJ188" s="1135"/>
      <c r="XEK188" s="1135"/>
      <c r="XEL188" s="1135"/>
      <c r="XEM188" s="1135"/>
      <c r="XEN188" s="1135"/>
      <c r="XEO188" s="1135"/>
      <c r="XEP188" s="1135"/>
      <c r="XEQ188" s="1135"/>
      <c r="XER188" s="1135"/>
      <c r="XES188" s="1135"/>
      <c r="XET188" s="1135"/>
      <c r="XEU188" s="1135"/>
      <c r="XEV188" s="1135"/>
      <c r="XEW188" s="1135"/>
      <c r="XEX188" s="1135"/>
      <c r="XEY188" s="1135"/>
      <c r="XEZ188" s="1135"/>
      <c r="XFA188" s="1135"/>
      <c r="XFB188" s="1135"/>
      <c r="XFC188" s="1135"/>
    </row>
    <row r="189" spans="1:16383" s="546" customFormat="1" ht="15" customHeight="1" x14ac:dyDescent="0.25">
      <c r="A189" s="1469"/>
      <c r="B189" s="2046" t="s">
        <v>63</v>
      </c>
      <c r="C189" s="2047" t="s">
        <v>64</v>
      </c>
      <c r="D189" s="1901" t="str">
        <f>CONCATENATE("Column ", LEFT(ADDRESS(ROW('Sovereign exposures'!F25),COLUMN('Sovereign exposures'!F25),4), 1))</f>
        <v>Column F</v>
      </c>
      <c r="E189" s="1901" t="str">
        <f>CONCATENATE("Column ", LEFT(ADDRESS(ROW('Sovereign exposures'!G25),COLUMN('Sovereign exposures'!G25),4), 1))</f>
        <v>Column G</v>
      </c>
      <c r="F189" s="1901" t="str">
        <f>CONCATENATE("Column ", LEFT(ADDRESS(ROW('Sovereign exposures'!H25),COLUMN('Sovereign exposures'!H25),4), 1))</f>
        <v>Column H</v>
      </c>
      <c r="G189" s="1901" t="str">
        <f>CONCATENATE("Column ", LEFT(ADDRESS(ROW('Sovereign exposures'!I25),COLUMN('Sovereign exposures'!I25),4), 1))</f>
        <v>Column I</v>
      </c>
      <c r="H189" s="1901" t="str">
        <f>CONCATENATE("Column ", LEFT(ADDRESS(ROW('Sovereign exposures'!J25),COLUMN('Sovereign exposures'!J25),4), 1))</f>
        <v>Column J</v>
      </c>
      <c r="I189" s="1901" t="str">
        <f>CONCATENATE("Column ", LEFT(ADDRESS(ROW('Sovereign exposures'!K25),COLUMN('Sovereign exposures'!K25),4), 1))</f>
        <v>Column K</v>
      </c>
      <c r="J189" s="1901" t="str">
        <f>CONCATENATE("Column ", LEFT(ADDRESS(ROW('Sovereign exposures'!L25),COLUMN('Sovereign exposures'!L25),4), 1))</f>
        <v>Column L</v>
      </c>
      <c r="K189" s="1901" t="str">
        <f>CONCATENATE("Column ", LEFT(ADDRESS(ROW('Sovereign exposures'!M25),COLUMN('Sovereign exposures'!M25),4), 1))</f>
        <v>Column M</v>
      </c>
      <c r="L189" s="1901" t="str">
        <f>CONCATENATE("Column ", LEFT(ADDRESS(ROW('Sovereign exposures'!N25),COLUMN('Sovereign exposures'!N25),4), 1))</f>
        <v>Column N</v>
      </c>
      <c r="M189" s="1901" t="str">
        <f>CONCATENATE("Column ", LEFT(ADDRESS(ROW('Sovereign exposures'!O25),COLUMN('Sovereign exposures'!O25),4), 1))</f>
        <v>Column O</v>
      </c>
      <c r="N189" s="1901" t="str">
        <f>CONCATENATE("Column ", LEFT(ADDRESS(ROW('Sovereign exposures'!P25),COLUMN('Sovereign exposures'!P25),4), 1))</f>
        <v>Column P</v>
      </c>
      <c r="O189" s="1901" t="str">
        <f>CONCATENATE("Column ", LEFT(ADDRESS(ROW('Sovereign exposures'!Q25),COLUMN('Sovereign exposures'!Q25),4), 1))</f>
        <v>Column Q</v>
      </c>
      <c r="P189" s="1901" t="str">
        <f>CONCATENATE("Column ", LEFT(ADDRESS(ROW('Sovereign exposures'!R25),COLUMN('Sovereign exposures'!R25),4), 1))</f>
        <v>Column R</v>
      </c>
      <c r="Q189" s="1901" t="str">
        <f>CONCATENATE("Column ", LEFT(ADDRESS(ROW('Sovereign exposures'!S25),COLUMN('Sovereign exposures'!S25),4), 1))</f>
        <v>Column S</v>
      </c>
      <c r="R189" s="1901" t="str">
        <f>CONCATENATE("Column ", LEFT(ADDRESS(ROW('Sovereign exposures'!T25),COLUMN('Sovereign exposures'!T25),4), 1))</f>
        <v>Column T</v>
      </c>
      <c r="S189" s="1901" t="str">
        <f>CONCATENATE("Column ", LEFT(ADDRESS(ROW('Sovereign exposures'!U25),COLUMN('Sovereign exposures'!U25),4), 1))</f>
        <v>Column U</v>
      </c>
      <c r="T189" s="1901" t="str">
        <f>CONCATENATE("Column ", LEFT(ADDRESS(ROW('Sovereign exposures'!V25),COLUMN('Sovereign exposures'!V25),4), 1))</f>
        <v>Column V</v>
      </c>
      <c r="U189" s="1901" t="str">
        <f>CONCATENATE("Column ", LEFT(ADDRESS(ROW('Sovereign exposures'!W25),COLUMN('Sovereign exposures'!W25),4), 1))</f>
        <v>Column W</v>
      </c>
      <c r="V189" s="1901" t="str">
        <f>CONCATENATE("Column ", LEFT(ADDRESS(ROW('Sovereign exposures'!X25),COLUMN('Sovereign exposures'!X25),4), 1))</f>
        <v>Column X</v>
      </c>
      <c r="W189" s="1901" t="str">
        <f>CONCATENATE("Column ", LEFT(ADDRESS(ROW('Sovereign exposures'!Y25),COLUMN('Sovereign exposures'!Y25),4), 1))</f>
        <v>Column Y</v>
      </c>
      <c r="X189" s="1901" t="str">
        <f>CONCATENATE("Column ", LEFT(ADDRESS(ROW('Sovereign exposures'!Z25),COLUMN('Sovereign exposures'!Z25),4), 1))</f>
        <v>Column Z</v>
      </c>
      <c r="Y189" s="1901" t="str">
        <f>CONCATENATE("Column ", LEFT(ADDRESS(ROW('Sovereign exposures'!AA25),COLUMN('Sovereign exposures'!AA25),4), 2))</f>
        <v>Column AA</v>
      </c>
      <c r="Z189" s="1901" t="str">
        <f>CONCATENATE("Column ", LEFT(ADDRESS(ROW('Sovereign exposures'!AB25),COLUMN('Sovereign exposures'!AB25),4), 2))</f>
        <v>Column AB</v>
      </c>
      <c r="AA189" s="1899" t="str">
        <f>CONCATENATE("Column ", LEFT(ADDRESS(ROW('Sovereign exposures'!AC25),COLUMN('Sovereign exposures'!AC25),4), 2))</f>
        <v>Column AC</v>
      </c>
      <c r="AP189" s="690"/>
    </row>
    <row r="190" spans="1:16383" s="546" customFormat="1" ht="15" customHeight="1" x14ac:dyDescent="0.25">
      <c r="A190" s="1469"/>
      <c r="B190" s="1896" t="s">
        <v>297</v>
      </c>
      <c r="C190" s="1897" t="str">
        <f>'Sovereign exposures'!C31</f>
        <v>Check: banking book portfolios at least as large as sub-portfolios</v>
      </c>
      <c r="D190" s="1986" t="str">
        <f>'Sovereign exposures'!F31</f>
        <v>Yes</v>
      </c>
      <c r="E190" s="1986" t="str">
        <f>'Sovereign exposures'!G31</f>
        <v>Yes</v>
      </c>
      <c r="F190" s="1986" t="str">
        <f>'Sovereign exposures'!H31</f>
        <v>Yes</v>
      </c>
      <c r="G190" s="1986" t="str">
        <f>'Sovereign exposures'!I31</f>
        <v>Yes</v>
      </c>
      <c r="H190" s="1986" t="str">
        <f>'Sovereign exposures'!J31</f>
        <v>Yes</v>
      </c>
      <c r="I190" s="1986" t="str">
        <f>'Sovereign exposures'!K31</f>
        <v>Yes</v>
      </c>
      <c r="J190" s="1986" t="str">
        <f>'Sovereign exposures'!L31</f>
        <v>Yes</v>
      </c>
      <c r="K190" s="1986" t="str">
        <f>'Sovereign exposures'!M31</f>
        <v>Yes</v>
      </c>
      <c r="L190" s="1986" t="str">
        <f>'Sovereign exposures'!N31</f>
        <v>Yes</v>
      </c>
      <c r="M190" s="1986" t="str">
        <f>'Sovereign exposures'!O31</f>
        <v>Yes</v>
      </c>
      <c r="N190" s="1986" t="str">
        <f>'Sovereign exposures'!P31</f>
        <v>Yes</v>
      </c>
      <c r="O190" s="1986" t="str">
        <f>'Sovereign exposures'!Q31</f>
        <v>Yes</v>
      </c>
      <c r="P190" s="1986" t="str">
        <f>'Sovereign exposures'!R31</f>
        <v>Yes</v>
      </c>
      <c r="Q190" s="1986" t="str">
        <f>'Sovereign exposures'!S31</f>
        <v>Yes</v>
      </c>
      <c r="R190" s="1986" t="str">
        <f>'Sovereign exposures'!T31</f>
        <v>Yes</v>
      </c>
      <c r="S190" s="1986" t="str">
        <f>'Sovereign exposures'!U31</f>
        <v>Yes</v>
      </c>
      <c r="T190" s="1986" t="str">
        <f>'Sovereign exposures'!V31</f>
        <v>Yes</v>
      </c>
      <c r="U190" s="1986" t="str">
        <f>'Sovereign exposures'!W31</f>
        <v>Yes</v>
      </c>
      <c r="V190" s="1986" t="str">
        <f>'Sovereign exposures'!X31</f>
        <v>Yes</v>
      </c>
      <c r="W190" s="1986" t="str">
        <f>'Sovereign exposures'!Y31</f>
        <v>Yes</v>
      </c>
      <c r="X190" s="1986" t="str">
        <f>'Sovereign exposures'!Z31</f>
        <v>Yes</v>
      </c>
      <c r="Y190" s="1986" t="str">
        <f>'Sovereign exposures'!AA31</f>
        <v>Yes</v>
      </c>
      <c r="Z190" s="1986" t="str">
        <f>'Sovereign exposures'!AB31</f>
        <v>Yes</v>
      </c>
      <c r="AA190" s="1447" t="str">
        <f>'Sovereign exposures'!AC31</f>
        <v>Yes</v>
      </c>
      <c r="AP190" s="690"/>
    </row>
    <row r="191" spans="1:16383" s="546" customFormat="1" ht="15" customHeight="1" x14ac:dyDescent="0.25">
      <c r="A191" s="1469"/>
      <c r="B191" s="1298" t="s">
        <v>297</v>
      </c>
      <c r="C191" s="639" t="str">
        <f>'Sovereign exposures'!C37</f>
        <v>Check: banking book portfolios at least as large as sub-portfolios</v>
      </c>
      <c r="D191" s="270" t="str">
        <f>'Sovereign exposures'!F37</f>
        <v>Yes</v>
      </c>
      <c r="E191" s="270" t="str">
        <f>'Sovereign exposures'!G37</f>
        <v>Yes</v>
      </c>
      <c r="F191" s="270" t="str">
        <f>'Sovereign exposures'!H37</f>
        <v>Yes</v>
      </c>
      <c r="G191" s="270" t="str">
        <f>'Sovereign exposures'!I37</f>
        <v>Yes</v>
      </c>
      <c r="H191" s="270" t="str">
        <f>'Sovereign exposures'!J37</f>
        <v>Yes</v>
      </c>
      <c r="I191" s="270" t="str">
        <f>'Sovereign exposures'!K37</f>
        <v>Yes</v>
      </c>
      <c r="J191" s="270" t="str">
        <f>'Sovereign exposures'!L37</f>
        <v>Yes</v>
      </c>
      <c r="K191" s="270" t="str">
        <f>'Sovereign exposures'!M37</f>
        <v>Yes</v>
      </c>
      <c r="L191" s="270" t="str">
        <f>'Sovereign exposures'!N37</f>
        <v>Yes</v>
      </c>
      <c r="M191" s="270" t="str">
        <f>'Sovereign exposures'!O37</f>
        <v>Yes</v>
      </c>
      <c r="N191" s="270" t="str">
        <f>'Sovereign exposures'!P37</f>
        <v>Yes</v>
      </c>
      <c r="O191" s="270" t="str">
        <f>'Sovereign exposures'!Q37</f>
        <v>Yes</v>
      </c>
      <c r="P191" s="270" t="str">
        <f>'Sovereign exposures'!R37</f>
        <v>Yes</v>
      </c>
      <c r="Q191" s="270" t="str">
        <f>'Sovereign exposures'!S37</f>
        <v>Yes</v>
      </c>
      <c r="R191" s="270" t="str">
        <f>'Sovereign exposures'!T37</f>
        <v>Yes</v>
      </c>
      <c r="S191" s="270" t="str">
        <f>'Sovereign exposures'!U37</f>
        <v>Yes</v>
      </c>
      <c r="T191" s="270" t="str">
        <f>'Sovereign exposures'!V37</f>
        <v>Yes</v>
      </c>
      <c r="U191" s="270" t="str">
        <f>'Sovereign exposures'!W37</f>
        <v>Yes</v>
      </c>
      <c r="V191" s="270" t="str">
        <f>'Sovereign exposures'!X37</f>
        <v>Yes</v>
      </c>
      <c r="W191" s="270" t="str">
        <f>'Sovereign exposures'!Y37</f>
        <v>Yes</v>
      </c>
      <c r="X191" s="270" t="str">
        <f>'Sovereign exposures'!Z37</f>
        <v>Yes</v>
      </c>
      <c r="Y191" s="270" t="str">
        <f>'Sovereign exposures'!AA37</f>
        <v>Yes</v>
      </c>
      <c r="Z191" s="270" t="str">
        <f>'Sovereign exposures'!AB37</f>
        <v>Yes</v>
      </c>
      <c r="AA191" s="461" t="str">
        <f>'Sovereign exposures'!AC37</f>
        <v>Yes</v>
      </c>
      <c r="AP191" s="690"/>
    </row>
    <row r="192" spans="1:16383" s="546" customFormat="1" ht="15" customHeight="1" x14ac:dyDescent="0.25">
      <c r="A192" s="1469"/>
      <c r="B192" s="1298" t="s">
        <v>297</v>
      </c>
      <c r="C192" s="639" t="str">
        <f>'Sovereign exposures'!C44</f>
        <v>Check: banking book portfolios at least as large as sub-portfolios</v>
      </c>
      <c r="D192" s="270" t="str">
        <f>'Sovereign exposures'!F44</f>
        <v>Yes</v>
      </c>
      <c r="E192" s="270" t="str">
        <f>'Sovereign exposures'!G44</f>
        <v>Yes</v>
      </c>
      <c r="F192" s="270" t="str">
        <f>'Sovereign exposures'!H44</f>
        <v>Yes</v>
      </c>
      <c r="G192" s="270" t="str">
        <f>'Sovereign exposures'!I44</f>
        <v>Yes</v>
      </c>
      <c r="H192" s="270" t="str">
        <f>'Sovereign exposures'!J44</f>
        <v>Yes</v>
      </c>
      <c r="I192" s="270" t="str">
        <f>'Sovereign exposures'!K44</f>
        <v>Yes</v>
      </c>
      <c r="J192" s="270" t="str">
        <f>'Sovereign exposures'!L44</f>
        <v>Yes</v>
      </c>
      <c r="K192" s="270" t="str">
        <f>'Sovereign exposures'!M44</f>
        <v>Yes</v>
      </c>
      <c r="L192" s="270" t="str">
        <f>'Sovereign exposures'!N44</f>
        <v>Yes</v>
      </c>
      <c r="M192" s="270" t="str">
        <f>'Sovereign exposures'!O44</f>
        <v>Yes</v>
      </c>
      <c r="N192" s="270" t="str">
        <f>'Sovereign exposures'!P44</f>
        <v>Yes</v>
      </c>
      <c r="O192" s="270" t="str">
        <f>'Sovereign exposures'!Q44</f>
        <v>Yes</v>
      </c>
      <c r="P192" s="270" t="str">
        <f>'Sovereign exposures'!R44</f>
        <v>Yes</v>
      </c>
      <c r="Q192" s="270" t="str">
        <f>'Sovereign exposures'!S44</f>
        <v>Yes</v>
      </c>
      <c r="R192" s="270" t="str">
        <f>'Sovereign exposures'!T44</f>
        <v>Yes</v>
      </c>
      <c r="S192" s="270" t="str">
        <f>'Sovereign exposures'!U44</f>
        <v>Yes</v>
      </c>
      <c r="T192" s="270" t="str">
        <f>'Sovereign exposures'!V44</f>
        <v>Yes</v>
      </c>
      <c r="U192" s="270" t="str">
        <f>'Sovereign exposures'!W44</f>
        <v>Yes</v>
      </c>
      <c r="V192" s="270" t="str">
        <f>'Sovereign exposures'!X44</f>
        <v>Yes</v>
      </c>
      <c r="W192" s="270" t="str">
        <f>'Sovereign exposures'!Y44</f>
        <v>Yes</v>
      </c>
      <c r="X192" s="270" t="str">
        <f>'Sovereign exposures'!Z44</f>
        <v>Yes</v>
      </c>
      <c r="Y192" s="270" t="str">
        <f>'Sovereign exposures'!AA44</f>
        <v>Yes</v>
      </c>
      <c r="Z192" s="270" t="str">
        <f>'Sovereign exposures'!AB44</f>
        <v>Yes</v>
      </c>
      <c r="AA192" s="461" t="str">
        <f>'Sovereign exposures'!AC44</f>
        <v>Yes</v>
      </c>
      <c r="AP192" s="690"/>
    </row>
    <row r="193" spans="1:16383" s="546" customFormat="1" ht="15" customHeight="1" x14ac:dyDescent="0.25">
      <c r="A193" s="1469"/>
      <c r="B193" s="1298" t="s">
        <v>297</v>
      </c>
      <c r="C193" s="639" t="str">
        <f>'Sovereign exposures'!C48</f>
        <v>Check: banking book portfolios at least as large as sub-portfolios</v>
      </c>
      <c r="D193" s="270" t="str">
        <f>'Sovereign exposures'!F48</f>
        <v>Yes</v>
      </c>
      <c r="E193" s="270" t="str">
        <f>'Sovereign exposures'!G48</f>
        <v>Yes</v>
      </c>
      <c r="F193" s="270" t="str">
        <f>'Sovereign exposures'!H48</f>
        <v>Yes</v>
      </c>
      <c r="G193" s="270" t="str">
        <f>'Sovereign exposures'!I48</f>
        <v>Yes</v>
      </c>
      <c r="H193" s="270" t="str">
        <f>'Sovereign exposures'!J48</f>
        <v>Yes</v>
      </c>
      <c r="I193" s="270" t="str">
        <f>'Sovereign exposures'!K48</f>
        <v>Yes</v>
      </c>
      <c r="J193" s="270" t="str">
        <f>'Sovereign exposures'!L48</f>
        <v>Yes</v>
      </c>
      <c r="K193" s="270" t="str">
        <f>'Sovereign exposures'!M48</f>
        <v>Yes</v>
      </c>
      <c r="L193" s="270" t="str">
        <f>'Sovereign exposures'!N48</f>
        <v>Yes</v>
      </c>
      <c r="M193" s="270" t="str">
        <f>'Sovereign exposures'!O48</f>
        <v>Yes</v>
      </c>
      <c r="N193" s="270" t="str">
        <f>'Sovereign exposures'!P48</f>
        <v>Yes</v>
      </c>
      <c r="O193" s="270" t="str">
        <f>'Sovereign exposures'!Q48</f>
        <v>Yes</v>
      </c>
      <c r="P193" s="270" t="str">
        <f>'Sovereign exposures'!R48</f>
        <v>Yes</v>
      </c>
      <c r="Q193" s="270" t="str">
        <f>'Sovereign exposures'!S48</f>
        <v>Yes</v>
      </c>
      <c r="R193" s="270" t="str">
        <f>'Sovereign exposures'!T48</f>
        <v>Yes</v>
      </c>
      <c r="S193" s="270" t="str">
        <f>'Sovereign exposures'!U48</f>
        <v>Yes</v>
      </c>
      <c r="T193" s="270" t="str">
        <f>'Sovereign exposures'!V48</f>
        <v>Yes</v>
      </c>
      <c r="U193" s="270" t="str">
        <f>'Sovereign exposures'!W48</f>
        <v>Yes</v>
      </c>
      <c r="V193" s="270" t="str">
        <f>'Sovereign exposures'!X48</f>
        <v>Yes</v>
      </c>
      <c r="W193" s="270" t="str">
        <f>'Sovereign exposures'!Y48</f>
        <v>Yes</v>
      </c>
      <c r="X193" s="270" t="str">
        <f>'Sovereign exposures'!Z48</f>
        <v>Yes</v>
      </c>
      <c r="Y193" s="270" t="str">
        <f>'Sovereign exposures'!AA48</f>
        <v>Yes</v>
      </c>
      <c r="Z193" s="270" t="str">
        <f>'Sovereign exposures'!AB48</f>
        <v>Yes</v>
      </c>
      <c r="AA193" s="461" t="str">
        <f>'Sovereign exposures'!AC48</f>
        <v>Yes</v>
      </c>
      <c r="AP193" s="690"/>
    </row>
    <row r="194" spans="1:16383" s="546" customFormat="1" ht="15" customHeight="1" x14ac:dyDescent="0.25">
      <c r="A194" s="1469"/>
      <c r="B194" s="1298" t="s">
        <v>297</v>
      </c>
      <c r="C194" s="639" t="str">
        <f>'Sovereign exposures'!C53</f>
        <v>Check: banking book portfolios at least as large as sub-portfolios</v>
      </c>
      <c r="D194" s="270" t="str">
        <f>'Sovereign exposures'!F53</f>
        <v>Yes</v>
      </c>
      <c r="E194" s="270" t="str">
        <f>'Sovereign exposures'!G53</f>
        <v>Yes</v>
      </c>
      <c r="F194" s="270" t="str">
        <f>'Sovereign exposures'!H53</f>
        <v>Yes</v>
      </c>
      <c r="G194" s="270" t="str">
        <f>'Sovereign exposures'!I53</f>
        <v>Yes</v>
      </c>
      <c r="H194" s="270" t="str">
        <f>'Sovereign exposures'!J53</f>
        <v>Yes</v>
      </c>
      <c r="I194" s="270" t="str">
        <f>'Sovereign exposures'!K53</f>
        <v>Yes</v>
      </c>
      <c r="J194" s="270" t="str">
        <f>'Sovereign exposures'!L53</f>
        <v>Yes</v>
      </c>
      <c r="K194" s="270" t="str">
        <f>'Sovereign exposures'!M53</f>
        <v>Yes</v>
      </c>
      <c r="L194" s="270" t="str">
        <f>'Sovereign exposures'!N53</f>
        <v>Yes</v>
      </c>
      <c r="M194" s="270" t="str">
        <f>'Sovereign exposures'!O53</f>
        <v>Yes</v>
      </c>
      <c r="N194" s="270" t="str">
        <f>'Sovereign exposures'!P53</f>
        <v>Yes</v>
      </c>
      <c r="O194" s="270" t="str">
        <f>'Sovereign exposures'!Q53</f>
        <v>Yes</v>
      </c>
      <c r="P194" s="270" t="str">
        <f>'Sovereign exposures'!R53</f>
        <v>Yes</v>
      </c>
      <c r="Q194" s="270" t="str">
        <f>'Sovereign exposures'!S53</f>
        <v>Yes</v>
      </c>
      <c r="R194" s="270" t="str">
        <f>'Sovereign exposures'!T53</f>
        <v>Yes</v>
      </c>
      <c r="S194" s="270" t="str">
        <f>'Sovereign exposures'!U53</f>
        <v>Yes</v>
      </c>
      <c r="T194" s="270" t="str">
        <f>'Sovereign exposures'!V53</f>
        <v>Yes</v>
      </c>
      <c r="U194" s="270" t="str">
        <f>'Sovereign exposures'!W53</f>
        <v>Yes</v>
      </c>
      <c r="V194" s="270" t="str">
        <f>'Sovereign exposures'!X53</f>
        <v>Yes</v>
      </c>
      <c r="W194" s="270" t="str">
        <f>'Sovereign exposures'!Y53</f>
        <v>Yes</v>
      </c>
      <c r="X194" s="270" t="str">
        <f>'Sovereign exposures'!Z53</f>
        <v>Yes</v>
      </c>
      <c r="Y194" s="270" t="str">
        <f>'Sovereign exposures'!AA53</f>
        <v>Yes</v>
      </c>
      <c r="Z194" s="270" t="str">
        <f>'Sovereign exposures'!AB53</f>
        <v>Yes</v>
      </c>
      <c r="AA194" s="461" t="str">
        <f>'Sovereign exposures'!AC53</f>
        <v>Yes</v>
      </c>
      <c r="AP194" s="690"/>
    </row>
    <row r="195" spans="1:16383" s="546" customFormat="1" ht="15" customHeight="1" x14ac:dyDescent="0.25">
      <c r="A195" s="1469"/>
      <c r="B195" s="1298" t="s">
        <v>297</v>
      </c>
      <c r="C195" s="639" t="str">
        <f>'Sovereign exposures'!C57</f>
        <v>Check: banking book portfolios at least as large as sub-portfolios</v>
      </c>
      <c r="D195" s="270" t="str">
        <f>'Sovereign exposures'!F57</f>
        <v>Yes</v>
      </c>
      <c r="E195" s="270" t="str">
        <f>'Sovereign exposures'!G57</f>
        <v>Yes</v>
      </c>
      <c r="F195" s="270" t="str">
        <f>'Sovereign exposures'!H57</f>
        <v>Yes</v>
      </c>
      <c r="G195" s="270" t="str">
        <f>'Sovereign exposures'!I57</f>
        <v>Yes</v>
      </c>
      <c r="H195" s="270" t="str">
        <f>'Sovereign exposures'!J57</f>
        <v>Yes</v>
      </c>
      <c r="I195" s="270" t="str">
        <f>'Sovereign exposures'!K57</f>
        <v>Yes</v>
      </c>
      <c r="J195" s="270" t="str">
        <f>'Sovereign exposures'!L57</f>
        <v>Yes</v>
      </c>
      <c r="K195" s="270" t="str">
        <f>'Sovereign exposures'!M57</f>
        <v>Yes</v>
      </c>
      <c r="L195" s="270" t="str">
        <f>'Sovereign exposures'!N57</f>
        <v>Yes</v>
      </c>
      <c r="M195" s="270" t="str">
        <f>'Sovereign exposures'!O57</f>
        <v>Yes</v>
      </c>
      <c r="N195" s="270" t="str">
        <f>'Sovereign exposures'!P57</f>
        <v>Yes</v>
      </c>
      <c r="O195" s="270" t="str">
        <f>'Sovereign exposures'!Q57</f>
        <v>Yes</v>
      </c>
      <c r="P195" s="270" t="str">
        <f>'Sovereign exposures'!R57</f>
        <v>Yes</v>
      </c>
      <c r="Q195" s="270" t="str">
        <f>'Sovereign exposures'!S57</f>
        <v>Yes</v>
      </c>
      <c r="R195" s="270" t="str">
        <f>'Sovereign exposures'!T57</f>
        <v>Yes</v>
      </c>
      <c r="S195" s="270" t="str">
        <f>'Sovereign exposures'!U57</f>
        <v>Yes</v>
      </c>
      <c r="T195" s="270" t="str">
        <f>'Sovereign exposures'!V57</f>
        <v>Yes</v>
      </c>
      <c r="U195" s="270" t="str">
        <f>'Sovereign exposures'!W57</f>
        <v>Yes</v>
      </c>
      <c r="V195" s="270" t="str">
        <f>'Sovereign exposures'!X57</f>
        <v>Yes</v>
      </c>
      <c r="W195" s="270" t="str">
        <f>'Sovereign exposures'!Y57</f>
        <v>Yes</v>
      </c>
      <c r="X195" s="270" t="str">
        <f>'Sovereign exposures'!Z57</f>
        <v>Yes</v>
      </c>
      <c r="Y195" s="270" t="str">
        <f>'Sovereign exposures'!AA57</f>
        <v>Yes</v>
      </c>
      <c r="Z195" s="270" t="str">
        <f>'Sovereign exposures'!AB57</f>
        <v>Yes</v>
      </c>
      <c r="AA195" s="461" t="str">
        <f>'Sovereign exposures'!AC57</f>
        <v>Yes</v>
      </c>
      <c r="AP195" s="690"/>
    </row>
    <row r="196" spans="1:16383" s="546" customFormat="1" ht="15" customHeight="1" x14ac:dyDescent="0.25">
      <c r="A196" s="1469"/>
      <c r="B196" s="1298" t="s">
        <v>297</v>
      </c>
      <c r="C196" s="639" t="str">
        <f>'Sovereign exposures'!C61</f>
        <v>Check: banking book portfolios at least as large as sub-portfolios</v>
      </c>
      <c r="D196" s="270" t="str">
        <f>'Sovereign exposures'!F61</f>
        <v>Yes</v>
      </c>
      <c r="E196" s="270" t="str">
        <f>'Sovereign exposures'!G61</f>
        <v>Yes</v>
      </c>
      <c r="F196" s="270" t="str">
        <f>'Sovereign exposures'!H61</f>
        <v>Yes</v>
      </c>
      <c r="G196" s="270" t="str">
        <f>'Sovereign exposures'!I61</f>
        <v>Yes</v>
      </c>
      <c r="H196" s="270" t="str">
        <f>'Sovereign exposures'!J61</f>
        <v>Yes</v>
      </c>
      <c r="I196" s="270" t="str">
        <f>'Sovereign exposures'!K61</f>
        <v>Yes</v>
      </c>
      <c r="J196" s="270" t="str">
        <f>'Sovereign exposures'!L61</f>
        <v>Yes</v>
      </c>
      <c r="K196" s="270" t="str">
        <f>'Sovereign exposures'!M61</f>
        <v>Yes</v>
      </c>
      <c r="L196" s="270" t="str">
        <f>'Sovereign exposures'!N61</f>
        <v>Yes</v>
      </c>
      <c r="M196" s="270" t="str">
        <f>'Sovereign exposures'!O61</f>
        <v>Yes</v>
      </c>
      <c r="N196" s="270" t="str">
        <f>'Sovereign exposures'!P61</f>
        <v>Yes</v>
      </c>
      <c r="O196" s="270" t="str">
        <f>'Sovereign exposures'!Q61</f>
        <v>Yes</v>
      </c>
      <c r="P196" s="270" t="str">
        <f>'Sovereign exposures'!R61</f>
        <v>Yes</v>
      </c>
      <c r="Q196" s="270" t="str">
        <f>'Sovereign exposures'!S61</f>
        <v>Yes</v>
      </c>
      <c r="R196" s="270" t="str">
        <f>'Sovereign exposures'!T61</f>
        <v>Yes</v>
      </c>
      <c r="S196" s="270" t="str">
        <f>'Sovereign exposures'!U61</f>
        <v>Yes</v>
      </c>
      <c r="T196" s="270" t="str">
        <f>'Sovereign exposures'!V61</f>
        <v>Yes</v>
      </c>
      <c r="U196" s="270" t="str">
        <f>'Sovereign exposures'!W61</f>
        <v>Yes</v>
      </c>
      <c r="V196" s="270" t="str">
        <f>'Sovereign exposures'!X61</f>
        <v>Yes</v>
      </c>
      <c r="W196" s="270" t="str">
        <f>'Sovereign exposures'!Y61</f>
        <v>Yes</v>
      </c>
      <c r="X196" s="270" t="str">
        <f>'Sovereign exposures'!Z61</f>
        <v>Yes</v>
      </c>
      <c r="Y196" s="270" t="str">
        <f>'Sovereign exposures'!AA61</f>
        <v>Yes</v>
      </c>
      <c r="Z196" s="270" t="str">
        <f>'Sovereign exposures'!AB61</f>
        <v>Yes</v>
      </c>
      <c r="AA196" s="461" t="str">
        <f>'Sovereign exposures'!AC61</f>
        <v>Yes</v>
      </c>
      <c r="AP196" s="690"/>
    </row>
    <row r="197" spans="1:16383" s="546" customFormat="1" ht="15" customHeight="1" x14ac:dyDescent="0.25">
      <c r="A197" s="1469"/>
      <c r="B197" s="1298" t="s">
        <v>286</v>
      </c>
      <c r="C197" s="639" t="str">
        <f>'Sovereign exposures'!C96</f>
        <v>Check: trading book portfolios at least as large as sub-portfolios</v>
      </c>
      <c r="D197" s="270" t="str">
        <f>'Sovereign exposures'!F96</f>
        <v>Yes</v>
      </c>
      <c r="E197" s="270" t="str">
        <f>'Sovereign exposures'!G96</f>
        <v>Yes</v>
      </c>
      <c r="F197" s="270" t="str">
        <f>'Sovereign exposures'!H96</f>
        <v>Yes</v>
      </c>
      <c r="G197" s="270" t="str">
        <f>'Sovereign exposures'!I96</f>
        <v>Yes</v>
      </c>
      <c r="H197" s="270" t="str">
        <f>'Sovereign exposures'!J96</f>
        <v>Yes</v>
      </c>
      <c r="I197" s="270" t="str">
        <f>'Sovereign exposures'!K96</f>
        <v>Yes</v>
      </c>
      <c r="J197" s="270" t="str">
        <f>'Sovereign exposures'!L96</f>
        <v>Yes</v>
      </c>
      <c r="K197" s="270" t="str">
        <f>'Sovereign exposures'!M96</f>
        <v>Yes</v>
      </c>
      <c r="L197" s="270" t="str">
        <f>'Sovereign exposures'!N96</f>
        <v>Yes</v>
      </c>
      <c r="M197" s="270" t="str">
        <f>'Sovereign exposures'!O96</f>
        <v>Yes</v>
      </c>
      <c r="N197" s="270" t="str">
        <f>'Sovereign exposures'!P96</f>
        <v>Yes</v>
      </c>
      <c r="O197" s="270" t="str">
        <f>'Sovereign exposures'!Q96</f>
        <v>Yes</v>
      </c>
      <c r="P197" s="270" t="str">
        <f>'Sovereign exposures'!R96</f>
        <v>Yes</v>
      </c>
      <c r="Q197" s="270" t="str">
        <f>'Sovereign exposures'!S96</f>
        <v>Yes</v>
      </c>
      <c r="R197" s="44"/>
      <c r="S197" s="44"/>
      <c r="T197" s="44"/>
      <c r="U197" s="44"/>
      <c r="V197" s="44"/>
      <c r="W197" s="44"/>
      <c r="X197" s="44"/>
      <c r="Y197" s="44"/>
      <c r="Z197" s="44"/>
      <c r="AA197" s="425"/>
      <c r="AP197" s="690"/>
    </row>
    <row r="198" spans="1:16383" s="546" customFormat="1" ht="15" customHeight="1" x14ac:dyDescent="0.25">
      <c r="A198" s="1469"/>
      <c r="B198" s="1298" t="s">
        <v>286</v>
      </c>
      <c r="C198" s="639" t="str">
        <f>'Sovereign exposures'!C102</f>
        <v>Check: trading book portfolios at least as large as sub-portfolios</v>
      </c>
      <c r="D198" s="270" t="str">
        <f>'Sovereign exposures'!F102</f>
        <v>Yes</v>
      </c>
      <c r="E198" s="270" t="str">
        <f>'Sovereign exposures'!G102</f>
        <v>Yes</v>
      </c>
      <c r="F198" s="270" t="str">
        <f>'Sovereign exposures'!H102</f>
        <v>Yes</v>
      </c>
      <c r="G198" s="270" t="str">
        <f>'Sovereign exposures'!I102</f>
        <v>Yes</v>
      </c>
      <c r="H198" s="270" t="str">
        <f>'Sovereign exposures'!J102</f>
        <v>Yes</v>
      </c>
      <c r="I198" s="270" t="str">
        <f>'Sovereign exposures'!K102</f>
        <v>Yes</v>
      </c>
      <c r="J198" s="270" t="str">
        <f>'Sovereign exposures'!L102</f>
        <v>Yes</v>
      </c>
      <c r="K198" s="270" t="str">
        <f>'Sovereign exposures'!M102</f>
        <v>Yes</v>
      </c>
      <c r="L198" s="270" t="str">
        <f>'Sovereign exposures'!N102</f>
        <v>Yes</v>
      </c>
      <c r="M198" s="270" t="str">
        <f>'Sovereign exposures'!O102</f>
        <v>Yes</v>
      </c>
      <c r="N198" s="270" t="str">
        <f>'Sovereign exposures'!P102</f>
        <v>Yes</v>
      </c>
      <c r="O198" s="270" t="str">
        <f>'Sovereign exposures'!Q102</f>
        <v>Yes</v>
      </c>
      <c r="P198" s="270" t="str">
        <f>'Sovereign exposures'!R102</f>
        <v>Yes</v>
      </c>
      <c r="Q198" s="270" t="str">
        <f>'Sovereign exposures'!S102</f>
        <v>Yes</v>
      </c>
      <c r="R198" s="44"/>
      <c r="S198" s="44"/>
      <c r="T198" s="44"/>
      <c r="U198" s="44"/>
      <c r="V198" s="44"/>
      <c r="W198" s="44"/>
      <c r="X198" s="44"/>
      <c r="Y198" s="44"/>
      <c r="Z198" s="44"/>
      <c r="AA198" s="425"/>
      <c r="AP198" s="690"/>
    </row>
    <row r="199" spans="1:16383" s="546" customFormat="1" ht="15" customHeight="1" x14ac:dyDescent="0.25">
      <c r="A199" s="1469"/>
      <c r="B199" s="1298" t="s">
        <v>286</v>
      </c>
      <c r="C199" s="639" t="str">
        <f>'Sovereign exposures'!C109</f>
        <v>Check: trading book portfolios at least as large as sub-portfolios</v>
      </c>
      <c r="D199" s="270" t="str">
        <f>'Sovereign exposures'!F109</f>
        <v>Yes</v>
      </c>
      <c r="E199" s="270" t="str">
        <f>'Sovereign exposures'!G109</f>
        <v>Yes</v>
      </c>
      <c r="F199" s="270" t="str">
        <f>'Sovereign exposures'!H109</f>
        <v>Yes</v>
      </c>
      <c r="G199" s="270" t="str">
        <f>'Sovereign exposures'!I109</f>
        <v>Yes</v>
      </c>
      <c r="H199" s="270" t="str">
        <f>'Sovereign exposures'!J109</f>
        <v>Yes</v>
      </c>
      <c r="I199" s="270" t="str">
        <f>'Sovereign exposures'!K109</f>
        <v>Yes</v>
      </c>
      <c r="J199" s="270" t="str">
        <f>'Sovereign exposures'!L109</f>
        <v>Yes</v>
      </c>
      <c r="K199" s="270" t="str">
        <f>'Sovereign exposures'!M109</f>
        <v>Yes</v>
      </c>
      <c r="L199" s="270" t="str">
        <f>'Sovereign exposures'!N109</f>
        <v>Yes</v>
      </c>
      <c r="M199" s="270" t="str">
        <f>'Sovereign exposures'!O109</f>
        <v>Yes</v>
      </c>
      <c r="N199" s="270" t="str">
        <f>'Sovereign exposures'!P109</f>
        <v>Yes</v>
      </c>
      <c r="O199" s="270" t="str">
        <f>'Sovereign exposures'!Q109</f>
        <v>Yes</v>
      </c>
      <c r="P199" s="270" t="str">
        <f>'Sovereign exposures'!R109</f>
        <v>Yes</v>
      </c>
      <c r="Q199" s="270" t="str">
        <f>'Sovereign exposures'!S109</f>
        <v>Yes</v>
      </c>
      <c r="R199" s="44"/>
      <c r="S199" s="44"/>
      <c r="T199" s="44"/>
      <c r="U199" s="44"/>
      <c r="V199" s="44"/>
      <c r="W199" s="44"/>
      <c r="X199" s="44"/>
      <c r="Y199" s="44"/>
      <c r="Z199" s="44"/>
      <c r="AA199" s="425"/>
      <c r="AP199" s="690"/>
    </row>
    <row r="200" spans="1:16383" s="546" customFormat="1" ht="15" customHeight="1" x14ac:dyDescent="0.25">
      <c r="A200" s="1469"/>
      <c r="B200" s="1298" t="s">
        <v>286</v>
      </c>
      <c r="C200" s="639" t="str">
        <f>'Sovereign exposures'!C113</f>
        <v>Check: trading book portfolios at least as large as sub-portfolios</v>
      </c>
      <c r="D200" s="270" t="str">
        <f>'Sovereign exposures'!F113</f>
        <v>Yes</v>
      </c>
      <c r="E200" s="270" t="str">
        <f>'Sovereign exposures'!G113</f>
        <v>Yes</v>
      </c>
      <c r="F200" s="270" t="str">
        <f>'Sovereign exposures'!H113</f>
        <v>Yes</v>
      </c>
      <c r="G200" s="270" t="str">
        <f>'Sovereign exposures'!I113</f>
        <v>Yes</v>
      </c>
      <c r="H200" s="270" t="str">
        <f>'Sovereign exposures'!J113</f>
        <v>Yes</v>
      </c>
      <c r="I200" s="270" t="str">
        <f>'Sovereign exposures'!K113</f>
        <v>Yes</v>
      </c>
      <c r="J200" s="270" t="str">
        <f>'Sovereign exposures'!L113</f>
        <v>Yes</v>
      </c>
      <c r="K200" s="270" t="str">
        <f>'Sovereign exposures'!M113</f>
        <v>Yes</v>
      </c>
      <c r="L200" s="270" t="str">
        <f>'Sovereign exposures'!N113</f>
        <v>Yes</v>
      </c>
      <c r="M200" s="270" t="str">
        <f>'Sovereign exposures'!O113</f>
        <v>Yes</v>
      </c>
      <c r="N200" s="270" t="str">
        <f>'Sovereign exposures'!P113</f>
        <v>Yes</v>
      </c>
      <c r="O200" s="270" t="str">
        <f>'Sovereign exposures'!Q113</f>
        <v>Yes</v>
      </c>
      <c r="P200" s="270" t="str">
        <f>'Sovereign exposures'!R113</f>
        <v>Yes</v>
      </c>
      <c r="Q200" s="270" t="str">
        <f>'Sovereign exposures'!S113</f>
        <v>Yes</v>
      </c>
      <c r="R200" s="44"/>
      <c r="S200" s="44"/>
      <c r="T200" s="44"/>
      <c r="U200" s="44"/>
      <c r="V200" s="44"/>
      <c r="W200" s="44"/>
      <c r="X200" s="44"/>
      <c r="Y200" s="44"/>
      <c r="Z200" s="44"/>
      <c r="AA200" s="425"/>
      <c r="AP200" s="690"/>
    </row>
    <row r="201" spans="1:16383" s="546" customFormat="1" ht="15" customHeight="1" x14ac:dyDescent="0.25">
      <c r="A201" s="1469"/>
      <c r="B201" s="1298" t="s">
        <v>286</v>
      </c>
      <c r="C201" s="639" t="str">
        <f>'Sovereign exposures'!C118</f>
        <v>Check: trading book portfolios at least as large as sub-portfolios</v>
      </c>
      <c r="D201" s="270" t="str">
        <f>'Sovereign exposures'!F118</f>
        <v>Yes</v>
      </c>
      <c r="E201" s="270" t="str">
        <f>'Sovereign exposures'!G118</f>
        <v>Yes</v>
      </c>
      <c r="F201" s="270" t="str">
        <f>'Sovereign exposures'!H118</f>
        <v>Yes</v>
      </c>
      <c r="G201" s="270" t="str">
        <f>'Sovereign exposures'!I118</f>
        <v>Yes</v>
      </c>
      <c r="H201" s="270" t="str">
        <f>'Sovereign exposures'!J118</f>
        <v>Yes</v>
      </c>
      <c r="I201" s="270" t="str">
        <f>'Sovereign exposures'!K118</f>
        <v>Yes</v>
      </c>
      <c r="J201" s="270" t="str">
        <f>'Sovereign exposures'!L118</f>
        <v>Yes</v>
      </c>
      <c r="K201" s="270" t="str">
        <f>'Sovereign exposures'!M118</f>
        <v>Yes</v>
      </c>
      <c r="L201" s="270" t="str">
        <f>'Sovereign exposures'!N118</f>
        <v>Yes</v>
      </c>
      <c r="M201" s="270" t="str">
        <f>'Sovereign exposures'!O118</f>
        <v>Yes</v>
      </c>
      <c r="N201" s="270" t="str">
        <f>'Sovereign exposures'!P118</f>
        <v>Yes</v>
      </c>
      <c r="O201" s="270" t="str">
        <f>'Sovereign exposures'!Q118</f>
        <v>Yes</v>
      </c>
      <c r="P201" s="270" t="str">
        <f>'Sovereign exposures'!R118</f>
        <v>Yes</v>
      </c>
      <c r="Q201" s="270" t="str">
        <f>'Sovereign exposures'!S118</f>
        <v>Yes</v>
      </c>
      <c r="R201" s="44"/>
      <c r="S201" s="44"/>
      <c r="T201" s="44"/>
      <c r="U201" s="44"/>
      <c r="V201" s="44"/>
      <c r="W201" s="44"/>
      <c r="X201" s="44"/>
      <c r="Y201" s="44"/>
      <c r="Z201" s="44"/>
      <c r="AA201" s="425"/>
      <c r="AP201" s="690"/>
    </row>
    <row r="202" spans="1:16383" s="546" customFormat="1" ht="15" customHeight="1" x14ac:dyDescent="0.25">
      <c r="A202" s="1469"/>
      <c r="B202" s="1298" t="s">
        <v>286</v>
      </c>
      <c r="C202" s="639" t="str">
        <f>'Sovereign exposures'!C122</f>
        <v>Check: trading book portfolios at least as large as sub-portfolios</v>
      </c>
      <c r="D202" s="270" t="str">
        <f>'Sovereign exposures'!F122</f>
        <v>Yes</v>
      </c>
      <c r="E202" s="270" t="str">
        <f>'Sovereign exposures'!G122</f>
        <v>Yes</v>
      </c>
      <c r="F202" s="270" t="str">
        <f>'Sovereign exposures'!H122</f>
        <v>Yes</v>
      </c>
      <c r="G202" s="270" t="str">
        <f>'Sovereign exposures'!I122</f>
        <v>Yes</v>
      </c>
      <c r="H202" s="270" t="str">
        <f>'Sovereign exposures'!J122</f>
        <v>Yes</v>
      </c>
      <c r="I202" s="270" t="str">
        <f>'Sovereign exposures'!K122</f>
        <v>Yes</v>
      </c>
      <c r="J202" s="270" t="str">
        <f>'Sovereign exposures'!L122</f>
        <v>Yes</v>
      </c>
      <c r="K202" s="270" t="str">
        <f>'Sovereign exposures'!M122</f>
        <v>Yes</v>
      </c>
      <c r="L202" s="270" t="str">
        <f>'Sovereign exposures'!N122</f>
        <v>Yes</v>
      </c>
      <c r="M202" s="270" t="str">
        <f>'Sovereign exposures'!O122</f>
        <v>Yes</v>
      </c>
      <c r="N202" s="270" t="str">
        <f>'Sovereign exposures'!P122</f>
        <v>Yes</v>
      </c>
      <c r="O202" s="270" t="str">
        <f>'Sovereign exposures'!Q122</f>
        <v>Yes</v>
      </c>
      <c r="P202" s="270" t="str">
        <f>'Sovereign exposures'!R122</f>
        <v>Yes</v>
      </c>
      <c r="Q202" s="270" t="str">
        <f>'Sovereign exposures'!S122</f>
        <v>Yes</v>
      </c>
      <c r="R202" s="44"/>
      <c r="S202" s="44"/>
      <c r="T202" s="44"/>
      <c r="U202" s="44"/>
      <c r="V202" s="44"/>
      <c r="W202" s="44"/>
      <c r="X202" s="44"/>
      <c r="Y202" s="44"/>
      <c r="Z202" s="44"/>
      <c r="AA202" s="425"/>
      <c r="AP202" s="690"/>
    </row>
    <row r="203" spans="1:16383" s="546" customFormat="1" ht="15" customHeight="1" x14ac:dyDescent="0.25">
      <c r="A203" s="1469"/>
      <c r="B203" s="1298" t="s">
        <v>286</v>
      </c>
      <c r="C203" s="639" t="str">
        <f>'Sovereign exposures'!C126</f>
        <v>Check: trading book portfolios at least as large as sub-portfolios</v>
      </c>
      <c r="D203" s="270" t="str">
        <f>'Sovereign exposures'!F126</f>
        <v>Yes</v>
      </c>
      <c r="E203" s="270" t="str">
        <f>'Sovereign exposures'!G126</f>
        <v>Yes</v>
      </c>
      <c r="F203" s="270" t="str">
        <f>'Sovereign exposures'!H126</f>
        <v>Yes</v>
      </c>
      <c r="G203" s="270" t="str">
        <f>'Sovereign exposures'!I126</f>
        <v>Yes</v>
      </c>
      <c r="H203" s="270" t="str">
        <f>'Sovereign exposures'!J126</f>
        <v>Yes</v>
      </c>
      <c r="I203" s="270" t="str">
        <f>'Sovereign exposures'!K126</f>
        <v>Yes</v>
      </c>
      <c r="J203" s="270" t="str">
        <f>'Sovereign exposures'!L126</f>
        <v>Yes</v>
      </c>
      <c r="K203" s="270" t="str">
        <f>'Sovereign exposures'!M126</f>
        <v>Yes</v>
      </c>
      <c r="L203" s="270" t="str">
        <f>'Sovereign exposures'!N126</f>
        <v>Yes</v>
      </c>
      <c r="M203" s="270" t="str">
        <f>'Sovereign exposures'!O126</f>
        <v>Yes</v>
      </c>
      <c r="N203" s="270" t="str">
        <f>'Sovereign exposures'!P126</f>
        <v>Yes</v>
      </c>
      <c r="O203" s="270" t="str">
        <f>'Sovereign exposures'!Q126</f>
        <v>Yes</v>
      </c>
      <c r="P203" s="270" t="str">
        <f>'Sovereign exposures'!R126</f>
        <v>Yes</v>
      </c>
      <c r="Q203" s="270" t="str">
        <f>'Sovereign exposures'!S126</f>
        <v>Yes</v>
      </c>
      <c r="R203" s="44"/>
      <c r="S203" s="44"/>
      <c r="T203" s="44"/>
      <c r="U203" s="44"/>
      <c r="V203" s="44"/>
      <c r="W203" s="44"/>
      <c r="X203" s="44"/>
      <c r="Y203" s="44"/>
      <c r="Z203" s="44"/>
      <c r="AA203" s="425"/>
      <c r="AP203" s="690"/>
    </row>
    <row r="204" spans="1:16383" s="546" customFormat="1" ht="15" customHeight="1" x14ac:dyDescent="0.25">
      <c r="A204" s="1469"/>
      <c r="B204" s="1258" t="s">
        <v>287</v>
      </c>
      <c r="C204" s="1297" t="str">
        <f>'Sovereign exposures'!C137</f>
        <v>Check to panel A</v>
      </c>
      <c r="D204" s="46"/>
      <c r="E204" s="46" t="str">
        <f>'Sovereign exposures'!M137</f>
        <v>Yes</v>
      </c>
      <c r="F204" s="46"/>
      <c r="G204" s="46" t="str">
        <f>'Sovereign exposures'!O137</f>
        <v>Yes</v>
      </c>
      <c r="H204" s="46"/>
      <c r="I204" s="46"/>
      <c r="J204" s="46"/>
      <c r="K204" s="46"/>
      <c r="L204" s="46"/>
      <c r="M204" s="46"/>
      <c r="N204" s="46"/>
      <c r="O204" s="46"/>
      <c r="P204" s="46"/>
      <c r="Q204" s="46"/>
      <c r="R204" s="46"/>
      <c r="S204" s="46"/>
      <c r="T204" s="46"/>
      <c r="U204" s="46"/>
      <c r="V204" s="46"/>
      <c r="W204" s="46"/>
      <c r="X204" s="46"/>
      <c r="Y204" s="46"/>
      <c r="Z204" s="46"/>
      <c r="AA204" s="538"/>
      <c r="AP204" s="690"/>
    </row>
    <row r="205" spans="1:16383" s="546" customFormat="1" ht="15" customHeight="1" x14ac:dyDescent="0.25">
      <c r="A205" s="1469"/>
      <c r="B205" s="1030"/>
      <c r="C205" s="1030"/>
      <c r="D205" s="1030"/>
      <c r="E205" s="1030"/>
      <c r="F205" s="1030"/>
      <c r="G205" s="1030"/>
      <c r="H205" s="1030"/>
      <c r="I205" s="1030"/>
      <c r="J205" s="1030"/>
      <c r="K205" s="1030"/>
      <c r="L205" s="1377"/>
      <c r="M205" s="1377"/>
      <c r="N205" s="1377"/>
      <c r="O205" s="1030"/>
      <c r="P205" s="1030"/>
      <c r="Q205" s="1030"/>
      <c r="R205" s="1030"/>
      <c r="S205" s="1030"/>
      <c r="T205" s="1030"/>
      <c r="U205" s="1030"/>
      <c r="V205" s="1030"/>
      <c r="W205" s="1445"/>
      <c r="AP205" s="690"/>
    </row>
    <row r="206" spans="1:16383" s="546" customFormat="1" ht="45" customHeight="1" x14ac:dyDescent="0.25">
      <c r="A206" s="2068" t="s">
        <v>1932</v>
      </c>
      <c r="B206" s="1792"/>
      <c r="C206" s="1792"/>
      <c r="D206" s="1792"/>
      <c r="E206" s="1792"/>
      <c r="F206" s="1792"/>
      <c r="G206" s="1792"/>
      <c r="H206" s="1792"/>
      <c r="I206" s="1792"/>
      <c r="J206" s="1792"/>
      <c r="K206" s="1792"/>
      <c r="L206" s="1792"/>
      <c r="M206" s="1792"/>
      <c r="N206" s="1792"/>
      <c r="O206" s="1792"/>
      <c r="P206" s="1792"/>
      <c r="Q206" s="1792"/>
      <c r="R206" s="1792"/>
      <c r="S206" s="1792"/>
      <c r="T206" s="1792"/>
      <c r="U206" s="1792"/>
      <c r="V206" s="1792"/>
      <c r="W206" s="1030"/>
      <c r="X206" s="1792"/>
      <c r="Y206" s="1792"/>
      <c r="Z206" s="1792"/>
      <c r="AA206" s="1792"/>
      <c r="AB206" s="1792"/>
      <c r="AC206" s="1792"/>
      <c r="AD206" s="1792"/>
      <c r="AE206" s="1792"/>
      <c r="AF206" s="1792"/>
      <c r="AG206" s="1792"/>
      <c r="AH206" s="1792"/>
      <c r="AI206" s="1792"/>
      <c r="AJ206" s="1792"/>
      <c r="AK206" s="1792"/>
      <c r="AL206" s="1792"/>
      <c r="AM206" s="1792"/>
      <c r="AN206" s="1792"/>
      <c r="AO206" s="1792"/>
      <c r="AP206" s="1793"/>
      <c r="AQ206" s="1135"/>
      <c r="AR206" s="1135"/>
      <c r="AS206" s="1135"/>
      <c r="AT206" s="1135"/>
      <c r="AU206" s="1135"/>
      <c r="AV206" s="1135"/>
      <c r="AW206" s="1135"/>
      <c r="AX206" s="1135"/>
      <c r="AY206" s="1135"/>
      <c r="AZ206" s="1135"/>
      <c r="BA206" s="1135"/>
      <c r="BB206" s="1135"/>
      <c r="BC206" s="1135"/>
      <c r="BD206" s="1135"/>
      <c r="BE206" s="1135"/>
      <c r="BF206" s="1135"/>
      <c r="BG206" s="1135"/>
      <c r="BH206" s="1135"/>
      <c r="BI206" s="1135"/>
      <c r="BJ206" s="1135"/>
      <c r="BK206" s="1135"/>
      <c r="BL206" s="1135"/>
      <c r="BM206" s="1135"/>
      <c r="BN206" s="1135"/>
      <c r="BO206" s="1135"/>
      <c r="BP206" s="1135"/>
      <c r="BQ206" s="1135"/>
      <c r="BR206" s="1135"/>
      <c r="BS206" s="1135"/>
      <c r="BT206" s="1135"/>
      <c r="BU206" s="1135"/>
      <c r="BV206" s="1135"/>
      <c r="BW206" s="1135"/>
      <c r="BX206" s="1135"/>
      <c r="BY206" s="1135"/>
      <c r="BZ206" s="1135"/>
      <c r="CA206" s="1135"/>
      <c r="CB206" s="1135"/>
      <c r="CC206" s="1135"/>
      <c r="CD206" s="1135"/>
      <c r="CE206" s="1135"/>
      <c r="CF206" s="1135"/>
      <c r="CG206" s="1135"/>
      <c r="CH206" s="1135"/>
      <c r="CI206" s="1135"/>
      <c r="CJ206" s="1135"/>
      <c r="CK206" s="1135"/>
      <c r="CL206" s="1135"/>
      <c r="CM206" s="1135"/>
      <c r="CN206" s="1135"/>
      <c r="CO206" s="1135"/>
      <c r="CP206" s="1135"/>
      <c r="CQ206" s="1135"/>
      <c r="CR206" s="1135"/>
      <c r="CS206" s="1135"/>
      <c r="CT206" s="1135"/>
      <c r="CU206" s="1135"/>
      <c r="CV206" s="1135"/>
      <c r="CW206" s="1135"/>
      <c r="CX206" s="1135"/>
      <c r="CY206" s="1135"/>
      <c r="CZ206" s="1135"/>
      <c r="DA206" s="1135"/>
      <c r="DB206" s="1135"/>
      <c r="DC206" s="1135"/>
      <c r="DD206" s="1135"/>
      <c r="DE206" s="1135"/>
      <c r="DF206" s="1135"/>
      <c r="DG206" s="1135"/>
      <c r="DH206" s="1135"/>
      <c r="DI206" s="1135"/>
      <c r="DJ206" s="1135"/>
      <c r="DK206" s="1135"/>
      <c r="DL206" s="1135"/>
      <c r="DM206" s="1135"/>
      <c r="DN206" s="1135"/>
      <c r="DO206" s="1135"/>
      <c r="DP206" s="1135"/>
      <c r="DQ206" s="1135"/>
      <c r="DR206" s="1135"/>
      <c r="DS206" s="1135"/>
      <c r="DT206" s="1135"/>
      <c r="DU206" s="1135"/>
      <c r="DV206" s="1135"/>
      <c r="DW206" s="1135"/>
      <c r="DX206" s="1135"/>
      <c r="DY206" s="1135"/>
      <c r="DZ206" s="1135"/>
      <c r="EA206" s="1135"/>
      <c r="EB206" s="1135"/>
      <c r="EC206" s="1135"/>
      <c r="ED206" s="1135"/>
      <c r="EE206" s="1135"/>
      <c r="EF206" s="1135"/>
      <c r="EG206" s="1135"/>
      <c r="EH206" s="1135"/>
      <c r="EI206" s="1135"/>
      <c r="EJ206" s="1135"/>
      <c r="EK206" s="1135"/>
      <c r="EL206" s="1135"/>
      <c r="EM206" s="1135"/>
      <c r="EN206" s="1135"/>
      <c r="EO206" s="1135"/>
      <c r="EP206" s="1135"/>
      <c r="EQ206" s="1135"/>
      <c r="ER206" s="1135"/>
      <c r="ES206" s="1135"/>
      <c r="ET206" s="1135"/>
      <c r="EU206" s="1135"/>
      <c r="EV206" s="1135"/>
      <c r="EW206" s="1135"/>
      <c r="EX206" s="1135"/>
      <c r="EY206" s="1135"/>
      <c r="EZ206" s="1135"/>
      <c r="FA206" s="1135"/>
      <c r="FB206" s="1135"/>
      <c r="FC206" s="1135"/>
      <c r="FD206" s="1135"/>
      <c r="FE206" s="1135"/>
      <c r="FF206" s="1135"/>
      <c r="FG206" s="1135"/>
      <c r="FH206" s="1135"/>
      <c r="FI206" s="1135"/>
      <c r="FJ206" s="1135"/>
      <c r="FK206" s="1135"/>
      <c r="FL206" s="1135"/>
      <c r="FM206" s="1135"/>
      <c r="FN206" s="1135"/>
      <c r="FO206" s="1135"/>
      <c r="FP206" s="1135"/>
      <c r="FQ206" s="1135"/>
      <c r="FR206" s="1135"/>
      <c r="FS206" s="1135"/>
      <c r="FT206" s="1135"/>
      <c r="FU206" s="1135"/>
      <c r="FV206" s="1135"/>
      <c r="FW206" s="1135"/>
      <c r="FX206" s="1135"/>
      <c r="FY206" s="1135"/>
      <c r="FZ206" s="1135"/>
      <c r="GA206" s="1135"/>
      <c r="GB206" s="1135"/>
      <c r="GC206" s="1135"/>
      <c r="GD206" s="1135"/>
      <c r="GE206" s="1135"/>
      <c r="GF206" s="1135"/>
      <c r="GG206" s="1135"/>
      <c r="GH206" s="1135"/>
      <c r="GI206" s="1135"/>
      <c r="GJ206" s="1135"/>
      <c r="GK206" s="1135"/>
      <c r="GL206" s="1135"/>
      <c r="GM206" s="1135"/>
      <c r="GN206" s="1135"/>
      <c r="GO206" s="1135"/>
      <c r="GP206" s="1135"/>
      <c r="GQ206" s="1135"/>
      <c r="GR206" s="1135"/>
      <c r="GS206" s="1135"/>
      <c r="GT206" s="1135"/>
      <c r="GU206" s="1135"/>
      <c r="GV206" s="1135"/>
      <c r="GW206" s="1135"/>
      <c r="GX206" s="1135"/>
      <c r="GY206" s="1135"/>
      <c r="GZ206" s="1135"/>
      <c r="HA206" s="1135"/>
      <c r="HB206" s="1135"/>
      <c r="HC206" s="1135"/>
      <c r="HD206" s="1135"/>
      <c r="HE206" s="1135"/>
      <c r="HF206" s="1135"/>
      <c r="HG206" s="1135"/>
      <c r="HH206" s="1135"/>
      <c r="HI206" s="1135"/>
      <c r="HJ206" s="1135"/>
      <c r="HK206" s="1135"/>
      <c r="HL206" s="1135"/>
      <c r="HM206" s="1135"/>
      <c r="HN206" s="1135"/>
      <c r="HO206" s="1135"/>
      <c r="HP206" s="1135"/>
      <c r="HQ206" s="1135"/>
      <c r="HR206" s="1135"/>
      <c r="HS206" s="1135"/>
      <c r="HT206" s="1135"/>
      <c r="HU206" s="1135"/>
      <c r="HV206" s="1135"/>
      <c r="HW206" s="1135"/>
      <c r="HX206" s="1135"/>
      <c r="HY206" s="1135"/>
      <c r="HZ206" s="1135"/>
      <c r="IA206" s="1135"/>
      <c r="IB206" s="1135"/>
      <c r="IC206" s="1135"/>
      <c r="ID206" s="1135"/>
      <c r="IE206" s="1135"/>
      <c r="IF206" s="1135"/>
      <c r="IG206" s="1135"/>
      <c r="IH206" s="1135"/>
      <c r="II206" s="1135"/>
      <c r="IJ206" s="1135"/>
      <c r="IK206" s="1135"/>
      <c r="IL206" s="1135"/>
      <c r="IM206" s="1135"/>
      <c r="IN206" s="1135"/>
      <c r="IO206" s="1135"/>
      <c r="IP206" s="1135"/>
      <c r="IQ206" s="1135"/>
      <c r="IR206" s="1135"/>
      <c r="IS206" s="1135"/>
      <c r="IT206" s="1135"/>
      <c r="IU206" s="1135"/>
      <c r="IV206" s="1135"/>
      <c r="IW206" s="1135"/>
      <c r="IX206" s="1135"/>
      <c r="IY206" s="1135"/>
      <c r="IZ206" s="1135"/>
      <c r="JA206" s="1135"/>
      <c r="JB206" s="1135"/>
      <c r="JC206" s="1135"/>
      <c r="JD206" s="1135"/>
      <c r="JE206" s="1135"/>
      <c r="JF206" s="1135"/>
      <c r="JG206" s="1135"/>
      <c r="JH206" s="1135"/>
      <c r="JI206" s="1135"/>
      <c r="JJ206" s="1135"/>
      <c r="JK206" s="1135"/>
      <c r="JL206" s="1135"/>
      <c r="JM206" s="1135"/>
      <c r="JN206" s="1135"/>
      <c r="JO206" s="1135"/>
      <c r="JP206" s="1135"/>
      <c r="JQ206" s="1135"/>
      <c r="JR206" s="1135"/>
      <c r="JS206" s="1135"/>
      <c r="JT206" s="1135"/>
      <c r="JU206" s="1135"/>
      <c r="JV206" s="1135"/>
      <c r="JW206" s="1135"/>
      <c r="JX206" s="1135"/>
      <c r="JY206" s="1135"/>
      <c r="JZ206" s="1135"/>
      <c r="KA206" s="1135"/>
      <c r="KB206" s="1135"/>
      <c r="KC206" s="1135"/>
      <c r="KD206" s="1135"/>
      <c r="KE206" s="1135"/>
      <c r="KF206" s="1135"/>
      <c r="KG206" s="1135"/>
      <c r="KH206" s="1135"/>
      <c r="KI206" s="1135"/>
      <c r="KJ206" s="1135"/>
      <c r="KK206" s="1135"/>
      <c r="KL206" s="1135"/>
      <c r="KM206" s="1135"/>
      <c r="KN206" s="1135"/>
      <c r="KO206" s="1135"/>
      <c r="KP206" s="1135"/>
      <c r="KQ206" s="1135"/>
      <c r="KR206" s="1135"/>
      <c r="KS206" s="1135"/>
      <c r="KT206" s="1135"/>
      <c r="KU206" s="1135"/>
      <c r="KV206" s="1135"/>
      <c r="KW206" s="1135"/>
      <c r="KX206" s="1135"/>
      <c r="KY206" s="1135"/>
      <c r="KZ206" s="1135"/>
      <c r="LA206" s="1135"/>
      <c r="LB206" s="1135"/>
      <c r="LC206" s="1135"/>
      <c r="LD206" s="1135"/>
      <c r="LE206" s="1135"/>
      <c r="LF206" s="1135"/>
      <c r="LG206" s="1135"/>
      <c r="LH206" s="1135"/>
      <c r="LI206" s="1135"/>
      <c r="LJ206" s="1135"/>
      <c r="LK206" s="1135"/>
      <c r="LL206" s="1135"/>
      <c r="LM206" s="1135"/>
      <c r="LN206" s="1135"/>
      <c r="LO206" s="1135"/>
      <c r="LP206" s="1135"/>
      <c r="LQ206" s="1135"/>
      <c r="LR206" s="1135"/>
      <c r="LS206" s="1135"/>
      <c r="LT206" s="1135"/>
      <c r="LU206" s="1135"/>
      <c r="LV206" s="1135"/>
      <c r="LW206" s="1135"/>
      <c r="LX206" s="1135"/>
      <c r="LY206" s="1135"/>
      <c r="LZ206" s="1135"/>
      <c r="MA206" s="1135"/>
      <c r="MB206" s="1135"/>
      <c r="MC206" s="1135"/>
      <c r="MD206" s="1135"/>
      <c r="ME206" s="1135"/>
      <c r="MF206" s="1135"/>
      <c r="MG206" s="1135"/>
      <c r="MH206" s="1135"/>
      <c r="MI206" s="1135"/>
      <c r="MJ206" s="1135"/>
      <c r="MK206" s="1135"/>
      <c r="ML206" s="1135"/>
      <c r="MM206" s="1135"/>
      <c r="MN206" s="1135"/>
      <c r="MO206" s="1135"/>
      <c r="MP206" s="1135"/>
      <c r="MQ206" s="1135"/>
      <c r="MR206" s="1135"/>
      <c r="MS206" s="1135"/>
      <c r="MT206" s="1135"/>
      <c r="MU206" s="1135"/>
      <c r="MV206" s="1135"/>
      <c r="MW206" s="1135"/>
      <c r="MX206" s="1135"/>
      <c r="MY206" s="1135"/>
      <c r="MZ206" s="1135"/>
      <c r="NA206" s="1135"/>
      <c r="NB206" s="1135"/>
      <c r="NC206" s="1135"/>
      <c r="ND206" s="1135"/>
      <c r="NE206" s="1135"/>
      <c r="NF206" s="1135"/>
      <c r="NG206" s="1135"/>
      <c r="NH206" s="1135"/>
      <c r="NI206" s="1135"/>
      <c r="NJ206" s="1135"/>
      <c r="NK206" s="1135"/>
      <c r="NL206" s="1135"/>
      <c r="NM206" s="1135"/>
      <c r="NN206" s="1135"/>
      <c r="NO206" s="1135"/>
      <c r="NP206" s="1135"/>
      <c r="NQ206" s="1135"/>
      <c r="NR206" s="1135"/>
      <c r="NS206" s="1135"/>
      <c r="NT206" s="1135"/>
      <c r="NU206" s="1135"/>
      <c r="NV206" s="1135"/>
      <c r="NW206" s="1135"/>
      <c r="NX206" s="1135"/>
      <c r="NY206" s="1135"/>
      <c r="NZ206" s="1135"/>
      <c r="OA206" s="1135"/>
      <c r="OB206" s="1135"/>
      <c r="OC206" s="1135"/>
      <c r="OD206" s="1135"/>
      <c r="OE206" s="1135"/>
      <c r="OF206" s="1135"/>
      <c r="OG206" s="1135"/>
      <c r="OH206" s="1135"/>
      <c r="OI206" s="1135"/>
      <c r="OJ206" s="1135"/>
      <c r="OK206" s="1135"/>
      <c r="OL206" s="1135"/>
      <c r="OM206" s="1135"/>
      <c r="ON206" s="1135"/>
      <c r="OO206" s="1135"/>
      <c r="OP206" s="1135"/>
      <c r="OQ206" s="1135"/>
      <c r="OR206" s="1135"/>
      <c r="OS206" s="1135"/>
      <c r="OT206" s="1135"/>
      <c r="OU206" s="1135"/>
      <c r="OV206" s="1135"/>
      <c r="OW206" s="1135"/>
      <c r="OX206" s="1135"/>
      <c r="OY206" s="1135"/>
      <c r="OZ206" s="1135"/>
      <c r="PA206" s="1135"/>
      <c r="PB206" s="1135"/>
      <c r="PC206" s="1135"/>
      <c r="PD206" s="1135"/>
      <c r="PE206" s="1135"/>
      <c r="PF206" s="1135"/>
      <c r="PG206" s="1135"/>
      <c r="PH206" s="1135"/>
      <c r="PI206" s="1135"/>
      <c r="PJ206" s="1135"/>
      <c r="PK206" s="1135"/>
      <c r="PL206" s="1135"/>
      <c r="PM206" s="1135"/>
      <c r="PN206" s="1135"/>
      <c r="PO206" s="1135"/>
      <c r="PP206" s="1135"/>
      <c r="PQ206" s="1135"/>
      <c r="PR206" s="1135"/>
      <c r="PS206" s="1135"/>
      <c r="PT206" s="1135"/>
      <c r="PU206" s="1135"/>
      <c r="PV206" s="1135"/>
      <c r="PW206" s="1135"/>
      <c r="PX206" s="1135"/>
      <c r="PY206" s="1135"/>
      <c r="PZ206" s="1135"/>
      <c r="QA206" s="1135"/>
      <c r="QB206" s="1135"/>
      <c r="QC206" s="1135"/>
      <c r="QD206" s="1135"/>
      <c r="QE206" s="1135"/>
      <c r="QF206" s="1135"/>
      <c r="QG206" s="1135"/>
      <c r="QH206" s="1135"/>
      <c r="QI206" s="1135"/>
      <c r="QJ206" s="1135"/>
      <c r="QK206" s="1135"/>
      <c r="QL206" s="1135"/>
      <c r="QM206" s="1135"/>
      <c r="QN206" s="1135"/>
      <c r="QO206" s="1135"/>
      <c r="QP206" s="1135"/>
      <c r="QQ206" s="1135"/>
      <c r="QR206" s="1135"/>
      <c r="QS206" s="1135"/>
      <c r="QT206" s="1135"/>
      <c r="QU206" s="1135"/>
      <c r="QV206" s="1135"/>
      <c r="QW206" s="1135"/>
      <c r="QX206" s="1135"/>
      <c r="QY206" s="1135"/>
      <c r="QZ206" s="1135"/>
      <c r="RA206" s="1135"/>
      <c r="RB206" s="1135"/>
      <c r="RC206" s="1135"/>
      <c r="RD206" s="1135"/>
      <c r="RE206" s="1135"/>
      <c r="RF206" s="1135"/>
      <c r="RG206" s="1135"/>
      <c r="RH206" s="1135"/>
      <c r="RI206" s="1135"/>
      <c r="RJ206" s="1135"/>
      <c r="RK206" s="1135"/>
      <c r="RL206" s="1135"/>
      <c r="RM206" s="1135"/>
      <c r="RN206" s="1135"/>
      <c r="RO206" s="1135"/>
      <c r="RP206" s="1135"/>
      <c r="RQ206" s="1135"/>
      <c r="RR206" s="1135"/>
      <c r="RS206" s="1135"/>
      <c r="RT206" s="1135"/>
      <c r="RU206" s="1135"/>
      <c r="RV206" s="1135"/>
      <c r="RW206" s="1135"/>
      <c r="RX206" s="1135"/>
      <c r="RY206" s="1135"/>
      <c r="RZ206" s="1135"/>
      <c r="SA206" s="1135"/>
      <c r="SB206" s="1135"/>
      <c r="SC206" s="1135"/>
      <c r="SD206" s="1135"/>
      <c r="SE206" s="1135"/>
      <c r="SF206" s="1135"/>
      <c r="SG206" s="1135"/>
      <c r="SH206" s="1135"/>
      <c r="SI206" s="1135"/>
      <c r="SJ206" s="1135"/>
      <c r="SK206" s="1135"/>
      <c r="SL206" s="1135"/>
      <c r="SM206" s="1135"/>
      <c r="SN206" s="1135"/>
      <c r="SO206" s="1135"/>
      <c r="SP206" s="1135"/>
      <c r="SQ206" s="1135"/>
      <c r="SR206" s="1135"/>
      <c r="SS206" s="1135"/>
      <c r="ST206" s="1135"/>
      <c r="SU206" s="1135"/>
      <c r="SV206" s="1135"/>
      <c r="SW206" s="1135"/>
      <c r="SX206" s="1135"/>
      <c r="SY206" s="1135"/>
      <c r="SZ206" s="1135"/>
      <c r="TA206" s="1135"/>
      <c r="TB206" s="1135"/>
      <c r="TC206" s="1135"/>
      <c r="TD206" s="1135"/>
      <c r="TE206" s="1135"/>
      <c r="TF206" s="1135"/>
      <c r="TG206" s="1135"/>
      <c r="TH206" s="1135"/>
      <c r="TI206" s="1135"/>
      <c r="TJ206" s="1135"/>
      <c r="TK206" s="1135"/>
      <c r="TL206" s="1135"/>
      <c r="TM206" s="1135"/>
      <c r="TN206" s="1135"/>
      <c r="TO206" s="1135"/>
      <c r="TP206" s="1135"/>
      <c r="TQ206" s="1135"/>
      <c r="TR206" s="1135"/>
      <c r="TS206" s="1135"/>
      <c r="TT206" s="1135"/>
      <c r="TU206" s="1135"/>
      <c r="TV206" s="1135"/>
      <c r="TW206" s="1135"/>
      <c r="TX206" s="1135"/>
      <c r="TY206" s="1135"/>
      <c r="TZ206" s="1135"/>
      <c r="UA206" s="1135"/>
      <c r="UB206" s="1135"/>
      <c r="UC206" s="1135"/>
      <c r="UD206" s="1135"/>
      <c r="UE206" s="1135"/>
      <c r="UF206" s="1135"/>
      <c r="UG206" s="1135"/>
      <c r="UH206" s="1135"/>
      <c r="UI206" s="1135"/>
      <c r="UJ206" s="1135"/>
      <c r="UK206" s="1135"/>
      <c r="UL206" s="1135"/>
      <c r="UM206" s="1135"/>
      <c r="UN206" s="1135"/>
      <c r="UO206" s="1135"/>
      <c r="UP206" s="1135"/>
      <c r="UQ206" s="1135"/>
      <c r="UR206" s="1135"/>
      <c r="US206" s="1135"/>
      <c r="UT206" s="1135"/>
      <c r="UU206" s="1135"/>
      <c r="UV206" s="1135"/>
      <c r="UW206" s="1135"/>
      <c r="UX206" s="1135"/>
      <c r="UY206" s="1135"/>
      <c r="UZ206" s="1135"/>
      <c r="VA206" s="1135"/>
      <c r="VB206" s="1135"/>
      <c r="VC206" s="1135"/>
      <c r="VD206" s="1135"/>
      <c r="VE206" s="1135"/>
      <c r="VF206" s="1135"/>
      <c r="VG206" s="1135"/>
      <c r="VH206" s="1135"/>
      <c r="VI206" s="1135"/>
      <c r="VJ206" s="1135"/>
      <c r="VK206" s="1135"/>
      <c r="VL206" s="1135"/>
      <c r="VM206" s="1135"/>
      <c r="VN206" s="1135"/>
      <c r="VO206" s="1135"/>
      <c r="VP206" s="1135"/>
      <c r="VQ206" s="1135"/>
      <c r="VR206" s="1135"/>
      <c r="VS206" s="1135"/>
      <c r="VT206" s="1135"/>
      <c r="VU206" s="1135"/>
      <c r="VV206" s="1135"/>
      <c r="VW206" s="1135"/>
      <c r="VX206" s="1135"/>
      <c r="VY206" s="1135"/>
      <c r="VZ206" s="1135"/>
      <c r="WA206" s="1135"/>
      <c r="WB206" s="1135"/>
      <c r="WC206" s="1135"/>
      <c r="WD206" s="1135"/>
      <c r="WE206" s="1135"/>
      <c r="WF206" s="1135"/>
      <c r="WG206" s="1135"/>
      <c r="WH206" s="1135"/>
      <c r="WI206" s="1135"/>
      <c r="WJ206" s="1135"/>
      <c r="WK206" s="1135"/>
      <c r="WL206" s="1135"/>
      <c r="WM206" s="1135"/>
      <c r="WN206" s="1135"/>
      <c r="WO206" s="1135"/>
      <c r="WP206" s="1135"/>
      <c r="WQ206" s="1135"/>
      <c r="WR206" s="1135"/>
      <c r="WS206" s="1135"/>
      <c r="WT206" s="1135"/>
      <c r="WU206" s="1135"/>
      <c r="WV206" s="1135"/>
      <c r="WW206" s="1135"/>
      <c r="WX206" s="1135"/>
      <c r="WY206" s="1135"/>
      <c r="WZ206" s="1135"/>
      <c r="XA206" s="1135"/>
      <c r="XB206" s="1135"/>
      <c r="XC206" s="1135"/>
      <c r="XD206" s="1135"/>
      <c r="XE206" s="1135"/>
      <c r="XF206" s="1135"/>
      <c r="XG206" s="1135"/>
      <c r="XH206" s="1135"/>
      <c r="XI206" s="1135"/>
      <c r="XJ206" s="1135"/>
      <c r="XK206" s="1135"/>
      <c r="XL206" s="1135"/>
      <c r="XM206" s="1135"/>
      <c r="XN206" s="1135"/>
      <c r="XO206" s="1135"/>
      <c r="XP206" s="1135"/>
      <c r="XQ206" s="1135"/>
      <c r="XR206" s="1135"/>
      <c r="XS206" s="1135"/>
      <c r="XT206" s="1135"/>
      <c r="XU206" s="1135"/>
      <c r="XV206" s="1135"/>
      <c r="XW206" s="1135"/>
      <c r="XX206" s="1135"/>
      <c r="XY206" s="1135"/>
      <c r="XZ206" s="1135"/>
      <c r="YA206" s="1135"/>
      <c r="YB206" s="1135"/>
      <c r="YC206" s="1135"/>
      <c r="YD206" s="1135"/>
      <c r="YE206" s="1135"/>
      <c r="YF206" s="1135"/>
      <c r="YG206" s="1135"/>
      <c r="YH206" s="1135"/>
      <c r="YI206" s="1135"/>
      <c r="YJ206" s="1135"/>
      <c r="YK206" s="1135"/>
      <c r="YL206" s="1135"/>
      <c r="YM206" s="1135"/>
      <c r="YN206" s="1135"/>
      <c r="YO206" s="1135"/>
      <c r="YP206" s="1135"/>
      <c r="YQ206" s="1135"/>
      <c r="YR206" s="1135"/>
      <c r="YS206" s="1135"/>
      <c r="YT206" s="1135"/>
      <c r="YU206" s="1135"/>
      <c r="YV206" s="1135"/>
      <c r="YW206" s="1135"/>
      <c r="YX206" s="1135"/>
      <c r="YY206" s="1135"/>
      <c r="YZ206" s="1135"/>
      <c r="ZA206" s="1135"/>
      <c r="ZB206" s="1135"/>
      <c r="ZC206" s="1135"/>
      <c r="ZD206" s="1135"/>
      <c r="ZE206" s="1135"/>
      <c r="ZF206" s="1135"/>
      <c r="ZG206" s="1135"/>
      <c r="ZH206" s="1135"/>
      <c r="ZI206" s="1135"/>
      <c r="ZJ206" s="1135"/>
      <c r="ZK206" s="1135"/>
      <c r="ZL206" s="1135"/>
      <c r="ZM206" s="1135"/>
      <c r="ZN206" s="1135"/>
      <c r="ZO206" s="1135"/>
      <c r="ZP206" s="1135"/>
      <c r="ZQ206" s="1135"/>
      <c r="ZR206" s="1135"/>
      <c r="ZS206" s="1135"/>
      <c r="ZT206" s="1135"/>
      <c r="ZU206" s="1135"/>
      <c r="ZV206" s="1135"/>
      <c r="ZW206" s="1135"/>
      <c r="ZX206" s="1135"/>
      <c r="ZY206" s="1135"/>
      <c r="ZZ206" s="1135"/>
      <c r="AAA206" s="1135"/>
      <c r="AAB206" s="1135"/>
      <c r="AAC206" s="1135"/>
      <c r="AAD206" s="1135"/>
      <c r="AAE206" s="1135"/>
      <c r="AAF206" s="1135"/>
      <c r="AAG206" s="1135"/>
      <c r="AAH206" s="1135"/>
      <c r="AAI206" s="1135"/>
      <c r="AAJ206" s="1135"/>
      <c r="AAK206" s="1135"/>
      <c r="AAL206" s="1135"/>
      <c r="AAM206" s="1135"/>
      <c r="AAN206" s="1135"/>
      <c r="AAO206" s="1135"/>
      <c r="AAP206" s="1135"/>
      <c r="AAQ206" s="1135"/>
      <c r="AAR206" s="1135"/>
      <c r="AAS206" s="1135"/>
      <c r="AAT206" s="1135"/>
      <c r="AAU206" s="1135"/>
      <c r="AAV206" s="1135"/>
      <c r="AAW206" s="1135"/>
      <c r="AAX206" s="1135"/>
      <c r="AAY206" s="1135"/>
      <c r="AAZ206" s="1135"/>
      <c r="ABA206" s="1135"/>
      <c r="ABB206" s="1135"/>
      <c r="ABC206" s="1135"/>
      <c r="ABD206" s="1135"/>
      <c r="ABE206" s="1135"/>
      <c r="ABF206" s="1135"/>
      <c r="ABG206" s="1135"/>
      <c r="ABH206" s="1135"/>
      <c r="ABI206" s="1135"/>
      <c r="ABJ206" s="1135"/>
      <c r="ABK206" s="1135"/>
      <c r="ABL206" s="1135"/>
      <c r="ABM206" s="1135"/>
      <c r="ABN206" s="1135"/>
      <c r="ABO206" s="1135"/>
      <c r="ABP206" s="1135"/>
      <c r="ABQ206" s="1135"/>
      <c r="ABR206" s="1135"/>
      <c r="ABS206" s="1135"/>
      <c r="ABT206" s="1135"/>
      <c r="ABU206" s="1135"/>
      <c r="ABV206" s="1135"/>
      <c r="ABW206" s="1135"/>
      <c r="ABX206" s="1135"/>
      <c r="ABY206" s="1135"/>
      <c r="ABZ206" s="1135"/>
      <c r="ACA206" s="1135"/>
      <c r="ACB206" s="1135"/>
      <c r="ACC206" s="1135"/>
      <c r="ACD206" s="1135"/>
      <c r="ACE206" s="1135"/>
      <c r="ACF206" s="1135"/>
      <c r="ACG206" s="1135"/>
      <c r="ACH206" s="1135"/>
      <c r="ACI206" s="1135"/>
      <c r="ACJ206" s="1135"/>
      <c r="ACK206" s="1135"/>
      <c r="ACL206" s="1135"/>
      <c r="ACM206" s="1135"/>
      <c r="ACN206" s="1135"/>
      <c r="ACO206" s="1135"/>
      <c r="ACP206" s="1135"/>
      <c r="ACQ206" s="1135"/>
      <c r="ACR206" s="1135"/>
      <c r="ACS206" s="1135"/>
      <c r="ACT206" s="1135"/>
      <c r="ACU206" s="1135"/>
      <c r="ACV206" s="1135"/>
      <c r="ACW206" s="1135"/>
      <c r="ACX206" s="1135"/>
      <c r="ACY206" s="1135"/>
      <c r="ACZ206" s="1135"/>
      <c r="ADA206" s="1135"/>
      <c r="ADB206" s="1135"/>
      <c r="ADC206" s="1135"/>
      <c r="ADD206" s="1135"/>
      <c r="ADE206" s="1135"/>
      <c r="ADF206" s="1135"/>
      <c r="ADG206" s="1135"/>
      <c r="ADH206" s="1135"/>
      <c r="ADI206" s="1135"/>
      <c r="ADJ206" s="1135"/>
      <c r="ADK206" s="1135"/>
      <c r="ADL206" s="1135"/>
      <c r="ADM206" s="1135"/>
      <c r="ADN206" s="1135"/>
      <c r="ADO206" s="1135"/>
      <c r="ADP206" s="1135"/>
      <c r="ADQ206" s="1135"/>
      <c r="ADR206" s="1135"/>
      <c r="ADS206" s="1135"/>
      <c r="ADT206" s="1135"/>
      <c r="ADU206" s="1135"/>
      <c r="ADV206" s="1135"/>
      <c r="ADW206" s="1135"/>
      <c r="ADX206" s="1135"/>
      <c r="ADY206" s="1135"/>
      <c r="ADZ206" s="1135"/>
      <c r="AEA206" s="1135"/>
      <c r="AEB206" s="1135"/>
      <c r="AEC206" s="1135"/>
      <c r="AED206" s="1135"/>
      <c r="AEE206" s="1135"/>
      <c r="AEF206" s="1135"/>
      <c r="AEG206" s="1135"/>
      <c r="AEH206" s="1135"/>
      <c r="AEI206" s="1135"/>
      <c r="AEJ206" s="1135"/>
      <c r="AEK206" s="1135"/>
      <c r="AEL206" s="1135"/>
      <c r="AEM206" s="1135"/>
      <c r="AEN206" s="1135"/>
      <c r="AEO206" s="1135"/>
      <c r="AEP206" s="1135"/>
      <c r="AEQ206" s="1135"/>
      <c r="AER206" s="1135"/>
      <c r="AES206" s="1135"/>
      <c r="AET206" s="1135"/>
      <c r="AEU206" s="1135"/>
      <c r="AEV206" s="1135"/>
      <c r="AEW206" s="1135"/>
      <c r="AEX206" s="1135"/>
      <c r="AEY206" s="1135"/>
      <c r="AEZ206" s="1135"/>
      <c r="AFA206" s="1135"/>
      <c r="AFB206" s="1135"/>
      <c r="AFC206" s="1135"/>
      <c r="AFD206" s="1135"/>
      <c r="AFE206" s="1135"/>
      <c r="AFF206" s="1135"/>
      <c r="AFG206" s="1135"/>
      <c r="AFH206" s="1135"/>
      <c r="AFI206" s="1135"/>
      <c r="AFJ206" s="1135"/>
      <c r="AFK206" s="1135"/>
      <c r="AFL206" s="1135"/>
      <c r="AFM206" s="1135"/>
      <c r="AFN206" s="1135"/>
      <c r="AFO206" s="1135"/>
      <c r="AFP206" s="1135"/>
      <c r="AFQ206" s="1135"/>
      <c r="AFR206" s="1135"/>
      <c r="AFS206" s="1135"/>
      <c r="AFT206" s="1135"/>
      <c r="AFU206" s="1135"/>
      <c r="AFV206" s="1135"/>
      <c r="AFW206" s="1135"/>
      <c r="AFX206" s="1135"/>
      <c r="AFY206" s="1135"/>
      <c r="AFZ206" s="1135"/>
      <c r="AGA206" s="1135"/>
      <c r="AGB206" s="1135"/>
      <c r="AGC206" s="1135"/>
      <c r="AGD206" s="1135"/>
      <c r="AGE206" s="1135"/>
      <c r="AGF206" s="1135"/>
      <c r="AGG206" s="1135"/>
      <c r="AGH206" s="1135"/>
      <c r="AGI206" s="1135"/>
      <c r="AGJ206" s="1135"/>
      <c r="AGK206" s="1135"/>
      <c r="AGL206" s="1135"/>
      <c r="AGM206" s="1135"/>
      <c r="AGN206" s="1135"/>
      <c r="AGO206" s="1135"/>
      <c r="AGP206" s="1135"/>
      <c r="AGQ206" s="1135"/>
      <c r="AGR206" s="1135"/>
      <c r="AGS206" s="1135"/>
      <c r="AGT206" s="1135"/>
      <c r="AGU206" s="1135"/>
      <c r="AGV206" s="1135"/>
      <c r="AGW206" s="1135"/>
      <c r="AGX206" s="1135"/>
      <c r="AGY206" s="1135"/>
      <c r="AGZ206" s="1135"/>
      <c r="AHA206" s="1135"/>
      <c r="AHB206" s="1135"/>
      <c r="AHC206" s="1135"/>
      <c r="AHD206" s="1135"/>
      <c r="AHE206" s="1135"/>
      <c r="AHF206" s="1135"/>
      <c r="AHG206" s="1135"/>
      <c r="AHH206" s="1135"/>
      <c r="AHI206" s="1135"/>
      <c r="AHJ206" s="1135"/>
      <c r="AHK206" s="1135"/>
      <c r="AHL206" s="1135"/>
      <c r="AHM206" s="1135"/>
      <c r="AHN206" s="1135"/>
      <c r="AHO206" s="1135"/>
      <c r="AHP206" s="1135"/>
      <c r="AHQ206" s="1135"/>
      <c r="AHR206" s="1135"/>
      <c r="AHS206" s="1135"/>
      <c r="AHT206" s="1135"/>
      <c r="AHU206" s="1135"/>
      <c r="AHV206" s="1135"/>
      <c r="AHW206" s="1135"/>
      <c r="AHX206" s="1135"/>
      <c r="AHY206" s="1135"/>
      <c r="AHZ206" s="1135"/>
      <c r="AIA206" s="1135"/>
      <c r="AIB206" s="1135"/>
      <c r="AIC206" s="1135"/>
      <c r="AID206" s="1135"/>
      <c r="AIE206" s="1135"/>
      <c r="AIF206" s="1135"/>
      <c r="AIG206" s="1135"/>
      <c r="AIH206" s="1135"/>
      <c r="AII206" s="1135"/>
      <c r="AIJ206" s="1135"/>
      <c r="AIK206" s="1135"/>
      <c r="AIL206" s="1135"/>
      <c r="AIM206" s="1135"/>
      <c r="AIN206" s="1135"/>
      <c r="AIO206" s="1135"/>
      <c r="AIP206" s="1135"/>
      <c r="AIQ206" s="1135"/>
      <c r="AIR206" s="1135"/>
      <c r="AIS206" s="1135"/>
      <c r="AIT206" s="1135"/>
      <c r="AIU206" s="1135"/>
      <c r="AIV206" s="1135"/>
      <c r="AIW206" s="1135"/>
      <c r="AIX206" s="1135"/>
      <c r="AIY206" s="1135"/>
      <c r="AIZ206" s="1135"/>
      <c r="AJA206" s="1135"/>
      <c r="AJB206" s="1135"/>
      <c r="AJC206" s="1135"/>
      <c r="AJD206" s="1135"/>
      <c r="AJE206" s="1135"/>
      <c r="AJF206" s="1135"/>
      <c r="AJG206" s="1135"/>
      <c r="AJH206" s="1135"/>
      <c r="AJI206" s="1135"/>
      <c r="AJJ206" s="1135"/>
      <c r="AJK206" s="1135"/>
      <c r="AJL206" s="1135"/>
      <c r="AJM206" s="1135"/>
      <c r="AJN206" s="1135"/>
      <c r="AJO206" s="1135"/>
      <c r="AJP206" s="1135"/>
      <c r="AJQ206" s="1135"/>
      <c r="AJR206" s="1135"/>
      <c r="AJS206" s="1135"/>
      <c r="AJT206" s="1135"/>
      <c r="AJU206" s="1135"/>
      <c r="AJV206" s="1135"/>
      <c r="AJW206" s="1135"/>
      <c r="AJX206" s="1135"/>
      <c r="AJY206" s="1135"/>
      <c r="AJZ206" s="1135"/>
      <c r="AKA206" s="1135"/>
      <c r="AKB206" s="1135"/>
      <c r="AKC206" s="1135"/>
      <c r="AKD206" s="1135"/>
      <c r="AKE206" s="1135"/>
      <c r="AKF206" s="1135"/>
      <c r="AKG206" s="1135"/>
      <c r="AKH206" s="1135"/>
      <c r="AKI206" s="1135"/>
      <c r="AKJ206" s="1135"/>
      <c r="AKK206" s="1135"/>
      <c r="AKL206" s="1135"/>
      <c r="AKM206" s="1135"/>
      <c r="AKN206" s="1135"/>
      <c r="AKO206" s="1135"/>
      <c r="AKP206" s="1135"/>
      <c r="AKQ206" s="1135"/>
      <c r="AKR206" s="1135"/>
      <c r="AKS206" s="1135"/>
      <c r="AKT206" s="1135"/>
      <c r="AKU206" s="1135"/>
      <c r="AKV206" s="1135"/>
      <c r="AKW206" s="1135"/>
      <c r="AKX206" s="1135"/>
      <c r="AKY206" s="1135"/>
      <c r="AKZ206" s="1135"/>
      <c r="ALA206" s="1135"/>
      <c r="ALB206" s="1135"/>
      <c r="ALC206" s="1135"/>
      <c r="ALD206" s="1135"/>
      <c r="ALE206" s="1135"/>
      <c r="ALF206" s="1135"/>
      <c r="ALG206" s="1135"/>
      <c r="ALH206" s="1135"/>
      <c r="ALI206" s="1135"/>
      <c r="ALJ206" s="1135"/>
      <c r="ALK206" s="1135"/>
      <c r="ALL206" s="1135"/>
      <c r="ALM206" s="1135"/>
      <c r="ALN206" s="1135"/>
      <c r="ALO206" s="1135"/>
      <c r="ALP206" s="1135"/>
      <c r="ALQ206" s="1135"/>
      <c r="ALR206" s="1135"/>
      <c r="ALS206" s="1135"/>
      <c r="ALT206" s="1135"/>
      <c r="ALU206" s="1135"/>
      <c r="ALV206" s="1135"/>
      <c r="ALW206" s="1135"/>
      <c r="ALX206" s="1135"/>
      <c r="ALY206" s="1135"/>
      <c r="ALZ206" s="1135"/>
      <c r="AMA206" s="1135"/>
      <c r="AMB206" s="1135"/>
      <c r="AMC206" s="1135"/>
      <c r="AMD206" s="1135"/>
      <c r="AME206" s="1135"/>
      <c r="AMF206" s="1135"/>
      <c r="AMG206" s="1135"/>
      <c r="AMH206" s="1135"/>
      <c r="AMI206" s="1135"/>
      <c r="AMJ206" s="1135"/>
      <c r="AMK206" s="1135"/>
      <c r="AML206" s="1135"/>
      <c r="AMM206" s="1135"/>
      <c r="AMN206" s="1135"/>
      <c r="AMO206" s="1135"/>
      <c r="AMP206" s="1135"/>
      <c r="AMQ206" s="1135"/>
      <c r="AMR206" s="1135"/>
      <c r="AMS206" s="1135"/>
      <c r="AMT206" s="1135"/>
      <c r="AMU206" s="1135"/>
      <c r="AMV206" s="1135"/>
      <c r="AMW206" s="1135"/>
      <c r="AMX206" s="1135"/>
      <c r="AMY206" s="1135"/>
      <c r="AMZ206" s="1135"/>
      <c r="ANA206" s="1135"/>
      <c r="ANB206" s="1135"/>
      <c r="ANC206" s="1135"/>
      <c r="AND206" s="1135"/>
      <c r="ANE206" s="1135"/>
      <c r="ANF206" s="1135"/>
      <c r="ANG206" s="1135"/>
      <c r="ANH206" s="1135"/>
      <c r="ANI206" s="1135"/>
      <c r="ANJ206" s="1135"/>
      <c r="ANK206" s="1135"/>
      <c r="ANL206" s="1135"/>
      <c r="ANM206" s="1135"/>
      <c r="ANN206" s="1135"/>
      <c r="ANO206" s="1135"/>
      <c r="ANP206" s="1135"/>
      <c r="ANQ206" s="1135"/>
      <c r="ANR206" s="1135"/>
      <c r="ANS206" s="1135"/>
      <c r="ANT206" s="1135"/>
      <c r="ANU206" s="1135"/>
      <c r="ANV206" s="1135"/>
      <c r="ANW206" s="1135"/>
      <c r="ANX206" s="1135"/>
      <c r="ANY206" s="1135"/>
      <c r="ANZ206" s="1135"/>
      <c r="AOA206" s="1135"/>
      <c r="AOB206" s="1135"/>
      <c r="AOC206" s="1135"/>
      <c r="AOD206" s="1135"/>
      <c r="AOE206" s="1135"/>
      <c r="AOF206" s="1135"/>
      <c r="AOG206" s="1135"/>
      <c r="AOH206" s="1135"/>
      <c r="AOI206" s="1135"/>
      <c r="AOJ206" s="1135"/>
      <c r="AOK206" s="1135"/>
      <c r="AOL206" s="1135"/>
      <c r="AOM206" s="1135"/>
      <c r="AON206" s="1135"/>
      <c r="AOO206" s="1135"/>
      <c r="AOP206" s="1135"/>
      <c r="AOQ206" s="1135"/>
      <c r="AOR206" s="1135"/>
      <c r="AOS206" s="1135"/>
      <c r="AOT206" s="1135"/>
      <c r="AOU206" s="1135"/>
      <c r="AOV206" s="1135"/>
      <c r="AOW206" s="1135"/>
      <c r="AOX206" s="1135"/>
      <c r="AOY206" s="1135"/>
      <c r="AOZ206" s="1135"/>
      <c r="APA206" s="1135"/>
      <c r="APB206" s="1135"/>
      <c r="APC206" s="1135"/>
      <c r="APD206" s="1135"/>
      <c r="APE206" s="1135"/>
      <c r="APF206" s="1135"/>
      <c r="APG206" s="1135"/>
      <c r="APH206" s="1135"/>
      <c r="API206" s="1135"/>
      <c r="APJ206" s="1135"/>
      <c r="APK206" s="1135"/>
      <c r="APL206" s="1135"/>
      <c r="APM206" s="1135"/>
      <c r="APN206" s="1135"/>
      <c r="APO206" s="1135"/>
      <c r="APP206" s="1135"/>
      <c r="APQ206" s="1135"/>
      <c r="APR206" s="1135"/>
      <c r="APS206" s="1135"/>
      <c r="APT206" s="1135"/>
      <c r="APU206" s="1135"/>
      <c r="APV206" s="1135"/>
      <c r="APW206" s="1135"/>
      <c r="APX206" s="1135"/>
      <c r="APY206" s="1135"/>
      <c r="APZ206" s="1135"/>
      <c r="AQA206" s="1135"/>
      <c r="AQB206" s="1135"/>
      <c r="AQC206" s="1135"/>
      <c r="AQD206" s="1135"/>
      <c r="AQE206" s="1135"/>
      <c r="AQF206" s="1135"/>
      <c r="AQG206" s="1135"/>
      <c r="AQH206" s="1135"/>
      <c r="AQI206" s="1135"/>
      <c r="AQJ206" s="1135"/>
      <c r="AQK206" s="1135"/>
      <c r="AQL206" s="1135"/>
      <c r="AQM206" s="1135"/>
      <c r="AQN206" s="1135"/>
      <c r="AQO206" s="1135"/>
      <c r="AQP206" s="1135"/>
      <c r="AQQ206" s="1135"/>
      <c r="AQR206" s="1135"/>
      <c r="AQS206" s="1135"/>
      <c r="AQT206" s="1135"/>
      <c r="AQU206" s="1135"/>
      <c r="AQV206" s="1135"/>
      <c r="AQW206" s="1135"/>
      <c r="AQX206" s="1135"/>
      <c r="AQY206" s="1135"/>
      <c r="AQZ206" s="1135"/>
      <c r="ARA206" s="1135"/>
      <c r="ARB206" s="1135"/>
      <c r="ARC206" s="1135"/>
      <c r="ARD206" s="1135"/>
      <c r="ARE206" s="1135"/>
      <c r="ARF206" s="1135"/>
      <c r="ARG206" s="1135"/>
      <c r="ARH206" s="1135"/>
      <c r="ARI206" s="1135"/>
      <c r="ARJ206" s="1135"/>
      <c r="ARK206" s="1135"/>
      <c r="ARL206" s="1135"/>
      <c r="ARM206" s="1135"/>
      <c r="ARN206" s="1135"/>
      <c r="ARO206" s="1135"/>
      <c r="ARP206" s="1135"/>
      <c r="ARQ206" s="1135"/>
      <c r="ARR206" s="1135"/>
      <c r="ARS206" s="1135"/>
      <c r="ART206" s="1135"/>
      <c r="ARU206" s="1135"/>
      <c r="ARV206" s="1135"/>
      <c r="ARW206" s="1135"/>
      <c r="ARX206" s="1135"/>
      <c r="ARY206" s="1135"/>
      <c r="ARZ206" s="1135"/>
      <c r="ASA206" s="1135"/>
      <c r="ASB206" s="1135"/>
      <c r="ASC206" s="1135"/>
      <c r="ASD206" s="1135"/>
      <c r="ASE206" s="1135"/>
      <c r="ASF206" s="1135"/>
      <c r="ASG206" s="1135"/>
      <c r="ASH206" s="1135"/>
      <c r="ASI206" s="1135"/>
      <c r="ASJ206" s="1135"/>
      <c r="ASK206" s="1135"/>
      <c r="ASL206" s="1135"/>
      <c r="ASM206" s="1135"/>
      <c r="ASN206" s="1135"/>
      <c r="ASO206" s="1135"/>
      <c r="ASP206" s="1135"/>
      <c r="ASQ206" s="1135"/>
      <c r="ASR206" s="1135"/>
      <c r="ASS206" s="1135"/>
      <c r="AST206" s="1135"/>
      <c r="ASU206" s="1135"/>
      <c r="ASV206" s="1135"/>
      <c r="ASW206" s="1135"/>
      <c r="ASX206" s="1135"/>
      <c r="ASY206" s="1135"/>
      <c r="ASZ206" s="1135"/>
      <c r="ATA206" s="1135"/>
      <c r="ATB206" s="1135"/>
      <c r="ATC206" s="1135"/>
      <c r="ATD206" s="1135"/>
      <c r="ATE206" s="1135"/>
      <c r="ATF206" s="1135"/>
      <c r="ATG206" s="1135"/>
      <c r="ATH206" s="1135"/>
      <c r="ATI206" s="1135"/>
      <c r="ATJ206" s="1135"/>
      <c r="ATK206" s="1135"/>
      <c r="ATL206" s="1135"/>
      <c r="ATM206" s="1135"/>
      <c r="ATN206" s="1135"/>
      <c r="ATO206" s="1135"/>
      <c r="ATP206" s="1135"/>
      <c r="ATQ206" s="1135"/>
      <c r="ATR206" s="1135"/>
      <c r="ATS206" s="1135"/>
      <c r="ATT206" s="1135"/>
      <c r="ATU206" s="1135"/>
      <c r="ATV206" s="1135"/>
      <c r="ATW206" s="1135"/>
      <c r="ATX206" s="1135"/>
      <c r="ATY206" s="1135"/>
      <c r="ATZ206" s="1135"/>
      <c r="AUA206" s="1135"/>
      <c r="AUB206" s="1135"/>
      <c r="AUC206" s="1135"/>
      <c r="AUD206" s="1135"/>
      <c r="AUE206" s="1135"/>
      <c r="AUF206" s="1135"/>
      <c r="AUG206" s="1135"/>
      <c r="AUH206" s="1135"/>
      <c r="AUI206" s="1135"/>
      <c r="AUJ206" s="1135"/>
      <c r="AUK206" s="1135"/>
      <c r="AUL206" s="1135"/>
      <c r="AUM206" s="1135"/>
      <c r="AUN206" s="1135"/>
      <c r="AUO206" s="1135"/>
      <c r="AUP206" s="1135"/>
      <c r="AUQ206" s="1135"/>
      <c r="AUR206" s="1135"/>
      <c r="AUS206" s="1135"/>
      <c r="AUT206" s="1135"/>
      <c r="AUU206" s="1135"/>
      <c r="AUV206" s="1135"/>
      <c r="AUW206" s="1135"/>
      <c r="AUX206" s="1135"/>
      <c r="AUY206" s="1135"/>
      <c r="AUZ206" s="1135"/>
      <c r="AVA206" s="1135"/>
      <c r="AVB206" s="1135"/>
      <c r="AVC206" s="1135"/>
      <c r="AVD206" s="1135"/>
      <c r="AVE206" s="1135"/>
      <c r="AVF206" s="1135"/>
      <c r="AVG206" s="1135"/>
      <c r="AVH206" s="1135"/>
      <c r="AVI206" s="1135"/>
      <c r="AVJ206" s="1135"/>
      <c r="AVK206" s="1135"/>
      <c r="AVL206" s="1135"/>
      <c r="AVM206" s="1135"/>
      <c r="AVN206" s="1135"/>
      <c r="AVO206" s="1135"/>
      <c r="AVP206" s="1135"/>
      <c r="AVQ206" s="1135"/>
      <c r="AVR206" s="1135"/>
      <c r="AVS206" s="1135"/>
      <c r="AVT206" s="1135"/>
      <c r="AVU206" s="1135"/>
      <c r="AVV206" s="1135"/>
      <c r="AVW206" s="1135"/>
      <c r="AVX206" s="1135"/>
      <c r="AVY206" s="1135"/>
      <c r="AVZ206" s="1135"/>
      <c r="AWA206" s="1135"/>
      <c r="AWB206" s="1135"/>
      <c r="AWC206" s="1135"/>
      <c r="AWD206" s="1135"/>
      <c r="AWE206" s="1135"/>
      <c r="AWF206" s="1135"/>
      <c r="AWG206" s="1135"/>
      <c r="AWH206" s="1135"/>
      <c r="AWI206" s="1135"/>
      <c r="AWJ206" s="1135"/>
      <c r="AWK206" s="1135"/>
      <c r="AWL206" s="1135"/>
      <c r="AWM206" s="1135"/>
      <c r="AWN206" s="1135"/>
      <c r="AWO206" s="1135"/>
      <c r="AWP206" s="1135"/>
      <c r="AWQ206" s="1135"/>
      <c r="AWR206" s="1135"/>
      <c r="AWS206" s="1135"/>
      <c r="AWT206" s="1135"/>
      <c r="AWU206" s="1135"/>
      <c r="AWV206" s="1135"/>
      <c r="AWW206" s="1135"/>
      <c r="AWX206" s="1135"/>
      <c r="AWY206" s="1135"/>
      <c r="AWZ206" s="1135"/>
      <c r="AXA206" s="1135"/>
      <c r="AXB206" s="1135"/>
      <c r="AXC206" s="1135"/>
      <c r="AXD206" s="1135"/>
      <c r="AXE206" s="1135"/>
      <c r="AXF206" s="1135"/>
      <c r="AXG206" s="1135"/>
      <c r="AXH206" s="1135"/>
      <c r="AXI206" s="1135"/>
      <c r="AXJ206" s="1135"/>
      <c r="AXK206" s="1135"/>
      <c r="AXL206" s="1135"/>
      <c r="AXM206" s="1135"/>
      <c r="AXN206" s="1135"/>
      <c r="AXO206" s="1135"/>
      <c r="AXP206" s="1135"/>
      <c r="AXQ206" s="1135"/>
      <c r="AXR206" s="1135"/>
      <c r="AXS206" s="1135"/>
      <c r="AXT206" s="1135"/>
      <c r="AXU206" s="1135"/>
      <c r="AXV206" s="1135"/>
      <c r="AXW206" s="1135"/>
      <c r="AXX206" s="1135"/>
      <c r="AXY206" s="1135"/>
      <c r="AXZ206" s="1135"/>
      <c r="AYA206" s="1135"/>
      <c r="AYB206" s="1135"/>
      <c r="AYC206" s="1135"/>
      <c r="AYD206" s="1135"/>
      <c r="AYE206" s="1135"/>
      <c r="AYF206" s="1135"/>
      <c r="AYG206" s="1135"/>
      <c r="AYH206" s="1135"/>
      <c r="AYI206" s="1135"/>
      <c r="AYJ206" s="1135"/>
      <c r="AYK206" s="1135"/>
      <c r="AYL206" s="1135"/>
      <c r="AYM206" s="1135"/>
      <c r="AYN206" s="1135"/>
      <c r="AYO206" s="1135"/>
      <c r="AYP206" s="1135"/>
      <c r="AYQ206" s="1135"/>
      <c r="AYR206" s="1135"/>
      <c r="AYS206" s="1135"/>
      <c r="AYT206" s="1135"/>
      <c r="AYU206" s="1135"/>
      <c r="AYV206" s="1135"/>
      <c r="AYW206" s="1135"/>
      <c r="AYX206" s="1135"/>
      <c r="AYY206" s="1135"/>
      <c r="AYZ206" s="1135"/>
      <c r="AZA206" s="1135"/>
      <c r="AZB206" s="1135"/>
      <c r="AZC206" s="1135"/>
      <c r="AZD206" s="1135"/>
      <c r="AZE206" s="1135"/>
      <c r="AZF206" s="1135"/>
      <c r="AZG206" s="1135"/>
      <c r="AZH206" s="1135"/>
      <c r="AZI206" s="1135"/>
      <c r="AZJ206" s="1135"/>
      <c r="AZK206" s="1135"/>
      <c r="AZL206" s="1135"/>
      <c r="AZM206" s="1135"/>
      <c r="AZN206" s="1135"/>
      <c r="AZO206" s="1135"/>
      <c r="AZP206" s="1135"/>
      <c r="AZQ206" s="1135"/>
      <c r="AZR206" s="1135"/>
      <c r="AZS206" s="1135"/>
      <c r="AZT206" s="1135"/>
      <c r="AZU206" s="1135"/>
      <c r="AZV206" s="1135"/>
      <c r="AZW206" s="1135"/>
      <c r="AZX206" s="1135"/>
      <c r="AZY206" s="1135"/>
      <c r="AZZ206" s="1135"/>
      <c r="BAA206" s="1135"/>
      <c r="BAB206" s="1135"/>
      <c r="BAC206" s="1135"/>
      <c r="BAD206" s="1135"/>
      <c r="BAE206" s="1135"/>
      <c r="BAF206" s="1135"/>
      <c r="BAG206" s="1135"/>
      <c r="BAH206" s="1135"/>
      <c r="BAI206" s="1135"/>
      <c r="BAJ206" s="1135"/>
      <c r="BAK206" s="1135"/>
      <c r="BAL206" s="1135"/>
      <c r="BAM206" s="1135"/>
      <c r="BAN206" s="1135"/>
      <c r="BAO206" s="1135"/>
      <c r="BAP206" s="1135"/>
      <c r="BAQ206" s="1135"/>
      <c r="BAR206" s="1135"/>
      <c r="BAS206" s="1135"/>
      <c r="BAT206" s="1135"/>
      <c r="BAU206" s="1135"/>
      <c r="BAV206" s="1135"/>
      <c r="BAW206" s="1135"/>
      <c r="BAX206" s="1135"/>
      <c r="BAY206" s="1135"/>
      <c r="BAZ206" s="1135"/>
      <c r="BBA206" s="1135"/>
      <c r="BBB206" s="1135"/>
      <c r="BBC206" s="1135"/>
      <c r="BBD206" s="1135"/>
      <c r="BBE206" s="1135"/>
      <c r="BBF206" s="1135"/>
      <c r="BBG206" s="1135"/>
      <c r="BBH206" s="1135"/>
      <c r="BBI206" s="1135"/>
      <c r="BBJ206" s="1135"/>
      <c r="BBK206" s="1135"/>
      <c r="BBL206" s="1135"/>
      <c r="BBM206" s="1135"/>
      <c r="BBN206" s="1135"/>
      <c r="BBO206" s="1135"/>
      <c r="BBP206" s="1135"/>
      <c r="BBQ206" s="1135"/>
      <c r="BBR206" s="1135"/>
      <c r="BBS206" s="1135"/>
      <c r="BBT206" s="1135"/>
      <c r="BBU206" s="1135"/>
      <c r="BBV206" s="1135"/>
      <c r="BBW206" s="1135"/>
      <c r="BBX206" s="1135"/>
      <c r="BBY206" s="1135"/>
      <c r="BBZ206" s="1135"/>
      <c r="BCA206" s="1135"/>
      <c r="BCB206" s="1135"/>
      <c r="BCC206" s="1135"/>
      <c r="BCD206" s="1135"/>
      <c r="BCE206" s="1135"/>
      <c r="BCF206" s="1135"/>
      <c r="BCG206" s="1135"/>
      <c r="BCH206" s="1135"/>
      <c r="BCI206" s="1135"/>
      <c r="BCJ206" s="1135"/>
      <c r="BCK206" s="1135"/>
      <c r="BCL206" s="1135"/>
      <c r="BCM206" s="1135"/>
      <c r="BCN206" s="1135"/>
      <c r="BCO206" s="1135"/>
      <c r="BCP206" s="1135"/>
      <c r="BCQ206" s="1135"/>
      <c r="BCR206" s="1135"/>
      <c r="BCS206" s="1135"/>
      <c r="BCT206" s="1135"/>
      <c r="BCU206" s="1135"/>
      <c r="BCV206" s="1135"/>
      <c r="BCW206" s="1135"/>
      <c r="BCX206" s="1135"/>
      <c r="BCY206" s="1135"/>
      <c r="BCZ206" s="1135"/>
      <c r="BDA206" s="1135"/>
      <c r="BDB206" s="1135"/>
      <c r="BDC206" s="1135"/>
      <c r="BDD206" s="1135"/>
      <c r="BDE206" s="1135"/>
      <c r="BDF206" s="1135"/>
      <c r="BDG206" s="1135"/>
      <c r="BDH206" s="1135"/>
      <c r="BDI206" s="1135"/>
      <c r="BDJ206" s="1135"/>
      <c r="BDK206" s="1135"/>
      <c r="BDL206" s="1135"/>
      <c r="BDM206" s="1135"/>
      <c r="BDN206" s="1135"/>
      <c r="BDO206" s="1135"/>
      <c r="BDP206" s="1135"/>
      <c r="BDQ206" s="1135"/>
      <c r="BDR206" s="1135"/>
      <c r="BDS206" s="1135"/>
      <c r="BDT206" s="1135"/>
      <c r="BDU206" s="1135"/>
      <c r="BDV206" s="1135"/>
      <c r="BDW206" s="1135"/>
      <c r="BDX206" s="1135"/>
      <c r="BDY206" s="1135"/>
      <c r="BDZ206" s="1135"/>
      <c r="BEA206" s="1135"/>
      <c r="BEB206" s="1135"/>
      <c r="BEC206" s="1135"/>
      <c r="BED206" s="1135"/>
      <c r="BEE206" s="1135"/>
      <c r="BEF206" s="1135"/>
      <c r="BEG206" s="1135"/>
      <c r="BEH206" s="1135"/>
      <c r="BEI206" s="1135"/>
      <c r="BEJ206" s="1135"/>
      <c r="BEK206" s="1135"/>
      <c r="BEL206" s="1135"/>
      <c r="BEM206" s="1135"/>
      <c r="BEN206" s="1135"/>
      <c r="BEO206" s="1135"/>
      <c r="BEP206" s="1135"/>
      <c r="BEQ206" s="1135"/>
      <c r="BER206" s="1135"/>
      <c r="BES206" s="1135"/>
      <c r="BET206" s="1135"/>
      <c r="BEU206" s="1135"/>
      <c r="BEV206" s="1135"/>
      <c r="BEW206" s="1135"/>
      <c r="BEX206" s="1135"/>
      <c r="BEY206" s="1135"/>
      <c r="BEZ206" s="1135"/>
      <c r="BFA206" s="1135"/>
      <c r="BFB206" s="1135"/>
      <c r="BFC206" s="1135"/>
      <c r="BFD206" s="1135"/>
      <c r="BFE206" s="1135"/>
      <c r="BFF206" s="1135"/>
      <c r="BFG206" s="1135"/>
      <c r="BFH206" s="1135"/>
      <c r="BFI206" s="1135"/>
      <c r="BFJ206" s="1135"/>
      <c r="BFK206" s="1135"/>
      <c r="BFL206" s="1135"/>
      <c r="BFM206" s="1135"/>
      <c r="BFN206" s="1135"/>
      <c r="BFO206" s="1135"/>
      <c r="BFP206" s="1135"/>
      <c r="BFQ206" s="1135"/>
      <c r="BFR206" s="1135"/>
      <c r="BFS206" s="1135"/>
      <c r="BFT206" s="1135"/>
      <c r="BFU206" s="1135"/>
      <c r="BFV206" s="1135"/>
      <c r="BFW206" s="1135"/>
      <c r="BFX206" s="1135"/>
      <c r="BFY206" s="1135"/>
      <c r="BFZ206" s="1135"/>
      <c r="BGA206" s="1135"/>
      <c r="BGB206" s="1135"/>
      <c r="BGC206" s="1135"/>
      <c r="BGD206" s="1135"/>
      <c r="BGE206" s="1135"/>
      <c r="BGF206" s="1135"/>
      <c r="BGG206" s="1135"/>
      <c r="BGH206" s="1135"/>
      <c r="BGI206" s="1135"/>
      <c r="BGJ206" s="1135"/>
      <c r="BGK206" s="1135"/>
      <c r="BGL206" s="1135"/>
      <c r="BGM206" s="1135"/>
      <c r="BGN206" s="1135"/>
      <c r="BGO206" s="1135"/>
      <c r="BGP206" s="1135"/>
      <c r="BGQ206" s="1135"/>
      <c r="BGR206" s="1135"/>
      <c r="BGS206" s="1135"/>
      <c r="BGT206" s="1135"/>
      <c r="BGU206" s="1135"/>
      <c r="BGV206" s="1135"/>
      <c r="BGW206" s="1135"/>
      <c r="BGX206" s="1135"/>
      <c r="BGY206" s="1135"/>
      <c r="BGZ206" s="1135"/>
      <c r="BHA206" s="1135"/>
      <c r="BHB206" s="1135"/>
      <c r="BHC206" s="1135"/>
      <c r="BHD206" s="1135"/>
      <c r="BHE206" s="1135"/>
      <c r="BHF206" s="1135"/>
      <c r="BHG206" s="1135"/>
      <c r="BHH206" s="1135"/>
      <c r="BHI206" s="1135"/>
      <c r="BHJ206" s="1135"/>
      <c r="BHK206" s="1135"/>
      <c r="BHL206" s="1135"/>
      <c r="BHM206" s="1135"/>
      <c r="BHN206" s="1135"/>
      <c r="BHO206" s="1135"/>
      <c r="BHP206" s="1135"/>
      <c r="BHQ206" s="1135"/>
      <c r="BHR206" s="1135"/>
      <c r="BHS206" s="1135"/>
      <c r="BHT206" s="1135"/>
      <c r="BHU206" s="1135"/>
      <c r="BHV206" s="1135"/>
      <c r="BHW206" s="1135"/>
      <c r="BHX206" s="1135"/>
      <c r="BHY206" s="1135"/>
      <c r="BHZ206" s="1135"/>
      <c r="BIA206" s="1135"/>
      <c r="BIB206" s="1135"/>
      <c r="BIC206" s="1135"/>
      <c r="BID206" s="1135"/>
      <c r="BIE206" s="1135"/>
      <c r="BIF206" s="1135"/>
      <c r="BIG206" s="1135"/>
      <c r="BIH206" s="1135"/>
      <c r="BII206" s="1135"/>
      <c r="BIJ206" s="1135"/>
      <c r="BIK206" s="1135"/>
      <c r="BIL206" s="1135"/>
      <c r="BIM206" s="1135"/>
      <c r="BIN206" s="1135"/>
      <c r="BIO206" s="1135"/>
      <c r="BIP206" s="1135"/>
      <c r="BIQ206" s="1135"/>
      <c r="BIR206" s="1135"/>
      <c r="BIS206" s="1135"/>
      <c r="BIT206" s="1135"/>
      <c r="BIU206" s="1135"/>
      <c r="BIV206" s="1135"/>
      <c r="BIW206" s="1135"/>
      <c r="BIX206" s="1135"/>
      <c r="BIY206" s="1135"/>
      <c r="BIZ206" s="1135"/>
      <c r="BJA206" s="1135"/>
      <c r="BJB206" s="1135"/>
      <c r="BJC206" s="1135"/>
      <c r="BJD206" s="1135"/>
      <c r="BJE206" s="1135"/>
      <c r="BJF206" s="1135"/>
      <c r="BJG206" s="1135"/>
      <c r="BJH206" s="1135"/>
      <c r="BJI206" s="1135"/>
      <c r="BJJ206" s="1135"/>
      <c r="BJK206" s="1135"/>
      <c r="BJL206" s="1135"/>
      <c r="BJM206" s="1135"/>
      <c r="BJN206" s="1135"/>
      <c r="BJO206" s="1135"/>
      <c r="BJP206" s="1135"/>
      <c r="BJQ206" s="1135"/>
      <c r="BJR206" s="1135"/>
      <c r="BJS206" s="1135"/>
      <c r="BJT206" s="1135"/>
      <c r="BJU206" s="1135"/>
      <c r="BJV206" s="1135"/>
      <c r="BJW206" s="1135"/>
      <c r="BJX206" s="1135"/>
      <c r="BJY206" s="1135"/>
      <c r="BJZ206" s="1135"/>
      <c r="BKA206" s="1135"/>
      <c r="BKB206" s="1135"/>
      <c r="BKC206" s="1135"/>
      <c r="BKD206" s="1135"/>
      <c r="BKE206" s="1135"/>
      <c r="BKF206" s="1135"/>
      <c r="BKG206" s="1135"/>
      <c r="BKH206" s="1135"/>
      <c r="BKI206" s="1135"/>
      <c r="BKJ206" s="1135"/>
      <c r="BKK206" s="1135"/>
      <c r="BKL206" s="1135"/>
      <c r="BKM206" s="1135"/>
      <c r="BKN206" s="1135"/>
      <c r="BKO206" s="1135"/>
      <c r="BKP206" s="1135"/>
      <c r="BKQ206" s="1135"/>
      <c r="BKR206" s="1135"/>
      <c r="BKS206" s="1135"/>
      <c r="BKT206" s="1135"/>
      <c r="BKU206" s="1135"/>
      <c r="BKV206" s="1135"/>
      <c r="BKW206" s="1135"/>
      <c r="BKX206" s="1135"/>
      <c r="BKY206" s="1135"/>
      <c r="BKZ206" s="1135"/>
      <c r="BLA206" s="1135"/>
      <c r="BLB206" s="1135"/>
      <c r="BLC206" s="1135"/>
      <c r="BLD206" s="1135"/>
      <c r="BLE206" s="1135"/>
      <c r="BLF206" s="1135"/>
      <c r="BLG206" s="1135"/>
      <c r="BLH206" s="1135"/>
      <c r="BLI206" s="1135"/>
      <c r="BLJ206" s="1135"/>
      <c r="BLK206" s="1135"/>
      <c r="BLL206" s="1135"/>
      <c r="BLM206" s="1135"/>
      <c r="BLN206" s="1135"/>
      <c r="BLO206" s="1135"/>
      <c r="BLP206" s="1135"/>
      <c r="BLQ206" s="1135"/>
      <c r="BLR206" s="1135"/>
      <c r="BLS206" s="1135"/>
      <c r="BLT206" s="1135"/>
      <c r="BLU206" s="1135"/>
      <c r="BLV206" s="1135"/>
      <c r="BLW206" s="1135"/>
      <c r="BLX206" s="1135"/>
      <c r="BLY206" s="1135"/>
      <c r="BLZ206" s="1135"/>
      <c r="BMA206" s="1135"/>
      <c r="BMB206" s="1135"/>
      <c r="BMC206" s="1135"/>
      <c r="BMD206" s="1135"/>
      <c r="BME206" s="1135"/>
      <c r="BMF206" s="1135"/>
      <c r="BMG206" s="1135"/>
      <c r="BMH206" s="1135"/>
      <c r="BMI206" s="1135"/>
      <c r="BMJ206" s="1135"/>
      <c r="BMK206" s="1135"/>
      <c r="BML206" s="1135"/>
      <c r="BMM206" s="1135"/>
      <c r="BMN206" s="1135"/>
      <c r="BMO206" s="1135"/>
      <c r="BMP206" s="1135"/>
      <c r="BMQ206" s="1135"/>
      <c r="BMR206" s="1135"/>
      <c r="BMS206" s="1135"/>
      <c r="BMT206" s="1135"/>
      <c r="BMU206" s="1135"/>
      <c r="BMV206" s="1135"/>
      <c r="BMW206" s="1135"/>
      <c r="BMX206" s="1135"/>
      <c r="BMY206" s="1135"/>
      <c r="BMZ206" s="1135"/>
      <c r="BNA206" s="1135"/>
      <c r="BNB206" s="1135"/>
      <c r="BNC206" s="1135"/>
      <c r="BND206" s="1135"/>
      <c r="BNE206" s="1135"/>
      <c r="BNF206" s="1135"/>
      <c r="BNG206" s="1135"/>
      <c r="BNH206" s="1135"/>
      <c r="BNI206" s="1135"/>
      <c r="BNJ206" s="1135"/>
      <c r="BNK206" s="1135"/>
      <c r="BNL206" s="1135"/>
      <c r="BNM206" s="1135"/>
      <c r="BNN206" s="1135"/>
      <c r="BNO206" s="1135"/>
      <c r="BNP206" s="1135"/>
      <c r="BNQ206" s="1135"/>
      <c r="BNR206" s="1135"/>
      <c r="BNS206" s="1135"/>
      <c r="BNT206" s="1135"/>
      <c r="BNU206" s="1135"/>
      <c r="BNV206" s="1135"/>
      <c r="BNW206" s="1135"/>
      <c r="BNX206" s="1135"/>
      <c r="BNY206" s="1135"/>
      <c r="BNZ206" s="1135"/>
      <c r="BOA206" s="1135"/>
      <c r="BOB206" s="1135"/>
      <c r="BOC206" s="1135"/>
      <c r="BOD206" s="1135"/>
      <c r="BOE206" s="1135"/>
      <c r="BOF206" s="1135"/>
      <c r="BOG206" s="1135"/>
      <c r="BOH206" s="1135"/>
      <c r="BOI206" s="1135"/>
      <c r="BOJ206" s="1135"/>
      <c r="BOK206" s="1135"/>
      <c r="BOL206" s="1135"/>
      <c r="BOM206" s="1135"/>
      <c r="BON206" s="1135"/>
      <c r="BOO206" s="1135"/>
      <c r="BOP206" s="1135"/>
      <c r="BOQ206" s="1135"/>
      <c r="BOR206" s="1135"/>
      <c r="BOS206" s="1135"/>
      <c r="BOT206" s="1135"/>
      <c r="BOU206" s="1135"/>
      <c r="BOV206" s="1135"/>
      <c r="BOW206" s="1135"/>
      <c r="BOX206" s="1135"/>
      <c r="BOY206" s="1135"/>
      <c r="BOZ206" s="1135"/>
      <c r="BPA206" s="1135"/>
      <c r="BPB206" s="1135"/>
      <c r="BPC206" s="1135"/>
      <c r="BPD206" s="1135"/>
      <c r="BPE206" s="1135"/>
      <c r="BPF206" s="1135"/>
      <c r="BPG206" s="1135"/>
      <c r="BPH206" s="1135"/>
      <c r="BPI206" s="1135"/>
      <c r="BPJ206" s="1135"/>
      <c r="BPK206" s="1135"/>
      <c r="BPL206" s="1135"/>
      <c r="BPM206" s="1135"/>
      <c r="BPN206" s="1135"/>
      <c r="BPO206" s="1135"/>
      <c r="BPP206" s="1135"/>
      <c r="BPQ206" s="1135"/>
      <c r="BPR206" s="1135"/>
      <c r="BPS206" s="1135"/>
      <c r="BPT206" s="1135"/>
      <c r="BPU206" s="1135"/>
      <c r="BPV206" s="1135"/>
      <c r="BPW206" s="1135"/>
      <c r="BPX206" s="1135"/>
      <c r="BPY206" s="1135"/>
      <c r="BPZ206" s="1135"/>
      <c r="BQA206" s="1135"/>
      <c r="BQB206" s="1135"/>
      <c r="BQC206" s="1135"/>
      <c r="BQD206" s="1135"/>
      <c r="BQE206" s="1135"/>
      <c r="BQF206" s="1135"/>
      <c r="BQG206" s="1135"/>
      <c r="BQH206" s="1135"/>
      <c r="BQI206" s="1135"/>
      <c r="BQJ206" s="1135"/>
      <c r="BQK206" s="1135"/>
      <c r="BQL206" s="1135"/>
      <c r="BQM206" s="1135"/>
      <c r="BQN206" s="1135"/>
      <c r="BQO206" s="1135"/>
      <c r="BQP206" s="1135"/>
      <c r="BQQ206" s="1135"/>
      <c r="BQR206" s="1135"/>
      <c r="BQS206" s="1135"/>
      <c r="BQT206" s="1135"/>
      <c r="BQU206" s="1135"/>
      <c r="BQV206" s="1135"/>
      <c r="BQW206" s="1135"/>
      <c r="BQX206" s="1135"/>
      <c r="BQY206" s="1135"/>
      <c r="BQZ206" s="1135"/>
      <c r="BRA206" s="1135"/>
      <c r="BRB206" s="1135"/>
      <c r="BRC206" s="1135"/>
      <c r="BRD206" s="1135"/>
      <c r="BRE206" s="1135"/>
      <c r="BRF206" s="1135"/>
      <c r="BRG206" s="1135"/>
      <c r="BRH206" s="1135"/>
      <c r="BRI206" s="1135"/>
      <c r="BRJ206" s="1135"/>
      <c r="BRK206" s="1135"/>
      <c r="BRL206" s="1135"/>
      <c r="BRM206" s="1135"/>
      <c r="BRN206" s="1135"/>
      <c r="BRO206" s="1135"/>
      <c r="BRP206" s="1135"/>
      <c r="BRQ206" s="1135"/>
      <c r="BRR206" s="1135"/>
      <c r="BRS206" s="1135"/>
      <c r="BRT206" s="1135"/>
      <c r="BRU206" s="1135"/>
      <c r="BRV206" s="1135"/>
      <c r="BRW206" s="1135"/>
      <c r="BRX206" s="1135"/>
      <c r="BRY206" s="1135"/>
      <c r="BRZ206" s="1135"/>
      <c r="BSA206" s="1135"/>
      <c r="BSB206" s="1135"/>
      <c r="BSC206" s="1135"/>
      <c r="BSD206" s="1135"/>
      <c r="BSE206" s="1135"/>
      <c r="BSF206" s="1135"/>
      <c r="BSG206" s="1135"/>
      <c r="BSH206" s="1135"/>
      <c r="BSI206" s="1135"/>
      <c r="BSJ206" s="1135"/>
      <c r="BSK206" s="1135"/>
      <c r="BSL206" s="1135"/>
      <c r="BSM206" s="1135"/>
      <c r="BSN206" s="1135"/>
      <c r="BSO206" s="1135"/>
      <c r="BSP206" s="1135"/>
      <c r="BSQ206" s="1135"/>
      <c r="BSR206" s="1135"/>
      <c r="BSS206" s="1135"/>
      <c r="BST206" s="1135"/>
      <c r="BSU206" s="1135"/>
      <c r="BSV206" s="1135"/>
      <c r="BSW206" s="1135"/>
      <c r="BSX206" s="1135"/>
      <c r="BSY206" s="1135"/>
      <c r="BSZ206" s="1135"/>
      <c r="BTA206" s="1135"/>
      <c r="BTB206" s="1135"/>
      <c r="BTC206" s="1135"/>
      <c r="BTD206" s="1135"/>
      <c r="BTE206" s="1135"/>
      <c r="BTF206" s="1135"/>
      <c r="BTG206" s="1135"/>
      <c r="BTH206" s="1135"/>
      <c r="BTI206" s="1135"/>
      <c r="BTJ206" s="1135"/>
      <c r="BTK206" s="1135"/>
      <c r="BTL206" s="1135"/>
      <c r="BTM206" s="1135"/>
      <c r="BTN206" s="1135"/>
      <c r="BTO206" s="1135"/>
      <c r="BTP206" s="1135"/>
      <c r="BTQ206" s="1135"/>
      <c r="BTR206" s="1135"/>
      <c r="BTS206" s="1135"/>
      <c r="BTT206" s="1135"/>
      <c r="BTU206" s="1135"/>
      <c r="BTV206" s="1135"/>
      <c r="BTW206" s="1135"/>
      <c r="BTX206" s="1135"/>
      <c r="BTY206" s="1135"/>
      <c r="BTZ206" s="1135"/>
      <c r="BUA206" s="1135"/>
      <c r="BUB206" s="1135"/>
      <c r="BUC206" s="1135"/>
      <c r="BUD206" s="1135"/>
      <c r="BUE206" s="1135"/>
      <c r="BUF206" s="1135"/>
      <c r="BUG206" s="1135"/>
      <c r="BUH206" s="1135"/>
      <c r="BUI206" s="1135"/>
      <c r="BUJ206" s="1135"/>
      <c r="BUK206" s="1135"/>
      <c r="BUL206" s="1135"/>
      <c r="BUM206" s="1135"/>
      <c r="BUN206" s="1135"/>
      <c r="BUO206" s="1135"/>
      <c r="BUP206" s="1135"/>
      <c r="BUQ206" s="1135"/>
      <c r="BUR206" s="1135"/>
      <c r="BUS206" s="1135"/>
      <c r="BUT206" s="1135"/>
      <c r="BUU206" s="1135"/>
      <c r="BUV206" s="1135"/>
      <c r="BUW206" s="1135"/>
      <c r="BUX206" s="1135"/>
      <c r="BUY206" s="1135"/>
      <c r="BUZ206" s="1135"/>
      <c r="BVA206" s="1135"/>
      <c r="BVB206" s="1135"/>
      <c r="BVC206" s="1135"/>
      <c r="BVD206" s="1135"/>
      <c r="BVE206" s="1135"/>
      <c r="BVF206" s="1135"/>
      <c r="BVG206" s="1135"/>
      <c r="BVH206" s="1135"/>
      <c r="BVI206" s="1135"/>
      <c r="BVJ206" s="1135"/>
      <c r="BVK206" s="1135"/>
      <c r="BVL206" s="1135"/>
      <c r="BVM206" s="1135"/>
      <c r="BVN206" s="1135"/>
      <c r="BVO206" s="1135"/>
      <c r="BVP206" s="1135"/>
      <c r="BVQ206" s="1135"/>
      <c r="BVR206" s="1135"/>
      <c r="BVS206" s="1135"/>
      <c r="BVT206" s="1135"/>
      <c r="BVU206" s="1135"/>
      <c r="BVV206" s="1135"/>
      <c r="BVW206" s="1135"/>
      <c r="BVX206" s="1135"/>
      <c r="BVY206" s="1135"/>
      <c r="BVZ206" s="1135"/>
      <c r="BWA206" s="1135"/>
      <c r="BWB206" s="1135"/>
      <c r="BWC206" s="1135"/>
      <c r="BWD206" s="1135"/>
      <c r="BWE206" s="1135"/>
      <c r="BWF206" s="1135"/>
      <c r="BWG206" s="1135"/>
      <c r="BWH206" s="1135"/>
      <c r="BWI206" s="1135"/>
      <c r="BWJ206" s="1135"/>
      <c r="BWK206" s="1135"/>
      <c r="BWL206" s="1135"/>
      <c r="BWM206" s="1135"/>
      <c r="BWN206" s="1135"/>
      <c r="BWO206" s="1135"/>
      <c r="BWP206" s="1135"/>
      <c r="BWQ206" s="1135"/>
      <c r="BWR206" s="1135"/>
      <c r="BWS206" s="1135"/>
      <c r="BWT206" s="1135"/>
      <c r="BWU206" s="1135"/>
      <c r="BWV206" s="1135"/>
      <c r="BWW206" s="1135"/>
      <c r="BWX206" s="1135"/>
      <c r="BWY206" s="1135"/>
      <c r="BWZ206" s="1135"/>
      <c r="BXA206" s="1135"/>
      <c r="BXB206" s="1135"/>
      <c r="BXC206" s="1135"/>
      <c r="BXD206" s="1135"/>
      <c r="BXE206" s="1135"/>
      <c r="BXF206" s="1135"/>
      <c r="BXG206" s="1135"/>
      <c r="BXH206" s="1135"/>
      <c r="BXI206" s="1135"/>
      <c r="BXJ206" s="1135"/>
      <c r="BXK206" s="1135"/>
      <c r="BXL206" s="1135"/>
      <c r="BXM206" s="1135"/>
      <c r="BXN206" s="1135"/>
      <c r="BXO206" s="1135"/>
      <c r="BXP206" s="1135"/>
      <c r="BXQ206" s="1135"/>
      <c r="BXR206" s="1135"/>
      <c r="BXS206" s="1135"/>
      <c r="BXT206" s="1135"/>
      <c r="BXU206" s="1135"/>
      <c r="BXV206" s="1135"/>
      <c r="BXW206" s="1135"/>
      <c r="BXX206" s="1135"/>
      <c r="BXY206" s="1135"/>
      <c r="BXZ206" s="1135"/>
      <c r="BYA206" s="1135"/>
      <c r="BYB206" s="1135"/>
      <c r="BYC206" s="1135"/>
      <c r="BYD206" s="1135"/>
      <c r="BYE206" s="1135"/>
      <c r="BYF206" s="1135"/>
      <c r="BYG206" s="1135"/>
      <c r="BYH206" s="1135"/>
      <c r="BYI206" s="1135"/>
      <c r="BYJ206" s="1135"/>
      <c r="BYK206" s="1135"/>
      <c r="BYL206" s="1135"/>
      <c r="BYM206" s="1135"/>
      <c r="BYN206" s="1135"/>
      <c r="BYO206" s="1135"/>
      <c r="BYP206" s="1135"/>
      <c r="BYQ206" s="1135"/>
      <c r="BYR206" s="1135"/>
      <c r="BYS206" s="1135"/>
      <c r="BYT206" s="1135"/>
      <c r="BYU206" s="1135"/>
      <c r="BYV206" s="1135"/>
      <c r="BYW206" s="1135"/>
      <c r="BYX206" s="1135"/>
      <c r="BYY206" s="1135"/>
      <c r="BYZ206" s="1135"/>
      <c r="BZA206" s="1135"/>
      <c r="BZB206" s="1135"/>
      <c r="BZC206" s="1135"/>
      <c r="BZD206" s="1135"/>
      <c r="BZE206" s="1135"/>
      <c r="BZF206" s="1135"/>
      <c r="BZG206" s="1135"/>
      <c r="BZH206" s="1135"/>
      <c r="BZI206" s="1135"/>
      <c r="BZJ206" s="1135"/>
      <c r="BZK206" s="1135"/>
      <c r="BZL206" s="1135"/>
      <c r="BZM206" s="1135"/>
      <c r="BZN206" s="1135"/>
      <c r="BZO206" s="1135"/>
      <c r="BZP206" s="1135"/>
      <c r="BZQ206" s="1135"/>
      <c r="BZR206" s="1135"/>
      <c r="BZS206" s="1135"/>
      <c r="BZT206" s="1135"/>
      <c r="BZU206" s="1135"/>
      <c r="BZV206" s="1135"/>
      <c r="BZW206" s="1135"/>
      <c r="BZX206" s="1135"/>
      <c r="BZY206" s="1135"/>
      <c r="BZZ206" s="1135"/>
      <c r="CAA206" s="1135"/>
      <c r="CAB206" s="1135"/>
      <c r="CAC206" s="1135"/>
      <c r="CAD206" s="1135"/>
      <c r="CAE206" s="1135"/>
      <c r="CAF206" s="1135"/>
      <c r="CAG206" s="1135"/>
      <c r="CAH206" s="1135"/>
      <c r="CAI206" s="1135"/>
      <c r="CAJ206" s="1135"/>
      <c r="CAK206" s="1135"/>
      <c r="CAL206" s="1135"/>
      <c r="CAM206" s="1135"/>
      <c r="CAN206" s="1135"/>
      <c r="CAO206" s="1135"/>
      <c r="CAP206" s="1135"/>
      <c r="CAQ206" s="1135"/>
      <c r="CAR206" s="1135"/>
      <c r="CAS206" s="1135"/>
      <c r="CAT206" s="1135"/>
      <c r="CAU206" s="1135"/>
      <c r="CAV206" s="1135"/>
      <c r="CAW206" s="1135"/>
      <c r="CAX206" s="1135"/>
      <c r="CAY206" s="1135"/>
      <c r="CAZ206" s="1135"/>
      <c r="CBA206" s="1135"/>
      <c r="CBB206" s="1135"/>
      <c r="CBC206" s="1135"/>
      <c r="CBD206" s="1135"/>
      <c r="CBE206" s="1135"/>
      <c r="CBF206" s="1135"/>
      <c r="CBG206" s="1135"/>
      <c r="CBH206" s="1135"/>
      <c r="CBI206" s="1135"/>
      <c r="CBJ206" s="1135"/>
      <c r="CBK206" s="1135"/>
      <c r="CBL206" s="1135"/>
      <c r="CBM206" s="1135"/>
      <c r="CBN206" s="1135"/>
      <c r="CBO206" s="1135"/>
      <c r="CBP206" s="1135"/>
      <c r="CBQ206" s="1135"/>
      <c r="CBR206" s="1135"/>
      <c r="CBS206" s="1135"/>
      <c r="CBT206" s="1135"/>
      <c r="CBU206" s="1135"/>
      <c r="CBV206" s="1135"/>
      <c r="CBW206" s="1135"/>
      <c r="CBX206" s="1135"/>
      <c r="CBY206" s="1135"/>
      <c r="CBZ206" s="1135"/>
      <c r="CCA206" s="1135"/>
      <c r="CCB206" s="1135"/>
      <c r="CCC206" s="1135"/>
      <c r="CCD206" s="1135"/>
      <c r="CCE206" s="1135"/>
      <c r="CCF206" s="1135"/>
      <c r="CCG206" s="1135"/>
      <c r="CCH206" s="1135"/>
      <c r="CCI206" s="1135"/>
      <c r="CCJ206" s="1135"/>
      <c r="CCK206" s="1135"/>
      <c r="CCL206" s="1135"/>
      <c r="CCM206" s="1135"/>
      <c r="CCN206" s="1135"/>
      <c r="CCO206" s="1135"/>
      <c r="CCP206" s="1135"/>
      <c r="CCQ206" s="1135"/>
      <c r="CCR206" s="1135"/>
      <c r="CCS206" s="1135"/>
      <c r="CCT206" s="1135"/>
      <c r="CCU206" s="1135"/>
      <c r="CCV206" s="1135"/>
      <c r="CCW206" s="1135"/>
      <c r="CCX206" s="1135"/>
      <c r="CCY206" s="1135"/>
      <c r="CCZ206" s="1135"/>
      <c r="CDA206" s="1135"/>
      <c r="CDB206" s="1135"/>
      <c r="CDC206" s="1135"/>
      <c r="CDD206" s="1135"/>
      <c r="CDE206" s="1135"/>
      <c r="CDF206" s="1135"/>
      <c r="CDG206" s="1135"/>
      <c r="CDH206" s="1135"/>
      <c r="CDI206" s="1135"/>
      <c r="CDJ206" s="1135"/>
      <c r="CDK206" s="1135"/>
      <c r="CDL206" s="1135"/>
      <c r="CDM206" s="1135"/>
      <c r="CDN206" s="1135"/>
      <c r="CDO206" s="1135"/>
      <c r="CDP206" s="1135"/>
      <c r="CDQ206" s="1135"/>
      <c r="CDR206" s="1135"/>
      <c r="CDS206" s="1135"/>
      <c r="CDT206" s="1135"/>
      <c r="CDU206" s="1135"/>
      <c r="CDV206" s="1135"/>
      <c r="CDW206" s="1135"/>
      <c r="CDX206" s="1135"/>
      <c r="CDY206" s="1135"/>
      <c r="CDZ206" s="1135"/>
      <c r="CEA206" s="1135"/>
      <c r="CEB206" s="1135"/>
      <c r="CEC206" s="1135"/>
      <c r="CED206" s="1135"/>
      <c r="CEE206" s="1135"/>
      <c r="CEF206" s="1135"/>
      <c r="CEG206" s="1135"/>
      <c r="CEH206" s="1135"/>
      <c r="CEI206" s="1135"/>
      <c r="CEJ206" s="1135"/>
      <c r="CEK206" s="1135"/>
      <c r="CEL206" s="1135"/>
      <c r="CEM206" s="1135"/>
      <c r="CEN206" s="1135"/>
      <c r="CEO206" s="1135"/>
      <c r="CEP206" s="1135"/>
      <c r="CEQ206" s="1135"/>
      <c r="CER206" s="1135"/>
      <c r="CES206" s="1135"/>
      <c r="CET206" s="1135"/>
      <c r="CEU206" s="1135"/>
      <c r="CEV206" s="1135"/>
      <c r="CEW206" s="1135"/>
      <c r="CEX206" s="1135"/>
      <c r="CEY206" s="1135"/>
      <c r="CEZ206" s="1135"/>
      <c r="CFA206" s="1135"/>
      <c r="CFB206" s="1135"/>
      <c r="CFC206" s="1135"/>
      <c r="CFD206" s="1135"/>
      <c r="CFE206" s="1135"/>
      <c r="CFF206" s="1135"/>
      <c r="CFG206" s="1135"/>
      <c r="CFH206" s="1135"/>
      <c r="CFI206" s="1135"/>
      <c r="CFJ206" s="1135"/>
      <c r="CFK206" s="1135"/>
      <c r="CFL206" s="1135"/>
      <c r="CFM206" s="1135"/>
      <c r="CFN206" s="1135"/>
      <c r="CFO206" s="1135"/>
      <c r="CFP206" s="1135"/>
      <c r="CFQ206" s="1135"/>
      <c r="CFR206" s="1135"/>
      <c r="CFS206" s="1135"/>
      <c r="CFT206" s="1135"/>
      <c r="CFU206" s="1135"/>
      <c r="CFV206" s="1135"/>
      <c r="CFW206" s="1135"/>
      <c r="CFX206" s="1135"/>
      <c r="CFY206" s="1135"/>
      <c r="CFZ206" s="1135"/>
      <c r="CGA206" s="1135"/>
      <c r="CGB206" s="1135"/>
      <c r="CGC206" s="1135"/>
      <c r="CGD206" s="1135"/>
      <c r="CGE206" s="1135"/>
      <c r="CGF206" s="1135"/>
      <c r="CGG206" s="1135"/>
      <c r="CGH206" s="1135"/>
      <c r="CGI206" s="1135"/>
      <c r="CGJ206" s="1135"/>
      <c r="CGK206" s="1135"/>
      <c r="CGL206" s="1135"/>
      <c r="CGM206" s="1135"/>
      <c r="CGN206" s="1135"/>
      <c r="CGO206" s="1135"/>
      <c r="CGP206" s="1135"/>
      <c r="CGQ206" s="1135"/>
      <c r="CGR206" s="1135"/>
      <c r="CGS206" s="1135"/>
      <c r="CGT206" s="1135"/>
      <c r="CGU206" s="1135"/>
      <c r="CGV206" s="1135"/>
      <c r="CGW206" s="1135"/>
      <c r="CGX206" s="1135"/>
      <c r="CGY206" s="1135"/>
      <c r="CGZ206" s="1135"/>
      <c r="CHA206" s="1135"/>
      <c r="CHB206" s="1135"/>
      <c r="CHC206" s="1135"/>
      <c r="CHD206" s="1135"/>
      <c r="CHE206" s="1135"/>
      <c r="CHF206" s="1135"/>
      <c r="CHG206" s="1135"/>
      <c r="CHH206" s="1135"/>
      <c r="CHI206" s="1135"/>
      <c r="CHJ206" s="1135"/>
      <c r="CHK206" s="1135"/>
      <c r="CHL206" s="1135"/>
      <c r="CHM206" s="1135"/>
      <c r="CHN206" s="1135"/>
      <c r="CHO206" s="1135"/>
      <c r="CHP206" s="1135"/>
      <c r="CHQ206" s="1135"/>
      <c r="CHR206" s="1135"/>
      <c r="CHS206" s="1135"/>
      <c r="CHT206" s="1135"/>
      <c r="CHU206" s="1135"/>
      <c r="CHV206" s="1135"/>
      <c r="CHW206" s="1135"/>
      <c r="CHX206" s="1135"/>
      <c r="CHY206" s="1135"/>
      <c r="CHZ206" s="1135"/>
      <c r="CIA206" s="1135"/>
      <c r="CIB206" s="1135"/>
      <c r="CIC206" s="1135"/>
      <c r="CID206" s="1135"/>
      <c r="CIE206" s="1135"/>
      <c r="CIF206" s="1135"/>
      <c r="CIG206" s="1135"/>
      <c r="CIH206" s="1135"/>
      <c r="CII206" s="1135"/>
      <c r="CIJ206" s="1135"/>
      <c r="CIK206" s="1135"/>
      <c r="CIL206" s="1135"/>
      <c r="CIM206" s="1135"/>
      <c r="CIN206" s="1135"/>
      <c r="CIO206" s="1135"/>
      <c r="CIP206" s="1135"/>
      <c r="CIQ206" s="1135"/>
      <c r="CIR206" s="1135"/>
      <c r="CIS206" s="1135"/>
      <c r="CIT206" s="1135"/>
      <c r="CIU206" s="1135"/>
      <c r="CIV206" s="1135"/>
      <c r="CIW206" s="1135"/>
      <c r="CIX206" s="1135"/>
      <c r="CIY206" s="1135"/>
      <c r="CIZ206" s="1135"/>
      <c r="CJA206" s="1135"/>
      <c r="CJB206" s="1135"/>
      <c r="CJC206" s="1135"/>
      <c r="CJD206" s="1135"/>
      <c r="CJE206" s="1135"/>
      <c r="CJF206" s="1135"/>
      <c r="CJG206" s="1135"/>
      <c r="CJH206" s="1135"/>
      <c r="CJI206" s="1135"/>
      <c r="CJJ206" s="1135"/>
      <c r="CJK206" s="1135"/>
      <c r="CJL206" s="1135"/>
      <c r="CJM206" s="1135"/>
      <c r="CJN206" s="1135"/>
      <c r="CJO206" s="1135"/>
      <c r="CJP206" s="1135"/>
      <c r="CJQ206" s="1135"/>
      <c r="CJR206" s="1135"/>
      <c r="CJS206" s="1135"/>
      <c r="CJT206" s="1135"/>
      <c r="CJU206" s="1135"/>
      <c r="CJV206" s="1135"/>
      <c r="CJW206" s="1135"/>
      <c r="CJX206" s="1135"/>
      <c r="CJY206" s="1135"/>
      <c r="CJZ206" s="1135"/>
      <c r="CKA206" s="1135"/>
      <c r="CKB206" s="1135"/>
      <c r="CKC206" s="1135"/>
      <c r="CKD206" s="1135"/>
      <c r="CKE206" s="1135"/>
      <c r="CKF206" s="1135"/>
      <c r="CKG206" s="1135"/>
      <c r="CKH206" s="1135"/>
      <c r="CKI206" s="1135"/>
      <c r="CKJ206" s="1135"/>
      <c r="CKK206" s="1135"/>
      <c r="CKL206" s="1135"/>
      <c r="CKM206" s="1135"/>
      <c r="CKN206" s="1135"/>
      <c r="CKO206" s="1135"/>
      <c r="CKP206" s="1135"/>
      <c r="CKQ206" s="1135"/>
      <c r="CKR206" s="1135"/>
      <c r="CKS206" s="1135"/>
      <c r="CKT206" s="1135"/>
      <c r="CKU206" s="1135"/>
      <c r="CKV206" s="1135"/>
      <c r="CKW206" s="1135"/>
      <c r="CKX206" s="1135"/>
      <c r="CKY206" s="1135"/>
      <c r="CKZ206" s="1135"/>
      <c r="CLA206" s="1135"/>
      <c r="CLB206" s="1135"/>
      <c r="CLC206" s="1135"/>
      <c r="CLD206" s="1135"/>
      <c r="CLE206" s="1135"/>
      <c r="CLF206" s="1135"/>
      <c r="CLG206" s="1135"/>
      <c r="CLH206" s="1135"/>
      <c r="CLI206" s="1135"/>
      <c r="CLJ206" s="1135"/>
      <c r="CLK206" s="1135"/>
      <c r="CLL206" s="1135"/>
      <c r="CLM206" s="1135"/>
      <c r="CLN206" s="1135"/>
      <c r="CLO206" s="1135"/>
      <c r="CLP206" s="1135"/>
      <c r="CLQ206" s="1135"/>
      <c r="CLR206" s="1135"/>
      <c r="CLS206" s="1135"/>
      <c r="CLT206" s="1135"/>
      <c r="CLU206" s="1135"/>
      <c r="CLV206" s="1135"/>
      <c r="CLW206" s="1135"/>
      <c r="CLX206" s="1135"/>
      <c r="CLY206" s="1135"/>
      <c r="CLZ206" s="1135"/>
      <c r="CMA206" s="1135"/>
      <c r="CMB206" s="1135"/>
      <c r="CMC206" s="1135"/>
      <c r="CMD206" s="1135"/>
      <c r="CME206" s="1135"/>
      <c r="CMF206" s="1135"/>
      <c r="CMG206" s="1135"/>
      <c r="CMH206" s="1135"/>
      <c r="CMI206" s="1135"/>
      <c r="CMJ206" s="1135"/>
      <c r="CMK206" s="1135"/>
      <c r="CML206" s="1135"/>
      <c r="CMM206" s="1135"/>
      <c r="CMN206" s="1135"/>
      <c r="CMO206" s="1135"/>
      <c r="CMP206" s="1135"/>
      <c r="CMQ206" s="1135"/>
      <c r="CMR206" s="1135"/>
      <c r="CMS206" s="1135"/>
      <c r="CMT206" s="1135"/>
      <c r="CMU206" s="1135"/>
      <c r="CMV206" s="1135"/>
      <c r="CMW206" s="1135"/>
      <c r="CMX206" s="1135"/>
      <c r="CMY206" s="1135"/>
      <c r="CMZ206" s="1135"/>
      <c r="CNA206" s="1135"/>
      <c r="CNB206" s="1135"/>
      <c r="CNC206" s="1135"/>
      <c r="CND206" s="1135"/>
      <c r="CNE206" s="1135"/>
      <c r="CNF206" s="1135"/>
      <c r="CNG206" s="1135"/>
      <c r="CNH206" s="1135"/>
      <c r="CNI206" s="1135"/>
      <c r="CNJ206" s="1135"/>
      <c r="CNK206" s="1135"/>
      <c r="CNL206" s="1135"/>
      <c r="CNM206" s="1135"/>
      <c r="CNN206" s="1135"/>
      <c r="CNO206" s="1135"/>
      <c r="CNP206" s="1135"/>
      <c r="CNQ206" s="1135"/>
      <c r="CNR206" s="1135"/>
      <c r="CNS206" s="1135"/>
      <c r="CNT206" s="1135"/>
      <c r="CNU206" s="1135"/>
      <c r="CNV206" s="1135"/>
      <c r="CNW206" s="1135"/>
      <c r="CNX206" s="1135"/>
      <c r="CNY206" s="1135"/>
      <c r="CNZ206" s="1135"/>
      <c r="COA206" s="1135"/>
      <c r="COB206" s="1135"/>
      <c r="COC206" s="1135"/>
      <c r="COD206" s="1135"/>
      <c r="COE206" s="1135"/>
      <c r="COF206" s="1135"/>
      <c r="COG206" s="1135"/>
      <c r="COH206" s="1135"/>
      <c r="COI206" s="1135"/>
      <c r="COJ206" s="1135"/>
      <c r="COK206" s="1135"/>
      <c r="COL206" s="1135"/>
      <c r="COM206" s="1135"/>
      <c r="CON206" s="1135"/>
      <c r="COO206" s="1135"/>
      <c r="COP206" s="1135"/>
      <c r="COQ206" s="1135"/>
      <c r="COR206" s="1135"/>
      <c r="COS206" s="1135"/>
      <c r="COT206" s="1135"/>
      <c r="COU206" s="1135"/>
      <c r="COV206" s="1135"/>
      <c r="COW206" s="1135"/>
      <c r="COX206" s="1135"/>
      <c r="COY206" s="1135"/>
      <c r="COZ206" s="1135"/>
      <c r="CPA206" s="1135"/>
      <c r="CPB206" s="1135"/>
      <c r="CPC206" s="1135"/>
      <c r="CPD206" s="1135"/>
      <c r="CPE206" s="1135"/>
      <c r="CPF206" s="1135"/>
      <c r="CPG206" s="1135"/>
      <c r="CPH206" s="1135"/>
      <c r="CPI206" s="1135"/>
      <c r="CPJ206" s="1135"/>
      <c r="CPK206" s="1135"/>
      <c r="CPL206" s="1135"/>
      <c r="CPM206" s="1135"/>
      <c r="CPN206" s="1135"/>
      <c r="CPO206" s="1135"/>
      <c r="CPP206" s="1135"/>
      <c r="CPQ206" s="1135"/>
      <c r="CPR206" s="1135"/>
      <c r="CPS206" s="1135"/>
      <c r="CPT206" s="1135"/>
      <c r="CPU206" s="1135"/>
      <c r="CPV206" s="1135"/>
      <c r="CPW206" s="1135"/>
      <c r="CPX206" s="1135"/>
      <c r="CPY206" s="1135"/>
      <c r="CPZ206" s="1135"/>
      <c r="CQA206" s="1135"/>
      <c r="CQB206" s="1135"/>
      <c r="CQC206" s="1135"/>
      <c r="CQD206" s="1135"/>
      <c r="CQE206" s="1135"/>
      <c r="CQF206" s="1135"/>
      <c r="CQG206" s="1135"/>
      <c r="CQH206" s="1135"/>
      <c r="CQI206" s="1135"/>
      <c r="CQJ206" s="1135"/>
      <c r="CQK206" s="1135"/>
      <c r="CQL206" s="1135"/>
      <c r="CQM206" s="1135"/>
      <c r="CQN206" s="1135"/>
      <c r="CQO206" s="1135"/>
      <c r="CQP206" s="1135"/>
      <c r="CQQ206" s="1135"/>
      <c r="CQR206" s="1135"/>
      <c r="CQS206" s="1135"/>
      <c r="CQT206" s="1135"/>
      <c r="CQU206" s="1135"/>
      <c r="CQV206" s="1135"/>
      <c r="CQW206" s="1135"/>
      <c r="CQX206" s="1135"/>
      <c r="CQY206" s="1135"/>
      <c r="CQZ206" s="1135"/>
      <c r="CRA206" s="1135"/>
      <c r="CRB206" s="1135"/>
      <c r="CRC206" s="1135"/>
      <c r="CRD206" s="1135"/>
      <c r="CRE206" s="1135"/>
      <c r="CRF206" s="1135"/>
      <c r="CRG206" s="1135"/>
      <c r="CRH206" s="1135"/>
      <c r="CRI206" s="1135"/>
      <c r="CRJ206" s="1135"/>
      <c r="CRK206" s="1135"/>
      <c r="CRL206" s="1135"/>
      <c r="CRM206" s="1135"/>
      <c r="CRN206" s="1135"/>
      <c r="CRO206" s="1135"/>
      <c r="CRP206" s="1135"/>
      <c r="CRQ206" s="1135"/>
      <c r="CRR206" s="1135"/>
      <c r="CRS206" s="1135"/>
      <c r="CRT206" s="1135"/>
      <c r="CRU206" s="1135"/>
      <c r="CRV206" s="1135"/>
      <c r="CRW206" s="1135"/>
      <c r="CRX206" s="1135"/>
      <c r="CRY206" s="1135"/>
      <c r="CRZ206" s="1135"/>
      <c r="CSA206" s="1135"/>
      <c r="CSB206" s="1135"/>
      <c r="CSC206" s="1135"/>
      <c r="CSD206" s="1135"/>
      <c r="CSE206" s="1135"/>
      <c r="CSF206" s="1135"/>
      <c r="CSG206" s="1135"/>
      <c r="CSH206" s="1135"/>
      <c r="CSI206" s="1135"/>
      <c r="CSJ206" s="1135"/>
      <c r="CSK206" s="1135"/>
      <c r="CSL206" s="1135"/>
      <c r="CSM206" s="1135"/>
      <c r="CSN206" s="1135"/>
      <c r="CSO206" s="1135"/>
      <c r="CSP206" s="1135"/>
      <c r="CSQ206" s="1135"/>
      <c r="CSR206" s="1135"/>
      <c r="CSS206" s="1135"/>
      <c r="CST206" s="1135"/>
      <c r="CSU206" s="1135"/>
      <c r="CSV206" s="1135"/>
      <c r="CSW206" s="1135"/>
      <c r="CSX206" s="1135"/>
      <c r="CSY206" s="1135"/>
      <c r="CSZ206" s="1135"/>
      <c r="CTA206" s="1135"/>
      <c r="CTB206" s="1135"/>
      <c r="CTC206" s="1135"/>
      <c r="CTD206" s="1135"/>
      <c r="CTE206" s="1135"/>
      <c r="CTF206" s="1135"/>
      <c r="CTG206" s="1135"/>
      <c r="CTH206" s="1135"/>
      <c r="CTI206" s="1135"/>
      <c r="CTJ206" s="1135"/>
      <c r="CTK206" s="1135"/>
      <c r="CTL206" s="1135"/>
      <c r="CTM206" s="1135"/>
      <c r="CTN206" s="1135"/>
      <c r="CTO206" s="1135"/>
      <c r="CTP206" s="1135"/>
      <c r="CTQ206" s="1135"/>
      <c r="CTR206" s="1135"/>
      <c r="CTS206" s="1135"/>
      <c r="CTT206" s="1135"/>
      <c r="CTU206" s="1135"/>
      <c r="CTV206" s="1135"/>
      <c r="CTW206" s="1135"/>
      <c r="CTX206" s="1135"/>
      <c r="CTY206" s="1135"/>
      <c r="CTZ206" s="1135"/>
      <c r="CUA206" s="1135"/>
      <c r="CUB206" s="1135"/>
      <c r="CUC206" s="1135"/>
      <c r="CUD206" s="1135"/>
      <c r="CUE206" s="1135"/>
      <c r="CUF206" s="1135"/>
      <c r="CUG206" s="1135"/>
      <c r="CUH206" s="1135"/>
      <c r="CUI206" s="1135"/>
      <c r="CUJ206" s="1135"/>
      <c r="CUK206" s="1135"/>
      <c r="CUL206" s="1135"/>
      <c r="CUM206" s="1135"/>
      <c r="CUN206" s="1135"/>
      <c r="CUO206" s="1135"/>
      <c r="CUP206" s="1135"/>
      <c r="CUQ206" s="1135"/>
      <c r="CUR206" s="1135"/>
      <c r="CUS206" s="1135"/>
      <c r="CUT206" s="1135"/>
      <c r="CUU206" s="1135"/>
      <c r="CUV206" s="1135"/>
      <c r="CUW206" s="1135"/>
      <c r="CUX206" s="1135"/>
      <c r="CUY206" s="1135"/>
      <c r="CUZ206" s="1135"/>
      <c r="CVA206" s="1135"/>
      <c r="CVB206" s="1135"/>
      <c r="CVC206" s="1135"/>
      <c r="CVD206" s="1135"/>
      <c r="CVE206" s="1135"/>
      <c r="CVF206" s="1135"/>
      <c r="CVG206" s="1135"/>
      <c r="CVH206" s="1135"/>
      <c r="CVI206" s="1135"/>
      <c r="CVJ206" s="1135"/>
      <c r="CVK206" s="1135"/>
      <c r="CVL206" s="1135"/>
      <c r="CVM206" s="1135"/>
      <c r="CVN206" s="1135"/>
      <c r="CVO206" s="1135"/>
      <c r="CVP206" s="1135"/>
      <c r="CVQ206" s="1135"/>
      <c r="CVR206" s="1135"/>
      <c r="CVS206" s="1135"/>
      <c r="CVT206" s="1135"/>
      <c r="CVU206" s="1135"/>
      <c r="CVV206" s="1135"/>
      <c r="CVW206" s="1135"/>
      <c r="CVX206" s="1135"/>
      <c r="CVY206" s="1135"/>
      <c r="CVZ206" s="1135"/>
      <c r="CWA206" s="1135"/>
      <c r="CWB206" s="1135"/>
      <c r="CWC206" s="1135"/>
      <c r="CWD206" s="1135"/>
      <c r="CWE206" s="1135"/>
      <c r="CWF206" s="1135"/>
      <c r="CWG206" s="1135"/>
      <c r="CWH206" s="1135"/>
      <c r="CWI206" s="1135"/>
      <c r="CWJ206" s="1135"/>
      <c r="CWK206" s="1135"/>
      <c r="CWL206" s="1135"/>
      <c r="CWM206" s="1135"/>
      <c r="CWN206" s="1135"/>
      <c r="CWO206" s="1135"/>
      <c r="CWP206" s="1135"/>
      <c r="CWQ206" s="1135"/>
      <c r="CWR206" s="1135"/>
      <c r="CWS206" s="1135"/>
      <c r="CWT206" s="1135"/>
      <c r="CWU206" s="1135"/>
      <c r="CWV206" s="1135"/>
      <c r="CWW206" s="1135"/>
      <c r="CWX206" s="1135"/>
      <c r="CWY206" s="1135"/>
      <c r="CWZ206" s="1135"/>
      <c r="CXA206" s="1135"/>
      <c r="CXB206" s="1135"/>
      <c r="CXC206" s="1135"/>
      <c r="CXD206" s="1135"/>
      <c r="CXE206" s="1135"/>
      <c r="CXF206" s="1135"/>
      <c r="CXG206" s="1135"/>
      <c r="CXH206" s="1135"/>
      <c r="CXI206" s="1135"/>
      <c r="CXJ206" s="1135"/>
      <c r="CXK206" s="1135"/>
      <c r="CXL206" s="1135"/>
      <c r="CXM206" s="1135"/>
      <c r="CXN206" s="1135"/>
      <c r="CXO206" s="1135"/>
      <c r="CXP206" s="1135"/>
      <c r="CXQ206" s="1135"/>
      <c r="CXR206" s="1135"/>
      <c r="CXS206" s="1135"/>
      <c r="CXT206" s="1135"/>
      <c r="CXU206" s="1135"/>
      <c r="CXV206" s="1135"/>
      <c r="CXW206" s="1135"/>
      <c r="CXX206" s="1135"/>
      <c r="CXY206" s="1135"/>
      <c r="CXZ206" s="1135"/>
      <c r="CYA206" s="1135"/>
      <c r="CYB206" s="1135"/>
      <c r="CYC206" s="1135"/>
      <c r="CYD206" s="1135"/>
      <c r="CYE206" s="1135"/>
      <c r="CYF206" s="1135"/>
      <c r="CYG206" s="1135"/>
      <c r="CYH206" s="1135"/>
      <c r="CYI206" s="1135"/>
      <c r="CYJ206" s="1135"/>
      <c r="CYK206" s="1135"/>
      <c r="CYL206" s="1135"/>
      <c r="CYM206" s="1135"/>
      <c r="CYN206" s="1135"/>
      <c r="CYO206" s="1135"/>
      <c r="CYP206" s="1135"/>
      <c r="CYQ206" s="1135"/>
      <c r="CYR206" s="1135"/>
      <c r="CYS206" s="1135"/>
      <c r="CYT206" s="1135"/>
      <c r="CYU206" s="1135"/>
      <c r="CYV206" s="1135"/>
      <c r="CYW206" s="1135"/>
      <c r="CYX206" s="1135"/>
      <c r="CYY206" s="1135"/>
      <c r="CYZ206" s="1135"/>
      <c r="CZA206" s="1135"/>
      <c r="CZB206" s="1135"/>
      <c r="CZC206" s="1135"/>
      <c r="CZD206" s="1135"/>
      <c r="CZE206" s="1135"/>
      <c r="CZF206" s="1135"/>
      <c r="CZG206" s="1135"/>
      <c r="CZH206" s="1135"/>
      <c r="CZI206" s="1135"/>
      <c r="CZJ206" s="1135"/>
      <c r="CZK206" s="1135"/>
      <c r="CZL206" s="1135"/>
      <c r="CZM206" s="1135"/>
      <c r="CZN206" s="1135"/>
      <c r="CZO206" s="1135"/>
      <c r="CZP206" s="1135"/>
      <c r="CZQ206" s="1135"/>
      <c r="CZR206" s="1135"/>
      <c r="CZS206" s="1135"/>
      <c r="CZT206" s="1135"/>
      <c r="CZU206" s="1135"/>
      <c r="CZV206" s="1135"/>
      <c r="CZW206" s="1135"/>
      <c r="CZX206" s="1135"/>
      <c r="CZY206" s="1135"/>
      <c r="CZZ206" s="1135"/>
      <c r="DAA206" s="1135"/>
      <c r="DAB206" s="1135"/>
      <c r="DAC206" s="1135"/>
      <c r="DAD206" s="1135"/>
      <c r="DAE206" s="1135"/>
      <c r="DAF206" s="1135"/>
      <c r="DAG206" s="1135"/>
      <c r="DAH206" s="1135"/>
      <c r="DAI206" s="1135"/>
      <c r="DAJ206" s="1135"/>
      <c r="DAK206" s="1135"/>
      <c r="DAL206" s="1135"/>
      <c r="DAM206" s="1135"/>
      <c r="DAN206" s="1135"/>
      <c r="DAO206" s="1135"/>
      <c r="DAP206" s="1135"/>
      <c r="DAQ206" s="1135"/>
      <c r="DAR206" s="1135"/>
      <c r="DAS206" s="1135"/>
      <c r="DAT206" s="1135"/>
      <c r="DAU206" s="1135"/>
      <c r="DAV206" s="1135"/>
      <c r="DAW206" s="1135"/>
      <c r="DAX206" s="1135"/>
      <c r="DAY206" s="1135"/>
      <c r="DAZ206" s="1135"/>
      <c r="DBA206" s="1135"/>
      <c r="DBB206" s="1135"/>
      <c r="DBC206" s="1135"/>
      <c r="DBD206" s="1135"/>
      <c r="DBE206" s="1135"/>
      <c r="DBF206" s="1135"/>
      <c r="DBG206" s="1135"/>
      <c r="DBH206" s="1135"/>
      <c r="DBI206" s="1135"/>
      <c r="DBJ206" s="1135"/>
      <c r="DBK206" s="1135"/>
      <c r="DBL206" s="1135"/>
      <c r="DBM206" s="1135"/>
      <c r="DBN206" s="1135"/>
      <c r="DBO206" s="1135"/>
      <c r="DBP206" s="1135"/>
      <c r="DBQ206" s="1135"/>
      <c r="DBR206" s="1135"/>
      <c r="DBS206" s="1135"/>
      <c r="DBT206" s="1135"/>
      <c r="DBU206" s="1135"/>
      <c r="DBV206" s="1135"/>
      <c r="DBW206" s="1135"/>
      <c r="DBX206" s="1135"/>
      <c r="DBY206" s="1135"/>
      <c r="DBZ206" s="1135"/>
      <c r="DCA206" s="1135"/>
      <c r="DCB206" s="1135"/>
      <c r="DCC206" s="1135"/>
      <c r="DCD206" s="1135"/>
      <c r="DCE206" s="1135"/>
      <c r="DCF206" s="1135"/>
      <c r="DCG206" s="1135"/>
      <c r="DCH206" s="1135"/>
      <c r="DCI206" s="1135"/>
      <c r="DCJ206" s="1135"/>
      <c r="DCK206" s="1135"/>
      <c r="DCL206" s="1135"/>
      <c r="DCM206" s="1135"/>
      <c r="DCN206" s="1135"/>
      <c r="DCO206" s="1135"/>
      <c r="DCP206" s="1135"/>
      <c r="DCQ206" s="1135"/>
      <c r="DCR206" s="1135"/>
      <c r="DCS206" s="1135"/>
      <c r="DCT206" s="1135"/>
      <c r="DCU206" s="1135"/>
      <c r="DCV206" s="1135"/>
      <c r="DCW206" s="1135"/>
      <c r="DCX206" s="1135"/>
      <c r="DCY206" s="1135"/>
      <c r="DCZ206" s="1135"/>
      <c r="DDA206" s="1135"/>
      <c r="DDB206" s="1135"/>
      <c r="DDC206" s="1135"/>
      <c r="DDD206" s="1135"/>
      <c r="DDE206" s="1135"/>
      <c r="DDF206" s="1135"/>
      <c r="DDG206" s="1135"/>
      <c r="DDH206" s="1135"/>
      <c r="DDI206" s="1135"/>
      <c r="DDJ206" s="1135"/>
      <c r="DDK206" s="1135"/>
      <c r="DDL206" s="1135"/>
      <c r="DDM206" s="1135"/>
      <c r="DDN206" s="1135"/>
      <c r="DDO206" s="1135"/>
      <c r="DDP206" s="1135"/>
      <c r="DDQ206" s="1135"/>
      <c r="DDR206" s="1135"/>
      <c r="DDS206" s="1135"/>
      <c r="DDT206" s="1135"/>
      <c r="DDU206" s="1135"/>
      <c r="DDV206" s="1135"/>
      <c r="DDW206" s="1135"/>
      <c r="DDX206" s="1135"/>
      <c r="DDY206" s="1135"/>
      <c r="DDZ206" s="1135"/>
      <c r="DEA206" s="1135"/>
      <c r="DEB206" s="1135"/>
      <c r="DEC206" s="1135"/>
      <c r="DED206" s="1135"/>
      <c r="DEE206" s="1135"/>
      <c r="DEF206" s="1135"/>
      <c r="DEG206" s="1135"/>
      <c r="DEH206" s="1135"/>
      <c r="DEI206" s="1135"/>
      <c r="DEJ206" s="1135"/>
      <c r="DEK206" s="1135"/>
      <c r="DEL206" s="1135"/>
      <c r="DEM206" s="1135"/>
      <c r="DEN206" s="1135"/>
      <c r="DEO206" s="1135"/>
      <c r="DEP206" s="1135"/>
      <c r="DEQ206" s="1135"/>
      <c r="DER206" s="1135"/>
      <c r="DES206" s="1135"/>
      <c r="DET206" s="1135"/>
      <c r="DEU206" s="1135"/>
      <c r="DEV206" s="1135"/>
      <c r="DEW206" s="1135"/>
      <c r="DEX206" s="1135"/>
      <c r="DEY206" s="1135"/>
      <c r="DEZ206" s="1135"/>
      <c r="DFA206" s="1135"/>
      <c r="DFB206" s="1135"/>
      <c r="DFC206" s="1135"/>
      <c r="DFD206" s="1135"/>
      <c r="DFE206" s="1135"/>
      <c r="DFF206" s="1135"/>
      <c r="DFG206" s="1135"/>
      <c r="DFH206" s="1135"/>
      <c r="DFI206" s="1135"/>
      <c r="DFJ206" s="1135"/>
      <c r="DFK206" s="1135"/>
      <c r="DFL206" s="1135"/>
      <c r="DFM206" s="1135"/>
      <c r="DFN206" s="1135"/>
      <c r="DFO206" s="1135"/>
      <c r="DFP206" s="1135"/>
      <c r="DFQ206" s="1135"/>
      <c r="DFR206" s="1135"/>
      <c r="DFS206" s="1135"/>
      <c r="DFT206" s="1135"/>
      <c r="DFU206" s="1135"/>
      <c r="DFV206" s="1135"/>
      <c r="DFW206" s="1135"/>
      <c r="DFX206" s="1135"/>
      <c r="DFY206" s="1135"/>
      <c r="DFZ206" s="1135"/>
      <c r="DGA206" s="1135"/>
      <c r="DGB206" s="1135"/>
      <c r="DGC206" s="1135"/>
      <c r="DGD206" s="1135"/>
      <c r="DGE206" s="1135"/>
      <c r="DGF206" s="1135"/>
      <c r="DGG206" s="1135"/>
      <c r="DGH206" s="1135"/>
      <c r="DGI206" s="1135"/>
      <c r="DGJ206" s="1135"/>
      <c r="DGK206" s="1135"/>
      <c r="DGL206" s="1135"/>
      <c r="DGM206" s="1135"/>
      <c r="DGN206" s="1135"/>
      <c r="DGO206" s="1135"/>
      <c r="DGP206" s="1135"/>
      <c r="DGQ206" s="1135"/>
      <c r="DGR206" s="1135"/>
      <c r="DGS206" s="1135"/>
      <c r="DGT206" s="1135"/>
      <c r="DGU206" s="1135"/>
      <c r="DGV206" s="1135"/>
      <c r="DGW206" s="1135"/>
      <c r="DGX206" s="1135"/>
      <c r="DGY206" s="1135"/>
      <c r="DGZ206" s="1135"/>
      <c r="DHA206" s="1135"/>
      <c r="DHB206" s="1135"/>
      <c r="DHC206" s="1135"/>
      <c r="DHD206" s="1135"/>
      <c r="DHE206" s="1135"/>
      <c r="DHF206" s="1135"/>
      <c r="DHG206" s="1135"/>
      <c r="DHH206" s="1135"/>
      <c r="DHI206" s="1135"/>
      <c r="DHJ206" s="1135"/>
      <c r="DHK206" s="1135"/>
      <c r="DHL206" s="1135"/>
      <c r="DHM206" s="1135"/>
      <c r="DHN206" s="1135"/>
      <c r="DHO206" s="1135"/>
      <c r="DHP206" s="1135"/>
      <c r="DHQ206" s="1135"/>
      <c r="DHR206" s="1135"/>
      <c r="DHS206" s="1135"/>
      <c r="DHT206" s="1135"/>
      <c r="DHU206" s="1135"/>
      <c r="DHV206" s="1135"/>
      <c r="DHW206" s="1135"/>
      <c r="DHX206" s="1135"/>
      <c r="DHY206" s="1135"/>
      <c r="DHZ206" s="1135"/>
      <c r="DIA206" s="1135"/>
      <c r="DIB206" s="1135"/>
      <c r="DIC206" s="1135"/>
      <c r="DID206" s="1135"/>
      <c r="DIE206" s="1135"/>
      <c r="DIF206" s="1135"/>
      <c r="DIG206" s="1135"/>
      <c r="DIH206" s="1135"/>
      <c r="DII206" s="1135"/>
      <c r="DIJ206" s="1135"/>
      <c r="DIK206" s="1135"/>
      <c r="DIL206" s="1135"/>
      <c r="DIM206" s="1135"/>
      <c r="DIN206" s="1135"/>
      <c r="DIO206" s="1135"/>
      <c r="DIP206" s="1135"/>
      <c r="DIQ206" s="1135"/>
      <c r="DIR206" s="1135"/>
      <c r="DIS206" s="1135"/>
      <c r="DIT206" s="1135"/>
      <c r="DIU206" s="1135"/>
      <c r="DIV206" s="1135"/>
      <c r="DIW206" s="1135"/>
      <c r="DIX206" s="1135"/>
      <c r="DIY206" s="1135"/>
      <c r="DIZ206" s="1135"/>
      <c r="DJA206" s="1135"/>
      <c r="DJB206" s="1135"/>
      <c r="DJC206" s="1135"/>
      <c r="DJD206" s="1135"/>
      <c r="DJE206" s="1135"/>
      <c r="DJF206" s="1135"/>
      <c r="DJG206" s="1135"/>
      <c r="DJH206" s="1135"/>
      <c r="DJI206" s="1135"/>
      <c r="DJJ206" s="1135"/>
      <c r="DJK206" s="1135"/>
      <c r="DJL206" s="1135"/>
      <c r="DJM206" s="1135"/>
      <c r="DJN206" s="1135"/>
      <c r="DJO206" s="1135"/>
      <c r="DJP206" s="1135"/>
      <c r="DJQ206" s="1135"/>
      <c r="DJR206" s="1135"/>
      <c r="DJS206" s="1135"/>
      <c r="DJT206" s="1135"/>
      <c r="DJU206" s="1135"/>
      <c r="DJV206" s="1135"/>
      <c r="DJW206" s="1135"/>
      <c r="DJX206" s="1135"/>
      <c r="DJY206" s="1135"/>
      <c r="DJZ206" s="1135"/>
      <c r="DKA206" s="1135"/>
      <c r="DKB206" s="1135"/>
      <c r="DKC206" s="1135"/>
      <c r="DKD206" s="1135"/>
      <c r="DKE206" s="1135"/>
      <c r="DKF206" s="1135"/>
      <c r="DKG206" s="1135"/>
      <c r="DKH206" s="1135"/>
      <c r="DKI206" s="1135"/>
      <c r="DKJ206" s="1135"/>
      <c r="DKK206" s="1135"/>
      <c r="DKL206" s="1135"/>
      <c r="DKM206" s="1135"/>
      <c r="DKN206" s="1135"/>
      <c r="DKO206" s="1135"/>
      <c r="DKP206" s="1135"/>
      <c r="DKQ206" s="1135"/>
      <c r="DKR206" s="1135"/>
      <c r="DKS206" s="1135"/>
      <c r="DKT206" s="1135"/>
      <c r="DKU206" s="1135"/>
      <c r="DKV206" s="1135"/>
      <c r="DKW206" s="1135"/>
      <c r="DKX206" s="1135"/>
      <c r="DKY206" s="1135"/>
      <c r="DKZ206" s="1135"/>
      <c r="DLA206" s="1135"/>
      <c r="DLB206" s="1135"/>
      <c r="DLC206" s="1135"/>
      <c r="DLD206" s="1135"/>
      <c r="DLE206" s="1135"/>
      <c r="DLF206" s="1135"/>
      <c r="DLG206" s="1135"/>
      <c r="DLH206" s="1135"/>
      <c r="DLI206" s="1135"/>
      <c r="DLJ206" s="1135"/>
      <c r="DLK206" s="1135"/>
      <c r="DLL206" s="1135"/>
      <c r="DLM206" s="1135"/>
      <c r="DLN206" s="1135"/>
      <c r="DLO206" s="1135"/>
      <c r="DLP206" s="1135"/>
      <c r="DLQ206" s="1135"/>
      <c r="DLR206" s="1135"/>
      <c r="DLS206" s="1135"/>
      <c r="DLT206" s="1135"/>
      <c r="DLU206" s="1135"/>
      <c r="DLV206" s="1135"/>
      <c r="DLW206" s="1135"/>
      <c r="DLX206" s="1135"/>
      <c r="DLY206" s="1135"/>
      <c r="DLZ206" s="1135"/>
      <c r="DMA206" s="1135"/>
      <c r="DMB206" s="1135"/>
      <c r="DMC206" s="1135"/>
      <c r="DMD206" s="1135"/>
      <c r="DME206" s="1135"/>
      <c r="DMF206" s="1135"/>
      <c r="DMG206" s="1135"/>
      <c r="DMH206" s="1135"/>
      <c r="DMI206" s="1135"/>
      <c r="DMJ206" s="1135"/>
      <c r="DMK206" s="1135"/>
      <c r="DML206" s="1135"/>
      <c r="DMM206" s="1135"/>
      <c r="DMN206" s="1135"/>
      <c r="DMO206" s="1135"/>
      <c r="DMP206" s="1135"/>
      <c r="DMQ206" s="1135"/>
      <c r="DMR206" s="1135"/>
      <c r="DMS206" s="1135"/>
      <c r="DMT206" s="1135"/>
      <c r="DMU206" s="1135"/>
      <c r="DMV206" s="1135"/>
      <c r="DMW206" s="1135"/>
      <c r="DMX206" s="1135"/>
      <c r="DMY206" s="1135"/>
      <c r="DMZ206" s="1135"/>
      <c r="DNA206" s="1135"/>
      <c r="DNB206" s="1135"/>
      <c r="DNC206" s="1135"/>
      <c r="DND206" s="1135"/>
      <c r="DNE206" s="1135"/>
      <c r="DNF206" s="1135"/>
      <c r="DNG206" s="1135"/>
      <c r="DNH206" s="1135"/>
      <c r="DNI206" s="1135"/>
      <c r="DNJ206" s="1135"/>
      <c r="DNK206" s="1135"/>
      <c r="DNL206" s="1135"/>
      <c r="DNM206" s="1135"/>
      <c r="DNN206" s="1135"/>
      <c r="DNO206" s="1135"/>
      <c r="DNP206" s="1135"/>
      <c r="DNQ206" s="1135"/>
      <c r="DNR206" s="1135"/>
      <c r="DNS206" s="1135"/>
      <c r="DNT206" s="1135"/>
      <c r="DNU206" s="1135"/>
      <c r="DNV206" s="1135"/>
      <c r="DNW206" s="1135"/>
      <c r="DNX206" s="1135"/>
      <c r="DNY206" s="1135"/>
      <c r="DNZ206" s="1135"/>
      <c r="DOA206" s="1135"/>
      <c r="DOB206" s="1135"/>
      <c r="DOC206" s="1135"/>
      <c r="DOD206" s="1135"/>
      <c r="DOE206" s="1135"/>
      <c r="DOF206" s="1135"/>
      <c r="DOG206" s="1135"/>
      <c r="DOH206" s="1135"/>
      <c r="DOI206" s="1135"/>
      <c r="DOJ206" s="1135"/>
      <c r="DOK206" s="1135"/>
      <c r="DOL206" s="1135"/>
      <c r="DOM206" s="1135"/>
      <c r="DON206" s="1135"/>
      <c r="DOO206" s="1135"/>
      <c r="DOP206" s="1135"/>
      <c r="DOQ206" s="1135"/>
      <c r="DOR206" s="1135"/>
      <c r="DOS206" s="1135"/>
      <c r="DOT206" s="1135"/>
      <c r="DOU206" s="1135"/>
      <c r="DOV206" s="1135"/>
      <c r="DOW206" s="1135"/>
      <c r="DOX206" s="1135"/>
      <c r="DOY206" s="1135"/>
      <c r="DOZ206" s="1135"/>
      <c r="DPA206" s="1135"/>
      <c r="DPB206" s="1135"/>
      <c r="DPC206" s="1135"/>
      <c r="DPD206" s="1135"/>
      <c r="DPE206" s="1135"/>
      <c r="DPF206" s="1135"/>
      <c r="DPG206" s="1135"/>
      <c r="DPH206" s="1135"/>
      <c r="DPI206" s="1135"/>
      <c r="DPJ206" s="1135"/>
      <c r="DPK206" s="1135"/>
      <c r="DPL206" s="1135"/>
      <c r="DPM206" s="1135"/>
      <c r="DPN206" s="1135"/>
      <c r="DPO206" s="1135"/>
      <c r="DPP206" s="1135"/>
      <c r="DPQ206" s="1135"/>
      <c r="DPR206" s="1135"/>
      <c r="DPS206" s="1135"/>
      <c r="DPT206" s="1135"/>
      <c r="DPU206" s="1135"/>
      <c r="DPV206" s="1135"/>
      <c r="DPW206" s="1135"/>
      <c r="DPX206" s="1135"/>
      <c r="DPY206" s="1135"/>
      <c r="DPZ206" s="1135"/>
      <c r="DQA206" s="1135"/>
      <c r="DQB206" s="1135"/>
      <c r="DQC206" s="1135"/>
      <c r="DQD206" s="1135"/>
      <c r="DQE206" s="1135"/>
      <c r="DQF206" s="1135"/>
      <c r="DQG206" s="1135"/>
      <c r="DQH206" s="1135"/>
      <c r="DQI206" s="1135"/>
      <c r="DQJ206" s="1135"/>
      <c r="DQK206" s="1135"/>
      <c r="DQL206" s="1135"/>
      <c r="DQM206" s="1135"/>
      <c r="DQN206" s="1135"/>
      <c r="DQO206" s="1135"/>
      <c r="DQP206" s="1135"/>
      <c r="DQQ206" s="1135"/>
      <c r="DQR206" s="1135"/>
      <c r="DQS206" s="1135"/>
      <c r="DQT206" s="1135"/>
      <c r="DQU206" s="1135"/>
      <c r="DQV206" s="1135"/>
      <c r="DQW206" s="1135"/>
      <c r="DQX206" s="1135"/>
      <c r="DQY206" s="1135"/>
      <c r="DQZ206" s="1135"/>
      <c r="DRA206" s="1135"/>
      <c r="DRB206" s="1135"/>
      <c r="DRC206" s="1135"/>
      <c r="DRD206" s="1135"/>
      <c r="DRE206" s="1135"/>
      <c r="DRF206" s="1135"/>
      <c r="DRG206" s="1135"/>
      <c r="DRH206" s="1135"/>
      <c r="DRI206" s="1135"/>
      <c r="DRJ206" s="1135"/>
      <c r="DRK206" s="1135"/>
      <c r="DRL206" s="1135"/>
      <c r="DRM206" s="1135"/>
      <c r="DRN206" s="1135"/>
      <c r="DRO206" s="1135"/>
      <c r="DRP206" s="1135"/>
      <c r="DRQ206" s="1135"/>
      <c r="DRR206" s="1135"/>
      <c r="DRS206" s="1135"/>
      <c r="DRT206" s="1135"/>
      <c r="DRU206" s="1135"/>
      <c r="DRV206" s="1135"/>
      <c r="DRW206" s="1135"/>
      <c r="DRX206" s="1135"/>
      <c r="DRY206" s="1135"/>
      <c r="DRZ206" s="1135"/>
      <c r="DSA206" s="1135"/>
      <c r="DSB206" s="1135"/>
      <c r="DSC206" s="1135"/>
      <c r="DSD206" s="1135"/>
      <c r="DSE206" s="1135"/>
      <c r="DSF206" s="1135"/>
      <c r="DSG206" s="1135"/>
      <c r="DSH206" s="1135"/>
      <c r="DSI206" s="1135"/>
      <c r="DSJ206" s="1135"/>
      <c r="DSK206" s="1135"/>
      <c r="DSL206" s="1135"/>
      <c r="DSM206" s="1135"/>
      <c r="DSN206" s="1135"/>
      <c r="DSO206" s="1135"/>
      <c r="DSP206" s="1135"/>
      <c r="DSQ206" s="1135"/>
      <c r="DSR206" s="1135"/>
      <c r="DSS206" s="1135"/>
      <c r="DST206" s="1135"/>
      <c r="DSU206" s="1135"/>
      <c r="DSV206" s="1135"/>
      <c r="DSW206" s="1135"/>
      <c r="DSX206" s="1135"/>
      <c r="DSY206" s="1135"/>
      <c r="DSZ206" s="1135"/>
      <c r="DTA206" s="1135"/>
      <c r="DTB206" s="1135"/>
      <c r="DTC206" s="1135"/>
      <c r="DTD206" s="1135"/>
      <c r="DTE206" s="1135"/>
      <c r="DTF206" s="1135"/>
      <c r="DTG206" s="1135"/>
      <c r="DTH206" s="1135"/>
      <c r="DTI206" s="1135"/>
      <c r="DTJ206" s="1135"/>
      <c r="DTK206" s="1135"/>
      <c r="DTL206" s="1135"/>
      <c r="DTM206" s="1135"/>
      <c r="DTN206" s="1135"/>
      <c r="DTO206" s="1135"/>
      <c r="DTP206" s="1135"/>
      <c r="DTQ206" s="1135"/>
      <c r="DTR206" s="1135"/>
      <c r="DTS206" s="1135"/>
      <c r="DTT206" s="1135"/>
      <c r="DTU206" s="1135"/>
      <c r="DTV206" s="1135"/>
      <c r="DTW206" s="1135"/>
      <c r="DTX206" s="1135"/>
      <c r="DTY206" s="1135"/>
      <c r="DTZ206" s="1135"/>
      <c r="DUA206" s="1135"/>
      <c r="DUB206" s="1135"/>
      <c r="DUC206" s="1135"/>
      <c r="DUD206" s="1135"/>
      <c r="DUE206" s="1135"/>
      <c r="DUF206" s="1135"/>
      <c r="DUG206" s="1135"/>
      <c r="DUH206" s="1135"/>
      <c r="DUI206" s="1135"/>
      <c r="DUJ206" s="1135"/>
      <c r="DUK206" s="1135"/>
      <c r="DUL206" s="1135"/>
      <c r="DUM206" s="1135"/>
      <c r="DUN206" s="1135"/>
      <c r="DUO206" s="1135"/>
      <c r="DUP206" s="1135"/>
      <c r="DUQ206" s="1135"/>
      <c r="DUR206" s="1135"/>
      <c r="DUS206" s="1135"/>
      <c r="DUT206" s="1135"/>
      <c r="DUU206" s="1135"/>
      <c r="DUV206" s="1135"/>
      <c r="DUW206" s="1135"/>
      <c r="DUX206" s="1135"/>
      <c r="DUY206" s="1135"/>
      <c r="DUZ206" s="1135"/>
      <c r="DVA206" s="1135"/>
      <c r="DVB206" s="1135"/>
      <c r="DVC206" s="1135"/>
      <c r="DVD206" s="1135"/>
      <c r="DVE206" s="1135"/>
      <c r="DVF206" s="1135"/>
      <c r="DVG206" s="1135"/>
      <c r="DVH206" s="1135"/>
      <c r="DVI206" s="1135"/>
      <c r="DVJ206" s="1135"/>
      <c r="DVK206" s="1135"/>
      <c r="DVL206" s="1135"/>
      <c r="DVM206" s="1135"/>
      <c r="DVN206" s="1135"/>
      <c r="DVO206" s="1135"/>
      <c r="DVP206" s="1135"/>
      <c r="DVQ206" s="1135"/>
      <c r="DVR206" s="1135"/>
      <c r="DVS206" s="1135"/>
      <c r="DVT206" s="1135"/>
      <c r="DVU206" s="1135"/>
      <c r="DVV206" s="1135"/>
      <c r="DVW206" s="1135"/>
      <c r="DVX206" s="1135"/>
      <c r="DVY206" s="1135"/>
      <c r="DVZ206" s="1135"/>
      <c r="DWA206" s="1135"/>
      <c r="DWB206" s="1135"/>
      <c r="DWC206" s="1135"/>
      <c r="DWD206" s="1135"/>
      <c r="DWE206" s="1135"/>
      <c r="DWF206" s="1135"/>
      <c r="DWG206" s="1135"/>
      <c r="DWH206" s="1135"/>
      <c r="DWI206" s="1135"/>
      <c r="DWJ206" s="1135"/>
      <c r="DWK206" s="1135"/>
      <c r="DWL206" s="1135"/>
      <c r="DWM206" s="1135"/>
      <c r="DWN206" s="1135"/>
      <c r="DWO206" s="1135"/>
      <c r="DWP206" s="1135"/>
      <c r="DWQ206" s="1135"/>
      <c r="DWR206" s="1135"/>
      <c r="DWS206" s="1135"/>
      <c r="DWT206" s="1135"/>
      <c r="DWU206" s="1135"/>
      <c r="DWV206" s="1135"/>
      <c r="DWW206" s="1135"/>
      <c r="DWX206" s="1135"/>
      <c r="DWY206" s="1135"/>
      <c r="DWZ206" s="1135"/>
      <c r="DXA206" s="1135"/>
      <c r="DXB206" s="1135"/>
      <c r="DXC206" s="1135"/>
      <c r="DXD206" s="1135"/>
      <c r="DXE206" s="1135"/>
      <c r="DXF206" s="1135"/>
      <c r="DXG206" s="1135"/>
      <c r="DXH206" s="1135"/>
      <c r="DXI206" s="1135"/>
      <c r="DXJ206" s="1135"/>
      <c r="DXK206" s="1135"/>
      <c r="DXL206" s="1135"/>
      <c r="DXM206" s="1135"/>
      <c r="DXN206" s="1135"/>
      <c r="DXO206" s="1135"/>
      <c r="DXP206" s="1135"/>
      <c r="DXQ206" s="1135"/>
      <c r="DXR206" s="1135"/>
      <c r="DXS206" s="1135"/>
      <c r="DXT206" s="1135"/>
      <c r="DXU206" s="1135"/>
      <c r="DXV206" s="1135"/>
      <c r="DXW206" s="1135"/>
      <c r="DXX206" s="1135"/>
      <c r="DXY206" s="1135"/>
      <c r="DXZ206" s="1135"/>
      <c r="DYA206" s="1135"/>
      <c r="DYB206" s="1135"/>
      <c r="DYC206" s="1135"/>
      <c r="DYD206" s="1135"/>
      <c r="DYE206" s="1135"/>
      <c r="DYF206" s="1135"/>
      <c r="DYG206" s="1135"/>
      <c r="DYH206" s="1135"/>
      <c r="DYI206" s="1135"/>
      <c r="DYJ206" s="1135"/>
      <c r="DYK206" s="1135"/>
      <c r="DYL206" s="1135"/>
      <c r="DYM206" s="1135"/>
      <c r="DYN206" s="1135"/>
      <c r="DYO206" s="1135"/>
      <c r="DYP206" s="1135"/>
      <c r="DYQ206" s="1135"/>
      <c r="DYR206" s="1135"/>
      <c r="DYS206" s="1135"/>
      <c r="DYT206" s="1135"/>
      <c r="DYU206" s="1135"/>
      <c r="DYV206" s="1135"/>
      <c r="DYW206" s="1135"/>
      <c r="DYX206" s="1135"/>
      <c r="DYY206" s="1135"/>
      <c r="DYZ206" s="1135"/>
      <c r="DZA206" s="1135"/>
      <c r="DZB206" s="1135"/>
      <c r="DZC206" s="1135"/>
      <c r="DZD206" s="1135"/>
      <c r="DZE206" s="1135"/>
      <c r="DZF206" s="1135"/>
      <c r="DZG206" s="1135"/>
      <c r="DZH206" s="1135"/>
      <c r="DZI206" s="1135"/>
      <c r="DZJ206" s="1135"/>
      <c r="DZK206" s="1135"/>
      <c r="DZL206" s="1135"/>
      <c r="DZM206" s="1135"/>
      <c r="DZN206" s="1135"/>
      <c r="DZO206" s="1135"/>
      <c r="DZP206" s="1135"/>
      <c r="DZQ206" s="1135"/>
      <c r="DZR206" s="1135"/>
      <c r="DZS206" s="1135"/>
      <c r="DZT206" s="1135"/>
      <c r="DZU206" s="1135"/>
      <c r="DZV206" s="1135"/>
      <c r="DZW206" s="1135"/>
      <c r="DZX206" s="1135"/>
      <c r="DZY206" s="1135"/>
      <c r="DZZ206" s="1135"/>
      <c r="EAA206" s="1135"/>
      <c r="EAB206" s="1135"/>
      <c r="EAC206" s="1135"/>
      <c r="EAD206" s="1135"/>
      <c r="EAE206" s="1135"/>
      <c r="EAF206" s="1135"/>
      <c r="EAG206" s="1135"/>
      <c r="EAH206" s="1135"/>
      <c r="EAI206" s="1135"/>
      <c r="EAJ206" s="1135"/>
      <c r="EAK206" s="1135"/>
      <c r="EAL206" s="1135"/>
      <c r="EAM206" s="1135"/>
      <c r="EAN206" s="1135"/>
      <c r="EAO206" s="1135"/>
      <c r="EAP206" s="1135"/>
      <c r="EAQ206" s="1135"/>
      <c r="EAR206" s="1135"/>
      <c r="EAS206" s="1135"/>
      <c r="EAT206" s="1135"/>
      <c r="EAU206" s="1135"/>
      <c r="EAV206" s="1135"/>
      <c r="EAW206" s="1135"/>
      <c r="EAX206" s="1135"/>
      <c r="EAY206" s="1135"/>
      <c r="EAZ206" s="1135"/>
      <c r="EBA206" s="1135"/>
      <c r="EBB206" s="1135"/>
      <c r="EBC206" s="1135"/>
      <c r="EBD206" s="1135"/>
      <c r="EBE206" s="1135"/>
      <c r="EBF206" s="1135"/>
      <c r="EBG206" s="1135"/>
      <c r="EBH206" s="1135"/>
      <c r="EBI206" s="1135"/>
      <c r="EBJ206" s="1135"/>
      <c r="EBK206" s="1135"/>
      <c r="EBL206" s="1135"/>
      <c r="EBM206" s="1135"/>
      <c r="EBN206" s="1135"/>
      <c r="EBO206" s="1135"/>
      <c r="EBP206" s="1135"/>
      <c r="EBQ206" s="1135"/>
      <c r="EBR206" s="1135"/>
      <c r="EBS206" s="1135"/>
      <c r="EBT206" s="1135"/>
      <c r="EBU206" s="1135"/>
      <c r="EBV206" s="1135"/>
      <c r="EBW206" s="1135"/>
      <c r="EBX206" s="1135"/>
      <c r="EBY206" s="1135"/>
      <c r="EBZ206" s="1135"/>
      <c r="ECA206" s="1135"/>
      <c r="ECB206" s="1135"/>
      <c r="ECC206" s="1135"/>
      <c r="ECD206" s="1135"/>
      <c r="ECE206" s="1135"/>
      <c r="ECF206" s="1135"/>
      <c r="ECG206" s="1135"/>
      <c r="ECH206" s="1135"/>
      <c r="ECI206" s="1135"/>
      <c r="ECJ206" s="1135"/>
      <c r="ECK206" s="1135"/>
      <c r="ECL206" s="1135"/>
      <c r="ECM206" s="1135"/>
      <c r="ECN206" s="1135"/>
      <c r="ECO206" s="1135"/>
      <c r="ECP206" s="1135"/>
      <c r="ECQ206" s="1135"/>
      <c r="ECR206" s="1135"/>
      <c r="ECS206" s="1135"/>
      <c r="ECT206" s="1135"/>
      <c r="ECU206" s="1135"/>
      <c r="ECV206" s="1135"/>
      <c r="ECW206" s="1135"/>
      <c r="ECX206" s="1135"/>
      <c r="ECY206" s="1135"/>
      <c r="ECZ206" s="1135"/>
      <c r="EDA206" s="1135"/>
      <c r="EDB206" s="1135"/>
      <c r="EDC206" s="1135"/>
      <c r="EDD206" s="1135"/>
      <c r="EDE206" s="1135"/>
      <c r="EDF206" s="1135"/>
      <c r="EDG206" s="1135"/>
      <c r="EDH206" s="1135"/>
      <c r="EDI206" s="1135"/>
      <c r="EDJ206" s="1135"/>
      <c r="EDK206" s="1135"/>
      <c r="EDL206" s="1135"/>
      <c r="EDM206" s="1135"/>
      <c r="EDN206" s="1135"/>
      <c r="EDO206" s="1135"/>
      <c r="EDP206" s="1135"/>
      <c r="EDQ206" s="1135"/>
      <c r="EDR206" s="1135"/>
      <c r="EDS206" s="1135"/>
      <c r="EDT206" s="1135"/>
      <c r="EDU206" s="1135"/>
      <c r="EDV206" s="1135"/>
      <c r="EDW206" s="1135"/>
      <c r="EDX206" s="1135"/>
      <c r="EDY206" s="1135"/>
      <c r="EDZ206" s="1135"/>
      <c r="EEA206" s="1135"/>
      <c r="EEB206" s="1135"/>
      <c r="EEC206" s="1135"/>
      <c r="EED206" s="1135"/>
      <c r="EEE206" s="1135"/>
      <c r="EEF206" s="1135"/>
      <c r="EEG206" s="1135"/>
      <c r="EEH206" s="1135"/>
      <c r="EEI206" s="1135"/>
      <c r="EEJ206" s="1135"/>
      <c r="EEK206" s="1135"/>
      <c r="EEL206" s="1135"/>
      <c r="EEM206" s="1135"/>
      <c r="EEN206" s="1135"/>
      <c r="EEO206" s="1135"/>
      <c r="EEP206" s="1135"/>
      <c r="EEQ206" s="1135"/>
      <c r="EER206" s="1135"/>
      <c r="EES206" s="1135"/>
      <c r="EET206" s="1135"/>
      <c r="EEU206" s="1135"/>
      <c r="EEV206" s="1135"/>
      <c r="EEW206" s="1135"/>
      <c r="EEX206" s="1135"/>
      <c r="EEY206" s="1135"/>
      <c r="EEZ206" s="1135"/>
      <c r="EFA206" s="1135"/>
      <c r="EFB206" s="1135"/>
      <c r="EFC206" s="1135"/>
      <c r="EFD206" s="1135"/>
      <c r="EFE206" s="1135"/>
      <c r="EFF206" s="1135"/>
      <c r="EFG206" s="1135"/>
      <c r="EFH206" s="1135"/>
      <c r="EFI206" s="1135"/>
      <c r="EFJ206" s="1135"/>
      <c r="EFK206" s="1135"/>
      <c r="EFL206" s="1135"/>
      <c r="EFM206" s="1135"/>
      <c r="EFN206" s="1135"/>
      <c r="EFO206" s="1135"/>
      <c r="EFP206" s="1135"/>
      <c r="EFQ206" s="1135"/>
      <c r="EFR206" s="1135"/>
      <c r="EFS206" s="1135"/>
      <c r="EFT206" s="1135"/>
      <c r="EFU206" s="1135"/>
      <c r="EFV206" s="1135"/>
      <c r="EFW206" s="1135"/>
      <c r="EFX206" s="1135"/>
      <c r="EFY206" s="1135"/>
      <c r="EFZ206" s="1135"/>
      <c r="EGA206" s="1135"/>
      <c r="EGB206" s="1135"/>
      <c r="EGC206" s="1135"/>
      <c r="EGD206" s="1135"/>
      <c r="EGE206" s="1135"/>
      <c r="EGF206" s="1135"/>
      <c r="EGG206" s="1135"/>
      <c r="EGH206" s="1135"/>
      <c r="EGI206" s="1135"/>
      <c r="EGJ206" s="1135"/>
      <c r="EGK206" s="1135"/>
      <c r="EGL206" s="1135"/>
      <c r="EGM206" s="1135"/>
      <c r="EGN206" s="1135"/>
      <c r="EGO206" s="1135"/>
      <c r="EGP206" s="1135"/>
      <c r="EGQ206" s="1135"/>
      <c r="EGR206" s="1135"/>
      <c r="EGS206" s="1135"/>
      <c r="EGT206" s="1135"/>
      <c r="EGU206" s="1135"/>
      <c r="EGV206" s="1135"/>
      <c r="EGW206" s="1135"/>
      <c r="EGX206" s="1135"/>
      <c r="EGY206" s="1135"/>
      <c r="EGZ206" s="1135"/>
      <c r="EHA206" s="1135"/>
      <c r="EHB206" s="1135"/>
      <c r="EHC206" s="1135"/>
      <c r="EHD206" s="1135"/>
      <c r="EHE206" s="1135"/>
      <c r="EHF206" s="1135"/>
      <c r="EHG206" s="1135"/>
      <c r="EHH206" s="1135"/>
      <c r="EHI206" s="1135"/>
      <c r="EHJ206" s="1135"/>
      <c r="EHK206" s="1135"/>
      <c r="EHL206" s="1135"/>
      <c r="EHM206" s="1135"/>
      <c r="EHN206" s="1135"/>
      <c r="EHO206" s="1135"/>
      <c r="EHP206" s="1135"/>
      <c r="EHQ206" s="1135"/>
      <c r="EHR206" s="1135"/>
      <c r="EHS206" s="1135"/>
      <c r="EHT206" s="1135"/>
      <c r="EHU206" s="1135"/>
      <c r="EHV206" s="1135"/>
      <c r="EHW206" s="1135"/>
      <c r="EHX206" s="1135"/>
      <c r="EHY206" s="1135"/>
      <c r="EHZ206" s="1135"/>
      <c r="EIA206" s="1135"/>
      <c r="EIB206" s="1135"/>
      <c r="EIC206" s="1135"/>
      <c r="EID206" s="1135"/>
      <c r="EIE206" s="1135"/>
      <c r="EIF206" s="1135"/>
      <c r="EIG206" s="1135"/>
      <c r="EIH206" s="1135"/>
      <c r="EII206" s="1135"/>
      <c r="EIJ206" s="1135"/>
      <c r="EIK206" s="1135"/>
      <c r="EIL206" s="1135"/>
      <c r="EIM206" s="1135"/>
      <c r="EIN206" s="1135"/>
      <c r="EIO206" s="1135"/>
      <c r="EIP206" s="1135"/>
      <c r="EIQ206" s="1135"/>
      <c r="EIR206" s="1135"/>
      <c r="EIS206" s="1135"/>
      <c r="EIT206" s="1135"/>
      <c r="EIU206" s="1135"/>
      <c r="EIV206" s="1135"/>
      <c r="EIW206" s="1135"/>
      <c r="EIX206" s="1135"/>
      <c r="EIY206" s="1135"/>
      <c r="EIZ206" s="1135"/>
      <c r="EJA206" s="1135"/>
      <c r="EJB206" s="1135"/>
      <c r="EJC206" s="1135"/>
      <c r="EJD206" s="1135"/>
      <c r="EJE206" s="1135"/>
      <c r="EJF206" s="1135"/>
      <c r="EJG206" s="1135"/>
      <c r="EJH206" s="1135"/>
      <c r="EJI206" s="1135"/>
      <c r="EJJ206" s="1135"/>
      <c r="EJK206" s="1135"/>
      <c r="EJL206" s="1135"/>
      <c r="EJM206" s="1135"/>
      <c r="EJN206" s="1135"/>
      <c r="EJO206" s="1135"/>
      <c r="EJP206" s="1135"/>
      <c r="EJQ206" s="1135"/>
      <c r="EJR206" s="1135"/>
      <c r="EJS206" s="1135"/>
      <c r="EJT206" s="1135"/>
      <c r="EJU206" s="1135"/>
      <c r="EJV206" s="1135"/>
      <c r="EJW206" s="1135"/>
      <c r="EJX206" s="1135"/>
      <c r="EJY206" s="1135"/>
      <c r="EJZ206" s="1135"/>
      <c r="EKA206" s="1135"/>
      <c r="EKB206" s="1135"/>
      <c r="EKC206" s="1135"/>
      <c r="EKD206" s="1135"/>
      <c r="EKE206" s="1135"/>
      <c r="EKF206" s="1135"/>
      <c r="EKG206" s="1135"/>
      <c r="EKH206" s="1135"/>
      <c r="EKI206" s="1135"/>
      <c r="EKJ206" s="1135"/>
      <c r="EKK206" s="1135"/>
      <c r="EKL206" s="1135"/>
      <c r="EKM206" s="1135"/>
      <c r="EKN206" s="1135"/>
      <c r="EKO206" s="1135"/>
      <c r="EKP206" s="1135"/>
      <c r="EKQ206" s="1135"/>
      <c r="EKR206" s="1135"/>
      <c r="EKS206" s="1135"/>
      <c r="EKT206" s="1135"/>
      <c r="EKU206" s="1135"/>
      <c r="EKV206" s="1135"/>
      <c r="EKW206" s="1135"/>
      <c r="EKX206" s="1135"/>
      <c r="EKY206" s="1135"/>
      <c r="EKZ206" s="1135"/>
      <c r="ELA206" s="1135"/>
      <c r="ELB206" s="1135"/>
      <c r="ELC206" s="1135"/>
      <c r="ELD206" s="1135"/>
      <c r="ELE206" s="1135"/>
      <c r="ELF206" s="1135"/>
      <c r="ELG206" s="1135"/>
      <c r="ELH206" s="1135"/>
      <c r="ELI206" s="1135"/>
      <c r="ELJ206" s="1135"/>
      <c r="ELK206" s="1135"/>
      <c r="ELL206" s="1135"/>
      <c r="ELM206" s="1135"/>
      <c r="ELN206" s="1135"/>
      <c r="ELO206" s="1135"/>
      <c r="ELP206" s="1135"/>
      <c r="ELQ206" s="1135"/>
      <c r="ELR206" s="1135"/>
      <c r="ELS206" s="1135"/>
      <c r="ELT206" s="1135"/>
      <c r="ELU206" s="1135"/>
      <c r="ELV206" s="1135"/>
      <c r="ELW206" s="1135"/>
      <c r="ELX206" s="1135"/>
      <c r="ELY206" s="1135"/>
      <c r="ELZ206" s="1135"/>
      <c r="EMA206" s="1135"/>
      <c r="EMB206" s="1135"/>
      <c r="EMC206" s="1135"/>
      <c r="EMD206" s="1135"/>
      <c r="EME206" s="1135"/>
      <c r="EMF206" s="1135"/>
      <c r="EMG206" s="1135"/>
      <c r="EMH206" s="1135"/>
      <c r="EMI206" s="1135"/>
      <c r="EMJ206" s="1135"/>
      <c r="EMK206" s="1135"/>
      <c r="EML206" s="1135"/>
      <c r="EMM206" s="1135"/>
      <c r="EMN206" s="1135"/>
      <c r="EMO206" s="1135"/>
      <c r="EMP206" s="1135"/>
      <c r="EMQ206" s="1135"/>
      <c r="EMR206" s="1135"/>
      <c r="EMS206" s="1135"/>
      <c r="EMT206" s="1135"/>
      <c r="EMU206" s="1135"/>
      <c r="EMV206" s="1135"/>
      <c r="EMW206" s="1135"/>
      <c r="EMX206" s="1135"/>
      <c r="EMY206" s="1135"/>
      <c r="EMZ206" s="1135"/>
      <c r="ENA206" s="1135"/>
      <c r="ENB206" s="1135"/>
      <c r="ENC206" s="1135"/>
      <c r="END206" s="1135"/>
      <c r="ENE206" s="1135"/>
      <c r="ENF206" s="1135"/>
      <c r="ENG206" s="1135"/>
      <c r="ENH206" s="1135"/>
      <c r="ENI206" s="1135"/>
      <c r="ENJ206" s="1135"/>
      <c r="ENK206" s="1135"/>
      <c r="ENL206" s="1135"/>
      <c r="ENM206" s="1135"/>
      <c r="ENN206" s="1135"/>
      <c r="ENO206" s="1135"/>
      <c r="ENP206" s="1135"/>
      <c r="ENQ206" s="1135"/>
      <c r="ENR206" s="1135"/>
      <c r="ENS206" s="1135"/>
      <c r="ENT206" s="1135"/>
      <c r="ENU206" s="1135"/>
      <c r="ENV206" s="1135"/>
      <c r="ENW206" s="1135"/>
      <c r="ENX206" s="1135"/>
      <c r="ENY206" s="1135"/>
      <c r="ENZ206" s="1135"/>
      <c r="EOA206" s="1135"/>
      <c r="EOB206" s="1135"/>
      <c r="EOC206" s="1135"/>
      <c r="EOD206" s="1135"/>
      <c r="EOE206" s="1135"/>
      <c r="EOF206" s="1135"/>
      <c r="EOG206" s="1135"/>
      <c r="EOH206" s="1135"/>
      <c r="EOI206" s="1135"/>
      <c r="EOJ206" s="1135"/>
      <c r="EOK206" s="1135"/>
      <c r="EOL206" s="1135"/>
      <c r="EOM206" s="1135"/>
      <c r="EON206" s="1135"/>
      <c r="EOO206" s="1135"/>
      <c r="EOP206" s="1135"/>
      <c r="EOQ206" s="1135"/>
      <c r="EOR206" s="1135"/>
      <c r="EOS206" s="1135"/>
      <c r="EOT206" s="1135"/>
      <c r="EOU206" s="1135"/>
      <c r="EOV206" s="1135"/>
      <c r="EOW206" s="1135"/>
      <c r="EOX206" s="1135"/>
      <c r="EOY206" s="1135"/>
      <c r="EOZ206" s="1135"/>
      <c r="EPA206" s="1135"/>
      <c r="EPB206" s="1135"/>
      <c r="EPC206" s="1135"/>
      <c r="EPD206" s="1135"/>
      <c r="EPE206" s="1135"/>
      <c r="EPF206" s="1135"/>
      <c r="EPG206" s="1135"/>
      <c r="EPH206" s="1135"/>
      <c r="EPI206" s="1135"/>
      <c r="EPJ206" s="1135"/>
      <c r="EPK206" s="1135"/>
      <c r="EPL206" s="1135"/>
      <c r="EPM206" s="1135"/>
      <c r="EPN206" s="1135"/>
      <c r="EPO206" s="1135"/>
      <c r="EPP206" s="1135"/>
      <c r="EPQ206" s="1135"/>
      <c r="EPR206" s="1135"/>
      <c r="EPS206" s="1135"/>
      <c r="EPT206" s="1135"/>
      <c r="EPU206" s="1135"/>
      <c r="EPV206" s="1135"/>
      <c r="EPW206" s="1135"/>
      <c r="EPX206" s="1135"/>
      <c r="EPY206" s="1135"/>
      <c r="EPZ206" s="1135"/>
      <c r="EQA206" s="1135"/>
      <c r="EQB206" s="1135"/>
      <c r="EQC206" s="1135"/>
      <c r="EQD206" s="1135"/>
      <c r="EQE206" s="1135"/>
      <c r="EQF206" s="1135"/>
      <c r="EQG206" s="1135"/>
      <c r="EQH206" s="1135"/>
      <c r="EQI206" s="1135"/>
      <c r="EQJ206" s="1135"/>
      <c r="EQK206" s="1135"/>
      <c r="EQL206" s="1135"/>
      <c r="EQM206" s="1135"/>
      <c r="EQN206" s="1135"/>
      <c r="EQO206" s="1135"/>
      <c r="EQP206" s="1135"/>
      <c r="EQQ206" s="1135"/>
      <c r="EQR206" s="1135"/>
      <c r="EQS206" s="1135"/>
      <c r="EQT206" s="1135"/>
      <c r="EQU206" s="1135"/>
      <c r="EQV206" s="1135"/>
      <c r="EQW206" s="1135"/>
      <c r="EQX206" s="1135"/>
      <c r="EQY206" s="1135"/>
      <c r="EQZ206" s="1135"/>
      <c r="ERA206" s="1135"/>
      <c r="ERB206" s="1135"/>
      <c r="ERC206" s="1135"/>
      <c r="ERD206" s="1135"/>
      <c r="ERE206" s="1135"/>
      <c r="ERF206" s="1135"/>
      <c r="ERG206" s="1135"/>
      <c r="ERH206" s="1135"/>
      <c r="ERI206" s="1135"/>
      <c r="ERJ206" s="1135"/>
      <c r="ERK206" s="1135"/>
      <c r="ERL206" s="1135"/>
      <c r="ERM206" s="1135"/>
      <c r="ERN206" s="1135"/>
      <c r="ERO206" s="1135"/>
      <c r="ERP206" s="1135"/>
      <c r="ERQ206" s="1135"/>
      <c r="ERR206" s="1135"/>
      <c r="ERS206" s="1135"/>
      <c r="ERT206" s="1135"/>
      <c r="ERU206" s="1135"/>
      <c r="ERV206" s="1135"/>
      <c r="ERW206" s="1135"/>
      <c r="ERX206" s="1135"/>
      <c r="ERY206" s="1135"/>
      <c r="ERZ206" s="1135"/>
      <c r="ESA206" s="1135"/>
      <c r="ESB206" s="1135"/>
      <c r="ESC206" s="1135"/>
      <c r="ESD206" s="1135"/>
      <c r="ESE206" s="1135"/>
      <c r="ESF206" s="1135"/>
      <c r="ESG206" s="1135"/>
      <c r="ESH206" s="1135"/>
      <c r="ESI206" s="1135"/>
      <c r="ESJ206" s="1135"/>
      <c r="ESK206" s="1135"/>
      <c r="ESL206" s="1135"/>
      <c r="ESM206" s="1135"/>
      <c r="ESN206" s="1135"/>
      <c r="ESO206" s="1135"/>
      <c r="ESP206" s="1135"/>
      <c r="ESQ206" s="1135"/>
      <c r="ESR206" s="1135"/>
      <c r="ESS206" s="1135"/>
      <c r="EST206" s="1135"/>
      <c r="ESU206" s="1135"/>
      <c r="ESV206" s="1135"/>
      <c r="ESW206" s="1135"/>
      <c r="ESX206" s="1135"/>
      <c r="ESY206" s="1135"/>
      <c r="ESZ206" s="1135"/>
      <c r="ETA206" s="1135"/>
      <c r="ETB206" s="1135"/>
      <c r="ETC206" s="1135"/>
      <c r="ETD206" s="1135"/>
      <c r="ETE206" s="1135"/>
      <c r="ETF206" s="1135"/>
      <c r="ETG206" s="1135"/>
      <c r="ETH206" s="1135"/>
      <c r="ETI206" s="1135"/>
      <c r="ETJ206" s="1135"/>
      <c r="ETK206" s="1135"/>
      <c r="ETL206" s="1135"/>
      <c r="ETM206" s="1135"/>
      <c r="ETN206" s="1135"/>
      <c r="ETO206" s="1135"/>
      <c r="ETP206" s="1135"/>
      <c r="ETQ206" s="1135"/>
      <c r="ETR206" s="1135"/>
      <c r="ETS206" s="1135"/>
      <c r="ETT206" s="1135"/>
      <c r="ETU206" s="1135"/>
      <c r="ETV206" s="1135"/>
      <c r="ETW206" s="1135"/>
      <c r="ETX206" s="1135"/>
      <c r="ETY206" s="1135"/>
      <c r="ETZ206" s="1135"/>
      <c r="EUA206" s="1135"/>
      <c r="EUB206" s="1135"/>
      <c r="EUC206" s="1135"/>
      <c r="EUD206" s="1135"/>
      <c r="EUE206" s="1135"/>
      <c r="EUF206" s="1135"/>
      <c r="EUG206" s="1135"/>
      <c r="EUH206" s="1135"/>
      <c r="EUI206" s="1135"/>
      <c r="EUJ206" s="1135"/>
      <c r="EUK206" s="1135"/>
      <c r="EUL206" s="1135"/>
      <c r="EUM206" s="1135"/>
      <c r="EUN206" s="1135"/>
      <c r="EUO206" s="1135"/>
      <c r="EUP206" s="1135"/>
      <c r="EUQ206" s="1135"/>
      <c r="EUR206" s="1135"/>
      <c r="EUS206" s="1135"/>
      <c r="EUT206" s="1135"/>
      <c r="EUU206" s="1135"/>
      <c r="EUV206" s="1135"/>
      <c r="EUW206" s="1135"/>
      <c r="EUX206" s="1135"/>
      <c r="EUY206" s="1135"/>
      <c r="EUZ206" s="1135"/>
      <c r="EVA206" s="1135"/>
      <c r="EVB206" s="1135"/>
      <c r="EVC206" s="1135"/>
      <c r="EVD206" s="1135"/>
      <c r="EVE206" s="1135"/>
      <c r="EVF206" s="1135"/>
      <c r="EVG206" s="1135"/>
      <c r="EVH206" s="1135"/>
      <c r="EVI206" s="1135"/>
      <c r="EVJ206" s="1135"/>
      <c r="EVK206" s="1135"/>
      <c r="EVL206" s="1135"/>
      <c r="EVM206" s="1135"/>
      <c r="EVN206" s="1135"/>
      <c r="EVO206" s="1135"/>
      <c r="EVP206" s="1135"/>
      <c r="EVQ206" s="1135"/>
      <c r="EVR206" s="1135"/>
      <c r="EVS206" s="1135"/>
      <c r="EVT206" s="1135"/>
      <c r="EVU206" s="1135"/>
      <c r="EVV206" s="1135"/>
      <c r="EVW206" s="1135"/>
      <c r="EVX206" s="1135"/>
      <c r="EVY206" s="1135"/>
      <c r="EVZ206" s="1135"/>
      <c r="EWA206" s="1135"/>
      <c r="EWB206" s="1135"/>
      <c r="EWC206" s="1135"/>
      <c r="EWD206" s="1135"/>
      <c r="EWE206" s="1135"/>
      <c r="EWF206" s="1135"/>
      <c r="EWG206" s="1135"/>
      <c r="EWH206" s="1135"/>
      <c r="EWI206" s="1135"/>
      <c r="EWJ206" s="1135"/>
      <c r="EWK206" s="1135"/>
      <c r="EWL206" s="1135"/>
      <c r="EWM206" s="1135"/>
      <c r="EWN206" s="1135"/>
      <c r="EWO206" s="1135"/>
      <c r="EWP206" s="1135"/>
      <c r="EWQ206" s="1135"/>
      <c r="EWR206" s="1135"/>
      <c r="EWS206" s="1135"/>
      <c r="EWT206" s="1135"/>
      <c r="EWU206" s="1135"/>
      <c r="EWV206" s="1135"/>
      <c r="EWW206" s="1135"/>
      <c r="EWX206" s="1135"/>
      <c r="EWY206" s="1135"/>
      <c r="EWZ206" s="1135"/>
      <c r="EXA206" s="1135"/>
      <c r="EXB206" s="1135"/>
      <c r="EXC206" s="1135"/>
      <c r="EXD206" s="1135"/>
      <c r="EXE206" s="1135"/>
      <c r="EXF206" s="1135"/>
      <c r="EXG206" s="1135"/>
      <c r="EXH206" s="1135"/>
      <c r="EXI206" s="1135"/>
      <c r="EXJ206" s="1135"/>
      <c r="EXK206" s="1135"/>
      <c r="EXL206" s="1135"/>
      <c r="EXM206" s="1135"/>
      <c r="EXN206" s="1135"/>
      <c r="EXO206" s="1135"/>
      <c r="EXP206" s="1135"/>
      <c r="EXQ206" s="1135"/>
      <c r="EXR206" s="1135"/>
      <c r="EXS206" s="1135"/>
      <c r="EXT206" s="1135"/>
      <c r="EXU206" s="1135"/>
      <c r="EXV206" s="1135"/>
      <c r="EXW206" s="1135"/>
      <c r="EXX206" s="1135"/>
      <c r="EXY206" s="1135"/>
      <c r="EXZ206" s="1135"/>
      <c r="EYA206" s="1135"/>
      <c r="EYB206" s="1135"/>
      <c r="EYC206" s="1135"/>
      <c r="EYD206" s="1135"/>
      <c r="EYE206" s="1135"/>
      <c r="EYF206" s="1135"/>
      <c r="EYG206" s="1135"/>
      <c r="EYH206" s="1135"/>
      <c r="EYI206" s="1135"/>
      <c r="EYJ206" s="1135"/>
      <c r="EYK206" s="1135"/>
      <c r="EYL206" s="1135"/>
      <c r="EYM206" s="1135"/>
      <c r="EYN206" s="1135"/>
      <c r="EYO206" s="1135"/>
      <c r="EYP206" s="1135"/>
      <c r="EYQ206" s="1135"/>
      <c r="EYR206" s="1135"/>
      <c r="EYS206" s="1135"/>
      <c r="EYT206" s="1135"/>
      <c r="EYU206" s="1135"/>
      <c r="EYV206" s="1135"/>
      <c r="EYW206" s="1135"/>
      <c r="EYX206" s="1135"/>
      <c r="EYY206" s="1135"/>
      <c r="EYZ206" s="1135"/>
      <c r="EZA206" s="1135"/>
      <c r="EZB206" s="1135"/>
      <c r="EZC206" s="1135"/>
      <c r="EZD206" s="1135"/>
      <c r="EZE206" s="1135"/>
      <c r="EZF206" s="1135"/>
      <c r="EZG206" s="1135"/>
      <c r="EZH206" s="1135"/>
      <c r="EZI206" s="1135"/>
      <c r="EZJ206" s="1135"/>
      <c r="EZK206" s="1135"/>
      <c r="EZL206" s="1135"/>
      <c r="EZM206" s="1135"/>
      <c r="EZN206" s="1135"/>
      <c r="EZO206" s="1135"/>
      <c r="EZP206" s="1135"/>
      <c r="EZQ206" s="1135"/>
      <c r="EZR206" s="1135"/>
      <c r="EZS206" s="1135"/>
      <c r="EZT206" s="1135"/>
      <c r="EZU206" s="1135"/>
      <c r="EZV206" s="1135"/>
      <c r="EZW206" s="1135"/>
      <c r="EZX206" s="1135"/>
      <c r="EZY206" s="1135"/>
      <c r="EZZ206" s="1135"/>
      <c r="FAA206" s="1135"/>
      <c r="FAB206" s="1135"/>
      <c r="FAC206" s="1135"/>
      <c r="FAD206" s="1135"/>
      <c r="FAE206" s="1135"/>
      <c r="FAF206" s="1135"/>
      <c r="FAG206" s="1135"/>
      <c r="FAH206" s="1135"/>
      <c r="FAI206" s="1135"/>
      <c r="FAJ206" s="1135"/>
      <c r="FAK206" s="1135"/>
      <c r="FAL206" s="1135"/>
      <c r="FAM206" s="1135"/>
      <c r="FAN206" s="1135"/>
      <c r="FAO206" s="1135"/>
      <c r="FAP206" s="1135"/>
      <c r="FAQ206" s="1135"/>
      <c r="FAR206" s="1135"/>
      <c r="FAS206" s="1135"/>
      <c r="FAT206" s="1135"/>
      <c r="FAU206" s="1135"/>
      <c r="FAV206" s="1135"/>
      <c r="FAW206" s="1135"/>
      <c r="FAX206" s="1135"/>
      <c r="FAY206" s="1135"/>
      <c r="FAZ206" s="1135"/>
      <c r="FBA206" s="1135"/>
      <c r="FBB206" s="1135"/>
      <c r="FBC206" s="1135"/>
      <c r="FBD206" s="1135"/>
      <c r="FBE206" s="1135"/>
      <c r="FBF206" s="1135"/>
      <c r="FBG206" s="1135"/>
      <c r="FBH206" s="1135"/>
      <c r="FBI206" s="1135"/>
      <c r="FBJ206" s="1135"/>
      <c r="FBK206" s="1135"/>
      <c r="FBL206" s="1135"/>
      <c r="FBM206" s="1135"/>
      <c r="FBN206" s="1135"/>
      <c r="FBO206" s="1135"/>
      <c r="FBP206" s="1135"/>
      <c r="FBQ206" s="1135"/>
      <c r="FBR206" s="1135"/>
      <c r="FBS206" s="1135"/>
      <c r="FBT206" s="1135"/>
      <c r="FBU206" s="1135"/>
      <c r="FBV206" s="1135"/>
      <c r="FBW206" s="1135"/>
      <c r="FBX206" s="1135"/>
      <c r="FBY206" s="1135"/>
      <c r="FBZ206" s="1135"/>
      <c r="FCA206" s="1135"/>
      <c r="FCB206" s="1135"/>
      <c r="FCC206" s="1135"/>
      <c r="FCD206" s="1135"/>
      <c r="FCE206" s="1135"/>
      <c r="FCF206" s="1135"/>
      <c r="FCG206" s="1135"/>
      <c r="FCH206" s="1135"/>
      <c r="FCI206" s="1135"/>
      <c r="FCJ206" s="1135"/>
      <c r="FCK206" s="1135"/>
      <c r="FCL206" s="1135"/>
      <c r="FCM206" s="1135"/>
      <c r="FCN206" s="1135"/>
      <c r="FCO206" s="1135"/>
      <c r="FCP206" s="1135"/>
      <c r="FCQ206" s="1135"/>
      <c r="FCR206" s="1135"/>
      <c r="FCS206" s="1135"/>
      <c r="FCT206" s="1135"/>
      <c r="FCU206" s="1135"/>
      <c r="FCV206" s="1135"/>
      <c r="FCW206" s="1135"/>
      <c r="FCX206" s="1135"/>
      <c r="FCY206" s="1135"/>
      <c r="FCZ206" s="1135"/>
      <c r="FDA206" s="1135"/>
      <c r="FDB206" s="1135"/>
      <c r="FDC206" s="1135"/>
      <c r="FDD206" s="1135"/>
      <c r="FDE206" s="1135"/>
      <c r="FDF206" s="1135"/>
      <c r="FDG206" s="1135"/>
      <c r="FDH206" s="1135"/>
      <c r="FDI206" s="1135"/>
      <c r="FDJ206" s="1135"/>
      <c r="FDK206" s="1135"/>
      <c r="FDL206" s="1135"/>
      <c r="FDM206" s="1135"/>
      <c r="FDN206" s="1135"/>
      <c r="FDO206" s="1135"/>
      <c r="FDP206" s="1135"/>
      <c r="FDQ206" s="1135"/>
      <c r="FDR206" s="1135"/>
      <c r="FDS206" s="1135"/>
      <c r="FDT206" s="1135"/>
      <c r="FDU206" s="1135"/>
      <c r="FDV206" s="1135"/>
      <c r="FDW206" s="1135"/>
      <c r="FDX206" s="1135"/>
      <c r="FDY206" s="1135"/>
      <c r="FDZ206" s="1135"/>
      <c r="FEA206" s="1135"/>
      <c r="FEB206" s="1135"/>
      <c r="FEC206" s="1135"/>
      <c r="FED206" s="1135"/>
      <c r="FEE206" s="1135"/>
      <c r="FEF206" s="1135"/>
      <c r="FEG206" s="1135"/>
      <c r="FEH206" s="1135"/>
      <c r="FEI206" s="1135"/>
      <c r="FEJ206" s="1135"/>
      <c r="FEK206" s="1135"/>
      <c r="FEL206" s="1135"/>
      <c r="FEM206" s="1135"/>
      <c r="FEN206" s="1135"/>
      <c r="FEO206" s="1135"/>
      <c r="FEP206" s="1135"/>
      <c r="FEQ206" s="1135"/>
      <c r="FER206" s="1135"/>
      <c r="FES206" s="1135"/>
      <c r="FET206" s="1135"/>
      <c r="FEU206" s="1135"/>
      <c r="FEV206" s="1135"/>
      <c r="FEW206" s="1135"/>
      <c r="FEX206" s="1135"/>
      <c r="FEY206" s="1135"/>
      <c r="FEZ206" s="1135"/>
      <c r="FFA206" s="1135"/>
      <c r="FFB206" s="1135"/>
      <c r="FFC206" s="1135"/>
      <c r="FFD206" s="1135"/>
      <c r="FFE206" s="1135"/>
      <c r="FFF206" s="1135"/>
      <c r="FFG206" s="1135"/>
      <c r="FFH206" s="1135"/>
      <c r="FFI206" s="1135"/>
      <c r="FFJ206" s="1135"/>
      <c r="FFK206" s="1135"/>
      <c r="FFL206" s="1135"/>
      <c r="FFM206" s="1135"/>
      <c r="FFN206" s="1135"/>
      <c r="FFO206" s="1135"/>
      <c r="FFP206" s="1135"/>
      <c r="FFQ206" s="1135"/>
      <c r="FFR206" s="1135"/>
      <c r="FFS206" s="1135"/>
      <c r="FFT206" s="1135"/>
      <c r="FFU206" s="1135"/>
      <c r="FFV206" s="1135"/>
      <c r="FFW206" s="1135"/>
      <c r="FFX206" s="1135"/>
      <c r="FFY206" s="1135"/>
      <c r="FFZ206" s="1135"/>
      <c r="FGA206" s="1135"/>
      <c r="FGB206" s="1135"/>
      <c r="FGC206" s="1135"/>
      <c r="FGD206" s="1135"/>
      <c r="FGE206" s="1135"/>
      <c r="FGF206" s="1135"/>
      <c r="FGG206" s="1135"/>
      <c r="FGH206" s="1135"/>
      <c r="FGI206" s="1135"/>
      <c r="FGJ206" s="1135"/>
      <c r="FGK206" s="1135"/>
      <c r="FGL206" s="1135"/>
      <c r="FGM206" s="1135"/>
      <c r="FGN206" s="1135"/>
      <c r="FGO206" s="1135"/>
      <c r="FGP206" s="1135"/>
      <c r="FGQ206" s="1135"/>
      <c r="FGR206" s="1135"/>
      <c r="FGS206" s="1135"/>
      <c r="FGT206" s="1135"/>
      <c r="FGU206" s="1135"/>
      <c r="FGV206" s="1135"/>
      <c r="FGW206" s="1135"/>
      <c r="FGX206" s="1135"/>
      <c r="FGY206" s="1135"/>
      <c r="FGZ206" s="1135"/>
      <c r="FHA206" s="1135"/>
      <c r="FHB206" s="1135"/>
      <c r="FHC206" s="1135"/>
      <c r="FHD206" s="1135"/>
      <c r="FHE206" s="1135"/>
      <c r="FHF206" s="1135"/>
      <c r="FHG206" s="1135"/>
      <c r="FHH206" s="1135"/>
      <c r="FHI206" s="1135"/>
      <c r="FHJ206" s="1135"/>
      <c r="FHK206" s="1135"/>
      <c r="FHL206" s="1135"/>
      <c r="FHM206" s="1135"/>
      <c r="FHN206" s="1135"/>
      <c r="FHO206" s="1135"/>
      <c r="FHP206" s="1135"/>
      <c r="FHQ206" s="1135"/>
      <c r="FHR206" s="1135"/>
      <c r="FHS206" s="1135"/>
      <c r="FHT206" s="1135"/>
      <c r="FHU206" s="1135"/>
      <c r="FHV206" s="1135"/>
      <c r="FHW206" s="1135"/>
      <c r="FHX206" s="1135"/>
      <c r="FHY206" s="1135"/>
      <c r="FHZ206" s="1135"/>
      <c r="FIA206" s="1135"/>
      <c r="FIB206" s="1135"/>
      <c r="FIC206" s="1135"/>
      <c r="FID206" s="1135"/>
      <c r="FIE206" s="1135"/>
      <c r="FIF206" s="1135"/>
      <c r="FIG206" s="1135"/>
      <c r="FIH206" s="1135"/>
      <c r="FII206" s="1135"/>
      <c r="FIJ206" s="1135"/>
      <c r="FIK206" s="1135"/>
      <c r="FIL206" s="1135"/>
      <c r="FIM206" s="1135"/>
      <c r="FIN206" s="1135"/>
      <c r="FIO206" s="1135"/>
      <c r="FIP206" s="1135"/>
      <c r="FIQ206" s="1135"/>
      <c r="FIR206" s="1135"/>
      <c r="FIS206" s="1135"/>
      <c r="FIT206" s="1135"/>
      <c r="FIU206" s="1135"/>
      <c r="FIV206" s="1135"/>
      <c r="FIW206" s="1135"/>
      <c r="FIX206" s="1135"/>
      <c r="FIY206" s="1135"/>
      <c r="FIZ206" s="1135"/>
      <c r="FJA206" s="1135"/>
      <c r="FJB206" s="1135"/>
      <c r="FJC206" s="1135"/>
      <c r="FJD206" s="1135"/>
      <c r="FJE206" s="1135"/>
      <c r="FJF206" s="1135"/>
      <c r="FJG206" s="1135"/>
      <c r="FJH206" s="1135"/>
      <c r="FJI206" s="1135"/>
      <c r="FJJ206" s="1135"/>
      <c r="FJK206" s="1135"/>
      <c r="FJL206" s="1135"/>
      <c r="FJM206" s="1135"/>
      <c r="FJN206" s="1135"/>
      <c r="FJO206" s="1135"/>
      <c r="FJP206" s="1135"/>
      <c r="FJQ206" s="1135"/>
      <c r="FJR206" s="1135"/>
      <c r="FJS206" s="1135"/>
      <c r="FJT206" s="1135"/>
      <c r="FJU206" s="1135"/>
      <c r="FJV206" s="1135"/>
      <c r="FJW206" s="1135"/>
      <c r="FJX206" s="1135"/>
      <c r="FJY206" s="1135"/>
      <c r="FJZ206" s="1135"/>
      <c r="FKA206" s="1135"/>
      <c r="FKB206" s="1135"/>
      <c r="FKC206" s="1135"/>
      <c r="FKD206" s="1135"/>
      <c r="FKE206" s="1135"/>
      <c r="FKF206" s="1135"/>
      <c r="FKG206" s="1135"/>
      <c r="FKH206" s="1135"/>
      <c r="FKI206" s="1135"/>
      <c r="FKJ206" s="1135"/>
      <c r="FKK206" s="1135"/>
      <c r="FKL206" s="1135"/>
      <c r="FKM206" s="1135"/>
      <c r="FKN206" s="1135"/>
      <c r="FKO206" s="1135"/>
      <c r="FKP206" s="1135"/>
      <c r="FKQ206" s="1135"/>
      <c r="FKR206" s="1135"/>
      <c r="FKS206" s="1135"/>
      <c r="FKT206" s="1135"/>
      <c r="FKU206" s="1135"/>
      <c r="FKV206" s="1135"/>
      <c r="FKW206" s="1135"/>
      <c r="FKX206" s="1135"/>
      <c r="FKY206" s="1135"/>
      <c r="FKZ206" s="1135"/>
      <c r="FLA206" s="1135"/>
      <c r="FLB206" s="1135"/>
      <c r="FLC206" s="1135"/>
      <c r="FLD206" s="1135"/>
      <c r="FLE206" s="1135"/>
      <c r="FLF206" s="1135"/>
      <c r="FLG206" s="1135"/>
      <c r="FLH206" s="1135"/>
      <c r="FLI206" s="1135"/>
      <c r="FLJ206" s="1135"/>
      <c r="FLK206" s="1135"/>
      <c r="FLL206" s="1135"/>
      <c r="FLM206" s="1135"/>
      <c r="FLN206" s="1135"/>
      <c r="FLO206" s="1135"/>
      <c r="FLP206" s="1135"/>
      <c r="FLQ206" s="1135"/>
      <c r="FLR206" s="1135"/>
      <c r="FLS206" s="1135"/>
      <c r="FLT206" s="1135"/>
      <c r="FLU206" s="1135"/>
      <c r="FLV206" s="1135"/>
      <c r="FLW206" s="1135"/>
      <c r="FLX206" s="1135"/>
      <c r="FLY206" s="1135"/>
      <c r="FLZ206" s="1135"/>
      <c r="FMA206" s="1135"/>
      <c r="FMB206" s="1135"/>
      <c r="FMC206" s="1135"/>
      <c r="FMD206" s="1135"/>
      <c r="FME206" s="1135"/>
      <c r="FMF206" s="1135"/>
      <c r="FMG206" s="1135"/>
      <c r="FMH206" s="1135"/>
      <c r="FMI206" s="1135"/>
      <c r="FMJ206" s="1135"/>
      <c r="FMK206" s="1135"/>
      <c r="FML206" s="1135"/>
      <c r="FMM206" s="1135"/>
      <c r="FMN206" s="1135"/>
      <c r="FMO206" s="1135"/>
      <c r="FMP206" s="1135"/>
      <c r="FMQ206" s="1135"/>
      <c r="FMR206" s="1135"/>
      <c r="FMS206" s="1135"/>
      <c r="FMT206" s="1135"/>
      <c r="FMU206" s="1135"/>
      <c r="FMV206" s="1135"/>
      <c r="FMW206" s="1135"/>
      <c r="FMX206" s="1135"/>
      <c r="FMY206" s="1135"/>
      <c r="FMZ206" s="1135"/>
      <c r="FNA206" s="1135"/>
      <c r="FNB206" s="1135"/>
      <c r="FNC206" s="1135"/>
      <c r="FND206" s="1135"/>
      <c r="FNE206" s="1135"/>
      <c r="FNF206" s="1135"/>
      <c r="FNG206" s="1135"/>
      <c r="FNH206" s="1135"/>
      <c r="FNI206" s="1135"/>
      <c r="FNJ206" s="1135"/>
      <c r="FNK206" s="1135"/>
      <c r="FNL206" s="1135"/>
      <c r="FNM206" s="1135"/>
      <c r="FNN206" s="1135"/>
      <c r="FNO206" s="1135"/>
      <c r="FNP206" s="1135"/>
      <c r="FNQ206" s="1135"/>
      <c r="FNR206" s="1135"/>
      <c r="FNS206" s="1135"/>
      <c r="FNT206" s="1135"/>
      <c r="FNU206" s="1135"/>
      <c r="FNV206" s="1135"/>
      <c r="FNW206" s="1135"/>
      <c r="FNX206" s="1135"/>
      <c r="FNY206" s="1135"/>
      <c r="FNZ206" s="1135"/>
      <c r="FOA206" s="1135"/>
      <c r="FOB206" s="1135"/>
      <c r="FOC206" s="1135"/>
      <c r="FOD206" s="1135"/>
      <c r="FOE206" s="1135"/>
      <c r="FOF206" s="1135"/>
      <c r="FOG206" s="1135"/>
      <c r="FOH206" s="1135"/>
      <c r="FOI206" s="1135"/>
      <c r="FOJ206" s="1135"/>
      <c r="FOK206" s="1135"/>
      <c r="FOL206" s="1135"/>
      <c r="FOM206" s="1135"/>
      <c r="FON206" s="1135"/>
      <c r="FOO206" s="1135"/>
      <c r="FOP206" s="1135"/>
      <c r="FOQ206" s="1135"/>
      <c r="FOR206" s="1135"/>
      <c r="FOS206" s="1135"/>
      <c r="FOT206" s="1135"/>
      <c r="FOU206" s="1135"/>
      <c r="FOV206" s="1135"/>
      <c r="FOW206" s="1135"/>
      <c r="FOX206" s="1135"/>
      <c r="FOY206" s="1135"/>
      <c r="FOZ206" s="1135"/>
      <c r="FPA206" s="1135"/>
      <c r="FPB206" s="1135"/>
      <c r="FPC206" s="1135"/>
      <c r="FPD206" s="1135"/>
      <c r="FPE206" s="1135"/>
      <c r="FPF206" s="1135"/>
      <c r="FPG206" s="1135"/>
      <c r="FPH206" s="1135"/>
      <c r="FPI206" s="1135"/>
      <c r="FPJ206" s="1135"/>
      <c r="FPK206" s="1135"/>
      <c r="FPL206" s="1135"/>
      <c r="FPM206" s="1135"/>
      <c r="FPN206" s="1135"/>
      <c r="FPO206" s="1135"/>
      <c r="FPP206" s="1135"/>
      <c r="FPQ206" s="1135"/>
      <c r="FPR206" s="1135"/>
      <c r="FPS206" s="1135"/>
      <c r="FPT206" s="1135"/>
      <c r="FPU206" s="1135"/>
      <c r="FPV206" s="1135"/>
      <c r="FPW206" s="1135"/>
      <c r="FPX206" s="1135"/>
      <c r="FPY206" s="1135"/>
      <c r="FPZ206" s="1135"/>
      <c r="FQA206" s="1135"/>
      <c r="FQB206" s="1135"/>
      <c r="FQC206" s="1135"/>
      <c r="FQD206" s="1135"/>
      <c r="FQE206" s="1135"/>
      <c r="FQF206" s="1135"/>
      <c r="FQG206" s="1135"/>
      <c r="FQH206" s="1135"/>
      <c r="FQI206" s="1135"/>
      <c r="FQJ206" s="1135"/>
      <c r="FQK206" s="1135"/>
      <c r="FQL206" s="1135"/>
      <c r="FQM206" s="1135"/>
      <c r="FQN206" s="1135"/>
      <c r="FQO206" s="1135"/>
      <c r="FQP206" s="1135"/>
      <c r="FQQ206" s="1135"/>
      <c r="FQR206" s="1135"/>
      <c r="FQS206" s="1135"/>
      <c r="FQT206" s="1135"/>
      <c r="FQU206" s="1135"/>
      <c r="FQV206" s="1135"/>
      <c r="FQW206" s="1135"/>
      <c r="FQX206" s="1135"/>
      <c r="FQY206" s="1135"/>
      <c r="FQZ206" s="1135"/>
      <c r="FRA206" s="1135"/>
      <c r="FRB206" s="1135"/>
      <c r="FRC206" s="1135"/>
      <c r="FRD206" s="1135"/>
      <c r="FRE206" s="1135"/>
      <c r="FRF206" s="1135"/>
      <c r="FRG206" s="1135"/>
      <c r="FRH206" s="1135"/>
      <c r="FRI206" s="1135"/>
      <c r="FRJ206" s="1135"/>
      <c r="FRK206" s="1135"/>
      <c r="FRL206" s="1135"/>
      <c r="FRM206" s="1135"/>
      <c r="FRN206" s="1135"/>
      <c r="FRO206" s="1135"/>
      <c r="FRP206" s="1135"/>
      <c r="FRQ206" s="1135"/>
      <c r="FRR206" s="1135"/>
      <c r="FRS206" s="1135"/>
      <c r="FRT206" s="1135"/>
      <c r="FRU206" s="1135"/>
      <c r="FRV206" s="1135"/>
      <c r="FRW206" s="1135"/>
      <c r="FRX206" s="1135"/>
      <c r="FRY206" s="1135"/>
      <c r="FRZ206" s="1135"/>
      <c r="FSA206" s="1135"/>
      <c r="FSB206" s="1135"/>
      <c r="FSC206" s="1135"/>
      <c r="FSD206" s="1135"/>
      <c r="FSE206" s="1135"/>
      <c r="FSF206" s="1135"/>
      <c r="FSG206" s="1135"/>
      <c r="FSH206" s="1135"/>
      <c r="FSI206" s="1135"/>
      <c r="FSJ206" s="1135"/>
      <c r="FSK206" s="1135"/>
      <c r="FSL206" s="1135"/>
      <c r="FSM206" s="1135"/>
      <c r="FSN206" s="1135"/>
      <c r="FSO206" s="1135"/>
      <c r="FSP206" s="1135"/>
      <c r="FSQ206" s="1135"/>
      <c r="FSR206" s="1135"/>
      <c r="FSS206" s="1135"/>
      <c r="FST206" s="1135"/>
      <c r="FSU206" s="1135"/>
      <c r="FSV206" s="1135"/>
      <c r="FSW206" s="1135"/>
      <c r="FSX206" s="1135"/>
      <c r="FSY206" s="1135"/>
      <c r="FSZ206" s="1135"/>
      <c r="FTA206" s="1135"/>
      <c r="FTB206" s="1135"/>
      <c r="FTC206" s="1135"/>
      <c r="FTD206" s="1135"/>
      <c r="FTE206" s="1135"/>
      <c r="FTF206" s="1135"/>
      <c r="FTG206" s="1135"/>
      <c r="FTH206" s="1135"/>
      <c r="FTI206" s="1135"/>
      <c r="FTJ206" s="1135"/>
      <c r="FTK206" s="1135"/>
      <c r="FTL206" s="1135"/>
      <c r="FTM206" s="1135"/>
      <c r="FTN206" s="1135"/>
      <c r="FTO206" s="1135"/>
      <c r="FTP206" s="1135"/>
      <c r="FTQ206" s="1135"/>
      <c r="FTR206" s="1135"/>
      <c r="FTS206" s="1135"/>
      <c r="FTT206" s="1135"/>
      <c r="FTU206" s="1135"/>
      <c r="FTV206" s="1135"/>
      <c r="FTW206" s="1135"/>
      <c r="FTX206" s="1135"/>
      <c r="FTY206" s="1135"/>
      <c r="FTZ206" s="1135"/>
      <c r="FUA206" s="1135"/>
      <c r="FUB206" s="1135"/>
      <c r="FUC206" s="1135"/>
      <c r="FUD206" s="1135"/>
      <c r="FUE206" s="1135"/>
      <c r="FUF206" s="1135"/>
      <c r="FUG206" s="1135"/>
      <c r="FUH206" s="1135"/>
      <c r="FUI206" s="1135"/>
      <c r="FUJ206" s="1135"/>
      <c r="FUK206" s="1135"/>
      <c r="FUL206" s="1135"/>
      <c r="FUM206" s="1135"/>
      <c r="FUN206" s="1135"/>
      <c r="FUO206" s="1135"/>
      <c r="FUP206" s="1135"/>
      <c r="FUQ206" s="1135"/>
      <c r="FUR206" s="1135"/>
      <c r="FUS206" s="1135"/>
      <c r="FUT206" s="1135"/>
      <c r="FUU206" s="1135"/>
      <c r="FUV206" s="1135"/>
      <c r="FUW206" s="1135"/>
      <c r="FUX206" s="1135"/>
      <c r="FUY206" s="1135"/>
      <c r="FUZ206" s="1135"/>
      <c r="FVA206" s="1135"/>
      <c r="FVB206" s="1135"/>
      <c r="FVC206" s="1135"/>
      <c r="FVD206" s="1135"/>
      <c r="FVE206" s="1135"/>
      <c r="FVF206" s="1135"/>
      <c r="FVG206" s="1135"/>
      <c r="FVH206" s="1135"/>
      <c r="FVI206" s="1135"/>
      <c r="FVJ206" s="1135"/>
      <c r="FVK206" s="1135"/>
      <c r="FVL206" s="1135"/>
      <c r="FVM206" s="1135"/>
      <c r="FVN206" s="1135"/>
      <c r="FVO206" s="1135"/>
      <c r="FVP206" s="1135"/>
      <c r="FVQ206" s="1135"/>
      <c r="FVR206" s="1135"/>
      <c r="FVS206" s="1135"/>
      <c r="FVT206" s="1135"/>
      <c r="FVU206" s="1135"/>
      <c r="FVV206" s="1135"/>
      <c r="FVW206" s="1135"/>
      <c r="FVX206" s="1135"/>
      <c r="FVY206" s="1135"/>
      <c r="FVZ206" s="1135"/>
      <c r="FWA206" s="1135"/>
      <c r="FWB206" s="1135"/>
      <c r="FWC206" s="1135"/>
      <c r="FWD206" s="1135"/>
      <c r="FWE206" s="1135"/>
      <c r="FWF206" s="1135"/>
      <c r="FWG206" s="1135"/>
      <c r="FWH206" s="1135"/>
      <c r="FWI206" s="1135"/>
      <c r="FWJ206" s="1135"/>
      <c r="FWK206" s="1135"/>
      <c r="FWL206" s="1135"/>
      <c r="FWM206" s="1135"/>
      <c r="FWN206" s="1135"/>
      <c r="FWO206" s="1135"/>
      <c r="FWP206" s="1135"/>
      <c r="FWQ206" s="1135"/>
      <c r="FWR206" s="1135"/>
      <c r="FWS206" s="1135"/>
      <c r="FWT206" s="1135"/>
      <c r="FWU206" s="1135"/>
      <c r="FWV206" s="1135"/>
      <c r="FWW206" s="1135"/>
      <c r="FWX206" s="1135"/>
      <c r="FWY206" s="1135"/>
      <c r="FWZ206" s="1135"/>
      <c r="FXA206" s="1135"/>
      <c r="FXB206" s="1135"/>
      <c r="FXC206" s="1135"/>
      <c r="FXD206" s="1135"/>
      <c r="FXE206" s="1135"/>
      <c r="FXF206" s="1135"/>
      <c r="FXG206" s="1135"/>
      <c r="FXH206" s="1135"/>
      <c r="FXI206" s="1135"/>
      <c r="FXJ206" s="1135"/>
      <c r="FXK206" s="1135"/>
      <c r="FXL206" s="1135"/>
      <c r="FXM206" s="1135"/>
      <c r="FXN206" s="1135"/>
      <c r="FXO206" s="1135"/>
      <c r="FXP206" s="1135"/>
      <c r="FXQ206" s="1135"/>
      <c r="FXR206" s="1135"/>
      <c r="FXS206" s="1135"/>
      <c r="FXT206" s="1135"/>
      <c r="FXU206" s="1135"/>
      <c r="FXV206" s="1135"/>
      <c r="FXW206" s="1135"/>
      <c r="FXX206" s="1135"/>
      <c r="FXY206" s="1135"/>
      <c r="FXZ206" s="1135"/>
      <c r="FYA206" s="1135"/>
      <c r="FYB206" s="1135"/>
      <c r="FYC206" s="1135"/>
      <c r="FYD206" s="1135"/>
      <c r="FYE206" s="1135"/>
      <c r="FYF206" s="1135"/>
      <c r="FYG206" s="1135"/>
      <c r="FYH206" s="1135"/>
      <c r="FYI206" s="1135"/>
      <c r="FYJ206" s="1135"/>
      <c r="FYK206" s="1135"/>
      <c r="FYL206" s="1135"/>
      <c r="FYM206" s="1135"/>
      <c r="FYN206" s="1135"/>
      <c r="FYO206" s="1135"/>
      <c r="FYP206" s="1135"/>
      <c r="FYQ206" s="1135"/>
      <c r="FYR206" s="1135"/>
      <c r="FYS206" s="1135"/>
      <c r="FYT206" s="1135"/>
      <c r="FYU206" s="1135"/>
      <c r="FYV206" s="1135"/>
      <c r="FYW206" s="1135"/>
      <c r="FYX206" s="1135"/>
      <c r="FYY206" s="1135"/>
      <c r="FYZ206" s="1135"/>
      <c r="FZA206" s="1135"/>
      <c r="FZB206" s="1135"/>
      <c r="FZC206" s="1135"/>
      <c r="FZD206" s="1135"/>
      <c r="FZE206" s="1135"/>
      <c r="FZF206" s="1135"/>
      <c r="FZG206" s="1135"/>
      <c r="FZH206" s="1135"/>
      <c r="FZI206" s="1135"/>
      <c r="FZJ206" s="1135"/>
      <c r="FZK206" s="1135"/>
      <c r="FZL206" s="1135"/>
      <c r="FZM206" s="1135"/>
      <c r="FZN206" s="1135"/>
      <c r="FZO206" s="1135"/>
      <c r="FZP206" s="1135"/>
      <c r="FZQ206" s="1135"/>
      <c r="FZR206" s="1135"/>
      <c r="FZS206" s="1135"/>
      <c r="FZT206" s="1135"/>
      <c r="FZU206" s="1135"/>
      <c r="FZV206" s="1135"/>
      <c r="FZW206" s="1135"/>
      <c r="FZX206" s="1135"/>
      <c r="FZY206" s="1135"/>
      <c r="FZZ206" s="1135"/>
      <c r="GAA206" s="1135"/>
      <c r="GAB206" s="1135"/>
      <c r="GAC206" s="1135"/>
      <c r="GAD206" s="1135"/>
      <c r="GAE206" s="1135"/>
      <c r="GAF206" s="1135"/>
      <c r="GAG206" s="1135"/>
      <c r="GAH206" s="1135"/>
      <c r="GAI206" s="1135"/>
      <c r="GAJ206" s="1135"/>
      <c r="GAK206" s="1135"/>
      <c r="GAL206" s="1135"/>
      <c r="GAM206" s="1135"/>
      <c r="GAN206" s="1135"/>
      <c r="GAO206" s="1135"/>
      <c r="GAP206" s="1135"/>
      <c r="GAQ206" s="1135"/>
      <c r="GAR206" s="1135"/>
      <c r="GAS206" s="1135"/>
      <c r="GAT206" s="1135"/>
      <c r="GAU206" s="1135"/>
      <c r="GAV206" s="1135"/>
      <c r="GAW206" s="1135"/>
      <c r="GAX206" s="1135"/>
      <c r="GAY206" s="1135"/>
      <c r="GAZ206" s="1135"/>
      <c r="GBA206" s="1135"/>
      <c r="GBB206" s="1135"/>
      <c r="GBC206" s="1135"/>
      <c r="GBD206" s="1135"/>
      <c r="GBE206" s="1135"/>
      <c r="GBF206" s="1135"/>
      <c r="GBG206" s="1135"/>
      <c r="GBH206" s="1135"/>
      <c r="GBI206" s="1135"/>
      <c r="GBJ206" s="1135"/>
      <c r="GBK206" s="1135"/>
      <c r="GBL206" s="1135"/>
      <c r="GBM206" s="1135"/>
      <c r="GBN206" s="1135"/>
      <c r="GBO206" s="1135"/>
      <c r="GBP206" s="1135"/>
      <c r="GBQ206" s="1135"/>
      <c r="GBR206" s="1135"/>
      <c r="GBS206" s="1135"/>
      <c r="GBT206" s="1135"/>
      <c r="GBU206" s="1135"/>
      <c r="GBV206" s="1135"/>
      <c r="GBW206" s="1135"/>
      <c r="GBX206" s="1135"/>
      <c r="GBY206" s="1135"/>
      <c r="GBZ206" s="1135"/>
      <c r="GCA206" s="1135"/>
      <c r="GCB206" s="1135"/>
      <c r="GCC206" s="1135"/>
      <c r="GCD206" s="1135"/>
      <c r="GCE206" s="1135"/>
      <c r="GCF206" s="1135"/>
      <c r="GCG206" s="1135"/>
      <c r="GCH206" s="1135"/>
      <c r="GCI206" s="1135"/>
      <c r="GCJ206" s="1135"/>
      <c r="GCK206" s="1135"/>
      <c r="GCL206" s="1135"/>
      <c r="GCM206" s="1135"/>
      <c r="GCN206" s="1135"/>
      <c r="GCO206" s="1135"/>
      <c r="GCP206" s="1135"/>
      <c r="GCQ206" s="1135"/>
      <c r="GCR206" s="1135"/>
      <c r="GCS206" s="1135"/>
      <c r="GCT206" s="1135"/>
      <c r="GCU206" s="1135"/>
      <c r="GCV206" s="1135"/>
      <c r="GCW206" s="1135"/>
      <c r="GCX206" s="1135"/>
      <c r="GCY206" s="1135"/>
      <c r="GCZ206" s="1135"/>
      <c r="GDA206" s="1135"/>
      <c r="GDB206" s="1135"/>
      <c r="GDC206" s="1135"/>
      <c r="GDD206" s="1135"/>
      <c r="GDE206" s="1135"/>
      <c r="GDF206" s="1135"/>
      <c r="GDG206" s="1135"/>
      <c r="GDH206" s="1135"/>
      <c r="GDI206" s="1135"/>
      <c r="GDJ206" s="1135"/>
      <c r="GDK206" s="1135"/>
      <c r="GDL206" s="1135"/>
      <c r="GDM206" s="1135"/>
      <c r="GDN206" s="1135"/>
      <c r="GDO206" s="1135"/>
      <c r="GDP206" s="1135"/>
      <c r="GDQ206" s="1135"/>
      <c r="GDR206" s="1135"/>
      <c r="GDS206" s="1135"/>
      <c r="GDT206" s="1135"/>
      <c r="GDU206" s="1135"/>
      <c r="GDV206" s="1135"/>
      <c r="GDW206" s="1135"/>
      <c r="GDX206" s="1135"/>
      <c r="GDY206" s="1135"/>
      <c r="GDZ206" s="1135"/>
      <c r="GEA206" s="1135"/>
      <c r="GEB206" s="1135"/>
      <c r="GEC206" s="1135"/>
      <c r="GED206" s="1135"/>
      <c r="GEE206" s="1135"/>
      <c r="GEF206" s="1135"/>
      <c r="GEG206" s="1135"/>
      <c r="GEH206" s="1135"/>
      <c r="GEI206" s="1135"/>
      <c r="GEJ206" s="1135"/>
      <c r="GEK206" s="1135"/>
      <c r="GEL206" s="1135"/>
      <c r="GEM206" s="1135"/>
      <c r="GEN206" s="1135"/>
      <c r="GEO206" s="1135"/>
      <c r="GEP206" s="1135"/>
      <c r="GEQ206" s="1135"/>
      <c r="GER206" s="1135"/>
      <c r="GES206" s="1135"/>
      <c r="GET206" s="1135"/>
      <c r="GEU206" s="1135"/>
      <c r="GEV206" s="1135"/>
      <c r="GEW206" s="1135"/>
      <c r="GEX206" s="1135"/>
      <c r="GEY206" s="1135"/>
      <c r="GEZ206" s="1135"/>
      <c r="GFA206" s="1135"/>
      <c r="GFB206" s="1135"/>
      <c r="GFC206" s="1135"/>
      <c r="GFD206" s="1135"/>
      <c r="GFE206" s="1135"/>
      <c r="GFF206" s="1135"/>
      <c r="GFG206" s="1135"/>
      <c r="GFH206" s="1135"/>
      <c r="GFI206" s="1135"/>
      <c r="GFJ206" s="1135"/>
      <c r="GFK206" s="1135"/>
      <c r="GFL206" s="1135"/>
      <c r="GFM206" s="1135"/>
      <c r="GFN206" s="1135"/>
      <c r="GFO206" s="1135"/>
      <c r="GFP206" s="1135"/>
      <c r="GFQ206" s="1135"/>
      <c r="GFR206" s="1135"/>
      <c r="GFS206" s="1135"/>
      <c r="GFT206" s="1135"/>
      <c r="GFU206" s="1135"/>
      <c r="GFV206" s="1135"/>
      <c r="GFW206" s="1135"/>
      <c r="GFX206" s="1135"/>
      <c r="GFY206" s="1135"/>
      <c r="GFZ206" s="1135"/>
      <c r="GGA206" s="1135"/>
      <c r="GGB206" s="1135"/>
      <c r="GGC206" s="1135"/>
      <c r="GGD206" s="1135"/>
      <c r="GGE206" s="1135"/>
      <c r="GGF206" s="1135"/>
      <c r="GGG206" s="1135"/>
      <c r="GGH206" s="1135"/>
      <c r="GGI206" s="1135"/>
      <c r="GGJ206" s="1135"/>
      <c r="GGK206" s="1135"/>
      <c r="GGL206" s="1135"/>
      <c r="GGM206" s="1135"/>
      <c r="GGN206" s="1135"/>
      <c r="GGO206" s="1135"/>
      <c r="GGP206" s="1135"/>
      <c r="GGQ206" s="1135"/>
      <c r="GGR206" s="1135"/>
      <c r="GGS206" s="1135"/>
      <c r="GGT206" s="1135"/>
      <c r="GGU206" s="1135"/>
      <c r="GGV206" s="1135"/>
      <c r="GGW206" s="1135"/>
      <c r="GGX206" s="1135"/>
      <c r="GGY206" s="1135"/>
      <c r="GGZ206" s="1135"/>
      <c r="GHA206" s="1135"/>
      <c r="GHB206" s="1135"/>
      <c r="GHC206" s="1135"/>
      <c r="GHD206" s="1135"/>
      <c r="GHE206" s="1135"/>
      <c r="GHF206" s="1135"/>
      <c r="GHG206" s="1135"/>
      <c r="GHH206" s="1135"/>
      <c r="GHI206" s="1135"/>
      <c r="GHJ206" s="1135"/>
      <c r="GHK206" s="1135"/>
      <c r="GHL206" s="1135"/>
      <c r="GHM206" s="1135"/>
      <c r="GHN206" s="1135"/>
      <c r="GHO206" s="1135"/>
      <c r="GHP206" s="1135"/>
      <c r="GHQ206" s="1135"/>
      <c r="GHR206" s="1135"/>
      <c r="GHS206" s="1135"/>
      <c r="GHT206" s="1135"/>
      <c r="GHU206" s="1135"/>
      <c r="GHV206" s="1135"/>
      <c r="GHW206" s="1135"/>
      <c r="GHX206" s="1135"/>
      <c r="GHY206" s="1135"/>
      <c r="GHZ206" s="1135"/>
      <c r="GIA206" s="1135"/>
      <c r="GIB206" s="1135"/>
      <c r="GIC206" s="1135"/>
      <c r="GID206" s="1135"/>
      <c r="GIE206" s="1135"/>
      <c r="GIF206" s="1135"/>
      <c r="GIG206" s="1135"/>
      <c r="GIH206" s="1135"/>
      <c r="GII206" s="1135"/>
      <c r="GIJ206" s="1135"/>
      <c r="GIK206" s="1135"/>
      <c r="GIL206" s="1135"/>
      <c r="GIM206" s="1135"/>
      <c r="GIN206" s="1135"/>
      <c r="GIO206" s="1135"/>
      <c r="GIP206" s="1135"/>
      <c r="GIQ206" s="1135"/>
      <c r="GIR206" s="1135"/>
      <c r="GIS206" s="1135"/>
      <c r="GIT206" s="1135"/>
      <c r="GIU206" s="1135"/>
      <c r="GIV206" s="1135"/>
      <c r="GIW206" s="1135"/>
      <c r="GIX206" s="1135"/>
      <c r="GIY206" s="1135"/>
      <c r="GIZ206" s="1135"/>
      <c r="GJA206" s="1135"/>
      <c r="GJB206" s="1135"/>
      <c r="GJC206" s="1135"/>
      <c r="GJD206" s="1135"/>
      <c r="GJE206" s="1135"/>
      <c r="GJF206" s="1135"/>
      <c r="GJG206" s="1135"/>
      <c r="GJH206" s="1135"/>
      <c r="GJI206" s="1135"/>
      <c r="GJJ206" s="1135"/>
      <c r="GJK206" s="1135"/>
      <c r="GJL206" s="1135"/>
      <c r="GJM206" s="1135"/>
      <c r="GJN206" s="1135"/>
      <c r="GJO206" s="1135"/>
      <c r="GJP206" s="1135"/>
      <c r="GJQ206" s="1135"/>
      <c r="GJR206" s="1135"/>
      <c r="GJS206" s="1135"/>
      <c r="GJT206" s="1135"/>
      <c r="GJU206" s="1135"/>
      <c r="GJV206" s="1135"/>
      <c r="GJW206" s="1135"/>
      <c r="GJX206" s="1135"/>
      <c r="GJY206" s="1135"/>
      <c r="GJZ206" s="1135"/>
      <c r="GKA206" s="1135"/>
      <c r="GKB206" s="1135"/>
      <c r="GKC206" s="1135"/>
      <c r="GKD206" s="1135"/>
      <c r="GKE206" s="1135"/>
      <c r="GKF206" s="1135"/>
      <c r="GKG206" s="1135"/>
      <c r="GKH206" s="1135"/>
      <c r="GKI206" s="1135"/>
      <c r="GKJ206" s="1135"/>
      <c r="GKK206" s="1135"/>
      <c r="GKL206" s="1135"/>
      <c r="GKM206" s="1135"/>
      <c r="GKN206" s="1135"/>
      <c r="GKO206" s="1135"/>
      <c r="GKP206" s="1135"/>
      <c r="GKQ206" s="1135"/>
      <c r="GKR206" s="1135"/>
      <c r="GKS206" s="1135"/>
      <c r="GKT206" s="1135"/>
      <c r="GKU206" s="1135"/>
      <c r="GKV206" s="1135"/>
      <c r="GKW206" s="1135"/>
      <c r="GKX206" s="1135"/>
      <c r="GKY206" s="1135"/>
      <c r="GKZ206" s="1135"/>
      <c r="GLA206" s="1135"/>
      <c r="GLB206" s="1135"/>
      <c r="GLC206" s="1135"/>
      <c r="GLD206" s="1135"/>
      <c r="GLE206" s="1135"/>
      <c r="GLF206" s="1135"/>
      <c r="GLG206" s="1135"/>
      <c r="GLH206" s="1135"/>
      <c r="GLI206" s="1135"/>
      <c r="GLJ206" s="1135"/>
      <c r="GLK206" s="1135"/>
      <c r="GLL206" s="1135"/>
      <c r="GLM206" s="1135"/>
      <c r="GLN206" s="1135"/>
      <c r="GLO206" s="1135"/>
      <c r="GLP206" s="1135"/>
      <c r="GLQ206" s="1135"/>
      <c r="GLR206" s="1135"/>
      <c r="GLS206" s="1135"/>
      <c r="GLT206" s="1135"/>
      <c r="GLU206" s="1135"/>
      <c r="GLV206" s="1135"/>
      <c r="GLW206" s="1135"/>
      <c r="GLX206" s="1135"/>
      <c r="GLY206" s="1135"/>
      <c r="GLZ206" s="1135"/>
      <c r="GMA206" s="1135"/>
      <c r="GMB206" s="1135"/>
      <c r="GMC206" s="1135"/>
      <c r="GMD206" s="1135"/>
      <c r="GME206" s="1135"/>
      <c r="GMF206" s="1135"/>
      <c r="GMG206" s="1135"/>
      <c r="GMH206" s="1135"/>
      <c r="GMI206" s="1135"/>
      <c r="GMJ206" s="1135"/>
      <c r="GMK206" s="1135"/>
      <c r="GML206" s="1135"/>
      <c r="GMM206" s="1135"/>
      <c r="GMN206" s="1135"/>
      <c r="GMO206" s="1135"/>
      <c r="GMP206" s="1135"/>
      <c r="GMQ206" s="1135"/>
      <c r="GMR206" s="1135"/>
      <c r="GMS206" s="1135"/>
      <c r="GMT206" s="1135"/>
      <c r="GMU206" s="1135"/>
      <c r="GMV206" s="1135"/>
      <c r="GMW206" s="1135"/>
      <c r="GMX206" s="1135"/>
      <c r="GMY206" s="1135"/>
      <c r="GMZ206" s="1135"/>
      <c r="GNA206" s="1135"/>
      <c r="GNB206" s="1135"/>
      <c r="GNC206" s="1135"/>
      <c r="GND206" s="1135"/>
      <c r="GNE206" s="1135"/>
      <c r="GNF206" s="1135"/>
      <c r="GNG206" s="1135"/>
      <c r="GNH206" s="1135"/>
      <c r="GNI206" s="1135"/>
      <c r="GNJ206" s="1135"/>
      <c r="GNK206" s="1135"/>
      <c r="GNL206" s="1135"/>
      <c r="GNM206" s="1135"/>
      <c r="GNN206" s="1135"/>
      <c r="GNO206" s="1135"/>
      <c r="GNP206" s="1135"/>
      <c r="GNQ206" s="1135"/>
      <c r="GNR206" s="1135"/>
      <c r="GNS206" s="1135"/>
      <c r="GNT206" s="1135"/>
      <c r="GNU206" s="1135"/>
      <c r="GNV206" s="1135"/>
      <c r="GNW206" s="1135"/>
      <c r="GNX206" s="1135"/>
      <c r="GNY206" s="1135"/>
      <c r="GNZ206" s="1135"/>
      <c r="GOA206" s="1135"/>
      <c r="GOB206" s="1135"/>
      <c r="GOC206" s="1135"/>
      <c r="GOD206" s="1135"/>
      <c r="GOE206" s="1135"/>
      <c r="GOF206" s="1135"/>
      <c r="GOG206" s="1135"/>
      <c r="GOH206" s="1135"/>
      <c r="GOI206" s="1135"/>
      <c r="GOJ206" s="1135"/>
      <c r="GOK206" s="1135"/>
      <c r="GOL206" s="1135"/>
      <c r="GOM206" s="1135"/>
      <c r="GON206" s="1135"/>
      <c r="GOO206" s="1135"/>
      <c r="GOP206" s="1135"/>
      <c r="GOQ206" s="1135"/>
      <c r="GOR206" s="1135"/>
      <c r="GOS206" s="1135"/>
      <c r="GOT206" s="1135"/>
      <c r="GOU206" s="1135"/>
      <c r="GOV206" s="1135"/>
      <c r="GOW206" s="1135"/>
      <c r="GOX206" s="1135"/>
      <c r="GOY206" s="1135"/>
      <c r="GOZ206" s="1135"/>
      <c r="GPA206" s="1135"/>
      <c r="GPB206" s="1135"/>
      <c r="GPC206" s="1135"/>
      <c r="GPD206" s="1135"/>
      <c r="GPE206" s="1135"/>
      <c r="GPF206" s="1135"/>
      <c r="GPG206" s="1135"/>
      <c r="GPH206" s="1135"/>
      <c r="GPI206" s="1135"/>
      <c r="GPJ206" s="1135"/>
      <c r="GPK206" s="1135"/>
      <c r="GPL206" s="1135"/>
      <c r="GPM206" s="1135"/>
      <c r="GPN206" s="1135"/>
      <c r="GPO206" s="1135"/>
      <c r="GPP206" s="1135"/>
      <c r="GPQ206" s="1135"/>
      <c r="GPR206" s="1135"/>
      <c r="GPS206" s="1135"/>
      <c r="GPT206" s="1135"/>
      <c r="GPU206" s="1135"/>
      <c r="GPV206" s="1135"/>
      <c r="GPW206" s="1135"/>
      <c r="GPX206" s="1135"/>
      <c r="GPY206" s="1135"/>
      <c r="GPZ206" s="1135"/>
      <c r="GQA206" s="1135"/>
      <c r="GQB206" s="1135"/>
      <c r="GQC206" s="1135"/>
      <c r="GQD206" s="1135"/>
      <c r="GQE206" s="1135"/>
      <c r="GQF206" s="1135"/>
      <c r="GQG206" s="1135"/>
      <c r="GQH206" s="1135"/>
      <c r="GQI206" s="1135"/>
      <c r="GQJ206" s="1135"/>
      <c r="GQK206" s="1135"/>
      <c r="GQL206" s="1135"/>
      <c r="GQM206" s="1135"/>
      <c r="GQN206" s="1135"/>
      <c r="GQO206" s="1135"/>
      <c r="GQP206" s="1135"/>
      <c r="GQQ206" s="1135"/>
      <c r="GQR206" s="1135"/>
      <c r="GQS206" s="1135"/>
      <c r="GQT206" s="1135"/>
      <c r="GQU206" s="1135"/>
      <c r="GQV206" s="1135"/>
      <c r="GQW206" s="1135"/>
      <c r="GQX206" s="1135"/>
      <c r="GQY206" s="1135"/>
      <c r="GQZ206" s="1135"/>
      <c r="GRA206" s="1135"/>
      <c r="GRB206" s="1135"/>
      <c r="GRC206" s="1135"/>
      <c r="GRD206" s="1135"/>
      <c r="GRE206" s="1135"/>
      <c r="GRF206" s="1135"/>
      <c r="GRG206" s="1135"/>
      <c r="GRH206" s="1135"/>
      <c r="GRI206" s="1135"/>
      <c r="GRJ206" s="1135"/>
      <c r="GRK206" s="1135"/>
      <c r="GRL206" s="1135"/>
      <c r="GRM206" s="1135"/>
      <c r="GRN206" s="1135"/>
      <c r="GRO206" s="1135"/>
      <c r="GRP206" s="1135"/>
      <c r="GRQ206" s="1135"/>
      <c r="GRR206" s="1135"/>
      <c r="GRS206" s="1135"/>
      <c r="GRT206" s="1135"/>
      <c r="GRU206" s="1135"/>
      <c r="GRV206" s="1135"/>
      <c r="GRW206" s="1135"/>
      <c r="GRX206" s="1135"/>
      <c r="GRY206" s="1135"/>
      <c r="GRZ206" s="1135"/>
      <c r="GSA206" s="1135"/>
      <c r="GSB206" s="1135"/>
      <c r="GSC206" s="1135"/>
      <c r="GSD206" s="1135"/>
      <c r="GSE206" s="1135"/>
      <c r="GSF206" s="1135"/>
      <c r="GSG206" s="1135"/>
      <c r="GSH206" s="1135"/>
      <c r="GSI206" s="1135"/>
      <c r="GSJ206" s="1135"/>
      <c r="GSK206" s="1135"/>
      <c r="GSL206" s="1135"/>
      <c r="GSM206" s="1135"/>
      <c r="GSN206" s="1135"/>
      <c r="GSO206" s="1135"/>
      <c r="GSP206" s="1135"/>
      <c r="GSQ206" s="1135"/>
      <c r="GSR206" s="1135"/>
      <c r="GSS206" s="1135"/>
      <c r="GST206" s="1135"/>
      <c r="GSU206" s="1135"/>
      <c r="GSV206" s="1135"/>
      <c r="GSW206" s="1135"/>
      <c r="GSX206" s="1135"/>
      <c r="GSY206" s="1135"/>
      <c r="GSZ206" s="1135"/>
      <c r="GTA206" s="1135"/>
      <c r="GTB206" s="1135"/>
      <c r="GTC206" s="1135"/>
      <c r="GTD206" s="1135"/>
      <c r="GTE206" s="1135"/>
      <c r="GTF206" s="1135"/>
      <c r="GTG206" s="1135"/>
      <c r="GTH206" s="1135"/>
      <c r="GTI206" s="1135"/>
      <c r="GTJ206" s="1135"/>
      <c r="GTK206" s="1135"/>
      <c r="GTL206" s="1135"/>
      <c r="GTM206" s="1135"/>
      <c r="GTN206" s="1135"/>
      <c r="GTO206" s="1135"/>
      <c r="GTP206" s="1135"/>
      <c r="GTQ206" s="1135"/>
      <c r="GTR206" s="1135"/>
      <c r="GTS206" s="1135"/>
      <c r="GTT206" s="1135"/>
      <c r="GTU206" s="1135"/>
      <c r="GTV206" s="1135"/>
      <c r="GTW206" s="1135"/>
      <c r="GTX206" s="1135"/>
      <c r="GTY206" s="1135"/>
      <c r="GTZ206" s="1135"/>
      <c r="GUA206" s="1135"/>
      <c r="GUB206" s="1135"/>
      <c r="GUC206" s="1135"/>
      <c r="GUD206" s="1135"/>
      <c r="GUE206" s="1135"/>
      <c r="GUF206" s="1135"/>
      <c r="GUG206" s="1135"/>
      <c r="GUH206" s="1135"/>
      <c r="GUI206" s="1135"/>
      <c r="GUJ206" s="1135"/>
      <c r="GUK206" s="1135"/>
      <c r="GUL206" s="1135"/>
      <c r="GUM206" s="1135"/>
      <c r="GUN206" s="1135"/>
      <c r="GUO206" s="1135"/>
      <c r="GUP206" s="1135"/>
      <c r="GUQ206" s="1135"/>
      <c r="GUR206" s="1135"/>
      <c r="GUS206" s="1135"/>
      <c r="GUT206" s="1135"/>
      <c r="GUU206" s="1135"/>
      <c r="GUV206" s="1135"/>
      <c r="GUW206" s="1135"/>
      <c r="GUX206" s="1135"/>
      <c r="GUY206" s="1135"/>
      <c r="GUZ206" s="1135"/>
      <c r="GVA206" s="1135"/>
      <c r="GVB206" s="1135"/>
      <c r="GVC206" s="1135"/>
      <c r="GVD206" s="1135"/>
      <c r="GVE206" s="1135"/>
      <c r="GVF206" s="1135"/>
      <c r="GVG206" s="1135"/>
      <c r="GVH206" s="1135"/>
      <c r="GVI206" s="1135"/>
      <c r="GVJ206" s="1135"/>
      <c r="GVK206" s="1135"/>
      <c r="GVL206" s="1135"/>
      <c r="GVM206" s="1135"/>
      <c r="GVN206" s="1135"/>
      <c r="GVO206" s="1135"/>
      <c r="GVP206" s="1135"/>
      <c r="GVQ206" s="1135"/>
      <c r="GVR206" s="1135"/>
      <c r="GVS206" s="1135"/>
      <c r="GVT206" s="1135"/>
      <c r="GVU206" s="1135"/>
      <c r="GVV206" s="1135"/>
      <c r="GVW206" s="1135"/>
      <c r="GVX206" s="1135"/>
      <c r="GVY206" s="1135"/>
      <c r="GVZ206" s="1135"/>
      <c r="GWA206" s="1135"/>
      <c r="GWB206" s="1135"/>
      <c r="GWC206" s="1135"/>
      <c r="GWD206" s="1135"/>
      <c r="GWE206" s="1135"/>
      <c r="GWF206" s="1135"/>
      <c r="GWG206" s="1135"/>
      <c r="GWH206" s="1135"/>
      <c r="GWI206" s="1135"/>
      <c r="GWJ206" s="1135"/>
      <c r="GWK206" s="1135"/>
      <c r="GWL206" s="1135"/>
      <c r="GWM206" s="1135"/>
      <c r="GWN206" s="1135"/>
      <c r="GWO206" s="1135"/>
      <c r="GWP206" s="1135"/>
      <c r="GWQ206" s="1135"/>
      <c r="GWR206" s="1135"/>
      <c r="GWS206" s="1135"/>
      <c r="GWT206" s="1135"/>
      <c r="GWU206" s="1135"/>
      <c r="GWV206" s="1135"/>
      <c r="GWW206" s="1135"/>
      <c r="GWX206" s="1135"/>
      <c r="GWY206" s="1135"/>
      <c r="GWZ206" s="1135"/>
      <c r="GXA206" s="1135"/>
      <c r="GXB206" s="1135"/>
      <c r="GXC206" s="1135"/>
      <c r="GXD206" s="1135"/>
      <c r="GXE206" s="1135"/>
      <c r="GXF206" s="1135"/>
      <c r="GXG206" s="1135"/>
      <c r="GXH206" s="1135"/>
      <c r="GXI206" s="1135"/>
      <c r="GXJ206" s="1135"/>
      <c r="GXK206" s="1135"/>
      <c r="GXL206" s="1135"/>
      <c r="GXM206" s="1135"/>
      <c r="GXN206" s="1135"/>
      <c r="GXO206" s="1135"/>
      <c r="GXP206" s="1135"/>
      <c r="GXQ206" s="1135"/>
      <c r="GXR206" s="1135"/>
      <c r="GXS206" s="1135"/>
      <c r="GXT206" s="1135"/>
      <c r="GXU206" s="1135"/>
      <c r="GXV206" s="1135"/>
      <c r="GXW206" s="1135"/>
      <c r="GXX206" s="1135"/>
      <c r="GXY206" s="1135"/>
      <c r="GXZ206" s="1135"/>
      <c r="GYA206" s="1135"/>
      <c r="GYB206" s="1135"/>
      <c r="GYC206" s="1135"/>
      <c r="GYD206" s="1135"/>
      <c r="GYE206" s="1135"/>
      <c r="GYF206" s="1135"/>
      <c r="GYG206" s="1135"/>
      <c r="GYH206" s="1135"/>
      <c r="GYI206" s="1135"/>
      <c r="GYJ206" s="1135"/>
      <c r="GYK206" s="1135"/>
      <c r="GYL206" s="1135"/>
      <c r="GYM206" s="1135"/>
      <c r="GYN206" s="1135"/>
      <c r="GYO206" s="1135"/>
      <c r="GYP206" s="1135"/>
      <c r="GYQ206" s="1135"/>
      <c r="GYR206" s="1135"/>
      <c r="GYS206" s="1135"/>
      <c r="GYT206" s="1135"/>
      <c r="GYU206" s="1135"/>
      <c r="GYV206" s="1135"/>
      <c r="GYW206" s="1135"/>
      <c r="GYX206" s="1135"/>
      <c r="GYY206" s="1135"/>
      <c r="GYZ206" s="1135"/>
      <c r="GZA206" s="1135"/>
      <c r="GZB206" s="1135"/>
      <c r="GZC206" s="1135"/>
      <c r="GZD206" s="1135"/>
      <c r="GZE206" s="1135"/>
      <c r="GZF206" s="1135"/>
      <c r="GZG206" s="1135"/>
      <c r="GZH206" s="1135"/>
      <c r="GZI206" s="1135"/>
      <c r="GZJ206" s="1135"/>
      <c r="GZK206" s="1135"/>
      <c r="GZL206" s="1135"/>
      <c r="GZM206" s="1135"/>
      <c r="GZN206" s="1135"/>
      <c r="GZO206" s="1135"/>
      <c r="GZP206" s="1135"/>
      <c r="GZQ206" s="1135"/>
      <c r="GZR206" s="1135"/>
      <c r="GZS206" s="1135"/>
      <c r="GZT206" s="1135"/>
      <c r="GZU206" s="1135"/>
      <c r="GZV206" s="1135"/>
      <c r="GZW206" s="1135"/>
      <c r="GZX206" s="1135"/>
      <c r="GZY206" s="1135"/>
      <c r="GZZ206" s="1135"/>
      <c r="HAA206" s="1135"/>
      <c r="HAB206" s="1135"/>
      <c r="HAC206" s="1135"/>
      <c r="HAD206" s="1135"/>
      <c r="HAE206" s="1135"/>
      <c r="HAF206" s="1135"/>
      <c r="HAG206" s="1135"/>
      <c r="HAH206" s="1135"/>
      <c r="HAI206" s="1135"/>
      <c r="HAJ206" s="1135"/>
      <c r="HAK206" s="1135"/>
      <c r="HAL206" s="1135"/>
      <c r="HAM206" s="1135"/>
      <c r="HAN206" s="1135"/>
      <c r="HAO206" s="1135"/>
      <c r="HAP206" s="1135"/>
      <c r="HAQ206" s="1135"/>
      <c r="HAR206" s="1135"/>
      <c r="HAS206" s="1135"/>
      <c r="HAT206" s="1135"/>
      <c r="HAU206" s="1135"/>
      <c r="HAV206" s="1135"/>
      <c r="HAW206" s="1135"/>
      <c r="HAX206" s="1135"/>
      <c r="HAY206" s="1135"/>
      <c r="HAZ206" s="1135"/>
      <c r="HBA206" s="1135"/>
      <c r="HBB206" s="1135"/>
      <c r="HBC206" s="1135"/>
      <c r="HBD206" s="1135"/>
      <c r="HBE206" s="1135"/>
      <c r="HBF206" s="1135"/>
      <c r="HBG206" s="1135"/>
      <c r="HBH206" s="1135"/>
      <c r="HBI206" s="1135"/>
      <c r="HBJ206" s="1135"/>
      <c r="HBK206" s="1135"/>
      <c r="HBL206" s="1135"/>
      <c r="HBM206" s="1135"/>
      <c r="HBN206" s="1135"/>
      <c r="HBO206" s="1135"/>
      <c r="HBP206" s="1135"/>
      <c r="HBQ206" s="1135"/>
      <c r="HBR206" s="1135"/>
      <c r="HBS206" s="1135"/>
      <c r="HBT206" s="1135"/>
      <c r="HBU206" s="1135"/>
      <c r="HBV206" s="1135"/>
      <c r="HBW206" s="1135"/>
      <c r="HBX206" s="1135"/>
      <c r="HBY206" s="1135"/>
      <c r="HBZ206" s="1135"/>
      <c r="HCA206" s="1135"/>
      <c r="HCB206" s="1135"/>
      <c r="HCC206" s="1135"/>
      <c r="HCD206" s="1135"/>
      <c r="HCE206" s="1135"/>
      <c r="HCF206" s="1135"/>
      <c r="HCG206" s="1135"/>
      <c r="HCH206" s="1135"/>
      <c r="HCI206" s="1135"/>
      <c r="HCJ206" s="1135"/>
      <c r="HCK206" s="1135"/>
      <c r="HCL206" s="1135"/>
      <c r="HCM206" s="1135"/>
      <c r="HCN206" s="1135"/>
      <c r="HCO206" s="1135"/>
      <c r="HCP206" s="1135"/>
      <c r="HCQ206" s="1135"/>
      <c r="HCR206" s="1135"/>
      <c r="HCS206" s="1135"/>
      <c r="HCT206" s="1135"/>
      <c r="HCU206" s="1135"/>
      <c r="HCV206" s="1135"/>
      <c r="HCW206" s="1135"/>
      <c r="HCX206" s="1135"/>
      <c r="HCY206" s="1135"/>
      <c r="HCZ206" s="1135"/>
      <c r="HDA206" s="1135"/>
      <c r="HDB206" s="1135"/>
      <c r="HDC206" s="1135"/>
      <c r="HDD206" s="1135"/>
      <c r="HDE206" s="1135"/>
      <c r="HDF206" s="1135"/>
      <c r="HDG206" s="1135"/>
      <c r="HDH206" s="1135"/>
      <c r="HDI206" s="1135"/>
      <c r="HDJ206" s="1135"/>
      <c r="HDK206" s="1135"/>
      <c r="HDL206" s="1135"/>
      <c r="HDM206" s="1135"/>
      <c r="HDN206" s="1135"/>
      <c r="HDO206" s="1135"/>
      <c r="HDP206" s="1135"/>
      <c r="HDQ206" s="1135"/>
      <c r="HDR206" s="1135"/>
      <c r="HDS206" s="1135"/>
      <c r="HDT206" s="1135"/>
      <c r="HDU206" s="1135"/>
      <c r="HDV206" s="1135"/>
      <c r="HDW206" s="1135"/>
      <c r="HDX206" s="1135"/>
      <c r="HDY206" s="1135"/>
      <c r="HDZ206" s="1135"/>
      <c r="HEA206" s="1135"/>
      <c r="HEB206" s="1135"/>
      <c r="HEC206" s="1135"/>
      <c r="HED206" s="1135"/>
      <c r="HEE206" s="1135"/>
      <c r="HEF206" s="1135"/>
      <c r="HEG206" s="1135"/>
      <c r="HEH206" s="1135"/>
      <c r="HEI206" s="1135"/>
      <c r="HEJ206" s="1135"/>
      <c r="HEK206" s="1135"/>
      <c r="HEL206" s="1135"/>
      <c r="HEM206" s="1135"/>
      <c r="HEN206" s="1135"/>
      <c r="HEO206" s="1135"/>
      <c r="HEP206" s="1135"/>
      <c r="HEQ206" s="1135"/>
      <c r="HER206" s="1135"/>
      <c r="HES206" s="1135"/>
      <c r="HET206" s="1135"/>
      <c r="HEU206" s="1135"/>
      <c r="HEV206" s="1135"/>
      <c r="HEW206" s="1135"/>
      <c r="HEX206" s="1135"/>
      <c r="HEY206" s="1135"/>
      <c r="HEZ206" s="1135"/>
      <c r="HFA206" s="1135"/>
      <c r="HFB206" s="1135"/>
      <c r="HFC206" s="1135"/>
      <c r="HFD206" s="1135"/>
      <c r="HFE206" s="1135"/>
      <c r="HFF206" s="1135"/>
      <c r="HFG206" s="1135"/>
      <c r="HFH206" s="1135"/>
      <c r="HFI206" s="1135"/>
      <c r="HFJ206" s="1135"/>
      <c r="HFK206" s="1135"/>
      <c r="HFL206" s="1135"/>
      <c r="HFM206" s="1135"/>
      <c r="HFN206" s="1135"/>
      <c r="HFO206" s="1135"/>
      <c r="HFP206" s="1135"/>
      <c r="HFQ206" s="1135"/>
      <c r="HFR206" s="1135"/>
      <c r="HFS206" s="1135"/>
      <c r="HFT206" s="1135"/>
      <c r="HFU206" s="1135"/>
      <c r="HFV206" s="1135"/>
      <c r="HFW206" s="1135"/>
      <c r="HFX206" s="1135"/>
      <c r="HFY206" s="1135"/>
      <c r="HFZ206" s="1135"/>
      <c r="HGA206" s="1135"/>
      <c r="HGB206" s="1135"/>
      <c r="HGC206" s="1135"/>
      <c r="HGD206" s="1135"/>
      <c r="HGE206" s="1135"/>
      <c r="HGF206" s="1135"/>
      <c r="HGG206" s="1135"/>
      <c r="HGH206" s="1135"/>
      <c r="HGI206" s="1135"/>
      <c r="HGJ206" s="1135"/>
      <c r="HGK206" s="1135"/>
      <c r="HGL206" s="1135"/>
      <c r="HGM206" s="1135"/>
      <c r="HGN206" s="1135"/>
      <c r="HGO206" s="1135"/>
      <c r="HGP206" s="1135"/>
      <c r="HGQ206" s="1135"/>
      <c r="HGR206" s="1135"/>
      <c r="HGS206" s="1135"/>
      <c r="HGT206" s="1135"/>
      <c r="HGU206" s="1135"/>
      <c r="HGV206" s="1135"/>
      <c r="HGW206" s="1135"/>
      <c r="HGX206" s="1135"/>
      <c r="HGY206" s="1135"/>
      <c r="HGZ206" s="1135"/>
      <c r="HHA206" s="1135"/>
      <c r="HHB206" s="1135"/>
      <c r="HHC206" s="1135"/>
      <c r="HHD206" s="1135"/>
      <c r="HHE206" s="1135"/>
      <c r="HHF206" s="1135"/>
      <c r="HHG206" s="1135"/>
      <c r="HHH206" s="1135"/>
      <c r="HHI206" s="1135"/>
      <c r="HHJ206" s="1135"/>
      <c r="HHK206" s="1135"/>
      <c r="HHL206" s="1135"/>
      <c r="HHM206" s="1135"/>
      <c r="HHN206" s="1135"/>
      <c r="HHO206" s="1135"/>
      <c r="HHP206" s="1135"/>
      <c r="HHQ206" s="1135"/>
      <c r="HHR206" s="1135"/>
      <c r="HHS206" s="1135"/>
      <c r="HHT206" s="1135"/>
      <c r="HHU206" s="1135"/>
      <c r="HHV206" s="1135"/>
      <c r="HHW206" s="1135"/>
      <c r="HHX206" s="1135"/>
      <c r="HHY206" s="1135"/>
      <c r="HHZ206" s="1135"/>
      <c r="HIA206" s="1135"/>
      <c r="HIB206" s="1135"/>
      <c r="HIC206" s="1135"/>
      <c r="HID206" s="1135"/>
      <c r="HIE206" s="1135"/>
      <c r="HIF206" s="1135"/>
      <c r="HIG206" s="1135"/>
      <c r="HIH206" s="1135"/>
      <c r="HII206" s="1135"/>
      <c r="HIJ206" s="1135"/>
      <c r="HIK206" s="1135"/>
      <c r="HIL206" s="1135"/>
      <c r="HIM206" s="1135"/>
      <c r="HIN206" s="1135"/>
      <c r="HIO206" s="1135"/>
      <c r="HIP206" s="1135"/>
      <c r="HIQ206" s="1135"/>
      <c r="HIR206" s="1135"/>
      <c r="HIS206" s="1135"/>
      <c r="HIT206" s="1135"/>
      <c r="HIU206" s="1135"/>
      <c r="HIV206" s="1135"/>
      <c r="HIW206" s="1135"/>
      <c r="HIX206" s="1135"/>
      <c r="HIY206" s="1135"/>
      <c r="HIZ206" s="1135"/>
      <c r="HJA206" s="1135"/>
      <c r="HJB206" s="1135"/>
      <c r="HJC206" s="1135"/>
      <c r="HJD206" s="1135"/>
      <c r="HJE206" s="1135"/>
      <c r="HJF206" s="1135"/>
      <c r="HJG206" s="1135"/>
      <c r="HJH206" s="1135"/>
      <c r="HJI206" s="1135"/>
      <c r="HJJ206" s="1135"/>
      <c r="HJK206" s="1135"/>
      <c r="HJL206" s="1135"/>
      <c r="HJM206" s="1135"/>
      <c r="HJN206" s="1135"/>
      <c r="HJO206" s="1135"/>
      <c r="HJP206" s="1135"/>
      <c r="HJQ206" s="1135"/>
      <c r="HJR206" s="1135"/>
      <c r="HJS206" s="1135"/>
      <c r="HJT206" s="1135"/>
      <c r="HJU206" s="1135"/>
      <c r="HJV206" s="1135"/>
      <c r="HJW206" s="1135"/>
      <c r="HJX206" s="1135"/>
      <c r="HJY206" s="1135"/>
      <c r="HJZ206" s="1135"/>
      <c r="HKA206" s="1135"/>
      <c r="HKB206" s="1135"/>
      <c r="HKC206" s="1135"/>
      <c r="HKD206" s="1135"/>
      <c r="HKE206" s="1135"/>
      <c r="HKF206" s="1135"/>
      <c r="HKG206" s="1135"/>
      <c r="HKH206" s="1135"/>
      <c r="HKI206" s="1135"/>
      <c r="HKJ206" s="1135"/>
      <c r="HKK206" s="1135"/>
      <c r="HKL206" s="1135"/>
      <c r="HKM206" s="1135"/>
      <c r="HKN206" s="1135"/>
      <c r="HKO206" s="1135"/>
      <c r="HKP206" s="1135"/>
      <c r="HKQ206" s="1135"/>
      <c r="HKR206" s="1135"/>
      <c r="HKS206" s="1135"/>
      <c r="HKT206" s="1135"/>
      <c r="HKU206" s="1135"/>
      <c r="HKV206" s="1135"/>
      <c r="HKW206" s="1135"/>
      <c r="HKX206" s="1135"/>
      <c r="HKY206" s="1135"/>
      <c r="HKZ206" s="1135"/>
      <c r="HLA206" s="1135"/>
      <c r="HLB206" s="1135"/>
      <c r="HLC206" s="1135"/>
      <c r="HLD206" s="1135"/>
      <c r="HLE206" s="1135"/>
      <c r="HLF206" s="1135"/>
      <c r="HLG206" s="1135"/>
      <c r="HLH206" s="1135"/>
      <c r="HLI206" s="1135"/>
      <c r="HLJ206" s="1135"/>
      <c r="HLK206" s="1135"/>
      <c r="HLL206" s="1135"/>
      <c r="HLM206" s="1135"/>
      <c r="HLN206" s="1135"/>
      <c r="HLO206" s="1135"/>
      <c r="HLP206" s="1135"/>
      <c r="HLQ206" s="1135"/>
      <c r="HLR206" s="1135"/>
      <c r="HLS206" s="1135"/>
      <c r="HLT206" s="1135"/>
      <c r="HLU206" s="1135"/>
      <c r="HLV206" s="1135"/>
      <c r="HLW206" s="1135"/>
      <c r="HLX206" s="1135"/>
      <c r="HLY206" s="1135"/>
      <c r="HLZ206" s="1135"/>
      <c r="HMA206" s="1135"/>
      <c r="HMB206" s="1135"/>
      <c r="HMC206" s="1135"/>
      <c r="HMD206" s="1135"/>
      <c r="HME206" s="1135"/>
      <c r="HMF206" s="1135"/>
      <c r="HMG206" s="1135"/>
      <c r="HMH206" s="1135"/>
      <c r="HMI206" s="1135"/>
      <c r="HMJ206" s="1135"/>
      <c r="HMK206" s="1135"/>
      <c r="HML206" s="1135"/>
      <c r="HMM206" s="1135"/>
      <c r="HMN206" s="1135"/>
      <c r="HMO206" s="1135"/>
      <c r="HMP206" s="1135"/>
      <c r="HMQ206" s="1135"/>
      <c r="HMR206" s="1135"/>
      <c r="HMS206" s="1135"/>
      <c r="HMT206" s="1135"/>
      <c r="HMU206" s="1135"/>
      <c r="HMV206" s="1135"/>
      <c r="HMW206" s="1135"/>
      <c r="HMX206" s="1135"/>
      <c r="HMY206" s="1135"/>
      <c r="HMZ206" s="1135"/>
      <c r="HNA206" s="1135"/>
      <c r="HNB206" s="1135"/>
      <c r="HNC206" s="1135"/>
      <c r="HND206" s="1135"/>
      <c r="HNE206" s="1135"/>
      <c r="HNF206" s="1135"/>
      <c r="HNG206" s="1135"/>
      <c r="HNH206" s="1135"/>
      <c r="HNI206" s="1135"/>
      <c r="HNJ206" s="1135"/>
      <c r="HNK206" s="1135"/>
      <c r="HNL206" s="1135"/>
      <c r="HNM206" s="1135"/>
      <c r="HNN206" s="1135"/>
      <c r="HNO206" s="1135"/>
      <c r="HNP206" s="1135"/>
      <c r="HNQ206" s="1135"/>
      <c r="HNR206" s="1135"/>
      <c r="HNS206" s="1135"/>
      <c r="HNT206" s="1135"/>
      <c r="HNU206" s="1135"/>
      <c r="HNV206" s="1135"/>
      <c r="HNW206" s="1135"/>
      <c r="HNX206" s="1135"/>
      <c r="HNY206" s="1135"/>
      <c r="HNZ206" s="1135"/>
      <c r="HOA206" s="1135"/>
      <c r="HOB206" s="1135"/>
      <c r="HOC206" s="1135"/>
      <c r="HOD206" s="1135"/>
      <c r="HOE206" s="1135"/>
      <c r="HOF206" s="1135"/>
      <c r="HOG206" s="1135"/>
      <c r="HOH206" s="1135"/>
      <c r="HOI206" s="1135"/>
      <c r="HOJ206" s="1135"/>
      <c r="HOK206" s="1135"/>
      <c r="HOL206" s="1135"/>
      <c r="HOM206" s="1135"/>
      <c r="HON206" s="1135"/>
      <c r="HOO206" s="1135"/>
      <c r="HOP206" s="1135"/>
      <c r="HOQ206" s="1135"/>
      <c r="HOR206" s="1135"/>
      <c r="HOS206" s="1135"/>
      <c r="HOT206" s="1135"/>
      <c r="HOU206" s="1135"/>
      <c r="HOV206" s="1135"/>
      <c r="HOW206" s="1135"/>
      <c r="HOX206" s="1135"/>
      <c r="HOY206" s="1135"/>
      <c r="HOZ206" s="1135"/>
      <c r="HPA206" s="1135"/>
      <c r="HPB206" s="1135"/>
      <c r="HPC206" s="1135"/>
      <c r="HPD206" s="1135"/>
      <c r="HPE206" s="1135"/>
      <c r="HPF206" s="1135"/>
      <c r="HPG206" s="1135"/>
      <c r="HPH206" s="1135"/>
      <c r="HPI206" s="1135"/>
      <c r="HPJ206" s="1135"/>
      <c r="HPK206" s="1135"/>
      <c r="HPL206" s="1135"/>
      <c r="HPM206" s="1135"/>
      <c r="HPN206" s="1135"/>
      <c r="HPO206" s="1135"/>
      <c r="HPP206" s="1135"/>
      <c r="HPQ206" s="1135"/>
      <c r="HPR206" s="1135"/>
      <c r="HPS206" s="1135"/>
      <c r="HPT206" s="1135"/>
      <c r="HPU206" s="1135"/>
      <c r="HPV206" s="1135"/>
      <c r="HPW206" s="1135"/>
      <c r="HPX206" s="1135"/>
      <c r="HPY206" s="1135"/>
      <c r="HPZ206" s="1135"/>
      <c r="HQA206" s="1135"/>
      <c r="HQB206" s="1135"/>
      <c r="HQC206" s="1135"/>
      <c r="HQD206" s="1135"/>
      <c r="HQE206" s="1135"/>
      <c r="HQF206" s="1135"/>
      <c r="HQG206" s="1135"/>
      <c r="HQH206" s="1135"/>
      <c r="HQI206" s="1135"/>
      <c r="HQJ206" s="1135"/>
      <c r="HQK206" s="1135"/>
      <c r="HQL206" s="1135"/>
      <c r="HQM206" s="1135"/>
      <c r="HQN206" s="1135"/>
      <c r="HQO206" s="1135"/>
      <c r="HQP206" s="1135"/>
      <c r="HQQ206" s="1135"/>
      <c r="HQR206" s="1135"/>
      <c r="HQS206" s="1135"/>
      <c r="HQT206" s="1135"/>
      <c r="HQU206" s="1135"/>
      <c r="HQV206" s="1135"/>
      <c r="HQW206" s="1135"/>
      <c r="HQX206" s="1135"/>
      <c r="HQY206" s="1135"/>
      <c r="HQZ206" s="1135"/>
      <c r="HRA206" s="1135"/>
      <c r="HRB206" s="1135"/>
      <c r="HRC206" s="1135"/>
      <c r="HRD206" s="1135"/>
      <c r="HRE206" s="1135"/>
      <c r="HRF206" s="1135"/>
      <c r="HRG206" s="1135"/>
      <c r="HRH206" s="1135"/>
      <c r="HRI206" s="1135"/>
      <c r="HRJ206" s="1135"/>
      <c r="HRK206" s="1135"/>
      <c r="HRL206" s="1135"/>
      <c r="HRM206" s="1135"/>
      <c r="HRN206" s="1135"/>
      <c r="HRO206" s="1135"/>
      <c r="HRP206" s="1135"/>
      <c r="HRQ206" s="1135"/>
      <c r="HRR206" s="1135"/>
      <c r="HRS206" s="1135"/>
      <c r="HRT206" s="1135"/>
      <c r="HRU206" s="1135"/>
      <c r="HRV206" s="1135"/>
      <c r="HRW206" s="1135"/>
      <c r="HRX206" s="1135"/>
      <c r="HRY206" s="1135"/>
      <c r="HRZ206" s="1135"/>
      <c r="HSA206" s="1135"/>
      <c r="HSB206" s="1135"/>
      <c r="HSC206" s="1135"/>
      <c r="HSD206" s="1135"/>
      <c r="HSE206" s="1135"/>
      <c r="HSF206" s="1135"/>
      <c r="HSG206" s="1135"/>
      <c r="HSH206" s="1135"/>
      <c r="HSI206" s="1135"/>
      <c r="HSJ206" s="1135"/>
      <c r="HSK206" s="1135"/>
      <c r="HSL206" s="1135"/>
      <c r="HSM206" s="1135"/>
      <c r="HSN206" s="1135"/>
      <c r="HSO206" s="1135"/>
      <c r="HSP206" s="1135"/>
      <c r="HSQ206" s="1135"/>
      <c r="HSR206" s="1135"/>
      <c r="HSS206" s="1135"/>
      <c r="HST206" s="1135"/>
      <c r="HSU206" s="1135"/>
      <c r="HSV206" s="1135"/>
      <c r="HSW206" s="1135"/>
      <c r="HSX206" s="1135"/>
      <c r="HSY206" s="1135"/>
      <c r="HSZ206" s="1135"/>
      <c r="HTA206" s="1135"/>
      <c r="HTB206" s="1135"/>
      <c r="HTC206" s="1135"/>
      <c r="HTD206" s="1135"/>
      <c r="HTE206" s="1135"/>
      <c r="HTF206" s="1135"/>
      <c r="HTG206" s="1135"/>
      <c r="HTH206" s="1135"/>
      <c r="HTI206" s="1135"/>
      <c r="HTJ206" s="1135"/>
      <c r="HTK206" s="1135"/>
      <c r="HTL206" s="1135"/>
      <c r="HTM206" s="1135"/>
      <c r="HTN206" s="1135"/>
      <c r="HTO206" s="1135"/>
      <c r="HTP206" s="1135"/>
      <c r="HTQ206" s="1135"/>
      <c r="HTR206" s="1135"/>
      <c r="HTS206" s="1135"/>
      <c r="HTT206" s="1135"/>
      <c r="HTU206" s="1135"/>
      <c r="HTV206" s="1135"/>
      <c r="HTW206" s="1135"/>
      <c r="HTX206" s="1135"/>
      <c r="HTY206" s="1135"/>
      <c r="HTZ206" s="1135"/>
      <c r="HUA206" s="1135"/>
      <c r="HUB206" s="1135"/>
      <c r="HUC206" s="1135"/>
      <c r="HUD206" s="1135"/>
      <c r="HUE206" s="1135"/>
      <c r="HUF206" s="1135"/>
      <c r="HUG206" s="1135"/>
      <c r="HUH206" s="1135"/>
      <c r="HUI206" s="1135"/>
      <c r="HUJ206" s="1135"/>
      <c r="HUK206" s="1135"/>
      <c r="HUL206" s="1135"/>
      <c r="HUM206" s="1135"/>
      <c r="HUN206" s="1135"/>
      <c r="HUO206" s="1135"/>
      <c r="HUP206" s="1135"/>
      <c r="HUQ206" s="1135"/>
      <c r="HUR206" s="1135"/>
      <c r="HUS206" s="1135"/>
      <c r="HUT206" s="1135"/>
      <c r="HUU206" s="1135"/>
      <c r="HUV206" s="1135"/>
      <c r="HUW206" s="1135"/>
      <c r="HUX206" s="1135"/>
      <c r="HUY206" s="1135"/>
      <c r="HUZ206" s="1135"/>
      <c r="HVA206" s="1135"/>
      <c r="HVB206" s="1135"/>
      <c r="HVC206" s="1135"/>
      <c r="HVD206" s="1135"/>
      <c r="HVE206" s="1135"/>
      <c r="HVF206" s="1135"/>
      <c r="HVG206" s="1135"/>
      <c r="HVH206" s="1135"/>
      <c r="HVI206" s="1135"/>
      <c r="HVJ206" s="1135"/>
      <c r="HVK206" s="1135"/>
      <c r="HVL206" s="1135"/>
      <c r="HVM206" s="1135"/>
      <c r="HVN206" s="1135"/>
      <c r="HVO206" s="1135"/>
      <c r="HVP206" s="1135"/>
      <c r="HVQ206" s="1135"/>
      <c r="HVR206" s="1135"/>
      <c r="HVS206" s="1135"/>
      <c r="HVT206" s="1135"/>
      <c r="HVU206" s="1135"/>
      <c r="HVV206" s="1135"/>
      <c r="HVW206" s="1135"/>
      <c r="HVX206" s="1135"/>
      <c r="HVY206" s="1135"/>
      <c r="HVZ206" s="1135"/>
      <c r="HWA206" s="1135"/>
      <c r="HWB206" s="1135"/>
      <c r="HWC206" s="1135"/>
      <c r="HWD206" s="1135"/>
      <c r="HWE206" s="1135"/>
      <c r="HWF206" s="1135"/>
      <c r="HWG206" s="1135"/>
      <c r="HWH206" s="1135"/>
      <c r="HWI206" s="1135"/>
      <c r="HWJ206" s="1135"/>
      <c r="HWK206" s="1135"/>
      <c r="HWL206" s="1135"/>
      <c r="HWM206" s="1135"/>
      <c r="HWN206" s="1135"/>
      <c r="HWO206" s="1135"/>
      <c r="HWP206" s="1135"/>
      <c r="HWQ206" s="1135"/>
      <c r="HWR206" s="1135"/>
      <c r="HWS206" s="1135"/>
      <c r="HWT206" s="1135"/>
      <c r="HWU206" s="1135"/>
      <c r="HWV206" s="1135"/>
      <c r="HWW206" s="1135"/>
      <c r="HWX206" s="1135"/>
      <c r="HWY206" s="1135"/>
      <c r="HWZ206" s="1135"/>
      <c r="HXA206" s="1135"/>
      <c r="HXB206" s="1135"/>
      <c r="HXC206" s="1135"/>
      <c r="HXD206" s="1135"/>
      <c r="HXE206" s="1135"/>
      <c r="HXF206" s="1135"/>
      <c r="HXG206" s="1135"/>
      <c r="HXH206" s="1135"/>
      <c r="HXI206" s="1135"/>
      <c r="HXJ206" s="1135"/>
      <c r="HXK206" s="1135"/>
      <c r="HXL206" s="1135"/>
      <c r="HXM206" s="1135"/>
      <c r="HXN206" s="1135"/>
      <c r="HXO206" s="1135"/>
      <c r="HXP206" s="1135"/>
      <c r="HXQ206" s="1135"/>
      <c r="HXR206" s="1135"/>
      <c r="HXS206" s="1135"/>
      <c r="HXT206" s="1135"/>
      <c r="HXU206" s="1135"/>
      <c r="HXV206" s="1135"/>
      <c r="HXW206" s="1135"/>
      <c r="HXX206" s="1135"/>
      <c r="HXY206" s="1135"/>
      <c r="HXZ206" s="1135"/>
      <c r="HYA206" s="1135"/>
      <c r="HYB206" s="1135"/>
      <c r="HYC206" s="1135"/>
      <c r="HYD206" s="1135"/>
      <c r="HYE206" s="1135"/>
      <c r="HYF206" s="1135"/>
      <c r="HYG206" s="1135"/>
      <c r="HYH206" s="1135"/>
      <c r="HYI206" s="1135"/>
      <c r="HYJ206" s="1135"/>
      <c r="HYK206" s="1135"/>
      <c r="HYL206" s="1135"/>
      <c r="HYM206" s="1135"/>
      <c r="HYN206" s="1135"/>
      <c r="HYO206" s="1135"/>
      <c r="HYP206" s="1135"/>
      <c r="HYQ206" s="1135"/>
      <c r="HYR206" s="1135"/>
      <c r="HYS206" s="1135"/>
      <c r="HYT206" s="1135"/>
      <c r="HYU206" s="1135"/>
      <c r="HYV206" s="1135"/>
      <c r="HYW206" s="1135"/>
      <c r="HYX206" s="1135"/>
      <c r="HYY206" s="1135"/>
      <c r="HYZ206" s="1135"/>
      <c r="HZA206" s="1135"/>
      <c r="HZB206" s="1135"/>
      <c r="HZC206" s="1135"/>
      <c r="HZD206" s="1135"/>
      <c r="HZE206" s="1135"/>
      <c r="HZF206" s="1135"/>
      <c r="HZG206" s="1135"/>
      <c r="HZH206" s="1135"/>
      <c r="HZI206" s="1135"/>
      <c r="HZJ206" s="1135"/>
      <c r="HZK206" s="1135"/>
      <c r="HZL206" s="1135"/>
      <c r="HZM206" s="1135"/>
      <c r="HZN206" s="1135"/>
      <c r="HZO206" s="1135"/>
      <c r="HZP206" s="1135"/>
      <c r="HZQ206" s="1135"/>
      <c r="HZR206" s="1135"/>
      <c r="HZS206" s="1135"/>
      <c r="HZT206" s="1135"/>
      <c r="HZU206" s="1135"/>
      <c r="HZV206" s="1135"/>
      <c r="HZW206" s="1135"/>
      <c r="HZX206" s="1135"/>
      <c r="HZY206" s="1135"/>
      <c r="HZZ206" s="1135"/>
      <c r="IAA206" s="1135"/>
      <c r="IAB206" s="1135"/>
      <c r="IAC206" s="1135"/>
      <c r="IAD206" s="1135"/>
      <c r="IAE206" s="1135"/>
      <c r="IAF206" s="1135"/>
      <c r="IAG206" s="1135"/>
      <c r="IAH206" s="1135"/>
      <c r="IAI206" s="1135"/>
      <c r="IAJ206" s="1135"/>
      <c r="IAK206" s="1135"/>
      <c r="IAL206" s="1135"/>
      <c r="IAM206" s="1135"/>
      <c r="IAN206" s="1135"/>
      <c r="IAO206" s="1135"/>
      <c r="IAP206" s="1135"/>
      <c r="IAQ206" s="1135"/>
      <c r="IAR206" s="1135"/>
      <c r="IAS206" s="1135"/>
      <c r="IAT206" s="1135"/>
      <c r="IAU206" s="1135"/>
      <c r="IAV206" s="1135"/>
      <c r="IAW206" s="1135"/>
      <c r="IAX206" s="1135"/>
      <c r="IAY206" s="1135"/>
      <c r="IAZ206" s="1135"/>
      <c r="IBA206" s="1135"/>
      <c r="IBB206" s="1135"/>
      <c r="IBC206" s="1135"/>
      <c r="IBD206" s="1135"/>
      <c r="IBE206" s="1135"/>
      <c r="IBF206" s="1135"/>
      <c r="IBG206" s="1135"/>
      <c r="IBH206" s="1135"/>
      <c r="IBI206" s="1135"/>
      <c r="IBJ206" s="1135"/>
      <c r="IBK206" s="1135"/>
      <c r="IBL206" s="1135"/>
      <c r="IBM206" s="1135"/>
      <c r="IBN206" s="1135"/>
      <c r="IBO206" s="1135"/>
      <c r="IBP206" s="1135"/>
      <c r="IBQ206" s="1135"/>
      <c r="IBR206" s="1135"/>
      <c r="IBS206" s="1135"/>
      <c r="IBT206" s="1135"/>
      <c r="IBU206" s="1135"/>
      <c r="IBV206" s="1135"/>
      <c r="IBW206" s="1135"/>
      <c r="IBX206" s="1135"/>
      <c r="IBY206" s="1135"/>
      <c r="IBZ206" s="1135"/>
      <c r="ICA206" s="1135"/>
      <c r="ICB206" s="1135"/>
      <c r="ICC206" s="1135"/>
      <c r="ICD206" s="1135"/>
      <c r="ICE206" s="1135"/>
      <c r="ICF206" s="1135"/>
      <c r="ICG206" s="1135"/>
      <c r="ICH206" s="1135"/>
      <c r="ICI206" s="1135"/>
      <c r="ICJ206" s="1135"/>
      <c r="ICK206" s="1135"/>
      <c r="ICL206" s="1135"/>
      <c r="ICM206" s="1135"/>
      <c r="ICN206" s="1135"/>
      <c r="ICO206" s="1135"/>
      <c r="ICP206" s="1135"/>
      <c r="ICQ206" s="1135"/>
      <c r="ICR206" s="1135"/>
      <c r="ICS206" s="1135"/>
      <c r="ICT206" s="1135"/>
      <c r="ICU206" s="1135"/>
      <c r="ICV206" s="1135"/>
      <c r="ICW206" s="1135"/>
      <c r="ICX206" s="1135"/>
      <c r="ICY206" s="1135"/>
      <c r="ICZ206" s="1135"/>
      <c r="IDA206" s="1135"/>
      <c r="IDB206" s="1135"/>
      <c r="IDC206" s="1135"/>
      <c r="IDD206" s="1135"/>
      <c r="IDE206" s="1135"/>
      <c r="IDF206" s="1135"/>
      <c r="IDG206" s="1135"/>
      <c r="IDH206" s="1135"/>
      <c r="IDI206" s="1135"/>
      <c r="IDJ206" s="1135"/>
      <c r="IDK206" s="1135"/>
      <c r="IDL206" s="1135"/>
      <c r="IDM206" s="1135"/>
      <c r="IDN206" s="1135"/>
      <c r="IDO206" s="1135"/>
      <c r="IDP206" s="1135"/>
      <c r="IDQ206" s="1135"/>
      <c r="IDR206" s="1135"/>
      <c r="IDS206" s="1135"/>
      <c r="IDT206" s="1135"/>
      <c r="IDU206" s="1135"/>
      <c r="IDV206" s="1135"/>
      <c r="IDW206" s="1135"/>
      <c r="IDX206" s="1135"/>
      <c r="IDY206" s="1135"/>
      <c r="IDZ206" s="1135"/>
      <c r="IEA206" s="1135"/>
      <c r="IEB206" s="1135"/>
      <c r="IEC206" s="1135"/>
      <c r="IED206" s="1135"/>
      <c r="IEE206" s="1135"/>
      <c r="IEF206" s="1135"/>
      <c r="IEG206" s="1135"/>
      <c r="IEH206" s="1135"/>
      <c r="IEI206" s="1135"/>
      <c r="IEJ206" s="1135"/>
      <c r="IEK206" s="1135"/>
      <c r="IEL206" s="1135"/>
      <c r="IEM206" s="1135"/>
      <c r="IEN206" s="1135"/>
      <c r="IEO206" s="1135"/>
      <c r="IEP206" s="1135"/>
      <c r="IEQ206" s="1135"/>
      <c r="IER206" s="1135"/>
      <c r="IES206" s="1135"/>
      <c r="IET206" s="1135"/>
      <c r="IEU206" s="1135"/>
      <c r="IEV206" s="1135"/>
      <c r="IEW206" s="1135"/>
      <c r="IEX206" s="1135"/>
      <c r="IEY206" s="1135"/>
      <c r="IEZ206" s="1135"/>
      <c r="IFA206" s="1135"/>
      <c r="IFB206" s="1135"/>
      <c r="IFC206" s="1135"/>
      <c r="IFD206" s="1135"/>
      <c r="IFE206" s="1135"/>
      <c r="IFF206" s="1135"/>
      <c r="IFG206" s="1135"/>
      <c r="IFH206" s="1135"/>
      <c r="IFI206" s="1135"/>
      <c r="IFJ206" s="1135"/>
      <c r="IFK206" s="1135"/>
      <c r="IFL206" s="1135"/>
      <c r="IFM206" s="1135"/>
      <c r="IFN206" s="1135"/>
      <c r="IFO206" s="1135"/>
      <c r="IFP206" s="1135"/>
      <c r="IFQ206" s="1135"/>
      <c r="IFR206" s="1135"/>
      <c r="IFS206" s="1135"/>
      <c r="IFT206" s="1135"/>
      <c r="IFU206" s="1135"/>
      <c r="IFV206" s="1135"/>
      <c r="IFW206" s="1135"/>
      <c r="IFX206" s="1135"/>
      <c r="IFY206" s="1135"/>
      <c r="IFZ206" s="1135"/>
      <c r="IGA206" s="1135"/>
      <c r="IGB206" s="1135"/>
      <c r="IGC206" s="1135"/>
      <c r="IGD206" s="1135"/>
      <c r="IGE206" s="1135"/>
      <c r="IGF206" s="1135"/>
      <c r="IGG206" s="1135"/>
      <c r="IGH206" s="1135"/>
      <c r="IGI206" s="1135"/>
      <c r="IGJ206" s="1135"/>
      <c r="IGK206" s="1135"/>
      <c r="IGL206" s="1135"/>
      <c r="IGM206" s="1135"/>
      <c r="IGN206" s="1135"/>
      <c r="IGO206" s="1135"/>
      <c r="IGP206" s="1135"/>
      <c r="IGQ206" s="1135"/>
      <c r="IGR206" s="1135"/>
      <c r="IGS206" s="1135"/>
      <c r="IGT206" s="1135"/>
      <c r="IGU206" s="1135"/>
      <c r="IGV206" s="1135"/>
      <c r="IGW206" s="1135"/>
      <c r="IGX206" s="1135"/>
      <c r="IGY206" s="1135"/>
      <c r="IGZ206" s="1135"/>
      <c r="IHA206" s="1135"/>
      <c r="IHB206" s="1135"/>
      <c r="IHC206" s="1135"/>
      <c r="IHD206" s="1135"/>
      <c r="IHE206" s="1135"/>
      <c r="IHF206" s="1135"/>
      <c r="IHG206" s="1135"/>
      <c r="IHH206" s="1135"/>
      <c r="IHI206" s="1135"/>
      <c r="IHJ206" s="1135"/>
      <c r="IHK206" s="1135"/>
      <c r="IHL206" s="1135"/>
      <c r="IHM206" s="1135"/>
      <c r="IHN206" s="1135"/>
      <c r="IHO206" s="1135"/>
      <c r="IHP206" s="1135"/>
      <c r="IHQ206" s="1135"/>
      <c r="IHR206" s="1135"/>
      <c r="IHS206" s="1135"/>
      <c r="IHT206" s="1135"/>
      <c r="IHU206" s="1135"/>
      <c r="IHV206" s="1135"/>
      <c r="IHW206" s="1135"/>
      <c r="IHX206" s="1135"/>
      <c r="IHY206" s="1135"/>
      <c r="IHZ206" s="1135"/>
      <c r="IIA206" s="1135"/>
      <c r="IIB206" s="1135"/>
      <c r="IIC206" s="1135"/>
      <c r="IID206" s="1135"/>
      <c r="IIE206" s="1135"/>
      <c r="IIF206" s="1135"/>
      <c r="IIG206" s="1135"/>
      <c r="IIH206" s="1135"/>
      <c r="III206" s="1135"/>
      <c r="IIJ206" s="1135"/>
      <c r="IIK206" s="1135"/>
      <c r="IIL206" s="1135"/>
      <c r="IIM206" s="1135"/>
      <c r="IIN206" s="1135"/>
      <c r="IIO206" s="1135"/>
      <c r="IIP206" s="1135"/>
      <c r="IIQ206" s="1135"/>
      <c r="IIR206" s="1135"/>
      <c r="IIS206" s="1135"/>
      <c r="IIT206" s="1135"/>
      <c r="IIU206" s="1135"/>
      <c r="IIV206" s="1135"/>
      <c r="IIW206" s="1135"/>
      <c r="IIX206" s="1135"/>
      <c r="IIY206" s="1135"/>
      <c r="IIZ206" s="1135"/>
      <c r="IJA206" s="1135"/>
      <c r="IJB206" s="1135"/>
      <c r="IJC206" s="1135"/>
      <c r="IJD206" s="1135"/>
      <c r="IJE206" s="1135"/>
      <c r="IJF206" s="1135"/>
      <c r="IJG206" s="1135"/>
      <c r="IJH206" s="1135"/>
      <c r="IJI206" s="1135"/>
      <c r="IJJ206" s="1135"/>
      <c r="IJK206" s="1135"/>
      <c r="IJL206" s="1135"/>
      <c r="IJM206" s="1135"/>
      <c r="IJN206" s="1135"/>
      <c r="IJO206" s="1135"/>
      <c r="IJP206" s="1135"/>
      <c r="IJQ206" s="1135"/>
      <c r="IJR206" s="1135"/>
      <c r="IJS206" s="1135"/>
      <c r="IJT206" s="1135"/>
      <c r="IJU206" s="1135"/>
      <c r="IJV206" s="1135"/>
      <c r="IJW206" s="1135"/>
      <c r="IJX206" s="1135"/>
      <c r="IJY206" s="1135"/>
      <c r="IJZ206" s="1135"/>
      <c r="IKA206" s="1135"/>
      <c r="IKB206" s="1135"/>
      <c r="IKC206" s="1135"/>
      <c r="IKD206" s="1135"/>
      <c r="IKE206" s="1135"/>
      <c r="IKF206" s="1135"/>
      <c r="IKG206" s="1135"/>
      <c r="IKH206" s="1135"/>
      <c r="IKI206" s="1135"/>
      <c r="IKJ206" s="1135"/>
      <c r="IKK206" s="1135"/>
      <c r="IKL206" s="1135"/>
      <c r="IKM206" s="1135"/>
      <c r="IKN206" s="1135"/>
      <c r="IKO206" s="1135"/>
      <c r="IKP206" s="1135"/>
      <c r="IKQ206" s="1135"/>
      <c r="IKR206" s="1135"/>
      <c r="IKS206" s="1135"/>
      <c r="IKT206" s="1135"/>
      <c r="IKU206" s="1135"/>
      <c r="IKV206" s="1135"/>
      <c r="IKW206" s="1135"/>
      <c r="IKX206" s="1135"/>
      <c r="IKY206" s="1135"/>
      <c r="IKZ206" s="1135"/>
      <c r="ILA206" s="1135"/>
      <c r="ILB206" s="1135"/>
      <c r="ILC206" s="1135"/>
      <c r="ILD206" s="1135"/>
      <c r="ILE206" s="1135"/>
      <c r="ILF206" s="1135"/>
      <c r="ILG206" s="1135"/>
      <c r="ILH206" s="1135"/>
      <c r="ILI206" s="1135"/>
      <c r="ILJ206" s="1135"/>
      <c r="ILK206" s="1135"/>
      <c r="ILL206" s="1135"/>
      <c r="ILM206" s="1135"/>
      <c r="ILN206" s="1135"/>
      <c r="ILO206" s="1135"/>
      <c r="ILP206" s="1135"/>
      <c r="ILQ206" s="1135"/>
      <c r="ILR206" s="1135"/>
      <c r="ILS206" s="1135"/>
      <c r="ILT206" s="1135"/>
      <c r="ILU206" s="1135"/>
      <c r="ILV206" s="1135"/>
      <c r="ILW206" s="1135"/>
      <c r="ILX206" s="1135"/>
      <c r="ILY206" s="1135"/>
      <c r="ILZ206" s="1135"/>
      <c r="IMA206" s="1135"/>
      <c r="IMB206" s="1135"/>
      <c r="IMC206" s="1135"/>
      <c r="IMD206" s="1135"/>
      <c r="IME206" s="1135"/>
      <c r="IMF206" s="1135"/>
      <c r="IMG206" s="1135"/>
      <c r="IMH206" s="1135"/>
      <c r="IMI206" s="1135"/>
      <c r="IMJ206" s="1135"/>
      <c r="IMK206" s="1135"/>
      <c r="IML206" s="1135"/>
      <c r="IMM206" s="1135"/>
      <c r="IMN206" s="1135"/>
      <c r="IMO206" s="1135"/>
      <c r="IMP206" s="1135"/>
      <c r="IMQ206" s="1135"/>
      <c r="IMR206" s="1135"/>
      <c r="IMS206" s="1135"/>
      <c r="IMT206" s="1135"/>
      <c r="IMU206" s="1135"/>
      <c r="IMV206" s="1135"/>
      <c r="IMW206" s="1135"/>
      <c r="IMX206" s="1135"/>
      <c r="IMY206" s="1135"/>
      <c r="IMZ206" s="1135"/>
      <c r="INA206" s="1135"/>
      <c r="INB206" s="1135"/>
      <c r="INC206" s="1135"/>
      <c r="IND206" s="1135"/>
      <c r="INE206" s="1135"/>
      <c r="INF206" s="1135"/>
      <c r="ING206" s="1135"/>
      <c r="INH206" s="1135"/>
      <c r="INI206" s="1135"/>
      <c r="INJ206" s="1135"/>
      <c r="INK206" s="1135"/>
      <c r="INL206" s="1135"/>
      <c r="INM206" s="1135"/>
      <c r="INN206" s="1135"/>
      <c r="INO206" s="1135"/>
      <c r="INP206" s="1135"/>
      <c r="INQ206" s="1135"/>
      <c r="INR206" s="1135"/>
      <c r="INS206" s="1135"/>
      <c r="INT206" s="1135"/>
      <c r="INU206" s="1135"/>
      <c r="INV206" s="1135"/>
      <c r="INW206" s="1135"/>
      <c r="INX206" s="1135"/>
      <c r="INY206" s="1135"/>
      <c r="INZ206" s="1135"/>
      <c r="IOA206" s="1135"/>
      <c r="IOB206" s="1135"/>
      <c r="IOC206" s="1135"/>
      <c r="IOD206" s="1135"/>
      <c r="IOE206" s="1135"/>
      <c r="IOF206" s="1135"/>
      <c r="IOG206" s="1135"/>
      <c r="IOH206" s="1135"/>
      <c r="IOI206" s="1135"/>
      <c r="IOJ206" s="1135"/>
      <c r="IOK206" s="1135"/>
      <c r="IOL206" s="1135"/>
      <c r="IOM206" s="1135"/>
      <c r="ION206" s="1135"/>
      <c r="IOO206" s="1135"/>
      <c r="IOP206" s="1135"/>
      <c r="IOQ206" s="1135"/>
      <c r="IOR206" s="1135"/>
      <c r="IOS206" s="1135"/>
      <c r="IOT206" s="1135"/>
      <c r="IOU206" s="1135"/>
      <c r="IOV206" s="1135"/>
      <c r="IOW206" s="1135"/>
      <c r="IOX206" s="1135"/>
      <c r="IOY206" s="1135"/>
      <c r="IOZ206" s="1135"/>
      <c r="IPA206" s="1135"/>
      <c r="IPB206" s="1135"/>
      <c r="IPC206" s="1135"/>
      <c r="IPD206" s="1135"/>
      <c r="IPE206" s="1135"/>
      <c r="IPF206" s="1135"/>
      <c r="IPG206" s="1135"/>
      <c r="IPH206" s="1135"/>
      <c r="IPI206" s="1135"/>
      <c r="IPJ206" s="1135"/>
      <c r="IPK206" s="1135"/>
      <c r="IPL206" s="1135"/>
      <c r="IPM206" s="1135"/>
      <c r="IPN206" s="1135"/>
      <c r="IPO206" s="1135"/>
      <c r="IPP206" s="1135"/>
      <c r="IPQ206" s="1135"/>
      <c r="IPR206" s="1135"/>
      <c r="IPS206" s="1135"/>
      <c r="IPT206" s="1135"/>
      <c r="IPU206" s="1135"/>
      <c r="IPV206" s="1135"/>
      <c r="IPW206" s="1135"/>
      <c r="IPX206" s="1135"/>
      <c r="IPY206" s="1135"/>
      <c r="IPZ206" s="1135"/>
      <c r="IQA206" s="1135"/>
      <c r="IQB206" s="1135"/>
      <c r="IQC206" s="1135"/>
      <c r="IQD206" s="1135"/>
      <c r="IQE206" s="1135"/>
      <c r="IQF206" s="1135"/>
      <c r="IQG206" s="1135"/>
      <c r="IQH206" s="1135"/>
      <c r="IQI206" s="1135"/>
      <c r="IQJ206" s="1135"/>
      <c r="IQK206" s="1135"/>
      <c r="IQL206" s="1135"/>
      <c r="IQM206" s="1135"/>
      <c r="IQN206" s="1135"/>
      <c r="IQO206" s="1135"/>
      <c r="IQP206" s="1135"/>
      <c r="IQQ206" s="1135"/>
      <c r="IQR206" s="1135"/>
      <c r="IQS206" s="1135"/>
      <c r="IQT206" s="1135"/>
      <c r="IQU206" s="1135"/>
      <c r="IQV206" s="1135"/>
      <c r="IQW206" s="1135"/>
      <c r="IQX206" s="1135"/>
      <c r="IQY206" s="1135"/>
      <c r="IQZ206" s="1135"/>
      <c r="IRA206" s="1135"/>
      <c r="IRB206" s="1135"/>
      <c r="IRC206" s="1135"/>
      <c r="IRD206" s="1135"/>
      <c r="IRE206" s="1135"/>
      <c r="IRF206" s="1135"/>
      <c r="IRG206" s="1135"/>
      <c r="IRH206" s="1135"/>
      <c r="IRI206" s="1135"/>
      <c r="IRJ206" s="1135"/>
      <c r="IRK206" s="1135"/>
      <c r="IRL206" s="1135"/>
      <c r="IRM206" s="1135"/>
      <c r="IRN206" s="1135"/>
      <c r="IRO206" s="1135"/>
      <c r="IRP206" s="1135"/>
      <c r="IRQ206" s="1135"/>
      <c r="IRR206" s="1135"/>
      <c r="IRS206" s="1135"/>
      <c r="IRT206" s="1135"/>
      <c r="IRU206" s="1135"/>
      <c r="IRV206" s="1135"/>
      <c r="IRW206" s="1135"/>
      <c r="IRX206" s="1135"/>
      <c r="IRY206" s="1135"/>
      <c r="IRZ206" s="1135"/>
      <c r="ISA206" s="1135"/>
      <c r="ISB206" s="1135"/>
      <c r="ISC206" s="1135"/>
      <c r="ISD206" s="1135"/>
      <c r="ISE206" s="1135"/>
      <c r="ISF206" s="1135"/>
      <c r="ISG206" s="1135"/>
      <c r="ISH206" s="1135"/>
      <c r="ISI206" s="1135"/>
      <c r="ISJ206" s="1135"/>
      <c r="ISK206" s="1135"/>
      <c r="ISL206" s="1135"/>
      <c r="ISM206" s="1135"/>
      <c r="ISN206" s="1135"/>
      <c r="ISO206" s="1135"/>
      <c r="ISP206" s="1135"/>
      <c r="ISQ206" s="1135"/>
      <c r="ISR206" s="1135"/>
      <c r="ISS206" s="1135"/>
      <c r="IST206" s="1135"/>
      <c r="ISU206" s="1135"/>
      <c r="ISV206" s="1135"/>
      <c r="ISW206" s="1135"/>
      <c r="ISX206" s="1135"/>
      <c r="ISY206" s="1135"/>
      <c r="ISZ206" s="1135"/>
      <c r="ITA206" s="1135"/>
      <c r="ITB206" s="1135"/>
      <c r="ITC206" s="1135"/>
      <c r="ITD206" s="1135"/>
      <c r="ITE206" s="1135"/>
      <c r="ITF206" s="1135"/>
      <c r="ITG206" s="1135"/>
      <c r="ITH206" s="1135"/>
      <c r="ITI206" s="1135"/>
      <c r="ITJ206" s="1135"/>
      <c r="ITK206" s="1135"/>
      <c r="ITL206" s="1135"/>
      <c r="ITM206" s="1135"/>
      <c r="ITN206" s="1135"/>
      <c r="ITO206" s="1135"/>
      <c r="ITP206" s="1135"/>
      <c r="ITQ206" s="1135"/>
      <c r="ITR206" s="1135"/>
      <c r="ITS206" s="1135"/>
      <c r="ITT206" s="1135"/>
      <c r="ITU206" s="1135"/>
      <c r="ITV206" s="1135"/>
      <c r="ITW206" s="1135"/>
      <c r="ITX206" s="1135"/>
      <c r="ITY206" s="1135"/>
      <c r="ITZ206" s="1135"/>
      <c r="IUA206" s="1135"/>
      <c r="IUB206" s="1135"/>
      <c r="IUC206" s="1135"/>
      <c r="IUD206" s="1135"/>
      <c r="IUE206" s="1135"/>
      <c r="IUF206" s="1135"/>
      <c r="IUG206" s="1135"/>
      <c r="IUH206" s="1135"/>
      <c r="IUI206" s="1135"/>
      <c r="IUJ206" s="1135"/>
      <c r="IUK206" s="1135"/>
      <c r="IUL206" s="1135"/>
      <c r="IUM206" s="1135"/>
      <c r="IUN206" s="1135"/>
      <c r="IUO206" s="1135"/>
      <c r="IUP206" s="1135"/>
      <c r="IUQ206" s="1135"/>
      <c r="IUR206" s="1135"/>
      <c r="IUS206" s="1135"/>
      <c r="IUT206" s="1135"/>
      <c r="IUU206" s="1135"/>
      <c r="IUV206" s="1135"/>
      <c r="IUW206" s="1135"/>
      <c r="IUX206" s="1135"/>
      <c r="IUY206" s="1135"/>
      <c r="IUZ206" s="1135"/>
      <c r="IVA206" s="1135"/>
      <c r="IVB206" s="1135"/>
      <c r="IVC206" s="1135"/>
      <c r="IVD206" s="1135"/>
      <c r="IVE206" s="1135"/>
      <c r="IVF206" s="1135"/>
      <c r="IVG206" s="1135"/>
      <c r="IVH206" s="1135"/>
      <c r="IVI206" s="1135"/>
      <c r="IVJ206" s="1135"/>
      <c r="IVK206" s="1135"/>
      <c r="IVL206" s="1135"/>
      <c r="IVM206" s="1135"/>
      <c r="IVN206" s="1135"/>
      <c r="IVO206" s="1135"/>
      <c r="IVP206" s="1135"/>
      <c r="IVQ206" s="1135"/>
      <c r="IVR206" s="1135"/>
      <c r="IVS206" s="1135"/>
      <c r="IVT206" s="1135"/>
      <c r="IVU206" s="1135"/>
      <c r="IVV206" s="1135"/>
      <c r="IVW206" s="1135"/>
      <c r="IVX206" s="1135"/>
      <c r="IVY206" s="1135"/>
      <c r="IVZ206" s="1135"/>
      <c r="IWA206" s="1135"/>
      <c r="IWB206" s="1135"/>
      <c r="IWC206" s="1135"/>
      <c r="IWD206" s="1135"/>
      <c r="IWE206" s="1135"/>
      <c r="IWF206" s="1135"/>
      <c r="IWG206" s="1135"/>
      <c r="IWH206" s="1135"/>
      <c r="IWI206" s="1135"/>
      <c r="IWJ206" s="1135"/>
      <c r="IWK206" s="1135"/>
      <c r="IWL206" s="1135"/>
      <c r="IWM206" s="1135"/>
      <c r="IWN206" s="1135"/>
      <c r="IWO206" s="1135"/>
      <c r="IWP206" s="1135"/>
      <c r="IWQ206" s="1135"/>
      <c r="IWR206" s="1135"/>
      <c r="IWS206" s="1135"/>
      <c r="IWT206" s="1135"/>
      <c r="IWU206" s="1135"/>
      <c r="IWV206" s="1135"/>
      <c r="IWW206" s="1135"/>
      <c r="IWX206" s="1135"/>
      <c r="IWY206" s="1135"/>
      <c r="IWZ206" s="1135"/>
      <c r="IXA206" s="1135"/>
      <c r="IXB206" s="1135"/>
      <c r="IXC206" s="1135"/>
      <c r="IXD206" s="1135"/>
      <c r="IXE206" s="1135"/>
      <c r="IXF206" s="1135"/>
      <c r="IXG206" s="1135"/>
      <c r="IXH206" s="1135"/>
      <c r="IXI206" s="1135"/>
      <c r="IXJ206" s="1135"/>
      <c r="IXK206" s="1135"/>
      <c r="IXL206" s="1135"/>
      <c r="IXM206" s="1135"/>
      <c r="IXN206" s="1135"/>
      <c r="IXO206" s="1135"/>
      <c r="IXP206" s="1135"/>
      <c r="IXQ206" s="1135"/>
      <c r="IXR206" s="1135"/>
      <c r="IXS206" s="1135"/>
      <c r="IXT206" s="1135"/>
      <c r="IXU206" s="1135"/>
      <c r="IXV206" s="1135"/>
      <c r="IXW206" s="1135"/>
      <c r="IXX206" s="1135"/>
      <c r="IXY206" s="1135"/>
      <c r="IXZ206" s="1135"/>
      <c r="IYA206" s="1135"/>
      <c r="IYB206" s="1135"/>
      <c r="IYC206" s="1135"/>
      <c r="IYD206" s="1135"/>
      <c r="IYE206" s="1135"/>
      <c r="IYF206" s="1135"/>
      <c r="IYG206" s="1135"/>
      <c r="IYH206" s="1135"/>
      <c r="IYI206" s="1135"/>
      <c r="IYJ206" s="1135"/>
      <c r="IYK206" s="1135"/>
      <c r="IYL206" s="1135"/>
      <c r="IYM206" s="1135"/>
      <c r="IYN206" s="1135"/>
      <c r="IYO206" s="1135"/>
      <c r="IYP206" s="1135"/>
      <c r="IYQ206" s="1135"/>
      <c r="IYR206" s="1135"/>
      <c r="IYS206" s="1135"/>
      <c r="IYT206" s="1135"/>
      <c r="IYU206" s="1135"/>
      <c r="IYV206" s="1135"/>
      <c r="IYW206" s="1135"/>
      <c r="IYX206" s="1135"/>
      <c r="IYY206" s="1135"/>
      <c r="IYZ206" s="1135"/>
      <c r="IZA206" s="1135"/>
      <c r="IZB206" s="1135"/>
      <c r="IZC206" s="1135"/>
      <c r="IZD206" s="1135"/>
      <c r="IZE206" s="1135"/>
      <c r="IZF206" s="1135"/>
      <c r="IZG206" s="1135"/>
      <c r="IZH206" s="1135"/>
      <c r="IZI206" s="1135"/>
      <c r="IZJ206" s="1135"/>
      <c r="IZK206" s="1135"/>
      <c r="IZL206" s="1135"/>
      <c r="IZM206" s="1135"/>
      <c r="IZN206" s="1135"/>
      <c r="IZO206" s="1135"/>
      <c r="IZP206" s="1135"/>
      <c r="IZQ206" s="1135"/>
      <c r="IZR206" s="1135"/>
      <c r="IZS206" s="1135"/>
      <c r="IZT206" s="1135"/>
      <c r="IZU206" s="1135"/>
      <c r="IZV206" s="1135"/>
      <c r="IZW206" s="1135"/>
      <c r="IZX206" s="1135"/>
      <c r="IZY206" s="1135"/>
      <c r="IZZ206" s="1135"/>
      <c r="JAA206" s="1135"/>
      <c r="JAB206" s="1135"/>
      <c r="JAC206" s="1135"/>
      <c r="JAD206" s="1135"/>
      <c r="JAE206" s="1135"/>
      <c r="JAF206" s="1135"/>
      <c r="JAG206" s="1135"/>
      <c r="JAH206" s="1135"/>
      <c r="JAI206" s="1135"/>
      <c r="JAJ206" s="1135"/>
      <c r="JAK206" s="1135"/>
      <c r="JAL206" s="1135"/>
      <c r="JAM206" s="1135"/>
      <c r="JAN206" s="1135"/>
      <c r="JAO206" s="1135"/>
      <c r="JAP206" s="1135"/>
      <c r="JAQ206" s="1135"/>
      <c r="JAR206" s="1135"/>
      <c r="JAS206" s="1135"/>
      <c r="JAT206" s="1135"/>
      <c r="JAU206" s="1135"/>
      <c r="JAV206" s="1135"/>
      <c r="JAW206" s="1135"/>
      <c r="JAX206" s="1135"/>
      <c r="JAY206" s="1135"/>
      <c r="JAZ206" s="1135"/>
      <c r="JBA206" s="1135"/>
      <c r="JBB206" s="1135"/>
      <c r="JBC206" s="1135"/>
      <c r="JBD206" s="1135"/>
      <c r="JBE206" s="1135"/>
      <c r="JBF206" s="1135"/>
      <c r="JBG206" s="1135"/>
      <c r="JBH206" s="1135"/>
      <c r="JBI206" s="1135"/>
      <c r="JBJ206" s="1135"/>
      <c r="JBK206" s="1135"/>
      <c r="JBL206" s="1135"/>
      <c r="JBM206" s="1135"/>
      <c r="JBN206" s="1135"/>
      <c r="JBO206" s="1135"/>
      <c r="JBP206" s="1135"/>
      <c r="JBQ206" s="1135"/>
      <c r="JBR206" s="1135"/>
      <c r="JBS206" s="1135"/>
      <c r="JBT206" s="1135"/>
      <c r="JBU206" s="1135"/>
      <c r="JBV206" s="1135"/>
      <c r="JBW206" s="1135"/>
      <c r="JBX206" s="1135"/>
      <c r="JBY206" s="1135"/>
      <c r="JBZ206" s="1135"/>
      <c r="JCA206" s="1135"/>
      <c r="JCB206" s="1135"/>
      <c r="JCC206" s="1135"/>
      <c r="JCD206" s="1135"/>
      <c r="JCE206" s="1135"/>
      <c r="JCF206" s="1135"/>
      <c r="JCG206" s="1135"/>
      <c r="JCH206" s="1135"/>
      <c r="JCI206" s="1135"/>
      <c r="JCJ206" s="1135"/>
      <c r="JCK206" s="1135"/>
      <c r="JCL206" s="1135"/>
      <c r="JCM206" s="1135"/>
      <c r="JCN206" s="1135"/>
      <c r="JCO206" s="1135"/>
      <c r="JCP206" s="1135"/>
      <c r="JCQ206" s="1135"/>
      <c r="JCR206" s="1135"/>
      <c r="JCS206" s="1135"/>
      <c r="JCT206" s="1135"/>
      <c r="JCU206" s="1135"/>
      <c r="JCV206" s="1135"/>
      <c r="JCW206" s="1135"/>
      <c r="JCX206" s="1135"/>
      <c r="JCY206" s="1135"/>
      <c r="JCZ206" s="1135"/>
      <c r="JDA206" s="1135"/>
      <c r="JDB206" s="1135"/>
      <c r="JDC206" s="1135"/>
      <c r="JDD206" s="1135"/>
      <c r="JDE206" s="1135"/>
      <c r="JDF206" s="1135"/>
      <c r="JDG206" s="1135"/>
      <c r="JDH206" s="1135"/>
      <c r="JDI206" s="1135"/>
      <c r="JDJ206" s="1135"/>
      <c r="JDK206" s="1135"/>
      <c r="JDL206" s="1135"/>
      <c r="JDM206" s="1135"/>
      <c r="JDN206" s="1135"/>
      <c r="JDO206" s="1135"/>
      <c r="JDP206" s="1135"/>
      <c r="JDQ206" s="1135"/>
      <c r="JDR206" s="1135"/>
      <c r="JDS206" s="1135"/>
      <c r="JDT206" s="1135"/>
      <c r="JDU206" s="1135"/>
      <c r="JDV206" s="1135"/>
      <c r="JDW206" s="1135"/>
      <c r="JDX206" s="1135"/>
      <c r="JDY206" s="1135"/>
      <c r="JDZ206" s="1135"/>
      <c r="JEA206" s="1135"/>
      <c r="JEB206" s="1135"/>
      <c r="JEC206" s="1135"/>
      <c r="JED206" s="1135"/>
      <c r="JEE206" s="1135"/>
      <c r="JEF206" s="1135"/>
      <c r="JEG206" s="1135"/>
      <c r="JEH206" s="1135"/>
      <c r="JEI206" s="1135"/>
      <c r="JEJ206" s="1135"/>
      <c r="JEK206" s="1135"/>
      <c r="JEL206" s="1135"/>
      <c r="JEM206" s="1135"/>
      <c r="JEN206" s="1135"/>
      <c r="JEO206" s="1135"/>
      <c r="JEP206" s="1135"/>
      <c r="JEQ206" s="1135"/>
      <c r="JER206" s="1135"/>
      <c r="JES206" s="1135"/>
      <c r="JET206" s="1135"/>
      <c r="JEU206" s="1135"/>
      <c r="JEV206" s="1135"/>
      <c r="JEW206" s="1135"/>
      <c r="JEX206" s="1135"/>
      <c r="JEY206" s="1135"/>
      <c r="JEZ206" s="1135"/>
      <c r="JFA206" s="1135"/>
      <c r="JFB206" s="1135"/>
      <c r="JFC206" s="1135"/>
      <c r="JFD206" s="1135"/>
      <c r="JFE206" s="1135"/>
      <c r="JFF206" s="1135"/>
      <c r="JFG206" s="1135"/>
      <c r="JFH206" s="1135"/>
      <c r="JFI206" s="1135"/>
      <c r="JFJ206" s="1135"/>
      <c r="JFK206" s="1135"/>
      <c r="JFL206" s="1135"/>
      <c r="JFM206" s="1135"/>
      <c r="JFN206" s="1135"/>
      <c r="JFO206" s="1135"/>
      <c r="JFP206" s="1135"/>
      <c r="JFQ206" s="1135"/>
      <c r="JFR206" s="1135"/>
      <c r="JFS206" s="1135"/>
      <c r="JFT206" s="1135"/>
      <c r="JFU206" s="1135"/>
      <c r="JFV206" s="1135"/>
      <c r="JFW206" s="1135"/>
      <c r="JFX206" s="1135"/>
      <c r="JFY206" s="1135"/>
      <c r="JFZ206" s="1135"/>
      <c r="JGA206" s="1135"/>
      <c r="JGB206" s="1135"/>
      <c r="JGC206" s="1135"/>
      <c r="JGD206" s="1135"/>
      <c r="JGE206" s="1135"/>
      <c r="JGF206" s="1135"/>
      <c r="JGG206" s="1135"/>
      <c r="JGH206" s="1135"/>
      <c r="JGI206" s="1135"/>
      <c r="JGJ206" s="1135"/>
      <c r="JGK206" s="1135"/>
      <c r="JGL206" s="1135"/>
      <c r="JGM206" s="1135"/>
      <c r="JGN206" s="1135"/>
      <c r="JGO206" s="1135"/>
      <c r="JGP206" s="1135"/>
      <c r="JGQ206" s="1135"/>
      <c r="JGR206" s="1135"/>
      <c r="JGS206" s="1135"/>
      <c r="JGT206" s="1135"/>
      <c r="JGU206" s="1135"/>
      <c r="JGV206" s="1135"/>
      <c r="JGW206" s="1135"/>
      <c r="JGX206" s="1135"/>
      <c r="JGY206" s="1135"/>
      <c r="JGZ206" s="1135"/>
      <c r="JHA206" s="1135"/>
      <c r="JHB206" s="1135"/>
      <c r="JHC206" s="1135"/>
      <c r="JHD206" s="1135"/>
      <c r="JHE206" s="1135"/>
      <c r="JHF206" s="1135"/>
      <c r="JHG206" s="1135"/>
      <c r="JHH206" s="1135"/>
      <c r="JHI206" s="1135"/>
      <c r="JHJ206" s="1135"/>
      <c r="JHK206" s="1135"/>
      <c r="JHL206" s="1135"/>
      <c r="JHM206" s="1135"/>
      <c r="JHN206" s="1135"/>
      <c r="JHO206" s="1135"/>
      <c r="JHP206" s="1135"/>
      <c r="JHQ206" s="1135"/>
      <c r="JHR206" s="1135"/>
      <c r="JHS206" s="1135"/>
      <c r="JHT206" s="1135"/>
      <c r="JHU206" s="1135"/>
      <c r="JHV206" s="1135"/>
      <c r="JHW206" s="1135"/>
      <c r="JHX206" s="1135"/>
      <c r="JHY206" s="1135"/>
      <c r="JHZ206" s="1135"/>
      <c r="JIA206" s="1135"/>
      <c r="JIB206" s="1135"/>
      <c r="JIC206" s="1135"/>
      <c r="JID206" s="1135"/>
      <c r="JIE206" s="1135"/>
      <c r="JIF206" s="1135"/>
      <c r="JIG206" s="1135"/>
      <c r="JIH206" s="1135"/>
      <c r="JII206" s="1135"/>
      <c r="JIJ206" s="1135"/>
      <c r="JIK206" s="1135"/>
      <c r="JIL206" s="1135"/>
      <c r="JIM206" s="1135"/>
      <c r="JIN206" s="1135"/>
      <c r="JIO206" s="1135"/>
      <c r="JIP206" s="1135"/>
      <c r="JIQ206" s="1135"/>
      <c r="JIR206" s="1135"/>
      <c r="JIS206" s="1135"/>
      <c r="JIT206" s="1135"/>
      <c r="JIU206" s="1135"/>
      <c r="JIV206" s="1135"/>
      <c r="JIW206" s="1135"/>
      <c r="JIX206" s="1135"/>
      <c r="JIY206" s="1135"/>
      <c r="JIZ206" s="1135"/>
      <c r="JJA206" s="1135"/>
      <c r="JJB206" s="1135"/>
      <c r="JJC206" s="1135"/>
      <c r="JJD206" s="1135"/>
      <c r="JJE206" s="1135"/>
      <c r="JJF206" s="1135"/>
      <c r="JJG206" s="1135"/>
      <c r="JJH206" s="1135"/>
      <c r="JJI206" s="1135"/>
      <c r="JJJ206" s="1135"/>
      <c r="JJK206" s="1135"/>
      <c r="JJL206" s="1135"/>
      <c r="JJM206" s="1135"/>
      <c r="JJN206" s="1135"/>
      <c r="JJO206" s="1135"/>
      <c r="JJP206" s="1135"/>
      <c r="JJQ206" s="1135"/>
      <c r="JJR206" s="1135"/>
      <c r="JJS206" s="1135"/>
      <c r="JJT206" s="1135"/>
      <c r="JJU206" s="1135"/>
      <c r="JJV206" s="1135"/>
      <c r="JJW206" s="1135"/>
      <c r="JJX206" s="1135"/>
      <c r="JJY206" s="1135"/>
      <c r="JJZ206" s="1135"/>
      <c r="JKA206" s="1135"/>
      <c r="JKB206" s="1135"/>
      <c r="JKC206" s="1135"/>
      <c r="JKD206" s="1135"/>
      <c r="JKE206" s="1135"/>
      <c r="JKF206" s="1135"/>
      <c r="JKG206" s="1135"/>
      <c r="JKH206" s="1135"/>
      <c r="JKI206" s="1135"/>
      <c r="JKJ206" s="1135"/>
      <c r="JKK206" s="1135"/>
      <c r="JKL206" s="1135"/>
      <c r="JKM206" s="1135"/>
      <c r="JKN206" s="1135"/>
      <c r="JKO206" s="1135"/>
      <c r="JKP206" s="1135"/>
      <c r="JKQ206" s="1135"/>
      <c r="JKR206" s="1135"/>
      <c r="JKS206" s="1135"/>
      <c r="JKT206" s="1135"/>
      <c r="JKU206" s="1135"/>
      <c r="JKV206" s="1135"/>
      <c r="JKW206" s="1135"/>
      <c r="JKX206" s="1135"/>
      <c r="JKY206" s="1135"/>
      <c r="JKZ206" s="1135"/>
      <c r="JLA206" s="1135"/>
      <c r="JLB206" s="1135"/>
      <c r="JLC206" s="1135"/>
      <c r="JLD206" s="1135"/>
      <c r="JLE206" s="1135"/>
      <c r="JLF206" s="1135"/>
      <c r="JLG206" s="1135"/>
      <c r="JLH206" s="1135"/>
      <c r="JLI206" s="1135"/>
      <c r="JLJ206" s="1135"/>
      <c r="JLK206" s="1135"/>
      <c r="JLL206" s="1135"/>
      <c r="JLM206" s="1135"/>
      <c r="JLN206" s="1135"/>
      <c r="JLO206" s="1135"/>
      <c r="JLP206" s="1135"/>
      <c r="JLQ206" s="1135"/>
      <c r="JLR206" s="1135"/>
      <c r="JLS206" s="1135"/>
      <c r="JLT206" s="1135"/>
      <c r="JLU206" s="1135"/>
      <c r="JLV206" s="1135"/>
      <c r="JLW206" s="1135"/>
      <c r="JLX206" s="1135"/>
      <c r="JLY206" s="1135"/>
      <c r="JLZ206" s="1135"/>
      <c r="JMA206" s="1135"/>
      <c r="JMB206" s="1135"/>
      <c r="JMC206" s="1135"/>
      <c r="JMD206" s="1135"/>
      <c r="JME206" s="1135"/>
      <c r="JMF206" s="1135"/>
      <c r="JMG206" s="1135"/>
      <c r="JMH206" s="1135"/>
      <c r="JMI206" s="1135"/>
      <c r="JMJ206" s="1135"/>
      <c r="JMK206" s="1135"/>
      <c r="JML206" s="1135"/>
      <c r="JMM206" s="1135"/>
      <c r="JMN206" s="1135"/>
      <c r="JMO206" s="1135"/>
      <c r="JMP206" s="1135"/>
      <c r="JMQ206" s="1135"/>
      <c r="JMR206" s="1135"/>
      <c r="JMS206" s="1135"/>
      <c r="JMT206" s="1135"/>
      <c r="JMU206" s="1135"/>
      <c r="JMV206" s="1135"/>
      <c r="JMW206" s="1135"/>
      <c r="JMX206" s="1135"/>
      <c r="JMY206" s="1135"/>
      <c r="JMZ206" s="1135"/>
      <c r="JNA206" s="1135"/>
      <c r="JNB206" s="1135"/>
      <c r="JNC206" s="1135"/>
      <c r="JND206" s="1135"/>
      <c r="JNE206" s="1135"/>
      <c r="JNF206" s="1135"/>
      <c r="JNG206" s="1135"/>
      <c r="JNH206" s="1135"/>
      <c r="JNI206" s="1135"/>
      <c r="JNJ206" s="1135"/>
      <c r="JNK206" s="1135"/>
      <c r="JNL206" s="1135"/>
      <c r="JNM206" s="1135"/>
      <c r="JNN206" s="1135"/>
      <c r="JNO206" s="1135"/>
      <c r="JNP206" s="1135"/>
      <c r="JNQ206" s="1135"/>
      <c r="JNR206" s="1135"/>
      <c r="JNS206" s="1135"/>
      <c r="JNT206" s="1135"/>
      <c r="JNU206" s="1135"/>
      <c r="JNV206" s="1135"/>
      <c r="JNW206" s="1135"/>
      <c r="JNX206" s="1135"/>
      <c r="JNY206" s="1135"/>
      <c r="JNZ206" s="1135"/>
      <c r="JOA206" s="1135"/>
      <c r="JOB206" s="1135"/>
      <c r="JOC206" s="1135"/>
      <c r="JOD206" s="1135"/>
      <c r="JOE206" s="1135"/>
      <c r="JOF206" s="1135"/>
      <c r="JOG206" s="1135"/>
      <c r="JOH206" s="1135"/>
      <c r="JOI206" s="1135"/>
      <c r="JOJ206" s="1135"/>
      <c r="JOK206" s="1135"/>
      <c r="JOL206" s="1135"/>
      <c r="JOM206" s="1135"/>
      <c r="JON206" s="1135"/>
      <c r="JOO206" s="1135"/>
      <c r="JOP206" s="1135"/>
      <c r="JOQ206" s="1135"/>
      <c r="JOR206" s="1135"/>
      <c r="JOS206" s="1135"/>
      <c r="JOT206" s="1135"/>
      <c r="JOU206" s="1135"/>
      <c r="JOV206" s="1135"/>
      <c r="JOW206" s="1135"/>
      <c r="JOX206" s="1135"/>
      <c r="JOY206" s="1135"/>
      <c r="JOZ206" s="1135"/>
      <c r="JPA206" s="1135"/>
      <c r="JPB206" s="1135"/>
      <c r="JPC206" s="1135"/>
      <c r="JPD206" s="1135"/>
      <c r="JPE206" s="1135"/>
      <c r="JPF206" s="1135"/>
      <c r="JPG206" s="1135"/>
      <c r="JPH206" s="1135"/>
      <c r="JPI206" s="1135"/>
      <c r="JPJ206" s="1135"/>
      <c r="JPK206" s="1135"/>
      <c r="JPL206" s="1135"/>
      <c r="JPM206" s="1135"/>
      <c r="JPN206" s="1135"/>
      <c r="JPO206" s="1135"/>
      <c r="JPP206" s="1135"/>
      <c r="JPQ206" s="1135"/>
      <c r="JPR206" s="1135"/>
      <c r="JPS206" s="1135"/>
      <c r="JPT206" s="1135"/>
      <c r="JPU206" s="1135"/>
      <c r="JPV206" s="1135"/>
      <c r="JPW206" s="1135"/>
      <c r="JPX206" s="1135"/>
      <c r="JPY206" s="1135"/>
      <c r="JPZ206" s="1135"/>
      <c r="JQA206" s="1135"/>
      <c r="JQB206" s="1135"/>
      <c r="JQC206" s="1135"/>
      <c r="JQD206" s="1135"/>
      <c r="JQE206" s="1135"/>
      <c r="JQF206" s="1135"/>
      <c r="JQG206" s="1135"/>
      <c r="JQH206" s="1135"/>
      <c r="JQI206" s="1135"/>
      <c r="JQJ206" s="1135"/>
      <c r="JQK206" s="1135"/>
      <c r="JQL206" s="1135"/>
      <c r="JQM206" s="1135"/>
      <c r="JQN206" s="1135"/>
      <c r="JQO206" s="1135"/>
      <c r="JQP206" s="1135"/>
      <c r="JQQ206" s="1135"/>
      <c r="JQR206" s="1135"/>
      <c r="JQS206" s="1135"/>
      <c r="JQT206" s="1135"/>
      <c r="JQU206" s="1135"/>
      <c r="JQV206" s="1135"/>
      <c r="JQW206" s="1135"/>
      <c r="JQX206" s="1135"/>
      <c r="JQY206" s="1135"/>
      <c r="JQZ206" s="1135"/>
      <c r="JRA206" s="1135"/>
      <c r="JRB206" s="1135"/>
      <c r="JRC206" s="1135"/>
      <c r="JRD206" s="1135"/>
      <c r="JRE206" s="1135"/>
      <c r="JRF206" s="1135"/>
      <c r="JRG206" s="1135"/>
      <c r="JRH206" s="1135"/>
      <c r="JRI206" s="1135"/>
      <c r="JRJ206" s="1135"/>
      <c r="JRK206" s="1135"/>
      <c r="JRL206" s="1135"/>
      <c r="JRM206" s="1135"/>
      <c r="JRN206" s="1135"/>
      <c r="JRO206" s="1135"/>
      <c r="JRP206" s="1135"/>
      <c r="JRQ206" s="1135"/>
      <c r="JRR206" s="1135"/>
      <c r="JRS206" s="1135"/>
      <c r="JRT206" s="1135"/>
      <c r="JRU206" s="1135"/>
      <c r="JRV206" s="1135"/>
      <c r="JRW206" s="1135"/>
      <c r="JRX206" s="1135"/>
      <c r="JRY206" s="1135"/>
      <c r="JRZ206" s="1135"/>
      <c r="JSA206" s="1135"/>
      <c r="JSB206" s="1135"/>
      <c r="JSC206" s="1135"/>
      <c r="JSD206" s="1135"/>
      <c r="JSE206" s="1135"/>
      <c r="JSF206" s="1135"/>
      <c r="JSG206" s="1135"/>
      <c r="JSH206" s="1135"/>
      <c r="JSI206" s="1135"/>
      <c r="JSJ206" s="1135"/>
      <c r="JSK206" s="1135"/>
      <c r="JSL206" s="1135"/>
      <c r="JSM206" s="1135"/>
      <c r="JSN206" s="1135"/>
      <c r="JSO206" s="1135"/>
      <c r="JSP206" s="1135"/>
      <c r="JSQ206" s="1135"/>
      <c r="JSR206" s="1135"/>
      <c r="JSS206" s="1135"/>
      <c r="JST206" s="1135"/>
      <c r="JSU206" s="1135"/>
      <c r="JSV206" s="1135"/>
      <c r="JSW206" s="1135"/>
      <c r="JSX206" s="1135"/>
      <c r="JSY206" s="1135"/>
      <c r="JSZ206" s="1135"/>
      <c r="JTA206" s="1135"/>
      <c r="JTB206" s="1135"/>
      <c r="JTC206" s="1135"/>
      <c r="JTD206" s="1135"/>
      <c r="JTE206" s="1135"/>
      <c r="JTF206" s="1135"/>
      <c r="JTG206" s="1135"/>
      <c r="JTH206" s="1135"/>
      <c r="JTI206" s="1135"/>
      <c r="JTJ206" s="1135"/>
      <c r="JTK206" s="1135"/>
      <c r="JTL206" s="1135"/>
      <c r="JTM206" s="1135"/>
      <c r="JTN206" s="1135"/>
      <c r="JTO206" s="1135"/>
      <c r="JTP206" s="1135"/>
      <c r="JTQ206" s="1135"/>
      <c r="JTR206" s="1135"/>
      <c r="JTS206" s="1135"/>
      <c r="JTT206" s="1135"/>
      <c r="JTU206" s="1135"/>
      <c r="JTV206" s="1135"/>
      <c r="JTW206" s="1135"/>
      <c r="JTX206" s="1135"/>
      <c r="JTY206" s="1135"/>
      <c r="JTZ206" s="1135"/>
      <c r="JUA206" s="1135"/>
      <c r="JUB206" s="1135"/>
      <c r="JUC206" s="1135"/>
      <c r="JUD206" s="1135"/>
      <c r="JUE206" s="1135"/>
      <c r="JUF206" s="1135"/>
      <c r="JUG206" s="1135"/>
      <c r="JUH206" s="1135"/>
      <c r="JUI206" s="1135"/>
      <c r="JUJ206" s="1135"/>
      <c r="JUK206" s="1135"/>
      <c r="JUL206" s="1135"/>
      <c r="JUM206" s="1135"/>
      <c r="JUN206" s="1135"/>
      <c r="JUO206" s="1135"/>
      <c r="JUP206" s="1135"/>
      <c r="JUQ206" s="1135"/>
      <c r="JUR206" s="1135"/>
      <c r="JUS206" s="1135"/>
      <c r="JUT206" s="1135"/>
      <c r="JUU206" s="1135"/>
      <c r="JUV206" s="1135"/>
      <c r="JUW206" s="1135"/>
      <c r="JUX206" s="1135"/>
      <c r="JUY206" s="1135"/>
      <c r="JUZ206" s="1135"/>
      <c r="JVA206" s="1135"/>
      <c r="JVB206" s="1135"/>
      <c r="JVC206" s="1135"/>
      <c r="JVD206" s="1135"/>
      <c r="JVE206" s="1135"/>
      <c r="JVF206" s="1135"/>
      <c r="JVG206" s="1135"/>
      <c r="JVH206" s="1135"/>
      <c r="JVI206" s="1135"/>
      <c r="JVJ206" s="1135"/>
      <c r="JVK206" s="1135"/>
      <c r="JVL206" s="1135"/>
      <c r="JVM206" s="1135"/>
      <c r="JVN206" s="1135"/>
      <c r="JVO206" s="1135"/>
      <c r="JVP206" s="1135"/>
      <c r="JVQ206" s="1135"/>
      <c r="JVR206" s="1135"/>
      <c r="JVS206" s="1135"/>
      <c r="JVT206" s="1135"/>
      <c r="JVU206" s="1135"/>
      <c r="JVV206" s="1135"/>
      <c r="JVW206" s="1135"/>
      <c r="JVX206" s="1135"/>
      <c r="JVY206" s="1135"/>
      <c r="JVZ206" s="1135"/>
      <c r="JWA206" s="1135"/>
      <c r="JWB206" s="1135"/>
      <c r="JWC206" s="1135"/>
      <c r="JWD206" s="1135"/>
      <c r="JWE206" s="1135"/>
      <c r="JWF206" s="1135"/>
      <c r="JWG206" s="1135"/>
      <c r="JWH206" s="1135"/>
      <c r="JWI206" s="1135"/>
      <c r="JWJ206" s="1135"/>
      <c r="JWK206" s="1135"/>
      <c r="JWL206" s="1135"/>
      <c r="JWM206" s="1135"/>
      <c r="JWN206" s="1135"/>
      <c r="JWO206" s="1135"/>
      <c r="JWP206" s="1135"/>
      <c r="JWQ206" s="1135"/>
      <c r="JWR206" s="1135"/>
      <c r="JWS206" s="1135"/>
      <c r="JWT206" s="1135"/>
      <c r="JWU206" s="1135"/>
      <c r="JWV206" s="1135"/>
      <c r="JWW206" s="1135"/>
      <c r="JWX206" s="1135"/>
      <c r="JWY206" s="1135"/>
      <c r="JWZ206" s="1135"/>
      <c r="JXA206" s="1135"/>
      <c r="JXB206" s="1135"/>
      <c r="JXC206" s="1135"/>
      <c r="JXD206" s="1135"/>
      <c r="JXE206" s="1135"/>
      <c r="JXF206" s="1135"/>
      <c r="JXG206" s="1135"/>
      <c r="JXH206" s="1135"/>
      <c r="JXI206" s="1135"/>
      <c r="JXJ206" s="1135"/>
      <c r="JXK206" s="1135"/>
      <c r="JXL206" s="1135"/>
      <c r="JXM206" s="1135"/>
      <c r="JXN206" s="1135"/>
      <c r="JXO206" s="1135"/>
      <c r="JXP206" s="1135"/>
      <c r="JXQ206" s="1135"/>
      <c r="JXR206" s="1135"/>
      <c r="JXS206" s="1135"/>
      <c r="JXT206" s="1135"/>
      <c r="JXU206" s="1135"/>
      <c r="JXV206" s="1135"/>
      <c r="JXW206" s="1135"/>
      <c r="JXX206" s="1135"/>
      <c r="JXY206" s="1135"/>
      <c r="JXZ206" s="1135"/>
      <c r="JYA206" s="1135"/>
      <c r="JYB206" s="1135"/>
      <c r="JYC206" s="1135"/>
      <c r="JYD206" s="1135"/>
      <c r="JYE206" s="1135"/>
      <c r="JYF206" s="1135"/>
      <c r="JYG206" s="1135"/>
      <c r="JYH206" s="1135"/>
      <c r="JYI206" s="1135"/>
      <c r="JYJ206" s="1135"/>
      <c r="JYK206" s="1135"/>
      <c r="JYL206" s="1135"/>
      <c r="JYM206" s="1135"/>
      <c r="JYN206" s="1135"/>
      <c r="JYO206" s="1135"/>
      <c r="JYP206" s="1135"/>
      <c r="JYQ206" s="1135"/>
      <c r="JYR206" s="1135"/>
      <c r="JYS206" s="1135"/>
      <c r="JYT206" s="1135"/>
      <c r="JYU206" s="1135"/>
      <c r="JYV206" s="1135"/>
      <c r="JYW206" s="1135"/>
      <c r="JYX206" s="1135"/>
      <c r="JYY206" s="1135"/>
      <c r="JYZ206" s="1135"/>
      <c r="JZA206" s="1135"/>
      <c r="JZB206" s="1135"/>
      <c r="JZC206" s="1135"/>
      <c r="JZD206" s="1135"/>
      <c r="JZE206" s="1135"/>
      <c r="JZF206" s="1135"/>
      <c r="JZG206" s="1135"/>
      <c r="JZH206" s="1135"/>
      <c r="JZI206" s="1135"/>
      <c r="JZJ206" s="1135"/>
      <c r="JZK206" s="1135"/>
      <c r="JZL206" s="1135"/>
      <c r="JZM206" s="1135"/>
      <c r="JZN206" s="1135"/>
      <c r="JZO206" s="1135"/>
      <c r="JZP206" s="1135"/>
      <c r="JZQ206" s="1135"/>
      <c r="JZR206" s="1135"/>
      <c r="JZS206" s="1135"/>
      <c r="JZT206" s="1135"/>
      <c r="JZU206" s="1135"/>
      <c r="JZV206" s="1135"/>
      <c r="JZW206" s="1135"/>
      <c r="JZX206" s="1135"/>
      <c r="JZY206" s="1135"/>
      <c r="JZZ206" s="1135"/>
      <c r="KAA206" s="1135"/>
      <c r="KAB206" s="1135"/>
      <c r="KAC206" s="1135"/>
      <c r="KAD206" s="1135"/>
      <c r="KAE206" s="1135"/>
      <c r="KAF206" s="1135"/>
      <c r="KAG206" s="1135"/>
      <c r="KAH206" s="1135"/>
      <c r="KAI206" s="1135"/>
      <c r="KAJ206" s="1135"/>
      <c r="KAK206" s="1135"/>
      <c r="KAL206" s="1135"/>
      <c r="KAM206" s="1135"/>
      <c r="KAN206" s="1135"/>
      <c r="KAO206" s="1135"/>
      <c r="KAP206" s="1135"/>
      <c r="KAQ206" s="1135"/>
      <c r="KAR206" s="1135"/>
      <c r="KAS206" s="1135"/>
      <c r="KAT206" s="1135"/>
      <c r="KAU206" s="1135"/>
      <c r="KAV206" s="1135"/>
      <c r="KAW206" s="1135"/>
      <c r="KAX206" s="1135"/>
      <c r="KAY206" s="1135"/>
      <c r="KAZ206" s="1135"/>
      <c r="KBA206" s="1135"/>
      <c r="KBB206" s="1135"/>
      <c r="KBC206" s="1135"/>
      <c r="KBD206" s="1135"/>
      <c r="KBE206" s="1135"/>
      <c r="KBF206" s="1135"/>
      <c r="KBG206" s="1135"/>
      <c r="KBH206" s="1135"/>
      <c r="KBI206" s="1135"/>
      <c r="KBJ206" s="1135"/>
      <c r="KBK206" s="1135"/>
      <c r="KBL206" s="1135"/>
      <c r="KBM206" s="1135"/>
      <c r="KBN206" s="1135"/>
      <c r="KBO206" s="1135"/>
      <c r="KBP206" s="1135"/>
      <c r="KBQ206" s="1135"/>
      <c r="KBR206" s="1135"/>
      <c r="KBS206" s="1135"/>
      <c r="KBT206" s="1135"/>
      <c r="KBU206" s="1135"/>
      <c r="KBV206" s="1135"/>
      <c r="KBW206" s="1135"/>
      <c r="KBX206" s="1135"/>
      <c r="KBY206" s="1135"/>
      <c r="KBZ206" s="1135"/>
      <c r="KCA206" s="1135"/>
      <c r="KCB206" s="1135"/>
      <c r="KCC206" s="1135"/>
      <c r="KCD206" s="1135"/>
      <c r="KCE206" s="1135"/>
      <c r="KCF206" s="1135"/>
      <c r="KCG206" s="1135"/>
      <c r="KCH206" s="1135"/>
      <c r="KCI206" s="1135"/>
      <c r="KCJ206" s="1135"/>
      <c r="KCK206" s="1135"/>
      <c r="KCL206" s="1135"/>
      <c r="KCM206" s="1135"/>
      <c r="KCN206" s="1135"/>
      <c r="KCO206" s="1135"/>
      <c r="KCP206" s="1135"/>
      <c r="KCQ206" s="1135"/>
      <c r="KCR206" s="1135"/>
      <c r="KCS206" s="1135"/>
      <c r="KCT206" s="1135"/>
      <c r="KCU206" s="1135"/>
      <c r="KCV206" s="1135"/>
      <c r="KCW206" s="1135"/>
      <c r="KCX206" s="1135"/>
      <c r="KCY206" s="1135"/>
      <c r="KCZ206" s="1135"/>
      <c r="KDA206" s="1135"/>
      <c r="KDB206" s="1135"/>
      <c r="KDC206" s="1135"/>
      <c r="KDD206" s="1135"/>
      <c r="KDE206" s="1135"/>
      <c r="KDF206" s="1135"/>
      <c r="KDG206" s="1135"/>
      <c r="KDH206" s="1135"/>
      <c r="KDI206" s="1135"/>
      <c r="KDJ206" s="1135"/>
      <c r="KDK206" s="1135"/>
      <c r="KDL206" s="1135"/>
      <c r="KDM206" s="1135"/>
      <c r="KDN206" s="1135"/>
      <c r="KDO206" s="1135"/>
      <c r="KDP206" s="1135"/>
      <c r="KDQ206" s="1135"/>
      <c r="KDR206" s="1135"/>
      <c r="KDS206" s="1135"/>
      <c r="KDT206" s="1135"/>
      <c r="KDU206" s="1135"/>
      <c r="KDV206" s="1135"/>
      <c r="KDW206" s="1135"/>
      <c r="KDX206" s="1135"/>
      <c r="KDY206" s="1135"/>
      <c r="KDZ206" s="1135"/>
      <c r="KEA206" s="1135"/>
      <c r="KEB206" s="1135"/>
      <c r="KEC206" s="1135"/>
      <c r="KED206" s="1135"/>
      <c r="KEE206" s="1135"/>
      <c r="KEF206" s="1135"/>
      <c r="KEG206" s="1135"/>
      <c r="KEH206" s="1135"/>
      <c r="KEI206" s="1135"/>
      <c r="KEJ206" s="1135"/>
      <c r="KEK206" s="1135"/>
      <c r="KEL206" s="1135"/>
      <c r="KEM206" s="1135"/>
      <c r="KEN206" s="1135"/>
      <c r="KEO206" s="1135"/>
      <c r="KEP206" s="1135"/>
      <c r="KEQ206" s="1135"/>
      <c r="KER206" s="1135"/>
      <c r="KES206" s="1135"/>
      <c r="KET206" s="1135"/>
      <c r="KEU206" s="1135"/>
      <c r="KEV206" s="1135"/>
      <c r="KEW206" s="1135"/>
      <c r="KEX206" s="1135"/>
      <c r="KEY206" s="1135"/>
      <c r="KEZ206" s="1135"/>
      <c r="KFA206" s="1135"/>
      <c r="KFB206" s="1135"/>
      <c r="KFC206" s="1135"/>
      <c r="KFD206" s="1135"/>
      <c r="KFE206" s="1135"/>
      <c r="KFF206" s="1135"/>
      <c r="KFG206" s="1135"/>
      <c r="KFH206" s="1135"/>
      <c r="KFI206" s="1135"/>
      <c r="KFJ206" s="1135"/>
      <c r="KFK206" s="1135"/>
      <c r="KFL206" s="1135"/>
      <c r="KFM206" s="1135"/>
      <c r="KFN206" s="1135"/>
      <c r="KFO206" s="1135"/>
      <c r="KFP206" s="1135"/>
      <c r="KFQ206" s="1135"/>
      <c r="KFR206" s="1135"/>
      <c r="KFS206" s="1135"/>
      <c r="KFT206" s="1135"/>
      <c r="KFU206" s="1135"/>
      <c r="KFV206" s="1135"/>
      <c r="KFW206" s="1135"/>
      <c r="KFX206" s="1135"/>
      <c r="KFY206" s="1135"/>
      <c r="KFZ206" s="1135"/>
      <c r="KGA206" s="1135"/>
      <c r="KGB206" s="1135"/>
      <c r="KGC206" s="1135"/>
      <c r="KGD206" s="1135"/>
      <c r="KGE206" s="1135"/>
      <c r="KGF206" s="1135"/>
      <c r="KGG206" s="1135"/>
      <c r="KGH206" s="1135"/>
      <c r="KGI206" s="1135"/>
      <c r="KGJ206" s="1135"/>
      <c r="KGK206" s="1135"/>
      <c r="KGL206" s="1135"/>
      <c r="KGM206" s="1135"/>
      <c r="KGN206" s="1135"/>
      <c r="KGO206" s="1135"/>
      <c r="KGP206" s="1135"/>
      <c r="KGQ206" s="1135"/>
      <c r="KGR206" s="1135"/>
      <c r="KGS206" s="1135"/>
      <c r="KGT206" s="1135"/>
      <c r="KGU206" s="1135"/>
      <c r="KGV206" s="1135"/>
      <c r="KGW206" s="1135"/>
      <c r="KGX206" s="1135"/>
      <c r="KGY206" s="1135"/>
      <c r="KGZ206" s="1135"/>
      <c r="KHA206" s="1135"/>
      <c r="KHB206" s="1135"/>
      <c r="KHC206" s="1135"/>
      <c r="KHD206" s="1135"/>
      <c r="KHE206" s="1135"/>
      <c r="KHF206" s="1135"/>
      <c r="KHG206" s="1135"/>
      <c r="KHH206" s="1135"/>
      <c r="KHI206" s="1135"/>
      <c r="KHJ206" s="1135"/>
      <c r="KHK206" s="1135"/>
      <c r="KHL206" s="1135"/>
      <c r="KHM206" s="1135"/>
      <c r="KHN206" s="1135"/>
      <c r="KHO206" s="1135"/>
      <c r="KHP206" s="1135"/>
      <c r="KHQ206" s="1135"/>
      <c r="KHR206" s="1135"/>
      <c r="KHS206" s="1135"/>
      <c r="KHT206" s="1135"/>
      <c r="KHU206" s="1135"/>
      <c r="KHV206" s="1135"/>
      <c r="KHW206" s="1135"/>
      <c r="KHX206" s="1135"/>
      <c r="KHY206" s="1135"/>
      <c r="KHZ206" s="1135"/>
      <c r="KIA206" s="1135"/>
      <c r="KIB206" s="1135"/>
      <c r="KIC206" s="1135"/>
      <c r="KID206" s="1135"/>
      <c r="KIE206" s="1135"/>
      <c r="KIF206" s="1135"/>
      <c r="KIG206" s="1135"/>
      <c r="KIH206" s="1135"/>
      <c r="KII206" s="1135"/>
      <c r="KIJ206" s="1135"/>
      <c r="KIK206" s="1135"/>
      <c r="KIL206" s="1135"/>
      <c r="KIM206" s="1135"/>
      <c r="KIN206" s="1135"/>
      <c r="KIO206" s="1135"/>
      <c r="KIP206" s="1135"/>
      <c r="KIQ206" s="1135"/>
      <c r="KIR206" s="1135"/>
      <c r="KIS206" s="1135"/>
      <c r="KIT206" s="1135"/>
      <c r="KIU206" s="1135"/>
      <c r="KIV206" s="1135"/>
      <c r="KIW206" s="1135"/>
      <c r="KIX206" s="1135"/>
      <c r="KIY206" s="1135"/>
      <c r="KIZ206" s="1135"/>
      <c r="KJA206" s="1135"/>
      <c r="KJB206" s="1135"/>
      <c r="KJC206" s="1135"/>
      <c r="KJD206" s="1135"/>
      <c r="KJE206" s="1135"/>
      <c r="KJF206" s="1135"/>
      <c r="KJG206" s="1135"/>
      <c r="KJH206" s="1135"/>
      <c r="KJI206" s="1135"/>
      <c r="KJJ206" s="1135"/>
      <c r="KJK206" s="1135"/>
      <c r="KJL206" s="1135"/>
      <c r="KJM206" s="1135"/>
      <c r="KJN206" s="1135"/>
      <c r="KJO206" s="1135"/>
      <c r="KJP206" s="1135"/>
      <c r="KJQ206" s="1135"/>
      <c r="KJR206" s="1135"/>
      <c r="KJS206" s="1135"/>
      <c r="KJT206" s="1135"/>
      <c r="KJU206" s="1135"/>
      <c r="KJV206" s="1135"/>
      <c r="KJW206" s="1135"/>
      <c r="KJX206" s="1135"/>
      <c r="KJY206" s="1135"/>
      <c r="KJZ206" s="1135"/>
      <c r="KKA206" s="1135"/>
      <c r="KKB206" s="1135"/>
      <c r="KKC206" s="1135"/>
      <c r="KKD206" s="1135"/>
      <c r="KKE206" s="1135"/>
      <c r="KKF206" s="1135"/>
      <c r="KKG206" s="1135"/>
      <c r="KKH206" s="1135"/>
      <c r="KKI206" s="1135"/>
      <c r="KKJ206" s="1135"/>
      <c r="KKK206" s="1135"/>
      <c r="KKL206" s="1135"/>
      <c r="KKM206" s="1135"/>
      <c r="KKN206" s="1135"/>
      <c r="KKO206" s="1135"/>
      <c r="KKP206" s="1135"/>
      <c r="KKQ206" s="1135"/>
      <c r="KKR206" s="1135"/>
      <c r="KKS206" s="1135"/>
      <c r="KKT206" s="1135"/>
      <c r="KKU206" s="1135"/>
      <c r="KKV206" s="1135"/>
      <c r="KKW206" s="1135"/>
      <c r="KKX206" s="1135"/>
      <c r="KKY206" s="1135"/>
      <c r="KKZ206" s="1135"/>
      <c r="KLA206" s="1135"/>
      <c r="KLB206" s="1135"/>
      <c r="KLC206" s="1135"/>
      <c r="KLD206" s="1135"/>
      <c r="KLE206" s="1135"/>
      <c r="KLF206" s="1135"/>
      <c r="KLG206" s="1135"/>
      <c r="KLH206" s="1135"/>
      <c r="KLI206" s="1135"/>
      <c r="KLJ206" s="1135"/>
      <c r="KLK206" s="1135"/>
      <c r="KLL206" s="1135"/>
      <c r="KLM206" s="1135"/>
      <c r="KLN206" s="1135"/>
      <c r="KLO206" s="1135"/>
      <c r="KLP206" s="1135"/>
      <c r="KLQ206" s="1135"/>
      <c r="KLR206" s="1135"/>
      <c r="KLS206" s="1135"/>
      <c r="KLT206" s="1135"/>
      <c r="KLU206" s="1135"/>
      <c r="KLV206" s="1135"/>
      <c r="KLW206" s="1135"/>
      <c r="KLX206" s="1135"/>
      <c r="KLY206" s="1135"/>
      <c r="KLZ206" s="1135"/>
      <c r="KMA206" s="1135"/>
      <c r="KMB206" s="1135"/>
      <c r="KMC206" s="1135"/>
      <c r="KMD206" s="1135"/>
      <c r="KME206" s="1135"/>
      <c r="KMF206" s="1135"/>
      <c r="KMG206" s="1135"/>
      <c r="KMH206" s="1135"/>
      <c r="KMI206" s="1135"/>
      <c r="KMJ206" s="1135"/>
      <c r="KMK206" s="1135"/>
      <c r="KML206" s="1135"/>
      <c r="KMM206" s="1135"/>
      <c r="KMN206" s="1135"/>
      <c r="KMO206" s="1135"/>
      <c r="KMP206" s="1135"/>
      <c r="KMQ206" s="1135"/>
      <c r="KMR206" s="1135"/>
      <c r="KMS206" s="1135"/>
      <c r="KMT206" s="1135"/>
      <c r="KMU206" s="1135"/>
      <c r="KMV206" s="1135"/>
      <c r="KMW206" s="1135"/>
      <c r="KMX206" s="1135"/>
      <c r="KMY206" s="1135"/>
      <c r="KMZ206" s="1135"/>
      <c r="KNA206" s="1135"/>
      <c r="KNB206" s="1135"/>
      <c r="KNC206" s="1135"/>
      <c r="KND206" s="1135"/>
      <c r="KNE206" s="1135"/>
      <c r="KNF206" s="1135"/>
      <c r="KNG206" s="1135"/>
      <c r="KNH206" s="1135"/>
      <c r="KNI206" s="1135"/>
      <c r="KNJ206" s="1135"/>
      <c r="KNK206" s="1135"/>
      <c r="KNL206" s="1135"/>
      <c r="KNM206" s="1135"/>
      <c r="KNN206" s="1135"/>
      <c r="KNO206" s="1135"/>
      <c r="KNP206" s="1135"/>
      <c r="KNQ206" s="1135"/>
      <c r="KNR206" s="1135"/>
      <c r="KNS206" s="1135"/>
      <c r="KNT206" s="1135"/>
      <c r="KNU206" s="1135"/>
      <c r="KNV206" s="1135"/>
      <c r="KNW206" s="1135"/>
      <c r="KNX206" s="1135"/>
      <c r="KNY206" s="1135"/>
      <c r="KNZ206" s="1135"/>
      <c r="KOA206" s="1135"/>
      <c r="KOB206" s="1135"/>
      <c r="KOC206" s="1135"/>
      <c r="KOD206" s="1135"/>
      <c r="KOE206" s="1135"/>
      <c r="KOF206" s="1135"/>
      <c r="KOG206" s="1135"/>
      <c r="KOH206" s="1135"/>
      <c r="KOI206" s="1135"/>
      <c r="KOJ206" s="1135"/>
      <c r="KOK206" s="1135"/>
      <c r="KOL206" s="1135"/>
      <c r="KOM206" s="1135"/>
      <c r="KON206" s="1135"/>
      <c r="KOO206" s="1135"/>
      <c r="KOP206" s="1135"/>
      <c r="KOQ206" s="1135"/>
      <c r="KOR206" s="1135"/>
      <c r="KOS206" s="1135"/>
      <c r="KOT206" s="1135"/>
      <c r="KOU206" s="1135"/>
      <c r="KOV206" s="1135"/>
      <c r="KOW206" s="1135"/>
      <c r="KOX206" s="1135"/>
      <c r="KOY206" s="1135"/>
      <c r="KOZ206" s="1135"/>
      <c r="KPA206" s="1135"/>
      <c r="KPB206" s="1135"/>
      <c r="KPC206" s="1135"/>
      <c r="KPD206" s="1135"/>
      <c r="KPE206" s="1135"/>
      <c r="KPF206" s="1135"/>
      <c r="KPG206" s="1135"/>
      <c r="KPH206" s="1135"/>
      <c r="KPI206" s="1135"/>
      <c r="KPJ206" s="1135"/>
      <c r="KPK206" s="1135"/>
      <c r="KPL206" s="1135"/>
      <c r="KPM206" s="1135"/>
      <c r="KPN206" s="1135"/>
      <c r="KPO206" s="1135"/>
      <c r="KPP206" s="1135"/>
      <c r="KPQ206" s="1135"/>
      <c r="KPR206" s="1135"/>
      <c r="KPS206" s="1135"/>
      <c r="KPT206" s="1135"/>
      <c r="KPU206" s="1135"/>
      <c r="KPV206" s="1135"/>
      <c r="KPW206" s="1135"/>
      <c r="KPX206" s="1135"/>
      <c r="KPY206" s="1135"/>
      <c r="KPZ206" s="1135"/>
      <c r="KQA206" s="1135"/>
      <c r="KQB206" s="1135"/>
      <c r="KQC206" s="1135"/>
      <c r="KQD206" s="1135"/>
      <c r="KQE206" s="1135"/>
      <c r="KQF206" s="1135"/>
      <c r="KQG206" s="1135"/>
      <c r="KQH206" s="1135"/>
      <c r="KQI206" s="1135"/>
      <c r="KQJ206" s="1135"/>
      <c r="KQK206" s="1135"/>
      <c r="KQL206" s="1135"/>
      <c r="KQM206" s="1135"/>
      <c r="KQN206" s="1135"/>
      <c r="KQO206" s="1135"/>
      <c r="KQP206" s="1135"/>
      <c r="KQQ206" s="1135"/>
      <c r="KQR206" s="1135"/>
      <c r="KQS206" s="1135"/>
      <c r="KQT206" s="1135"/>
      <c r="KQU206" s="1135"/>
      <c r="KQV206" s="1135"/>
      <c r="KQW206" s="1135"/>
      <c r="KQX206" s="1135"/>
      <c r="KQY206" s="1135"/>
      <c r="KQZ206" s="1135"/>
      <c r="KRA206" s="1135"/>
      <c r="KRB206" s="1135"/>
      <c r="KRC206" s="1135"/>
      <c r="KRD206" s="1135"/>
      <c r="KRE206" s="1135"/>
      <c r="KRF206" s="1135"/>
      <c r="KRG206" s="1135"/>
      <c r="KRH206" s="1135"/>
      <c r="KRI206" s="1135"/>
      <c r="KRJ206" s="1135"/>
      <c r="KRK206" s="1135"/>
      <c r="KRL206" s="1135"/>
      <c r="KRM206" s="1135"/>
      <c r="KRN206" s="1135"/>
      <c r="KRO206" s="1135"/>
      <c r="KRP206" s="1135"/>
      <c r="KRQ206" s="1135"/>
      <c r="KRR206" s="1135"/>
      <c r="KRS206" s="1135"/>
      <c r="KRT206" s="1135"/>
      <c r="KRU206" s="1135"/>
      <c r="KRV206" s="1135"/>
      <c r="KRW206" s="1135"/>
      <c r="KRX206" s="1135"/>
      <c r="KRY206" s="1135"/>
      <c r="KRZ206" s="1135"/>
      <c r="KSA206" s="1135"/>
      <c r="KSB206" s="1135"/>
      <c r="KSC206" s="1135"/>
      <c r="KSD206" s="1135"/>
      <c r="KSE206" s="1135"/>
      <c r="KSF206" s="1135"/>
      <c r="KSG206" s="1135"/>
      <c r="KSH206" s="1135"/>
      <c r="KSI206" s="1135"/>
      <c r="KSJ206" s="1135"/>
      <c r="KSK206" s="1135"/>
      <c r="KSL206" s="1135"/>
      <c r="KSM206" s="1135"/>
      <c r="KSN206" s="1135"/>
      <c r="KSO206" s="1135"/>
      <c r="KSP206" s="1135"/>
      <c r="KSQ206" s="1135"/>
      <c r="KSR206" s="1135"/>
      <c r="KSS206" s="1135"/>
      <c r="KST206" s="1135"/>
      <c r="KSU206" s="1135"/>
      <c r="KSV206" s="1135"/>
      <c r="KSW206" s="1135"/>
      <c r="KSX206" s="1135"/>
      <c r="KSY206" s="1135"/>
      <c r="KSZ206" s="1135"/>
      <c r="KTA206" s="1135"/>
      <c r="KTB206" s="1135"/>
      <c r="KTC206" s="1135"/>
      <c r="KTD206" s="1135"/>
      <c r="KTE206" s="1135"/>
      <c r="KTF206" s="1135"/>
      <c r="KTG206" s="1135"/>
      <c r="KTH206" s="1135"/>
      <c r="KTI206" s="1135"/>
      <c r="KTJ206" s="1135"/>
      <c r="KTK206" s="1135"/>
      <c r="KTL206" s="1135"/>
      <c r="KTM206" s="1135"/>
      <c r="KTN206" s="1135"/>
      <c r="KTO206" s="1135"/>
      <c r="KTP206" s="1135"/>
      <c r="KTQ206" s="1135"/>
      <c r="KTR206" s="1135"/>
      <c r="KTS206" s="1135"/>
      <c r="KTT206" s="1135"/>
      <c r="KTU206" s="1135"/>
      <c r="KTV206" s="1135"/>
      <c r="KTW206" s="1135"/>
      <c r="KTX206" s="1135"/>
      <c r="KTY206" s="1135"/>
      <c r="KTZ206" s="1135"/>
      <c r="KUA206" s="1135"/>
      <c r="KUB206" s="1135"/>
      <c r="KUC206" s="1135"/>
      <c r="KUD206" s="1135"/>
      <c r="KUE206" s="1135"/>
      <c r="KUF206" s="1135"/>
      <c r="KUG206" s="1135"/>
      <c r="KUH206" s="1135"/>
      <c r="KUI206" s="1135"/>
      <c r="KUJ206" s="1135"/>
      <c r="KUK206" s="1135"/>
      <c r="KUL206" s="1135"/>
      <c r="KUM206" s="1135"/>
      <c r="KUN206" s="1135"/>
      <c r="KUO206" s="1135"/>
      <c r="KUP206" s="1135"/>
      <c r="KUQ206" s="1135"/>
      <c r="KUR206" s="1135"/>
      <c r="KUS206" s="1135"/>
      <c r="KUT206" s="1135"/>
      <c r="KUU206" s="1135"/>
      <c r="KUV206" s="1135"/>
      <c r="KUW206" s="1135"/>
      <c r="KUX206" s="1135"/>
      <c r="KUY206" s="1135"/>
      <c r="KUZ206" s="1135"/>
      <c r="KVA206" s="1135"/>
      <c r="KVB206" s="1135"/>
      <c r="KVC206" s="1135"/>
      <c r="KVD206" s="1135"/>
      <c r="KVE206" s="1135"/>
      <c r="KVF206" s="1135"/>
      <c r="KVG206" s="1135"/>
      <c r="KVH206" s="1135"/>
      <c r="KVI206" s="1135"/>
      <c r="KVJ206" s="1135"/>
      <c r="KVK206" s="1135"/>
      <c r="KVL206" s="1135"/>
      <c r="KVM206" s="1135"/>
      <c r="KVN206" s="1135"/>
      <c r="KVO206" s="1135"/>
      <c r="KVP206" s="1135"/>
      <c r="KVQ206" s="1135"/>
      <c r="KVR206" s="1135"/>
      <c r="KVS206" s="1135"/>
      <c r="KVT206" s="1135"/>
      <c r="KVU206" s="1135"/>
      <c r="KVV206" s="1135"/>
      <c r="KVW206" s="1135"/>
      <c r="KVX206" s="1135"/>
      <c r="KVY206" s="1135"/>
      <c r="KVZ206" s="1135"/>
      <c r="KWA206" s="1135"/>
      <c r="KWB206" s="1135"/>
      <c r="KWC206" s="1135"/>
      <c r="KWD206" s="1135"/>
      <c r="KWE206" s="1135"/>
      <c r="KWF206" s="1135"/>
      <c r="KWG206" s="1135"/>
      <c r="KWH206" s="1135"/>
      <c r="KWI206" s="1135"/>
      <c r="KWJ206" s="1135"/>
      <c r="KWK206" s="1135"/>
      <c r="KWL206" s="1135"/>
      <c r="KWM206" s="1135"/>
      <c r="KWN206" s="1135"/>
      <c r="KWO206" s="1135"/>
      <c r="KWP206" s="1135"/>
      <c r="KWQ206" s="1135"/>
      <c r="KWR206" s="1135"/>
      <c r="KWS206" s="1135"/>
      <c r="KWT206" s="1135"/>
      <c r="KWU206" s="1135"/>
      <c r="KWV206" s="1135"/>
      <c r="KWW206" s="1135"/>
      <c r="KWX206" s="1135"/>
      <c r="KWY206" s="1135"/>
      <c r="KWZ206" s="1135"/>
      <c r="KXA206" s="1135"/>
      <c r="KXB206" s="1135"/>
      <c r="KXC206" s="1135"/>
      <c r="KXD206" s="1135"/>
      <c r="KXE206" s="1135"/>
      <c r="KXF206" s="1135"/>
      <c r="KXG206" s="1135"/>
      <c r="KXH206" s="1135"/>
      <c r="KXI206" s="1135"/>
      <c r="KXJ206" s="1135"/>
      <c r="KXK206" s="1135"/>
      <c r="KXL206" s="1135"/>
      <c r="KXM206" s="1135"/>
      <c r="KXN206" s="1135"/>
      <c r="KXO206" s="1135"/>
      <c r="KXP206" s="1135"/>
      <c r="KXQ206" s="1135"/>
      <c r="KXR206" s="1135"/>
      <c r="KXS206" s="1135"/>
      <c r="KXT206" s="1135"/>
      <c r="KXU206" s="1135"/>
      <c r="KXV206" s="1135"/>
      <c r="KXW206" s="1135"/>
      <c r="KXX206" s="1135"/>
      <c r="KXY206" s="1135"/>
      <c r="KXZ206" s="1135"/>
      <c r="KYA206" s="1135"/>
      <c r="KYB206" s="1135"/>
      <c r="KYC206" s="1135"/>
      <c r="KYD206" s="1135"/>
      <c r="KYE206" s="1135"/>
      <c r="KYF206" s="1135"/>
      <c r="KYG206" s="1135"/>
      <c r="KYH206" s="1135"/>
      <c r="KYI206" s="1135"/>
      <c r="KYJ206" s="1135"/>
      <c r="KYK206" s="1135"/>
      <c r="KYL206" s="1135"/>
      <c r="KYM206" s="1135"/>
      <c r="KYN206" s="1135"/>
      <c r="KYO206" s="1135"/>
      <c r="KYP206" s="1135"/>
      <c r="KYQ206" s="1135"/>
      <c r="KYR206" s="1135"/>
      <c r="KYS206" s="1135"/>
      <c r="KYT206" s="1135"/>
      <c r="KYU206" s="1135"/>
      <c r="KYV206" s="1135"/>
      <c r="KYW206" s="1135"/>
      <c r="KYX206" s="1135"/>
      <c r="KYY206" s="1135"/>
      <c r="KYZ206" s="1135"/>
      <c r="KZA206" s="1135"/>
      <c r="KZB206" s="1135"/>
      <c r="KZC206" s="1135"/>
      <c r="KZD206" s="1135"/>
      <c r="KZE206" s="1135"/>
      <c r="KZF206" s="1135"/>
      <c r="KZG206" s="1135"/>
      <c r="KZH206" s="1135"/>
      <c r="KZI206" s="1135"/>
      <c r="KZJ206" s="1135"/>
      <c r="KZK206" s="1135"/>
      <c r="KZL206" s="1135"/>
      <c r="KZM206" s="1135"/>
      <c r="KZN206" s="1135"/>
      <c r="KZO206" s="1135"/>
      <c r="KZP206" s="1135"/>
      <c r="KZQ206" s="1135"/>
      <c r="KZR206" s="1135"/>
      <c r="KZS206" s="1135"/>
      <c r="KZT206" s="1135"/>
      <c r="KZU206" s="1135"/>
      <c r="KZV206" s="1135"/>
      <c r="KZW206" s="1135"/>
      <c r="KZX206" s="1135"/>
      <c r="KZY206" s="1135"/>
      <c r="KZZ206" s="1135"/>
      <c r="LAA206" s="1135"/>
      <c r="LAB206" s="1135"/>
      <c r="LAC206" s="1135"/>
      <c r="LAD206" s="1135"/>
      <c r="LAE206" s="1135"/>
      <c r="LAF206" s="1135"/>
      <c r="LAG206" s="1135"/>
      <c r="LAH206" s="1135"/>
      <c r="LAI206" s="1135"/>
      <c r="LAJ206" s="1135"/>
      <c r="LAK206" s="1135"/>
      <c r="LAL206" s="1135"/>
      <c r="LAM206" s="1135"/>
      <c r="LAN206" s="1135"/>
      <c r="LAO206" s="1135"/>
      <c r="LAP206" s="1135"/>
      <c r="LAQ206" s="1135"/>
      <c r="LAR206" s="1135"/>
      <c r="LAS206" s="1135"/>
      <c r="LAT206" s="1135"/>
      <c r="LAU206" s="1135"/>
      <c r="LAV206" s="1135"/>
      <c r="LAW206" s="1135"/>
      <c r="LAX206" s="1135"/>
      <c r="LAY206" s="1135"/>
      <c r="LAZ206" s="1135"/>
      <c r="LBA206" s="1135"/>
      <c r="LBB206" s="1135"/>
      <c r="LBC206" s="1135"/>
      <c r="LBD206" s="1135"/>
      <c r="LBE206" s="1135"/>
      <c r="LBF206" s="1135"/>
      <c r="LBG206" s="1135"/>
      <c r="LBH206" s="1135"/>
      <c r="LBI206" s="1135"/>
      <c r="LBJ206" s="1135"/>
      <c r="LBK206" s="1135"/>
      <c r="LBL206" s="1135"/>
      <c r="LBM206" s="1135"/>
      <c r="LBN206" s="1135"/>
      <c r="LBO206" s="1135"/>
      <c r="LBP206" s="1135"/>
      <c r="LBQ206" s="1135"/>
      <c r="LBR206" s="1135"/>
      <c r="LBS206" s="1135"/>
      <c r="LBT206" s="1135"/>
      <c r="LBU206" s="1135"/>
      <c r="LBV206" s="1135"/>
      <c r="LBW206" s="1135"/>
      <c r="LBX206" s="1135"/>
      <c r="LBY206" s="1135"/>
      <c r="LBZ206" s="1135"/>
      <c r="LCA206" s="1135"/>
      <c r="LCB206" s="1135"/>
      <c r="LCC206" s="1135"/>
      <c r="LCD206" s="1135"/>
      <c r="LCE206" s="1135"/>
      <c r="LCF206" s="1135"/>
      <c r="LCG206" s="1135"/>
      <c r="LCH206" s="1135"/>
      <c r="LCI206" s="1135"/>
      <c r="LCJ206" s="1135"/>
      <c r="LCK206" s="1135"/>
      <c r="LCL206" s="1135"/>
      <c r="LCM206" s="1135"/>
      <c r="LCN206" s="1135"/>
      <c r="LCO206" s="1135"/>
      <c r="LCP206" s="1135"/>
      <c r="LCQ206" s="1135"/>
      <c r="LCR206" s="1135"/>
      <c r="LCS206" s="1135"/>
      <c r="LCT206" s="1135"/>
      <c r="LCU206" s="1135"/>
      <c r="LCV206" s="1135"/>
      <c r="LCW206" s="1135"/>
      <c r="LCX206" s="1135"/>
      <c r="LCY206" s="1135"/>
      <c r="LCZ206" s="1135"/>
      <c r="LDA206" s="1135"/>
      <c r="LDB206" s="1135"/>
      <c r="LDC206" s="1135"/>
      <c r="LDD206" s="1135"/>
      <c r="LDE206" s="1135"/>
      <c r="LDF206" s="1135"/>
      <c r="LDG206" s="1135"/>
      <c r="LDH206" s="1135"/>
      <c r="LDI206" s="1135"/>
      <c r="LDJ206" s="1135"/>
      <c r="LDK206" s="1135"/>
      <c r="LDL206" s="1135"/>
      <c r="LDM206" s="1135"/>
      <c r="LDN206" s="1135"/>
      <c r="LDO206" s="1135"/>
      <c r="LDP206" s="1135"/>
      <c r="LDQ206" s="1135"/>
      <c r="LDR206" s="1135"/>
      <c r="LDS206" s="1135"/>
      <c r="LDT206" s="1135"/>
      <c r="LDU206" s="1135"/>
      <c r="LDV206" s="1135"/>
      <c r="LDW206" s="1135"/>
      <c r="LDX206" s="1135"/>
      <c r="LDY206" s="1135"/>
      <c r="LDZ206" s="1135"/>
      <c r="LEA206" s="1135"/>
      <c r="LEB206" s="1135"/>
      <c r="LEC206" s="1135"/>
      <c r="LED206" s="1135"/>
      <c r="LEE206" s="1135"/>
      <c r="LEF206" s="1135"/>
      <c r="LEG206" s="1135"/>
      <c r="LEH206" s="1135"/>
      <c r="LEI206" s="1135"/>
      <c r="LEJ206" s="1135"/>
      <c r="LEK206" s="1135"/>
      <c r="LEL206" s="1135"/>
      <c r="LEM206" s="1135"/>
      <c r="LEN206" s="1135"/>
      <c r="LEO206" s="1135"/>
      <c r="LEP206" s="1135"/>
      <c r="LEQ206" s="1135"/>
      <c r="LER206" s="1135"/>
      <c r="LES206" s="1135"/>
      <c r="LET206" s="1135"/>
      <c r="LEU206" s="1135"/>
      <c r="LEV206" s="1135"/>
      <c r="LEW206" s="1135"/>
      <c r="LEX206" s="1135"/>
      <c r="LEY206" s="1135"/>
      <c r="LEZ206" s="1135"/>
      <c r="LFA206" s="1135"/>
      <c r="LFB206" s="1135"/>
      <c r="LFC206" s="1135"/>
      <c r="LFD206" s="1135"/>
      <c r="LFE206" s="1135"/>
      <c r="LFF206" s="1135"/>
      <c r="LFG206" s="1135"/>
      <c r="LFH206" s="1135"/>
      <c r="LFI206" s="1135"/>
      <c r="LFJ206" s="1135"/>
      <c r="LFK206" s="1135"/>
      <c r="LFL206" s="1135"/>
      <c r="LFM206" s="1135"/>
      <c r="LFN206" s="1135"/>
      <c r="LFO206" s="1135"/>
      <c r="LFP206" s="1135"/>
      <c r="LFQ206" s="1135"/>
      <c r="LFR206" s="1135"/>
      <c r="LFS206" s="1135"/>
      <c r="LFT206" s="1135"/>
      <c r="LFU206" s="1135"/>
      <c r="LFV206" s="1135"/>
      <c r="LFW206" s="1135"/>
      <c r="LFX206" s="1135"/>
      <c r="LFY206" s="1135"/>
      <c r="LFZ206" s="1135"/>
      <c r="LGA206" s="1135"/>
      <c r="LGB206" s="1135"/>
      <c r="LGC206" s="1135"/>
      <c r="LGD206" s="1135"/>
      <c r="LGE206" s="1135"/>
      <c r="LGF206" s="1135"/>
      <c r="LGG206" s="1135"/>
      <c r="LGH206" s="1135"/>
      <c r="LGI206" s="1135"/>
      <c r="LGJ206" s="1135"/>
      <c r="LGK206" s="1135"/>
      <c r="LGL206" s="1135"/>
      <c r="LGM206" s="1135"/>
      <c r="LGN206" s="1135"/>
      <c r="LGO206" s="1135"/>
      <c r="LGP206" s="1135"/>
      <c r="LGQ206" s="1135"/>
      <c r="LGR206" s="1135"/>
      <c r="LGS206" s="1135"/>
      <c r="LGT206" s="1135"/>
      <c r="LGU206" s="1135"/>
      <c r="LGV206" s="1135"/>
      <c r="LGW206" s="1135"/>
      <c r="LGX206" s="1135"/>
      <c r="LGY206" s="1135"/>
      <c r="LGZ206" s="1135"/>
      <c r="LHA206" s="1135"/>
      <c r="LHB206" s="1135"/>
      <c r="LHC206" s="1135"/>
      <c r="LHD206" s="1135"/>
      <c r="LHE206" s="1135"/>
      <c r="LHF206" s="1135"/>
      <c r="LHG206" s="1135"/>
      <c r="LHH206" s="1135"/>
      <c r="LHI206" s="1135"/>
      <c r="LHJ206" s="1135"/>
      <c r="LHK206" s="1135"/>
      <c r="LHL206" s="1135"/>
      <c r="LHM206" s="1135"/>
      <c r="LHN206" s="1135"/>
      <c r="LHO206" s="1135"/>
      <c r="LHP206" s="1135"/>
      <c r="LHQ206" s="1135"/>
      <c r="LHR206" s="1135"/>
      <c r="LHS206" s="1135"/>
      <c r="LHT206" s="1135"/>
      <c r="LHU206" s="1135"/>
      <c r="LHV206" s="1135"/>
      <c r="LHW206" s="1135"/>
      <c r="LHX206" s="1135"/>
      <c r="LHY206" s="1135"/>
      <c r="LHZ206" s="1135"/>
      <c r="LIA206" s="1135"/>
      <c r="LIB206" s="1135"/>
      <c r="LIC206" s="1135"/>
      <c r="LID206" s="1135"/>
      <c r="LIE206" s="1135"/>
      <c r="LIF206" s="1135"/>
      <c r="LIG206" s="1135"/>
      <c r="LIH206" s="1135"/>
      <c r="LII206" s="1135"/>
      <c r="LIJ206" s="1135"/>
      <c r="LIK206" s="1135"/>
      <c r="LIL206" s="1135"/>
      <c r="LIM206" s="1135"/>
      <c r="LIN206" s="1135"/>
      <c r="LIO206" s="1135"/>
      <c r="LIP206" s="1135"/>
      <c r="LIQ206" s="1135"/>
      <c r="LIR206" s="1135"/>
      <c r="LIS206" s="1135"/>
      <c r="LIT206" s="1135"/>
      <c r="LIU206" s="1135"/>
      <c r="LIV206" s="1135"/>
      <c r="LIW206" s="1135"/>
      <c r="LIX206" s="1135"/>
      <c r="LIY206" s="1135"/>
      <c r="LIZ206" s="1135"/>
      <c r="LJA206" s="1135"/>
      <c r="LJB206" s="1135"/>
      <c r="LJC206" s="1135"/>
      <c r="LJD206" s="1135"/>
      <c r="LJE206" s="1135"/>
      <c r="LJF206" s="1135"/>
      <c r="LJG206" s="1135"/>
      <c r="LJH206" s="1135"/>
      <c r="LJI206" s="1135"/>
      <c r="LJJ206" s="1135"/>
      <c r="LJK206" s="1135"/>
      <c r="LJL206" s="1135"/>
      <c r="LJM206" s="1135"/>
      <c r="LJN206" s="1135"/>
      <c r="LJO206" s="1135"/>
      <c r="LJP206" s="1135"/>
      <c r="LJQ206" s="1135"/>
      <c r="LJR206" s="1135"/>
      <c r="LJS206" s="1135"/>
      <c r="LJT206" s="1135"/>
      <c r="LJU206" s="1135"/>
      <c r="LJV206" s="1135"/>
      <c r="LJW206" s="1135"/>
      <c r="LJX206" s="1135"/>
      <c r="LJY206" s="1135"/>
      <c r="LJZ206" s="1135"/>
      <c r="LKA206" s="1135"/>
      <c r="LKB206" s="1135"/>
      <c r="LKC206" s="1135"/>
      <c r="LKD206" s="1135"/>
      <c r="LKE206" s="1135"/>
      <c r="LKF206" s="1135"/>
      <c r="LKG206" s="1135"/>
      <c r="LKH206" s="1135"/>
      <c r="LKI206" s="1135"/>
      <c r="LKJ206" s="1135"/>
      <c r="LKK206" s="1135"/>
      <c r="LKL206" s="1135"/>
      <c r="LKM206" s="1135"/>
      <c r="LKN206" s="1135"/>
      <c r="LKO206" s="1135"/>
      <c r="LKP206" s="1135"/>
      <c r="LKQ206" s="1135"/>
      <c r="LKR206" s="1135"/>
      <c r="LKS206" s="1135"/>
      <c r="LKT206" s="1135"/>
      <c r="LKU206" s="1135"/>
      <c r="LKV206" s="1135"/>
      <c r="LKW206" s="1135"/>
      <c r="LKX206" s="1135"/>
      <c r="LKY206" s="1135"/>
      <c r="LKZ206" s="1135"/>
      <c r="LLA206" s="1135"/>
      <c r="LLB206" s="1135"/>
      <c r="LLC206" s="1135"/>
      <c r="LLD206" s="1135"/>
      <c r="LLE206" s="1135"/>
      <c r="LLF206" s="1135"/>
      <c r="LLG206" s="1135"/>
      <c r="LLH206" s="1135"/>
      <c r="LLI206" s="1135"/>
      <c r="LLJ206" s="1135"/>
      <c r="LLK206" s="1135"/>
      <c r="LLL206" s="1135"/>
      <c r="LLM206" s="1135"/>
      <c r="LLN206" s="1135"/>
      <c r="LLO206" s="1135"/>
      <c r="LLP206" s="1135"/>
      <c r="LLQ206" s="1135"/>
      <c r="LLR206" s="1135"/>
      <c r="LLS206" s="1135"/>
      <c r="LLT206" s="1135"/>
      <c r="LLU206" s="1135"/>
      <c r="LLV206" s="1135"/>
      <c r="LLW206" s="1135"/>
      <c r="LLX206" s="1135"/>
      <c r="LLY206" s="1135"/>
      <c r="LLZ206" s="1135"/>
      <c r="LMA206" s="1135"/>
      <c r="LMB206" s="1135"/>
      <c r="LMC206" s="1135"/>
      <c r="LMD206" s="1135"/>
      <c r="LME206" s="1135"/>
      <c r="LMF206" s="1135"/>
      <c r="LMG206" s="1135"/>
      <c r="LMH206" s="1135"/>
      <c r="LMI206" s="1135"/>
      <c r="LMJ206" s="1135"/>
      <c r="LMK206" s="1135"/>
      <c r="LML206" s="1135"/>
      <c r="LMM206" s="1135"/>
      <c r="LMN206" s="1135"/>
      <c r="LMO206" s="1135"/>
      <c r="LMP206" s="1135"/>
      <c r="LMQ206" s="1135"/>
      <c r="LMR206" s="1135"/>
      <c r="LMS206" s="1135"/>
      <c r="LMT206" s="1135"/>
      <c r="LMU206" s="1135"/>
      <c r="LMV206" s="1135"/>
      <c r="LMW206" s="1135"/>
      <c r="LMX206" s="1135"/>
      <c r="LMY206" s="1135"/>
      <c r="LMZ206" s="1135"/>
      <c r="LNA206" s="1135"/>
      <c r="LNB206" s="1135"/>
      <c r="LNC206" s="1135"/>
      <c r="LND206" s="1135"/>
      <c r="LNE206" s="1135"/>
      <c r="LNF206" s="1135"/>
      <c r="LNG206" s="1135"/>
      <c r="LNH206" s="1135"/>
      <c r="LNI206" s="1135"/>
      <c r="LNJ206" s="1135"/>
      <c r="LNK206" s="1135"/>
      <c r="LNL206" s="1135"/>
      <c r="LNM206" s="1135"/>
      <c r="LNN206" s="1135"/>
      <c r="LNO206" s="1135"/>
      <c r="LNP206" s="1135"/>
      <c r="LNQ206" s="1135"/>
      <c r="LNR206" s="1135"/>
      <c r="LNS206" s="1135"/>
      <c r="LNT206" s="1135"/>
      <c r="LNU206" s="1135"/>
      <c r="LNV206" s="1135"/>
      <c r="LNW206" s="1135"/>
      <c r="LNX206" s="1135"/>
      <c r="LNY206" s="1135"/>
      <c r="LNZ206" s="1135"/>
      <c r="LOA206" s="1135"/>
      <c r="LOB206" s="1135"/>
      <c r="LOC206" s="1135"/>
      <c r="LOD206" s="1135"/>
      <c r="LOE206" s="1135"/>
      <c r="LOF206" s="1135"/>
      <c r="LOG206" s="1135"/>
      <c r="LOH206" s="1135"/>
      <c r="LOI206" s="1135"/>
      <c r="LOJ206" s="1135"/>
      <c r="LOK206" s="1135"/>
      <c r="LOL206" s="1135"/>
      <c r="LOM206" s="1135"/>
      <c r="LON206" s="1135"/>
      <c r="LOO206" s="1135"/>
      <c r="LOP206" s="1135"/>
      <c r="LOQ206" s="1135"/>
      <c r="LOR206" s="1135"/>
      <c r="LOS206" s="1135"/>
      <c r="LOT206" s="1135"/>
      <c r="LOU206" s="1135"/>
      <c r="LOV206" s="1135"/>
      <c r="LOW206" s="1135"/>
      <c r="LOX206" s="1135"/>
      <c r="LOY206" s="1135"/>
      <c r="LOZ206" s="1135"/>
      <c r="LPA206" s="1135"/>
      <c r="LPB206" s="1135"/>
      <c r="LPC206" s="1135"/>
      <c r="LPD206" s="1135"/>
      <c r="LPE206" s="1135"/>
      <c r="LPF206" s="1135"/>
      <c r="LPG206" s="1135"/>
      <c r="LPH206" s="1135"/>
      <c r="LPI206" s="1135"/>
      <c r="LPJ206" s="1135"/>
      <c r="LPK206" s="1135"/>
      <c r="LPL206" s="1135"/>
      <c r="LPM206" s="1135"/>
      <c r="LPN206" s="1135"/>
      <c r="LPO206" s="1135"/>
      <c r="LPP206" s="1135"/>
      <c r="LPQ206" s="1135"/>
      <c r="LPR206" s="1135"/>
      <c r="LPS206" s="1135"/>
      <c r="LPT206" s="1135"/>
      <c r="LPU206" s="1135"/>
      <c r="LPV206" s="1135"/>
      <c r="LPW206" s="1135"/>
      <c r="LPX206" s="1135"/>
      <c r="LPY206" s="1135"/>
      <c r="LPZ206" s="1135"/>
      <c r="LQA206" s="1135"/>
      <c r="LQB206" s="1135"/>
      <c r="LQC206" s="1135"/>
      <c r="LQD206" s="1135"/>
      <c r="LQE206" s="1135"/>
      <c r="LQF206" s="1135"/>
      <c r="LQG206" s="1135"/>
      <c r="LQH206" s="1135"/>
      <c r="LQI206" s="1135"/>
      <c r="LQJ206" s="1135"/>
      <c r="LQK206" s="1135"/>
      <c r="LQL206" s="1135"/>
      <c r="LQM206" s="1135"/>
      <c r="LQN206" s="1135"/>
      <c r="LQO206" s="1135"/>
      <c r="LQP206" s="1135"/>
      <c r="LQQ206" s="1135"/>
      <c r="LQR206" s="1135"/>
      <c r="LQS206" s="1135"/>
      <c r="LQT206" s="1135"/>
      <c r="LQU206" s="1135"/>
      <c r="LQV206" s="1135"/>
      <c r="LQW206" s="1135"/>
      <c r="LQX206" s="1135"/>
      <c r="LQY206" s="1135"/>
      <c r="LQZ206" s="1135"/>
      <c r="LRA206" s="1135"/>
      <c r="LRB206" s="1135"/>
      <c r="LRC206" s="1135"/>
      <c r="LRD206" s="1135"/>
      <c r="LRE206" s="1135"/>
      <c r="LRF206" s="1135"/>
      <c r="LRG206" s="1135"/>
      <c r="LRH206" s="1135"/>
      <c r="LRI206" s="1135"/>
      <c r="LRJ206" s="1135"/>
      <c r="LRK206" s="1135"/>
      <c r="LRL206" s="1135"/>
      <c r="LRM206" s="1135"/>
      <c r="LRN206" s="1135"/>
      <c r="LRO206" s="1135"/>
      <c r="LRP206" s="1135"/>
      <c r="LRQ206" s="1135"/>
      <c r="LRR206" s="1135"/>
      <c r="LRS206" s="1135"/>
      <c r="LRT206" s="1135"/>
      <c r="LRU206" s="1135"/>
      <c r="LRV206" s="1135"/>
      <c r="LRW206" s="1135"/>
      <c r="LRX206" s="1135"/>
      <c r="LRY206" s="1135"/>
      <c r="LRZ206" s="1135"/>
      <c r="LSA206" s="1135"/>
      <c r="LSB206" s="1135"/>
      <c r="LSC206" s="1135"/>
      <c r="LSD206" s="1135"/>
      <c r="LSE206" s="1135"/>
      <c r="LSF206" s="1135"/>
      <c r="LSG206" s="1135"/>
      <c r="LSH206" s="1135"/>
      <c r="LSI206" s="1135"/>
      <c r="LSJ206" s="1135"/>
      <c r="LSK206" s="1135"/>
      <c r="LSL206" s="1135"/>
      <c r="LSM206" s="1135"/>
      <c r="LSN206" s="1135"/>
      <c r="LSO206" s="1135"/>
      <c r="LSP206" s="1135"/>
      <c r="LSQ206" s="1135"/>
      <c r="LSR206" s="1135"/>
      <c r="LSS206" s="1135"/>
      <c r="LST206" s="1135"/>
      <c r="LSU206" s="1135"/>
      <c r="LSV206" s="1135"/>
      <c r="LSW206" s="1135"/>
      <c r="LSX206" s="1135"/>
      <c r="LSY206" s="1135"/>
      <c r="LSZ206" s="1135"/>
      <c r="LTA206" s="1135"/>
      <c r="LTB206" s="1135"/>
      <c r="LTC206" s="1135"/>
      <c r="LTD206" s="1135"/>
      <c r="LTE206" s="1135"/>
      <c r="LTF206" s="1135"/>
      <c r="LTG206" s="1135"/>
      <c r="LTH206" s="1135"/>
      <c r="LTI206" s="1135"/>
      <c r="LTJ206" s="1135"/>
      <c r="LTK206" s="1135"/>
      <c r="LTL206" s="1135"/>
      <c r="LTM206" s="1135"/>
      <c r="LTN206" s="1135"/>
      <c r="LTO206" s="1135"/>
      <c r="LTP206" s="1135"/>
      <c r="LTQ206" s="1135"/>
      <c r="LTR206" s="1135"/>
      <c r="LTS206" s="1135"/>
      <c r="LTT206" s="1135"/>
      <c r="LTU206" s="1135"/>
      <c r="LTV206" s="1135"/>
      <c r="LTW206" s="1135"/>
      <c r="LTX206" s="1135"/>
      <c r="LTY206" s="1135"/>
      <c r="LTZ206" s="1135"/>
      <c r="LUA206" s="1135"/>
      <c r="LUB206" s="1135"/>
      <c r="LUC206" s="1135"/>
      <c r="LUD206" s="1135"/>
      <c r="LUE206" s="1135"/>
      <c r="LUF206" s="1135"/>
      <c r="LUG206" s="1135"/>
      <c r="LUH206" s="1135"/>
      <c r="LUI206" s="1135"/>
      <c r="LUJ206" s="1135"/>
      <c r="LUK206" s="1135"/>
      <c r="LUL206" s="1135"/>
      <c r="LUM206" s="1135"/>
      <c r="LUN206" s="1135"/>
      <c r="LUO206" s="1135"/>
      <c r="LUP206" s="1135"/>
      <c r="LUQ206" s="1135"/>
      <c r="LUR206" s="1135"/>
      <c r="LUS206" s="1135"/>
      <c r="LUT206" s="1135"/>
      <c r="LUU206" s="1135"/>
      <c r="LUV206" s="1135"/>
      <c r="LUW206" s="1135"/>
      <c r="LUX206" s="1135"/>
      <c r="LUY206" s="1135"/>
      <c r="LUZ206" s="1135"/>
      <c r="LVA206" s="1135"/>
      <c r="LVB206" s="1135"/>
      <c r="LVC206" s="1135"/>
      <c r="LVD206" s="1135"/>
      <c r="LVE206" s="1135"/>
      <c r="LVF206" s="1135"/>
      <c r="LVG206" s="1135"/>
      <c r="LVH206" s="1135"/>
      <c r="LVI206" s="1135"/>
      <c r="LVJ206" s="1135"/>
      <c r="LVK206" s="1135"/>
      <c r="LVL206" s="1135"/>
      <c r="LVM206" s="1135"/>
      <c r="LVN206" s="1135"/>
      <c r="LVO206" s="1135"/>
      <c r="LVP206" s="1135"/>
      <c r="LVQ206" s="1135"/>
      <c r="LVR206" s="1135"/>
      <c r="LVS206" s="1135"/>
      <c r="LVT206" s="1135"/>
      <c r="LVU206" s="1135"/>
      <c r="LVV206" s="1135"/>
      <c r="LVW206" s="1135"/>
      <c r="LVX206" s="1135"/>
      <c r="LVY206" s="1135"/>
      <c r="LVZ206" s="1135"/>
      <c r="LWA206" s="1135"/>
      <c r="LWB206" s="1135"/>
      <c r="LWC206" s="1135"/>
      <c r="LWD206" s="1135"/>
      <c r="LWE206" s="1135"/>
      <c r="LWF206" s="1135"/>
      <c r="LWG206" s="1135"/>
      <c r="LWH206" s="1135"/>
      <c r="LWI206" s="1135"/>
      <c r="LWJ206" s="1135"/>
      <c r="LWK206" s="1135"/>
      <c r="LWL206" s="1135"/>
      <c r="LWM206" s="1135"/>
      <c r="LWN206" s="1135"/>
      <c r="LWO206" s="1135"/>
      <c r="LWP206" s="1135"/>
      <c r="LWQ206" s="1135"/>
      <c r="LWR206" s="1135"/>
      <c r="LWS206" s="1135"/>
      <c r="LWT206" s="1135"/>
      <c r="LWU206" s="1135"/>
      <c r="LWV206" s="1135"/>
      <c r="LWW206" s="1135"/>
      <c r="LWX206" s="1135"/>
      <c r="LWY206" s="1135"/>
      <c r="LWZ206" s="1135"/>
      <c r="LXA206" s="1135"/>
      <c r="LXB206" s="1135"/>
      <c r="LXC206" s="1135"/>
      <c r="LXD206" s="1135"/>
      <c r="LXE206" s="1135"/>
      <c r="LXF206" s="1135"/>
      <c r="LXG206" s="1135"/>
      <c r="LXH206" s="1135"/>
      <c r="LXI206" s="1135"/>
      <c r="LXJ206" s="1135"/>
      <c r="LXK206" s="1135"/>
      <c r="LXL206" s="1135"/>
      <c r="LXM206" s="1135"/>
      <c r="LXN206" s="1135"/>
      <c r="LXO206" s="1135"/>
      <c r="LXP206" s="1135"/>
      <c r="LXQ206" s="1135"/>
      <c r="LXR206" s="1135"/>
      <c r="LXS206" s="1135"/>
      <c r="LXT206" s="1135"/>
      <c r="LXU206" s="1135"/>
      <c r="LXV206" s="1135"/>
      <c r="LXW206" s="1135"/>
      <c r="LXX206" s="1135"/>
      <c r="LXY206" s="1135"/>
      <c r="LXZ206" s="1135"/>
      <c r="LYA206" s="1135"/>
      <c r="LYB206" s="1135"/>
      <c r="LYC206" s="1135"/>
      <c r="LYD206" s="1135"/>
      <c r="LYE206" s="1135"/>
      <c r="LYF206" s="1135"/>
      <c r="LYG206" s="1135"/>
      <c r="LYH206" s="1135"/>
      <c r="LYI206" s="1135"/>
      <c r="LYJ206" s="1135"/>
      <c r="LYK206" s="1135"/>
      <c r="LYL206" s="1135"/>
      <c r="LYM206" s="1135"/>
      <c r="LYN206" s="1135"/>
      <c r="LYO206" s="1135"/>
      <c r="LYP206" s="1135"/>
      <c r="LYQ206" s="1135"/>
      <c r="LYR206" s="1135"/>
      <c r="LYS206" s="1135"/>
      <c r="LYT206" s="1135"/>
      <c r="LYU206" s="1135"/>
      <c r="LYV206" s="1135"/>
      <c r="LYW206" s="1135"/>
      <c r="LYX206" s="1135"/>
      <c r="LYY206" s="1135"/>
      <c r="LYZ206" s="1135"/>
      <c r="LZA206" s="1135"/>
      <c r="LZB206" s="1135"/>
      <c r="LZC206" s="1135"/>
      <c r="LZD206" s="1135"/>
      <c r="LZE206" s="1135"/>
      <c r="LZF206" s="1135"/>
      <c r="LZG206" s="1135"/>
      <c r="LZH206" s="1135"/>
      <c r="LZI206" s="1135"/>
      <c r="LZJ206" s="1135"/>
      <c r="LZK206" s="1135"/>
      <c r="LZL206" s="1135"/>
      <c r="LZM206" s="1135"/>
      <c r="LZN206" s="1135"/>
      <c r="LZO206" s="1135"/>
      <c r="LZP206" s="1135"/>
      <c r="LZQ206" s="1135"/>
      <c r="LZR206" s="1135"/>
      <c r="LZS206" s="1135"/>
      <c r="LZT206" s="1135"/>
      <c r="LZU206" s="1135"/>
      <c r="LZV206" s="1135"/>
      <c r="LZW206" s="1135"/>
      <c r="LZX206" s="1135"/>
      <c r="LZY206" s="1135"/>
      <c r="LZZ206" s="1135"/>
      <c r="MAA206" s="1135"/>
      <c r="MAB206" s="1135"/>
      <c r="MAC206" s="1135"/>
      <c r="MAD206" s="1135"/>
      <c r="MAE206" s="1135"/>
      <c r="MAF206" s="1135"/>
      <c r="MAG206" s="1135"/>
      <c r="MAH206" s="1135"/>
      <c r="MAI206" s="1135"/>
      <c r="MAJ206" s="1135"/>
      <c r="MAK206" s="1135"/>
      <c r="MAL206" s="1135"/>
      <c r="MAM206" s="1135"/>
      <c r="MAN206" s="1135"/>
      <c r="MAO206" s="1135"/>
      <c r="MAP206" s="1135"/>
      <c r="MAQ206" s="1135"/>
      <c r="MAR206" s="1135"/>
      <c r="MAS206" s="1135"/>
      <c r="MAT206" s="1135"/>
      <c r="MAU206" s="1135"/>
      <c r="MAV206" s="1135"/>
      <c r="MAW206" s="1135"/>
      <c r="MAX206" s="1135"/>
      <c r="MAY206" s="1135"/>
      <c r="MAZ206" s="1135"/>
      <c r="MBA206" s="1135"/>
      <c r="MBB206" s="1135"/>
      <c r="MBC206" s="1135"/>
      <c r="MBD206" s="1135"/>
      <c r="MBE206" s="1135"/>
      <c r="MBF206" s="1135"/>
      <c r="MBG206" s="1135"/>
      <c r="MBH206" s="1135"/>
      <c r="MBI206" s="1135"/>
      <c r="MBJ206" s="1135"/>
      <c r="MBK206" s="1135"/>
      <c r="MBL206" s="1135"/>
      <c r="MBM206" s="1135"/>
      <c r="MBN206" s="1135"/>
      <c r="MBO206" s="1135"/>
      <c r="MBP206" s="1135"/>
      <c r="MBQ206" s="1135"/>
      <c r="MBR206" s="1135"/>
      <c r="MBS206" s="1135"/>
      <c r="MBT206" s="1135"/>
      <c r="MBU206" s="1135"/>
      <c r="MBV206" s="1135"/>
      <c r="MBW206" s="1135"/>
      <c r="MBX206" s="1135"/>
      <c r="MBY206" s="1135"/>
      <c r="MBZ206" s="1135"/>
      <c r="MCA206" s="1135"/>
      <c r="MCB206" s="1135"/>
      <c r="MCC206" s="1135"/>
      <c r="MCD206" s="1135"/>
      <c r="MCE206" s="1135"/>
      <c r="MCF206" s="1135"/>
      <c r="MCG206" s="1135"/>
      <c r="MCH206" s="1135"/>
      <c r="MCI206" s="1135"/>
      <c r="MCJ206" s="1135"/>
      <c r="MCK206" s="1135"/>
      <c r="MCL206" s="1135"/>
      <c r="MCM206" s="1135"/>
      <c r="MCN206" s="1135"/>
      <c r="MCO206" s="1135"/>
      <c r="MCP206" s="1135"/>
      <c r="MCQ206" s="1135"/>
      <c r="MCR206" s="1135"/>
      <c r="MCS206" s="1135"/>
      <c r="MCT206" s="1135"/>
      <c r="MCU206" s="1135"/>
      <c r="MCV206" s="1135"/>
      <c r="MCW206" s="1135"/>
      <c r="MCX206" s="1135"/>
      <c r="MCY206" s="1135"/>
      <c r="MCZ206" s="1135"/>
      <c r="MDA206" s="1135"/>
      <c r="MDB206" s="1135"/>
      <c r="MDC206" s="1135"/>
      <c r="MDD206" s="1135"/>
      <c r="MDE206" s="1135"/>
      <c r="MDF206" s="1135"/>
      <c r="MDG206" s="1135"/>
      <c r="MDH206" s="1135"/>
      <c r="MDI206" s="1135"/>
      <c r="MDJ206" s="1135"/>
      <c r="MDK206" s="1135"/>
      <c r="MDL206" s="1135"/>
      <c r="MDM206" s="1135"/>
      <c r="MDN206" s="1135"/>
      <c r="MDO206" s="1135"/>
      <c r="MDP206" s="1135"/>
      <c r="MDQ206" s="1135"/>
      <c r="MDR206" s="1135"/>
      <c r="MDS206" s="1135"/>
      <c r="MDT206" s="1135"/>
      <c r="MDU206" s="1135"/>
      <c r="MDV206" s="1135"/>
      <c r="MDW206" s="1135"/>
      <c r="MDX206" s="1135"/>
      <c r="MDY206" s="1135"/>
      <c r="MDZ206" s="1135"/>
      <c r="MEA206" s="1135"/>
      <c r="MEB206" s="1135"/>
      <c r="MEC206" s="1135"/>
      <c r="MED206" s="1135"/>
      <c r="MEE206" s="1135"/>
      <c r="MEF206" s="1135"/>
      <c r="MEG206" s="1135"/>
      <c r="MEH206" s="1135"/>
      <c r="MEI206" s="1135"/>
      <c r="MEJ206" s="1135"/>
      <c r="MEK206" s="1135"/>
      <c r="MEL206" s="1135"/>
      <c r="MEM206" s="1135"/>
      <c r="MEN206" s="1135"/>
      <c r="MEO206" s="1135"/>
      <c r="MEP206" s="1135"/>
      <c r="MEQ206" s="1135"/>
      <c r="MER206" s="1135"/>
      <c r="MES206" s="1135"/>
      <c r="MET206" s="1135"/>
      <c r="MEU206" s="1135"/>
      <c r="MEV206" s="1135"/>
      <c r="MEW206" s="1135"/>
      <c r="MEX206" s="1135"/>
      <c r="MEY206" s="1135"/>
      <c r="MEZ206" s="1135"/>
      <c r="MFA206" s="1135"/>
      <c r="MFB206" s="1135"/>
      <c r="MFC206" s="1135"/>
      <c r="MFD206" s="1135"/>
      <c r="MFE206" s="1135"/>
      <c r="MFF206" s="1135"/>
      <c r="MFG206" s="1135"/>
      <c r="MFH206" s="1135"/>
      <c r="MFI206" s="1135"/>
      <c r="MFJ206" s="1135"/>
      <c r="MFK206" s="1135"/>
      <c r="MFL206" s="1135"/>
      <c r="MFM206" s="1135"/>
      <c r="MFN206" s="1135"/>
      <c r="MFO206" s="1135"/>
      <c r="MFP206" s="1135"/>
      <c r="MFQ206" s="1135"/>
      <c r="MFR206" s="1135"/>
      <c r="MFS206" s="1135"/>
      <c r="MFT206" s="1135"/>
      <c r="MFU206" s="1135"/>
      <c r="MFV206" s="1135"/>
      <c r="MFW206" s="1135"/>
      <c r="MFX206" s="1135"/>
      <c r="MFY206" s="1135"/>
      <c r="MFZ206" s="1135"/>
      <c r="MGA206" s="1135"/>
      <c r="MGB206" s="1135"/>
      <c r="MGC206" s="1135"/>
      <c r="MGD206" s="1135"/>
      <c r="MGE206" s="1135"/>
      <c r="MGF206" s="1135"/>
      <c r="MGG206" s="1135"/>
      <c r="MGH206" s="1135"/>
      <c r="MGI206" s="1135"/>
      <c r="MGJ206" s="1135"/>
      <c r="MGK206" s="1135"/>
      <c r="MGL206" s="1135"/>
      <c r="MGM206" s="1135"/>
      <c r="MGN206" s="1135"/>
      <c r="MGO206" s="1135"/>
      <c r="MGP206" s="1135"/>
      <c r="MGQ206" s="1135"/>
      <c r="MGR206" s="1135"/>
      <c r="MGS206" s="1135"/>
      <c r="MGT206" s="1135"/>
      <c r="MGU206" s="1135"/>
      <c r="MGV206" s="1135"/>
      <c r="MGW206" s="1135"/>
      <c r="MGX206" s="1135"/>
      <c r="MGY206" s="1135"/>
      <c r="MGZ206" s="1135"/>
      <c r="MHA206" s="1135"/>
      <c r="MHB206" s="1135"/>
      <c r="MHC206" s="1135"/>
      <c r="MHD206" s="1135"/>
      <c r="MHE206" s="1135"/>
      <c r="MHF206" s="1135"/>
      <c r="MHG206" s="1135"/>
      <c r="MHH206" s="1135"/>
      <c r="MHI206" s="1135"/>
      <c r="MHJ206" s="1135"/>
      <c r="MHK206" s="1135"/>
      <c r="MHL206" s="1135"/>
      <c r="MHM206" s="1135"/>
      <c r="MHN206" s="1135"/>
      <c r="MHO206" s="1135"/>
      <c r="MHP206" s="1135"/>
      <c r="MHQ206" s="1135"/>
      <c r="MHR206" s="1135"/>
      <c r="MHS206" s="1135"/>
      <c r="MHT206" s="1135"/>
      <c r="MHU206" s="1135"/>
      <c r="MHV206" s="1135"/>
      <c r="MHW206" s="1135"/>
      <c r="MHX206" s="1135"/>
      <c r="MHY206" s="1135"/>
      <c r="MHZ206" s="1135"/>
      <c r="MIA206" s="1135"/>
      <c r="MIB206" s="1135"/>
      <c r="MIC206" s="1135"/>
      <c r="MID206" s="1135"/>
      <c r="MIE206" s="1135"/>
      <c r="MIF206" s="1135"/>
      <c r="MIG206" s="1135"/>
      <c r="MIH206" s="1135"/>
      <c r="MII206" s="1135"/>
      <c r="MIJ206" s="1135"/>
      <c r="MIK206" s="1135"/>
      <c r="MIL206" s="1135"/>
      <c r="MIM206" s="1135"/>
      <c r="MIN206" s="1135"/>
      <c r="MIO206" s="1135"/>
      <c r="MIP206" s="1135"/>
      <c r="MIQ206" s="1135"/>
      <c r="MIR206" s="1135"/>
      <c r="MIS206" s="1135"/>
      <c r="MIT206" s="1135"/>
      <c r="MIU206" s="1135"/>
      <c r="MIV206" s="1135"/>
      <c r="MIW206" s="1135"/>
      <c r="MIX206" s="1135"/>
      <c r="MIY206" s="1135"/>
      <c r="MIZ206" s="1135"/>
      <c r="MJA206" s="1135"/>
      <c r="MJB206" s="1135"/>
      <c r="MJC206" s="1135"/>
      <c r="MJD206" s="1135"/>
      <c r="MJE206" s="1135"/>
      <c r="MJF206" s="1135"/>
      <c r="MJG206" s="1135"/>
      <c r="MJH206" s="1135"/>
      <c r="MJI206" s="1135"/>
      <c r="MJJ206" s="1135"/>
      <c r="MJK206" s="1135"/>
      <c r="MJL206" s="1135"/>
      <c r="MJM206" s="1135"/>
      <c r="MJN206" s="1135"/>
      <c r="MJO206" s="1135"/>
      <c r="MJP206" s="1135"/>
      <c r="MJQ206" s="1135"/>
      <c r="MJR206" s="1135"/>
      <c r="MJS206" s="1135"/>
      <c r="MJT206" s="1135"/>
      <c r="MJU206" s="1135"/>
      <c r="MJV206" s="1135"/>
      <c r="MJW206" s="1135"/>
      <c r="MJX206" s="1135"/>
      <c r="MJY206" s="1135"/>
      <c r="MJZ206" s="1135"/>
      <c r="MKA206" s="1135"/>
      <c r="MKB206" s="1135"/>
      <c r="MKC206" s="1135"/>
      <c r="MKD206" s="1135"/>
      <c r="MKE206" s="1135"/>
      <c r="MKF206" s="1135"/>
      <c r="MKG206" s="1135"/>
      <c r="MKH206" s="1135"/>
      <c r="MKI206" s="1135"/>
      <c r="MKJ206" s="1135"/>
      <c r="MKK206" s="1135"/>
      <c r="MKL206" s="1135"/>
      <c r="MKM206" s="1135"/>
      <c r="MKN206" s="1135"/>
      <c r="MKO206" s="1135"/>
      <c r="MKP206" s="1135"/>
      <c r="MKQ206" s="1135"/>
      <c r="MKR206" s="1135"/>
      <c r="MKS206" s="1135"/>
      <c r="MKT206" s="1135"/>
      <c r="MKU206" s="1135"/>
      <c r="MKV206" s="1135"/>
      <c r="MKW206" s="1135"/>
      <c r="MKX206" s="1135"/>
      <c r="MKY206" s="1135"/>
      <c r="MKZ206" s="1135"/>
      <c r="MLA206" s="1135"/>
      <c r="MLB206" s="1135"/>
      <c r="MLC206" s="1135"/>
      <c r="MLD206" s="1135"/>
      <c r="MLE206" s="1135"/>
      <c r="MLF206" s="1135"/>
      <c r="MLG206" s="1135"/>
      <c r="MLH206" s="1135"/>
      <c r="MLI206" s="1135"/>
      <c r="MLJ206" s="1135"/>
      <c r="MLK206" s="1135"/>
      <c r="MLL206" s="1135"/>
      <c r="MLM206" s="1135"/>
      <c r="MLN206" s="1135"/>
      <c r="MLO206" s="1135"/>
      <c r="MLP206" s="1135"/>
      <c r="MLQ206" s="1135"/>
      <c r="MLR206" s="1135"/>
      <c r="MLS206" s="1135"/>
      <c r="MLT206" s="1135"/>
      <c r="MLU206" s="1135"/>
      <c r="MLV206" s="1135"/>
      <c r="MLW206" s="1135"/>
      <c r="MLX206" s="1135"/>
      <c r="MLY206" s="1135"/>
      <c r="MLZ206" s="1135"/>
      <c r="MMA206" s="1135"/>
      <c r="MMB206" s="1135"/>
      <c r="MMC206" s="1135"/>
      <c r="MMD206" s="1135"/>
      <c r="MME206" s="1135"/>
      <c r="MMF206" s="1135"/>
      <c r="MMG206" s="1135"/>
      <c r="MMH206" s="1135"/>
      <c r="MMI206" s="1135"/>
      <c r="MMJ206" s="1135"/>
      <c r="MMK206" s="1135"/>
      <c r="MML206" s="1135"/>
      <c r="MMM206" s="1135"/>
      <c r="MMN206" s="1135"/>
      <c r="MMO206" s="1135"/>
      <c r="MMP206" s="1135"/>
      <c r="MMQ206" s="1135"/>
      <c r="MMR206" s="1135"/>
      <c r="MMS206" s="1135"/>
      <c r="MMT206" s="1135"/>
      <c r="MMU206" s="1135"/>
      <c r="MMV206" s="1135"/>
      <c r="MMW206" s="1135"/>
      <c r="MMX206" s="1135"/>
      <c r="MMY206" s="1135"/>
      <c r="MMZ206" s="1135"/>
      <c r="MNA206" s="1135"/>
      <c r="MNB206" s="1135"/>
      <c r="MNC206" s="1135"/>
      <c r="MND206" s="1135"/>
      <c r="MNE206" s="1135"/>
      <c r="MNF206" s="1135"/>
      <c r="MNG206" s="1135"/>
      <c r="MNH206" s="1135"/>
      <c r="MNI206" s="1135"/>
      <c r="MNJ206" s="1135"/>
      <c r="MNK206" s="1135"/>
      <c r="MNL206" s="1135"/>
      <c r="MNM206" s="1135"/>
      <c r="MNN206" s="1135"/>
      <c r="MNO206" s="1135"/>
      <c r="MNP206" s="1135"/>
      <c r="MNQ206" s="1135"/>
      <c r="MNR206" s="1135"/>
      <c r="MNS206" s="1135"/>
      <c r="MNT206" s="1135"/>
      <c r="MNU206" s="1135"/>
      <c r="MNV206" s="1135"/>
      <c r="MNW206" s="1135"/>
      <c r="MNX206" s="1135"/>
      <c r="MNY206" s="1135"/>
      <c r="MNZ206" s="1135"/>
      <c r="MOA206" s="1135"/>
      <c r="MOB206" s="1135"/>
      <c r="MOC206" s="1135"/>
      <c r="MOD206" s="1135"/>
      <c r="MOE206" s="1135"/>
      <c r="MOF206" s="1135"/>
      <c r="MOG206" s="1135"/>
      <c r="MOH206" s="1135"/>
      <c r="MOI206" s="1135"/>
      <c r="MOJ206" s="1135"/>
      <c r="MOK206" s="1135"/>
      <c r="MOL206" s="1135"/>
      <c r="MOM206" s="1135"/>
      <c r="MON206" s="1135"/>
      <c r="MOO206" s="1135"/>
      <c r="MOP206" s="1135"/>
      <c r="MOQ206" s="1135"/>
      <c r="MOR206" s="1135"/>
      <c r="MOS206" s="1135"/>
      <c r="MOT206" s="1135"/>
      <c r="MOU206" s="1135"/>
      <c r="MOV206" s="1135"/>
      <c r="MOW206" s="1135"/>
      <c r="MOX206" s="1135"/>
      <c r="MOY206" s="1135"/>
      <c r="MOZ206" s="1135"/>
      <c r="MPA206" s="1135"/>
      <c r="MPB206" s="1135"/>
      <c r="MPC206" s="1135"/>
      <c r="MPD206" s="1135"/>
      <c r="MPE206" s="1135"/>
      <c r="MPF206" s="1135"/>
      <c r="MPG206" s="1135"/>
      <c r="MPH206" s="1135"/>
      <c r="MPI206" s="1135"/>
      <c r="MPJ206" s="1135"/>
      <c r="MPK206" s="1135"/>
      <c r="MPL206" s="1135"/>
      <c r="MPM206" s="1135"/>
      <c r="MPN206" s="1135"/>
      <c r="MPO206" s="1135"/>
      <c r="MPP206" s="1135"/>
      <c r="MPQ206" s="1135"/>
      <c r="MPR206" s="1135"/>
      <c r="MPS206" s="1135"/>
      <c r="MPT206" s="1135"/>
      <c r="MPU206" s="1135"/>
      <c r="MPV206" s="1135"/>
      <c r="MPW206" s="1135"/>
      <c r="MPX206" s="1135"/>
      <c r="MPY206" s="1135"/>
      <c r="MPZ206" s="1135"/>
      <c r="MQA206" s="1135"/>
      <c r="MQB206" s="1135"/>
      <c r="MQC206" s="1135"/>
      <c r="MQD206" s="1135"/>
      <c r="MQE206" s="1135"/>
      <c r="MQF206" s="1135"/>
      <c r="MQG206" s="1135"/>
      <c r="MQH206" s="1135"/>
      <c r="MQI206" s="1135"/>
      <c r="MQJ206" s="1135"/>
      <c r="MQK206" s="1135"/>
      <c r="MQL206" s="1135"/>
      <c r="MQM206" s="1135"/>
      <c r="MQN206" s="1135"/>
      <c r="MQO206" s="1135"/>
      <c r="MQP206" s="1135"/>
      <c r="MQQ206" s="1135"/>
      <c r="MQR206" s="1135"/>
      <c r="MQS206" s="1135"/>
      <c r="MQT206" s="1135"/>
      <c r="MQU206" s="1135"/>
      <c r="MQV206" s="1135"/>
      <c r="MQW206" s="1135"/>
      <c r="MQX206" s="1135"/>
      <c r="MQY206" s="1135"/>
      <c r="MQZ206" s="1135"/>
      <c r="MRA206" s="1135"/>
      <c r="MRB206" s="1135"/>
      <c r="MRC206" s="1135"/>
      <c r="MRD206" s="1135"/>
      <c r="MRE206" s="1135"/>
      <c r="MRF206" s="1135"/>
      <c r="MRG206" s="1135"/>
      <c r="MRH206" s="1135"/>
      <c r="MRI206" s="1135"/>
      <c r="MRJ206" s="1135"/>
      <c r="MRK206" s="1135"/>
      <c r="MRL206" s="1135"/>
      <c r="MRM206" s="1135"/>
      <c r="MRN206" s="1135"/>
      <c r="MRO206" s="1135"/>
      <c r="MRP206" s="1135"/>
      <c r="MRQ206" s="1135"/>
      <c r="MRR206" s="1135"/>
      <c r="MRS206" s="1135"/>
      <c r="MRT206" s="1135"/>
      <c r="MRU206" s="1135"/>
      <c r="MRV206" s="1135"/>
      <c r="MRW206" s="1135"/>
      <c r="MRX206" s="1135"/>
      <c r="MRY206" s="1135"/>
      <c r="MRZ206" s="1135"/>
      <c r="MSA206" s="1135"/>
      <c r="MSB206" s="1135"/>
      <c r="MSC206" s="1135"/>
      <c r="MSD206" s="1135"/>
      <c r="MSE206" s="1135"/>
      <c r="MSF206" s="1135"/>
      <c r="MSG206" s="1135"/>
      <c r="MSH206" s="1135"/>
      <c r="MSI206" s="1135"/>
      <c r="MSJ206" s="1135"/>
      <c r="MSK206" s="1135"/>
      <c r="MSL206" s="1135"/>
      <c r="MSM206" s="1135"/>
      <c r="MSN206" s="1135"/>
      <c r="MSO206" s="1135"/>
      <c r="MSP206" s="1135"/>
      <c r="MSQ206" s="1135"/>
      <c r="MSR206" s="1135"/>
      <c r="MSS206" s="1135"/>
      <c r="MST206" s="1135"/>
      <c r="MSU206" s="1135"/>
      <c r="MSV206" s="1135"/>
      <c r="MSW206" s="1135"/>
      <c r="MSX206" s="1135"/>
      <c r="MSY206" s="1135"/>
      <c r="MSZ206" s="1135"/>
      <c r="MTA206" s="1135"/>
      <c r="MTB206" s="1135"/>
      <c r="MTC206" s="1135"/>
      <c r="MTD206" s="1135"/>
      <c r="MTE206" s="1135"/>
      <c r="MTF206" s="1135"/>
      <c r="MTG206" s="1135"/>
      <c r="MTH206" s="1135"/>
      <c r="MTI206" s="1135"/>
      <c r="MTJ206" s="1135"/>
      <c r="MTK206" s="1135"/>
      <c r="MTL206" s="1135"/>
      <c r="MTM206" s="1135"/>
      <c r="MTN206" s="1135"/>
      <c r="MTO206" s="1135"/>
      <c r="MTP206" s="1135"/>
      <c r="MTQ206" s="1135"/>
      <c r="MTR206" s="1135"/>
      <c r="MTS206" s="1135"/>
      <c r="MTT206" s="1135"/>
      <c r="MTU206" s="1135"/>
      <c r="MTV206" s="1135"/>
      <c r="MTW206" s="1135"/>
      <c r="MTX206" s="1135"/>
      <c r="MTY206" s="1135"/>
      <c r="MTZ206" s="1135"/>
      <c r="MUA206" s="1135"/>
      <c r="MUB206" s="1135"/>
      <c r="MUC206" s="1135"/>
      <c r="MUD206" s="1135"/>
      <c r="MUE206" s="1135"/>
      <c r="MUF206" s="1135"/>
      <c r="MUG206" s="1135"/>
      <c r="MUH206" s="1135"/>
      <c r="MUI206" s="1135"/>
      <c r="MUJ206" s="1135"/>
      <c r="MUK206" s="1135"/>
      <c r="MUL206" s="1135"/>
      <c r="MUM206" s="1135"/>
      <c r="MUN206" s="1135"/>
      <c r="MUO206" s="1135"/>
      <c r="MUP206" s="1135"/>
      <c r="MUQ206" s="1135"/>
      <c r="MUR206" s="1135"/>
      <c r="MUS206" s="1135"/>
      <c r="MUT206" s="1135"/>
      <c r="MUU206" s="1135"/>
      <c r="MUV206" s="1135"/>
      <c r="MUW206" s="1135"/>
      <c r="MUX206" s="1135"/>
      <c r="MUY206" s="1135"/>
      <c r="MUZ206" s="1135"/>
      <c r="MVA206" s="1135"/>
      <c r="MVB206" s="1135"/>
      <c r="MVC206" s="1135"/>
      <c r="MVD206" s="1135"/>
      <c r="MVE206" s="1135"/>
      <c r="MVF206" s="1135"/>
      <c r="MVG206" s="1135"/>
      <c r="MVH206" s="1135"/>
      <c r="MVI206" s="1135"/>
      <c r="MVJ206" s="1135"/>
      <c r="MVK206" s="1135"/>
      <c r="MVL206" s="1135"/>
      <c r="MVM206" s="1135"/>
      <c r="MVN206" s="1135"/>
      <c r="MVO206" s="1135"/>
      <c r="MVP206" s="1135"/>
      <c r="MVQ206" s="1135"/>
      <c r="MVR206" s="1135"/>
      <c r="MVS206" s="1135"/>
      <c r="MVT206" s="1135"/>
      <c r="MVU206" s="1135"/>
      <c r="MVV206" s="1135"/>
      <c r="MVW206" s="1135"/>
      <c r="MVX206" s="1135"/>
      <c r="MVY206" s="1135"/>
      <c r="MVZ206" s="1135"/>
      <c r="MWA206" s="1135"/>
      <c r="MWB206" s="1135"/>
      <c r="MWC206" s="1135"/>
      <c r="MWD206" s="1135"/>
      <c r="MWE206" s="1135"/>
      <c r="MWF206" s="1135"/>
      <c r="MWG206" s="1135"/>
      <c r="MWH206" s="1135"/>
      <c r="MWI206" s="1135"/>
      <c r="MWJ206" s="1135"/>
      <c r="MWK206" s="1135"/>
      <c r="MWL206" s="1135"/>
      <c r="MWM206" s="1135"/>
      <c r="MWN206" s="1135"/>
      <c r="MWO206" s="1135"/>
      <c r="MWP206" s="1135"/>
      <c r="MWQ206" s="1135"/>
      <c r="MWR206" s="1135"/>
      <c r="MWS206" s="1135"/>
      <c r="MWT206" s="1135"/>
      <c r="MWU206" s="1135"/>
      <c r="MWV206" s="1135"/>
      <c r="MWW206" s="1135"/>
      <c r="MWX206" s="1135"/>
      <c r="MWY206" s="1135"/>
      <c r="MWZ206" s="1135"/>
      <c r="MXA206" s="1135"/>
      <c r="MXB206" s="1135"/>
      <c r="MXC206" s="1135"/>
      <c r="MXD206" s="1135"/>
      <c r="MXE206" s="1135"/>
      <c r="MXF206" s="1135"/>
      <c r="MXG206" s="1135"/>
      <c r="MXH206" s="1135"/>
      <c r="MXI206" s="1135"/>
      <c r="MXJ206" s="1135"/>
      <c r="MXK206" s="1135"/>
      <c r="MXL206" s="1135"/>
      <c r="MXM206" s="1135"/>
      <c r="MXN206" s="1135"/>
      <c r="MXO206" s="1135"/>
      <c r="MXP206" s="1135"/>
      <c r="MXQ206" s="1135"/>
      <c r="MXR206" s="1135"/>
      <c r="MXS206" s="1135"/>
      <c r="MXT206" s="1135"/>
      <c r="MXU206" s="1135"/>
      <c r="MXV206" s="1135"/>
      <c r="MXW206" s="1135"/>
      <c r="MXX206" s="1135"/>
      <c r="MXY206" s="1135"/>
      <c r="MXZ206" s="1135"/>
      <c r="MYA206" s="1135"/>
      <c r="MYB206" s="1135"/>
      <c r="MYC206" s="1135"/>
      <c r="MYD206" s="1135"/>
      <c r="MYE206" s="1135"/>
      <c r="MYF206" s="1135"/>
      <c r="MYG206" s="1135"/>
      <c r="MYH206" s="1135"/>
      <c r="MYI206" s="1135"/>
      <c r="MYJ206" s="1135"/>
      <c r="MYK206" s="1135"/>
      <c r="MYL206" s="1135"/>
      <c r="MYM206" s="1135"/>
      <c r="MYN206" s="1135"/>
      <c r="MYO206" s="1135"/>
      <c r="MYP206" s="1135"/>
      <c r="MYQ206" s="1135"/>
      <c r="MYR206" s="1135"/>
      <c r="MYS206" s="1135"/>
      <c r="MYT206" s="1135"/>
      <c r="MYU206" s="1135"/>
      <c r="MYV206" s="1135"/>
      <c r="MYW206" s="1135"/>
      <c r="MYX206" s="1135"/>
      <c r="MYY206" s="1135"/>
      <c r="MYZ206" s="1135"/>
      <c r="MZA206" s="1135"/>
      <c r="MZB206" s="1135"/>
      <c r="MZC206" s="1135"/>
      <c r="MZD206" s="1135"/>
      <c r="MZE206" s="1135"/>
      <c r="MZF206" s="1135"/>
      <c r="MZG206" s="1135"/>
      <c r="MZH206" s="1135"/>
      <c r="MZI206" s="1135"/>
      <c r="MZJ206" s="1135"/>
      <c r="MZK206" s="1135"/>
      <c r="MZL206" s="1135"/>
      <c r="MZM206" s="1135"/>
      <c r="MZN206" s="1135"/>
      <c r="MZO206" s="1135"/>
      <c r="MZP206" s="1135"/>
      <c r="MZQ206" s="1135"/>
      <c r="MZR206" s="1135"/>
      <c r="MZS206" s="1135"/>
      <c r="MZT206" s="1135"/>
      <c r="MZU206" s="1135"/>
      <c r="MZV206" s="1135"/>
      <c r="MZW206" s="1135"/>
      <c r="MZX206" s="1135"/>
      <c r="MZY206" s="1135"/>
      <c r="MZZ206" s="1135"/>
      <c r="NAA206" s="1135"/>
      <c r="NAB206" s="1135"/>
      <c r="NAC206" s="1135"/>
      <c r="NAD206" s="1135"/>
      <c r="NAE206" s="1135"/>
      <c r="NAF206" s="1135"/>
      <c r="NAG206" s="1135"/>
      <c r="NAH206" s="1135"/>
      <c r="NAI206" s="1135"/>
      <c r="NAJ206" s="1135"/>
      <c r="NAK206" s="1135"/>
      <c r="NAL206" s="1135"/>
      <c r="NAM206" s="1135"/>
      <c r="NAN206" s="1135"/>
      <c r="NAO206" s="1135"/>
      <c r="NAP206" s="1135"/>
      <c r="NAQ206" s="1135"/>
      <c r="NAR206" s="1135"/>
      <c r="NAS206" s="1135"/>
      <c r="NAT206" s="1135"/>
      <c r="NAU206" s="1135"/>
      <c r="NAV206" s="1135"/>
      <c r="NAW206" s="1135"/>
      <c r="NAX206" s="1135"/>
      <c r="NAY206" s="1135"/>
      <c r="NAZ206" s="1135"/>
      <c r="NBA206" s="1135"/>
      <c r="NBB206" s="1135"/>
      <c r="NBC206" s="1135"/>
      <c r="NBD206" s="1135"/>
      <c r="NBE206" s="1135"/>
      <c r="NBF206" s="1135"/>
      <c r="NBG206" s="1135"/>
      <c r="NBH206" s="1135"/>
      <c r="NBI206" s="1135"/>
      <c r="NBJ206" s="1135"/>
      <c r="NBK206" s="1135"/>
      <c r="NBL206" s="1135"/>
      <c r="NBM206" s="1135"/>
      <c r="NBN206" s="1135"/>
      <c r="NBO206" s="1135"/>
      <c r="NBP206" s="1135"/>
      <c r="NBQ206" s="1135"/>
      <c r="NBR206" s="1135"/>
      <c r="NBS206" s="1135"/>
      <c r="NBT206" s="1135"/>
      <c r="NBU206" s="1135"/>
      <c r="NBV206" s="1135"/>
      <c r="NBW206" s="1135"/>
      <c r="NBX206" s="1135"/>
      <c r="NBY206" s="1135"/>
      <c r="NBZ206" s="1135"/>
      <c r="NCA206" s="1135"/>
      <c r="NCB206" s="1135"/>
      <c r="NCC206" s="1135"/>
      <c r="NCD206" s="1135"/>
      <c r="NCE206" s="1135"/>
      <c r="NCF206" s="1135"/>
      <c r="NCG206" s="1135"/>
      <c r="NCH206" s="1135"/>
      <c r="NCI206" s="1135"/>
      <c r="NCJ206" s="1135"/>
      <c r="NCK206" s="1135"/>
      <c r="NCL206" s="1135"/>
      <c r="NCM206" s="1135"/>
      <c r="NCN206" s="1135"/>
      <c r="NCO206" s="1135"/>
      <c r="NCP206" s="1135"/>
      <c r="NCQ206" s="1135"/>
      <c r="NCR206" s="1135"/>
      <c r="NCS206" s="1135"/>
      <c r="NCT206" s="1135"/>
      <c r="NCU206" s="1135"/>
      <c r="NCV206" s="1135"/>
      <c r="NCW206" s="1135"/>
      <c r="NCX206" s="1135"/>
      <c r="NCY206" s="1135"/>
      <c r="NCZ206" s="1135"/>
      <c r="NDA206" s="1135"/>
      <c r="NDB206" s="1135"/>
      <c r="NDC206" s="1135"/>
      <c r="NDD206" s="1135"/>
      <c r="NDE206" s="1135"/>
      <c r="NDF206" s="1135"/>
      <c r="NDG206" s="1135"/>
      <c r="NDH206" s="1135"/>
      <c r="NDI206" s="1135"/>
      <c r="NDJ206" s="1135"/>
      <c r="NDK206" s="1135"/>
      <c r="NDL206" s="1135"/>
      <c r="NDM206" s="1135"/>
      <c r="NDN206" s="1135"/>
      <c r="NDO206" s="1135"/>
      <c r="NDP206" s="1135"/>
      <c r="NDQ206" s="1135"/>
      <c r="NDR206" s="1135"/>
      <c r="NDS206" s="1135"/>
      <c r="NDT206" s="1135"/>
      <c r="NDU206" s="1135"/>
      <c r="NDV206" s="1135"/>
      <c r="NDW206" s="1135"/>
      <c r="NDX206" s="1135"/>
      <c r="NDY206" s="1135"/>
      <c r="NDZ206" s="1135"/>
      <c r="NEA206" s="1135"/>
      <c r="NEB206" s="1135"/>
      <c r="NEC206" s="1135"/>
      <c r="NED206" s="1135"/>
      <c r="NEE206" s="1135"/>
      <c r="NEF206" s="1135"/>
      <c r="NEG206" s="1135"/>
      <c r="NEH206" s="1135"/>
      <c r="NEI206" s="1135"/>
      <c r="NEJ206" s="1135"/>
      <c r="NEK206" s="1135"/>
      <c r="NEL206" s="1135"/>
      <c r="NEM206" s="1135"/>
      <c r="NEN206" s="1135"/>
      <c r="NEO206" s="1135"/>
      <c r="NEP206" s="1135"/>
      <c r="NEQ206" s="1135"/>
      <c r="NER206" s="1135"/>
      <c r="NES206" s="1135"/>
      <c r="NET206" s="1135"/>
      <c r="NEU206" s="1135"/>
      <c r="NEV206" s="1135"/>
      <c r="NEW206" s="1135"/>
      <c r="NEX206" s="1135"/>
      <c r="NEY206" s="1135"/>
      <c r="NEZ206" s="1135"/>
      <c r="NFA206" s="1135"/>
      <c r="NFB206" s="1135"/>
      <c r="NFC206" s="1135"/>
      <c r="NFD206" s="1135"/>
      <c r="NFE206" s="1135"/>
      <c r="NFF206" s="1135"/>
      <c r="NFG206" s="1135"/>
      <c r="NFH206" s="1135"/>
      <c r="NFI206" s="1135"/>
      <c r="NFJ206" s="1135"/>
      <c r="NFK206" s="1135"/>
      <c r="NFL206" s="1135"/>
      <c r="NFM206" s="1135"/>
      <c r="NFN206" s="1135"/>
      <c r="NFO206" s="1135"/>
      <c r="NFP206" s="1135"/>
      <c r="NFQ206" s="1135"/>
      <c r="NFR206" s="1135"/>
      <c r="NFS206" s="1135"/>
      <c r="NFT206" s="1135"/>
      <c r="NFU206" s="1135"/>
      <c r="NFV206" s="1135"/>
      <c r="NFW206" s="1135"/>
      <c r="NFX206" s="1135"/>
      <c r="NFY206" s="1135"/>
      <c r="NFZ206" s="1135"/>
      <c r="NGA206" s="1135"/>
      <c r="NGB206" s="1135"/>
      <c r="NGC206" s="1135"/>
      <c r="NGD206" s="1135"/>
      <c r="NGE206" s="1135"/>
      <c r="NGF206" s="1135"/>
      <c r="NGG206" s="1135"/>
      <c r="NGH206" s="1135"/>
      <c r="NGI206" s="1135"/>
      <c r="NGJ206" s="1135"/>
      <c r="NGK206" s="1135"/>
      <c r="NGL206" s="1135"/>
      <c r="NGM206" s="1135"/>
      <c r="NGN206" s="1135"/>
      <c r="NGO206" s="1135"/>
      <c r="NGP206" s="1135"/>
      <c r="NGQ206" s="1135"/>
      <c r="NGR206" s="1135"/>
      <c r="NGS206" s="1135"/>
      <c r="NGT206" s="1135"/>
      <c r="NGU206" s="1135"/>
      <c r="NGV206" s="1135"/>
      <c r="NGW206" s="1135"/>
      <c r="NGX206" s="1135"/>
      <c r="NGY206" s="1135"/>
      <c r="NGZ206" s="1135"/>
      <c r="NHA206" s="1135"/>
      <c r="NHB206" s="1135"/>
      <c r="NHC206" s="1135"/>
      <c r="NHD206" s="1135"/>
      <c r="NHE206" s="1135"/>
      <c r="NHF206" s="1135"/>
      <c r="NHG206" s="1135"/>
      <c r="NHH206" s="1135"/>
      <c r="NHI206" s="1135"/>
      <c r="NHJ206" s="1135"/>
      <c r="NHK206" s="1135"/>
      <c r="NHL206" s="1135"/>
      <c r="NHM206" s="1135"/>
      <c r="NHN206" s="1135"/>
      <c r="NHO206" s="1135"/>
      <c r="NHP206" s="1135"/>
      <c r="NHQ206" s="1135"/>
      <c r="NHR206" s="1135"/>
      <c r="NHS206" s="1135"/>
      <c r="NHT206" s="1135"/>
      <c r="NHU206" s="1135"/>
      <c r="NHV206" s="1135"/>
      <c r="NHW206" s="1135"/>
      <c r="NHX206" s="1135"/>
      <c r="NHY206" s="1135"/>
      <c r="NHZ206" s="1135"/>
      <c r="NIA206" s="1135"/>
      <c r="NIB206" s="1135"/>
      <c r="NIC206" s="1135"/>
      <c r="NID206" s="1135"/>
      <c r="NIE206" s="1135"/>
      <c r="NIF206" s="1135"/>
      <c r="NIG206" s="1135"/>
      <c r="NIH206" s="1135"/>
      <c r="NII206" s="1135"/>
      <c r="NIJ206" s="1135"/>
      <c r="NIK206" s="1135"/>
      <c r="NIL206" s="1135"/>
      <c r="NIM206" s="1135"/>
      <c r="NIN206" s="1135"/>
      <c r="NIO206" s="1135"/>
      <c r="NIP206" s="1135"/>
      <c r="NIQ206" s="1135"/>
      <c r="NIR206" s="1135"/>
      <c r="NIS206" s="1135"/>
      <c r="NIT206" s="1135"/>
      <c r="NIU206" s="1135"/>
      <c r="NIV206" s="1135"/>
      <c r="NIW206" s="1135"/>
      <c r="NIX206" s="1135"/>
      <c r="NIY206" s="1135"/>
      <c r="NIZ206" s="1135"/>
      <c r="NJA206" s="1135"/>
      <c r="NJB206" s="1135"/>
      <c r="NJC206" s="1135"/>
      <c r="NJD206" s="1135"/>
      <c r="NJE206" s="1135"/>
      <c r="NJF206" s="1135"/>
      <c r="NJG206" s="1135"/>
      <c r="NJH206" s="1135"/>
      <c r="NJI206" s="1135"/>
      <c r="NJJ206" s="1135"/>
      <c r="NJK206" s="1135"/>
      <c r="NJL206" s="1135"/>
      <c r="NJM206" s="1135"/>
      <c r="NJN206" s="1135"/>
      <c r="NJO206" s="1135"/>
      <c r="NJP206" s="1135"/>
      <c r="NJQ206" s="1135"/>
      <c r="NJR206" s="1135"/>
      <c r="NJS206" s="1135"/>
      <c r="NJT206" s="1135"/>
      <c r="NJU206" s="1135"/>
      <c r="NJV206" s="1135"/>
      <c r="NJW206" s="1135"/>
      <c r="NJX206" s="1135"/>
      <c r="NJY206" s="1135"/>
      <c r="NJZ206" s="1135"/>
      <c r="NKA206" s="1135"/>
      <c r="NKB206" s="1135"/>
      <c r="NKC206" s="1135"/>
      <c r="NKD206" s="1135"/>
      <c r="NKE206" s="1135"/>
      <c r="NKF206" s="1135"/>
      <c r="NKG206" s="1135"/>
      <c r="NKH206" s="1135"/>
      <c r="NKI206" s="1135"/>
      <c r="NKJ206" s="1135"/>
      <c r="NKK206" s="1135"/>
      <c r="NKL206" s="1135"/>
      <c r="NKM206" s="1135"/>
      <c r="NKN206" s="1135"/>
      <c r="NKO206" s="1135"/>
      <c r="NKP206" s="1135"/>
      <c r="NKQ206" s="1135"/>
      <c r="NKR206" s="1135"/>
      <c r="NKS206" s="1135"/>
      <c r="NKT206" s="1135"/>
      <c r="NKU206" s="1135"/>
      <c r="NKV206" s="1135"/>
      <c r="NKW206" s="1135"/>
      <c r="NKX206" s="1135"/>
      <c r="NKY206" s="1135"/>
      <c r="NKZ206" s="1135"/>
      <c r="NLA206" s="1135"/>
      <c r="NLB206" s="1135"/>
      <c r="NLC206" s="1135"/>
      <c r="NLD206" s="1135"/>
      <c r="NLE206" s="1135"/>
      <c r="NLF206" s="1135"/>
      <c r="NLG206" s="1135"/>
      <c r="NLH206" s="1135"/>
      <c r="NLI206" s="1135"/>
      <c r="NLJ206" s="1135"/>
      <c r="NLK206" s="1135"/>
      <c r="NLL206" s="1135"/>
      <c r="NLM206" s="1135"/>
      <c r="NLN206" s="1135"/>
      <c r="NLO206" s="1135"/>
      <c r="NLP206" s="1135"/>
      <c r="NLQ206" s="1135"/>
      <c r="NLR206" s="1135"/>
      <c r="NLS206" s="1135"/>
      <c r="NLT206" s="1135"/>
      <c r="NLU206" s="1135"/>
      <c r="NLV206" s="1135"/>
      <c r="NLW206" s="1135"/>
      <c r="NLX206" s="1135"/>
      <c r="NLY206" s="1135"/>
      <c r="NLZ206" s="1135"/>
      <c r="NMA206" s="1135"/>
      <c r="NMB206" s="1135"/>
      <c r="NMC206" s="1135"/>
      <c r="NMD206" s="1135"/>
      <c r="NME206" s="1135"/>
      <c r="NMF206" s="1135"/>
      <c r="NMG206" s="1135"/>
      <c r="NMH206" s="1135"/>
      <c r="NMI206" s="1135"/>
      <c r="NMJ206" s="1135"/>
      <c r="NMK206" s="1135"/>
      <c r="NML206" s="1135"/>
      <c r="NMM206" s="1135"/>
      <c r="NMN206" s="1135"/>
      <c r="NMO206" s="1135"/>
      <c r="NMP206" s="1135"/>
      <c r="NMQ206" s="1135"/>
      <c r="NMR206" s="1135"/>
      <c r="NMS206" s="1135"/>
      <c r="NMT206" s="1135"/>
      <c r="NMU206" s="1135"/>
      <c r="NMV206" s="1135"/>
      <c r="NMW206" s="1135"/>
      <c r="NMX206" s="1135"/>
      <c r="NMY206" s="1135"/>
      <c r="NMZ206" s="1135"/>
      <c r="NNA206" s="1135"/>
      <c r="NNB206" s="1135"/>
      <c r="NNC206" s="1135"/>
      <c r="NND206" s="1135"/>
      <c r="NNE206" s="1135"/>
      <c r="NNF206" s="1135"/>
      <c r="NNG206" s="1135"/>
      <c r="NNH206" s="1135"/>
      <c r="NNI206" s="1135"/>
      <c r="NNJ206" s="1135"/>
      <c r="NNK206" s="1135"/>
      <c r="NNL206" s="1135"/>
      <c r="NNM206" s="1135"/>
      <c r="NNN206" s="1135"/>
      <c r="NNO206" s="1135"/>
      <c r="NNP206" s="1135"/>
      <c r="NNQ206" s="1135"/>
      <c r="NNR206" s="1135"/>
      <c r="NNS206" s="1135"/>
      <c r="NNT206" s="1135"/>
      <c r="NNU206" s="1135"/>
      <c r="NNV206" s="1135"/>
      <c r="NNW206" s="1135"/>
      <c r="NNX206" s="1135"/>
      <c r="NNY206" s="1135"/>
      <c r="NNZ206" s="1135"/>
      <c r="NOA206" s="1135"/>
      <c r="NOB206" s="1135"/>
      <c r="NOC206" s="1135"/>
      <c r="NOD206" s="1135"/>
      <c r="NOE206" s="1135"/>
      <c r="NOF206" s="1135"/>
      <c r="NOG206" s="1135"/>
      <c r="NOH206" s="1135"/>
      <c r="NOI206" s="1135"/>
      <c r="NOJ206" s="1135"/>
      <c r="NOK206" s="1135"/>
      <c r="NOL206" s="1135"/>
      <c r="NOM206" s="1135"/>
      <c r="NON206" s="1135"/>
      <c r="NOO206" s="1135"/>
      <c r="NOP206" s="1135"/>
      <c r="NOQ206" s="1135"/>
      <c r="NOR206" s="1135"/>
      <c r="NOS206" s="1135"/>
      <c r="NOT206" s="1135"/>
      <c r="NOU206" s="1135"/>
      <c r="NOV206" s="1135"/>
      <c r="NOW206" s="1135"/>
      <c r="NOX206" s="1135"/>
      <c r="NOY206" s="1135"/>
      <c r="NOZ206" s="1135"/>
      <c r="NPA206" s="1135"/>
      <c r="NPB206" s="1135"/>
      <c r="NPC206" s="1135"/>
      <c r="NPD206" s="1135"/>
      <c r="NPE206" s="1135"/>
      <c r="NPF206" s="1135"/>
      <c r="NPG206" s="1135"/>
      <c r="NPH206" s="1135"/>
      <c r="NPI206" s="1135"/>
      <c r="NPJ206" s="1135"/>
      <c r="NPK206" s="1135"/>
      <c r="NPL206" s="1135"/>
      <c r="NPM206" s="1135"/>
      <c r="NPN206" s="1135"/>
      <c r="NPO206" s="1135"/>
      <c r="NPP206" s="1135"/>
      <c r="NPQ206" s="1135"/>
      <c r="NPR206" s="1135"/>
      <c r="NPS206" s="1135"/>
      <c r="NPT206" s="1135"/>
      <c r="NPU206" s="1135"/>
      <c r="NPV206" s="1135"/>
      <c r="NPW206" s="1135"/>
      <c r="NPX206" s="1135"/>
      <c r="NPY206" s="1135"/>
      <c r="NPZ206" s="1135"/>
      <c r="NQA206" s="1135"/>
      <c r="NQB206" s="1135"/>
      <c r="NQC206" s="1135"/>
      <c r="NQD206" s="1135"/>
      <c r="NQE206" s="1135"/>
      <c r="NQF206" s="1135"/>
      <c r="NQG206" s="1135"/>
      <c r="NQH206" s="1135"/>
      <c r="NQI206" s="1135"/>
      <c r="NQJ206" s="1135"/>
      <c r="NQK206" s="1135"/>
      <c r="NQL206" s="1135"/>
      <c r="NQM206" s="1135"/>
      <c r="NQN206" s="1135"/>
      <c r="NQO206" s="1135"/>
      <c r="NQP206" s="1135"/>
      <c r="NQQ206" s="1135"/>
      <c r="NQR206" s="1135"/>
      <c r="NQS206" s="1135"/>
      <c r="NQT206" s="1135"/>
      <c r="NQU206" s="1135"/>
      <c r="NQV206" s="1135"/>
      <c r="NQW206" s="1135"/>
      <c r="NQX206" s="1135"/>
      <c r="NQY206" s="1135"/>
      <c r="NQZ206" s="1135"/>
      <c r="NRA206" s="1135"/>
      <c r="NRB206" s="1135"/>
      <c r="NRC206" s="1135"/>
      <c r="NRD206" s="1135"/>
      <c r="NRE206" s="1135"/>
      <c r="NRF206" s="1135"/>
      <c r="NRG206" s="1135"/>
      <c r="NRH206" s="1135"/>
      <c r="NRI206" s="1135"/>
      <c r="NRJ206" s="1135"/>
      <c r="NRK206" s="1135"/>
      <c r="NRL206" s="1135"/>
      <c r="NRM206" s="1135"/>
      <c r="NRN206" s="1135"/>
      <c r="NRO206" s="1135"/>
      <c r="NRP206" s="1135"/>
      <c r="NRQ206" s="1135"/>
      <c r="NRR206" s="1135"/>
      <c r="NRS206" s="1135"/>
      <c r="NRT206" s="1135"/>
      <c r="NRU206" s="1135"/>
      <c r="NRV206" s="1135"/>
      <c r="NRW206" s="1135"/>
      <c r="NRX206" s="1135"/>
      <c r="NRY206" s="1135"/>
      <c r="NRZ206" s="1135"/>
      <c r="NSA206" s="1135"/>
      <c r="NSB206" s="1135"/>
      <c r="NSC206" s="1135"/>
      <c r="NSD206" s="1135"/>
      <c r="NSE206" s="1135"/>
      <c r="NSF206" s="1135"/>
      <c r="NSG206" s="1135"/>
      <c r="NSH206" s="1135"/>
      <c r="NSI206" s="1135"/>
      <c r="NSJ206" s="1135"/>
      <c r="NSK206" s="1135"/>
      <c r="NSL206" s="1135"/>
      <c r="NSM206" s="1135"/>
      <c r="NSN206" s="1135"/>
      <c r="NSO206" s="1135"/>
      <c r="NSP206" s="1135"/>
      <c r="NSQ206" s="1135"/>
      <c r="NSR206" s="1135"/>
      <c r="NSS206" s="1135"/>
      <c r="NST206" s="1135"/>
      <c r="NSU206" s="1135"/>
      <c r="NSV206" s="1135"/>
      <c r="NSW206" s="1135"/>
      <c r="NSX206" s="1135"/>
      <c r="NSY206" s="1135"/>
      <c r="NSZ206" s="1135"/>
      <c r="NTA206" s="1135"/>
      <c r="NTB206" s="1135"/>
      <c r="NTC206" s="1135"/>
      <c r="NTD206" s="1135"/>
      <c r="NTE206" s="1135"/>
      <c r="NTF206" s="1135"/>
      <c r="NTG206" s="1135"/>
      <c r="NTH206" s="1135"/>
      <c r="NTI206" s="1135"/>
      <c r="NTJ206" s="1135"/>
      <c r="NTK206" s="1135"/>
      <c r="NTL206" s="1135"/>
      <c r="NTM206" s="1135"/>
      <c r="NTN206" s="1135"/>
      <c r="NTO206" s="1135"/>
      <c r="NTP206" s="1135"/>
      <c r="NTQ206" s="1135"/>
      <c r="NTR206" s="1135"/>
      <c r="NTS206" s="1135"/>
      <c r="NTT206" s="1135"/>
      <c r="NTU206" s="1135"/>
      <c r="NTV206" s="1135"/>
      <c r="NTW206" s="1135"/>
      <c r="NTX206" s="1135"/>
      <c r="NTY206" s="1135"/>
      <c r="NTZ206" s="1135"/>
      <c r="NUA206" s="1135"/>
      <c r="NUB206" s="1135"/>
      <c r="NUC206" s="1135"/>
      <c r="NUD206" s="1135"/>
      <c r="NUE206" s="1135"/>
      <c r="NUF206" s="1135"/>
      <c r="NUG206" s="1135"/>
      <c r="NUH206" s="1135"/>
      <c r="NUI206" s="1135"/>
      <c r="NUJ206" s="1135"/>
      <c r="NUK206" s="1135"/>
      <c r="NUL206" s="1135"/>
      <c r="NUM206" s="1135"/>
      <c r="NUN206" s="1135"/>
      <c r="NUO206" s="1135"/>
      <c r="NUP206" s="1135"/>
      <c r="NUQ206" s="1135"/>
      <c r="NUR206" s="1135"/>
      <c r="NUS206" s="1135"/>
      <c r="NUT206" s="1135"/>
      <c r="NUU206" s="1135"/>
      <c r="NUV206" s="1135"/>
      <c r="NUW206" s="1135"/>
      <c r="NUX206" s="1135"/>
      <c r="NUY206" s="1135"/>
      <c r="NUZ206" s="1135"/>
      <c r="NVA206" s="1135"/>
      <c r="NVB206" s="1135"/>
      <c r="NVC206" s="1135"/>
      <c r="NVD206" s="1135"/>
      <c r="NVE206" s="1135"/>
      <c r="NVF206" s="1135"/>
      <c r="NVG206" s="1135"/>
      <c r="NVH206" s="1135"/>
      <c r="NVI206" s="1135"/>
      <c r="NVJ206" s="1135"/>
      <c r="NVK206" s="1135"/>
      <c r="NVL206" s="1135"/>
      <c r="NVM206" s="1135"/>
      <c r="NVN206" s="1135"/>
      <c r="NVO206" s="1135"/>
      <c r="NVP206" s="1135"/>
      <c r="NVQ206" s="1135"/>
      <c r="NVR206" s="1135"/>
      <c r="NVS206" s="1135"/>
      <c r="NVT206" s="1135"/>
      <c r="NVU206" s="1135"/>
      <c r="NVV206" s="1135"/>
      <c r="NVW206" s="1135"/>
      <c r="NVX206" s="1135"/>
      <c r="NVY206" s="1135"/>
      <c r="NVZ206" s="1135"/>
      <c r="NWA206" s="1135"/>
      <c r="NWB206" s="1135"/>
      <c r="NWC206" s="1135"/>
      <c r="NWD206" s="1135"/>
      <c r="NWE206" s="1135"/>
      <c r="NWF206" s="1135"/>
      <c r="NWG206" s="1135"/>
      <c r="NWH206" s="1135"/>
      <c r="NWI206" s="1135"/>
      <c r="NWJ206" s="1135"/>
      <c r="NWK206" s="1135"/>
      <c r="NWL206" s="1135"/>
      <c r="NWM206" s="1135"/>
      <c r="NWN206" s="1135"/>
      <c r="NWO206" s="1135"/>
      <c r="NWP206" s="1135"/>
      <c r="NWQ206" s="1135"/>
      <c r="NWR206" s="1135"/>
      <c r="NWS206" s="1135"/>
      <c r="NWT206" s="1135"/>
      <c r="NWU206" s="1135"/>
      <c r="NWV206" s="1135"/>
      <c r="NWW206" s="1135"/>
      <c r="NWX206" s="1135"/>
      <c r="NWY206" s="1135"/>
      <c r="NWZ206" s="1135"/>
      <c r="NXA206" s="1135"/>
      <c r="NXB206" s="1135"/>
      <c r="NXC206" s="1135"/>
      <c r="NXD206" s="1135"/>
      <c r="NXE206" s="1135"/>
      <c r="NXF206" s="1135"/>
      <c r="NXG206" s="1135"/>
      <c r="NXH206" s="1135"/>
      <c r="NXI206" s="1135"/>
      <c r="NXJ206" s="1135"/>
      <c r="NXK206" s="1135"/>
      <c r="NXL206" s="1135"/>
      <c r="NXM206" s="1135"/>
      <c r="NXN206" s="1135"/>
      <c r="NXO206" s="1135"/>
      <c r="NXP206" s="1135"/>
      <c r="NXQ206" s="1135"/>
      <c r="NXR206" s="1135"/>
      <c r="NXS206" s="1135"/>
      <c r="NXT206" s="1135"/>
      <c r="NXU206" s="1135"/>
      <c r="NXV206" s="1135"/>
      <c r="NXW206" s="1135"/>
      <c r="NXX206" s="1135"/>
      <c r="NXY206" s="1135"/>
      <c r="NXZ206" s="1135"/>
      <c r="NYA206" s="1135"/>
      <c r="NYB206" s="1135"/>
      <c r="NYC206" s="1135"/>
      <c r="NYD206" s="1135"/>
      <c r="NYE206" s="1135"/>
      <c r="NYF206" s="1135"/>
      <c r="NYG206" s="1135"/>
      <c r="NYH206" s="1135"/>
      <c r="NYI206" s="1135"/>
      <c r="NYJ206" s="1135"/>
      <c r="NYK206" s="1135"/>
      <c r="NYL206" s="1135"/>
      <c r="NYM206" s="1135"/>
      <c r="NYN206" s="1135"/>
      <c r="NYO206" s="1135"/>
      <c r="NYP206" s="1135"/>
      <c r="NYQ206" s="1135"/>
      <c r="NYR206" s="1135"/>
      <c r="NYS206" s="1135"/>
      <c r="NYT206" s="1135"/>
      <c r="NYU206" s="1135"/>
      <c r="NYV206" s="1135"/>
      <c r="NYW206" s="1135"/>
      <c r="NYX206" s="1135"/>
      <c r="NYY206" s="1135"/>
      <c r="NYZ206" s="1135"/>
      <c r="NZA206" s="1135"/>
      <c r="NZB206" s="1135"/>
      <c r="NZC206" s="1135"/>
      <c r="NZD206" s="1135"/>
      <c r="NZE206" s="1135"/>
      <c r="NZF206" s="1135"/>
      <c r="NZG206" s="1135"/>
      <c r="NZH206" s="1135"/>
      <c r="NZI206" s="1135"/>
      <c r="NZJ206" s="1135"/>
      <c r="NZK206" s="1135"/>
      <c r="NZL206" s="1135"/>
      <c r="NZM206" s="1135"/>
      <c r="NZN206" s="1135"/>
      <c r="NZO206" s="1135"/>
      <c r="NZP206" s="1135"/>
      <c r="NZQ206" s="1135"/>
      <c r="NZR206" s="1135"/>
      <c r="NZS206" s="1135"/>
      <c r="NZT206" s="1135"/>
      <c r="NZU206" s="1135"/>
      <c r="NZV206" s="1135"/>
      <c r="NZW206" s="1135"/>
      <c r="NZX206" s="1135"/>
      <c r="NZY206" s="1135"/>
      <c r="NZZ206" s="1135"/>
      <c r="OAA206" s="1135"/>
      <c r="OAB206" s="1135"/>
      <c r="OAC206" s="1135"/>
      <c r="OAD206" s="1135"/>
      <c r="OAE206" s="1135"/>
      <c r="OAF206" s="1135"/>
      <c r="OAG206" s="1135"/>
      <c r="OAH206" s="1135"/>
      <c r="OAI206" s="1135"/>
      <c r="OAJ206" s="1135"/>
      <c r="OAK206" s="1135"/>
      <c r="OAL206" s="1135"/>
      <c r="OAM206" s="1135"/>
      <c r="OAN206" s="1135"/>
      <c r="OAO206" s="1135"/>
      <c r="OAP206" s="1135"/>
      <c r="OAQ206" s="1135"/>
      <c r="OAR206" s="1135"/>
      <c r="OAS206" s="1135"/>
      <c r="OAT206" s="1135"/>
      <c r="OAU206" s="1135"/>
      <c r="OAV206" s="1135"/>
      <c r="OAW206" s="1135"/>
      <c r="OAX206" s="1135"/>
      <c r="OAY206" s="1135"/>
      <c r="OAZ206" s="1135"/>
      <c r="OBA206" s="1135"/>
      <c r="OBB206" s="1135"/>
      <c r="OBC206" s="1135"/>
      <c r="OBD206" s="1135"/>
      <c r="OBE206" s="1135"/>
      <c r="OBF206" s="1135"/>
      <c r="OBG206" s="1135"/>
      <c r="OBH206" s="1135"/>
      <c r="OBI206" s="1135"/>
      <c r="OBJ206" s="1135"/>
      <c r="OBK206" s="1135"/>
      <c r="OBL206" s="1135"/>
      <c r="OBM206" s="1135"/>
      <c r="OBN206" s="1135"/>
      <c r="OBO206" s="1135"/>
      <c r="OBP206" s="1135"/>
      <c r="OBQ206" s="1135"/>
      <c r="OBR206" s="1135"/>
      <c r="OBS206" s="1135"/>
      <c r="OBT206" s="1135"/>
      <c r="OBU206" s="1135"/>
      <c r="OBV206" s="1135"/>
      <c r="OBW206" s="1135"/>
      <c r="OBX206" s="1135"/>
      <c r="OBY206" s="1135"/>
      <c r="OBZ206" s="1135"/>
      <c r="OCA206" s="1135"/>
      <c r="OCB206" s="1135"/>
      <c r="OCC206" s="1135"/>
      <c r="OCD206" s="1135"/>
      <c r="OCE206" s="1135"/>
      <c r="OCF206" s="1135"/>
      <c r="OCG206" s="1135"/>
      <c r="OCH206" s="1135"/>
      <c r="OCI206" s="1135"/>
      <c r="OCJ206" s="1135"/>
      <c r="OCK206" s="1135"/>
      <c r="OCL206" s="1135"/>
      <c r="OCM206" s="1135"/>
      <c r="OCN206" s="1135"/>
      <c r="OCO206" s="1135"/>
      <c r="OCP206" s="1135"/>
      <c r="OCQ206" s="1135"/>
      <c r="OCR206" s="1135"/>
      <c r="OCS206" s="1135"/>
      <c r="OCT206" s="1135"/>
      <c r="OCU206" s="1135"/>
      <c r="OCV206" s="1135"/>
      <c r="OCW206" s="1135"/>
      <c r="OCX206" s="1135"/>
      <c r="OCY206" s="1135"/>
      <c r="OCZ206" s="1135"/>
      <c r="ODA206" s="1135"/>
      <c r="ODB206" s="1135"/>
      <c r="ODC206" s="1135"/>
      <c r="ODD206" s="1135"/>
      <c r="ODE206" s="1135"/>
      <c r="ODF206" s="1135"/>
      <c r="ODG206" s="1135"/>
      <c r="ODH206" s="1135"/>
      <c r="ODI206" s="1135"/>
      <c r="ODJ206" s="1135"/>
      <c r="ODK206" s="1135"/>
      <c r="ODL206" s="1135"/>
      <c r="ODM206" s="1135"/>
      <c r="ODN206" s="1135"/>
      <c r="ODO206" s="1135"/>
      <c r="ODP206" s="1135"/>
      <c r="ODQ206" s="1135"/>
      <c r="ODR206" s="1135"/>
      <c r="ODS206" s="1135"/>
      <c r="ODT206" s="1135"/>
      <c r="ODU206" s="1135"/>
      <c r="ODV206" s="1135"/>
      <c r="ODW206" s="1135"/>
      <c r="ODX206" s="1135"/>
      <c r="ODY206" s="1135"/>
      <c r="ODZ206" s="1135"/>
      <c r="OEA206" s="1135"/>
      <c r="OEB206" s="1135"/>
      <c r="OEC206" s="1135"/>
      <c r="OED206" s="1135"/>
      <c r="OEE206" s="1135"/>
      <c r="OEF206" s="1135"/>
      <c r="OEG206" s="1135"/>
      <c r="OEH206" s="1135"/>
      <c r="OEI206" s="1135"/>
      <c r="OEJ206" s="1135"/>
      <c r="OEK206" s="1135"/>
      <c r="OEL206" s="1135"/>
      <c r="OEM206" s="1135"/>
      <c r="OEN206" s="1135"/>
      <c r="OEO206" s="1135"/>
      <c r="OEP206" s="1135"/>
      <c r="OEQ206" s="1135"/>
      <c r="OER206" s="1135"/>
      <c r="OES206" s="1135"/>
      <c r="OET206" s="1135"/>
      <c r="OEU206" s="1135"/>
      <c r="OEV206" s="1135"/>
      <c r="OEW206" s="1135"/>
      <c r="OEX206" s="1135"/>
      <c r="OEY206" s="1135"/>
      <c r="OEZ206" s="1135"/>
      <c r="OFA206" s="1135"/>
      <c r="OFB206" s="1135"/>
      <c r="OFC206" s="1135"/>
      <c r="OFD206" s="1135"/>
      <c r="OFE206" s="1135"/>
      <c r="OFF206" s="1135"/>
      <c r="OFG206" s="1135"/>
      <c r="OFH206" s="1135"/>
      <c r="OFI206" s="1135"/>
      <c r="OFJ206" s="1135"/>
      <c r="OFK206" s="1135"/>
      <c r="OFL206" s="1135"/>
      <c r="OFM206" s="1135"/>
      <c r="OFN206" s="1135"/>
      <c r="OFO206" s="1135"/>
      <c r="OFP206" s="1135"/>
      <c r="OFQ206" s="1135"/>
      <c r="OFR206" s="1135"/>
      <c r="OFS206" s="1135"/>
      <c r="OFT206" s="1135"/>
      <c r="OFU206" s="1135"/>
      <c r="OFV206" s="1135"/>
      <c r="OFW206" s="1135"/>
      <c r="OFX206" s="1135"/>
      <c r="OFY206" s="1135"/>
      <c r="OFZ206" s="1135"/>
      <c r="OGA206" s="1135"/>
      <c r="OGB206" s="1135"/>
      <c r="OGC206" s="1135"/>
      <c r="OGD206" s="1135"/>
      <c r="OGE206" s="1135"/>
      <c r="OGF206" s="1135"/>
      <c r="OGG206" s="1135"/>
      <c r="OGH206" s="1135"/>
      <c r="OGI206" s="1135"/>
      <c r="OGJ206" s="1135"/>
      <c r="OGK206" s="1135"/>
      <c r="OGL206" s="1135"/>
      <c r="OGM206" s="1135"/>
      <c r="OGN206" s="1135"/>
      <c r="OGO206" s="1135"/>
      <c r="OGP206" s="1135"/>
      <c r="OGQ206" s="1135"/>
      <c r="OGR206" s="1135"/>
      <c r="OGS206" s="1135"/>
      <c r="OGT206" s="1135"/>
      <c r="OGU206" s="1135"/>
      <c r="OGV206" s="1135"/>
      <c r="OGW206" s="1135"/>
      <c r="OGX206" s="1135"/>
      <c r="OGY206" s="1135"/>
      <c r="OGZ206" s="1135"/>
      <c r="OHA206" s="1135"/>
      <c r="OHB206" s="1135"/>
      <c r="OHC206" s="1135"/>
      <c r="OHD206" s="1135"/>
      <c r="OHE206" s="1135"/>
      <c r="OHF206" s="1135"/>
      <c r="OHG206" s="1135"/>
      <c r="OHH206" s="1135"/>
      <c r="OHI206" s="1135"/>
      <c r="OHJ206" s="1135"/>
      <c r="OHK206" s="1135"/>
      <c r="OHL206" s="1135"/>
      <c r="OHM206" s="1135"/>
      <c r="OHN206" s="1135"/>
      <c r="OHO206" s="1135"/>
      <c r="OHP206" s="1135"/>
      <c r="OHQ206" s="1135"/>
      <c r="OHR206" s="1135"/>
      <c r="OHS206" s="1135"/>
      <c r="OHT206" s="1135"/>
      <c r="OHU206" s="1135"/>
      <c r="OHV206" s="1135"/>
      <c r="OHW206" s="1135"/>
      <c r="OHX206" s="1135"/>
      <c r="OHY206" s="1135"/>
      <c r="OHZ206" s="1135"/>
      <c r="OIA206" s="1135"/>
      <c r="OIB206" s="1135"/>
      <c r="OIC206" s="1135"/>
      <c r="OID206" s="1135"/>
      <c r="OIE206" s="1135"/>
      <c r="OIF206" s="1135"/>
      <c r="OIG206" s="1135"/>
      <c r="OIH206" s="1135"/>
      <c r="OII206" s="1135"/>
      <c r="OIJ206" s="1135"/>
      <c r="OIK206" s="1135"/>
      <c r="OIL206" s="1135"/>
      <c r="OIM206" s="1135"/>
      <c r="OIN206" s="1135"/>
      <c r="OIO206" s="1135"/>
      <c r="OIP206" s="1135"/>
      <c r="OIQ206" s="1135"/>
      <c r="OIR206" s="1135"/>
      <c r="OIS206" s="1135"/>
      <c r="OIT206" s="1135"/>
      <c r="OIU206" s="1135"/>
      <c r="OIV206" s="1135"/>
      <c r="OIW206" s="1135"/>
      <c r="OIX206" s="1135"/>
      <c r="OIY206" s="1135"/>
      <c r="OIZ206" s="1135"/>
      <c r="OJA206" s="1135"/>
      <c r="OJB206" s="1135"/>
      <c r="OJC206" s="1135"/>
      <c r="OJD206" s="1135"/>
      <c r="OJE206" s="1135"/>
      <c r="OJF206" s="1135"/>
      <c r="OJG206" s="1135"/>
      <c r="OJH206" s="1135"/>
      <c r="OJI206" s="1135"/>
      <c r="OJJ206" s="1135"/>
      <c r="OJK206" s="1135"/>
      <c r="OJL206" s="1135"/>
      <c r="OJM206" s="1135"/>
      <c r="OJN206" s="1135"/>
      <c r="OJO206" s="1135"/>
      <c r="OJP206" s="1135"/>
      <c r="OJQ206" s="1135"/>
      <c r="OJR206" s="1135"/>
      <c r="OJS206" s="1135"/>
      <c r="OJT206" s="1135"/>
      <c r="OJU206" s="1135"/>
      <c r="OJV206" s="1135"/>
      <c r="OJW206" s="1135"/>
      <c r="OJX206" s="1135"/>
      <c r="OJY206" s="1135"/>
      <c r="OJZ206" s="1135"/>
      <c r="OKA206" s="1135"/>
      <c r="OKB206" s="1135"/>
      <c r="OKC206" s="1135"/>
      <c r="OKD206" s="1135"/>
      <c r="OKE206" s="1135"/>
      <c r="OKF206" s="1135"/>
      <c r="OKG206" s="1135"/>
      <c r="OKH206" s="1135"/>
      <c r="OKI206" s="1135"/>
      <c r="OKJ206" s="1135"/>
      <c r="OKK206" s="1135"/>
      <c r="OKL206" s="1135"/>
      <c r="OKM206" s="1135"/>
      <c r="OKN206" s="1135"/>
      <c r="OKO206" s="1135"/>
      <c r="OKP206" s="1135"/>
      <c r="OKQ206" s="1135"/>
      <c r="OKR206" s="1135"/>
      <c r="OKS206" s="1135"/>
      <c r="OKT206" s="1135"/>
      <c r="OKU206" s="1135"/>
      <c r="OKV206" s="1135"/>
      <c r="OKW206" s="1135"/>
      <c r="OKX206" s="1135"/>
      <c r="OKY206" s="1135"/>
      <c r="OKZ206" s="1135"/>
      <c r="OLA206" s="1135"/>
      <c r="OLB206" s="1135"/>
      <c r="OLC206" s="1135"/>
      <c r="OLD206" s="1135"/>
      <c r="OLE206" s="1135"/>
      <c r="OLF206" s="1135"/>
      <c r="OLG206" s="1135"/>
      <c r="OLH206" s="1135"/>
      <c r="OLI206" s="1135"/>
      <c r="OLJ206" s="1135"/>
      <c r="OLK206" s="1135"/>
      <c r="OLL206" s="1135"/>
      <c r="OLM206" s="1135"/>
      <c r="OLN206" s="1135"/>
      <c r="OLO206" s="1135"/>
      <c r="OLP206" s="1135"/>
      <c r="OLQ206" s="1135"/>
      <c r="OLR206" s="1135"/>
      <c r="OLS206" s="1135"/>
      <c r="OLT206" s="1135"/>
      <c r="OLU206" s="1135"/>
      <c r="OLV206" s="1135"/>
      <c r="OLW206" s="1135"/>
      <c r="OLX206" s="1135"/>
      <c r="OLY206" s="1135"/>
      <c r="OLZ206" s="1135"/>
      <c r="OMA206" s="1135"/>
      <c r="OMB206" s="1135"/>
      <c r="OMC206" s="1135"/>
      <c r="OMD206" s="1135"/>
      <c r="OME206" s="1135"/>
      <c r="OMF206" s="1135"/>
      <c r="OMG206" s="1135"/>
      <c r="OMH206" s="1135"/>
      <c r="OMI206" s="1135"/>
      <c r="OMJ206" s="1135"/>
      <c r="OMK206" s="1135"/>
      <c r="OML206" s="1135"/>
      <c r="OMM206" s="1135"/>
      <c r="OMN206" s="1135"/>
      <c r="OMO206" s="1135"/>
      <c r="OMP206" s="1135"/>
      <c r="OMQ206" s="1135"/>
      <c r="OMR206" s="1135"/>
      <c r="OMS206" s="1135"/>
      <c r="OMT206" s="1135"/>
      <c r="OMU206" s="1135"/>
      <c r="OMV206" s="1135"/>
      <c r="OMW206" s="1135"/>
      <c r="OMX206" s="1135"/>
      <c r="OMY206" s="1135"/>
      <c r="OMZ206" s="1135"/>
      <c r="ONA206" s="1135"/>
      <c r="ONB206" s="1135"/>
      <c r="ONC206" s="1135"/>
      <c r="OND206" s="1135"/>
      <c r="ONE206" s="1135"/>
      <c r="ONF206" s="1135"/>
      <c r="ONG206" s="1135"/>
      <c r="ONH206" s="1135"/>
      <c r="ONI206" s="1135"/>
      <c r="ONJ206" s="1135"/>
      <c r="ONK206" s="1135"/>
      <c r="ONL206" s="1135"/>
      <c r="ONM206" s="1135"/>
      <c r="ONN206" s="1135"/>
      <c r="ONO206" s="1135"/>
      <c r="ONP206" s="1135"/>
      <c r="ONQ206" s="1135"/>
      <c r="ONR206" s="1135"/>
      <c r="ONS206" s="1135"/>
      <c r="ONT206" s="1135"/>
      <c r="ONU206" s="1135"/>
      <c r="ONV206" s="1135"/>
      <c r="ONW206" s="1135"/>
      <c r="ONX206" s="1135"/>
      <c r="ONY206" s="1135"/>
      <c r="ONZ206" s="1135"/>
      <c r="OOA206" s="1135"/>
      <c r="OOB206" s="1135"/>
      <c r="OOC206" s="1135"/>
      <c r="OOD206" s="1135"/>
      <c r="OOE206" s="1135"/>
      <c r="OOF206" s="1135"/>
      <c r="OOG206" s="1135"/>
      <c r="OOH206" s="1135"/>
      <c r="OOI206" s="1135"/>
      <c r="OOJ206" s="1135"/>
      <c r="OOK206" s="1135"/>
      <c r="OOL206" s="1135"/>
      <c r="OOM206" s="1135"/>
      <c r="OON206" s="1135"/>
      <c r="OOO206" s="1135"/>
      <c r="OOP206" s="1135"/>
      <c r="OOQ206" s="1135"/>
      <c r="OOR206" s="1135"/>
      <c r="OOS206" s="1135"/>
      <c r="OOT206" s="1135"/>
      <c r="OOU206" s="1135"/>
      <c r="OOV206" s="1135"/>
      <c r="OOW206" s="1135"/>
      <c r="OOX206" s="1135"/>
      <c r="OOY206" s="1135"/>
      <c r="OOZ206" s="1135"/>
      <c r="OPA206" s="1135"/>
      <c r="OPB206" s="1135"/>
      <c r="OPC206" s="1135"/>
      <c r="OPD206" s="1135"/>
      <c r="OPE206" s="1135"/>
      <c r="OPF206" s="1135"/>
      <c r="OPG206" s="1135"/>
      <c r="OPH206" s="1135"/>
      <c r="OPI206" s="1135"/>
      <c r="OPJ206" s="1135"/>
      <c r="OPK206" s="1135"/>
      <c r="OPL206" s="1135"/>
      <c r="OPM206" s="1135"/>
      <c r="OPN206" s="1135"/>
      <c r="OPO206" s="1135"/>
      <c r="OPP206" s="1135"/>
      <c r="OPQ206" s="1135"/>
      <c r="OPR206" s="1135"/>
      <c r="OPS206" s="1135"/>
      <c r="OPT206" s="1135"/>
      <c r="OPU206" s="1135"/>
      <c r="OPV206" s="1135"/>
      <c r="OPW206" s="1135"/>
      <c r="OPX206" s="1135"/>
      <c r="OPY206" s="1135"/>
      <c r="OPZ206" s="1135"/>
      <c r="OQA206" s="1135"/>
      <c r="OQB206" s="1135"/>
      <c r="OQC206" s="1135"/>
      <c r="OQD206" s="1135"/>
      <c r="OQE206" s="1135"/>
      <c r="OQF206" s="1135"/>
      <c r="OQG206" s="1135"/>
      <c r="OQH206" s="1135"/>
      <c r="OQI206" s="1135"/>
      <c r="OQJ206" s="1135"/>
      <c r="OQK206" s="1135"/>
      <c r="OQL206" s="1135"/>
      <c r="OQM206" s="1135"/>
      <c r="OQN206" s="1135"/>
      <c r="OQO206" s="1135"/>
      <c r="OQP206" s="1135"/>
      <c r="OQQ206" s="1135"/>
      <c r="OQR206" s="1135"/>
      <c r="OQS206" s="1135"/>
      <c r="OQT206" s="1135"/>
      <c r="OQU206" s="1135"/>
      <c r="OQV206" s="1135"/>
      <c r="OQW206" s="1135"/>
      <c r="OQX206" s="1135"/>
      <c r="OQY206" s="1135"/>
      <c r="OQZ206" s="1135"/>
      <c r="ORA206" s="1135"/>
      <c r="ORB206" s="1135"/>
      <c r="ORC206" s="1135"/>
      <c r="ORD206" s="1135"/>
      <c r="ORE206" s="1135"/>
      <c r="ORF206" s="1135"/>
      <c r="ORG206" s="1135"/>
      <c r="ORH206" s="1135"/>
      <c r="ORI206" s="1135"/>
      <c r="ORJ206" s="1135"/>
      <c r="ORK206" s="1135"/>
      <c r="ORL206" s="1135"/>
      <c r="ORM206" s="1135"/>
      <c r="ORN206" s="1135"/>
      <c r="ORO206" s="1135"/>
      <c r="ORP206" s="1135"/>
      <c r="ORQ206" s="1135"/>
      <c r="ORR206" s="1135"/>
      <c r="ORS206" s="1135"/>
      <c r="ORT206" s="1135"/>
      <c r="ORU206" s="1135"/>
      <c r="ORV206" s="1135"/>
      <c r="ORW206" s="1135"/>
      <c r="ORX206" s="1135"/>
      <c r="ORY206" s="1135"/>
      <c r="ORZ206" s="1135"/>
      <c r="OSA206" s="1135"/>
      <c r="OSB206" s="1135"/>
      <c r="OSC206" s="1135"/>
      <c r="OSD206" s="1135"/>
      <c r="OSE206" s="1135"/>
      <c r="OSF206" s="1135"/>
      <c r="OSG206" s="1135"/>
      <c r="OSH206" s="1135"/>
      <c r="OSI206" s="1135"/>
      <c r="OSJ206" s="1135"/>
      <c r="OSK206" s="1135"/>
      <c r="OSL206" s="1135"/>
      <c r="OSM206" s="1135"/>
      <c r="OSN206" s="1135"/>
      <c r="OSO206" s="1135"/>
      <c r="OSP206" s="1135"/>
      <c r="OSQ206" s="1135"/>
      <c r="OSR206" s="1135"/>
      <c r="OSS206" s="1135"/>
      <c r="OST206" s="1135"/>
      <c r="OSU206" s="1135"/>
      <c r="OSV206" s="1135"/>
      <c r="OSW206" s="1135"/>
      <c r="OSX206" s="1135"/>
      <c r="OSY206" s="1135"/>
      <c r="OSZ206" s="1135"/>
      <c r="OTA206" s="1135"/>
      <c r="OTB206" s="1135"/>
      <c r="OTC206" s="1135"/>
      <c r="OTD206" s="1135"/>
      <c r="OTE206" s="1135"/>
      <c r="OTF206" s="1135"/>
      <c r="OTG206" s="1135"/>
      <c r="OTH206" s="1135"/>
      <c r="OTI206" s="1135"/>
      <c r="OTJ206" s="1135"/>
      <c r="OTK206" s="1135"/>
      <c r="OTL206" s="1135"/>
      <c r="OTM206" s="1135"/>
      <c r="OTN206" s="1135"/>
      <c r="OTO206" s="1135"/>
      <c r="OTP206" s="1135"/>
      <c r="OTQ206" s="1135"/>
      <c r="OTR206" s="1135"/>
      <c r="OTS206" s="1135"/>
      <c r="OTT206" s="1135"/>
      <c r="OTU206" s="1135"/>
      <c r="OTV206" s="1135"/>
      <c r="OTW206" s="1135"/>
      <c r="OTX206" s="1135"/>
      <c r="OTY206" s="1135"/>
      <c r="OTZ206" s="1135"/>
      <c r="OUA206" s="1135"/>
      <c r="OUB206" s="1135"/>
      <c r="OUC206" s="1135"/>
      <c r="OUD206" s="1135"/>
      <c r="OUE206" s="1135"/>
      <c r="OUF206" s="1135"/>
      <c r="OUG206" s="1135"/>
      <c r="OUH206" s="1135"/>
      <c r="OUI206" s="1135"/>
      <c r="OUJ206" s="1135"/>
      <c r="OUK206" s="1135"/>
      <c r="OUL206" s="1135"/>
      <c r="OUM206" s="1135"/>
      <c r="OUN206" s="1135"/>
      <c r="OUO206" s="1135"/>
      <c r="OUP206" s="1135"/>
      <c r="OUQ206" s="1135"/>
      <c r="OUR206" s="1135"/>
      <c r="OUS206" s="1135"/>
      <c r="OUT206" s="1135"/>
      <c r="OUU206" s="1135"/>
      <c r="OUV206" s="1135"/>
      <c r="OUW206" s="1135"/>
      <c r="OUX206" s="1135"/>
      <c r="OUY206" s="1135"/>
      <c r="OUZ206" s="1135"/>
      <c r="OVA206" s="1135"/>
      <c r="OVB206" s="1135"/>
      <c r="OVC206" s="1135"/>
      <c r="OVD206" s="1135"/>
      <c r="OVE206" s="1135"/>
      <c r="OVF206" s="1135"/>
      <c r="OVG206" s="1135"/>
      <c r="OVH206" s="1135"/>
      <c r="OVI206" s="1135"/>
      <c r="OVJ206" s="1135"/>
      <c r="OVK206" s="1135"/>
      <c r="OVL206" s="1135"/>
      <c r="OVM206" s="1135"/>
      <c r="OVN206" s="1135"/>
      <c r="OVO206" s="1135"/>
      <c r="OVP206" s="1135"/>
      <c r="OVQ206" s="1135"/>
      <c r="OVR206" s="1135"/>
      <c r="OVS206" s="1135"/>
      <c r="OVT206" s="1135"/>
      <c r="OVU206" s="1135"/>
      <c r="OVV206" s="1135"/>
      <c r="OVW206" s="1135"/>
      <c r="OVX206" s="1135"/>
      <c r="OVY206" s="1135"/>
      <c r="OVZ206" s="1135"/>
      <c r="OWA206" s="1135"/>
      <c r="OWB206" s="1135"/>
      <c r="OWC206" s="1135"/>
      <c r="OWD206" s="1135"/>
      <c r="OWE206" s="1135"/>
      <c r="OWF206" s="1135"/>
      <c r="OWG206" s="1135"/>
      <c r="OWH206" s="1135"/>
      <c r="OWI206" s="1135"/>
      <c r="OWJ206" s="1135"/>
      <c r="OWK206" s="1135"/>
      <c r="OWL206" s="1135"/>
      <c r="OWM206" s="1135"/>
      <c r="OWN206" s="1135"/>
      <c r="OWO206" s="1135"/>
      <c r="OWP206" s="1135"/>
      <c r="OWQ206" s="1135"/>
      <c r="OWR206" s="1135"/>
      <c r="OWS206" s="1135"/>
      <c r="OWT206" s="1135"/>
      <c r="OWU206" s="1135"/>
      <c r="OWV206" s="1135"/>
      <c r="OWW206" s="1135"/>
      <c r="OWX206" s="1135"/>
      <c r="OWY206" s="1135"/>
      <c r="OWZ206" s="1135"/>
      <c r="OXA206" s="1135"/>
      <c r="OXB206" s="1135"/>
      <c r="OXC206" s="1135"/>
      <c r="OXD206" s="1135"/>
      <c r="OXE206" s="1135"/>
      <c r="OXF206" s="1135"/>
      <c r="OXG206" s="1135"/>
      <c r="OXH206" s="1135"/>
      <c r="OXI206" s="1135"/>
      <c r="OXJ206" s="1135"/>
      <c r="OXK206" s="1135"/>
      <c r="OXL206" s="1135"/>
      <c r="OXM206" s="1135"/>
      <c r="OXN206" s="1135"/>
      <c r="OXO206" s="1135"/>
      <c r="OXP206" s="1135"/>
      <c r="OXQ206" s="1135"/>
      <c r="OXR206" s="1135"/>
      <c r="OXS206" s="1135"/>
      <c r="OXT206" s="1135"/>
      <c r="OXU206" s="1135"/>
      <c r="OXV206" s="1135"/>
      <c r="OXW206" s="1135"/>
      <c r="OXX206" s="1135"/>
      <c r="OXY206" s="1135"/>
      <c r="OXZ206" s="1135"/>
      <c r="OYA206" s="1135"/>
      <c r="OYB206" s="1135"/>
      <c r="OYC206" s="1135"/>
      <c r="OYD206" s="1135"/>
      <c r="OYE206" s="1135"/>
      <c r="OYF206" s="1135"/>
      <c r="OYG206" s="1135"/>
      <c r="OYH206" s="1135"/>
      <c r="OYI206" s="1135"/>
      <c r="OYJ206" s="1135"/>
      <c r="OYK206" s="1135"/>
      <c r="OYL206" s="1135"/>
      <c r="OYM206" s="1135"/>
      <c r="OYN206" s="1135"/>
      <c r="OYO206" s="1135"/>
      <c r="OYP206" s="1135"/>
      <c r="OYQ206" s="1135"/>
      <c r="OYR206" s="1135"/>
      <c r="OYS206" s="1135"/>
      <c r="OYT206" s="1135"/>
      <c r="OYU206" s="1135"/>
      <c r="OYV206" s="1135"/>
      <c r="OYW206" s="1135"/>
      <c r="OYX206" s="1135"/>
      <c r="OYY206" s="1135"/>
      <c r="OYZ206" s="1135"/>
      <c r="OZA206" s="1135"/>
      <c r="OZB206" s="1135"/>
      <c r="OZC206" s="1135"/>
      <c r="OZD206" s="1135"/>
      <c r="OZE206" s="1135"/>
      <c r="OZF206" s="1135"/>
      <c r="OZG206" s="1135"/>
      <c r="OZH206" s="1135"/>
      <c r="OZI206" s="1135"/>
      <c r="OZJ206" s="1135"/>
      <c r="OZK206" s="1135"/>
      <c r="OZL206" s="1135"/>
      <c r="OZM206" s="1135"/>
      <c r="OZN206" s="1135"/>
      <c r="OZO206" s="1135"/>
      <c r="OZP206" s="1135"/>
      <c r="OZQ206" s="1135"/>
      <c r="OZR206" s="1135"/>
      <c r="OZS206" s="1135"/>
      <c r="OZT206" s="1135"/>
      <c r="OZU206" s="1135"/>
      <c r="OZV206" s="1135"/>
      <c r="OZW206" s="1135"/>
      <c r="OZX206" s="1135"/>
      <c r="OZY206" s="1135"/>
      <c r="OZZ206" s="1135"/>
      <c r="PAA206" s="1135"/>
      <c r="PAB206" s="1135"/>
      <c r="PAC206" s="1135"/>
      <c r="PAD206" s="1135"/>
      <c r="PAE206" s="1135"/>
      <c r="PAF206" s="1135"/>
      <c r="PAG206" s="1135"/>
      <c r="PAH206" s="1135"/>
      <c r="PAI206" s="1135"/>
      <c r="PAJ206" s="1135"/>
      <c r="PAK206" s="1135"/>
      <c r="PAL206" s="1135"/>
      <c r="PAM206" s="1135"/>
      <c r="PAN206" s="1135"/>
      <c r="PAO206" s="1135"/>
      <c r="PAP206" s="1135"/>
      <c r="PAQ206" s="1135"/>
      <c r="PAR206" s="1135"/>
      <c r="PAS206" s="1135"/>
      <c r="PAT206" s="1135"/>
      <c r="PAU206" s="1135"/>
      <c r="PAV206" s="1135"/>
      <c r="PAW206" s="1135"/>
      <c r="PAX206" s="1135"/>
      <c r="PAY206" s="1135"/>
      <c r="PAZ206" s="1135"/>
      <c r="PBA206" s="1135"/>
      <c r="PBB206" s="1135"/>
      <c r="PBC206" s="1135"/>
      <c r="PBD206" s="1135"/>
      <c r="PBE206" s="1135"/>
      <c r="PBF206" s="1135"/>
      <c r="PBG206" s="1135"/>
      <c r="PBH206" s="1135"/>
      <c r="PBI206" s="1135"/>
      <c r="PBJ206" s="1135"/>
      <c r="PBK206" s="1135"/>
      <c r="PBL206" s="1135"/>
      <c r="PBM206" s="1135"/>
      <c r="PBN206" s="1135"/>
      <c r="PBO206" s="1135"/>
      <c r="PBP206" s="1135"/>
      <c r="PBQ206" s="1135"/>
      <c r="PBR206" s="1135"/>
      <c r="PBS206" s="1135"/>
      <c r="PBT206" s="1135"/>
      <c r="PBU206" s="1135"/>
      <c r="PBV206" s="1135"/>
      <c r="PBW206" s="1135"/>
      <c r="PBX206" s="1135"/>
      <c r="PBY206" s="1135"/>
      <c r="PBZ206" s="1135"/>
      <c r="PCA206" s="1135"/>
      <c r="PCB206" s="1135"/>
      <c r="PCC206" s="1135"/>
      <c r="PCD206" s="1135"/>
      <c r="PCE206" s="1135"/>
      <c r="PCF206" s="1135"/>
      <c r="PCG206" s="1135"/>
      <c r="PCH206" s="1135"/>
      <c r="PCI206" s="1135"/>
      <c r="PCJ206" s="1135"/>
      <c r="PCK206" s="1135"/>
      <c r="PCL206" s="1135"/>
      <c r="PCM206" s="1135"/>
      <c r="PCN206" s="1135"/>
      <c r="PCO206" s="1135"/>
      <c r="PCP206" s="1135"/>
      <c r="PCQ206" s="1135"/>
      <c r="PCR206" s="1135"/>
      <c r="PCS206" s="1135"/>
      <c r="PCT206" s="1135"/>
      <c r="PCU206" s="1135"/>
      <c r="PCV206" s="1135"/>
      <c r="PCW206" s="1135"/>
      <c r="PCX206" s="1135"/>
      <c r="PCY206" s="1135"/>
      <c r="PCZ206" s="1135"/>
      <c r="PDA206" s="1135"/>
      <c r="PDB206" s="1135"/>
      <c r="PDC206" s="1135"/>
      <c r="PDD206" s="1135"/>
      <c r="PDE206" s="1135"/>
      <c r="PDF206" s="1135"/>
      <c r="PDG206" s="1135"/>
      <c r="PDH206" s="1135"/>
      <c r="PDI206" s="1135"/>
      <c r="PDJ206" s="1135"/>
      <c r="PDK206" s="1135"/>
      <c r="PDL206" s="1135"/>
      <c r="PDM206" s="1135"/>
      <c r="PDN206" s="1135"/>
      <c r="PDO206" s="1135"/>
      <c r="PDP206" s="1135"/>
      <c r="PDQ206" s="1135"/>
      <c r="PDR206" s="1135"/>
      <c r="PDS206" s="1135"/>
      <c r="PDT206" s="1135"/>
      <c r="PDU206" s="1135"/>
      <c r="PDV206" s="1135"/>
      <c r="PDW206" s="1135"/>
      <c r="PDX206" s="1135"/>
      <c r="PDY206" s="1135"/>
      <c r="PDZ206" s="1135"/>
      <c r="PEA206" s="1135"/>
      <c r="PEB206" s="1135"/>
      <c r="PEC206" s="1135"/>
      <c r="PED206" s="1135"/>
      <c r="PEE206" s="1135"/>
      <c r="PEF206" s="1135"/>
      <c r="PEG206" s="1135"/>
      <c r="PEH206" s="1135"/>
      <c r="PEI206" s="1135"/>
      <c r="PEJ206" s="1135"/>
      <c r="PEK206" s="1135"/>
      <c r="PEL206" s="1135"/>
      <c r="PEM206" s="1135"/>
      <c r="PEN206" s="1135"/>
      <c r="PEO206" s="1135"/>
      <c r="PEP206" s="1135"/>
      <c r="PEQ206" s="1135"/>
      <c r="PER206" s="1135"/>
      <c r="PES206" s="1135"/>
      <c r="PET206" s="1135"/>
      <c r="PEU206" s="1135"/>
      <c r="PEV206" s="1135"/>
      <c r="PEW206" s="1135"/>
      <c r="PEX206" s="1135"/>
      <c r="PEY206" s="1135"/>
      <c r="PEZ206" s="1135"/>
      <c r="PFA206" s="1135"/>
      <c r="PFB206" s="1135"/>
      <c r="PFC206" s="1135"/>
      <c r="PFD206" s="1135"/>
      <c r="PFE206" s="1135"/>
      <c r="PFF206" s="1135"/>
      <c r="PFG206" s="1135"/>
      <c r="PFH206" s="1135"/>
      <c r="PFI206" s="1135"/>
      <c r="PFJ206" s="1135"/>
      <c r="PFK206" s="1135"/>
      <c r="PFL206" s="1135"/>
      <c r="PFM206" s="1135"/>
      <c r="PFN206" s="1135"/>
      <c r="PFO206" s="1135"/>
      <c r="PFP206" s="1135"/>
      <c r="PFQ206" s="1135"/>
      <c r="PFR206" s="1135"/>
      <c r="PFS206" s="1135"/>
      <c r="PFT206" s="1135"/>
      <c r="PFU206" s="1135"/>
      <c r="PFV206" s="1135"/>
      <c r="PFW206" s="1135"/>
      <c r="PFX206" s="1135"/>
      <c r="PFY206" s="1135"/>
      <c r="PFZ206" s="1135"/>
      <c r="PGA206" s="1135"/>
      <c r="PGB206" s="1135"/>
      <c r="PGC206" s="1135"/>
      <c r="PGD206" s="1135"/>
      <c r="PGE206" s="1135"/>
      <c r="PGF206" s="1135"/>
      <c r="PGG206" s="1135"/>
      <c r="PGH206" s="1135"/>
      <c r="PGI206" s="1135"/>
      <c r="PGJ206" s="1135"/>
      <c r="PGK206" s="1135"/>
      <c r="PGL206" s="1135"/>
      <c r="PGM206" s="1135"/>
      <c r="PGN206" s="1135"/>
      <c r="PGO206" s="1135"/>
      <c r="PGP206" s="1135"/>
      <c r="PGQ206" s="1135"/>
      <c r="PGR206" s="1135"/>
      <c r="PGS206" s="1135"/>
      <c r="PGT206" s="1135"/>
      <c r="PGU206" s="1135"/>
      <c r="PGV206" s="1135"/>
      <c r="PGW206" s="1135"/>
      <c r="PGX206" s="1135"/>
      <c r="PGY206" s="1135"/>
      <c r="PGZ206" s="1135"/>
      <c r="PHA206" s="1135"/>
      <c r="PHB206" s="1135"/>
      <c r="PHC206" s="1135"/>
      <c r="PHD206" s="1135"/>
      <c r="PHE206" s="1135"/>
      <c r="PHF206" s="1135"/>
      <c r="PHG206" s="1135"/>
      <c r="PHH206" s="1135"/>
      <c r="PHI206" s="1135"/>
      <c r="PHJ206" s="1135"/>
      <c r="PHK206" s="1135"/>
      <c r="PHL206" s="1135"/>
      <c r="PHM206" s="1135"/>
      <c r="PHN206" s="1135"/>
      <c r="PHO206" s="1135"/>
      <c r="PHP206" s="1135"/>
      <c r="PHQ206" s="1135"/>
      <c r="PHR206" s="1135"/>
      <c r="PHS206" s="1135"/>
      <c r="PHT206" s="1135"/>
      <c r="PHU206" s="1135"/>
      <c r="PHV206" s="1135"/>
      <c r="PHW206" s="1135"/>
      <c r="PHX206" s="1135"/>
      <c r="PHY206" s="1135"/>
      <c r="PHZ206" s="1135"/>
      <c r="PIA206" s="1135"/>
      <c r="PIB206" s="1135"/>
      <c r="PIC206" s="1135"/>
      <c r="PID206" s="1135"/>
      <c r="PIE206" s="1135"/>
      <c r="PIF206" s="1135"/>
      <c r="PIG206" s="1135"/>
      <c r="PIH206" s="1135"/>
      <c r="PII206" s="1135"/>
      <c r="PIJ206" s="1135"/>
      <c r="PIK206" s="1135"/>
      <c r="PIL206" s="1135"/>
      <c r="PIM206" s="1135"/>
      <c r="PIN206" s="1135"/>
      <c r="PIO206" s="1135"/>
      <c r="PIP206" s="1135"/>
      <c r="PIQ206" s="1135"/>
      <c r="PIR206" s="1135"/>
      <c r="PIS206" s="1135"/>
      <c r="PIT206" s="1135"/>
      <c r="PIU206" s="1135"/>
      <c r="PIV206" s="1135"/>
      <c r="PIW206" s="1135"/>
      <c r="PIX206" s="1135"/>
      <c r="PIY206" s="1135"/>
      <c r="PIZ206" s="1135"/>
      <c r="PJA206" s="1135"/>
      <c r="PJB206" s="1135"/>
      <c r="PJC206" s="1135"/>
      <c r="PJD206" s="1135"/>
      <c r="PJE206" s="1135"/>
      <c r="PJF206" s="1135"/>
      <c r="PJG206" s="1135"/>
      <c r="PJH206" s="1135"/>
      <c r="PJI206" s="1135"/>
      <c r="PJJ206" s="1135"/>
      <c r="PJK206" s="1135"/>
      <c r="PJL206" s="1135"/>
      <c r="PJM206" s="1135"/>
      <c r="PJN206" s="1135"/>
      <c r="PJO206" s="1135"/>
      <c r="PJP206" s="1135"/>
      <c r="PJQ206" s="1135"/>
      <c r="PJR206" s="1135"/>
      <c r="PJS206" s="1135"/>
      <c r="PJT206" s="1135"/>
      <c r="PJU206" s="1135"/>
      <c r="PJV206" s="1135"/>
      <c r="PJW206" s="1135"/>
      <c r="PJX206" s="1135"/>
      <c r="PJY206" s="1135"/>
      <c r="PJZ206" s="1135"/>
      <c r="PKA206" s="1135"/>
      <c r="PKB206" s="1135"/>
      <c r="PKC206" s="1135"/>
      <c r="PKD206" s="1135"/>
      <c r="PKE206" s="1135"/>
      <c r="PKF206" s="1135"/>
      <c r="PKG206" s="1135"/>
      <c r="PKH206" s="1135"/>
      <c r="PKI206" s="1135"/>
      <c r="PKJ206" s="1135"/>
      <c r="PKK206" s="1135"/>
      <c r="PKL206" s="1135"/>
      <c r="PKM206" s="1135"/>
      <c r="PKN206" s="1135"/>
      <c r="PKO206" s="1135"/>
      <c r="PKP206" s="1135"/>
      <c r="PKQ206" s="1135"/>
      <c r="PKR206" s="1135"/>
      <c r="PKS206" s="1135"/>
      <c r="PKT206" s="1135"/>
      <c r="PKU206" s="1135"/>
      <c r="PKV206" s="1135"/>
      <c r="PKW206" s="1135"/>
      <c r="PKX206" s="1135"/>
      <c r="PKY206" s="1135"/>
      <c r="PKZ206" s="1135"/>
      <c r="PLA206" s="1135"/>
      <c r="PLB206" s="1135"/>
      <c r="PLC206" s="1135"/>
      <c r="PLD206" s="1135"/>
      <c r="PLE206" s="1135"/>
      <c r="PLF206" s="1135"/>
      <c r="PLG206" s="1135"/>
      <c r="PLH206" s="1135"/>
      <c r="PLI206" s="1135"/>
      <c r="PLJ206" s="1135"/>
      <c r="PLK206" s="1135"/>
      <c r="PLL206" s="1135"/>
      <c r="PLM206" s="1135"/>
      <c r="PLN206" s="1135"/>
      <c r="PLO206" s="1135"/>
      <c r="PLP206" s="1135"/>
      <c r="PLQ206" s="1135"/>
      <c r="PLR206" s="1135"/>
      <c r="PLS206" s="1135"/>
      <c r="PLT206" s="1135"/>
      <c r="PLU206" s="1135"/>
      <c r="PLV206" s="1135"/>
      <c r="PLW206" s="1135"/>
      <c r="PLX206" s="1135"/>
      <c r="PLY206" s="1135"/>
      <c r="PLZ206" s="1135"/>
      <c r="PMA206" s="1135"/>
      <c r="PMB206" s="1135"/>
      <c r="PMC206" s="1135"/>
      <c r="PMD206" s="1135"/>
      <c r="PME206" s="1135"/>
      <c r="PMF206" s="1135"/>
      <c r="PMG206" s="1135"/>
      <c r="PMH206" s="1135"/>
      <c r="PMI206" s="1135"/>
      <c r="PMJ206" s="1135"/>
      <c r="PMK206" s="1135"/>
      <c r="PML206" s="1135"/>
      <c r="PMM206" s="1135"/>
      <c r="PMN206" s="1135"/>
      <c r="PMO206" s="1135"/>
      <c r="PMP206" s="1135"/>
      <c r="PMQ206" s="1135"/>
      <c r="PMR206" s="1135"/>
      <c r="PMS206" s="1135"/>
      <c r="PMT206" s="1135"/>
      <c r="PMU206" s="1135"/>
      <c r="PMV206" s="1135"/>
      <c r="PMW206" s="1135"/>
      <c r="PMX206" s="1135"/>
      <c r="PMY206" s="1135"/>
      <c r="PMZ206" s="1135"/>
      <c r="PNA206" s="1135"/>
      <c r="PNB206" s="1135"/>
      <c r="PNC206" s="1135"/>
      <c r="PND206" s="1135"/>
      <c r="PNE206" s="1135"/>
      <c r="PNF206" s="1135"/>
      <c r="PNG206" s="1135"/>
      <c r="PNH206" s="1135"/>
      <c r="PNI206" s="1135"/>
      <c r="PNJ206" s="1135"/>
      <c r="PNK206" s="1135"/>
      <c r="PNL206" s="1135"/>
      <c r="PNM206" s="1135"/>
      <c r="PNN206" s="1135"/>
      <c r="PNO206" s="1135"/>
      <c r="PNP206" s="1135"/>
      <c r="PNQ206" s="1135"/>
      <c r="PNR206" s="1135"/>
      <c r="PNS206" s="1135"/>
      <c r="PNT206" s="1135"/>
      <c r="PNU206" s="1135"/>
      <c r="PNV206" s="1135"/>
      <c r="PNW206" s="1135"/>
      <c r="PNX206" s="1135"/>
      <c r="PNY206" s="1135"/>
      <c r="PNZ206" s="1135"/>
      <c r="POA206" s="1135"/>
      <c r="POB206" s="1135"/>
      <c r="POC206" s="1135"/>
      <c r="POD206" s="1135"/>
      <c r="POE206" s="1135"/>
      <c r="POF206" s="1135"/>
      <c r="POG206" s="1135"/>
      <c r="POH206" s="1135"/>
      <c r="POI206" s="1135"/>
      <c r="POJ206" s="1135"/>
      <c r="POK206" s="1135"/>
      <c r="POL206" s="1135"/>
      <c r="POM206" s="1135"/>
      <c r="PON206" s="1135"/>
      <c r="POO206" s="1135"/>
      <c r="POP206" s="1135"/>
      <c r="POQ206" s="1135"/>
      <c r="POR206" s="1135"/>
      <c r="POS206" s="1135"/>
      <c r="POT206" s="1135"/>
      <c r="POU206" s="1135"/>
      <c r="POV206" s="1135"/>
      <c r="POW206" s="1135"/>
      <c r="POX206" s="1135"/>
      <c r="POY206" s="1135"/>
      <c r="POZ206" s="1135"/>
      <c r="PPA206" s="1135"/>
      <c r="PPB206" s="1135"/>
      <c r="PPC206" s="1135"/>
      <c r="PPD206" s="1135"/>
      <c r="PPE206" s="1135"/>
      <c r="PPF206" s="1135"/>
      <c r="PPG206" s="1135"/>
      <c r="PPH206" s="1135"/>
      <c r="PPI206" s="1135"/>
      <c r="PPJ206" s="1135"/>
      <c r="PPK206" s="1135"/>
      <c r="PPL206" s="1135"/>
      <c r="PPM206" s="1135"/>
      <c r="PPN206" s="1135"/>
      <c r="PPO206" s="1135"/>
      <c r="PPP206" s="1135"/>
      <c r="PPQ206" s="1135"/>
      <c r="PPR206" s="1135"/>
      <c r="PPS206" s="1135"/>
      <c r="PPT206" s="1135"/>
      <c r="PPU206" s="1135"/>
      <c r="PPV206" s="1135"/>
      <c r="PPW206" s="1135"/>
      <c r="PPX206" s="1135"/>
      <c r="PPY206" s="1135"/>
      <c r="PPZ206" s="1135"/>
      <c r="PQA206" s="1135"/>
      <c r="PQB206" s="1135"/>
      <c r="PQC206" s="1135"/>
      <c r="PQD206" s="1135"/>
      <c r="PQE206" s="1135"/>
      <c r="PQF206" s="1135"/>
      <c r="PQG206" s="1135"/>
      <c r="PQH206" s="1135"/>
      <c r="PQI206" s="1135"/>
      <c r="PQJ206" s="1135"/>
      <c r="PQK206" s="1135"/>
      <c r="PQL206" s="1135"/>
      <c r="PQM206" s="1135"/>
      <c r="PQN206" s="1135"/>
      <c r="PQO206" s="1135"/>
      <c r="PQP206" s="1135"/>
      <c r="PQQ206" s="1135"/>
      <c r="PQR206" s="1135"/>
      <c r="PQS206" s="1135"/>
      <c r="PQT206" s="1135"/>
      <c r="PQU206" s="1135"/>
      <c r="PQV206" s="1135"/>
      <c r="PQW206" s="1135"/>
      <c r="PQX206" s="1135"/>
      <c r="PQY206" s="1135"/>
      <c r="PQZ206" s="1135"/>
      <c r="PRA206" s="1135"/>
      <c r="PRB206" s="1135"/>
      <c r="PRC206" s="1135"/>
      <c r="PRD206" s="1135"/>
      <c r="PRE206" s="1135"/>
      <c r="PRF206" s="1135"/>
      <c r="PRG206" s="1135"/>
      <c r="PRH206" s="1135"/>
      <c r="PRI206" s="1135"/>
      <c r="PRJ206" s="1135"/>
      <c r="PRK206" s="1135"/>
      <c r="PRL206" s="1135"/>
      <c r="PRM206" s="1135"/>
      <c r="PRN206" s="1135"/>
      <c r="PRO206" s="1135"/>
      <c r="PRP206" s="1135"/>
      <c r="PRQ206" s="1135"/>
      <c r="PRR206" s="1135"/>
      <c r="PRS206" s="1135"/>
      <c r="PRT206" s="1135"/>
      <c r="PRU206" s="1135"/>
      <c r="PRV206" s="1135"/>
      <c r="PRW206" s="1135"/>
      <c r="PRX206" s="1135"/>
      <c r="PRY206" s="1135"/>
      <c r="PRZ206" s="1135"/>
      <c r="PSA206" s="1135"/>
      <c r="PSB206" s="1135"/>
      <c r="PSC206" s="1135"/>
      <c r="PSD206" s="1135"/>
      <c r="PSE206" s="1135"/>
      <c r="PSF206" s="1135"/>
      <c r="PSG206" s="1135"/>
      <c r="PSH206" s="1135"/>
      <c r="PSI206" s="1135"/>
      <c r="PSJ206" s="1135"/>
      <c r="PSK206" s="1135"/>
      <c r="PSL206" s="1135"/>
      <c r="PSM206" s="1135"/>
      <c r="PSN206" s="1135"/>
      <c r="PSO206" s="1135"/>
      <c r="PSP206" s="1135"/>
      <c r="PSQ206" s="1135"/>
      <c r="PSR206" s="1135"/>
      <c r="PSS206" s="1135"/>
      <c r="PST206" s="1135"/>
      <c r="PSU206" s="1135"/>
      <c r="PSV206" s="1135"/>
      <c r="PSW206" s="1135"/>
      <c r="PSX206" s="1135"/>
      <c r="PSY206" s="1135"/>
      <c r="PSZ206" s="1135"/>
      <c r="PTA206" s="1135"/>
      <c r="PTB206" s="1135"/>
      <c r="PTC206" s="1135"/>
      <c r="PTD206" s="1135"/>
      <c r="PTE206" s="1135"/>
      <c r="PTF206" s="1135"/>
      <c r="PTG206" s="1135"/>
      <c r="PTH206" s="1135"/>
      <c r="PTI206" s="1135"/>
      <c r="PTJ206" s="1135"/>
      <c r="PTK206" s="1135"/>
      <c r="PTL206" s="1135"/>
      <c r="PTM206" s="1135"/>
      <c r="PTN206" s="1135"/>
      <c r="PTO206" s="1135"/>
      <c r="PTP206" s="1135"/>
      <c r="PTQ206" s="1135"/>
      <c r="PTR206" s="1135"/>
      <c r="PTS206" s="1135"/>
      <c r="PTT206" s="1135"/>
      <c r="PTU206" s="1135"/>
      <c r="PTV206" s="1135"/>
      <c r="PTW206" s="1135"/>
      <c r="PTX206" s="1135"/>
      <c r="PTY206" s="1135"/>
      <c r="PTZ206" s="1135"/>
      <c r="PUA206" s="1135"/>
      <c r="PUB206" s="1135"/>
      <c r="PUC206" s="1135"/>
      <c r="PUD206" s="1135"/>
      <c r="PUE206" s="1135"/>
      <c r="PUF206" s="1135"/>
      <c r="PUG206" s="1135"/>
      <c r="PUH206" s="1135"/>
      <c r="PUI206" s="1135"/>
      <c r="PUJ206" s="1135"/>
      <c r="PUK206" s="1135"/>
      <c r="PUL206" s="1135"/>
      <c r="PUM206" s="1135"/>
      <c r="PUN206" s="1135"/>
      <c r="PUO206" s="1135"/>
      <c r="PUP206" s="1135"/>
      <c r="PUQ206" s="1135"/>
      <c r="PUR206" s="1135"/>
      <c r="PUS206" s="1135"/>
      <c r="PUT206" s="1135"/>
      <c r="PUU206" s="1135"/>
      <c r="PUV206" s="1135"/>
      <c r="PUW206" s="1135"/>
      <c r="PUX206" s="1135"/>
      <c r="PUY206" s="1135"/>
      <c r="PUZ206" s="1135"/>
      <c r="PVA206" s="1135"/>
      <c r="PVB206" s="1135"/>
      <c r="PVC206" s="1135"/>
      <c r="PVD206" s="1135"/>
      <c r="PVE206" s="1135"/>
      <c r="PVF206" s="1135"/>
      <c r="PVG206" s="1135"/>
      <c r="PVH206" s="1135"/>
      <c r="PVI206" s="1135"/>
      <c r="PVJ206" s="1135"/>
      <c r="PVK206" s="1135"/>
      <c r="PVL206" s="1135"/>
      <c r="PVM206" s="1135"/>
      <c r="PVN206" s="1135"/>
      <c r="PVO206" s="1135"/>
      <c r="PVP206" s="1135"/>
      <c r="PVQ206" s="1135"/>
      <c r="PVR206" s="1135"/>
      <c r="PVS206" s="1135"/>
      <c r="PVT206" s="1135"/>
      <c r="PVU206" s="1135"/>
      <c r="PVV206" s="1135"/>
      <c r="PVW206" s="1135"/>
      <c r="PVX206" s="1135"/>
      <c r="PVY206" s="1135"/>
      <c r="PVZ206" s="1135"/>
      <c r="PWA206" s="1135"/>
      <c r="PWB206" s="1135"/>
      <c r="PWC206" s="1135"/>
      <c r="PWD206" s="1135"/>
      <c r="PWE206" s="1135"/>
      <c r="PWF206" s="1135"/>
      <c r="PWG206" s="1135"/>
      <c r="PWH206" s="1135"/>
      <c r="PWI206" s="1135"/>
      <c r="PWJ206" s="1135"/>
      <c r="PWK206" s="1135"/>
      <c r="PWL206" s="1135"/>
      <c r="PWM206" s="1135"/>
      <c r="PWN206" s="1135"/>
      <c r="PWO206" s="1135"/>
      <c r="PWP206" s="1135"/>
      <c r="PWQ206" s="1135"/>
      <c r="PWR206" s="1135"/>
      <c r="PWS206" s="1135"/>
      <c r="PWT206" s="1135"/>
      <c r="PWU206" s="1135"/>
      <c r="PWV206" s="1135"/>
      <c r="PWW206" s="1135"/>
      <c r="PWX206" s="1135"/>
      <c r="PWY206" s="1135"/>
      <c r="PWZ206" s="1135"/>
      <c r="PXA206" s="1135"/>
      <c r="PXB206" s="1135"/>
      <c r="PXC206" s="1135"/>
      <c r="PXD206" s="1135"/>
      <c r="PXE206" s="1135"/>
      <c r="PXF206" s="1135"/>
      <c r="PXG206" s="1135"/>
      <c r="PXH206" s="1135"/>
      <c r="PXI206" s="1135"/>
      <c r="PXJ206" s="1135"/>
      <c r="PXK206" s="1135"/>
      <c r="PXL206" s="1135"/>
      <c r="PXM206" s="1135"/>
      <c r="PXN206" s="1135"/>
      <c r="PXO206" s="1135"/>
      <c r="PXP206" s="1135"/>
      <c r="PXQ206" s="1135"/>
      <c r="PXR206" s="1135"/>
      <c r="PXS206" s="1135"/>
      <c r="PXT206" s="1135"/>
      <c r="PXU206" s="1135"/>
      <c r="PXV206" s="1135"/>
      <c r="PXW206" s="1135"/>
      <c r="PXX206" s="1135"/>
      <c r="PXY206" s="1135"/>
      <c r="PXZ206" s="1135"/>
      <c r="PYA206" s="1135"/>
      <c r="PYB206" s="1135"/>
      <c r="PYC206" s="1135"/>
      <c r="PYD206" s="1135"/>
      <c r="PYE206" s="1135"/>
      <c r="PYF206" s="1135"/>
      <c r="PYG206" s="1135"/>
      <c r="PYH206" s="1135"/>
      <c r="PYI206" s="1135"/>
      <c r="PYJ206" s="1135"/>
      <c r="PYK206" s="1135"/>
      <c r="PYL206" s="1135"/>
      <c r="PYM206" s="1135"/>
      <c r="PYN206" s="1135"/>
      <c r="PYO206" s="1135"/>
      <c r="PYP206" s="1135"/>
      <c r="PYQ206" s="1135"/>
      <c r="PYR206" s="1135"/>
      <c r="PYS206" s="1135"/>
      <c r="PYT206" s="1135"/>
      <c r="PYU206" s="1135"/>
      <c r="PYV206" s="1135"/>
      <c r="PYW206" s="1135"/>
      <c r="PYX206" s="1135"/>
      <c r="PYY206" s="1135"/>
      <c r="PYZ206" s="1135"/>
      <c r="PZA206" s="1135"/>
      <c r="PZB206" s="1135"/>
      <c r="PZC206" s="1135"/>
      <c r="PZD206" s="1135"/>
      <c r="PZE206" s="1135"/>
      <c r="PZF206" s="1135"/>
      <c r="PZG206" s="1135"/>
      <c r="PZH206" s="1135"/>
      <c r="PZI206" s="1135"/>
      <c r="PZJ206" s="1135"/>
      <c r="PZK206" s="1135"/>
      <c r="PZL206" s="1135"/>
      <c r="PZM206" s="1135"/>
      <c r="PZN206" s="1135"/>
      <c r="PZO206" s="1135"/>
      <c r="PZP206" s="1135"/>
      <c r="PZQ206" s="1135"/>
      <c r="PZR206" s="1135"/>
      <c r="PZS206" s="1135"/>
      <c r="PZT206" s="1135"/>
      <c r="PZU206" s="1135"/>
      <c r="PZV206" s="1135"/>
      <c r="PZW206" s="1135"/>
      <c r="PZX206" s="1135"/>
      <c r="PZY206" s="1135"/>
      <c r="PZZ206" s="1135"/>
      <c r="QAA206" s="1135"/>
      <c r="QAB206" s="1135"/>
      <c r="QAC206" s="1135"/>
      <c r="QAD206" s="1135"/>
      <c r="QAE206" s="1135"/>
      <c r="QAF206" s="1135"/>
      <c r="QAG206" s="1135"/>
      <c r="QAH206" s="1135"/>
      <c r="QAI206" s="1135"/>
      <c r="QAJ206" s="1135"/>
      <c r="QAK206" s="1135"/>
      <c r="QAL206" s="1135"/>
      <c r="QAM206" s="1135"/>
      <c r="QAN206" s="1135"/>
      <c r="QAO206" s="1135"/>
      <c r="QAP206" s="1135"/>
      <c r="QAQ206" s="1135"/>
      <c r="QAR206" s="1135"/>
      <c r="QAS206" s="1135"/>
      <c r="QAT206" s="1135"/>
      <c r="QAU206" s="1135"/>
      <c r="QAV206" s="1135"/>
      <c r="QAW206" s="1135"/>
      <c r="QAX206" s="1135"/>
      <c r="QAY206" s="1135"/>
      <c r="QAZ206" s="1135"/>
      <c r="QBA206" s="1135"/>
      <c r="QBB206" s="1135"/>
      <c r="QBC206" s="1135"/>
      <c r="QBD206" s="1135"/>
      <c r="QBE206" s="1135"/>
      <c r="QBF206" s="1135"/>
      <c r="QBG206" s="1135"/>
      <c r="QBH206" s="1135"/>
      <c r="QBI206" s="1135"/>
      <c r="QBJ206" s="1135"/>
      <c r="QBK206" s="1135"/>
      <c r="QBL206" s="1135"/>
      <c r="QBM206" s="1135"/>
      <c r="QBN206" s="1135"/>
      <c r="QBO206" s="1135"/>
      <c r="QBP206" s="1135"/>
      <c r="QBQ206" s="1135"/>
      <c r="QBR206" s="1135"/>
      <c r="QBS206" s="1135"/>
      <c r="QBT206" s="1135"/>
      <c r="QBU206" s="1135"/>
      <c r="QBV206" s="1135"/>
      <c r="QBW206" s="1135"/>
      <c r="QBX206" s="1135"/>
      <c r="QBY206" s="1135"/>
      <c r="QBZ206" s="1135"/>
      <c r="QCA206" s="1135"/>
      <c r="QCB206" s="1135"/>
      <c r="QCC206" s="1135"/>
      <c r="QCD206" s="1135"/>
      <c r="QCE206" s="1135"/>
      <c r="QCF206" s="1135"/>
      <c r="QCG206" s="1135"/>
      <c r="QCH206" s="1135"/>
      <c r="QCI206" s="1135"/>
      <c r="QCJ206" s="1135"/>
      <c r="QCK206" s="1135"/>
      <c r="QCL206" s="1135"/>
      <c r="QCM206" s="1135"/>
      <c r="QCN206" s="1135"/>
      <c r="QCO206" s="1135"/>
      <c r="QCP206" s="1135"/>
      <c r="QCQ206" s="1135"/>
      <c r="QCR206" s="1135"/>
      <c r="QCS206" s="1135"/>
      <c r="QCT206" s="1135"/>
      <c r="QCU206" s="1135"/>
      <c r="QCV206" s="1135"/>
      <c r="QCW206" s="1135"/>
      <c r="QCX206" s="1135"/>
      <c r="QCY206" s="1135"/>
      <c r="QCZ206" s="1135"/>
      <c r="QDA206" s="1135"/>
      <c r="QDB206" s="1135"/>
      <c r="QDC206" s="1135"/>
      <c r="QDD206" s="1135"/>
      <c r="QDE206" s="1135"/>
      <c r="QDF206" s="1135"/>
      <c r="QDG206" s="1135"/>
      <c r="QDH206" s="1135"/>
      <c r="QDI206" s="1135"/>
      <c r="QDJ206" s="1135"/>
      <c r="QDK206" s="1135"/>
      <c r="QDL206" s="1135"/>
      <c r="QDM206" s="1135"/>
      <c r="QDN206" s="1135"/>
      <c r="QDO206" s="1135"/>
      <c r="QDP206" s="1135"/>
      <c r="QDQ206" s="1135"/>
      <c r="QDR206" s="1135"/>
      <c r="QDS206" s="1135"/>
      <c r="QDT206" s="1135"/>
      <c r="QDU206" s="1135"/>
      <c r="QDV206" s="1135"/>
      <c r="QDW206" s="1135"/>
      <c r="QDX206" s="1135"/>
      <c r="QDY206" s="1135"/>
      <c r="QDZ206" s="1135"/>
      <c r="QEA206" s="1135"/>
      <c r="QEB206" s="1135"/>
      <c r="QEC206" s="1135"/>
      <c r="QED206" s="1135"/>
      <c r="QEE206" s="1135"/>
      <c r="QEF206" s="1135"/>
      <c r="QEG206" s="1135"/>
      <c r="QEH206" s="1135"/>
      <c r="QEI206" s="1135"/>
      <c r="QEJ206" s="1135"/>
      <c r="QEK206" s="1135"/>
      <c r="QEL206" s="1135"/>
      <c r="QEM206" s="1135"/>
      <c r="QEN206" s="1135"/>
      <c r="QEO206" s="1135"/>
      <c r="QEP206" s="1135"/>
      <c r="QEQ206" s="1135"/>
      <c r="QER206" s="1135"/>
      <c r="QES206" s="1135"/>
      <c r="QET206" s="1135"/>
      <c r="QEU206" s="1135"/>
      <c r="QEV206" s="1135"/>
      <c r="QEW206" s="1135"/>
      <c r="QEX206" s="1135"/>
      <c r="QEY206" s="1135"/>
      <c r="QEZ206" s="1135"/>
      <c r="QFA206" s="1135"/>
      <c r="QFB206" s="1135"/>
      <c r="QFC206" s="1135"/>
      <c r="QFD206" s="1135"/>
      <c r="QFE206" s="1135"/>
      <c r="QFF206" s="1135"/>
      <c r="QFG206" s="1135"/>
      <c r="QFH206" s="1135"/>
      <c r="QFI206" s="1135"/>
      <c r="QFJ206" s="1135"/>
      <c r="QFK206" s="1135"/>
      <c r="QFL206" s="1135"/>
      <c r="QFM206" s="1135"/>
      <c r="QFN206" s="1135"/>
      <c r="QFO206" s="1135"/>
      <c r="QFP206" s="1135"/>
      <c r="QFQ206" s="1135"/>
      <c r="QFR206" s="1135"/>
      <c r="QFS206" s="1135"/>
      <c r="QFT206" s="1135"/>
      <c r="QFU206" s="1135"/>
      <c r="QFV206" s="1135"/>
      <c r="QFW206" s="1135"/>
      <c r="QFX206" s="1135"/>
      <c r="QFY206" s="1135"/>
      <c r="QFZ206" s="1135"/>
      <c r="QGA206" s="1135"/>
      <c r="QGB206" s="1135"/>
      <c r="QGC206" s="1135"/>
      <c r="QGD206" s="1135"/>
      <c r="QGE206" s="1135"/>
      <c r="QGF206" s="1135"/>
      <c r="QGG206" s="1135"/>
      <c r="QGH206" s="1135"/>
      <c r="QGI206" s="1135"/>
      <c r="QGJ206" s="1135"/>
      <c r="QGK206" s="1135"/>
      <c r="QGL206" s="1135"/>
      <c r="QGM206" s="1135"/>
      <c r="QGN206" s="1135"/>
      <c r="QGO206" s="1135"/>
      <c r="QGP206" s="1135"/>
      <c r="QGQ206" s="1135"/>
      <c r="QGR206" s="1135"/>
      <c r="QGS206" s="1135"/>
      <c r="QGT206" s="1135"/>
      <c r="QGU206" s="1135"/>
      <c r="QGV206" s="1135"/>
      <c r="QGW206" s="1135"/>
      <c r="QGX206" s="1135"/>
      <c r="QGY206" s="1135"/>
      <c r="QGZ206" s="1135"/>
      <c r="QHA206" s="1135"/>
      <c r="QHB206" s="1135"/>
      <c r="QHC206" s="1135"/>
      <c r="QHD206" s="1135"/>
      <c r="QHE206" s="1135"/>
      <c r="QHF206" s="1135"/>
      <c r="QHG206" s="1135"/>
      <c r="QHH206" s="1135"/>
      <c r="QHI206" s="1135"/>
      <c r="QHJ206" s="1135"/>
      <c r="QHK206" s="1135"/>
      <c r="QHL206" s="1135"/>
      <c r="QHM206" s="1135"/>
      <c r="QHN206" s="1135"/>
      <c r="QHO206" s="1135"/>
      <c r="QHP206" s="1135"/>
      <c r="QHQ206" s="1135"/>
      <c r="QHR206" s="1135"/>
      <c r="QHS206" s="1135"/>
      <c r="QHT206" s="1135"/>
      <c r="QHU206" s="1135"/>
      <c r="QHV206" s="1135"/>
      <c r="QHW206" s="1135"/>
      <c r="QHX206" s="1135"/>
      <c r="QHY206" s="1135"/>
      <c r="QHZ206" s="1135"/>
      <c r="QIA206" s="1135"/>
      <c r="QIB206" s="1135"/>
      <c r="QIC206" s="1135"/>
      <c r="QID206" s="1135"/>
      <c r="QIE206" s="1135"/>
      <c r="QIF206" s="1135"/>
      <c r="QIG206" s="1135"/>
      <c r="QIH206" s="1135"/>
      <c r="QII206" s="1135"/>
      <c r="QIJ206" s="1135"/>
      <c r="QIK206" s="1135"/>
      <c r="QIL206" s="1135"/>
      <c r="QIM206" s="1135"/>
      <c r="QIN206" s="1135"/>
      <c r="QIO206" s="1135"/>
      <c r="QIP206" s="1135"/>
      <c r="QIQ206" s="1135"/>
      <c r="QIR206" s="1135"/>
      <c r="QIS206" s="1135"/>
      <c r="QIT206" s="1135"/>
      <c r="QIU206" s="1135"/>
      <c r="QIV206" s="1135"/>
      <c r="QIW206" s="1135"/>
      <c r="QIX206" s="1135"/>
      <c r="QIY206" s="1135"/>
      <c r="QIZ206" s="1135"/>
      <c r="QJA206" s="1135"/>
      <c r="QJB206" s="1135"/>
      <c r="QJC206" s="1135"/>
      <c r="QJD206" s="1135"/>
      <c r="QJE206" s="1135"/>
      <c r="QJF206" s="1135"/>
      <c r="QJG206" s="1135"/>
      <c r="QJH206" s="1135"/>
      <c r="QJI206" s="1135"/>
      <c r="QJJ206" s="1135"/>
      <c r="QJK206" s="1135"/>
      <c r="QJL206" s="1135"/>
      <c r="QJM206" s="1135"/>
      <c r="QJN206" s="1135"/>
      <c r="QJO206" s="1135"/>
      <c r="QJP206" s="1135"/>
      <c r="QJQ206" s="1135"/>
      <c r="QJR206" s="1135"/>
      <c r="QJS206" s="1135"/>
      <c r="QJT206" s="1135"/>
      <c r="QJU206" s="1135"/>
      <c r="QJV206" s="1135"/>
      <c r="QJW206" s="1135"/>
      <c r="QJX206" s="1135"/>
      <c r="QJY206" s="1135"/>
      <c r="QJZ206" s="1135"/>
      <c r="QKA206" s="1135"/>
      <c r="QKB206" s="1135"/>
      <c r="QKC206" s="1135"/>
      <c r="QKD206" s="1135"/>
      <c r="QKE206" s="1135"/>
      <c r="QKF206" s="1135"/>
      <c r="QKG206" s="1135"/>
      <c r="QKH206" s="1135"/>
      <c r="QKI206" s="1135"/>
      <c r="QKJ206" s="1135"/>
      <c r="QKK206" s="1135"/>
      <c r="QKL206" s="1135"/>
      <c r="QKM206" s="1135"/>
      <c r="QKN206" s="1135"/>
      <c r="QKO206" s="1135"/>
      <c r="QKP206" s="1135"/>
      <c r="QKQ206" s="1135"/>
      <c r="QKR206" s="1135"/>
      <c r="QKS206" s="1135"/>
      <c r="QKT206" s="1135"/>
      <c r="QKU206" s="1135"/>
      <c r="QKV206" s="1135"/>
      <c r="QKW206" s="1135"/>
      <c r="QKX206" s="1135"/>
      <c r="QKY206" s="1135"/>
      <c r="QKZ206" s="1135"/>
      <c r="QLA206" s="1135"/>
      <c r="QLB206" s="1135"/>
      <c r="QLC206" s="1135"/>
      <c r="QLD206" s="1135"/>
      <c r="QLE206" s="1135"/>
      <c r="QLF206" s="1135"/>
      <c r="QLG206" s="1135"/>
      <c r="QLH206" s="1135"/>
      <c r="QLI206" s="1135"/>
      <c r="QLJ206" s="1135"/>
      <c r="QLK206" s="1135"/>
      <c r="QLL206" s="1135"/>
      <c r="QLM206" s="1135"/>
      <c r="QLN206" s="1135"/>
      <c r="QLO206" s="1135"/>
      <c r="QLP206" s="1135"/>
      <c r="QLQ206" s="1135"/>
      <c r="QLR206" s="1135"/>
      <c r="QLS206" s="1135"/>
      <c r="QLT206" s="1135"/>
      <c r="QLU206" s="1135"/>
      <c r="QLV206" s="1135"/>
      <c r="QLW206" s="1135"/>
      <c r="QLX206" s="1135"/>
      <c r="QLY206" s="1135"/>
      <c r="QLZ206" s="1135"/>
      <c r="QMA206" s="1135"/>
      <c r="QMB206" s="1135"/>
      <c r="QMC206" s="1135"/>
      <c r="QMD206" s="1135"/>
      <c r="QME206" s="1135"/>
      <c r="QMF206" s="1135"/>
      <c r="QMG206" s="1135"/>
      <c r="QMH206" s="1135"/>
      <c r="QMI206" s="1135"/>
      <c r="QMJ206" s="1135"/>
      <c r="QMK206" s="1135"/>
      <c r="QML206" s="1135"/>
      <c r="QMM206" s="1135"/>
      <c r="QMN206" s="1135"/>
      <c r="QMO206" s="1135"/>
      <c r="QMP206" s="1135"/>
      <c r="QMQ206" s="1135"/>
      <c r="QMR206" s="1135"/>
      <c r="QMS206" s="1135"/>
      <c r="QMT206" s="1135"/>
      <c r="QMU206" s="1135"/>
      <c r="QMV206" s="1135"/>
      <c r="QMW206" s="1135"/>
      <c r="QMX206" s="1135"/>
      <c r="QMY206" s="1135"/>
      <c r="QMZ206" s="1135"/>
      <c r="QNA206" s="1135"/>
      <c r="QNB206" s="1135"/>
      <c r="QNC206" s="1135"/>
      <c r="QND206" s="1135"/>
      <c r="QNE206" s="1135"/>
      <c r="QNF206" s="1135"/>
      <c r="QNG206" s="1135"/>
      <c r="QNH206" s="1135"/>
      <c r="QNI206" s="1135"/>
      <c r="QNJ206" s="1135"/>
      <c r="QNK206" s="1135"/>
      <c r="QNL206" s="1135"/>
      <c r="QNM206" s="1135"/>
      <c r="QNN206" s="1135"/>
      <c r="QNO206" s="1135"/>
      <c r="QNP206" s="1135"/>
      <c r="QNQ206" s="1135"/>
      <c r="QNR206" s="1135"/>
      <c r="QNS206" s="1135"/>
      <c r="QNT206" s="1135"/>
      <c r="QNU206" s="1135"/>
      <c r="QNV206" s="1135"/>
      <c r="QNW206" s="1135"/>
      <c r="QNX206" s="1135"/>
      <c r="QNY206" s="1135"/>
      <c r="QNZ206" s="1135"/>
      <c r="QOA206" s="1135"/>
      <c r="QOB206" s="1135"/>
      <c r="QOC206" s="1135"/>
      <c r="QOD206" s="1135"/>
      <c r="QOE206" s="1135"/>
      <c r="QOF206" s="1135"/>
      <c r="QOG206" s="1135"/>
      <c r="QOH206" s="1135"/>
      <c r="QOI206" s="1135"/>
      <c r="QOJ206" s="1135"/>
      <c r="QOK206" s="1135"/>
      <c r="QOL206" s="1135"/>
      <c r="QOM206" s="1135"/>
      <c r="QON206" s="1135"/>
      <c r="QOO206" s="1135"/>
      <c r="QOP206" s="1135"/>
      <c r="QOQ206" s="1135"/>
      <c r="QOR206" s="1135"/>
      <c r="QOS206" s="1135"/>
      <c r="QOT206" s="1135"/>
      <c r="QOU206" s="1135"/>
      <c r="QOV206" s="1135"/>
      <c r="QOW206" s="1135"/>
      <c r="QOX206" s="1135"/>
      <c r="QOY206" s="1135"/>
      <c r="QOZ206" s="1135"/>
      <c r="QPA206" s="1135"/>
      <c r="QPB206" s="1135"/>
      <c r="QPC206" s="1135"/>
      <c r="QPD206" s="1135"/>
      <c r="QPE206" s="1135"/>
      <c r="QPF206" s="1135"/>
      <c r="QPG206" s="1135"/>
      <c r="QPH206" s="1135"/>
      <c r="QPI206" s="1135"/>
      <c r="QPJ206" s="1135"/>
      <c r="QPK206" s="1135"/>
      <c r="QPL206" s="1135"/>
      <c r="QPM206" s="1135"/>
      <c r="QPN206" s="1135"/>
      <c r="QPO206" s="1135"/>
      <c r="QPP206" s="1135"/>
      <c r="QPQ206" s="1135"/>
      <c r="QPR206" s="1135"/>
      <c r="QPS206" s="1135"/>
      <c r="QPT206" s="1135"/>
      <c r="QPU206" s="1135"/>
      <c r="QPV206" s="1135"/>
      <c r="QPW206" s="1135"/>
      <c r="QPX206" s="1135"/>
      <c r="QPY206" s="1135"/>
      <c r="QPZ206" s="1135"/>
      <c r="QQA206" s="1135"/>
      <c r="QQB206" s="1135"/>
      <c r="QQC206" s="1135"/>
      <c r="QQD206" s="1135"/>
      <c r="QQE206" s="1135"/>
      <c r="QQF206" s="1135"/>
      <c r="QQG206" s="1135"/>
      <c r="QQH206" s="1135"/>
      <c r="QQI206" s="1135"/>
      <c r="QQJ206" s="1135"/>
      <c r="QQK206" s="1135"/>
      <c r="QQL206" s="1135"/>
      <c r="QQM206" s="1135"/>
      <c r="QQN206" s="1135"/>
      <c r="QQO206" s="1135"/>
      <c r="QQP206" s="1135"/>
      <c r="QQQ206" s="1135"/>
      <c r="QQR206" s="1135"/>
      <c r="QQS206" s="1135"/>
      <c r="QQT206" s="1135"/>
      <c r="QQU206" s="1135"/>
      <c r="QQV206" s="1135"/>
      <c r="QQW206" s="1135"/>
      <c r="QQX206" s="1135"/>
      <c r="QQY206" s="1135"/>
      <c r="QQZ206" s="1135"/>
      <c r="QRA206" s="1135"/>
      <c r="QRB206" s="1135"/>
      <c r="QRC206" s="1135"/>
      <c r="QRD206" s="1135"/>
      <c r="QRE206" s="1135"/>
      <c r="QRF206" s="1135"/>
      <c r="QRG206" s="1135"/>
      <c r="QRH206" s="1135"/>
      <c r="QRI206" s="1135"/>
      <c r="QRJ206" s="1135"/>
      <c r="QRK206" s="1135"/>
      <c r="QRL206" s="1135"/>
      <c r="QRM206" s="1135"/>
      <c r="QRN206" s="1135"/>
      <c r="QRO206" s="1135"/>
      <c r="QRP206" s="1135"/>
      <c r="QRQ206" s="1135"/>
      <c r="QRR206" s="1135"/>
      <c r="QRS206" s="1135"/>
      <c r="QRT206" s="1135"/>
      <c r="QRU206" s="1135"/>
      <c r="QRV206" s="1135"/>
      <c r="QRW206" s="1135"/>
      <c r="QRX206" s="1135"/>
      <c r="QRY206" s="1135"/>
      <c r="QRZ206" s="1135"/>
      <c r="QSA206" s="1135"/>
      <c r="QSB206" s="1135"/>
      <c r="QSC206" s="1135"/>
      <c r="QSD206" s="1135"/>
      <c r="QSE206" s="1135"/>
      <c r="QSF206" s="1135"/>
      <c r="QSG206" s="1135"/>
      <c r="QSH206" s="1135"/>
      <c r="QSI206" s="1135"/>
      <c r="QSJ206" s="1135"/>
      <c r="QSK206" s="1135"/>
      <c r="QSL206" s="1135"/>
      <c r="QSM206" s="1135"/>
      <c r="QSN206" s="1135"/>
      <c r="QSO206" s="1135"/>
      <c r="QSP206" s="1135"/>
      <c r="QSQ206" s="1135"/>
      <c r="QSR206" s="1135"/>
      <c r="QSS206" s="1135"/>
      <c r="QST206" s="1135"/>
      <c r="QSU206" s="1135"/>
      <c r="QSV206" s="1135"/>
      <c r="QSW206" s="1135"/>
      <c r="QSX206" s="1135"/>
      <c r="QSY206" s="1135"/>
      <c r="QSZ206" s="1135"/>
      <c r="QTA206" s="1135"/>
      <c r="QTB206" s="1135"/>
      <c r="QTC206" s="1135"/>
      <c r="QTD206" s="1135"/>
      <c r="QTE206" s="1135"/>
      <c r="QTF206" s="1135"/>
      <c r="QTG206" s="1135"/>
      <c r="QTH206" s="1135"/>
      <c r="QTI206" s="1135"/>
      <c r="QTJ206" s="1135"/>
      <c r="QTK206" s="1135"/>
      <c r="QTL206" s="1135"/>
      <c r="QTM206" s="1135"/>
      <c r="QTN206" s="1135"/>
      <c r="QTO206" s="1135"/>
      <c r="QTP206" s="1135"/>
      <c r="QTQ206" s="1135"/>
      <c r="QTR206" s="1135"/>
      <c r="QTS206" s="1135"/>
      <c r="QTT206" s="1135"/>
      <c r="QTU206" s="1135"/>
      <c r="QTV206" s="1135"/>
      <c r="QTW206" s="1135"/>
      <c r="QTX206" s="1135"/>
      <c r="QTY206" s="1135"/>
      <c r="QTZ206" s="1135"/>
      <c r="QUA206" s="1135"/>
      <c r="QUB206" s="1135"/>
      <c r="QUC206" s="1135"/>
      <c r="QUD206" s="1135"/>
      <c r="QUE206" s="1135"/>
      <c r="QUF206" s="1135"/>
      <c r="QUG206" s="1135"/>
      <c r="QUH206" s="1135"/>
      <c r="QUI206" s="1135"/>
      <c r="QUJ206" s="1135"/>
      <c r="QUK206" s="1135"/>
      <c r="QUL206" s="1135"/>
      <c r="QUM206" s="1135"/>
      <c r="QUN206" s="1135"/>
      <c r="QUO206" s="1135"/>
      <c r="QUP206" s="1135"/>
      <c r="QUQ206" s="1135"/>
      <c r="QUR206" s="1135"/>
      <c r="QUS206" s="1135"/>
      <c r="QUT206" s="1135"/>
      <c r="QUU206" s="1135"/>
      <c r="QUV206" s="1135"/>
      <c r="QUW206" s="1135"/>
      <c r="QUX206" s="1135"/>
      <c r="QUY206" s="1135"/>
      <c r="QUZ206" s="1135"/>
      <c r="QVA206" s="1135"/>
      <c r="QVB206" s="1135"/>
      <c r="QVC206" s="1135"/>
      <c r="QVD206" s="1135"/>
      <c r="QVE206" s="1135"/>
      <c r="QVF206" s="1135"/>
      <c r="QVG206" s="1135"/>
      <c r="QVH206" s="1135"/>
      <c r="QVI206" s="1135"/>
      <c r="QVJ206" s="1135"/>
      <c r="QVK206" s="1135"/>
      <c r="QVL206" s="1135"/>
      <c r="QVM206" s="1135"/>
      <c r="QVN206" s="1135"/>
      <c r="QVO206" s="1135"/>
      <c r="QVP206" s="1135"/>
      <c r="QVQ206" s="1135"/>
      <c r="QVR206" s="1135"/>
      <c r="QVS206" s="1135"/>
      <c r="QVT206" s="1135"/>
      <c r="QVU206" s="1135"/>
      <c r="QVV206" s="1135"/>
      <c r="QVW206" s="1135"/>
      <c r="QVX206" s="1135"/>
      <c r="QVY206" s="1135"/>
      <c r="QVZ206" s="1135"/>
      <c r="QWA206" s="1135"/>
      <c r="QWB206" s="1135"/>
      <c r="QWC206" s="1135"/>
      <c r="QWD206" s="1135"/>
      <c r="QWE206" s="1135"/>
      <c r="QWF206" s="1135"/>
      <c r="QWG206" s="1135"/>
      <c r="QWH206" s="1135"/>
      <c r="QWI206" s="1135"/>
      <c r="QWJ206" s="1135"/>
      <c r="QWK206" s="1135"/>
      <c r="QWL206" s="1135"/>
      <c r="QWM206" s="1135"/>
      <c r="QWN206" s="1135"/>
      <c r="QWO206" s="1135"/>
      <c r="QWP206" s="1135"/>
      <c r="QWQ206" s="1135"/>
      <c r="QWR206" s="1135"/>
      <c r="QWS206" s="1135"/>
      <c r="QWT206" s="1135"/>
      <c r="QWU206" s="1135"/>
      <c r="QWV206" s="1135"/>
      <c r="QWW206" s="1135"/>
      <c r="QWX206" s="1135"/>
      <c r="QWY206" s="1135"/>
      <c r="QWZ206" s="1135"/>
      <c r="QXA206" s="1135"/>
      <c r="QXB206" s="1135"/>
      <c r="QXC206" s="1135"/>
      <c r="QXD206" s="1135"/>
      <c r="QXE206" s="1135"/>
      <c r="QXF206" s="1135"/>
      <c r="QXG206" s="1135"/>
      <c r="QXH206" s="1135"/>
      <c r="QXI206" s="1135"/>
      <c r="QXJ206" s="1135"/>
      <c r="QXK206" s="1135"/>
      <c r="QXL206" s="1135"/>
      <c r="QXM206" s="1135"/>
      <c r="QXN206" s="1135"/>
      <c r="QXO206" s="1135"/>
      <c r="QXP206" s="1135"/>
      <c r="QXQ206" s="1135"/>
      <c r="QXR206" s="1135"/>
      <c r="QXS206" s="1135"/>
      <c r="QXT206" s="1135"/>
      <c r="QXU206" s="1135"/>
      <c r="QXV206" s="1135"/>
      <c r="QXW206" s="1135"/>
      <c r="QXX206" s="1135"/>
      <c r="QXY206" s="1135"/>
      <c r="QXZ206" s="1135"/>
      <c r="QYA206" s="1135"/>
      <c r="QYB206" s="1135"/>
      <c r="QYC206" s="1135"/>
      <c r="QYD206" s="1135"/>
      <c r="QYE206" s="1135"/>
      <c r="QYF206" s="1135"/>
      <c r="QYG206" s="1135"/>
      <c r="QYH206" s="1135"/>
      <c r="QYI206" s="1135"/>
      <c r="QYJ206" s="1135"/>
      <c r="QYK206" s="1135"/>
      <c r="QYL206" s="1135"/>
      <c r="QYM206" s="1135"/>
      <c r="QYN206" s="1135"/>
      <c r="QYO206" s="1135"/>
      <c r="QYP206" s="1135"/>
      <c r="QYQ206" s="1135"/>
      <c r="QYR206" s="1135"/>
      <c r="QYS206" s="1135"/>
      <c r="QYT206" s="1135"/>
      <c r="QYU206" s="1135"/>
      <c r="QYV206" s="1135"/>
      <c r="QYW206" s="1135"/>
      <c r="QYX206" s="1135"/>
      <c r="QYY206" s="1135"/>
      <c r="QYZ206" s="1135"/>
      <c r="QZA206" s="1135"/>
      <c r="QZB206" s="1135"/>
      <c r="QZC206" s="1135"/>
      <c r="QZD206" s="1135"/>
      <c r="QZE206" s="1135"/>
      <c r="QZF206" s="1135"/>
      <c r="QZG206" s="1135"/>
      <c r="QZH206" s="1135"/>
      <c r="QZI206" s="1135"/>
      <c r="QZJ206" s="1135"/>
      <c r="QZK206" s="1135"/>
      <c r="QZL206" s="1135"/>
      <c r="QZM206" s="1135"/>
      <c r="QZN206" s="1135"/>
      <c r="QZO206" s="1135"/>
      <c r="QZP206" s="1135"/>
      <c r="QZQ206" s="1135"/>
      <c r="QZR206" s="1135"/>
      <c r="QZS206" s="1135"/>
      <c r="QZT206" s="1135"/>
      <c r="QZU206" s="1135"/>
      <c r="QZV206" s="1135"/>
      <c r="QZW206" s="1135"/>
      <c r="QZX206" s="1135"/>
      <c r="QZY206" s="1135"/>
      <c r="QZZ206" s="1135"/>
      <c r="RAA206" s="1135"/>
      <c r="RAB206" s="1135"/>
      <c r="RAC206" s="1135"/>
      <c r="RAD206" s="1135"/>
      <c r="RAE206" s="1135"/>
      <c r="RAF206" s="1135"/>
      <c r="RAG206" s="1135"/>
      <c r="RAH206" s="1135"/>
      <c r="RAI206" s="1135"/>
      <c r="RAJ206" s="1135"/>
      <c r="RAK206" s="1135"/>
      <c r="RAL206" s="1135"/>
      <c r="RAM206" s="1135"/>
      <c r="RAN206" s="1135"/>
      <c r="RAO206" s="1135"/>
      <c r="RAP206" s="1135"/>
      <c r="RAQ206" s="1135"/>
      <c r="RAR206" s="1135"/>
      <c r="RAS206" s="1135"/>
      <c r="RAT206" s="1135"/>
      <c r="RAU206" s="1135"/>
      <c r="RAV206" s="1135"/>
      <c r="RAW206" s="1135"/>
      <c r="RAX206" s="1135"/>
      <c r="RAY206" s="1135"/>
      <c r="RAZ206" s="1135"/>
      <c r="RBA206" s="1135"/>
      <c r="RBB206" s="1135"/>
      <c r="RBC206" s="1135"/>
      <c r="RBD206" s="1135"/>
      <c r="RBE206" s="1135"/>
      <c r="RBF206" s="1135"/>
      <c r="RBG206" s="1135"/>
      <c r="RBH206" s="1135"/>
      <c r="RBI206" s="1135"/>
      <c r="RBJ206" s="1135"/>
      <c r="RBK206" s="1135"/>
      <c r="RBL206" s="1135"/>
      <c r="RBM206" s="1135"/>
      <c r="RBN206" s="1135"/>
      <c r="RBO206" s="1135"/>
      <c r="RBP206" s="1135"/>
      <c r="RBQ206" s="1135"/>
      <c r="RBR206" s="1135"/>
      <c r="RBS206" s="1135"/>
      <c r="RBT206" s="1135"/>
      <c r="RBU206" s="1135"/>
      <c r="RBV206" s="1135"/>
      <c r="RBW206" s="1135"/>
      <c r="RBX206" s="1135"/>
      <c r="RBY206" s="1135"/>
      <c r="RBZ206" s="1135"/>
      <c r="RCA206" s="1135"/>
      <c r="RCB206" s="1135"/>
      <c r="RCC206" s="1135"/>
      <c r="RCD206" s="1135"/>
      <c r="RCE206" s="1135"/>
      <c r="RCF206" s="1135"/>
      <c r="RCG206" s="1135"/>
      <c r="RCH206" s="1135"/>
      <c r="RCI206" s="1135"/>
      <c r="RCJ206" s="1135"/>
      <c r="RCK206" s="1135"/>
      <c r="RCL206" s="1135"/>
      <c r="RCM206" s="1135"/>
      <c r="RCN206" s="1135"/>
      <c r="RCO206" s="1135"/>
      <c r="RCP206" s="1135"/>
      <c r="RCQ206" s="1135"/>
      <c r="RCR206" s="1135"/>
      <c r="RCS206" s="1135"/>
      <c r="RCT206" s="1135"/>
      <c r="RCU206" s="1135"/>
      <c r="RCV206" s="1135"/>
      <c r="RCW206" s="1135"/>
      <c r="RCX206" s="1135"/>
      <c r="RCY206" s="1135"/>
      <c r="RCZ206" s="1135"/>
      <c r="RDA206" s="1135"/>
      <c r="RDB206" s="1135"/>
      <c r="RDC206" s="1135"/>
      <c r="RDD206" s="1135"/>
      <c r="RDE206" s="1135"/>
      <c r="RDF206" s="1135"/>
      <c r="RDG206" s="1135"/>
      <c r="RDH206" s="1135"/>
      <c r="RDI206" s="1135"/>
      <c r="RDJ206" s="1135"/>
      <c r="RDK206" s="1135"/>
      <c r="RDL206" s="1135"/>
      <c r="RDM206" s="1135"/>
      <c r="RDN206" s="1135"/>
      <c r="RDO206" s="1135"/>
      <c r="RDP206" s="1135"/>
      <c r="RDQ206" s="1135"/>
      <c r="RDR206" s="1135"/>
      <c r="RDS206" s="1135"/>
      <c r="RDT206" s="1135"/>
      <c r="RDU206" s="1135"/>
      <c r="RDV206" s="1135"/>
      <c r="RDW206" s="1135"/>
      <c r="RDX206" s="1135"/>
      <c r="RDY206" s="1135"/>
      <c r="RDZ206" s="1135"/>
      <c r="REA206" s="1135"/>
      <c r="REB206" s="1135"/>
      <c r="REC206" s="1135"/>
      <c r="RED206" s="1135"/>
      <c r="REE206" s="1135"/>
      <c r="REF206" s="1135"/>
      <c r="REG206" s="1135"/>
      <c r="REH206" s="1135"/>
      <c r="REI206" s="1135"/>
      <c r="REJ206" s="1135"/>
      <c r="REK206" s="1135"/>
      <c r="REL206" s="1135"/>
      <c r="REM206" s="1135"/>
      <c r="REN206" s="1135"/>
      <c r="REO206" s="1135"/>
      <c r="REP206" s="1135"/>
      <c r="REQ206" s="1135"/>
      <c r="RER206" s="1135"/>
      <c r="RES206" s="1135"/>
      <c r="RET206" s="1135"/>
      <c r="REU206" s="1135"/>
      <c r="REV206" s="1135"/>
      <c r="REW206" s="1135"/>
      <c r="REX206" s="1135"/>
      <c r="REY206" s="1135"/>
      <c r="REZ206" s="1135"/>
      <c r="RFA206" s="1135"/>
      <c r="RFB206" s="1135"/>
      <c r="RFC206" s="1135"/>
      <c r="RFD206" s="1135"/>
      <c r="RFE206" s="1135"/>
      <c r="RFF206" s="1135"/>
      <c r="RFG206" s="1135"/>
      <c r="RFH206" s="1135"/>
      <c r="RFI206" s="1135"/>
      <c r="RFJ206" s="1135"/>
      <c r="RFK206" s="1135"/>
      <c r="RFL206" s="1135"/>
      <c r="RFM206" s="1135"/>
      <c r="RFN206" s="1135"/>
      <c r="RFO206" s="1135"/>
      <c r="RFP206" s="1135"/>
      <c r="RFQ206" s="1135"/>
      <c r="RFR206" s="1135"/>
      <c r="RFS206" s="1135"/>
      <c r="RFT206" s="1135"/>
      <c r="RFU206" s="1135"/>
      <c r="RFV206" s="1135"/>
      <c r="RFW206" s="1135"/>
      <c r="RFX206" s="1135"/>
      <c r="RFY206" s="1135"/>
      <c r="RFZ206" s="1135"/>
      <c r="RGA206" s="1135"/>
      <c r="RGB206" s="1135"/>
      <c r="RGC206" s="1135"/>
      <c r="RGD206" s="1135"/>
      <c r="RGE206" s="1135"/>
      <c r="RGF206" s="1135"/>
      <c r="RGG206" s="1135"/>
      <c r="RGH206" s="1135"/>
      <c r="RGI206" s="1135"/>
      <c r="RGJ206" s="1135"/>
      <c r="RGK206" s="1135"/>
      <c r="RGL206" s="1135"/>
      <c r="RGM206" s="1135"/>
      <c r="RGN206" s="1135"/>
      <c r="RGO206" s="1135"/>
      <c r="RGP206" s="1135"/>
      <c r="RGQ206" s="1135"/>
      <c r="RGR206" s="1135"/>
      <c r="RGS206" s="1135"/>
      <c r="RGT206" s="1135"/>
      <c r="RGU206" s="1135"/>
      <c r="RGV206" s="1135"/>
      <c r="RGW206" s="1135"/>
      <c r="RGX206" s="1135"/>
      <c r="RGY206" s="1135"/>
      <c r="RGZ206" s="1135"/>
      <c r="RHA206" s="1135"/>
      <c r="RHB206" s="1135"/>
      <c r="RHC206" s="1135"/>
      <c r="RHD206" s="1135"/>
      <c r="RHE206" s="1135"/>
      <c r="RHF206" s="1135"/>
      <c r="RHG206" s="1135"/>
      <c r="RHH206" s="1135"/>
      <c r="RHI206" s="1135"/>
      <c r="RHJ206" s="1135"/>
      <c r="RHK206" s="1135"/>
      <c r="RHL206" s="1135"/>
      <c r="RHM206" s="1135"/>
      <c r="RHN206" s="1135"/>
      <c r="RHO206" s="1135"/>
      <c r="RHP206" s="1135"/>
      <c r="RHQ206" s="1135"/>
      <c r="RHR206" s="1135"/>
      <c r="RHS206" s="1135"/>
      <c r="RHT206" s="1135"/>
      <c r="RHU206" s="1135"/>
      <c r="RHV206" s="1135"/>
      <c r="RHW206" s="1135"/>
      <c r="RHX206" s="1135"/>
      <c r="RHY206" s="1135"/>
      <c r="RHZ206" s="1135"/>
      <c r="RIA206" s="1135"/>
      <c r="RIB206" s="1135"/>
      <c r="RIC206" s="1135"/>
      <c r="RID206" s="1135"/>
      <c r="RIE206" s="1135"/>
      <c r="RIF206" s="1135"/>
      <c r="RIG206" s="1135"/>
      <c r="RIH206" s="1135"/>
      <c r="RII206" s="1135"/>
      <c r="RIJ206" s="1135"/>
      <c r="RIK206" s="1135"/>
      <c r="RIL206" s="1135"/>
      <c r="RIM206" s="1135"/>
      <c r="RIN206" s="1135"/>
      <c r="RIO206" s="1135"/>
      <c r="RIP206" s="1135"/>
      <c r="RIQ206" s="1135"/>
      <c r="RIR206" s="1135"/>
      <c r="RIS206" s="1135"/>
      <c r="RIT206" s="1135"/>
      <c r="RIU206" s="1135"/>
      <c r="RIV206" s="1135"/>
      <c r="RIW206" s="1135"/>
      <c r="RIX206" s="1135"/>
      <c r="RIY206" s="1135"/>
      <c r="RIZ206" s="1135"/>
      <c r="RJA206" s="1135"/>
      <c r="RJB206" s="1135"/>
      <c r="RJC206" s="1135"/>
      <c r="RJD206" s="1135"/>
      <c r="RJE206" s="1135"/>
      <c r="RJF206" s="1135"/>
      <c r="RJG206" s="1135"/>
      <c r="RJH206" s="1135"/>
      <c r="RJI206" s="1135"/>
      <c r="RJJ206" s="1135"/>
      <c r="RJK206" s="1135"/>
      <c r="RJL206" s="1135"/>
      <c r="RJM206" s="1135"/>
      <c r="RJN206" s="1135"/>
      <c r="RJO206" s="1135"/>
      <c r="RJP206" s="1135"/>
      <c r="RJQ206" s="1135"/>
      <c r="RJR206" s="1135"/>
      <c r="RJS206" s="1135"/>
      <c r="RJT206" s="1135"/>
      <c r="RJU206" s="1135"/>
      <c r="RJV206" s="1135"/>
      <c r="RJW206" s="1135"/>
      <c r="RJX206" s="1135"/>
      <c r="RJY206" s="1135"/>
      <c r="RJZ206" s="1135"/>
      <c r="RKA206" s="1135"/>
      <c r="RKB206" s="1135"/>
      <c r="RKC206" s="1135"/>
      <c r="RKD206" s="1135"/>
      <c r="RKE206" s="1135"/>
      <c r="RKF206" s="1135"/>
      <c r="RKG206" s="1135"/>
      <c r="RKH206" s="1135"/>
      <c r="RKI206" s="1135"/>
      <c r="RKJ206" s="1135"/>
      <c r="RKK206" s="1135"/>
      <c r="RKL206" s="1135"/>
      <c r="RKM206" s="1135"/>
      <c r="RKN206" s="1135"/>
      <c r="RKO206" s="1135"/>
      <c r="RKP206" s="1135"/>
      <c r="RKQ206" s="1135"/>
      <c r="RKR206" s="1135"/>
      <c r="RKS206" s="1135"/>
      <c r="RKT206" s="1135"/>
      <c r="RKU206" s="1135"/>
      <c r="RKV206" s="1135"/>
      <c r="RKW206" s="1135"/>
      <c r="RKX206" s="1135"/>
      <c r="RKY206" s="1135"/>
      <c r="RKZ206" s="1135"/>
      <c r="RLA206" s="1135"/>
      <c r="RLB206" s="1135"/>
      <c r="RLC206" s="1135"/>
      <c r="RLD206" s="1135"/>
      <c r="RLE206" s="1135"/>
      <c r="RLF206" s="1135"/>
      <c r="RLG206" s="1135"/>
      <c r="RLH206" s="1135"/>
      <c r="RLI206" s="1135"/>
      <c r="RLJ206" s="1135"/>
      <c r="RLK206" s="1135"/>
      <c r="RLL206" s="1135"/>
      <c r="RLM206" s="1135"/>
      <c r="RLN206" s="1135"/>
      <c r="RLO206" s="1135"/>
      <c r="RLP206" s="1135"/>
      <c r="RLQ206" s="1135"/>
      <c r="RLR206" s="1135"/>
      <c r="RLS206" s="1135"/>
      <c r="RLT206" s="1135"/>
      <c r="RLU206" s="1135"/>
      <c r="RLV206" s="1135"/>
      <c r="RLW206" s="1135"/>
      <c r="RLX206" s="1135"/>
      <c r="RLY206" s="1135"/>
      <c r="RLZ206" s="1135"/>
      <c r="RMA206" s="1135"/>
      <c r="RMB206" s="1135"/>
      <c r="RMC206" s="1135"/>
      <c r="RMD206" s="1135"/>
      <c r="RME206" s="1135"/>
      <c r="RMF206" s="1135"/>
      <c r="RMG206" s="1135"/>
      <c r="RMH206" s="1135"/>
      <c r="RMI206" s="1135"/>
      <c r="RMJ206" s="1135"/>
      <c r="RMK206" s="1135"/>
      <c r="RML206" s="1135"/>
      <c r="RMM206" s="1135"/>
      <c r="RMN206" s="1135"/>
      <c r="RMO206" s="1135"/>
      <c r="RMP206" s="1135"/>
      <c r="RMQ206" s="1135"/>
      <c r="RMR206" s="1135"/>
      <c r="RMS206" s="1135"/>
      <c r="RMT206" s="1135"/>
      <c r="RMU206" s="1135"/>
      <c r="RMV206" s="1135"/>
      <c r="RMW206" s="1135"/>
      <c r="RMX206" s="1135"/>
      <c r="RMY206" s="1135"/>
      <c r="RMZ206" s="1135"/>
      <c r="RNA206" s="1135"/>
      <c r="RNB206" s="1135"/>
      <c r="RNC206" s="1135"/>
      <c r="RND206" s="1135"/>
      <c r="RNE206" s="1135"/>
      <c r="RNF206" s="1135"/>
      <c r="RNG206" s="1135"/>
      <c r="RNH206" s="1135"/>
      <c r="RNI206" s="1135"/>
      <c r="RNJ206" s="1135"/>
      <c r="RNK206" s="1135"/>
      <c r="RNL206" s="1135"/>
      <c r="RNM206" s="1135"/>
      <c r="RNN206" s="1135"/>
      <c r="RNO206" s="1135"/>
      <c r="RNP206" s="1135"/>
      <c r="RNQ206" s="1135"/>
      <c r="RNR206" s="1135"/>
      <c r="RNS206" s="1135"/>
      <c r="RNT206" s="1135"/>
      <c r="RNU206" s="1135"/>
      <c r="RNV206" s="1135"/>
      <c r="RNW206" s="1135"/>
      <c r="RNX206" s="1135"/>
      <c r="RNY206" s="1135"/>
      <c r="RNZ206" s="1135"/>
      <c r="ROA206" s="1135"/>
      <c r="ROB206" s="1135"/>
      <c r="ROC206" s="1135"/>
      <c r="ROD206" s="1135"/>
      <c r="ROE206" s="1135"/>
      <c r="ROF206" s="1135"/>
      <c r="ROG206" s="1135"/>
      <c r="ROH206" s="1135"/>
      <c r="ROI206" s="1135"/>
      <c r="ROJ206" s="1135"/>
      <c r="ROK206" s="1135"/>
      <c r="ROL206" s="1135"/>
      <c r="ROM206" s="1135"/>
      <c r="RON206" s="1135"/>
      <c r="ROO206" s="1135"/>
      <c r="ROP206" s="1135"/>
      <c r="ROQ206" s="1135"/>
      <c r="ROR206" s="1135"/>
      <c r="ROS206" s="1135"/>
      <c r="ROT206" s="1135"/>
      <c r="ROU206" s="1135"/>
      <c r="ROV206" s="1135"/>
      <c r="ROW206" s="1135"/>
      <c r="ROX206" s="1135"/>
      <c r="ROY206" s="1135"/>
      <c r="ROZ206" s="1135"/>
      <c r="RPA206" s="1135"/>
      <c r="RPB206" s="1135"/>
      <c r="RPC206" s="1135"/>
      <c r="RPD206" s="1135"/>
      <c r="RPE206" s="1135"/>
      <c r="RPF206" s="1135"/>
      <c r="RPG206" s="1135"/>
      <c r="RPH206" s="1135"/>
      <c r="RPI206" s="1135"/>
      <c r="RPJ206" s="1135"/>
      <c r="RPK206" s="1135"/>
      <c r="RPL206" s="1135"/>
      <c r="RPM206" s="1135"/>
      <c r="RPN206" s="1135"/>
      <c r="RPO206" s="1135"/>
      <c r="RPP206" s="1135"/>
      <c r="RPQ206" s="1135"/>
      <c r="RPR206" s="1135"/>
      <c r="RPS206" s="1135"/>
      <c r="RPT206" s="1135"/>
      <c r="RPU206" s="1135"/>
      <c r="RPV206" s="1135"/>
      <c r="RPW206" s="1135"/>
      <c r="RPX206" s="1135"/>
      <c r="RPY206" s="1135"/>
      <c r="RPZ206" s="1135"/>
      <c r="RQA206" s="1135"/>
      <c r="RQB206" s="1135"/>
      <c r="RQC206" s="1135"/>
      <c r="RQD206" s="1135"/>
      <c r="RQE206" s="1135"/>
      <c r="RQF206" s="1135"/>
      <c r="RQG206" s="1135"/>
      <c r="RQH206" s="1135"/>
      <c r="RQI206" s="1135"/>
      <c r="RQJ206" s="1135"/>
      <c r="RQK206" s="1135"/>
      <c r="RQL206" s="1135"/>
      <c r="RQM206" s="1135"/>
      <c r="RQN206" s="1135"/>
      <c r="RQO206" s="1135"/>
      <c r="RQP206" s="1135"/>
      <c r="RQQ206" s="1135"/>
      <c r="RQR206" s="1135"/>
      <c r="RQS206" s="1135"/>
      <c r="RQT206" s="1135"/>
      <c r="RQU206" s="1135"/>
      <c r="RQV206" s="1135"/>
      <c r="RQW206" s="1135"/>
      <c r="RQX206" s="1135"/>
      <c r="RQY206" s="1135"/>
      <c r="RQZ206" s="1135"/>
      <c r="RRA206" s="1135"/>
      <c r="RRB206" s="1135"/>
      <c r="RRC206" s="1135"/>
      <c r="RRD206" s="1135"/>
      <c r="RRE206" s="1135"/>
      <c r="RRF206" s="1135"/>
      <c r="RRG206" s="1135"/>
      <c r="RRH206" s="1135"/>
      <c r="RRI206" s="1135"/>
      <c r="RRJ206" s="1135"/>
      <c r="RRK206" s="1135"/>
      <c r="RRL206" s="1135"/>
      <c r="RRM206" s="1135"/>
      <c r="RRN206" s="1135"/>
      <c r="RRO206" s="1135"/>
      <c r="RRP206" s="1135"/>
      <c r="RRQ206" s="1135"/>
      <c r="RRR206" s="1135"/>
      <c r="RRS206" s="1135"/>
      <c r="RRT206" s="1135"/>
      <c r="RRU206" s="1135"/>
      <c r="RRV206" s="1135"/>
      <c r="RRW206" s="1135"/>
      <c r="RRX206" s="1135"/>
      <c r="RRY206" s="1135"/>
      <c r="RRZ206" s="1135"/>
      <c r="RSA206" s="1135"/>
      <c r="RSB206" s="1135"/>
      <c r="RSC206" s="1135"/>
      <c r="RSD206" s="1135"/>
      <c r="RSE206" s="1135"/>
      <c r="RSF206" s="1135"/>
      <c r="RSG206" s="1135"/>
      <c r="RSH206" s="1135"/>
      <c r="RSI206" s="1135"/>
      <c r="RSJ206" s="1135"/>
      <c r="RSK206" s="1135"/>
      <c r="RSL206" s="1135"/>
      <c r="RSM206" s="1135"/>
      <c r="RSN206" s="1135"/>
      <c r="RSO206" s="1135"/>
      <c r="RSP206" s="1135"/>
      <c r="RSQ206" s="1135"/>
      <c r="RSR206" s="1135"/>
      <c r="RSS206" s="1135"/>
      <c r="RST206" s="1135"/>
      <c r="RSU206" s="1135"/>
      <c r="RSV206" s="1135"/>
      <c r="RSW206" s="1135"/>
      <c r="RSX206" s="1135"/>
      <c r="RSY206" s="1135"/>
      <c r="RSZ206" s="1135"/>
      <c r="RTA206" s="1135"/>
      <c r="RTB206" s="1135"/>
      <c r="RTC206" s="1135"/>
      <c r="RTD206" s="1135"/>
      <c r="RTE206" s="1135"/>
      <c r="RTF206" s="1135"/>
      <c r="RTG206" s="1135"/>
      <c r="RTH206" s="1135"/>
      <c r="RTI206" s="1135"/>
      <c r="RTJ206" s="1135"/>
      <c r="RTK206" s="1135"/>
      <c r="RTL206" s="1135"/>
      <c r="RTM206" s="1135"/>
      <c r="RTN206" s="1135"/>
      <c r="RTO206" s="1135"/>
      <c r="RTP206" s="1135"/>
      <c r="RTQ206" s="1135"/>
      <c r="RTR206" s="1135"/>
      <c r="RTS206" s="1135"/>
      <c r="RTT206" s="1135"/>
      <c r="RTU206" s="1135"/>
      <c r="RTV206" s="1135"/>
      <c r="RTW206" s="1135"/>
      <c r="RTX206" s="1135"/>
      <c r="RTY206" s="1135"/>
      <c r="RTZ206" s="1135"/>
      <c r="RUA206" s="1135"/>
      <c r="RUB206" s="1135"/>
      <c r="RUC206" s="1135"/>
      <c r="RUD206" s="1135"/>
      <c r="RUE206" s="1135"/>
      <c r="RUF206" s="1135"/>
      <c r="RUG206" s="1135"/>
      <c r="RUH206" s="1135"/>
      <c r="RUI206" s="1135"/>
      <c r="RUJ206" s="1135"/>
      <c r="RUK206" s="1135"/>
      <c r="RUL206" s="1135"/>
      <c r="RUM206" s="1135"/>
      <c r="RUN206" s="1135"/>
      <c r="RUO206" s="1135"/>
      <c r="RUP206" s="1135"/>
      <c r="RUQ206" s="1135"/>
      <c r="RUR206" s="1135"/>
      <c r="RUS206" s="1135"/>
      <c r="RUT206" s="1135"/>
      <c r="RUU206" s="1135"/>
      <c r="RUV206" s="1135"/>
      <c r="RUW206" s="1135"/>
      <c r="RUX206" s="1135"/>
      <c r="RUY206" s="1135"/>
      <c r="RUZ206" s="1135"/>
      <c r="RVA206" s="1135"/>
      <c r="RVB206" s="1135"/>
      <c r="RVC206" s="1135"/>
      <c r="RVD206" s="1135"/>
      <c r="RVE206" s="1135"/>
      <c r="RVF206" s="1135"/>
      <c r="RVG206" s="1135"/>
      <c r="RVH206" s="1135"/>
      <c r="RVI206" s="1135"/>
      <c r="RVJ206" s="1135"/>
      <c r="RVK206" s="1135"/>
      <c r="RVL206" s="1135"/>
      <c r="RVM206" s="1135"/>
      <c r="RVN206" s="1135"/>
      <c r="RVO206" s="1135"/>
      <c r="RVP206" s="1135"/>
      <c r="RVQ206" s="1135"/>
      <c r="RVR206" s="1135"/>
      <c r="RVS206" s="1135"/>
      <c r="RVT206" s="1135"/>
      <c r="RVU206" s="1135"/>
      <c r="RVV206" s="1135"/>
      <c r="RVW206" s="1135"/>
      <c r="RVX206" s="1135"/>
      <c r="RVY206" s="1135"/>
      <c r="RVZ206" s="1135"/>
      <c r="RWA206" s="1135"/>
      <c r="RWB206" s="1135"/>
      <c r="RWC206" s="1135"/>
      <c r="RWD206" s="1135"/>
      <c r="RWE206" s="1135"/>
      <c r="RWF206" s="1135"/>
      <c r="RWG206" s="1135"/>
      <c r="RWH206" s="1135"/>
      <c r="RWI206" s="1135"/>
      <c r="RWJ206" s="1135"/>
      <c r="RWK206" s="1135"/>
      <c r="RWL206" s="1135"/>
      <c r="RWM206" s="1135"/>
      <c r="RWN206" s="1135"/>
      <c r="RWO206" s="1135"/>
      <c r="RWP206" s="1135"/>
      <c r="RWQ206" s="1135"/>
      <c r="RWR206" s="1135"/>
      <c r="RWS206" s="1135"/>
      <c r="RWT206" s="1135"/>
      <c r="RWU206" s="1135"/>
      <c r="RWV206" s="1135"/>
      <c r="RWW206" s="1135"/>
      <c r="RWX206" s="1135"/>
      <c r="RWY206" s="1135"/>
      <c r="RWZ206" s="1135"/>
      <c r="RXA206" s="1135"/>
      <c r="RXB206" s="1135"/>
      <c r="RXC206" s="1135"/>
      <c r="RXD206" s="1135"/>
      <c r="RXE206" s="1135"/>
      <c r="RXF206" s="1135"/>
      <c r="RXG206" s="1135"/>
      <c r="RXH206" s="1135"/>
      <c r="RXI206" s="1135"/>
      <c r="RXJ206" s="1135"/>
      <c r="RXK206" s="1135"/>
      <c r="RXL206" s="1135"/>
      <c r="RXM206" s="1135"/>
      <c r="RXN206" s="1135"/>
      <c r="RXO206" s="1135"/>
      <c r="RXP206" s="1135"/>
      <c r="RXQ206" s="1135"/>
      <c r="RXR206" s="1135"/>
      <c r="RXS206" s="1135"/>
      <c r="RXT206" s="1135"/>
      <c r="RXU206" s="1135"/>
      <c r="RXV206" s="1135"/>
      <c r="RXW206" s="1135"/>
      <c r="RXX206" s="1135"/>
      <c r="RXY206" s="1135"/>
      <c r="RXZ206" s="1135"/>
      <c r="RYA206" s="1135"/>
      <c r="RYB206" s="1135"/>
      <c r="RYC206" s="1135"/>
      <c r="RYD206" s="1135"/>
      <c r="RYE206" s="1135"/>
      <c r="RYF206" s="1135"/>
      <c r="RYG206" s="1135"/>
      <c r="RYH206" s="1135"/>
      <c r="RYI206" s="1135"/>
      <c r="RYJ206" s="1135"/>
      <c r="RYK206" s="1135"/>
      <c r="RYL206" s="1135"/>
      <c r="RYM206" s="1135"/>
      <c r="RYN206" s="1135"/>
      <c r="RYO206" s="1135"/>
      <c r="RYP206" s="1135"/>
      <c r="RYQ206" s="1135"/>
      <c r="RYR206" s="1135"/>
      <c r="RYS206" s="1135"/>
      <c r="RYT206" s="1135"/>
      <c r="RYU206" s="1135"/>
      <c r="RYV206" s="1135"/>
      <c r="RYW206" s="1135"/>
      <c r="RYX206" s="1135"/>
      <c r="RYY206" s="1135"/>
      <c r="RYZ206" s="1135"/>
      <c r="RZA206" s="1135"/>
      <c r="RZB206" s="1135"/>
      <c r="RZC206" s="1135"/>
      <c r="RZD206" s="1135"/>
      <c r="RZE206" s="1135"/>
      <c r="RZF206" s="1135"/>
      <c r="RZG206" s="1135"/>
      <c r="RZH206" s="1135"/>
      <c r="RZI206" s="1135"/>
      <c r="RZJ206" s="1135"/>
      <c r="RZK206" s="1135"/>
      <c r="RZL206" s="1135"/>
      <c r="RZM206" s="1135"/>
      <c r="RZN206" s="1135"/>
      <c r="RZO206" s="1135"/>
      <c r="RZP206" s="1135"/>
      <c r="RZQ206" s="1135"/>
      <c r="RZR206" s="1135"/>
      <c r="RZS206" s="1135"/>
      <c r="RZT206" s="1135"/>
      <c r="RZU206" s="1135"/>
      <c r="RZV206" s="1135"/>
      <c r="RZW206" s="1135"/>
      <c r="RZX206" s="1135"/>
      <c r="RZY206" s="1135"/>
      <c r="RZZ206" s="1135"/>
      <c r="SAA206" s="1135"/>
      <c r="SAB206" s="1135"/>
      <c r="SAC206" s="1135"/>
      <c r="SAD206" s="1135"/>
      <c r="SAE206" s="1135"/>
      <c r="SAF206" s="1135"/>
      <c r="SAG206" s="1135"/>
      <c r="SAH206" s="1135"/>
      <c r="SAI206" s="1135"/>
      <c r="SAJ206" s="1135"/>
      <c r="SAK206" s="1135"/>
      <c r="SAL206" s="1135"/>
      <c r="SAM206" s="1135"/>
      <c r="SAN206" s="1135"/>
      <c r="SAO206" s="1135"/>
      <c r="SAP206" s="1135"/>
      <c r="SAQ206" s="1135"/>
      <c r="SAR206" s="1135"/>
      <c r="SAS206" s="1135"/>
      <c r="SAT206" s="1135"/>
      <c r="SAU206" s="1135"/>
      <c r="SAV206" s="1135"/>
      <c r="SAW206" s="1135"/>
      <c r="SAX206" s="1135"/>
      <c r="SAY206" s="1135"/>
      <c r="SAZ206" s="1135"/>
      <c r="SBA206" s="1135"/>
      <c r="SBB206" s="1135"/>
      <c r="SBC206" s="1135"/>
      <c r="SBD206" s="1135"/>
      <c r="SBE206" s="1135"/>
      <c r="SBF206" s="1135"/>
      <c r="SBG206" s="1135"/>
      <c r="SBH206" s="1135"/>
      <c r="SBI206" s="1135"/>
      <c r="SBJ206" s="1135"/>
      <c r="SBK206" s="1135"/>
      <c r="SBL206" s="1135"/>
      <c r="SBM206" s="1135"/>
      <c r="SBN206" s="1135"/>
      <c r="SBO206" s="1135"/>
      <c r="SBP206" s="1135"/>
      <c r="SBQ206" s="1135"/>
      <c r="SBR206" s="1135"/>
      <c r="SBS206" s="1135"/>
      <c r="SBT206" s="1135"/>
      <c r="SBU206" s="1135"/>
      <c r="SBV206" s="1135"/>
      <c r="SBW206" s="1135"/>
      <c r="SBX206" s="1135"/>
      <c r="SBY206" s="1135"/>
      <c r="SBZ206" s="1135"/>
      <c r="SCA206" s="1135"/>
      <c r="SCB206" s="1135"/>
      <c r="SCC206" s="1135"/>
      <c r="SCD206" s="1135"/>
      <c r="SCE206" s="1135"/>
      <c r="SCF206" s="1135"/>
      <c r="SCG206" s="1135"/>
      <c r="SCH206" s="1135"/>
      <c r="SCI206" s="1135"/>
      <c r="SCJ206" s="1135"/>
      <c r="SCK206" s="1135"/>
      <c r="SCL206" s="1135"/>
      <c r="SCM206" s="1135"/>
      <c r="SCN206" s="1135"/>
      <c r="SCO206" s="1135"/>
      <c r="SCP206" s="1135"/>
      <c r="SCQ206" s="1135"/>
      <c r="SCR206" s="1135"/>
      <c r="SCS206" s="1135"/>
      <c r="SCT206" s="1135"/>
      <c r="SCU206" s="1135"/>
      <c r="SCV206" s="1135"/>
      <c r="SCW206" s="1135"/>
      <c r="SCX206" s="1135"/>
      <c r="SCY206" s="1135"/>
      <c r="SCZ206" s="1135"/>
      <c r="SDA206" s="1135"/>
      <c r="SDB206" s="1135"/>
      <c r="SDC206" s="1135"/>
      <c r="SDD206" s="1135"/>
      <c r="SDE206" s="1135"/>
      <c r="SDF206" s="1135"/>
      <c r="SDG206" s="1135"/>
      <c r="SDH206" s="1135"/>
      <c r="SDI206" s="1135"/>
      <c r="SDJ206" s="1135"/>
      <c r="SDK206" s="1135"/>
      <c r="SDL206" s="1135"/>
      <c r="SDM206" s="1135"/>
      <c r="SDN206" s="1135"/>
      <c r="SDO206" s="1135"/>
      <c r="SDP206" s="1135"/>
      <c r="SDQ206" s="1135"/>
      <c r="SDR206" s="1135"/>
      <c r="SDS206" s="1135"/>
      <c r="SDT206" s="1135"/>
      <c r="SDU206" s="1135"/>
      <c r="SDV206" s="1135"/>
      <c r="SDW206" s="1135"/>
      <c r="SDX206" s="1135"/>
      <c r="SDY206" s="1135"/>
      <c r="SDZ206" s="1135"/>
      <c r="SEA206" s="1135"/>
      <c r="SEB206" s="1135"/>
      <c r="SEC206" s="1135"/>
      <c r="SED206" s="1135"/>
      <c r="SEE206" s="1135"/>
      <c r="SEF206" s="1135"/>
      <c r="SEG206" s="1135"/>
      <c r="SEH206" s="1135"/>
      <c r="SEI206" s="1135"/>
      <c r="SEJ206" s="1135"/>
      <c r="SEK206" s="1135"/>
      <c r="SEL206" s="1135"/>
      <c r="SEM206" s="1135"/>
      <c r="SEN206" s="1135"/>
      <c r="SEO206" s="1135"/>
      <c r="SEP206" s="1135"/>
      <c r="SEQ206" s="1135"/>
      <c r="SER206" s="1135"/>
      <c r="SES206" s="1135"/>
      <c r="SET206" s="1135"/>
      <c r="SEU206" s="1135"/>
      <c r="SEV206" s="1135"/>
      <c r="SEW206" s="1135"/>
      <c r="SEX206" s="1135"/>
      <c r="SEY206" s="1135"/>
      <c r="SEZ206" s="1135"/>
      <c r="SFA206" s="1135"/>
      <c r="SFB206" s="1135"/>
      <c r="SFC206" s="1135"/>
      <c r="SFD206" s="1135"/>
      <c r="SFE206" s="1135"/>
      <c r="SFF206" s="1135"/>
      <c r="SFG206" s="1135"/>
      <c r="SFH206" s="1135"/>
      <c r="SFI206" s="1135"/>
      <c r="SFJ206" s="1135"/>
      <c r="SFK206" s="1135"/>
      <c r="SFL206" s="1135"/>
      <c r="SFM206" s="1135"/>
      <c r="SFN206" s="1135"/>
      <c r="SFO206" s="1135"/>
      <c r="SFP206" s="1135"/>
      <c r="SFQ206" s="1135"/>
      <c r="SFR206" s="1135"/>
      <c r="SFS206" s="1135"/>
      <c r="SFT206" s="1135"/>
      <c r="SFU206" s="1135"/>
      <c r="SFV206" s="1135"/>
      <c r="SFW206" s="1135"/>
      <c r="SFX206" s="1135"/>
      <c r="SFY206" s="1135"/>
      <c r="SFZ206" s="1135"/>
      <c r="SGA206" s="1135"/>
      <c r="SGB206" s="1135"/>
      <c r="SGC206" s="1135"/>
      <c r="SGD206" s="1135"/>
      <c r="SGE206" s="1135"/>
      <c r="SGF206" s="1135"/>
      <c r="SGG206" s="1135"/>
      <c r="SGH206" s="1135"/>
      <c r="SGI206" s="1135"/>
      <c r="SGJ206" s="1135"/>
      <c r="SGK206" s="1135"/>
      <c r="SGL206" s="1135"/>
      <c r="SGM206" s="1135"/>
      <c r="SGN206" s="1135"/>
      <c r="SGO206" s="1135"/>
      <c r="SGP206" s="1135"/>
      <c r="SGQ206" s="1135"/>
      <c r="SGR206" s="1135"/>
      <c r="SGS206" s="1135"/>
      <c r="SGT206" s="1135"/>
      <c r="SGU206" s="1135"/>
      <c r="SGV206" s="1135"/>
      <c r="SGW206" s="1135"/>
      <c r="SGX206" s="1135"/>
      <c r="SGY206" s="1135"/>
      <c r="SGZ206" s="1135"/>
      <c r="SHA206" s="1135"/>
      <c r="SHB206" s="1135"/>
      <c r="SHC206" s="1135"/>
      <c r="SHD206" s="1135"/>
      <c r="SHE206" s="1135"/>
      <c r="SHF206" s="1135"/>
      <c r="SHG206" s="1135"/>
      <c r="SHH206" s="1135"/>
      <c r="SHI206" s="1135"/>
      <c r="SHJ206" s="1135"/>
      <c r="SHK206" s="1135"/>
      <c r="SHL206" s="1135"/>
      <c r="SHM206" s="1135"/>
      <c r="SHN206" s="1135"/>
      <c r="SHO206" s="1135"/>
      <c r="SHP206" s="1135"/>
      <c r="SHQ206" s="1135"/>
      <c r="SHR206" s="1135"/>
      <c r="SHS206" s="1135"/>
      <c r="SHT206" s="1135"/>
      <c r="SHU206" s="1135"/>
      <c r="SHV206" s="1135"/>
      <c r="SHW206" s="1135"/>
      <c r="SHX206" s="1135"/>
      <c r="SHY206" s="1135"/>
      <c r="SHZ206" s="1135"/>
      <c r="SIA206" s="1135"/>
      <c r="SIB206" s="1135"/>
      <c r="SIC206" s="1135"/>
      <c r="SID206" s="1135"/>
      <c r="SIE206" s="1135"/>
      <c r="SIF206" s="1135"/>
      <c r="SIG206" s="1135"/>
      <c r="SIH206" s="1135"/>
      <c r="SII206" s="1135"/>
      <c r="SIJ206" s="1135"/>
      <c r="SIK206" s="1135"/>
      <c r="SIL206" s="1135"/>
      <c r="SIM206" s="1135"/>
      <c r="SIN206" s="1135"/>
      <c r="SIO206" s="1135"/>
      <c r="SIP206" s="1135"/>
      <c r="SIQ206" s="1135"/>
      <c r="SIR206" s="1135"/>
      <c r="SIS206" s="1135"/>
      <c r="SIT206" s="1135"/>
      <c r="SIU206" s="1135"/>
      <c r="SIV206" s="1135"/>
      <c r="SIW206" s="1135"/>
      <c r="SIX206" s="1135"/>
      <c r="SIY206" s="1135"/>
      <c r="SIZ206" s="1135"/>
      <c r="SJA206" s="1135"/>
      <c r="SJB206" s="1135"/>
      <c r="SJC206" s="1135"/>
      <c r="SJD206" s="1135"/>
      <c r="SJE206" s="1135"/>
      <c r="SJF206" s="1135"/>
      <c r="SJG206" s="1135"/>
      <c r="SJH206" s="1135"/>
      <c r="SJI206" s="1135"/>
      <c r="SJJ206" s="1135"/>
      <c r="SJK206" s="1135"/>
      <c r="SJL206" s="1135"/>
      <c r="SJM206" s="1135"/>
      <c r="SJN206" s="1135"/>
      <c r="SJO206" s="1135"/>
      <c r="SJP206" s="1135"/>
      <c r="SJQ206" s="1135"/>
      <c r="SJR206" s="1135"/>
      <c r="SJS206" s="1135"/>
      <c r="SJT206" s="1135"/>
      <c r="SJU206" s="1135"/>
      <c r="SJV206" s="1135"/>
      <c r="SJW206" s="1135"/>
      <c r="SJX206" s="1135"/>
      <c r="SJY206" s="1135"/>
      <c r="SJZ206" s="1135"/>
      <c r="SKA206" s="1135"/>
      <c r="SKB206" s="1135"/>
      <c r="SKC206" s="1135"/>
      <c r="SKD206" s="1135"/>
      <c r="SKE206" s="1135"/>
      <c r="SKF206" s="1135"/>
      <c r="SKG206" s="1135"/>
      <c r="SKH206" s="1135"/>
      <c r="SKI206" s="1135"/>
      <c r="SKJ206" s="1135"/>
      <c r="SKK206" s="1135"/>
      <c r="SKL206" s="1135"/>
      <c r="SKM206" s="1135"/>
      <c r="SKN206" s="1135"/>
      <c r="SKO206" s="1135"/>
      <c r="SKP206" s="1135"/>
      <c r="SKQ206" s="1135"/>
      <c r="SKR206" s="1135"/>
      <c r="SKS206" s="1135"/>
      <c r="SKT206" s="1135"/>
      <c r="SKU206" s="1135"/>
      <c r="SKV206" s="1135"/>
      <c r="SKW206" s="1135"/>
      <c r="SKX206" s="1135"/>
      <c r="SKY206" s="1135"/>
      <c r="SKZ206" s="1135"/>
      <c r="SLA206" s="1135"/>
      <c r="SLB206" s="1135"/>
      <c r="SLC206" s="1135"/>
      <c r="SLD206" s="1135"/>
      <c r="SLE206" s="1135"/>
      <c r="SLF206" s="1135"/>
      <c r="SLG206" s="1135"/>
      <c r="SLH206" s="1135"/>
      <c r="SLI206" s="1135"/>
      <c r="SLJ206" s="1135"/>
      <c r="SLK206" s="1135"/>
      <c r="SLL206" s="1135"/>
      <c r="SLM206" s="1135"/>
      <c r="SLN206" s="1135"/>
      <c r="SLO206" s="1135"/>
      <c r="SLP206" s="1135"/>
      <c r="SLQ206" s="1135"/>
      <c r="SLR206" s="1135"/>
      <c r="SLS206" s="1135"/>
      <c r="SLT206" s="1135"/>
      <c r="SLU206" s="1135"/>
      <c r="SLV206" s="1135"/>
      <c r="SLW206" s="1135"/>
      <c r="SLX206" s="1135"/>
      <c r="SLY206" s="1135"/>
      <c r="SLZ206" s="1135"/>
      <c r="SMA206" s="1135"/>
      <c r="SMB206" s="1135"/>
      <c r="SMC206" s="1135"/>
      <c r="SMD206" s="1135"/>
      <c r="SME206" s="1135"/>
      <c r="SMF206" s="1135"/>
      <c r="SMG206" s="1135"/>
      <c r="SMH206" s="1135"/>
      <c r="SMI206" s="1135"/>
      <c r="SMJ206" s="1135"/>
      <c r="SMK206" s="1135"/>
      <c r="SML206" s="1135"/>
      <c r="SMM206" s="1135"/>
      <c r="SMN206" s="1135"/>
      <c r="SMO206" s="1135"/>
      <c r="SMP206" s="1135"/>
      <c r="SMQ206" s="1135"/>
      <c r="SMR206" s="1135"/>
      <c r="SMS206" s="1135"/>
      <c r="SMT206" s="1135"/>
      <c r="SMU206" s="1135"/>
      <c r="SMV206" s="1135"/>
      <c r="SMW206" s="1135"/>
      <c r="SMX206" s="1135"/>
      <c r="SMY206" s="1135"/>
      <c r="SMZ206" s="1135"/>
      <c r="SNA206" s="1135"/>
      <c r="SNB206" s="1135"/>
      <c r="SNC206" s="1135"/>
      <c r="SND206" s="1135"/>
      <c r="SNE206" s="1135"/>
      <c r="SNF206" s="1135"/>
      <c r="SNG206" s="1135"/>
      <c r="SNH206" s="1135"/>
      <c r="SNI206" s="1135"/>
      <c r="SNJ206" s="1135"/>
      <c r="SNK206" s="1135"/>
      <c r="SNL206" s="1135"/>
      <c r="SNM206" s="1135"/>
      <c r="SNN206" s="1135"/>
      <c r="SNO206" s="1135"/>
      <c r="SNP206" s="1135"/>
      <c r="SNQ206" s="1135"/>
      <c r="SNR206" s="1135"/>
      <c r="SNS206" s="1135"/>
      <c r="SNT206" s="1135"/>
      <c r="SNU206" s="1135"/>
      <c r="SNV206" s="1135"/>
      <c r="SNW206" s="1135"/>
      <c r="SNX206" s="1135"/>
      <c r="SNY206" s="1135"/>
      <c r="SNZ206" s="1135"/>
      <c r="SOA206" s="1135"/>
      <c r="SOB206" s="1135"/>
      <c r="SOC206" s="1135"/>
      <c r="SOD206" s="1135"/>
      <c r="SOE206" s="1135"/>
      <c r="SOF206" s="1135"/>
      <c r="SOG206" s="1135"/>
      <c r="SOH206" s="1135"/>
      <c r="SOI206" s="1135"/>
      <c r="SOJ206" s="1135"/>
      <c r="SOK206" s="1135"/>
      <c r="SOL206" s="1135"/>
      <c r="SOM206" s="1135"/>
      <c r="SON206" s="1135"/>
      <c r="SOO206" s="1135"/>
      <c r="SOP206" s="1135"/>
      <c r="SOQ206" s="1135"/>
      <c r="SOR206" s="1135"/>
      <c r="SOS206" s="1135"/>
      <c r="SOT206" s="1135"/>
      <c r="SOU206" s="1135"/>
      <c r="SOV206" s="1135"/>
      <c r="SOW206" s="1135"/>
      <c r="SOX206" s="1135"/>
      <c r="SOY206" s="1135"/>
      <c r="SOZ206" s="1135"/>
      <c r="SPA206" s="1135"/>
      <c r="SPB206" s="1135"/>
      <c r="SPC206" s="1135"/>
      <c r="SPD206" s="1135"/>
      <c r="SPE206" s="1135"/>
      <c r="SPF206" s="1135"/>
      <c r="SPG206" s="1135"/>
      <c r="SPH206" s="1135"/>
      <c r="SPI206" s="1135"/>
      <c r="SPJ206" s="1135"/>
      <c r="SPK206" s="1135"/>
      <c r="SPL206" s="1135"/>
      <c r="SPM206" s="1135"/>
      <c r="SPN206" s="1135"/>
      <c r="SPO206" s="1135"/>
      <c r="SPP206" s="1135"/>
      <c r="SPQ206" s="1135"/>
      <c r="SPR206" s="1135"/>
      <c r="SPS206" s="1135"/>
      <c r="SPT206" s="1135"/>
      <c r="SPU206" s="1135"/>
      <c r="SPV206" s="1135"/>
      <c r="SPW206" s="1135"/>
      <c r="SPX206" s="1135"/>
      <c r="SPY206" s="1135"/>
      <c r="SPZ206" s="1135"/>
      <c r="SQA206" s="1135"/>
      <c r="SQB206" s="1135"/>
      <c r="SQC206" s="1135"/>
      <c r="SQD206" s="1135"/>
      <c r="SQE206" s="1135"/>
      <c r="SQF206" s="1135"/>
      <c r="SQG206" s="1135"/>
      <c r="SQH206" s="1135"/>
      <c r="SQI206" s="1135"/>
      <c r="SQJ206" s="1135"/>
      <c r="SQK206" s="1135"/>
      <c r="SQL206" s="1135"/>
      <c r="SQM206" s="1135"/>
      <c r="SQN206" s="1135"/>
      <c r="SQO206" s="1135"/>
      <c r="SQP206" s="1135"/>
      <c r="SQQ206" s="1135"/>
      <c r="SQR206" s="1135"/>
      <c r="SQS206" s="1135"/>
      <c r="SQT206" s="1135"/>
      <c r="SQU206" s="1135"/>
      <c r="SQV206" s="1135"/>
      <c r="SQW206" s="1135"/>
      <c r="SQX206" s="1135"/>
      <c r="SQY206" s="1135"/>
      <c r="SQZ206" s="1135"/>
      <c r="SRA206" s="1135"/>
      <c r="SRB206" s="1135"/>
      <c r="SRC206" s="1135"/>
      <c r="SRD206" s="1135"/>
      <c r="SRE206" s="1135"/>
      <c r="SRF206" s="1135"/>
      <c r="SRG206" s="1135"/>
      <c r="SRH206" s="1135"/>
      <c r="SRI206" s="1135"/>
      <c r="SRJ206" s="1135"/>
      <c r="SRK206" s="1135"/>
      <c r="SRL206" s="1135"/>
      <c r="SRM206" s="1135"/>
      <c r="SRN206" s="1135"/>
      <c r="SRO206" s="1135"/>
      <c r="SRP206" s="1135"/>
      <c r="SRQ206" s="1135"/>
      <c r="SRR206" s="1135"/>
      <c r="SRS206" s="1135"/>
      <c r="SRT206" s="1135"/>
      <c r="SRU206" s="1135"/>
      <c r="SRV206" s="1135"/>
      <c r="SRW206" s="1135"/>
      <c r="SRX206" s="1135"/>
      <c r="SRY206" s="1135"/>
      <c r="SRZ206" s="1135"/>
      <c r="SSA206" s="1135"/>
      <c r="SSB206" s="1135"/>
      <c r="SSC206" s="1135"/>
      <c r="SSD206" s="1135"/>
      <c r="SSE206" s="1135"/>
      <c r="SSF206" s="1135"/>
      <c r="SSG206" s="1135"/>
      <c r="SSH206" s="1135"/>
      <c r="SSI206" s="1135"/>
      <c r="SSJ206" s="1135"/>
      <c r="SSK206" s="1135"/>
      <c r="SSL206" s="1135"/>
      <c r="SSM206" s="1135"/>
      <c r="SSN206" s="1135"/>
      <c r="SSO206" s="1135"/>
      <c r="SSP206" s="1135"/>
      <c r="SSQ206" s="1135"/>
      <c r="SSR206" s="1135"/>
      <c r="SSS206" s="1135"/>
      <c r="SST206" s="1135"/>
      <c r="SSU206" s="1135"/>
      <c r="SSV206" s="1135"/>
      <c r="SSW206" s="1135"/>
      <c r="SSX206" s="1135"/>
      <c r="SSY206" s="1135"/>
      <c r="SSZ206" s="1135"/>
      <c r="STA206" s="1135"/>
      <c r="STB206" s="1135"/>
      <c r="STC206" s="1135"/>
      <c r="STD206" s="1135"/>
      <c r="STE206" s="1135"/>
      <c r="STF206" s="1135"/>
      <c r="STG206" s="1135"/>
      <c r="STH206" s="1135"/>
      <c r="STI206" s="1135"/>
      <c r="STJ206" s="1135"/>
      <c r="STK206" s="1135"/>
      <c r="STL206" s="1135"/>
      <c r="STM206" s="1135"/>
      <c r="STN206" s="1135"/>
      <c r="STO206" s="1135"/>
      <c r="STP206" s="1135"/>
      <c r="STQ206" s="1135"/>
      <c r="STR206" s="1135"/>
      <c r="STS206" s="1135"/>
      <c r="STT206" s="1135"/>
      <c r="STU206" s="1135"/>
      <c r="STV206" s="1135"/>
      <c r="STW206" s="1135"/>
      <c r="STX206" s="1135"/>
      <c r="STY206" s="1135"/>
      <c r="STZ206" s="1135"/>
      <c r="SUA206" s="1135"/>
      <c r="SUB206" s="1135"/>
      <c r="SUC206" s="1135"/>
      <c r="SUD206" s="1135"/>
      <c r="SUE206" s="1135"/>
      <c r="SUF206" s="1135"/>
      <c r="SUG206" s="1135"/>
      <c r="SUH206" s="1135"/>
      <c r="SUI206" s="1135"/>
      <c r="SUJ206" s="1135"/>
      <c r="SUK206" s="1135"/>
      <c r="SUL206" s="1135"/>
      <c r="SUM206" s="1135"/>
      <c r="SUN206" s="1135"/>
      <c r="SUO206" s="1135"/>
      <c r="SUP206" s="1135"/>
      <c r="SUQ206" s="1135"/>
      <c r="SUR206" s="1135"/>
      <c r="SUS206" s="1135"/>
      <c r="SUT206" s="1135"/>
      <c r="SUU206" s="1135"/>
      <c r="SUV206" s="1135"/>
      <c r="SUW206" s="1135"/>
      <c r="SUX206" s="1135"/>
      <c r="SUY206" s="1135"/>
      <c r="SUZ206" s="1135"/>
      <c r="SVA206" s="1135"/>
      <c r="SVB206" s="1135"/>
      <c r="SVC206" s="1135"/>
      <c r="SVD206" s="1135"/>
      <c r="SVE206" s="1135"/>
      <c r="SVF206" s="1135"/>
      <c r="SVG206" s="1135"/>
      <c r="SVH206" s="1135"/>
      <c r="SVI206" s="1135"/>
      <c r="SVJ206" s="1135"/>
      <c r="SVK206" s="1135"/>
      <c r="SVL206" s="1135"/>
      <c r="SVM206" s="1135"/>
      <c r="SVN206" s="1135"/>
      <c r="SVO206" s="1135"/>
      <c r="SVP206" s="1135"/>
      <c r="SVQ206" s="1135"/>
      <c r="SVR206" s="1135"/>
      <c r="SVS206" s="1135"/>
      <c r="SVT206" s="1135"/>
      <c r="SVU206" s="1135"/>
      <c r="SVV206" s="1135"/>
      <c r="SVW206" s="1135"/>
      <c r="SVX206" s="1135"/>
      <c r="SVY206" s="1135"/>
      <c r="SVZ206" s="1135"/>
      <c r="SWA206" s="1135"/>
      <c r="SWB206" s="1135"/>
      <c r="SWC206" s="1135"/>
      <c r="SWD206" s="1135"/>
      <c r="SWE206" s="1135"/>
      <c r="SWF206" s="1135"/>
      <c r="SWG206" s="1135"/>
      <c r="SWH206" s="1135"/>
      <c r="SWI206" s="1135"/>
      <c r="SWJ206" s="1135"/>
      <c r="SWK206" s="1135"/>
      <c r="SWL206" s="1135"/>
      <c r="SWM206" s="1135"/>
      <c r="SWN206" s="1135"/>
      <c r="SWO206" s="1135"/>
      <c r="SWP206" s="1135"/>
      <c r="SWQ206" s="1135"/>
      <c r="SWR206" s="1135"/>
      <c r="SWS206" s="1135"/>
      <c r="SWT206" s="1135"/>
      <c r="SWU206" s="1135"/>
      <c r="SWV206" s="1135"/>
      <c r="SWW206" s="1135"/>
      <c r="SWX206" s="1135"/>
      <c r="SWY206" s="1135"/>
      <c r="SWZ206" s="1135"/>
      <c r="SXA206" s="1135"/>
      <c r="SXB206" s="1135"/>
      <c r="SXC206" s="1135"/>
      <c r="SXD206" s="1135"/>
      <c r="SXE206" s="1135"/>
      <c r="SXF206" s="1135"/>
      <c r="SXG206" s="1135"/>
      <c r="SXH206" s="1135"/>
      <c r="SXI206" s="1135"/>
      <c r="SXJ206" s="1135"/>
      <c r="SXK206" s="1135"/>
      <c r="SXL206" s="1135"/>
      <c r="SXM206" s="1135"/>
      <c r="SXN206" s="1135"/>
      <c r="SXO206" s="1135"/>
      <c r="SXP206" s="1135"/>
      <c r="SXQ206" s="1135"/>
      <c r="SXR206" s="1135"/>
      <c r="SXS206" s="1135"/>
      <c r="SXT206" s="1135"/>
      <c r="SXU206" s="1135"/>
      <c r="SXV206" s="1135"/>
      <c r="SXW206" s="1135"/>
      <c r="SXX206" s="1135"/>
      <c r="SXY206" s="1135"/>
      <c r="SXZ206" s="1135"/>
      <c r="SYA206" s="1135"/>
      <c r="SYB206" s="1135"/>
      <c r="SYC206" s="1135"/>
      <c r="SYD206" s="1135"/>
      <c r="SYE206" s="1135"/>
      <c r="SYF206" s="1135"/>
      <c r="SYG206" s="1135"/>
      <c r="SYH206" s="1135"/>
      <c r="SYI206" s="1135"/>
      <c r="SYJ206" s="1135"/>
      <c r="SYK206" s="1135"/>
      <c r="SYL206" s="1135"/>
      <c r="SYM206" s="1135"/>
      <c r="SYN206" s="1135"/>
      <c r="SYO206" s="1135"/>
      <c r="SYP206" s="1135"/>
      <c r="SYQ206" s="1135"/>
      <c r="SYR206" s="1135"/>
      <c r="SYS206" s="1135"/>
      <c r="SYT206" s="1135"/>
      <c r="SYU206" s="1135"/>
      <c r="SYV206" s="1135"/>
      <c r="SYW206" s="1135"/>
      <c r="SYX206" s="1135"/>
      <c r="SYY206" s="1135"/>
      <c r="SYZ206" s="1135"/>
      <c r="SZA206" s="1135"/>
      <c r="SZB206" s="1135"/>
      <c r="SZC206" s="1135"/>
      <c r="SZD206" s="1135"/>
      <c r="SZE206" s="1135"/>
      <c r="SZF206" s="1135"/>
      <c r="SZG206" s="1135"/>
      <c r="SZH206" s="1135"/>
      <c r="SZI206" s="1135"/>
      <c r="SZJ206" s="1135"/>
      <c r="SZK206" s="1135"/>
      <c r="SZL206" s="1135"/>
      <c r="SZM206" s="1135"/>
      <c r="SZN206" s="1135"/>
      <c r="SZO206" s="1135"/>
      <c r="SZP206" s="1135"/>
      <c r="SZQ206" s="1135"/>
      <c r="SZR206" s="1135"/>
      <c r="SZS206" s="1135"/>
      <c r="SZT206" s="1135"/>
      <c r="SZU206" s="1135"/>
      <c r="SZV206" s="1135"/>
      <c r="SZW206" s="1135"/>
      <c r="SZX206" s="1135"/>
      <c r="SZY206" s="1135"/>
      <c r="SZZ206" s="1135"/>
      <c r="TAA206" s="1135"/>
      <c r="TAB206" s="1135"/>
      <c r="TAC206" s="1135"/>
      <c r="TAD206" s="1135"/>
      <c r="TAE206" s="1135"/>
      <c r="TAF206" s="1135"/>
      <c r="TAG206" s="1135"/>
      <c r="TAH206" s="1135"/>
      <c r="TAI206" s="1135"/>
      <c r="TAJ206" s="1135"/>
      <c r="TAK206" s="1135"/>
      <c r="TAL206" s="1135"/>
      <c r="TAM206" s="1135"/>
      <c r="TAN206" s="1135"/>
      <c r="TAO206" s="1135"/>
      <c r="TAP206" s="1135"/>
      <c r="TAQ206" s="1135"/>
      <c r="TAR206" s="1135"/>
      <c r="TAS206" s="1135"/>
      <c r="TAT206" s="1135"/>
      <c r="TAU206" s="1135"/>
      <c r="TAV206" s="1135"/>
      <c r="TAW206" s="1135"/>
      <c r="TAX206" s="1135"/>
      <c r="TAY206" s="1135"/>
      <c r="TAZ206" s="1135"/>
      <c r="TBA206" s="1135"/>
      <c r="TBB206" s="1135"/>
      <c r="TBC206" s="1135"/>
      <c r="TBD206" s="1135"/>
      <c r="TBE206" s="1135"/>
      <c r="TBF206" s="1135"/>
      <c r="TBG206" s="1135"/>
      <c r="TBH206" s="1135"/>
      <c r="TBI206" s="1135"/>
      <c r="TBJ206" s="1135"/>
      <c r="TBK206" s="1135"/>
      <c r="TBL206" s="1135"/>
      <c r="TBM206" s="1135"/>
      <c r="TBN206" s="1135"/>
      <c r="TBO206" s="1135"/>
      <c r="TBP206" s="1135"/>
      <c r="TBQ206" s="1135"/>
      <c r="TBR206" s="1135"/>
      <c r="TBS206" s="1135"/>
      <c r="TBT206" s="1135"/>
      <c r="TBU206" s="1135"/>
      <c r="TBV206" s="1135"/>
      <c r="TBW206" s="1135"/>
      <c r="TBX206" s="1135"/>
      <c r="TBY206" s="1135"/>
      <c r="TBZ206" s="1135"/>
      <c r="TCA206" s="1135"/>
      <c r="TCB206" s="1135"/>
      <c r="TCC206" s="1135"/>
      <c r="TCD206" s="1135"/>
      <c r="TCE206" s="1135"/>
      <c r="TCF206" s="1135"/>
      <c r="TCG206" s="1135"/>
      <c r="TCH206" s="1135"/>
      <c r="TCI206" s="1135"/>
      <c r="TCJ206" s="1135"/>
      <c r="TCK206" s="1135"/>
      <c r="TCL206" s="1135"/>
      <c r="TCM206" s="1135"/>
      <c r="TCN206" s="1135"/>
      <c r="TCO206" s="1135"/>
      <c r="TCP206" s="1135"/>
      <c r="TCQ206" s="1135"/>
      <c r="TCR206" s="1135"/>
      <c r="TCS206" s="1135"/>
      <c r="TCT206" s="1135"/>
      <c r="TCU206" s="1135"/>
      <c r="TCV206" s="1135"/>
      <c r="TCW206" s="1135"/>
      <c r="TCX206" s="1135"/>
      <c r="TCY206" s="1135"/>
      <c r="TCZ206" s="1135"/>
      <c r="TDA206" s="1135"/>
      <c r="TDB206" s="1135"/>
      <c r="TDC206" s="1135"/>
      <c r="TDD206" s="1135"/>
      <c r="TDE206" s="1135"/>
      <c r="TDF206" s="1135"/>
      <c r="TDG206" s="1135"/>
      <c r="TDH206" s="1135"/>
      <c r="TDI206" s="1135"/>
      <c r="TDJ206" s="1135"/>
      <c r="TDK206" s="1135"/>
      <c r="TDL206" s="1135"/>
      <c r="TDM206" s="1135"/>
      <c r="TDN206" s="1135"/>
      <c r="TDO206" s="1135"/>
      <c r="TDP206" s="1135"/>
      <c r="TDQ206" s="1135"/>
      <c r="TDR206" s="1135"/>
      <c r="TDS206" s="1135"/>
      <c r="TDT206" s="1135"/>
      <c r="TDU206" s="1135"/>
      <c r="TDV206" s="1135"/>
      <c r="TDW206" s="1135"/>
      <c r="TDX206" s="1135"/>
      <c r="TDY206" s="1135"/>
      <c r="TDZ206" s="1135"/>
      <c r="TEA206" s="1135"/>
      <c r="TEB206" s="1135"/>
      <c r="TEC206" s="1135"/>
      <c r="TED206" s="1135"/>
      <c r="TEE206" s="1135"/>
      <c r="TEF206" s="1135"/>
      <c r="TEG206" s="1135"/>
      <c r="TEH206" s="1135"/>
      <c r="TEI206" s="1135"/>
      <c r="TEJ206" s="1135"/>
      <c r="TEK206" s="1135"/>
      <c r="TEL206" s="1135"/>
      <c r="TEM206" s="1135"/>
      <c r="TEN206" s="1135"/>
      <c r="TEO206" s="1135"/>
      <c r="TEP206" s="1135"/>
      <c r="TEQ206" s="1135"/>
      <c r="TER206" s="1135"/>
      <c r="TES206" s="1135"/>
      <c r="TET206" s="1135"/>
      <c r="TEU206" s="1135"/>
      <c r="TEV206" s="1135"/>
      <c r="TEW206" s="1135"/>
      <c r="TEX206" s="1135"/>
      <c r="TEY206" s="1135"/>
      <c r="TEZ206" s="1135"/>
      <c r="TFA206" s="1135"/>
      <c r="TFB206" s="1135"/>
      <c r="TFC206" s="1135"/>
      <c r="TFD206" s="1135"/>
      <c r="TFE206" s="1135"/>
      <c r="TFF206" s="1135"/>
      <c r="TFG206" s="1135"/>
      <c r="TFH206" s="1135"/>
      <c r="TFI206" s="1135"/>
      <c r="TFJ206" s="1135"/>
      <c r="TFK206" s="1135"/>
      <c r="TFL206" s="1135"/>
      <c r="TFM206" s="1135"/>
      <c r="TFN206" s="1135"/>
      <c r="TFO206" s="1135"/>
      <c r="TFP206" s="1135"/>
      <c r="TFQ206" s="1135"/>
      <c r="TFR206" s="1135"/>
      <c r="TFS206" s="1135"/>
      <c r="TFT206" s="1135"/>
      <c r="TFU206" s="1135"/>
      <c r="TFV206" s="1135"/>
      <c r="TFW206" s="1135"/>
      <c r="TFX206" s="1135"/>
      <c r="TFY206" s="1135"/>
      <c r="TFZ206" s="1135"/>
      <c r="TGA206" s="1135"/>
      <c r="TGB206" s="1135"/>
      <c r="TGC206" s="1135"/>
      <c r="TGD206" s="1135"/>
      <c r="TGE206" s="1135"/>
      <c r="TGF206" s="1135"/>
      <c r="TGG206" s="1135"/>
      <c r="TGH206" s="1135"/>
      <c r="TGI206" s="1135"/>
      <c r="TGJ206" s="1135"/>
      <c r="TGK206" s="1135"/>
      <c r="TGL206" s="1135"/>
      <c r="TGM206" s="1135"/>
      <c r="TGN206" s="1135"/>
      <c r="TGO206" s="1135"/>
      <c r="TGP206" s="1135"/>
      <c r="TGQ206" s="1135"/>
      <c r="TGR206" s="1135"/>
      <c r="TGS206" s="1135"/>
      <c r="TGT206" s="1135"/>
      <c r="TGU206" s="1135"/>
      <c r="TGV206" s="1135"/>
      <c r="TGW206" s="1135"/>
      <c r="TGX206" s="1135"/>
      <c r="TGY206" s="1135"/>
      <c r="TGZ206" s="1135"/>
      <c r="THA206" s="1135"/>
      <c r="THB206" s="1135"/>
      <c r="THC206" s="1135"/>
      <c r="THD206" s="1135"/>
      <c r="THE206" s="1135"/>
      <c r="THF206" s="1135"/>
      <c r="THG206" s="1135"/>
      <c r="THH206" s="1135"/>
      <c r="THI206" s="1135"/>
      <c r="THJ206" s="1135"/>
      <c r="THK206" s="1135"/>
      <c r="THL206" s="1135"/>
      <c r="THM206" s="1135"/>
      <c r="THN206" s="1135"/>
      <c r="THO206" s="1135"/>
      <c r="THP206" s="1135"/>
      <c r="THQ206" s="1135"/>
      <c r="THR206" s="1135"/>
      <c r="THS206" s="1135"/>
      <c r="THT206" s="1135"/>
      <c r="THU206" s="1135"/>
      <c r="THV206" s="1135"/>
      <c r="THW206" s="1135"/>
      <c r="THX206" s="1135"/>
      <c r="THY206" s="1135"/>
      <c r="THZ206" s="1135"/>
      <c r="TIA206" s="1135"/>
      <c r="TIB206" s="1135"/>
      <c r="TIC206" s="1135"/>
      <c r="TID206" s="1135"/>
      <c r="TIE206" s="1135"/>
      <c r="TIF206" s="1135"/>
      <c r="TIG206" s="1135"/>
      <c r="TIH206" s="1135"/>
      <c r="TII206" s="1135"/>
      <c r="TIJ206" s="1135"/>
      <c r="TIK206" s="1135"/>
      <c r="TIL206" s="1135"/>
      <c r="TIM206" s="1135"/>
      <c r="TIN206" s="1135"/>
      <c r="TIO206" s="1135"/>
      <c r="TIP206" s="1135"/>
      <c r="TIQ206" s="1135"/>
      <c r="TIR206" s="1135"/>
      <c r="TIS206" s="1135"/>
      <c r="TIT206" s="1135"/>
      <c r="TIU206" s="1135"/>
      <c r="TIV206" s="1135"/>
      <c r="TIW206" s="1135"/>
      <c r="TIX206" s="1135"/>
      <c r="TIY206" s="1135"/>
      <c r="TIZ206" s="1135"/>
      <c r="TJA206" s="1135"/>
      <c r="TJB206" s="1135"/>
      <c r="TJC206" s="1135"/>
      <c r="TJD206" s="1135"/>
      <c r="TJE206" s="1135"/>
      <c r="TJF206" s="1135"/>
      <c r="TJG206" s="1135"/>
      <c r="TJH206" s="1135"/>
      <c r="TJI206" s="1135"/>
      <c r="TJJ206" s="1135"/>
      <c r="TJK206" s="1135"/>
      <c r="TJL206" s="1135"/>
      <c r="TJM206" s="1135"/>
      <c r="TJN206" s="1135"/>
      <c r="TJO206" s="1135"/>
      <c r="TJP206" s="1135"/>
      <c r="TJQ206" s="1135"/>
      <c r="TJR206" s="1135"/>
      <c r="TJS206" s="1135"/>
      <c r="TJT206" s="1135"/>
      <c r="TJU206" s="1135"/>
      <c r="TJV206" s="1135"/>
      <c r="TJW206" s="1135"/>
      <c r="TJX206" s="1135"/>
      <c r="TJY206" s="1135"/>
      <c r="TJZ206" s="1135"/>
      <c r="TKA206" s="1135"/>
      <c r="TKB206" s="1135"/>
      <c r="TKC206" s="1135"/>
      <c r="TKD206" s="1135"/>
      <c r="TKE206" s="1135"/>
      <c r="TKF206" s="1135"/>
      <c r="TKG206" s="1135"/>
      <c r="TKH206" s="1135"/>
      <c r="TKI206" s="1135"/>
      <c r="TKJ206" s="1135"/>
      <c r="TKK206" s="1135"/>
      <c r="TKL206" s="1135"/>
      <c r="TKM206" s="1135"/>
      <c r="TKN206" s="1135"/>
      <c r="TKO206" s="1135"/>
      <c r="TKP206" s="1135"/>
      <c r="TKQ206" s="1135"/>
      <c r="TKR206" s="1135"/>
      <c r="TKS206" s="1135"/>
      <c r="TKT206" s="1135"/>
      <c r="TKU206" s="1135"/>
      <c r="TKV206" s="1135"/>
      <c r="TKW206" s="1135"/>
      <c r="TKX206" s="1135"/>
      <c r="TKY206" s="1135"/>
      <c r="TKZ206" s="1135"/>
      <c r="TLA206" s="1135"/>
      <c r="TLB206" s="1135"/>
      <c r="TLC206" s="1135"/>
      <c r="TLD206" s="1135"/>
      <c r="TLE206" s="1135"/>
      <c r="TLF206" s="1135"/>
      <c r="TLG206" s="1135"/>
      <c r="TLH206" s="1135"/>
      <c r="TLI206" s="1135"/>
      <c r="TLJ206" s="1135"/>
      <c r="TLK206" s="1135"/>
      <c r="TLL206" s="1135"/>
      <c r="TLM206" s="1135"/>
      <c r="TLN206" s="1135"/>
      <c r="TLO206" s="1135"/>
      <c r="TLP206" s="1135"/>
      <c r="TLQ206" s="1135"/>
      <c r="TLR206" s="1135"/>
      <c r="TLS206" s="1135"/>
      <c r="TLT206" s="1135"/>
      <c r="TLU206" s="1135"/>
      <c r="TLV206" s="1135"/>
      <c r="TLW206" s="1135"/>
      <c r="TLX206" s="1135"/>
      <c r="TLY206" s="1135"/>
      <c r="TLZ206" s="1135"/>
      <c r="TMA206" s="1135"/>
      <c r="TMB206" s="1135"/>
      <c r="TMC206" s="1135"/>
      <c r="TMD206" s="1135"/>
      <c r="TME206" s="1135"/>
      <c r="TMF206" s="1135"/>
      <c r="TMG206" s="1135"/>
      <c r="TMH206" s="1135"/>
      <c r="TMI206" s="1135"/>
      <c r="TMJ206" s="1135"/>
      <c r="TMK206" s="1135"/>
      <c r="TML206" s="1135"/>
      <c r="TMM206" s="1135"/>
      <c r="TMN206" s="1135"/>
      <c r="TMO206" s="1135"/>
      <c r="TMP206" s="1135"/>
      <c r="TMQ206" s="1135"/>
      <c r="TMR206" s="1135"/>
      <c r="TMS206" s="1135"/>
      <c r="TMT206" s="1135"/>
      <c r="TMU206" s="1135"/>
      <c r="TMV206" s="1135"/>
      <c r="TMW206" s="1135"/>
      <c r="TMX206" s="1135"/>
      <c r="TMY206" s="1135"/>
      <c r="TMZ206" s="1135"/>
      <c r="TNA206" s="1135"/>
      <c r="TNB206" s="1135"/>
      <c r="TNC206" s="1135"/>
      <c r="TND206" s="1135"/>
      <c r="TNE206" s="1135"/>
      <c r="TNF206" s="1135"/>
      <c r="TNG206" s="1135"/>
      <c r="TNH206" s="1135"/>
      <c r="TNI206" s="1135"/>
      <c r="TNJ206" s="1135"/>
      <c r="TNK206" s="1135"/>
      <c r="TNL206" s="1135"/>
      <c r="TNM206" s="1135"/>
      <c r="TNN206" s="1135"/>
      <c r="TNO206" s="1135"/>
      <c r="TNP206" s="1135"/>
      <c r="TNQ206" s="1135"/>
      <c r="TNR206" s="1135"/>
      <c r="TNS206" s="1135"/>
      <c r="TNT206" s="1135"/>
      <c r="TNU206" s="1135"/>
      <c r="TNV206" s="1135"/>
      <c r="TNW206" s="1135"/>
      <c r="TNX206" s="1135"/>
      <c r="TNY206" s="1135"/>
      <c r="TNZ206" s="1135"/>
      <c r="TOA206" s="1135"/>
      <c r="TOB206" s="1135"/>
      <c r="TOC206" s="1135"/>
      <c r="TOD206" s="1135"/>
      <c r="TOE206" s="1135"/>
      <c r="TOF206" s="1135"/>
      <c r="TOG206" s="1135"/>
      <c r="TOH206" s="1135"/>
      <c r="TOI206" s="1135"/>
      <c r="TOJ206" s="1135"/>
      <c r="TOK206" s="1135"/>
      <c r="TOL206" s="1135"/>
      <c r="TOM206" s="1135"/>
      <c r="TON206" s="1135"/>
      <c r="TOO206" s="1135"/>
      <c r="TOP206" s="1135"/>
      <c r="TOQ206" s="1135"/>
      <c r="TOR206" s="1135"/>
      <c r="TOS206" s="1135"/>
      <c r="TOT206" s="1135"/>
      <c r="TOU206" s="1135"/>
      <c r="TOV206" s="1135"/>
      <c r="TOW206" s="1135"/>
      <c r="TOX206" s="1135"/>
      <c r="TOY206" s="1135"/>
      <c r="TOZ206" s="1135"/>
      <c r="TPA206" s="1135"/>
      <c r="TPB206" s="1135"/>
      <c r="TPC206" s="1135"/>
      <c r="TPD206" s="1135"/>
      <c r="TPE206" s="1135"/>
      <c r="TPF206" s="1135"/>
      <c r="TPG206" s="1135"/>
      <c r="TPH206" s="1135"/>
      <c r="TPI206" s="1135"/>
      <c r="TPJ206" s="1135"/>
      <c r="TPK206" s="1135"/>
      <c r="TPL206" s="1135"/>
      <c r="TPM206" s="1135"/>
      <c r="TPN206" s="1135"/>
      <c r="TPO206" s="1135"/>
      <c r="TPP206" s="1135"/>
      <c r="TPQ206" s="1135"/>
      <c r="TPR206" s="1135"/>
      <c r="TPS206" s="1135"/>
      <c r="TPT206" s="1135"/>
      <c r="TPU206" s="1135"/>
      <c r="TPV206" s="1135"/>
      <c r="TPW206" s="1135"/>
      <c r="TPX206" s="1135"/>
      <c r="TPY206" s="1135"/>
      <c r="TPZ206" s="1135"/>
      <c r="TQA206" s="1135"/>
      <c r="TQB206" s="1135"/>
      <c r="TQC206" s="1135"/>
      <c r="TQD206" s="1135"/>
      <c r="TQE206" s="1135"/>
      <c r="TQF206" s="1135"/>
      <c r="TQG206" s="1135"/>
      <c r="TQH206" s="1135"/>
      <c r="TQI206" s="1135"/>
      <c r="TQJ206" s="1135"/>
      <c r="TQK206" s="1135"/>
      <c r="TQL206" s="1135"/>
      <c r="TQM206" s="1135"/>
      <c r="TQN206" s="1135"/>
      <c r="TQO206" s="1135"/>
      <c r="TQP206" s="1135"/>
      <c r="TQQ206" s="1135"/>
      <c r="TQR206" s="1135"/>
      <c r="TQS206" s="1135"/>
      <c r="TQT206" s="1135"/>
      <c r="TQU206" s="1135"/>
      <c r="TQV206" s="1135"/>
      <c r="TQW206" s="1135"/>
      <c r="TQX206" s="1135"/>
      <c r="TQY206" s="1135"/>
      <c r="TQZ206" s="1135"/>
      <c r="TRA206" s="1135"/>
      <c r="TRB206" s="1135"/>
      <c r="TRC206" s="1135"/>
      <c r="TRD206" s="1135"/>
      <c r="TRE206" s="1135"/>
      <c r="TRF206" s="1135"/>
      <c r="TRG206" s="1135"/>
      <c r="TRH206" s="1135"/>
      <c r="TRI206" s="1135"/>
      <c r="TRJ206" s="1135"/>
      <c r="TRK206" s="1135"/>
      <c r="TRL206" s="1135"/>
      <c r="TRM206" s="1135"/>
      <c r="TRN206" s="1135"/>
      <c r="TRO206" s="1135"/>
      <c r="TRP206" s="1135"/>
      <c r="TRQ206" s="1135"/>
      <c r="TRR206" s="1135"/>
      <c r="TRS206" s="1135"/>
      <c r="TRT206" s="1135"/>
      <c r="TRU206" s="1135"/>
      <c r="TRV206" s="1135"/>
      <c r="TRW206" s="1135"/>
      <c r="TRX206" s="1135"/>
      <c r="TRY206" s="1135"/>
      <c r="TRZ206" s="1135"/>
      <c r="TSA206" s="1135"/>
      <c r="TSB206" s="1135"/>
      <c r="TSC206" s="1135"/>
      <c r="TSD206" s="1135"/>
      <c r="TSE206" s="1135"/>
      <c r="TSF206" s="1135"/>
      <c r="TSG206" s="1135"/>
      <c r="TSH206" s="1135"/>
      <c r="TSI206" s="1135"/>
      <c r="TSJ206" s="1135"/>
      <c r="TSK206" s="1135"/>
      <c r="TSL206" s="1135"/>
      <c r="TSM206" s="1135"/>
      <c r="TSN206" s="1135"/>
      <c r="TSO206" s="1135"/>
      <c r="TSP206" s="1135"/>
      <c r="TSQ206" s="1135"/>
      <c r="TSR206" s="1135"/>
      <c r="TSS206" s="1135"/>
      <c r="TST206" s="1135"/>
      <c r="TSU206" s="1135"/>
      <c r="TSV206" s="1135"/>
      <c r="TSW206" s="1135"/>
      <c r="TSX206" s="1135"/>
      <c r="TSY206" s="1135"/>
      <c r="TSZ206" s="1135"/>
      <c r="TTA206" s="1135"/>
      <c r="TTB206" s="1135"/>
      <c r="TTC206" s="1135"/>
      <c r="TTD206" s="1135"/>
      <c r="TTE206" s="1135"/>
      <c r="TTF206" s="1135"/>
      <c r="TTG206" s="1135"/>
      <c r="TTH206" s="1135"/>
      <c r="TTI206" s="1135"/>
      <c r="TTJ206" s="1135"/>
      <c r="TTK206" s="1135"/>
      <c r="TTL206" s="1135"/>
      <c r="TTM206" s="1135"/>
      <c r="TTN206" s="1135"/>
      <c r="TTO206" s="1135"/>
      <c r="TTP206" s="1135"/>
      <c r="TTQ206" s="1135"/>
      <c r="TTR206" s="1135"/>
      <c r="TTS206" s="1135"/>
      <c r="TTT206" s="1135"/>
      <c r="TTU206" s="1135"/>
      <c r="TTV206" s="1135"/>
      <c r="TTW206" s="1135"/>
      <c r="TTX206" s="1135"/>
      <c r="TTY206" s="1135"/>
      <c r="TTZ206" s="1135"/>
      <c r="TUA206" s="1135"/>
      <c r="TUB206" s="1135"/>
      <c r="TUC206" s="1135"/>
      <c r="TUD206" s="1135"/>
      <c r="TUE206" s="1135"/>
      <c r="TUF206" s="1135"/>
      <c r="TUG206" s="1135"/>
      <c r="TUH206" s="1135"/>
      <c r="TUI206" s="1135"/>
      <c r="TUJ206" s="1135"/>
      <c r="TUK206" s="1135"/>
      <c r="TUL206" s="1135"/>
      <c r="TUM206" s="1135"/>
      <c r="TUN206" s="1135"/>
      <c r="TUO206" s="1135"/>
      <c r="TUP206" s="1135"/>
      <c r="TUQ206" s="1135"/>
      <c r="TUR206" s="1135"/>
      <c r="TUS206" s="1135"/>
      <c r="TUT206" s="1135"/>
      <c r="TUU206" s="1135"/>
      <c r="TUV206" s="1135"/>
      <c r="TUW206" s="1135"/>
      <c r="TUX206" s="1135"/>
      <c r="TUY206" s="1135"/>
      <c r="TUZ206" s="1135"/>
      <c r="TVA206" s="1135"/>
      <c r="TVB206" s="1135"/>
      <c r="TVC206" s="1135"/>
      <c r="TVD206" s="1135"/>
      <c r="TVE206" s="1135"/>
      <c r="TVF206" s="1135"/>
      <c r="TVG206" s="1135"/>
      <c r="TVH206" s="1135"/>
      <c r="TVI206" s="1135"/>
      <c r="TVJ206" s="1135"/>
      <c r="TVK206" s="1135"/>
      <c r="TVL206" s="1135"/>
      <c r="TVM206" s="1135"/>
      <c r="TVN206" s="1135"/>
      <c r="TVO206" s="1135"/>
      <c r="TVP206" s="1135"/>
      <c r="TVQ206" s="1135"/>
      <c r="TVR206" s="1135"/>
      <c r="TVS206" s="1135"/>
      <c r="TVT206" s="1135"/>
      <c r="TVU206" s="1135"/>
      <c r="TVV206" s="1135"/>
      <c r="TVW206" s="1135"/>
      <c r="TVX206" s="1135"/>
      <c r="TVY206" s="1135"/>
      <c r="TVZ206" s="1135"/>
      <c r="TWA206" s="1135"/>
      <c r="TWB206" s="1135"/>
      <c r="TWC206" s="1135"/>
      <c r="TWD206" s="1135"/>
      <c r="TWE206" s="1135"/>
      <c r="TWF206" s="1135"/>
      <c r="TWG206" s="1135"/>
      <c r="TWH206" s="1135"/>
      <c r="TWI206" s="1135"/>
      <c r="TWJ206" s="1135"/>
      <c r="TWK206" s="1135"/>
      <c r="TWL206" s="1135"/>
      <c r="TWM206" s="1135"/>
      <c r="TWN206" s="1135"/>
      <c r="TWO206" s="1135"/>
      <c r="TWP206" s="1135"/>
      <c r="TWQ206" s="1135"/>
      <c r="TWR206" s="1135"/>
      <c r="TWS206" s="1135"/>
      <c r="TWT206" s="1135"/>
      <c r="TWU206" s="1135"/>
      <c r="TWV206" s="1135"/>
      <c r="TWW206" s="1135"/>
      <c r="TWX206" s="1135"/>
      <c r="TWY206" s="1135"/>
      <c r="TWZ206" s="1135"/>
      <c r="TXA206" s="1135"/>
      <c r="TXB206" s="1135"/>
      <c r="TXC206" s="1135"/>
      <c r="TXD206" s="1135"/>
      <c r="TXE206" s="1135"/>
      <c r="TXF206" s="1135"/>
      <c r="TXG206" s="1135"/>
      <c r="TXH206" s="1135"/>
      <c r="TXI206" s="1135"/>
      <c r="TXJ206" s="1135"/>
      <c r="TXK206" s="1135"/>
      <c r="TXL206" s="1135"/>
      <c r="TXM206" s="1135"/>
      <c r="TXN206" s="1135"/>
      <c r="TXO206" s="1135"/>
      <c r="TXP206" s="1135"/>
      <c r="TXQ206" s="1135"/>
      <c r="TXR206" s="1135"/>
      <c r="TXS206" s="1135"/>
      <c r="TXT206" s="1135"/>
      <c r="TXU206" s="1135"/>
      <c r="TXV206" s="1135"/>
      <c r="TXW206" s="1135"/>
      <c r="TXX206" s="1135"/>
      <c r="TXY206" s="1135"/>
      <c r="TXZ206" s="1135"/>
      <c r="TYA206" s="1135"/>
      <c r="TYB206" s="1135"/>
      <c r="TYC206" s="1135"/>
      <c r="TYD206" s="1135"/>
      <c r="TYE206" s="1135"/>
      <c r="TYF206" s="1135"/>
      <c r="TYG206" s="1135"/>
      <c r="TYH206" s="1135"/>
      <c r="TYI206" s="1135"/>
      <c r="TYJ206" s="1135"/>
      <c r="TYK206" s="1135"/>
      <c r="TYL206" s="1135"/>
      <c r="TYM206" s="1135"/>
      <c r="TYN206" s="1135"/>
      <c r="TYO206" s="1135"/>
      <c r="TYP206" s="1135"/>
      <c r="TYQ206" s="1135"/>
      <c r="TYR206" s="1135"/>
      <c r="TYS206" s="1135"/>
      <c r="TYT206" s="1135"/>
      <c r="TYU206" s="1135"/>
      <c r="TYV206" s="1135"/>
      <c r="TYW206" s="1135"/>
      <c r="TYX206" s="1135"/>
      <c r="TYY206" s="1135"/>
      <c r="TYZ206" s="1135"/>
      <c r="TZA206" s="1135"/>
      <c r="TZB206" s="1135"/>
      <c r="TZC206" s="1135"/>
      <c r="TZD206" s="1135"/>
      <c r="TZE206" s="1135"/>
      <c r="TZF206" s="1135"/>
      <c r="TZG206" s="1135"/>
      <c r="TZH206" s="1135"/>
      <c r="TZI206" s="1135"/>
      <c r="TZJ206" s="1135"/>
      <c r="TZK206" s="1135"/>
      <c r="TZL206" s="1135"/>
      <c r="TZM206" s="1135"/>
      <c r="TZN206" s="1135"/>
      <c r="TZO206" s="1135"/>
      <c r="TZP206" s="1135"/>
      <c r="TZQ206" s="1135"/>
      <c r="TZR206" s="1135"/>
      <c r="TZS206" s="1135"/>
      <c r="TZT206" s="1135"/>
      <c r="TZU206" s="1135"/>
      <c r="TZV206" s="1135"/>
      <c r="TZW206" s="1135"/>
      <c r="TZX206" s="1135"/>
      <c r="TZY206" s="1135"/>
      <c r="TZZ206" s="1135"/>
      <c r="UAA206" s="1135"/>
      <c r="UAB206" s="1135"/>
      <c r="UAC206" s="1135"/>
      <c r="UAD206" s="1135"/>
      <c r="UAE206" s="1135"/>
      <c r="UAF206" s="1135"/>
      <c r="UAG206" s="1135"/>
      <c r="UAH206" s="1135"/>
      <c r="UAI206" s="1135"/>
      <c r="UAJ206" s="1135"/>
      <c r="UAK206" s="1135"/>
      <c r="UAL206" s="1135"/>
      <c r="UAM206" s="1135"/>
      <c r="UAN206" s="1135"/>
      <c r="UAO206" s="1135"/>
      <c r="UAP206" s="1135"/>
      <c r="UAQ206" s="1135"/>
      <c r="UAR206" s="1135"/>
      <c r="UAS206" s="1135"/>
      <c r="UAT206" s="1135"/>
      <c r="UAU206" s="1135"/>
      <c r="UAV206" s="1135"/>
      <c r="UAW206" s="1135"/>
      <c r="UAX206" s="1135"/>
      <c r="UAY206" s="1135"/>
      <c r="UAZ206" s="1135"/>
      <c r="UBA206" s="1135"/>
      <c r="UBB206" s="1135"/>
      <c r="UBC206" s="1135"/>
      <c r="UBD206" s="1135"/>
      <c r="UBE206" s="1135"/>
      <c r="UBF206" s="1135"/>
      <c r="UBG206" s="1135"/>
      <c r="UBH206" s="1135"/>
      <c r="UBI206" s="1135"/>
      <c r="UBJ206" s="1135"/>
      <c r="UBK206" s="1135"/>
      <c r="UBL206" s="1135"/>
      <c r="UBM206" s="1135"/>
      <c r="UBN206" s="1135"/>
      <c r="UBO206" s="1135"/>
      <c r="UBP206" s="1135"/>
      <c r="UBQ206" s="1135"/>
      <c r="UBR206" s="1135"/>
      <c r="UBS206" s="1135"/>
      <c r="UBT206" s="1135"/>
      <c r="UBU206" s="1135"/>
      <c r="UBV206" s="1135"/>
      <c r="UBW206" s="1135"/>
      <c r="UBX206" s="1135"/>
      <c r="UBY206" s="1135"/>
      <c r="UBZ206" s="1135"/>
      <c r="UCA206" s="1135"/>
      <c r="UCB206" s="1135"/>
      <c r="UCC206" s="1135"/>
      <c r="UCD206" s="1135"/>
      <c r="UCE206" s="1135"/>
      <c r="UCF206" s="1135"/>
      <c r="UCG206" s="1135"/>
      <c r="UCH206" s="1135"/>
      <c r="UCI206" s="1135"/>
      <c r="UCJ206" s="1135"/>
      <c r="UCK206" s="1135"/>
      <c r="UCL206" s="1135"/>
      <c r="UCM206" s="1135"/>
      <c r="UCN206" s="1135"/>
      <c r="UCO206" s="1135"/>
      <c r="UCP206" s="1135"/>
      <c r="UCQ206" s="1135"/>
      <c r="UCR206" s="1135"/>
      <c r="UCS206" s="1135"/>
      <c r="UCT206" s="1135"/>
      <c r="UCU206" s="1135"/>
      <c r="UCV206" s="1135"/>
      <c r="UCW206" s="1135"/>
      <c r="UCX206" s="1135"/>
      <c r="UCY206" s="1135"/>
      <c r="UCZ206" s="1135"/>
      <c r="UDA206" s="1135"/>
      <c r="UDB206" s="1135"/>
      <c r="UDC206" s="1135"/>
      <c r="UDD206" s="1135"/>
      <c r="UDE206" s="1135"/>
      <c r="UDF206" s="1135"/>
      <c r="UDG206" s="1135"/>
      <c r="UDH206" s="1135"/>
      <c r="UDI206" s="1135"/>
      <c r="UDJ206" s="1135"/>
      <c r="UDK206" s="1135"/>
      <c r="UDL206" s="1135"/>
      <c r="UDM206" s="1135"/>
      <c r="UDN206" s="1135"/>
      <c r="UDO206" s="1135"/>
      <c r="UDP206" s="1135"/>
      <c r="UDQ206" s="1135"/>
      <c r="UDR206" s="1135"/>
      <c r="UDS206" s="1135"/>
      <c r="UDT206" s="1135"/>
      <c r="UDU206" s="1135"/>
      <c r="UDV206" s="1135"/>
      <c r="UDW206" s="1135"/>
      <c r="UDX206" s="1135"/>
      <c r="UDY206" s="1135"/>
      <c r="UDZ206" s="1135"/>
      <c r="UEA206" s="1135"/>
      <c r="UEB206" s="1135"/>
      <c r="UEC206" s="1135"/>
      <c r="UED206" s="1135"/>
      <c r="UEE206" s="1135"/>
      <c r="UEF206" s="1135"/>
      <c r="UEG206" s="1135"/>
      <c r="UEH206" s="1135"/>
      <c r="UEI206" s="1135"/>
      <c r="UEJ206" s="1135"/>
      <c r="UEK206" s="1135"/>
      <c r="UEL206" s="1135"/>
      <c r="UEM206" s="1135"/>
      <c r="UEN206" s="1135"/>
      <c r="UEO206" s="1135"/>
      <c r="UEP206" s="1135"/>
      <c r="UEQ206" s="1135"/>
      <c r="UER206" s="1135"/>
      <c r="UES206" s="1135"/>
      <c r="UET206" s="1135"/>
      <c r="UEU206" s="1135"/>
      <c r="UEV206" s="1135"/>
      <c r="UEW206" s="1135"/>
      <c r="UEX206" s="1135"/>
      <c r="UEY206" s="1135"/>
      <c r="UEZ206" s="1135"/>
      <c r="UFA206" s="1135"/>
      <c r="UFB206" s="1135"/>
      <c r="UFC206" s="1135"/>
      <c r="UFD206" s="1135"/>
      <c r="UFE206" s="1135"/>
      <c r="UFF206" s="1135"/>
      <c r="UFG206" s="1135"/>
      <c r="UFH206" s="1135"/>
      <c r="UFI206" s="1135"/>
      <c r="UFJ206" s="1135"/>
      <c r="UFK206" s="1135"/>
      <c r="UFL206" s="1135"/>
      <c r="UFM206" s="1135"/>
      <c r="UFN206" s="1135"/>
      <c r="UFO206" s="1135"/>
      <c r="UFP206" s="1135"/>
      <c r="UFQ206" s="1135"/>
      <c r="UFR206" s="1135"/>
      <c r="UFS206" s="1135"/>
      <c r="UFT206" s="1135"/>
      <c r="UFU206" s="1135"/>
      <c r="UFV206" s="1135"/>
      <c r="UFW206" s="1135"/>
      <c r="UFX206" s="1135"/>
      <c r="UFY206" s="1135"/>
      <c r="UFZ206" s="1135"/>
      <c r="UGA206" s="1135"/>
      <c r="UGB206" s="1135"/>
      <c r="UGC206" s="1135"/>
      <c r="UGD206" s="1135"/>
      <c r="UGE206" s="1135"/>
      <c r="UGF206" s="1135"/>
      <c r="UGG206" s="1135"/>
      <c r="UGH206" s="1135"/>
      <c r="UGI206" s="1135"/>
      <c r="UGJ206" s="1135"/>
      <c r="UGK206" s="1135"/>
      <c r="UGL206" s="1135"/>
      <c r="UGM206" s="1135"/>
      <c r="UGN206" s="1135"/>
      <c r="UGO206" s="1135"/>
      <c r="UGP206" s="1135"/>
      <c r="UGQ206" s="1135"/>
      <c r="UGR206" s="1135"/>
      <c r="UGS206" s="1135"/>
      <c r="UGT206" s="1135"/>
      <c r="UGU206" s="1135"/>
      <c r="UGV206" s="1135"/>
      <c r="UGW206" s="1135"/>
      <c r="UGX206" s="1135"/>
      <c r="UGY206" s="1135"/>
      <c r="UGZ206" s="1135"/>
      <c r="UHA206" s="1135"/>
      <c r="UHB206" s="1135"/>
      <c r="UHC206" s="1135"/>
      <c r="UHD206" s="1135"/>
      <c r="UHE206" s="1135"/>
      <c r="UHF206" s="1135"/>
      <c r="UHG206" s="1135"/>
      <c r="UHH206" s="1135"/>
      <c r="UHI206" s="1135"/>
      <c r="UHJ206" s="1135"/>
      <c r="UHK206" s="1135"/>
      <c r="UHL206" s="1135"/>
      <c r="UHM206" s="1135"/>
      <c r="UHN206" s="1135"/>
      <c r="UHO206" s="1135"/>
      <c r="UHP206" s="1135"/>
      <c r="UHQ206" s="1135"/>
      <c r="UHR206" s="1135"/>
      <c r="UHS206" s="1135"/>
      <c r="UHT206" s="1135"/>
      <c r="UHU206" s="1135"/>
      <c r="UHV206" s="1135"/>
      <c r="UHW206" s="1135"/>
      <c r="UHX206" s="1135"/>
      <c r="UHY206" s="1135"/>
      <c r="UHZ206" s="1135"/>
      <c r="UIA206" s="1135"/>
      <c r="UIB206" s="1135"/>
      <c r="UIC206" s="1135"/>
      <c r="UID206" s="1135"/>
      <c r="UIE206" s="1135"/>
      <c r="UIF206" s="1135"/>
      <c r="UIG206" s="1135"/>
      <c r="UIH206" s="1135"/>
      <c r="UII206" s="1135"/>
      <c r="UIJ206" s="1135"/>
      <c r="UIK206" s="1135"/>
      <c r="UIL206" s="1135"/>
      <c r="UIM206" s="1135"/>
      <c r="UIN206" s="1135"/>
      <c r="UIO206" s="1135"/>
      <c r="UIP206" s="1135"/>
      <c r="UIQ206" s="1135"/>
      <c r="UIR206" s="1135"/>
      <c r="UIS206" s="1135"/>
      <c r="UIT206" s="1135"/>
      <c r="UIU206" s="1135"/>
      <c r="UIV206" s="1135"/>
      <c r="UIW206" s="1135"/>
      <c r="UIX206" s="1135"/>
      <c r="UIY206" s="1135"/>
      <c r="UIZ206" s="1135"/>
      <c r="UJA206" s="1135"/>
      <c r="UJB206" s="1135"/>
      <c r="UJC206" s="1135"/>
      <c r="UJD206" s="1135"/>
      <c r="UJE206" s="1135"/>
      <c r="UJF206" s="1135"/>
      <c r="UJG206" s="1135"/>
      <c r="UJH206" s="1135"/>
      <c r="UJI206" s="1135"/>
      <c r="UJJ206" s="1135"/>
      <c r="UJK206" s="1135"/>
      <c r="UJL206" s="1135"/>
      <c r="UJM206" s="1135"/>
      <c r="UJN206" s="1135"/>
      <c r="UJO206" s="1135"/>
      <c r="UJP206" s="1135"/>
      <c r="UJQ206" s="1135"/>
      <c r="UJR206" s="1135"/>
      <c r="UJS206" s="1135"/>
      <c r="UJT206" s="1135"/>
      <c r="UJU206" s="1135"/>
      <c r="UJV206" s="1135"/>
      <c r="UJW206" s="1135"/>
      <c r="UJX206" s="1135"/>
      <c r="UJY206" s="1135"/>
      <c r="UJZ206" s="1135"/>
      <c r="UKA206" s="1135"/>
      <c r="UKB206" s="1135"/>
      <c r="UKC206" s="1135"/>
      <c r="UKD206" s="1135"/>
      <c r="UKE206" s="1135"/>
      <c r="UKF206" s="1135"/>
      <c r="UKG206" s="1135"/>
      <c r="UKH206" s="1135"/>
      <c r="UKI206" s="1135"/>
      <c r="UKJ206" s="1135"/>
      <c r="UKK206" s="1135"/>
      <c r="UKL206" s="1135"/>
      <c r="UKM206" s="1135"/>
      <c r="UKN206" s="1135"/>
      <c r="UKO206" s="1135"/>
      <c r="UKP206" s="1135"/>
      <c r="UKQ206" s="1135"/>
      <c r="UKR206" s="1135"/>
      <c r="UKS206" s="1135"/>
      <c r="UKT206" s="1135"/>
      <c r="UKU206" s="1135"/>
      <c r="UKV206" s="1135"/>
      <c r="UKW206" s="1135"/>
      <c r="UKX206" s="1135"/>
      <c r="UKY206" s="1135"/>
      <c r="UKZ206" s="1135"/>
      <c r="ULA206" s="1135"/>
      <c r="ULB206" s="1135"/>
      <c r="ULC206" s="1135"/>
      <c r="ULD206" s="1135"/>
      <c r="ULE206" s="1135"/>
      <c r="ULF206" s="1135"/>
      <c r="ULG206" s="1135"/>
      <c r="ULH206" s="1135"/>
      <c r="ULI206" s="1135"/>
      <c r="ULJ206" s="1135"/>
      <c r="ULK206" s="1135"/>
      <c r="ULL206" s="1135"/>
      <c r="ULM206" s="1135"/>
      <c r="ULN206" s="1135"/>
      <c r="ULO206" s="1135"/>
      <c r="ULP206" s="1135"/>
      <c r="ULQ206" s="1135"/>
      <c r="ULR206" s="1135"/>
      <c r="ULS206" s="1135"/>
      <c r="ULT206" s="1135"/>
      <c r="ULU206" s="1135"/>
      <c r="ULV206" s="1135"/>
      <c r="ULW206" s="1135"/>
      <c r="ULX206" s="1135"/>
      <c r="ULY206" s="1135"/>
      <c r="ULZ206" s="1135"/>
      <c r="UMA206" s="1135"/>
      <c r="UMB206" s="1135"/>
      <c r="UMC206" s="1135"/>
      <c r="UMD206" s="1135"/>
      <c r="UME206" s="1135"/>
      <c r="UMF206" s="1135"/>
      <c r="UMG206" s="1135"/>
      <c r="UMH206" s="1135"/>
      <c r="UMI206" s="1135"/>
      <c r="UMJ206" s="1135"/>
      <c r="UMK206" s="1135"/>
      <c r="UML206" s="1135"/>
      <c r="UMM206" s="1135"/>
      <c r="UMN206" s="1135"/>
      <c r="UMO206" s="1135"/>
      <c r="UMP206" s="1135"/>
      <c r="UMQ206" s="1135"/>
      <c r="UMR206" s="1135"/>
      <c r="UMS206" s="1135"/>
      <c r="UMT206" s="1135"/>
      <c r="UMU206" s="1135"/>
      <c r="UMV206" s="1135"/>
      <c r="UMW206" s="1135"/>
      <c r="UMX206" s="1135"/>
      <c r="UMY206" s="1135"/>
      <c r="UMZ206" s="1135"/>
      <c r="UNA206" s="1135"/>
      <c r="UNB206" s="1135"/>
      <c r="UNC206" s="1135"/>
      <c r="UND206" s="1135"/>
      <c r="UNE206" s="1135"/>
      <c r="UNF206" s="1135"/>
      <c r="UNG206" s="1135"/>
      <c r="UNH206" s="1135"/>
      <c r="UNI206" s="1135"/>
      <c r="UNJ206" s="1135"/>
      <c r="UNK206" s="1135"/>
      <c r="UNL206" s="1135"/>
      <c r="UNM206" s="1135"/>
      <c r="UNN206" s="1135"/>
      <c r="UNO206" s="1135"/>
      <c r="UNP206" s="1135"/>
      <c r="UNQ206" s="1135"/>
      <c r="UNR206" s="1135"/>
      <c r="UNS206" s="1135"/>
      <c r="UNT206" s="1135"/>
      <c r="UNU206" s="1135"/>
      <c r="UNV206" s="1135"/>
      <c r="UNW206" s="1135"/>
      <c r="UNX206" s="1135"/>
      <c r="UNY206" s="1135"/>
      <c r="UNZ206" s="1135"/>
      <c r="UOA206" s="1135"/>
      <c r="UOB206" s="1135"/>
      <c r="UOC206" s="1135"/>
      <c r="UOD206" s="1135"/>
      <c r="UOE206" s="1135"/>
      <c r="UOF206" s="1135"/>
      <c r="UOG206" s="1135"/>
      <c r="UOH206" s="1135"/>
      <c r="UOI206" s="1135"/>
      <c r="UOJ206" s="1135"/>
      <c r="UOK206" s="1135"/>
      <c r="UOL206" s="1135"/>
      <c r="UOM206" s="1135"/>
      <c r="UON206" s="1135"/>
      <c r="UOO206" s="1135"/>
      <c r="UOP206" s="1135"/>
      <c r="UOQ206" s="1135"/>
      <c r="UOR206" s="1135"/>
      <c r="UOS206" s="1135"/>
      <c r="UOT206" s="1135"/>
      <c r="UOU206" s="1135"/>
      <c r="UOV206" s="1135"/>
      <c r="UOW206" s="1135"/>
      <c r="UOX206" s="1135"/>
      <c r="UOY206" s="1135"/>
      <c r="UOZ206" s="1135"/>
      <c r="UPA206" s="1135"/>
      <c r="UPB206" s="1135"/>
      <c r="UPC206" s="1135"/>
      <c r="UPD206" s="1135"/>
      <c r="UPE206" s="1135"/>
      <c r="UPF206" s="1135"/>
      <c r="UPG206" s="1135"/>
      <c r="UPH206" s="1135"/>
      <c r="UPI206" s="1135"/>
      <c r="UPJ206" s="1135"/>
      <c r="UPK206" s="1135"/>
      <c r="UPL206" s="1135"/>
      <c r="UPM206" s="1135"/>
      <c r="UPN206" s="1135"/>
      <c r="UPO206" s="1135"/>
      <c r="UPP206" s="1135"/>
      <c r="UPQ206" s="1135"/>
      <c r="UPR206" s="1135"/>
      <c r="UPS206" s="1135"/>
      <c r="UPT206" s="1135"/>
      <c r="UPU206" s="1135"/>
      <c r="UPV206" s="1135"/>
      <c r="UPW206" s="1135"/>
      <c r="UPX206" s="1135"/>
      <c r="UPY206" s="1135"/>
      <c r="UPZ206" s="1135"/>
      <c r="UQA206" s="1135"/>
      <c r="UQB206" s="1135"/>
      <c r="UQC206" s="1135"/>
      <c r="UQD206" s="1135"/>
      <c r="UQE206" s="1135"/>
      <c r="UQF206" s="1135"/>
      <c r="UQG206" s="1135"/>
      <c r="UQH206" s="1135"/>
      <c r="UQI206" s="1135"/>
      <c r="UQJ206" s="1135"/>
      <c r="UQK206" s="1135"/>
      <c r="UQL206" s="1135"/>
      <c r="UQM206" s="1135"/>
      <c r="UQN206" s="1135"/>
      <c r="UQO206" s="1135"/>
      <c r="UQP206" s="1135"/>
      <c r="UQQ206" s="1135"/>
      <c r="UQR206" s="1135"/>
      <c r="UQS206" s="1135"/>
      <c r="UQT206" s="1135"/>
      <c r="UQU206" s="1135"/>
      <c r="UQV206" s="1135"/>
      <c r="UQW206" s="1135"/>
      <c r="UQX206" s="1135"/>
      <c r="UQY206" s="1135"/>
      <c r="UQZ206" s="1135"/>
      <c r="URA206" s="1135"/>
      <c r="URB206" s="1135"/>
      <c r="URC206" s="1135"/>
      <c r="URD206" s="1135"/>
      <c r="URE206" s="1135"/>
      <c r="URF206" s="1135"/>
      <c r="URG206" s="1135"/>
      <c r="URH206" s="1135"/>
      <c r="URI206" s="1135"/>
      <c r="URJ206" s="1135"/>
      <c r="URK206" s="1135"/>
      <c r="URL206" s="1135"/>
      <c r="URM206" s="1135"/>
      <c r="URN206" s="1135"/>
      <c r="URO206" s="1135"/>
      <c r="URP206" s="1135"/>
      <c r="URQ206" s="1135"/>
      <c r="URR206" s="1135"/>
      <c r="URS206" s="1135"/>
      <c r="URT206" s="1135"/>
      <c r="URU206" s="1135"/>
      <c r="URV206" s="1135"/>
      <c r="URW206" s="1135"/>
      <c r="URX206" s="1135"/>
      <c r="URY206" s="1135"/>
      <c r="URZ206" s="1135"/>
      <c r="USA206" s="1135"/>
      <c r="USB206" s="1135"/>
      <c r="USC206" s="1135"/>
      <c r="USD206" s="1135"/>
      <c r="USE206" s="1135"/>
      <c r="USF206" s="1135"/>
      <c r="USG206" s="1135"/>
      <c r="USH206" s="1135"/>
      <c r="USI206" s="1135"/>
      <c r="USJ206" s="1135"/>
      <c r="USK206" s="1135"/>
      <c r="USL206" s="1135"/>
      <c r="USM206" s="1135"/>
      <c r="USN206" s="1135"/>
      <c r="USO206" s="1135"/>
      <c r="USP206" s="1135"/>
      <c r="USQ206" s="1135"/>
      <c r="USR206" s="1135"/>
      <c r="USS206" s="1135"/>
      <c r="UST206" s="1135"/>
      <c r="USU206" s="1135"/>
      <c r="USV206" s="1135"/>
      <c r="USW206" s="1135"/>
      <c r="USX206" s="1135"/>
      <c r="USY206" s="1135"/>
      <c r="USZ206" s="1135"/>
      <c r="UTA206" s="1135"/>
      <c r="UTB206" s="1135"/>
      <c r="UTC206" s="1135"/>
      <c r="UTD206" s="1135"/>
      <c r="UTE206" s="1135"/>
      <c r="UTF206" s="1135"/>
      <c r="UTG206" s="1135"/>
      <c r="UTH206" s="1135"/>
      <c r="UTI206" s="1135"/>
      <c r="UTJ206" s="1135"/>
      <c r="UTK206" s="1135"/>
      <c r="UTL206" s="1135"/>
      <c r="UTM206" s="1135"/>
      <c r="UTN206" s="1135"/>
      <c r="UTO206" s="1135"/>
      <c r="UTP206" s="1135"/>
      <c r="UTQ206" s="1135"/>
      <c r="UTR206" s="1135"/>
      <c r="UTS206" s="1135"/>
      <c r="UTT206" s="1135"/>
      <c r="UTU206" s="1135"/>
      <c r="UTV206" s="1135"/>
      <c r="UTW206" s="1135"/>
      <c r="UTX206" s="1135"/>
      <c r="UTY206" s="1135"/>
      <c r="UTZ206" s="1135"/>
      <c r="UUA206" s="1135"/>
      <c r="UUB206" s="1135"/>
      <c r="UUC206" s="1135"/>
      <c r="UUD206" s="1135"/>
      <c r="UUE206" s="1135"/>
      <c r="UUF206" s="1135"/>
      <c r="UUG206" s="1135"/>
      <c r="UUH206" s="1135"/>
      <c r="UUI206" s="1135"/>
      <c r="UUJ206" s="1135"/>
      <c r="UUK206" s="1135"/>
      <c r="UUL206" s="1135"/>
      <c r="UUM206" s="1135"/>
      <c r="UUN206" s="1135"/>
      <c r="UUO206" s="1135"/>
      <c r="UUP206" s="1135"/>
      <c r="UUQ206" s="1135"/>
      <c r="UUR206" s="1135"/>
      <c r="UUS206" s="1135"/>
      <c r="UUT206" s="1135"/>
      <c r="UUU206" s="1135"/>
      <c r="UUV206" s="1135"/>
      <c r="UUW206" s="1135"/>
      <c r="UUX206" s="1135"/>
      <c r="UUY206" s="1135"/>
      <c r="UUZ206" s="1135"/>
      <c r="UVA206" s="1135"/>
      <c r="UVB206" s="1135"/>
      <c r="UVC206" s="1135"/>
      <c r="UVD206" s="1135"/>
      <c r="UVE206" s="1135"/>
      <c r="UVF206" s="1135"/>
      <c r="UVG206" s="1135"/>
      <c r="UVH206" s="1135"/>
      <c r="UVI206" s="1135"/>
      <c r="UVJ206" s="1135"/>
      <c r="UVK206" s="1135"/>
      <c r="UVL206" s="1135"/>
      <c r="UVM206" s="1135"/>
      <c r="UVN206" s="1135"/>
      <c r="UVO206" s="1135"/>
      <c r="UVP206" s="1135"/>
      <c r="UVQ206" s="1135"/>
      <c r="UVR206" s="1135"/>
      <c r="UVS206" s="1135"/>
      <c r="UVT206" s="1135"/>
      <c r="UVU206" s="1135"/>
      <c r="UVV206" s="1135"/>
      <c r="UVW206" s="1135"/>
      <c r="UVX206" s="1135"/>
      <c r="UVY206" s="1135"/>
      <c r="UVZ206" s="1135"/>
      <c r="UWA206" s="1135"/>
      <c r="UWB206" s="1135"/>
      <c r="UWC206" s="1135"/>
      <c r="UWD206" s="1135"/>
      <c r="UWE206" s="1135"/>
      <c r="UWF206" s="1135"/>
      <c r="UWG206" s="1135"/>
      <c r="UWH206" s="1135"/>
      <c r="UWI206" s="1135"/>
      <c r="UWJ206" s="1135"/>
      <c r="UWK206" s="1135"/>
      <c r="UWL206" s="1135"/>
      <c r="UWM206" s="1135"/>
      <c r="UWN206" s="1135"/>
      <c r="UWO206" s="1135"/>
      <c r="UWP206" s="1135"/>
      <c r="UWQ206" s="1135"/>
      <c r="UWR206" s="1135"/>
      <c r="UWS206" s="1135"/>
      <c r="UWT206" s="1135"/>
      <c r="UWU206" s="1135"/>
      <c r="UWV206" s="1135"/>
      <c r="UWW206" s="1135"/>
      <c r="UWX206" s="1135"/>
      <c r="UWY206" s="1135"/>
      <c r="UWZ206" s="1135"/>
      <c r="UXA206" s="1135"/>
      <c r="UXB206" s="1135"/>
      <c r="UXC206" s="1135"/>
      <c r="UXD206" s="1135"/>
      <c r="UXE206" s="1135"/>
      <c r="UXF206" s="1135"/>
      <c r="UXG206" s="1135"/>
      <c r="UXH206" s="1135"/>
      <c r="UXI206" s="1135"/>
      <c r="UXJ206" s="1135"/>
      <c r="UXK206" s="1135"/>
      <c r="UXL206" s="1135"/>
      <c r="UXM206" s="1135"/>
      <c r="UXN206" s="1135"/>
      <c r="UXO206" s="1135"/>
      <c r="UXP206" s="1135"/>
      <c r="UXQ206" s="1135"/>
      <c r="UXR206" s="1135"/>
      <c r="UXS206" s="1135"/>
      <c r="UXT206" s="1135"/>
      <c r="UXU206" s="1135"/>
      <c r="UXV206" s="1135"/>
      <c r="UXW206" s="1135"/>
      <c r="UXX206" s="1135"/>
      <c r="UXY206" s="1135"/>
      <c r="UXZ206" s="1135"/>
      <c r="UYA206" s="1135"/>
      <c r="UYB206" s="1135"/>
      <c r="UYC206" s="1135"/>
      <c r="UYD206" s="1135"/>
      <c r="UYE206" s="1135"/>
      <c r="UYF206" s="1135"/>
      <c r="UYG206" s="1135"/>
      <c r="UYH206" s="1135"/>
      <c r="UYI206" s="1135"/>
      <c r="UYJ206" s="1135"/>
      <c r="UYK206" s="1135"/>
      <c r="UYL206" s="1135"/>
      <c r="UYM206" s="1135"/>
      <c r="UYN206" s="1135"/>
      <c r="UYO206" s="1135"/>
      <c r="UYP206" s="1135"/>
      <c r="UYQ206" s="1135"/>
      <c r="UYR206" s="1135"/>
      <c r="UYS206" s="1135"/>
      <c r="UYT206" s="1135"/>
      <c r="UYU206" s="1135"/>
      <c r="UYV206" s="1135"/>
      <c r="UYW206" s="1135"/>
      <c r="UYX206" s="1135"/>
      <c r="UYY206" s="1135"/>
      <c r="UYZ206" s="1135"/>
      <c r="UZA206" s="1135"/>
      <c r="UZB206" s="1135"/>
      <c r="UZC206" s="1135"/>
      <c r="UZD206" s="1135"/>
      <c r="UZE206" s="1135"/>
      <c r="UZF206" s="1135"/>
      <c r="UZG206" s="1135"/>
      <c r="UZH206" s="1135"/>
      <c r="UZI206" s="1135"/>
      <c r="UZJ206" s="1135"/>
      <c r="UZK206" s="1135"/>
      <c r="UZL206" s="1135"/>
      <c r="UZM206" s="1135"/>
      <c r="UZN206" s="1135"/>
      <c r="UZO206" s="1135"/>
      <c r="UZP206" s="1135"/>
      <c r="UZQ206" s="1135"/>
      <c r="UZR206" s="1135"/>
      <c r="UZS206" s="1135"/>
      <c r="UZT206" s="1135"/>
      <c r="UZU206" s="1135"/>
      <c r="UZV206" s="1135"/>
      <c r="UZW206" s="1135"/>
      <c r="UZX206" s="1135"/>
      <c r="UZY206" s="1135"/>
      <c r="UZZ206" s="1135"/>
      <c r="VAA206" s="1135"/>
      <c r="VAB206" s="1135"/>
      <c r="VAC206" s="1135"/>
      <c r="VAD206" s="1135"/>
      <c r="VAE206" s="1135"/>
      <c r="VAF206" s="1135"/>
      <c r="VAG206" s="1135"/>
      <c r="VAH206" s="1135"/>
      <c r="VAI206" s="1135"/>
      <c r="VAJ206" s="1135"/>
      <c r="VAK206" s="1135"/>
      <c r="VAL206" s="1135"/>
      <c r="VAM206" s="1135"/>
      <c r="VAN206" s="1135"/>
      <c r="VAO206" s="1135"/>
      <c r="VAP206" s="1135"/>
      <c r="VAQ206" s="1135"/>
      <c r="VAR206" s="1135"/>
      <c r="VAS206" s="1135"/>
      <c r="VAT206" s="1135"/>
      <c r="VAU206" s="1135"/>
      <c r="VAV206" s="1135"/>
      <c r="VAW206" s="1135"/>
      <c r="VAX206" s="1135"/>
      <c r="VAY206" s="1135"/>
      <c r="VAZ206" s="1135"/>
      <c r="VBA206" s="1135"/>
      <c r="VBB206" s="1135"/>
      <c r="VBC206" s="1135"/>
      <c r="VBD206" s="1135"/>
      <c r="VBE206" s="1135"/>
      <c r="VBF206" s="1135"/>
      <c r="VBG206" s="1135"/>
      <c r="VBH206" s="1135"/>
      <c r="VBI206" s="1135"/>
      <c r="VBJ206" s="1135"/>
      <c r="VBK206" s="1135"/>
      <c r="VBL206" s="1135"/>
      <c r="VBM206" s="1135"/>
      <c r="VBN206" s="1135"/>
      <c r="VBO206" s="1135"/>
      <c r="VBP206" s="1135"/>
      <c r="VBQ206" s="1135"/>
      <c r="VBR206" s="1135"/>
      <c r="VBS206" s="1135"/>
      <c r="VBT206" s="1135"/>
      <c r="VBU206" s="1135"/>
      <c r="VBV206" s="1135"/>
      <c r="VBW206" s="1135"/>
      <c r="VBX206" s="1135"/>
      <c r="VBY206" s="1135"/>
      <c r="VBZ206" s="1135"/>
      <c r="VCA206" s="1135"/>
      <c r="VCB206" s="1135"/>
      <c r="VCC206" s="1135"/>
      <c r="VCD206" s="1135"/>
      <c r="VCE206" s="1135"/>
      <c r="VCF206" s="1135"/>
      <c r="VCG206" s="1135"/>
      <c r="VCH206" s="1135"/>
      <c r="VCI206" s="1135"/>
      <c r="VCJ206" s="1135"/>
      <c r="VCK206" s="1135"/>
      <c r="VCL206" s="1135"/>
      <c r="VCM206" s="1135"/>
      <c r="VCN206" s="1135"/>
      <c r="VCO206" s="1135"/>
      <c r="VCP206" s="1135"/>
      <c r="VCQ206" s="1135"/>
      <c r="VCR206" s="1135"/>
      <c r="VCS206" s="1135"/>
      <c r="VCT206" s="1135"/>
      <c r="VCU206" s="1135"/>
      <c r="VCV206" s="1135"/>
      <c r="VCW206" s="1135"/>
      <c r="VCX206" s="1135"/>
      <c r="VCY206" s="1135"/>
      <c r="VCZ206" s="1135"/>
      <c r="VDA206" s="1135"/>
      <c r="VDB206" s="1135"/>
      <c r="VDC206" s="1135"/>
      <c r="VDD206" s="1135"/>
      <c r="VDE206" s="1135"/>
      <c r="VDF206" s="1135"/>
      <c r="VDG206" s="1135"/>
      <c r="VDH206" s="1135"/>
      <c r="VDI206" s="1135"/>
      <c r="VDJ206" s="1135"/>
      <c r="VDK206" s="1135"/>
      <c r="VDL206" s="1135"/>
      <c r="VDM206" s="1135"/>
      <c r="VDN206" s="1135"/>
      <c r="VDO206" s="1135"/>
      <c r="VDP206" s="1135"/>
      <c r="VDQ206" s="1135"/>
      <c r="VDR206" s="1135"/>
      <c r="VDS206" s="1135"/>
      <c r="VDT206" s="1135"/>
      <c r="VDU206" s="1135"/>
      <c r="VDV206" s="1135"/>
      <c r="VDW206" s="1135"/>
      <c r="VDX206" s="1135"/>
      <c r="VDY206" s="1135"/>
      <c r="VDZ206" s="1135"/>
      <c r="VEA206" s="1135"/>
      <c r="VEB206" s="1135"/>
      <c r="VEC206" s="1135"/>
      <c r="VED206" s="1135"/>
      <c r="VEE206" s="1135"/>
      <c r="VEF206" s="1135"/>
      <c r="VEG206" s="1135"/>
      <c r="VEH206" s="1135"/>
      <c r="VEI206" s="1135"/>
      <c r="VEJ206" s="1135"/>
      <c r="VEK206" s="1135"/>
      <c r="VEL206" s="1135"/>
      <c r="VEM206" s="1135"/>
      <c r="VEN206" s="1135"/>
      <c r="VEO206" s="1135"/>
      <c r="VEP206" s="1135"/>
      <c r="VEQ206" s="1135"/>
      <c r="VER206" s="1135"/>
      <c r="VES206" s="1135"/>
      <c r="VET206" s="1135"/>
      <c r="VEU206" s="1135"/>
      <c r="VEV206" s="1135"/>
      <c r="VEW206" s="1135"/>
      <c r="VEX206" s="1135"/>
      <c r="VEY206" s="1135"/>
      <c r="VEZ206" s="1135"/>
      <c r="VFA206" s="1135"/>
      <c r="VFB206" s="1135"/>
      <c r="VFC206" s="1135"/>
      <c r="VFD206" s="1135"/>
      <c r="VFE206" s="1135"/>
      <c r="VFF206" s="1135"/>
      <c r="VFG206" s="1135"/>
      <c r="VFH206" s="1135"/>
      <c r="VFI206" s="1135"/>
      <c r="VFJ206" s="1135"/>
      <c r="VFK206" s="1135"/>
      <c r="VFL206" s="1135"/>
      <c r="VFM206" s="1135"/>
      <c r="VFN206" s="1135"/>
      <c r="VFO206" s="1135"/>
      <c r="VFP206" s="1135"/>
      <c r="VFQ206" s="1135"/>
      <c r="VFR206" s="1135"/>
      <c r="VFS206" s="1135"/>
      <c r="VFT206" s="1135"/>
      <c r="VFU206" s="1135"/>
      <c r="VFV206" s="1135"/>
      <c r="VFW206" s="1135"/>
      <c r="VFX206" s="1135"/>
      <c r="VFY206" s="1135"/>
      <c r="VFZ206" s="1135"/>
      <c r="VGA206" s="1135"/>
      <c r="VGB206" s="1135"/>
      <c r="VGC206" s="1135"/>
      <c r="VGD206" s="1135"/>
      <c r="VGE206" s="1135"/>
      <c r="VGF206" s="1135"/>
      <c r="VGG206" s="1135"/>
      <c r="VGH206" s="1135"/>
      <c r="VGI206" s="1135"/>
      <c r="VGJ206" s="1135"/>
      <c r="VGK206" s="1135"/>
      <c r="VGL206" s="1135"/>
      <c r="VGM206" s="1135"/>
      <c r="VGN206" s="1135"/>
      <c r="VGO206" s="1135"/>
      <c r="VGP206" s="1135"/>
      <c r="VGQ206" s="1135"/>
      <c r="VGR206" s="1135"/>
      <c r="VGS206" s="1135"/>
      <c r="VGT206" s="1135"/>
      <c r="VGU206" s="1135"/>
      <c r="VGV206" s="1135"/>
      <c r="VGW206" s="1135"/>
      <c r="VGX206" s="1135"/>
      <c r="VGY206" s="1135"/>
      <c r="VGZ206" s="1135"/>
      <c r="VHA206" s="1135"/>
      <c r="VHB206" s="1135"/>
      <c r="VHC206" s="1135"/>
      <c r="VHD206" s="1135"/>
      <c r="VHE206" s="1135"/>
      <c r="VHF206" s="1135"/>
      <c r="VHG206" s="1135"/>
      <c r="VHH206" s="1135"/>
      <c r="VHI206" s="1135"/>
      <c r="VHJ206" s="1135"/>
      <c r="VHK206" s="1135"/>
      <c r="VHL206" s="1135"/>
      <c r="VHM206" s="1135"/>
      <c r="VHN206" s="1135"/>
      <c r="VHO206" s="1135"/>
      <c r="VHP206" s="1135"/>
      <c r="VHQ206" s="1135"/>
      <c r="VHR206" s="1135"/>
      <c r="VHS206" s="1135"/>
      <c r="VHT206" s="1135"/>
      <c r="VHU206" s="1135"/>
      <c r="VHV206" s="1135"/>
      <c r="VHW206" s="1135"/>
      <c r="VHX206" s="1135"/>
      <c r="VHY206" s="1135"/>
      <c r="VHZ206" s="1135"/>
      <c r="VIA206" s="1135"/>
      <c r="VIB206" s="1135"/>
      <c r="VIC206" s="1135"/>
      <c r="VID206" s="1135"/>
      <c r="VIE206" s="1135"/>
      <c r="VIF206" s="1135"/>
      <c r="VIG206" s="1135"/>
      <c r="VIH206" s="1135"/>
      <c r="VII206" s="1135"/>
      <c r="VIJ206" s="1135"/>
      <c r="VIK206" s="1135"/>
      <c r="VIL206" s="1135"/>
      <c r="VIM206" s="1135"/>
      <c r="VIN206" s="1135"/>
      <c r="VIO206" s="1135"/>
      <c r="VIP206" s="1135"/>
      <c r="VIQ206" s="1135"/>
      <c r="VIR206" s="1135"/>
      <c r="VIS206" s="1135"/>
      <c r="VIT206" s="1135"/>
      <c r="VIU206" s="1135"/>
      <c r="VIV206" s="1135"/>
      <c r="VIW206" s="1135"/>
      <c r="VIX206" s="1135"/>
      <c r="VIY206" s="1135"/>
      <c r="VIZ206" s="1135"/>
      <c r="VJA206" s="1135"/>
      <c r="VJB206" s="1135"/>
      <c r="VJC206" s="1135"/>
      <c r="VJD206" s="1135"/>
      <c r="VJE206" s="1135"/>
      <c r="VJF206" s="1135"/>
      <c r="VJG206" s="1135"/>
      <c r="VJH206" s="1135"/>
      <c r="VJI206" s="1135"/>
      <c r="VJJ206" s="1135"/>
      <c r="VJK206" s="1135"/>
      <c r="VJL206" s="1135"/>
      <c r="VJM206" s="1135"/>
      <c r="VJN206" s="1135"/>
      <c r="VJO206" s="1135"/>
      <c r="VJP206" s="1135"/>
      <c r="VJQ206" s="1135"/>
      <c r="VJR206" s="1135"/>
      <c r="VJS206" s="1135"/>
      <c r="VJT206" s="1135"/>
      <c r="VJU206" s="1135"/>
      <c r="VJV206" s="1135"/>
      <c r="VJW206" s="1135"/>
      <c r="VJX206" s="1135"/>
      <c r="VJY206" s="1135"/>
      <c r="VJZ206" s="1135"/>
      <c r="VKA206" s="1135"/>
      <c r="VKB206" s="1135"/>
      <c r="VKC206" s="1135"/>
      <c r="VKD206" s="1135"/>
      <c r="VKE206" s="1135"/>
      <c r="VKF206" s="1135"/>
      <c r="VKG206" s="1135"/>
      <c r="VKH206" s="1135"/>
      <c r="VKI206" s="1135"/>
      <c r="VKJ206" s="1135"/>
      <c r="VKK206" s="1135"/>
      <c r="VKL206" s="1135"/>
      <c r="VKM206" s="1135"/>
      <c r="VKN206" s="1135"/>
      <c r="VKO206" s="1135"/>
      <c r="VKP206" s="1135"/>
      <c r="VKQ206" s="1135"/>
      <c r="VKR206" s="1135"/>
      <c r="VKS206" s="1135"/>
      <c r="VKT206" s="1135"/>
      <c r="VKU206" s="1135"/>
      <c r="VKV206" s="1135"/>
      <c r="VKW206" s="1135"/>
      <c r="VKX206" s="1135"/>
      <c r="VKY206" s="1135"/>
      <c r="VKZ206" s="1135"/>
      <c r="VLA206" s="1135"/>
      <c r="VLB206" s="1135"/>
      <c r="VLC206" s="1135"/>
      <c r="VLD206" s="1135"/>
      <c r="VLE206" s="1135"/>
      <c r="VLF206" s="1135"/>
      <c r="VLG206" s="1135"/>
      <c r="VLH206" s="1135"/>
      <c r="VLI206" s="1135"/>
      <c r="VLJ206" s="1135"/>
      <c r="VLK206" s="1135"/>
      <c r="VLL206" s="1135"/>
      <c r="VLM206" s="1135"/>
      <c r="VLN206" s="1135"/>
      <c r="VLO206" s="1135"/>
      <c r="VLP206" s="1135"/>
      <c r="VLQ206" s="1135"/>
      <c r="VLR206" s="1135"/>
      <c r="VLS206" s="1135"/>
      <c r="VLT206" s="1135"/>
      <c r="VLU206" s="1135"/>
      <c r="VLV206" s="1135"/>
      <c r="VLW206" s="1135"/>
      <c r="VLX206" s="1135"/>
      <c r="VLY206" s="1135"/>
      <c r="VLZ206" s="1135"/>
      <c r="VMA206" s="1135"/>
      <c r="VMB206" s="1135"/>
      <c r="VMC206" s="1135"/>
      <c r="VMD206" s="1135"/>
      <c r="VME206" s="1135"/>
      <c r="VMF206" s="1135"/>
      <c r="VMG206" s="1135"/>
      <c r="VMH206" s="1135"/>
      <c r="VMI206" s="1135"/>
      <c r="VMJ206" s="1135"/>
      <c r="VMK206" s="1135"/>
      <c r="VML206" s="1135"/>
      <c r="VMM206" s="1135"/>
      <c r="VMN206" s="1135"/>
      <c r="VMO206" s="1135"/>
      <c r="VMP206" s="1135"/>
      <c r="VMQ206" s="1135"/>
      <c r="VMR206" s="1135"/>
      <c r="VMS206" s="1135"/>
      <c r="VMT206" s="1135"/>
      <c r="VMU206" s="1135"/>
      <c r="VMV206" s="1135"/>
      <c r="VMW206" s="1135"/>
      <c r="VMX206" s="1135"/>
      <c r="VMY206" s="1135"/>
      <c r="VMZ206" s="1135"/>
      <c r="VNA206" s="1135"/>
      <c r="VNB206" s="1135"/>
      <c r="VNC206" s="1135"/>
      <c r="VND206" s="1135"/>
      <c r="VNE206" s="1135"/>
      <c r="VNF206" s="1135"/>
      <c r="VNG206" s="1135"/>
      <c r="VNH206" s="1135"/>
      <c r="VNI206" s="1135"/>
      <c r="VNJ206" s="1135"/>
      <c r="VNK206" s="1135"/>
      <c r="VNL206" s="1135"/>
      <c r="VNM206" s="1135"/>
      <c r="VNN206" s="1135"/>
      <c r="VNO206" s="1135"/>
      <c r="VNP206" s="1135"/>
      <c r="VNQ206" s="1135"/>
      <c r="VNR206" s="1135"/>
      <c r="VNS206" s="1135"/>
      <c r="VNT206" s="1135"/>
      <c r="VNU206" s="1135"/>
      <c r="VNV206" s="1135"/>
      <c r="VNW206" s="1135"/>
      <c r="VNX206" s="1135"/>
      <c r="VNY206" s="1135"/>
      <c r="VNZ206" s="1135"/>
      <c r="VOA206" s="1135"/>
      <c r="VOB206" s="1135"/>
      <c r="VOC206" s="1135"/>
      <c r="VOD206" s="1135"/>
      <c r="VOE206" s="1135"/>
      <c r="VOF206" s="1135"/>
      <c r="VOG206" s="1135"/>
      <c r="VOH206" s="1135"/>
      <c r="VOI206" s="1135"/>
      <c r="VOJ206" s="1135"/>
      <c r="VOK206" s="1135"/>
      <c r="VOL206" s="1135"/>
      <c r="VOM206" s="1135"/>
      <c r="VON206" s="1135"/>
      <c r="VOO206" s="1135"/>
      <c r="VOP206" s="1135"/>
      <c r="VOQ206" s="1135"/>
      <c r="VOR206" s="1135"/>
      <c r="VOS206" s="1135"/>
      <c r="VOT206" s="1135"/>
      <c r="VOU206" s="1135"/>
      <c r="VOV206" s="1135"/>
      <c r="VOW206" s="1135"/>
      <c r="VOX206" s="1135"/>
      <c r="VOY206" s="1135"/>
      <c r="VOZ206" s="1135"/>
      <c r="VPA206" s="1135"/>
      <c r="VPB206" s="1135"/>
      <c r="VPC206" s="1135"/>
      <c r="VPD206" s="1135"/>
      <c r="VPE206" s="1135"/>
      <c r="VPF206" s="1135"/>
      <c r="VPG206" s="1135"/>
      <c r="VPH206" s="1135"/>
      <c r="VPI206" s="1135"/>
      <c r="VPJ206" s="1135"/>
      <c r="VPK206" s="1135"/>
      <c r="VPL206" s="1135"/>
      <c r="VPM206" s="1135"/>
      <c r="VPN206" s="1135"/>
      <c r="VPO206" s="1135"/>
      <c r="VPP206" s="1135"/>
      <c r="VPQ206" s="1135"/>
      <c r="VPR206" s="1135"/>
      <c r="VPS206" s="1135"/>
      <c r="VPT206" s="1135"/>
      <c r="VPU206" s="1135"/>
      <c r="VPV206" s="1135"/>
      <c r="VPW206" s="1135"/>
      <c r="VPX206" s="1135"/>
      <c r="VPY206" s="1135"/>
      <c r="VPZ206" s="1135"/>
      <c r="VQA206" s="1135"/>
      <c r="VQB206" s="1135"/>
      <c r="VQC206" s="1135"/>
      <c r="VQD206" s="1135"/>
      <c r="VQE206" s="1135"/>
      <c r="VQF206" s="1135"/>
      <c r="VQG206" s="1135"/>
      <c r="VQH206" s="1135"/>
      <c r="VQI206" s="1135"/>
      <c r="VQJ206" s="1135"/>
      <c r="VQK206" s="1135"/>
      <c r="VQL206" s="1135"/>
      <c r="VQM206" s="1135"/>
      <c r="VQN206" s="1135"/>
      <c r="VQO206" s="1135"/>
      <c r="VQP206" s="1135"/>
      <c r="VQQ206" s="1135"/>
      <c r="VQR206" s="1135"/>
      <c r="VQS206" s="1135"/>
      <c r="VQT206" s="1135"/>
      <c r="VQU206" s="1135"/>
      <c r="VQV206" s="1135"/>
      <c r="VQW206" s="1135"/>
      <c r="VQX206" s="1135"/>
      <c r="VQY206" s="1135"/>
      <c r="VQZ206" s="1135"/>
      <c r="VRA206" s="1135"/>
      <c r="VRB206" s="1135"/>
      <c r="VRC206" s="1135"/>
      <c r="VRD206" s="1135"/>
      <c r="VRE206" s="1135"/>
      <c r="VRF206" s="1135"/>
      <c r="VRG206" s="1135"/>
      <c r="VRH206" s="1135"/>
      <c r="VRI206" s="1135"/>
      <c r="VRJ206" s="1135"/>
      <c r="VRK206" s="1135"/>
      <c r="VRL206" s="1135"/>
      <c r="VRM206" s="1135"/>
      <c r="VRN206" s="1135"/>
      <c r="VRO206" s="1135"/>
      <c r="VRP206" s="1135"/>
      <c r="VRQ206" s="1135"/>
      <c r="VRR206" s="1135"/>
      <c r="VRS206" s="1135"/>
      <c r="VRT206" s="1135"/>
      <c r="VRU206" s="1135"/>
      <c r="VRV206" s="1135"/>
      <c r="VRW206" s="1135"/>
      <c r="VRX206" s="1135"/>
      <c r="VRY206" s="1135"/>
      <c r="VRZ206" s="1135"/>
      <c r="VSA206" s="1135"/>
      <c r="VSB206" s="1135"/>
      <c r="VSC206" s="1135"/>
      <c r="VSD206" s="1135"/>
      <c r="VSE206" s="1135"/>
      <c r="VSF206" s="1135"/>
      <c r="VSG206" s="1135"/>
      <c r="VSH206" s="1135"/>
      <c r="VSI206" s="1135"/>
      <c r="VSJ206" s="1135"/>
      <c r="VSK206" s="1135"/>
      <c r="VSL206" s="1135"/>
      <c r="VSM206" s="1135"/>
      <c r="VSN206" s="1135"/>
      <c r="VSO206" s="1135"/>
      <c r="VSP206" s="1135"/>
      <c r="VSQ206" s="1135"/>
      <c r="VSR206" s="1135"/>
      <c r="VSS206" s="1135"/>
      <c r="VST206" s="1135"/>
      <c r="VSU206" s="1135"/>
      <c r="VSV206" s="1135"/>
      <c r="VSW206" s="1135"/>
      <c r="VSX206" s="1135"/>
      <c r="VSY206" s="1135"/>
      <c r="VSZ206" s="1135"/>
      <c r="VTA206" s="1135"/>
      <c r="VTB206" s="1135"/>
      <c r="VTC206" s="1135"/>
      <c r="VTD206" s="1135"/>
      <c r="VTE206" s="1135"/>
      <c r="VTF206" s="1135"/>
      <c r="VTG206" s="1135"/>
      <c r="VTH206" s="1135"/>
      <c r="VTI206" s="1135"/>
      <c r="VTJ206" s="1135"/>
      <c r="VTK206" s="1135"/>
      <c r="VTL206" s="1135"/>
      <c r="VTM206" s="1135"/>
      <c r="VTN206" s="1135"/>
      <c r="VTO206" s="1135"/>
      <c r="VTP206" s="1135"/>
      <c r="VTQ206" s="1135"/>
      <c r="VTR206" s="1135"/>
      <c r="VTS206" s="1135"/>
      <c r="VTT206" s="1135"/>
      <c r="VTU206" s="1135"/>
      <c r="VTV206" s="1135"/>
      <c r="VTW206" s="1135"/>
      <c r="VTX206" s="1135"/>
      <c r="VTY206" s="1135"/>
      <c r="VTZ206" s="1135"/>
      <c r="VUA206" s="1135"/>
      <c r="VUB206" s="1135"/>
      <c r="VUC206" s="1135"/>
      <c r="VUD206" s="1135"/>
      <c r="VUE206" s="1135"/>
      <c r="VUF206" s="1135"/>
      <c r="VUG206" s="1135"/>
      <c r="VUH206" s="1135"/>
      <c r="VUI206" s="1135"/>
      <c r="VUJ206" s="1135"/>
      <c r="VUK206" s="1135"/>
      <c r="VUL206" s="1135"/>
      <c r="VUM206" s="1135"/>
      <c r="VUN206" s="1135"/>
      <c r="VUO206" s="1135"/>
      <c r="VUP206" s="1135"/>
      <c r="VUQ206" s="1135"/>
      <c r="VUR206" s="1135"/>
      <c r="VUS206" s="1135"/>
      <c r="VUT206" s="1135"/>
      <c r="VUU206" s="1135"/>
      <c r="VUV206" s="1135"/>
      <c r="VUW206" s="1135"/>
      <c r="VUX206" s="1135"/>
      <c r="VUY206" s="1135"/>
      <c r="VUZ206" s="1135"/>
      <c r="VVA206" s="1135"/>
      <c r="VVB206" s="1135"/>
      <c r="VVC206" s="1135"/>
      <c r="VVD206" s="1135"/>
      <c r="VVE206" s="1135"/>
      <c r="VVF206" s="1135"/>
      <c r="VVG206" s="1135"/>
      <c r="VVH206" s="1135"/>
      <c r="VVI206" s="1135"/>
      <c r="VVJ206" s="1135"/>
      <c r="VVK206" s="1135"/>
      <c r="VVL206" s="1135"/>
      <c r="VVM206" s="1135"/>
      <c r="VVN206" s="1135"/>
      <c r="VVO206" s="1135"/>
      <c r="VVP206" s="1135"/>
      <c r="VVQ206" s="1135"/>
      <c r="VVR206" s="1135"/>
      <c r="VVS206" s="1135"/>
      <c r="VVT206" s="1135"/>
      <c r="VVU206" s="1135"/>
      <c r="VVV206" s="1135"/>
      <c r="VVW206" s="1135"/>
      <c r="VVX206" s="1135"/>
      <c r="VVY206" s="1135"/>
      <c r="VVZ206" s="1135"/>
      <c r="VWA206" s="1135"/>
      <c r="VWB206" s="1135"/>
      <c r="VWC206" s="1135"/>
      <c r="VWD206" s="1135"/>
      <c r="VWE206" s="1135"/>
      <c r="VWF206" s="1135"/>
      <c r="VWG206" s="1135"/>
      <c r="VWH206" s="1135"/>
      <c r="VWI206" s="1135"/>
      <c r="VWJ206" s="1135"/>
      <c r="VWK206" s="1135"/>
      <c r="VWL206" s="1135"/>
      <c r="VWM206" s="1135"/>
      <c r="VWN206" s="1135"/>
      <c r="VWO206" s="1135"/>
      <c r="VWP206" s="1135"/>
      <c r="VWQ206" s="1135"/>
      <c r="VWR206" s="1135"/>
      <c r="VWS206" s="1135"/>
      <c r="VWT206" s="1135"/>
      <c r="VWU206" s="1135"/>
      <c r="VWV206" s="1135"/>
      <c r="VWW206" s="1135"/>
      <c r="VWX206" s="1135"/>
      <c r="VWY206" s="1135"/>
      <c r="VWZ206" s="1135"/>
      <c r="VXA206" s="1135"/>
      <c r="VXB206" s="1135"/>
      <c r="VXC206" s="1135"/>
      <c r="VXD206" s="1135"/>
      <c r="VXE206" s="1135"/>
      <c r="VXF206" s="1135"/>
      <c r="VXG206" s="1135"/>
      <c r="VXH206" s="1135"/>
      <c r="VXI206" s="1135"/>
      <c r="VXJ206" s="1135"/>
      <c r="VXK206" s="1135"/>
      <c r="VXL206" s="1135"/>
      <c r="VXM206" s="1135"/>
      <c r="VXN206" s="1135"/>
      <c r="VXO206" s="1135"/>
      <c r="VXP206" s="1135"/>
      <c r="VXQ206" s="1135"/>
      <c r="VXR206" s="1135"/>
      <c r="VXS206" s="1135"/>
      <c r="VXT206" s="1135"/>
      <c r="VXU206" s="1135"/>
      <c r="VXV206" s="1135"/>
      <c r="VXW206" s="1135"/>
      <c r="VXX206" s="1135"/>
      <c r="VXY206" s="1135"/>
      <c r="VXZ206" s="1135"/>
      <c r="VYA206" s="1135"/>
      <c r="VYB206" s="1135"/>
      <c r="VYC206" s="1135"/>
      <c r="VYD206" s="1135"/>
      <c r="VYE206" s="1135"/>
      <c r="VYF206" s="1135"/>
      <c r="VYG206" s="1135"/>
      <c r="VYH206" s="1135"/>
      <c r="VYI206" s="1135"/>
      <c r="VYJ206" s="1135"/>
      <c r="VYK206" s="1135"/>
      <c r="VYL206" s="1135"/>
      <c r="VYM206" s="1135"/>
      <c r="VYN206" s="1135"/>
      <c r="VYO206" s="1135"/>
      <c r="VYP206" s="1135"/>
      <c r="VYQ206" s="1135"/>
      <c r="VYR206" s="1135"/>
      <c r="VYS206" s="1135"/>
      <c r="VYT206" s="1135"/>
      <c r="VYU206" s="1135"/>
      <c r="VYV206" s="1135"/>
      <c r="VYW206" s="1135"/>
      <c r="VYX206" s="1135"/>
      <c r="VYY206" s="1135"/>
      <c r="VYZ206" s="1135"/>
      <c r="VZA206" s="1135"/>
      <c r="VZB206" s="1135"/>
      <c r="VZC206" s="1135"/>
      <c r="VZD206" s="1135"/>
      <c r="VZE206" s="1135"/>
      <c r="VZF206" s="1135"/>
      <c r="VZG206" s="1135"/>
      <c r="VZH206" s="1135"/>
      <c r="VZI206" s="1135"/>
      <c r="VZJ206" s="1135"/>
      <c r="VZK206" s="1135"/>
      <c r="VZL206" s="1135"/>
      <c r="VZM206" s="1135"/>
      <c r="VZN206" s="1135"/>
      <c r="VZO206" s="1135"/>
      <c r="VZP206" s="1135"/>
      <c r="VZQ206" s="1135"/>
      <c r="VZR206" s="1135"/>
      <c r="VZS206" s="1135"/>
      <c r="VZT206" s="1135"/>
      <c r="VZU206" s="1135"/>
      <c r="VZV206" s="1135"/>
      <c r="VZW206" s="1135"/>
      <c r="VZX206" s="1135"/>
      <c r="VZY206" s="1135"/>
      <c r="VZZ206" s="1135"/>
      <c r="WAA206" s="1135"/>
      <c r="WAB206" s="1135"/>
      <c r="WAC206" s="1135"/>
      <c r="WAD206" s="1135"/>
      <c r="WAE206" s="1135"/>
      <c r="WAF206" s="1135"/>
      <c r="WAG206" s="1135"/>
      <c r="WAH206" s="1135"/>
      <c r="WAI206" s="1135"/>
      <c r="WAJ206" s="1135"/>
      <c r="WAK206" s="1135"/>
      <c r="WAL206" s="1135"/>
      <c r="WAM206" s="1135"/>
      <c r="WAN206" s="1135"/>
      <c r="WAO206" s="1135"/>
      <c r="WAP206" s="1135"/>
      <c r="WAQ206" s="1135"/>
      <c r="WAR206" s="1135"/>
      <c r="WAS206" s="1135"/>
      <c r="WAT206" s="1135"/>
      <c r="WAU206" s="1135"/>
      <c r="WAV206" s="1135"/>
      <c r="WAW206" s="1135"/>
      <c r="WAX206" s="1135"/>
      <c r="WAY206" s="1135"/>
      <c r="WAZ206" s="1135"/>
      <c r="WBA206" s="1135"/>
      <c r="WBB206" s="1135"/>
      <c r="WBC206" s="1135"/>
      <c r="WBD206" s="1135"/>
      <c r="WBE206" s="1135"/>
      <c r="WBF206" s="1135"/>
      <c r="WBG206" s="1135"/>
      <c r="WBH206" s="1135"/>
      <c r="WBI206" s="1135"/>
      <c r="WBJ206" s="1135"/>
      <c r="WBK206" s="1135"/>
      <c r="WBL206" s="1135"/>
      <c r="WBM206" s="1135"/>
      <c r="WBN206" s="1135"/>
      <c r="WBO206" s="1135"/>
      <c r="WBP206" s="1135"/>
      <c r="WBQ206" s="1135"/>
      <c r="WBR206" s="1135"/>
      <c r="WBS206" s="1135"/>
      <c r="WBT206" s="1135"/>
      <c r="WBU206" s="1135"/>
      <c r="WBV206" s="1135"/>
      <c r="WBW206" s="1135"/>
      <c r="WBX206" s="1135"/>
      <c r="WBY206" s="1135"/>
      <c r="WBZ206" s="1135"/>
      <c r="WCA206" s="1135"/>
      <c r="WCB206" s="1135"/>
      <c r="WCC206" s="1135"/>
      <c r="WCD206" s="1135"/>
      <c r="WCE206" s="1135"/>
      <c r="WCF206" s="1135"/>
      <c r="WCG206" s="1135"/>
      <c r="WCH206" s="1135"/>
      <c r="WCI206" s="1135"/>
      <c r="WCJ206" s="1135"/>
      <c r="WCK206" s="1135"/>
      <c r="WCL206" s="1135"/>
      <c r="WCM206" s="1135"/>
      <c r="WCN206" s="1135"/>
      <c r="WCO206" s="1135"/>
      <c r="WCP206" s="1135"/>
      <c r="WCQ206" s="1135"/>
      <c r="WCR206" s="1135"/>
      <c r="WCS206" s="1135"/>
      <c r="WCT206" s="1135"/>
      <c r="WCU206" s="1135"/>
      <c r="WCV206" s="1135"/>
      <c r="WCW206" s="1135"/>
      <c r="WCX206" s="1135"/>
      <c r="WCY206" s="1135"/>
      <c r="WCZ206" s="1135"/>
      <c r="WDA206" s="1135"/>
      <c r="WDB206" s="1135"/>
      <c r="WDC206" s="1135"/>
      <c r="WDD206" s="1135"/>
      <c r="WDE206" s="1135"/>
      <c r="WDF206" s="1135"/>
      <c r="WDG206" s="1135"/>
      <c r="WDH206" s="1135"/>
      <c r="WDI206" s="1135"/>
      <c r="WDJ206" s="1135"/>
      <c r="WDK206" s="1135"/>
      <c r="WDL206" s="1135"/>
      <c r="WDM206" s="1135"/>
      <c r="WDN206" s="1135"/>
      <c r="WDO206" s="1135"/>
      <c r="WDP206" s="1135"/>
      <c r="WDQ206" s="1135"/>
      <c r="WDR206" s="1135"/>
      <c r="WDS206" s="1135"/>
      <c r="WDT206" s="1135"/>
      <c r="WDU206" s="1135"/>
      <c r="WDV206" s="1135"/>
      <c r="WDW206" s="1135"/>
      <c r="WDX206" s="1135"/>
      <c r="WDY206" s="1135"/>
      <c r="WDZ206" s="1135"/>
      <c r="WEA206" s="1135"/>
      <c r="WEB206" s="1135"/>
      <c r="WEC206" s="1135"/>
      <c r="WED206" s="1135"/>
      <c r="WEE206" s="1135"/>
      <c r="WEF206" s="1135"/>
      <c r="WEG206" s="1135"/>
      <c r="WEH206" s="1135"/>
      <c r="WEI206" s="1135"/>
      <c r="WEJ206" s="1135"/>
      <c r="WEK206" s="1135"/>
      <c r="WEL206" s="1135"/>
      <c r="WEM206" s="1135"/>
      <c r="WEN206" s="1135"/>
      <c r="WEO206" s="1135"/>
      <c r="WEP206" s="1135"/>
      <c r="WEQ206" s="1135"/>
      <c r="WER206" s="1135"/>
      <c r="WES206" s="1135"/>
      <c r="WET206" s="1135"/>
      <c r="WEU206" s="1135"/>
      <c r="WEV206" s="1135"/>
      <c r="WEW206" s="1135"/>
      <c r="WEX206" s="1135"/>
      <c r="WEY206" s="1135"/>
      <c r="WEZ206" s="1135"/>
      <c r="WFA206" s="1135"/>
      <c r="WFB206" s="1135"/>
      <c r="WFC206" s="1135"/>
      <c r="WFD206" s="1135"/>
      <c r="WFE206" s="1135"/>
      <c r="WFF206" s="1135"/>
      <c r="WFG206" s="1135"/>
      <c r="WFH206" s="1135"/>
      <c r="WFI206" s="1135"/>
      <c r="WFJ206" s="1135"/>
      <c r="WFK206" s="1135"/>
      <c r="WFL206" s="1135"/>
      <c r="WFM206" s="1135"/>
      <c r="WFN206" s="1135"/>
      <c r="WFO206" s="1135"/>
      <c r="WFP206" s="1135"/>
      <c r="WFQ206" s="1135"/>
      <c r="WFR206" s="1135"/>
      <c r="WFS206" s="1135"/>
      <c r="WFT206" s="1135"/>
      <c r="WFU206" s="1135"/>
      <c r="WFV206" s="1135"/>
      <c r="WFW206" s="1135"/>
      <c r="WFX206" s="1135"/>
      <c r="WFY206" s="1135"/>
      <c r="WFZ206" s="1135"/>
      <c r="WGA206" s="1135"/>
      <c r="WGB206" s="1135"/>
      <c r="WGC206" s="1135"/>
      <c r="WGD206" s="1135"/>
      <c r="WGE206" s="1135"/>
      <c r="WGF206" s="1135"/>
      <c r="WGG206" s="1135"/>
      <c r="WGH206" s="1135"/>
      <c r="WGI206" s="1135"/>
      <c r="WGJ206" s="1135"/>
      <c r="WGK206" s="1135"/>
      <c r="WGL206" s="1135"/>
      <c r="WGM206" s="1135"/>
      <c r="WGN206" s="1135"/>
      <c r="WGO206" s="1135"/>
      <c r="WGP206" s="1135"/>
      <c r="WGQ206" s="1135"/>
      <c r="WGR206" s="1135"/>
      <c r="WGS206" s="1135"/>
      <c r="WGT206" s="1135"/>
      <c r="WGU206" s="1135"/>
      <c r="WGV206" s="1135"/>
      <c r="WGW206" s="1135"/>
      <c r="WGX206" s="1135"/>
      <c r="WGY206" s="1135"/>
      <c r="WGZ206" s="1135"/>
      <c r="WHA206" s="1135"/>
      <c r="WHB206" s="1135"/>
      <c r="WHC206" s="1135"/>
      <c r="WHD206" s="1135"/>
      <c r="WHE206" s="1135"/>
      <c r="WHF206" s="1135"/>
      <c r="WHG206" s="1135"/>
      <c r="WHH206" s="1135"/>
      <c r="WHI206" s="1135"/>
      <c r="WHJ206" s="1135"/>
      <c r="WHK206" s="1135"/>
      <c r="WHL206" s="1135"/>
      <c r="WHM206" s="1135"/>
      <c r="WHN206" s="1135"/>
      <c r="WHO206" s="1135"/>
      <c r="WHP206" s="1135"/>
      <c r="WHQ206" s="1135"/>
      <c r="WHR206" s="1135"/>
      <c r="WHS206" s="1135"/>
      <c r="WHT206" s="1135"/>
      <c r="WHU206" s="1135"/>
      <c r="WHV206" s="1135"/>
      <c r="WHW206" s="1135"/>
      <c r="WHX206" s="1135"/>
      <c r="WHY206" s="1135"/>
      <c r="WHZ206" s="1135"/>
      <c r="WIA206" s="1135"/>
      <c r="WIB206" s="1135"/>
      <c r="WIC206" s="1135"/>
      <c r="WID206" s="1135"/>
      <c r="WIE206" s="1135"/>
      <c r="WIF206" s="1135"/>
      <c r="WIG206" s="1135"/>
      <c r="WIH206" s="1135"/>
      <c r="WII206" s="1135"/>
      <c r="WIJ206" s="1135"/>
      <c r="WIK206" s="1135"/>
      <c r="WIL206" s="1135"/>
      <c r="WIM206" s="1135"/>
      <c r="WIN206" s="1135"/>
      <c r="WIO206" s="1135"/>
      <c r="WIP206" s="1135"/>
      <c r="WIQ206" s="1135"/>
      <c r="WIR206" s="1135"/>
      <c r="WIS206" s="1135"/>
      <c r="WIT206" s="1135"/>
      <c r="WIU206" s="1135"/>
      <c r="WIV206" s="1135"/>
      <c r="WIW206" s="1135"/>
      <c r="WIX206" s="1135"/>
      <c r="WIY206" s="1135"/>
      <c r="WIZ206" s="1135"/>
      <c r="WJA206" s="1135"/>
      <c r="WJB206" s="1135"/>
      <c r="WJC206" s="1135"/>
      <c r="WJD206" s="1135"/>
      <c r="WJE206" s="1135"/>
      <c r="WJF206" s="1135"/>
      <c r="WJG206" s="1135"/>
      <c r="WJH206" s="1135"/>
      <c r="WJI206" s="1135"/>
      <c r="WJJ206" s="1135"/>
      <c r="WJK206" s="1135"/>
      <c r="WJL206" s="1135"/>
      <c r="WJM206" s="1135"/>
      <c r="WJN206" s="1135"/>
      <c r="WJO206" s="1135"/>
      <c r="WJP206" s="1135"/>
      <c r="WJQ206" s="1135"/>
      <c r="WJR206" s="1135"/>
      <c r="WJS206" s="1135"/>
      <c r="WJT206" s="1135"/>
      <c r="WJU206" s="1135"/>
      <c r="WJV206" s="1135"/>
      <c r="WJW206" s="1135"/>
      <c r="WJX206" s="1135"/>
      <c r="WJY206" s="1135"/>
      <c r="WJZ206" s="1135"/>
      <c r="WKA206" s="1135"/>
      <c r="WKB206" s="1135"/>
      <c r="WKC206" s="1135"/>
      <c r="WKD206" s="1135"/>
      <c r="WKE206" s="1135"/>
      <c r="WKF206" s="1135"/>
      <c r="WKG206" s="1135"/>
      <c r="WKH206" s="1135"/>
      <c r="WKI206" s="1135"/>
      <c r="WKJ206" s="1135"/>
      <c r="WKK206" s="1135"/>
      <c r="WKL206" s="1135"/>
      <c r="WKM206" s="1135"/>
      <c r="WKN206" s="1135"/>
      <c r="WKO206" s="1135"/>
      <c r="WKP206" s="1135"/>
      <c r="WKQ206" s="1135"/>
      <c r="WKR206" s="1135"/>
      <c r="WKS206" s="1135"/>
      <c r="WKT206" s="1135"/>
      <c r="WKU206" s="1135"/>
      <c r="WKV206" s="1135"/>
      <c r="WKW206" s="1135"/>
      <c r="WKX206" s="1135"/>
      <c r="WKY206" s="1135"/>
      <c r="WKZ206" s="1135"/>
      <c r="WLA206" s="1135"/>
      <c r="WLB206" s="1135"/>
      <c r="WLC206" s="1135"/>
      <c r="WLD206" s="1135"/>
      <c r="WLE206" s="1135"/>
      <c r="WLF206" s="1135"/>
      <c r="WLG206" s="1135"/>
      <c r="WLH206" s="1135"/>
      <c r="WLI206" s="1135"/>
      <c r="WLJ206" s="1135"/>
      <c r="WLK206" s="1135"/>
      <c r="WLL206" s="1135"/>
      <c r="WLM206" s="1135"/>
      <c r="WLN206" s="1135"/>
      <c r="WLO206" s="1135"/>
      <c r="WLP206" s="1135"/>
      <c r="WLQ206" s="1135"/>
      <c r="WLR206" s="1135"/>
      <c r="WLS206" s="1135"/>
      <c r="WLT206" s="1135"/>
      <c r="WLU206" s="1135"/>
      <c r="WLV206" s="1135"/>
      <c r="WLW206" s="1135"/>
      <c r="WLX206" s="1135"/>
      <c r="WLY206" s="1135"/>
      <c r="WLZ206" s="1135"/>
      <c r="WMA206" s="1135"/>
      <c r="WMB206" s="1135"/>
      <c r="WMC206" s="1135"/>
      <c r="WMD206" s="1135"/>
      <c r="WME206" s="1135"/>
      <c r="WMF206" s="1135"/>
      <c r="WMG206" s="1135"/>
      <c r="WMH206" s="1135"/>
      <c r="WMI206" s="1135"/>
      <c r="WMJ206" s="1135"/>
      <c r="WMK206" s="1135"/>
      <c r="WML206" s="1135"/>
      <c r="WMM206" s="1135"/>
      <c r="WMN206" s="1135"/>
      <c r="WMO206" s="1135"/>
      <c r="WMP206" s="1135"/>
      <c r="WMQ206" s="1135"/>
      <c r="WMR206" s="1135"/>
      <c r="WMS206" s="1135"/>
      <c r="WMT206" s="1135"/>
      <c r="WMU206" s="1135"/>
      <c r="WMV206" s="1135"/>
      <c r="WMW206" s="1135"/>
      <c r="WMX206" s="1135"/>
      <c r="WMY206" s="1135"/>
      <c r="WMZ206" s="1135"/>
      <c r="WNA206" s="1135"/>
      <c r="WNB206" s="1135"/>
      <c r="WNC206" s="1135"/>
      <c r="WND206" s="1135"/>
      <c r="WNE206" s="1135"/>
      <c r="WNF206" s="1135"/>
      <c r="WNG206" s="1135"/>
      <c r="WNH206" s="1135"/>
      <c r="WNI206" s="1135"/>
      <c r="WNJ206" s="1135"/>
      <c r="WNK206" s="1135"/>
      <c r="WNL206" s="1135"/>
      <c r="WNM206" s="1135"/>
      <c r="WNN206" s="1135"/>
      <c r="WNO206" s="1135"/>
      <c r="WNP206" s="1135"/>
      <c r="WNQ206" s="1135"/>
      <c r="WNR206" s="1135"/>
      <c r="WNS206" s="1135"/>
      <c r="WNT206" s="1135"/>
      <c r="WNU206" s="1135"/>
      <c r="WNV206" s="1135"/>
      <c r="WNW206" s="1135"/>
      <c r="WNX206" s="1135"/>
      <c r="WNY206" s="1135"/>
      <c r="WNZ206" s="1135"/>
      <c r="WOA206" s="1135"/>
      <c r="WOB206" s="1135"/>
      <c r="WOC206" s="1135"/>
      <c r="WOD206" s="1135"/>
      <c r="WOE206" s="1135"/>
      <c r="WOF206" s="1135"/>
      <c r="WOG206" s="1135"/>
      <c r="WOH206" s="1135"/>
      <c r="WOI206" s="1135"/>
      <c r="WOJ206" s="1135"/>
      <c r="WOK206" s="1135"/>
      <c r="WOL206" s="1135"/>
      <c r="WOM206" s="1135"/>
      <c r="WON206" s="1135"/>
      <c r="WOO206" s="1135"/>
      <c r="WOP206" s="1135"/>
      <c r="WOQ206" s="1135"/>
      <c r="WOR206" s="1135"/>
      <c r="WOS206" s="1135"/>
      <c r="WOT206" s="1135"/>
      <c r="WOU206" s="1135"/>
      <c r="WOV206" s="1135"/>
      <c r="WOW206" s="1135"/>
      <c r="WOX206" s="1135"/>
      <c r="WOY206" s="1135"/>
      <c r="WOZ206" s="1135"/>
      <c r="WPA206" s="1135"/>
      <c r="WPB206" s="1135"/>
      <c r="WPC206" s="1135"/>
      <c r="WPD206" s="1135"/>
      <c r="WPE206" s="1135"/>
      <c r="WPF206" s="1135"/>
      <c r="WPG206" s="1135"/>
      <c r="WPH206" s="1135"/>
      <c r="WPI206" s="1135"/>
      <c r="WPJ206" s="1135"/>
      <c r="WPK206" s="1135"/>
      <c r="WPL206" s="1135"/>
      <c r="WPM206" s="1135"/>
      <c r="WPN206" s="1135"/>
      <c r="WPO206" s="1135"/>
      <c r="WPP206" s="1135"/>
      <c r="WPQ206" s="1135"/>
      <c r="WPR206" s="1135"/>
      <c r="WPS206" s="1135"/>
      <c r="WPT206" s="1135"/>
      <c r="WPU206" s="1135"/>
      <c r="WPV206" s="1135"/>
      <c r="WPW206" s="1135"/>
      <c r="WPX206" s="1135"/>
      <c r="WPY206" s="1135"/>
      <c r="WPZ206" s="1135"/>
      <c r="WQA206" s="1135"/>
      <c r="WQB206" s="1135"/>
      <c r="WQC206" s="1135"/>
      <c r="WQD206" s="1135"/>
      <c r="WQE206" s="1135"/>
      <c r="WQF206" s="1135"/>
      <c r="WQG206" s="1135"/>
      <c r="WQH206" s="1135"/>
      <c r="WQI206" s="1135"/>
      <c r="WQJ206" s="1135"/>
      <c r="WQK206" s="1135"/>
      <c r="WQL206" s="1135"/>
      <c r="WQM206" s="1135"/>
      <c r="WQN206" s="1135"/>
      <c r="WQO206" s="1135"/>
      <c r="WQP206" s="1135"/>
      <c r="WQQ206" s="1135"/>
      <c r="WQR206" s="1135"/>
      <c r="WQS206" s="1135"/>
      <c r="WQT206" s="1135"/>
      <c r="WQU206" s="1135"/>
      <c r="WQV206" s="1135"/>
      <c r="WQW206" s="1135"/>
      <c r="WQX206" s="1135"/>
      <c r="WQY206" s="1135"/>
      <c r="WQZ206" s="1135"/>
      <c r="WRA206" s="1135"/>
      <c r="WRB206" s="1135"/>
      <c r="WRC206" s="1135"/>
      <c r="WRD206" s="1135"/>
      <c r="WRE206" s="1135"/>
      <c r="WRF206" s="1135"/>
      <c r="WRG206" s="1135"/>
      <c r="WRH206" s="1135"/>
      <c r="WRI206" s="1135"/>
      <c r="WRJ206" s="1135"/>
      <c r="WRK206" s="1135"/>
      <c r="WRL206" s="1135"/>
      <c r="WRM206" s="1135"/>
      <c r="WRN206" s="1135"/>
      <c r="WRO206" s="1135"/>
      <c r="WRP206" s="1135"/>
      <c r="WRQ206" s="1135"/>
      <c r="WRR206" s="1135"/>
      <c r="WRS206" s="1135"/>
      <c r="WRT206" s="1135"/>
      <c r="WRU206" s="1135"/>
      <c r="WRV206" s="1135"/>
      <c r="WRW206" s="1135"/>
      <c r="WRX206" s="1135"/>
      <c r="WRY206" s="1135"/>
      <c r="WRZ206" s="1135"/>
      <c r="WSA206" s="1135"/>
      <c r="WSB206" s="1135"/>
      <c r="WSC206" s="1135"/>
      <c r="WSD206" s="1135"/>
      <c r="WSE206" s="1135"/>
      <c r="WSF206" s="1135"/>
      <c r="WSG206" s="1135"/>
      <c r="WSH206" s="1135"/>
      <c r="WSI206" s="1135"/>
      <c r="WSJ206" s="1135"/>
      <c r="WSK206" s="1135"/>
      <c r="WSL206" s="1135"/>
      <c r="WSM206" s="1135"/>
      <c r="WSN206" s="1135"/>
      <c r="WSO206" s="1135"/>
      <c r="WSP206" s="1135"/>
      <c r="WSQ206" s="1135"/>
      <c r="WSR206" s="1135"/>
      <c r="WSS206" s="1135"/>
      <c r="WST206" s="1135"/>
      <c r="WSU206" s="1135"/>
      <c r="WSV206" s="1135"/>
      <c r="WSW206" s="1135"/>
      <c r="WSX206" s="1135"/>
      <c r="WSY206" s="1135"/>
      <c r="WSZ206" s="1135"/>
      <c r="WTA206" s="1135"/>
      <c r="WTB206" s="1135"/>
      <c r="WTC206" s="1135"/>
      <c r="WTD206" s="1135"/>
      <c r="WTE206" s="1135"/>
      <c r="WTF206" s="1135"/>
      <c r="WTG206" s="1135"/>
      <c r="WTH206" s="1135"/>
      <c r="WTI206" s="1135"/>
      <c r="WTJ206" s="1135"/>
      <c r="WTK206" s="1135"/>
      <c r="WTL206" s="1135"/>
      <c r="WTM206" s="1135"/>
      <c r="WTN206" s="1135"/>
      <c r="WTO206" s="1135"/>
      <c r="WTP206" s="1135"/>
      <c r="WTQ206" s="1135"/>
      <c r="WTR206" s="1135"/>
      <c r="WTS206" s="1135"/>
      <c r="WTT206" s="1135"/>
      <c r="WTU206" s="1135"/>
      <c r="WTV206" s="1135"/>
      <c r="WTW206" s="1135"/>
      <c r="WTX206" s="1135"/>
      <c r="WTY206" s="1135"/>
      <c r="WTZ206" s="1135"/>
      <c r="WUA206" s="1135"/>
      <c r="WUB206" s="1135"/>
      <c r="WUC206" s="1135"/>
      <c r="WUD206" s="1135"/>
      <c r="WUE206" s="1135"/>
      <c r="WUF206" s="1135"/>
      <c r="WUG206" s="1135"/>
      <c r="WUH206" s="1135"/>
      <c r="WUI206" s="1135"/>
      <c r="WUJ206" s="1135"/>
      <c r="WUK206" s="1135"/>
      <c r="WUL206" s="1135"/>
      <c r="WUM206" s="1135"/>
      <c r="WUN206" s="1135"/>
      <c r="WUO206" s="1135"/>
      <c r="WUP206" s="1135"/>
      <c r="WUQ206" s="1135"/>
      <c r="WUR206" s="1135"/>
      <c r="WUS206" s="1135"/>
      <c r="WUT206" s="1135"/>
      <c r="WUU206" s="1135"/>
      <c r="WUV206" s="1135"/>
      <c r="WUW206" s="1135"/>
      <c r="WUX206" s="1135"/>
      <c r="WUY206" s="1135"/>
      <c r="WUZ206" s="1135"/>
      <c r="WVA206" s="1135"/>
      <c r="WVB206" s="1135"/>
      <c r="WVC206" s="1135"/>
      <c r="WVD206" s="1135"/>
      <c r="WVE206" s="1135"/>
      <c r="WVF206" s="1135"/>
      <c r="WVG206" s="1135"/>
      <c r="WVH206" s="1135"/>
      <c r="WVI206" s="1135"/>
      <c r="WVJ206" s="1135"/>
      <c r="WVK206" s="1135"/>
      <c r="WVL206" s="1135"/>
      <c r="WVM206" s="1135"/>
      <c r="WVN206" s="1135"/>
      <c r="WVO206" s="1135"/>
      <c r="WVP206" s="1135"/>
      <c r="WVQ206" s="1135"/>
      <c r="WVR206" s="1135"/>
      <c r="WVS206" s="1135"/>
      <c r="WVT206" s="1135"/>
      <c r="WVU206" s="1135"/>
      <c r="WVV206" s="1135"/>
      <c r="WVW206" s="1135"/>
      <c r="WVX206" s="1135"/>
      <c r="WVY206" s="1135"/>
      <c r="WVZ206" s="1135"/>
      <c r="WWA206" s="1135"/>
      <c r="WWB206" s="1135"/>
      <c r="WWC206" s="1135"/>
      <c r="WWD206" s="1135"/>
      <c r="WWE206" s="1135"/>
      <c r="WWF206" s="1135"/>
      <c r="WWG206" s="1135"/>
      <c r="WWH206" s="1135"/>
      <c r="WWI206" s="1135"/>
      <c r="WWJ206" s="1135"/>
      <c r="WWK206" s="1135"/>
      <c r="WWL206" s="1135"/>
      <c r="WWM206" s="1135"/>
      <c r="WWN206" s="1135"/>
      <c r="WWO206" s="1135"/>
      <c r="WWP206" s="1135"/>
      <c r="WWQ206" s="1135"/>
      <c r="WWR206" s="1135"/>
      <c r="WWS206" s="1135"/>
      <c r="WWT206" s="1135"/>
      <c r="WWU206" s="1135"/>
      <c r="WWV206" s="1135"/>
      <c r="WWW206" s="1135"/>
      <c r="WWX206" s="1135"/>
      <c r="WWY206" s="1135"/>
      <c r="WWZ206" s="1135"/>
      <c r="WXA206" s="1135"/>
      <c r="WXB206" s="1135"/>
      <c r="WXC206" s="1135"/>
      <c r="WXD206" s="1135"/>
      <c r="WXE206" s="1135"/>
      <c r="WXF206" s="1135"/>
      <c r="WXG206" s="1135"/>
      <c r="WXH206" s="1135"/>
      <c r="WXI206" s="1135"/>
      <c r="WXJ206" s="1135"/>
      <c r="WXK206" s="1135"/>
      <c r="WXL206" s="1135"/>
      <c r="WXM206" s="1135"/>
      <c r="WXN206" s="1135"/>
      <c r="WXO206" s="1135"/>
      <c r="WXP206" s="1135"/>
      <c r="WXQ206" s="1135"/>
      <c r="WXR206" s="1135"/>
      <c r="WXS206" s="1135"/>
      <c r="WXT206" s="1135"/>
      <c r="WXU206" s="1135"/>
      <c r="WXV206" s="1135"/>
      <c r="WXW206" s="1135"/>
      <c r="WXX206" s="1135"/>
      <c r="WXY206" s="1135"/>
      <c r="WXZ206" s="1135"/>
      <c r="WYA206" s="1135"/>
      <c r="WYB206" s="1135"/>
      <c r="WYC206" s="1135"/>
      <c r="WYD206" s="1135"/>
      <c r="WYE206" s="1135"/>
      <c r="WYF206" s="1135"/>
      <c r="WYG206" s="1135"/>
      <c r="WYH206" s="1135"/>
      <c r="WYI206" s="1135"/>
      <c r="WYJ206" s="1135"/>
      <c r="WYK206" s="1135"/>
      <c r="WYL206" s="1135"/>
      <c r="WYM206" s="1135"/>
      <c r="WYN206" s="1135"/>
      <c r="WYO206" s="1135"/>
      <c r="WYP206" s="1135"/>
      <c r="WYQ206" s="1135"/>
      <c r="WYR206" s="1135"/>
      <c r="WYS206" s="1135"/>
      <c r="WYT206" s="1135"/>
      <c r="WYU206" s="1135"/>
      <c r="WYV206" s="1135"/>
      <c r="WYW206" s="1135"/>
      <c r="WYX206" s="1135"/>
      <c r="WYY206" s="1135"/>
      <c r="WYZ206" s="1135"/>
      <c r="WZA206" s="1135"/>
      <c r="WZB206" s="1135"/>
      <c r="WZC206" s="1135"/>
      <c r="WZD206" s="1135"/>
      <c r="WZE206" s="1135"/>
      <c r="WZF206" s="1135"/>
      <c r="WZG206" s="1135"/>
      <c r="WZH206" s="1135"/>
      <c r="WZI206" s="1135"/>
      <c r="WZJ206" s="1135"/>
      <c r="WZK206" s="1135"/>
      <c r="WZL206" s="1135"/>
      <c r="WZM206" s="1135"/>
      <c r="WZN206" s="1135"/>
      <c r="WZO206" s="1135"/>
      <c r="WZP206" s="1135"/>
      <c r="WZQ206" s="1135"/>
      <c r="WZR206" s="1135"/>
      <c r="WZS206" s="1135"/>
      <c r="WZT206" s="1135"/>
      <c r="WZU206" s="1135"/>
      <c r="WZV206" s="1135"/>
      <c r="WZW206" s="1135"/>
      <c r="WZX206" s="1135"/>
      <c r="WZY206" s="1135"/>
      <c r="WZZ206" s="1135"/>
      <c r="XAA206" s="1135"/>
      <c r="XAB206" s="1135"/>
      <c r="XAC206" s="1135"/>
      <c r="XAD206" s="1135"/>
      <c r="XAE206" s="1135"/>
      <c r="XAF206" s="1135"/>
      <c r="XAG206" s="1135"/>
      <c r="XAH206" s="1135"/>
      <c r="XAI206" s="1135"/>
      <c r="XAJ206" s="1135"/>
      <c r="XAK206" s="1135"/>
      <c r="XAL206" s="1135"/>
      <c r="XAM206" s="1135"/>
      <c r="XAN206" s="1135"/>
      <c r="XAO206" s="1135"/>
      <c r="XAP206" s="1135"/>
      <c r="XAQ206" s="1135"/>
      <c r="XAR206" s="1135"/>
      <c r="XAS206" s="1135"/>
      <c r="XAT206" s="1135"/>
      <c r="XAU206" s="1135"/>
      <c r="XAV206" s="1135"/>
      <c r="XAW206" s="1135"/>
      <c r="XAX206" s="1135"/>
      <c r="XAY206" s="1135"/>
      <c r="XAZ206" s="1135"/>
      <c r="XBA206" s="1135"/>
      <c r="XBB206" s="1135"/>
      <c r="XBC206" s="1135"/>
      <c r="XBD206" s="1135"/>
      <c r="XBE206" s="1135"/>
      <c r="XBF206" s="1135"/>
      <c r="XBG206" s="1135"/>
      <c r="XBH206" s="1135"/>
      <c r="XBI206" s="1135"/>
      <c r="XBJ206" s="1135"/>
      <c r="XBK206" s="1135"/>
      <c r="XBL206" s="1135"/>
      <c r="XBM206" s="1135"/>
      <c r="XBN206" s="1135"/>
      <c r="XBO206" s="1135"/>
      <c r="XBP206" s="1135"/>
      <c r="XBQ206" s="1135"/>
      <c r="XBR206" s="1135"/>
      <c r="XBS206" s="1135"/>
      <c r="XBT206" s="1135"/>
      <c r="XBU206" s="1135"/>
      <c r="XBV206" s="1135"/>
      <c r="XBW206" s="1135"/>
      <c r="XBX206" s="1135"/>
      <c r="XBY206" s="1135"/>
      <c r="XBZ206" s="1135"/>
      <c r="XCA206" s="1135"/>
      <c r="XCB206" s="1135"/>
      <c r="XCC206" s="1135"/>
      <c r="XCD206" s="1135"/>
      <c r="XCE206" s="1135"/>
      <c r="XCF206" s="1135"/>
      <c r="XCG206" s="1135"/>
      <c r="XCH206" s="1135"/>
      <c r="XCI206" s="1135"/>
      <c r="XCJ206" s="1135"/>
      <c r="XCK206" s="1135"/>
      <c r="XCL206" s="1135"/>
      <c r="XCM206" s="1135"/>
      <c r="XCN206" s="1135"/>
      <c r="XCO206" s="1135"/>
      <c r="XCP206" s="1135"/>
      <c r="XCQ206" s="1135"/>
      <c r="XCR206" s="1135"/>
      <c r="XCS206" s="1135"/>
      <c r="XCT206" s="1135"/>
      <c r="XCU206" s="1135"/>
      <c r="XCV206" s="1135"/>
      <c r="XCW206" s="1135"/>
      <c r="XCX206" s="1135"/>
      <c r="XCY206" s="1135"/>
      <c r="XCZ206" s="1135"/>
      <c r="XDA206" s="1135"/>
      <c r="XDB206" s="1135"/>
      <c r="XDC206" s="1135"/>
      <c r="XDD206" s="1135"/>
      <c r="XDE206" s="1135"/>
      <c r="XDF206" s="1135"/>
      <c r="XDG206" s="1135"/>
      <c r="XDH206" s="1135"/>
      <c r="XDI206" s="1135"/>
      <c r="XDJ206" s="1135"/>
      <c r="XDK206" s="1135"/>
      <c r="XDL206" s="1135"/>
      <c r="XDM206" s="1135"/>
      <c r="XDN206" s="1135"/>
      <c r="XDO206" s="1135"/>
      <c r="XDP206" s="1135"/>
      <c r="XDQ206" s="1135"/>
      <c r="XDR206" s="1135"/>
      <c r="XDS206" s="1135"/>
      <c r="XDT206" s="1135"/>
      <c r="XDU206" s="1135"/>
      <c r="XDV206" s="1135"/>
      <c r="XDW206" s="1135"/>
      <c r="XDX206" s="1135"/>
      <c r="XDY206" s="1135"/>
      <c r="XDZ206" s="1135"/>
      <c r="XEA206" s="1135"/>
      <c r="XEB206" s="1135"/>
      <c r="XEC206" s="1135"/>
      <c r="XED206" s="1135"/>
      <c r="XEE206" s="1135"/>
      <c r="XEF206" s="1135"/>
      <c r="XEG206" s="1135"/>
      <c r="XEH206" s="1135"/>
      <c r="XEI206" s="1135"/>
      <c r="XEJ206" s="1135"/>
      <c r="XEK206" s="1135"/>
      <c r="XEL206" s="1135"/>
      <c r="XEM206" s="1135"/>
      <c r="XEN206" s="1135"/>
      <c r="XEO206" s="1135"/>
      <c r="XEP206" s="1135"/>
      <c r="XEQ206" s="1135"/>
      <c r="XER206" s="1135"/>
      <c r="XES206" s="1135"/>
      <c r="XET206" s="1135"/>
      <c r="XEU206" s="1135"/>
      <c r="XEV206" s="1135"/>
      <c r="XEW206" s="1135"/>
      <c r="XEX206" s="1135"/>
      <c r="XEY206" s="1135"/>
      <c r="XEZ206" s="1135"/>
      <c r="XFA206" s="1135"/>
      <c r="XFB206" s="1135"/>
      <c r="XFC206" s="1135"/>
    </row>
    <row r="207" spans="1:16383" s="546" customFormat="1" ht="30" customHeight="1" x14ac:dyDescent="0.25">
      <c r="A207" s="1469"/>
      <c r="B207" s="2046" t="s">
        <v>1918</v>
      </c>
      <c r="C207" s="2047" t="s">
        <v>64</v>
      </c>
      <c r="D207" s="1899" t="str">
        <f>CONCATENATE("Column ", LEFT(ADDRESS(ROW(Survey!D40),COLUMN(Survey!D40),4), 1))</f>
        <v>Column D</v>
      </c>
      <c r="E207" s="1030"/>
      <c r="F207" s="1030"/>
      <c r="G207" s="1030"/>
      <c r="H207" s="1030"/>
      <c r="I207" s="1030"/>
      <c r="J207" s="1030"/>
      <c r="K207" s="1030"/>
      <c r="L207" s="1030"/>
      <c r="M207" s="1030"/>
      <c r="N207" s="1030"/>
      <c r="O207" s="1030"/>
      <c r="P207" s="1030"/>
      <c r="Q207" s="1030"/>
      <c r="R207" s="1030"/>
      <c r="S207" s="1030"/>
      <c r="T207" s="1030"/>
      <c r="U207" s="1030"/>
      <c r="V207" s="1030"/>
      <c r="AP207" s="690"/>
    </row>
    <row r="208" spans="1:16383" s="546" customFormat="1" ht="15" customHeight="1" x14ac:dyDescent="0.25">
      <c r="A208" s="1469"/>
      <c r="B208" s="665">
        <v>5</v>
      </c>
      <c r="C208" s="2044" t="str">
        <f>Survey!C40</f>
        <v>Check: Sum should equal 100%</v>
      </c>
      <c r="D208" s="468" t="str">
        <f>Survey!D40</f>
        <v>Fail</v>
      </c>
      <c r="E208" s="1030"/>
      <c r="F208" s="1030"/>
      <c r="G208" s="1030"/>
      <c r="H208" s="1030"/>
      <c r="I208" s="1030"/>
      <c r="J208" s="1030"/>
      <c r="K208" s="1030"/>
      <c r="L208" s="1030"/>
      <c r="M208" s="1030"/>
      <c r="N208" s="1030"/>
      <c r="O208" s="1030"/>
      <c r="P208" s="1030"/>
      <c r="Q208" s="1030"/>
      <c r="R208" s="1030"/>
      <c r="S208" s="1030"/>
      <c r="T208" s="1030"/>
      <c r="U208" s="1030"/>
      <c r="V208" s="1030"/>
      <c r="AP208" s="690"/>
    </row>
    <row r="209" spans="1:42" s="546" customFormat="1" ht="15" customHeight="1" x14ac:dyDescent="0.25">
      <c r="A209" s="1469"/>
      <c r="B209" s="600">
        <v>18</v>
      </c>
      <c r="C209" s="2045" t="str">
        <f>Survey!C94</f>
        <v>Check: Sum should equal 100%</v>
      </c>
      <c r="D209" s="333" t="str">
        <f>Survey!D94</f>
        <v>Fail</v>
      </c>
      <c r="E209" s="1030"/>
      <c r="F209" s="1030"/>
      <c r="G209" s="1030"/>
      <c r="H209" s="1030"/>
      <c r="I209" s="1030"/>
      <c r="J209" s="1030"/>
      <c r="K209" s="1030"/>
      <c r="L209" s="1030"/>
      <c r="M209" s="1030"/>
      <c r="N209" s="1030"/>
      <c r="O209" s="1030"/>
      <c r="P209" s="1030"/>
      <c r="Q209" s="1030"/>
      <c r="R209" s="1030"/>
      <c r="S209" s="1030"/>
      <c r="T209" s="1030"/>
      <c r="U209" s="1030"/>
      <c r="V209" s="1030"/>
      <c r="AP209" s="690"/>
    </row>
    <row r="210" spans="1:42" s="546" customFormat="1" ht="15" customHeight="1" x14ac:dyDescent="0.25">
      <c r="A210" s="1469"/>
      <c r="B210" s="647">
        <v>23</v>
      </c>
      <c r="C210" s="2048" t="str">
        <f>Survey!C136</f>
        <v>Check: Sum should equal 100%</v>
      </c>
      <c r="D210" s="375" t="str">
        <f>Survey!D136</f>
        <v>Fail</v>
      </c>
      <c r="E210" s="1030"/>
      <c r="F210" s="1030"/>
      <c r="G210" s="1030"/>
      <c r="H210" s="1030"/>
      <c r="I210" s="1030"/>
      <c r="J210" s="1030"/>
      <c r="K210" s="1030"/>
      <c r="L210" s="1030"/>
      <c r="M210" s="1030"/>
      <c r="N210" s="1030"/>
      <c r="O210" s="1030"/>
      <c r="P210" s="1030"/>
      <c r="Q210" s="1030"/>
      <c r="R210" s="1030"/>
      <c r="S210" s="1030"/>
      <c r="T210" s="1030"/>
      <c r="U210" s="1030"/>
      <c r="V210" s="1030"/>
      <c r="AP210" s="690"/>
    </row>
    <row r="211" spans="1:42" s="1076" customFormat="1" ht="15" customHeight="1" x14ac:dyDescent="0.25">
      <c r="A211" s="1717"/>
      <c r="B211" s="1377"/>
      <c r="C211" s="1377"/>
      <c r="D211" s="1377"/>
      <c r="E211" s="1377"/>
      <c r="F211" s="1377"/>
      <c r="G211" s="1377"/>
      <c r="H211" s="1377"/>
      <c r="I211" s="1377"/>
      <c r="J211" s="1377"/>
      <c r="K211" s="1377"/>
      <c r="L211" s="1377"/>
      <c r="M211" s="1377"/>
      <c r="N211" s="1377"/>
      <c r="O211" s="1377"/>
      <c r="P211" s="1377"/>
      <c r="Q211" s="1377"/>
      <c r="R211" s="1377"/>
      <c r="S211" s="1377"/>
      <c r="T211" s="1377"/>
      <c r="U211" s="1377"/>
      <c r="V211" s="1377"/>
      <c r="W211" s="1902"/>
      <c r="X211" s="1423"/>
      <c r="Y211" s="1423"/>
      <c r="Z211" s="1423"/>
      <c r="AA211" s="1423"/>
      <c r="AB211" s="1423"/>
      <c r="AC211" s="1423"/>
      <c r="AD211" s="1423"/>
      <c r="AE211" s="1423"/>
      <c r="AF211" s="1423"/>
      <c r="AG211" s="1423"/>
      <c r="AH211" s="1423"/>
      <c r="AI211" s="1423"/>
      <c r="AJ211" s="1423"/>
      <c r="AK211" s="1423"/>
      <c r="AL211" s="1423"/>
      <c r="AM211" s="1423"/>
      <c r="AN211" s="1423"/>
      <c r="AO211" s="1423"/>
      <c r="AP211" s="2078"/>
    </row>
  </sheetData>
  <phoneticPr fontId="5" type="noConversion"/>
  <conditionalFormatting sqref="A58:M58 A59:N74 A211:XFD1048576 I206:XFD210 A75:XFD205 A38:N57 O38:O74 Q38:XFD74 A1:XFD37">
    <cfRule type="cellIs" dxfId="509" priority="429" stopIfTrue="1" operator="equal">
      <formula>"Fail"</formula>
    </cfRule>
    <cfRule type="cellIs" dxfId="508" priority="430" stopIfTrue="1" operator="equal">
      <formula>"Pass"</formula>
    </cfRule>
    <cfRule type="cellIs" dxfId="507" priority="471" stopIfTrue="1" operator="equal">
      <formula>"No"</formula>
    </cfRule>
    <cfRule type="cellIs" dxfId="506" priority="472" stopIfTrue="1" operator="equal">
      <formula>"Yes"</formula>
    </cfRule>
  </conditionalFormatting>
  <conditionalFormatting sqref="N58:N61">
    <cfRule type="cellIs" dxfId="505" priority="425" stopIfTrue="1" operator="equal">
      <formula>"Fail"</formula>
    </cfRule>
    <cfRule type="cellIs" dxfId="504" priority="426" stopIfTrue="1" operator="equal">
      <formula>"Pass"</formula>
    </cfRule>
    <cfRule type="cellIs" dxfId="503" priority="427" stopIfTrue="1" operator="equal">
      <formula>"No"</formula>
    </cfRule>
    <cfRule type="cellIs" dxfId="502" priority="428" stopIfTrue="1" operator="equal">
      <formula>"Yes"</formula>
    </cfRule>
  </conditionalFormatting>
  <conditionalFormatting sqref="N62:N67">
    <cfRule type="cellIs" dxfId="501" priority="421" stopIfTrue="1" operator="equal">
      <formula>"Fail"</formula>
    </cfRule>
    <cfRule type="cellIs" dxfId="500" priority="422" stopIfTrue="1" operator="equal">
      <formula>"Pass"</formula>
    </cfRule>
    <cfRule type="cellIs" dxfId="499" priority="423" stopIfTrue="1" operator="equal">
      <formula>"No"</formula>
    </cfRule>
    <cfRule type="cellIs" dxfId="498" priority="424" stopIfTrue="1" operator="equal">
      <formula>"Yes"</formula>
    </cfRule>
  </conditionalFormatting>
  <conditionalFormatting sqref="N68:N74">
    <cfRule type="cellIs" dxfId="497" priority="417" stopIfTrue="1" operator="equal">
      <formula>"Fail"</formula>
    </cfRule>
    <cfRule type="cellIs" dxfId="496" priority="418" stopIfTrue="1" operator="equal">
      <formula>"Pass"</formula>
    </cfRule>
    <cfRule type="cellIs" dxfId="495" priority="419" stopIfTrue="1" operator="equal">
      <formula>"No"</formula>
    </cfRule>
    <cfRule type="cellIs" dxfId="494" priority="420" stopIfTrue="1" operator="equal">
      <formula>"Yes"</formula>
    </cfRule>
  </conditionalFormatting>
  <conditionalFormatting sqref="A206:D206 A208:D210 A207:C207">
    <cfRule type="cellIs" dxfId="493" priority="37" stopIfTrue="1" operator="equal">
      <formula>"Fail"</formula>
    </cfRule>
    <cfRule type="cellIs" dxfId="492" priority="38" stopIfTrue="1" operator="equal">
      <formula>"Pass"</formula>
    </cfRule>
    <cfRule type="cellIs" dxfId="491" priority="39" stopIfTrue="1" operator="equal">
      <formula>"No"</formula>
    </cfRule>
    <cfRule type="cellIs" dxfId="490" priority="40" stopIfTrue="1" operator="equal">
      <formula>"Yes"</formula>
    </cfRule>
  </conditionalFormatting>
  <conditionalFormatting sqref="D207">
    <cfRule type="cellIs" dxfId="489" priority="33" stopIfTrue="1" operator="equal">
      <formula>"Fail"</formula>
    </cfRule>
    <cfRule type="cellIs" dxfId="488" priority="34" stopIfTrue="1" operator="equal">
      <formula>"Pass"</formula>
    </cfRule>
    <cfRule type="cellIs" dxfId="487" priority="35" stopIfTrue="1" operator="equal">
      <formula>"No"</formula>
    </cfRule>
    <cfRule type="cellIs" dxfId="486" priority="36" stopIfTrue="1" operator="equal">
      <formula>"Yes"</formula>
    </cfRule>
  </conditionalFormatting>
  <conditionalFormatting sqref="E206:H210">
    <cfRule type="cellIs" dxfId="485" priority="25" stopIfTrue="1" operator="equal">
      <formula>"Fail"</formula>
    </cfRule>
    <cfRule type="cellIs" dxfId="484" priority="26" stopIfTrue="1" operator="equal">
      <formula>"Pass"</formula>
    </cfRule>
    <cfRule type="cellIs" dxfId="483" priority="27" stopIfTrue="1" operator="equal">
      <formula>"No"</formula>
    </cfRule>
    <cfRule type="cellIs" dxfId="482" priority="28"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36" max="15" man="1"/>
    <brk id="75" max="15" man="1"/>
    <brk id="124" max="15" man="1"/>
    <brk id="164" max="16383" man="1"/>
    <brk id="187" max="15" man="1"/>
  </rowBreaks>
  <ignoredErrors>
    <ignoredError sqref="D13:M13 E77:G77" emptyCellReferenc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Q151"/>
  <sheetViews>
    <sheetView zoomScale="75" zoomScaleNormal="75" workbookViewId="0"/>
  </sheetViews>
  <sheetFormatPr defaultColWidth="0" defaultRowHeight="0" customHeight="1" zeroHeight="1" x14ac:dyDescent="0.25"/>
  <cols>
    <col min="1" max="1" width="1.7109375" style="1226" customWidth="1"/>
    <col min="2" max="2" width="8.7109375" style="1175" customWidth="1"/>
    <col min="3" max="3" width="160.7109375" style="1110" customWidth="1"/>
    <col min="4" max="6" width="20.7109375" style="1110" customWidth="1"/>
    <col min="7" max="7" width="1.7109375" style="1110" customWidth="1"/>
    <col min="8" max="17" width="0" style="1110" hidden="1" customWidth="1"/>
    <col min="18" max="16384" width="16.7109375" style="1110" hidden="1"/>
  </cols>
  <sheetData>
    <row r="1" spans="1:7" ht="30" customHeight="1" x14ac:dyDescent="0.55000000000000004">
      <c r="A1" s="1413" t="s">
        <v>1519</v>
      </c>
      <c r="B1" s="2026"/>
      <c r="C1" s="1414"/>
      <c r="D1" s="1414"/>
      <c r="E1" s="1414"/>
      <c r="F1" s="1414"/>
      <c r="G1" s="1415"/>
    </row>
    <row r="2" spans="1:7" ht="75" customHeight="1" x14ac:dyDescent="0.25">
      <c r="A2" s="2732" t="s">
        <v>2048</v>
      </c>
      <c r="B2" s="2733"/>
      <c r="C2" s="2733"/>
      <c r="D2" s="2733"/>
      <c r="E2" s="2733"/>
      <c r="F2" s="2733"/>
      <c r="G2" s="1234"/>
    </row>
    <row r="3" spans="1:7" ht="15" customHeight="1" x14ac:dyDescent="0.25">
      <c r="A3" s="1116"/>
      <c r="B3" s="1066"/>
      <c r="C3" s="1381"/>
      <c r="D3" s="1381"/>
      <c r="E3" s="1381"/>
      <c r="F3" s="1381"/>
      <c r="G3" s="1234"/>
    </row>
    <row r="4" spans="1:7" ht="15" customHeight="1" x14ac:dyDescent="0.25">
      <c r="A4" s="1116"/>
      <c r="B4" s="1416">
        <v>1</v>
      </c>
      <c r="C4" s="1417" t="s">
        <v>2049</v>
      </c>
      <c r="D4" s="2737"/>
      <c r="E4" s="2737"/>
      <c r="F4" s="1388"/>
      <c r="G4" s="1234"/>
    </row>
    <row r="5" spans="1:7" ht="15" customHeight="1" x14ac:dyDescent="0.25">
      <c r="A5" s="1733"/>
      <c r="B5" s="2743">
        <v>2</v>
      </c>
      <c r="C5" s="2004" t="s">
        <v>2098</v>
      </c>
      <c r="D5" s="2739"/>
      <c r="E5" s="2739"/>
      <c r="F5" s="1388"/>
      <c r="G5" s="1234"/>
    </row>
    <row r="6" spans="1:7" ht="15" customHeight="1" x14ac:dyDescent="0.25">
      <c r="A6" s="1733"/>
      <c r="B6" s="2744"/>
      <c r="C6" s="2004" t="s">
        <v>2099</v>
      </c>
      <c r="D6" s="2739"/>
      <c r="E6" s="2739"/>
      <c r="F6" s="1388"/>
      <c r="G6" s="1234"/>
    </row>
    <row r="7" spans="1:7" ht="15" customHeight="1" x14ac:dyDescent="0.25">
      <c r="A7" s="1116"/>
      <c r="B7" s="1382">
        <v>3</v>
      </c>
      <c r="C7" s="1410" t="s">
        <v>2050</v>
      </c>
      <c r="D7" s="2282" t="s">
        <v>1851</v>
      </c>
      <c r="E7" s="2006" t="s">
        <v>1850</v>
      </c>
      <c r="F7" s="1307"/>
      <c r="G7" s="1234"/>
    </row>
    <row r="8" spans="1:7" ht="15" customHeight="1" x14ac:dyDescent="0.25">
      <c r="A8" s="1116"/>
      <c r="B8" s="1383"/>
      <c r="C8" s="1409" t="s">
        <v>1520</v>
      </c>
      <c r="D8" s="1977"/>
      <c r="E8" s="2002"/>
      <c r="F8" s="1307"/>
      <c r="G8" s="1234"/>
    </row>
    <row r="9" spans="1:7" ht="15" customHeight="1" x14ac:dyDescent="0.25">
      <c r="A9" s="1116"/>
      <c r="B9" s="1383"/>
      <c r="C9" s="1390" t="s">
        <v>1521</v>
      </c>
      <c r="D9" s="1977"/>
      <c r="E9" s="2002"/>
      <c r="F9" s="1307"/>
      <c r="G9" s="1234"/>
    </row>
    <row r="10" spans="1:7" ht="15" customHeight="1" x14ac:dyDescent="0.25">
      <c r="A10" s="1116"/>
      <c r="B10" s="1383"/>
      <c r="C10" s="1390" t="s">
        <v>1522</v>
      </c>
      <c r="D10" s="1977"/>
      <c r="E10" s="2002"/>
      <c r="F10" s="1307"/>
      <c r="G10" s="1234"/>
    </row>
    <row r="11" spans="1:7" ht="15" customHeight="1" x14ac:dyDescent="0.25">
      <c r="A11" s="1116"/>
      <c r="B11" s="1383"/>
      <c r="C11" s="1390" t="s">
        <v>1523</v>
      </c>
      <c r="D11" s="1977"/>
      <c r="E11" s="2002"/>
      <c r="F11" s="1307"/>
      <c r="G11" s="1234"/>
    </row>
    <row r="12" spans="1:7" ht="15" customHeight="1" x14ac:dyDescent="0.25">
      <c r="A12" s="1116"/>
      <c r="B12" s="1383"/>
      <c r="C12" s="1390" t="s">
        <v>1524</v>
      </c>
      <c r="D12" s="1977"/>
      <c r="E12" s="2002"/>
      <c r="F12" s="1307"/>
      <c r="G12" s="1234"/>
    </row>
    <row r="13" spans="1:7" ht="15" customHeight="1" x14ac:dyDescent="0.25">
      <c r="A13" s="1116"/>
      <c r="B13" s="1383"/>
      <c r="C13" s="1390" t="s">
        <v>1856</v>
      </c>
      <c r="D13" s="1977"/>
      <c r="E13" s="2002"/>
      <c r="F13" s="1307"/>
      <c r="G13" s="1234"/>
    </row>
    <row r="14" spans="1:7" ht="15" customHeight="1" x14ac:dyDescent="0.25">
      <c r="A14" s="1733"/>
      <c r="B14" s="1383"/>
      <c r="C14" s="1390" t="s">
        <v>1852</v>
      </c>
      <c r="D14" s="1977"/>
      <c r="E14" s="2002"/>
      <c r="F14" s="1307"/>
      <c r="G14" s="1234"/>
    </row>
    <row r="15" spans="1:7" ht="15" customHeight="1" x14ac:dyDescent="0.25">
      <c r="A15" s="1733"/>
      <c r="B15" s="1383"/>
      <c r="C15" s="1390" t="s">
        <v>1905</v>
      </c>
      <c r="D15" s="1977"/>
      <c r="E15" s="2002"/>
      <c r="F15" s="1307"/>
      <c r="G15" s="1234"/>
    </row>
    <row r="16" spans="1:7" ht="15" customHeight="1" x14ac:dyDescent="0.25">
      <c r="A16" s="1116"/>
      <c r="B16" s="1384"/>
      <c r="C16" s="1390" t="s">
        <v>1556</v>
      </c>
      <c r="D16" s="1977"/>
      <c r="E16" s="2002"/>
      <c r="F16" s="1307"/>
      <c r="G16" s="1234"/>
    </row>
    <row r="17" spans="1:7" ht="60" customHeight="1" x14ac:dyDescent="0.25">
      <c r="A17" s="1116"/>
      <c r="B17" s="1384"/>
      <c r="C17" s="2005"/>
      <c r="D17" s="1111"/>
      <c r="E17" s="1111"/>
      <c r="F17" s="1388"/>
      <c r="G17" s="1234"/>
    </row>
    <row r="18" spans="1:7" ht="15" customHeight="1" x14ac:dyDescent="0.25">
      <c r="A18" s="1116"/>
      <c r="B18" s="1385">
        <v>4</v>
      </c>
      <c r="C18" s="1391" t="s">
        <v>2051</v>
      </c>
      <c r="D18" s="1392"/>
      <c r="E18" s="1406"/>
      <c r="F18" s="1388"/>
      <c r="G18" s="1234"/>
    </row>
    <row r="19" spans="1:7" s="1075" customFormat="1" ht="75" customHeight="1" x14ac:dyDescent="0.25">
      <c r="A19" s="2740" t="s">
        <v>2122</v>
      </c>
      <c r="B19" s="2736"/>
      <c r="C19" s="2736"/>
      <c r="D19" s="2736"/>
      <c r="E19" s="2736"/>
      <c r="F19" s="2736"/>
      <c r="G19" s="1386"/>
    </row>
    <row r="20" spans="1:7" ht="60" customHeight="1" x14ac:dyDescent="0.25">
      <c r="A20" s="1116"/>
      <c r="B20" s="2000">
        <v>5</v>
      </c>
      <c r="C20" s="1408" t="s">
        <v>2104</v>
      </c>
      <c r="D20" s="2017" t="s">
        <v>2105</v>
      </c>
      <c r="E20" s="1388"/>
      <c r="F20" s="1388"/>
      <c r="G20" s="1234"/>
    </row>
    <row r="21" spans="1:7" ht="15" customHeight="1" x14ac:dyDescent="0.25">
      <c r="A21" s="1116"/>
      <c r="B21" s="1383"/>
      <c r="C21" s="1407" t="s">
        <v>1857</v>
      </c>
      <c r="D21" s="2015"/>
      <c r="E21" s="1388"/>
      <c r="F21" s="1388"/>
      <c r="G21" s="1234"/>
    </row>
    <row r="22" spans="1:7" ht="15" customHeight="1" x14ac:dyDescent="0.25">
      <c r="A22" s="1116"/>
      <c r="B22" s="1383"/>
      <c r="C22" s="1393" t="s">
        <v>1858</v>
      </c>
      <c r="D22" s="2015"/>
      <c r="E22" s="1388"/>
      <c r="F22" s="1388"/>
      <c r="G22" s="1234"/>
    </row>
    <row r="23" spans="1:7" ht="15" customHeight="1" x14ac:dyDescent="0.25">
      <c r="A23" s="1116"/>
      <c r="B23" s="1383"/>
      <c r="C23" s="1393" t="s">
        <v>1866</v>
      </c>
      <c r="D23" s="2015"/>
      <c r="E23" s="1388"/>
      <c r="F23" s="1388"/>
      <c r="G23" s="1234"/>
    </row>
    <row r="24" spans="1:7" ht="60" customHeight="1" x14ac:dyDescent="0.25">
      <c r="A24" s="1116"/>
      <c r="B24" s="1383"/>
      <c r="C24" s="2009"/>
      <c r="D24" s="1111"/>
      <c r="E24" s="1388"/>
      <c r="F24" s="1388"/>
      <c r="G24" s="1234"/>
    </row>
    <row r="25" spans="1:7" ht="15" customHeight="1" x14ac:dyDescent="0.25">
      <c r="A25" s="1116"/>
      <c r="B25" s="1383"/>
      <c r="C25" s="1393" t="s">
        <v>1867</v>
      </c>
      <c r="D25" s="2015"/>
      <c r="E25" s="1388"/>
      <c r="F25" s="1388"/>
      <c r="G25" s="1234"/>
    </row>
    <row r="26" spans="1:7" ht="15" customHeight="1" x14ac:dyDescent="0.25">
      <c r="A26" s="1116"/>
      <c r="B26" s="1383"/>
      <c r="C26" s="1393" t="s">
        <v>1859</v>
      </c>
      <c r="D26" s="2015"/>
      <c r="E26" s="1388"/>
      <c r="F26" s="1388"/>
      <c r="G26" s="1234"/>
    </row>
    <row r="27" spans="1:7" ht="15" customHeight="1" x14ac:dyDescent="0.25">
      <c r="A27" s="1116"/>
      <c r="B27" s="1383"/>
      <c r="C27" s="1393" t="s">
        <v>1860</v>
      </c>
      <c r="D27" s="2015"/>
      <c r="E27" s="1388"/>
      <c r="F27" s="1388"/>
      <c r="G27" s="1234"/>
    </row>
    <row r="28" spans="1:7" ht="15" customHeight="1" x14ac:dyDescent="0.25">
      <c r="A28" s="1116"/>
      <c r="B28" s="1383"/>
      <c r="C28" s="1393" t="s">
        <v>1861</v>
      </c>
      <c r="D28" s="2015"/>
      <c r="E28" s="1388"/>
      <c r="F28" s="1388"/>
      <c r="G28" s="1234"/>
    </row>
    <row r="29" spans="1:7" ht="15" customHeight="1" x14ac:dyDescent="0.25">
      <c r="A29" s="1116"/>
      <c r="B29" s="1383"/>
      <c r="C29" s="1393" t="s">
        <v>1862</v>
      </c>
      <c r="D29" s="2015"/>
      <c r="E29" s="1388"/>
      <c r="F29" s="1388"/>
      <c r="G29" s="1234"/>
    </row>
    <row r="30" spans="1:7" ht="15" customHeight="1" x14ac:dyDescent="0.25">
      <c r="A30" s="1116"/>
      <c r="B30" s="1383"/>
      <c r="C30" s="1393" t="s">
        <v>1910</v>
      </c>
      <c r="D30" s="2015"/>
      <c r="E30" s="1388"/>
      <c r="F30" s="1388"/>
      <c r="G30" s="1234"/>
    </row>
    <row r="31" spans="1:7" ht="15" customHeight="1" x14ac:dyDescent="0.25">
      <c r="A31" s="1116"/>
      <c r="B31" s="1383"/>
      <c r="C31" s="1393" t="s">
        <v>1906</v>
      </c>
      <c r="D31" s="2015"/>
      <c r="E31" s="1388"/>
      <c r="F31" s="1388"/>
      <c r="G31" s="1234"/>
    </row>
    <row r="32" spans="1:7" ht="15" customHeight="1" x14ac:dyDescent="0.25">
      <c r="A32" s="1116"/>
      <c r="B32" s="1383"/>
      <c r="C32" s="1393" t="s">
        <v>1863</v>
      </c>
      <c r="D32" s="2015"/>
      <c r="E32" s="1388"/>
      <c r="F32" s="1388"/>
      <c r="G32" s="1234"/>
    </row>
    <row r="33" spans="1:7" ht="15" customHeight="1" x14ac:dyDescent="0.25">
      <c r="A33" s="1116"/>
      <c r="B33" s="1383"/>
      <c r="C33" s="1393" t="s">
        <v>1864</v>
      </c>
      <c r="D33" s="2015"/>
      <c r="E33" s="1388"/>
      <c r="F33" s="1388"/>
      <c r="G33" s="1234"/>
    </row>
    <row r="34" spans="1:7" ht="15" customHeight="1" x14ac:dyDescent="0.25">
      <c r="A34" s="1733"/>
      <c r="B34" s="1383"/>
      <c r="C34" s="1393" t="s">
        <v>1865</v>
      </c>
      <c r="D34" s="2015"/>
      <c r="E34" s="1388"/>
      <c r="F34" s="1388"/>
      <c r="G34" s="1234"/>
    </row>
    <row r="35" spans="1:7" ht="15" customHeight="1" x14ac:dyDescent="0.25">
      <c r="A35" s="1733"/>
      <c r="B35" s="1383"/>
      <c r="C35" s="1393" t="s">
        <v>1907</v>
      </c>
      <c r="D35" s="2015"/>
      <c r="E35" s="1388"/>
      <c r="F35" s="1388"/>
      <c r="G35" s="1234"/>
    </row>
    <row r="36" spans="1:7" ht="15" customHeight="1" x14ac:dyDescent="0.25">
      <c r="A36" s="1116"/>
      <c r="B36" s="1383"/>
      <c r="C36" s="1393" t="s">
        <v>1882</v>
      </c>
      <c r="D36" s="2015"/>
      <c r="E36" s="1388"/>
      <c r="F36" s="1388"/>
      <c r="G36" s="1234"/>
    </row>
    <row r="37" spans="1:7" ht="15" customHeight="1" x14ac:dyDescent="0.25">
      <c r="A37" s="1733"/>
      <c r="B37" s="1383"/>
      <c r="C37" s="2031" t="s">
        <v>1875</v>
      </c>
      <c r="D37" s="2032"/>
      <c r="E37" s="1388"/>
      <c r="F37" s="1388"/>
      <c r="G37" s="1234"/>
    </row>
    <row r="38" spans="1:7" ht="60" customHeight="1" x14ac:dyDescent="0.25">
      <c r="A38" s="1116"/>
      <c r="B38" s="1383"/>
      <c r="C38" s="2009"/>
      <c r="D38" s="2008"/>
      <c r="E38" s="1388"/>
      <c r="F38" s="1388"/>
      <c r="G38" s="1234"/>
    </row>
    <row r="39" spans="1:7" ht="15" customHeight="1" x14ac:dyDescent="0.25">
      <c r="A39" s="1733"/>
      <c r="B39" s="1383"/>
      <c r="C39" s="2014" t="s">
        <v>1868</v>
      </c>
      <c r="D39" s="2016">
        <f>SUM(D21:D23,D25:D37)</f>
        <v>0</v>
      </c>
      <c r="E39" s="1388"/>
      <c r="F39" s="1388"/>
      <c r="G39" s="1234"/>
    </row>
    <row r="40" spans="1:7" ht="15" customHeight="1" x14ac:dyDescent="0.25">
      <c r="A40" s="1733"/>
      <c r="B40" s="1387"/>
      <c r="C40" s="2290" t="s">
        <v>1869</v>
      </c>
      <c r="D40" s="2018" t="str">
        <f>IF(D39=1, "Pass", "Fail")</f>
        <v>Fail</v>
      </c>
      <c r="E40" s="1388"/>
      <c r="F40" s="1388"/>
      <c r="G40" s="1234"/>
    </row>
    <row r="41" spans="1:7" ht="30" customHeight="1" x14ac:dyDescent="0.25">
      <c r="A41" s="1116"/>
      <c r="B41" s="1383"/>
      <c r="C41" s="1394"/>
      <c r="D41" s="2001"/>
      <c r="E41" s="1388"/>
      <c r="F41" s="1388"/>
      <c r="G41" s="1418"/>
    </row>
    <row r="42" spans="1:7" ht="45" customHeight="1" x14ac:dyDescent="0.25">
      <c r="A42" s="1116"/>
      <c r="B42" s="2027">
        <v>6</v>
      </c>
      <c r="C42" s="2021" t="s">
        <v>2103</v>
      </c>
      <c r="D42" s="2017" t="s">
        <v>2052</v>
      </c>
      <c r="E42" s="1388"/>
      <c r="F42" s="1388"/>
      <c r="G42" s="1234"/>
    </row>
    <row r="43" spans="1:7" ht="15" customHeight="1" x14ac:dyDescent="0.25">
      <c r="A43" s="1116"/>
      <c r="B43" s="1383"/>
      <c r="C43" s="1407" t="s">
        <v>1870</v>
      </c>
      <c r="D43" s="2022"/>
      <c r="E43" s="1388"/>
      <c r="F43" s="1388"/>
      <c r="G43" s="1234"/>
    </row>
    <row r="44" spans="1:7" ht="15" customHeight="1" x14ac:dyDescent="0.25">
      <c r="A44" s="1733"/>
      <c r="B44" s="1383"/>
      <c r="C44" s="1407" t="s">
        <v>1908</v>
      </c>
      <c r="D44" s="2023"/>
      <c r="E44" s="1388"/>
      <c r="F44" s="1388"/>
      <c r="G44" s="1234"/>
    </row>
    <row r="45" spans="1:7" ht="15" customHeight="1" x14ac:dyDescent="0.25">
      <c r="A45" s="1733"/>
      <c r="B45" s="1383"/>
      <c r="C45" s="1407" t="s">
        <v>1871</v>
      </c>
      <c r="D45" s="2023"/>
      <c r="E45" s="1388"/>
      <c r="F45" s="1388"/>
      <c r="G45" s="1234"/>
    </row>
    <row r="46" spans="1:7" ht="15" customHeight="1" x14ac:dyDescent="0.25">
      <c r="A46" s="1733"/>
      <c r="B46" s="1383"/>
      <c r="C46" s="1407" t="s">
        <v>1872</v>
      </c>
      <c r="D46" s="2023"/>
      <c r="E46" s="1388"/>
      <c r="F46" s="1388"/>
      <c r="G46" s="1234"/>
    </row>
    <row r="47" spans="1:7" ht="15" customHeight="1" x14ac:dyDescent="0.25">
      <c r="A47" s="1733"/>
      <c r="B47" s="1383"/>
      <c r="C47" s="1407" t="s">
        <v>1873</v>
      </c>
      <c r="D47" s="2023"/>
      <c r="E47" s="1388"/>
      <c r="F47" s="1388"/>
      <c r="G47" s="1234"/>
    </row>
    <row r="48" spans="1:7" ht="15" customHeight="1" x14ac:dyDescent="0.25">
      <c r="A48" s="1733"/>
      <c r="B48" s="1383"/>
      <c r="C48" s="1407" t="s">
        <v>2068</v>
      </c>
      <c r="D48" s="2023"/>
      <c r="E48" s="1388"/>
      <c r="F48" s="1388"/>
      <c r="G48" s="1234"/>
    </row>
    <row r="49" spans="1:7" ht="15" customHeight="1" x14ac:dyDescent="0.25">
      <c r="A49" s="1733"/>
      <c r="B49" s="1383"/>
      <c r="C49" s="1407" t="s">
        <v>1537</v>
      </c>
      <c r="D49" s="2023"/>
      <c r="E49" s="1388"/>
      <c r="F49" s="1388"/>
      <c r="G49" s="1234"/>
    </row>
    <row r="50" spans="1:7" ht="15" customHeight="1" x14ac:dyDescent="0.25">
      <c r="A50" s="1733"/>
      <c r="B50" s="1383"/>
      <c r="C50" s="1407" t="s">
        <v>1538</v>
      </c>
      <c r="D50" s="2023"/>
      <c r="E50" s="1388"/>
      <c r="F50" s="1388"/>
      <c r="G50" s="1234"/>
    </row>
    <row r="51" spans="1:7" ht="15" customHeight="1" x14ac:dyDescent="0.25">
      <c r="A51" s="1116"/>
      <c r="B51" s="1383"/>
      <c r="C51" s="1393" t="s">
        <v>1539</v>
      </c>
      <c r="D51" s="2023"/>
      <c r="E51" s="1388"/>
      <c r="F51" s="1388"/>
      <c r="G51" s="1234"/>
    </row>
    <row r="52" spans="1:7" ht="15" customHeight="1" x14ac:dyDescent="0.25">
      <c r="A52" s="1116"/>
      <c r="B52" s="1383"/>
      <c r="C52" s="1393" t="s">
        <v>1875</v>
      </c>
      <c r="D52" s="2023"/>
      <c r="E52" s="1388"/>
      <c r="F52" s="1388"/>
      <c r="G52" s="1234"/>
    </row>
    <row r="53" spans="1:7" ht="60" customHeight="1" x14ac:dyDescent="0.25">
      <c r="A53" s="1116"/>
      <c r="B53" s="1387"/>
      <c r="C53" s="2024"/>
      <c r="D53" s="1406"/>
      <c r="E53" s="1388"/>
      <c r="F53" s="1388"/>
      <c r="G53" s="1234"/>
    </row>
    <row r="54" spans="1:7" ht="30" customHeight="1" x14ac:dyDescent="0.25">
      <c r="A54" s="1116"/>
      <c r="B54" s="1383"/>
      <c r="C54" s="1394"/>
      <c r="D54" s="2001"/>
      <c r="E54" s="2001"/>
      <c r="F54" s="2001"/>
      <c r="G54" s="1418"/>
    </row>
    <row r="55" spans="1:7" ht="75" customHeight="1" x14ac:dyDescent="0.25">
      <c r="A55" s="1116"/>
      <c r="B55" s="2027">
        <v>7</v>
      </c>
      <c r="C55" s="2741" t="s">
        <v>2108</v>
      </c>
      <c r="D55" s="2040" t="s">
        <v>1904</v>
      </c>
      <c r="E55" s="2041" t="s">
        <v>2043</v>
      </c>
      <c r="F55" s="2042" t="s">
        <v>2044</v>
      </c>
      <c r="G55" s="1234"/>
    </row>
    <row r="56" spans="1:7" ht="15" customHeight="1" x14ac:dyDescent="0.25">
      <c r="A56" s="1116"/>
      <c r="B56" s="1387"/>
      <c r="C56" s="2742"/>
      <c r="D56" s="2025"/>
      <c r="E56" s="1411"/>
      <c r="F56" s="1412"/>
      <c r="G56" s="1234"/>
    </row>
    <row r="57" spans="1:7" ht="30" customHeight="1" x14ac:dyDescent="0.25">
      <c r="A57" s="1116"/>
      <c r="B57" s="1383"/>
      <c r="C57" s="1394"/>
      <c r="D57" s="2001"/>
      <c r="E57" s="2001"/>
      <c r="F57" s="2001"/>
      <c r="G57" s="1418"/>
    </row>
    <row r="58" spans="1:7" ht="15" customHeight="1" x14ac:dyDescent="0.25">
      <c r="A58" s="1116"/>
      <c r="B58" s="1416">
        <v>8</v>
      </c>
      <c r="C58" s="1043" t="s">
        <v>1876</v>
      </c>
      <c r="D58" s="2738"/>
      <c r="E58" s="2738"/>
      <c r="F58" s="2738"/>
      <c r="G58" s="1234"/>
    </row>
    <row r="59" spans="1:7" ht="15" customHeight="1" x14ac:dyDescent="0.25">
      <c r="A59" s="1116"/>
      <c r="B59" s="1395">
        <v>9</v>
      </c>
      <c r="C59" s="1396" t="s">
        <v>1877</v>
      </c>
      <c r="D59" s="2674"/>
      <c r="E59" s="2674"/>
      <c r="F59" s="2674"/>
      <c r="G59" s="1234"/>
    </row>
    <row r="60" spans="1:7" ht="60" customHeight="1" x14ac:dyDescent="0.25">
      <c r="A60" s="1116"/>
      <c r="B60" s="1395"/>
      <c r="C60" s="2009"/>
      <c r="D60" s="1111"/>
      <c r="E60" s="1111"/>
      <c r="F60" s="1111"/>
      <c r="G60" s="1234"/>
    </row>
    <row r="61" spans="1:7" ht="15" customHeight="1" x14ac:dyDescent="0.25">
      <c r="A61" s="1116"/>
      <c r="B61" s="1395">
        <v>10</v>
      </c>
      <c r="C61" s="1389" t="s">
        <v>1877</v>
      </c>
      <c r="D61" s="2674"/>
      <c r="E61" s="2674"/>
      <c r="F61" s="2674"/>
      <c r="G61" s="1234"/>
    </row>
    <row r="62" spans="1:7" ht="15" customHeight="1" x14ac:dyDescent="0.25">
      <c r="A62" s="1116"/>
      <c r="B62" s="1395">
        <v>11</v>
      </c>
      <c r="C62" s="1044" t="s">
        <v>1878</v>
      </c>
      <c r="D62" s="2674"/>
      <c r="E62" s="2674"/>
      <c r="F62" s="2674"/>
      <c r="G62" s="1234"/>
    </row>
    <row r="63" spans="1:7" ht="15" customHeight="1" x14ac:dyDescent="0.25">
      <c r="A63" s="1116"/>
      <c r="B63" s="1385">
        <v>12</v>
      </c>
      <c r="C63" s="1045" t="s">
        <v>1879</v>
      </c>
      <c r="D63" s="2677"/>
      <c r="E63" s="2677"/>
      <c r="F63" s="2677"/>
      <c r="G63" s="1234"/>
    </row>
    <row r="64" spans="1:7" ht="30" customHeight="1" x14ac:dyDescent="0.25">
      <c r="A64" s="1116"/>
      <c r="B64" s="1383"/>
      <c r="C64" s="1394"/>
      <c r="D64" s="2001"/>
      <c r="E64" s="1388"/>
      <c r="F64" s="1388"/>
      <c r="G64" s="1418"/>
    </row>
    <row r="65" spans="1:7" ht="30" customHeight="1" x14ac:dyDescent="0.25">
      <c r="A65" s="1116"/>
      <c r="B65" s="1416">
        <v>13</v>
      </c>
      <c r="C65" s="1419" t="s">
        <v>2053</v>
      </c>
      <c r="D65" s="2028"/>
      <c r="E65" s="2030"/>
      <c r="F65" s="1388"/>
      <c r="G65" s="1234"/>
    </row>
    <row r="66" spans="1:7" ht="15" customHeight="1" x14ac:dyDescent="0.25">
      <c r="A66" s="1116"/>
      <c r="B66" s="1395">
        <v>14</v>
      </c>
      <c r="C66" s="1044" t="s">
        <v>2054</v>
      </c>
      <c r="D66" s="2250"/>
      <c r="E66" s="2008"/>
      <c r="F66" s="1388"/>
      <c r="G66" s="1234"/>
    </row>
    <row r="67" spans="1:7" ht="15" customHeight="1" x14ac:dyDescent="0.25">
      <c r="A67" s="1116"/>
      <c r="B67" s="1395">
        <v>15</v>
      </c>
      <c r="C67" s="1044" t="s">
        <v>2045</v>
      </c>
      <c r="D67" s="2674"/>
      <c r="E67" s="2674"/>
      <c r="F67" s="1388"/>
      <c r="G67" s="1234"/>
    </row>
    <row r="68" spans="1:7" ht="30" customHeight="1" x14ac:dyDescent="0.25">
      <c r="A68" s="1116"/>
      <c r="B68" s="1382">
        <v>16</v>
      </c>
      <c r="C68" s="1269" t="s">
        <v>2055</v>
      </c>
      <c r="D68" s="2029"/>
      <c r="E68" s="1111"/>
      <c r="F68" s="1388"/>
      <c r="G68" s="1234"/>
    </row>
    <row r="69" spans="1:7" ht="60" customHeight="1" x14ac:dyDescent="0.25">
      <c r="A69" s="1116"/>
      <c r="B69" s="1384"/>
      <c r="C69" s="2005"/>
      <c r="D69" s="1111"/>
      <c r="E69" s="1111"/>
      <c r="F69" s="1388"/>
      <c r="G69" s="1234"/>
    </row>
    <row r="70" spans="1:7" ht="15" customHeight="1" x14ac:dyDescent="0.25">
      <c r="A70" s="1116"/>
      <c r="B70" s="1385">
        <v>17</v>
      </c>
      <c r="C70" s="1045" t="s">
        <v>1526</v>
      </c>
      <c r="D70" s="2677"/>
      <c r="E70" s="2677"/>
      <c r="F70" s="1388"/>
      <c r="G70" s="1234"/>
    </row>
    <row r="71" spans="1:7" ht="30" customHeight="1" x14ac:dyDescent="0.25">
      <c r="A71" s="1116"/>
      <c r="B71" s="1383"/>
      <c r="C71" s="1394"/>
      <c r="D71" s="2001"/>
      <c r="E71" s="1388"/>
      <c r="F71" s="1388"/>
      <c r="G71" s="1418"/>
    </row>
    <row r="72" spans="1:7" ht="60" customHeight="1" x14ac:dyDescent="0.25">
      <c r="A72" s="1116"/>
      <c r="B72" s="2000">
        <v>18</v>
      </c>
      <c r="C72" s="1408" t="s">
        <v>2106</v>
      </c>
      <c r="D72" s="2017" t="s">
        <v>2105</v>
      </c>
      <c r="E72" s="1388"/>
      <c r="F72" s="1388"/>
      <c r="G72" s="1234"/>
    </row>
    <row r="73" spans="1:7" ht="15" customHeight="1" x14ac:dyDescent="0.25">
      <c r="A73" s="1116"/>
      <c r="B73" s="1383"/>
      <c r="C73" s="1407" t="s">
        <v>1880</v>
      </c>
      <c r="D73" s="2015"/>
      <c r="E73" s="1388"/>
      <c r="F73" s="1388"/>
      <c r="G73" s="1234"/>
    </row>
    <row r="74" spans="1:7" ht="15" customHeight="1" x14ac:dyDescent="0.25">
      <c r="A74" s="1733"/>
      <c r="B74" s="1383"/>
      <c r="C74" s="1407" t="s">
        <v>1857</v>
      </c>
      <c r="D74" s="2015"/>
      <c r="E74" s="1388"/>
      <c r="F74" s="1388"/>
      <c r="G74" s="1234"/>
    </row>
    <row r="75" spans="1:7" ht="15" customHeight="1" x14ac:dyDescent="0.25">
      <c r="A75" s="1116"/>
      <c r="B75" s="1383"/>
      <c r="C75" s="1393" t="s">
        <v>1909</v>
      </c>
      <c r="D75" s="2015"/>
      <c r="E75" s="1388"/>
      <c r="F75" s="1388"/>
      <c r="G75" s="1234"/>
    </row>
    <row r="76" spans="1:7" ht="15" customHeight="1" x14ac:dyDescent="0.25">
      <c r="A76" s="1116"/>
      <c r="B76" s="1383"/>
      <c r="C76" s="1393" t="s">
        <v>1881</v>
      </c>
      <c r="D76" s="2015"/>
      <c r="E76" s="1388"/>
      <c r="F76" s="1388"/>
      <c r="G76" s="1234"/>
    </row>
    <row r="77" spans="1:7" ht="60" customHeight="1" x14ac:dyDescent="0.25">
      <c r="A77" s="1116"/>
      <c r="B77" s="1383"/>
      <c r="C77" s="2009"/>
      <c r="D77" s="1111"/>
      <c r="E77" s="1388"/>
      <c r="F77" s="1388"/>
      <c r="G77" s="1234"/>
    </row>
    <row r="78" spans="1:7" ht="15" customHeight="1" x14ac:dyDescent="0.25">
      <c r="A78" s="1116"/>
      <c r="B78" s="1383"/>
      <c r="C78" s="1393" t="s">
        <v>1867</v>
      </c>
      <c r="D78" s="2015"/>
      <c r="E78" s="1388"/>
      <c r="F78" s="1388"/>
      <c r="G78" s="1234"/>
    </row>
    <row r="79" spans="1:7" ht="15" customHeight="1" x14ac:dyDescent="0.25">
      <c r="A79" s="1116"/>
      <c r="B79" s="1383"/>
      <c r="C79" s="1393" t="s">
        <v>1859</v>
      </c>
      <c r="D79" s="2015"/>
      <c r="E79" s="1388"/>
      <c r="F79" s="1388"/>
      <c r="G79" s="1234"/>
    </row>
    <row r="80" spans="1:7" ht="15" customHeight="1" x14ac:dyDescent="0.25">
      <c r="A80" s="1116"/>
      <c r="B80" s="1383"/>
      <c r="C80" s="1393" t="s">
        <v>1860</v>
      </c>
      <c r="D80" s="2015"/>
      <c r="E80" s="1388"/>
      <c r="F80" s="1388"/>
      <c r="G80" s="1234"/>
    </row>
    <row r="81" spans="1:7" ht="15" customHeight="1" x14ac:dyDescent="0.25">
      <c r="A81" s="1116"/>
      <c r="B81" s="1383"/>
      <c r="C81" s="1393" t="s">
        <v>1861</v>
      </c>
      <c r="D81" s="2015"/>
      <c r="E81" s="1388"/>
      <c r="F81" s="1388"/>
      <c r="G81" s="1234"/>
    </row>
    <row r="82" spans="1:7" ht="15" customHeight="1" x14ac:dyDescent="0.25">
      <c r="A82" s="1116"/>
      <c r="B82" s="1383"/>
      <c r="C82" s="1393" t="s">
        <v>1862</v>
      </c>
      <c r="D82" s="2015"/>
      <c r="E82" s="1388"/>
      <c r="F82" s="1388"/>
      <c r="G82" s="1234"/>
    </row>
    <row r="83" spans="1:7" ht="15" customHeight="1" x14ac:dyDescent="0.25">
      <c r="A83" s="1116"/>
      <c r="B83" s="1383"/>
      <c r="C83" s="1393" t="s">
        <v>1910</v>
      </c>
      <c r="D83" s="2015"/>
      <c r="E83" s="1388"/>
      <c r="F83" s="1388"/>
      <c r="G83" s="1234"/>
    </row>
    <row r="84" spans="1:7" ht="15" customHeight="1" x14ac:dyDescent="0.25">
      <c r="A84" s="1733"/>
      <c r="B84" s="1383"/>
      <c r="C84" s="1393" t="s">
        <v>1911</v>
      </c>
      <c r="D84" s="2015"/>
      <c r="E84" s="1388"/>
      <c r="F84" s="1388"/>
      <c r="G84" s="1234"/>
    </row>
    <row r="85" spans="1:7" ht="15" customHeight="1" x14ac:dyDescent="0.25">
      <c r="A85" s="1116"/>
      <c r="B85" s="1383"/>
      <c r="C85" s="1393" t="s">
        <v>1863</v>
      </c>
      <c r="D85" s="2015"/>
      <c r="E85" s="1388"/>
      <c r="F85" s="1388"/>
      <c r="G85" s="1234"/>
    </row>
    <row r="86" spans="1:7" ht="15" customHeight="1" x14ac:dyDescent="0.25">
      <c r="A86" s="1116"/>
      <c r="B86" s="1383"/>
      <c r="C86" s="1393" t="s">
        <v>1864</v>
      </c>
      <c r="D86" s="2015"/>
      <c r="E86" s="1388"/>
      <c r="F86" s="1388"/>
      <c r="G86" s="1234"/>
    </row>
    <row r="87" spans="1:7" ht="15" customHeight="1" x14ac:dyDescent="0.25">
      <c r="A87" s="1116"/>
      <c r="B87" s="1383"/>
      <c r="C87" s="1393" t="s">
        <v>1865</v>
      </c>
      <c r="D87" s="2015"/>
      <c r="E87" s="1388"/>
      <c r="F87" s="1388"/>
      <c r="G87" s="1234"/>
    </row>
    <row r="88" spans="1:7" ht="15" customHeight="1" x14ac:dyDescent="0.25">
      <c r="A88" s="1733"/>
      <c r="B88" s="1383"/>
      <c r="C88" s="1393" t="s">
        <v>1907</v>
      </c>
      <c r="D88" s="2015"/>
      <c r="E88" s="1388"/>
      <c r="F88" s="1388"/>
      <c r="G88" s="1234"/>
    </row>
    <row r="89" spans="1:7" ht="15" customHeight="1" x14ac:dyDescent="0.25">
      <c r="A89" s="1733"/>
      <c r="B89" s="1383"/>
      <c r="C89" s="1393" t="s">
        <v>1882</v>
      </c>
      <c r="D89" s="2015"/>
      <c r="E89" s="1388"/>
      <c r="F89" s="1388"/>
      <c r="G89" s="1234"/>
    </row>
    <row r="90" spans="1:7" ht="15" customHeight="1" x14ac:dyDescent="0.25">
      <c r="A90" s="1116"/>
      <c r="B90" s="1383"/>
      <c r="C90" s="1393" t="s">
        <v>1912</v>
      </c>
      <c r="D90" s="2015"/>
      <c r="E90" s="1388"/>
      <c r="F90" s="1388"/>
      <c r="G90" s="1234"/>
    </row>
    <row r="91" spans="1:7" ht="60" customHeight="1" x14ac:dyDescent="0.25">
      <c r="A91" s="1116"/>
      <c r="B91" s="1383"/>
      <c r="C91" s="2009"/>
      <c r="D91" s="2008"/>
      <c r="E91" s="1388"/>
      <c r="F91" s="1388"/>
      <c r="G91" s="1234"/>
    </row>
    <row r="92" spans="1:7" ht="15" customHeight="1" x14ac:dyDescent="0.25">
      <c r="A92" s="1116"/>
      <c r="B92" s="1383"/>
      <c r="C92" s="1393" t="s">
        <v>2067</v>
      </c>
      <c r="D92" s="2015"/>
      <c r="E92" s="1388"/>
      <c r="F92" s="1388"/>
      <c r="G92" s="1234"/>
    </row>
    <row r="93" spans="1:7" ht="15" customHeight="1" x14ac:dyDescent="0.25">
      <c r="A93" s="1733"/>
      <c r="B93" s="1383"/>
      <c r="C93" s="2014" t="s">
        <v>1868</v>
      </c>
      <c r="D93" s="2016">
        <f>SUM(D73:D76,D78:D90,D92)</f>
        <v>0</v>
      </c>
      <c r="E93" s="1388"/>
      <c r="F93" s="1388"/>
      <c r="G93" s="1234"/>
    </row>
    <row r="94" spans="1:7" ht="15" customHeight="1" x14ac:dyDescent="0.25">
      <c r="A94" s="1733"/>
      <c r="B94" s="1387"/>
      <c r="C94" s="2290" t="s">
        <v>1869</v>
      </c>
      <c r="D94" s="2018" t="str">
        <f>IF(D93=1, "Pass", "Fail")</f>
        <v>Fail</v>
      </c>
      <c r="E94" s="1388"/>
      <c r="F94" s="1388"/>
      <c r="G94" s="1234"/>
    </row>
    <row r="95" spans="1:7" ht="30" customHeight="1" x14ac:dyDescent="0.25">
      <c r="A95" s="1116"/>
      <c r="B95" s="1383"/>
      <c r="C95" s="1394"/>
      <c r="D95" s="2001"/>
      <c r="E95" s="1388"/>
      <c r="F95" s="1388"/>
      <c r="G95" s="1418"/>
    </row>
    <row r="96" spans="1:7" ht="30" customHeight="1" x14ac:dyDescent="0.25">
      <c r="A96" s="1116"/>
      <c r="B96" s="2027">
        <v>19</v>
      </c>
      <c r="C96" s="2021" t="s">
        <v>2069</v>
      </c>
      <c r="D96" s="2017" t="s">
        <v>2052</v>
      </c>
      <c r="E96" s="1388"/>
      <c r="F96" s="1388"/>
      <c r="G96" s="1234"/>
    </row>
    <row r="97" spans="1:7" ht="15" customHeight="1" x14ac:dyDescent="0.25">
      <c r="A97" s="1116"/>
      <c r="B97" s="1383"/>
      <c r="C97" s="1407" t="s">
        <v>1870</v>
      </c>
      <c r="D97" s="2022"/>
      <c r="E97" s="1388"/>
      <c r="F97" s="1388"/>
      <c r="G97" s="1234"/>
    </row>
    <row r="98" spans="1:7" ht="15" customHeight="1" x14ac:dyDescent="0.25">
      <c r="A98" s="1733"/>
      <c r="B98" s="1383"/>
      <c r="C98" s="1407" t="s">
        <v>1372</v>
      </c>
      <c r="D98" s="2023"/>
      <c r="E98" s="1388"/>
      <c r="F98" s="1388"/>
      <c r="G98" s="1234"/>
    </row>
    <row r="99" spans="1:7" ht="15" customHeight="1" x14ac:dyDescent="0.25">
      <c r="A99" s="1733"/>
      <c r="B99" s="1383"/>
      <c r="C99" s="1407" t="s">
        <v>1871</v>
      </c>
      <c r="D99" s="2023"/>
      <c r="E99" s="1388"/>
      <c r="F99" s="1388"/>
      <c r="G99" s="1234"/>
    </row>
    <row r="100" spans="1:7" ht="15" customHeight="1" x14ac:dyDescent="0.25">
      <c r="A100" s="1733"/>
      <c r="B100" s="1383"/>
      <c r="C100" s="1407" t="s">
        <v>1872</v>
      </c>
      <c r="D100" s="2023"/>
      <c r="E100" s="1388"/>
      <c r="F100" s="1388"/>
      <c r="G100" s="1234"/>
    </row>
    <row r="101" spans="1:7" ht="15" customHeight="1" x14ac:dyDescent="0.25">
      <c r="A101" s="1733"/>
      <c r="B101" s="1383"/>
      <c r="C101" s="1407" t="s">
        <v>1873</v>
      </c>
      <c r="D101" s="2023"/>
      <c r="E101" s="1388"/>
      <c r="F101" s="1388"/>
      <c r="G101" s="1234"/>
    </row>
    <row r="102" spans="1:7" ht="15" customHeight="1" x14ac:dyDescent="0.25">
      <c r="A102" s="1733"/>
      <c r="B102" s="1383"/>
      <c r="C102" s="1407" t="s">
        <v>1874</v>
      </c>
      <c r="D102" s="2023"/>
      <c r="E102" s="1388"/>
      <c r="F102" s="1388"/>
      <c r="G102" s="1234"/>
    </row>
    <row r="103" spans="1:7" ht="15" customHeight="1" x14ac:dyDescent="0.25">
      <c r="A103" s="1733"/>
      <c r="B103" s="1383"/>
      <c r="C103" s="1407" t="s">
        <v>1537</v>
      </c>
      <c r="D103" s="2023"/>
      <c r="E103" s="1388"/>
      <c r="F103" s="1388"/>
      <c r="G103" s="1234"/>
    </row>
    <row r="104" spans="1:7" ht="15" customHeight="1" x14ac:dyDescent="0.25">
      <c r="A104" s="1733"/>
      <c r="B104" s="1383"/>
      <c r="C104" s="1407" t="s">
        <v>1538</v>
      </c>
      <c r="D104" s="2023"/>
      <c r="E104" s="1388"/>
      <c r="F104" s="1388"/>
      <c r="G104" s="1234"/>
    </row>
    <row r="105" spans="1:7" ht="15" customHeight="1" x14ac:dyDescent="0.25">
      <c r="A105" s="1116"/>
      <c r="B105" s="1383"/>
      <c r="C105" s="1393" t="s">
        <v>1539</v>
      </c>
      <c r="D105" s="2023"/>
      <c r="E105" s="1388"/>
      <c r="F105" s="1388"/>
      <c r="G105" s="1234"/>
    </row>
    <row r="106" spans="1:7" ht="15" customHeight="1" x14ac:dyDescent="0.25">
      <c r="A106" s="1116"/>
      <c r="B106" s="1383"/>
      <c r="C106" s="1393" t="s">
        <v>1883</v>
      </c>
      <c r="D106" s="2023"/>
      <c r="E106" s="1388"/>
      <c r="F106" s="1388"/>
      <c r="G106" s="1234"/>
    </row>
    <row r="107" spans="1:7" ht="60" customHeight="1" x14ac:dyDescent="0.25">
      <c r="A107" s="1116"/>
      <c r="B107" s="1387"/>
      <c r="C107" s="2024"/>
      <c r="D107" s="1406"/>
      <c r="E107" s="1388"/>
      <c r="F107" s="1388"/>
      <c r="G107" s="1234"/>
    </row>
    <row r="108" spans="1:7" ht="30" customHeight="1" x14ac:dyDescent="0.25">
      <c r="A108" s="1116"/>
      <c r="B108" s="1383"/>
      <c r="C108" s="1394"/>
      <c r="D108" s="2001"/>
      <c r="E108" s="1388"/>
      <c r="F108" s="1388"/>
      <c r="G108" s="1418"/>
    </row>
    <row r="109" spans="1:7" ht="15" customHeight="1" x14ac:dyDescent="0.25">
      <c r="A109" s="1116"/>
      <c r="B109" s="2033">
        <v>20</v>
      </c>
      <c r="C109" s="2034" t="s">
        <v>2046</v>
      </c>
      <c r="D109" s="2035"/>
      <c r="E109" s="1388"/>
      <c r="F109" s="1388"/>
      <c r="G109" s="1234"/>
    </row>
    <row r="110" spans="1:7" ht="30" customHeight="1" x14ac:dyDescent="0.25">
      <c r="A110" s="1116"/>
      <c r="B110" s="1382">
        <v>21</v>
      </c>
      <c r="C110" s="1269" t="s">
        <v>2047</v>
      </c>
      <c r="D110" s="2252" t="s">
        <v>1851</v>
      </c>
      <c r="E110" s="1388"/>
      <c r="F110" s="1388"/>
      <c r="G110" s="1234"/>
    </row>
    <row r="111" spans="1:7" ht="15" customHeight="1" x14ac:dyDescent="0.25">
      <c r="A111" s="1733"/>
      <c r="B111" s="1383"/>
      <c r="C111" s="2031" t="s">
        <v>1527</v>
      </c>
      <c r="D111" s="2251"/>
      <c r="E111" s="1388"/>
      <c r="F111" s="1388"/>
      <c r="G111" s="1234"/>
    </row>
    <row r="112" spans="1:7" ht="15" customHeight="1" x14ac:dyDescent="0.25">
      <c r="A112" s="1733"/>
      <c r="B112" s="1383"/>
      <c r="C112" s="2031" t="s">
        <v>1528</v>
      </c>
      <c r="D112" s="2251"/>
      <c r="E112" s="1388"/>
      <c r="F112" s="1388"/>
      <c r="G112" s="1234"/>
    </row>
    <row r="113" spans="1:7" ht="15" customHeight="1" x14ac:dyDescent="0.25">
      <c r="A113" s="1733"/>
      <c r="B113" s="1383"/>
      <c r="C113" s="2031" t="s">
        <v>1529</v>
      </c>
      <c r="D113" s="2251"/>
      <c r="E113" s="1388"/>
      <c r="F113" s="1388"/>
      <c r="G113" s="1234"/>
    </row>
    <row r="114" spans="1:7" ht="15" customHeight="1" x14ac:dyDescent="0.25">
      <c r="A114" s="1733"/>
      <c r="B114" s="1383"/>
      <c r="C114" s="2031" t="s">
        <v>1530</v>
      </c>
      <c r="D114" s="2251"/>
      <c r="E114" s="1388"/>
      <c r="F114" s="1388"/>
      <c r="G114" s="1234"/>
    </row>
    <row r="115" spans="1:7" ht="15" customHeight="1" x14ac:dyDescent="0.25">
      <c r="A115" s="1733"/>
      <c r="B115" s="1383"/>
      <c r="C115" s="2031" t="s">
        <v>1531</v>
      </c>
      <c r="D115" s="2251"/>
      <c r="E115" s="1388"/>
      <c r="F115" s="1388"/>
      <c r="G115" s="1234"/>
    </row>
    <row r="116" spans="1:7" ht="15" customHeight="1" x14ac:dyDescent="0.25">
      <c r="A116" s="1733"/>
      <c r="B116" s="1383"/>
      <c r="C116" s="2031" t="s">
        <v>1556</v>
      </c>
      <c r="D116" s="2251"/>
      <c r="E116" s="1388"/>
      <c r="F116" s="1388"/>
      <c r="G116" s="1234"/>
    </row>
    <row r="117" spans="1:7" ht="60" customHeight="1" x14ac:dyDescent="0.25">
      <c r="A117" s="1116"/>
      <c r="B117" s="1387"/>
      <c r="C117" s="2036"/>
      <c r="D117" s="1406"/>
      <c r="E117" s="1388"/>
      <c r="F117" s="1388"/>
      <c r="G117" s="1234"/>
    </row>
    <row r="118" spans="1:7" ht="30" customHeight="1" x14ac:dyDescent="0.25">
      <c r="A118" s="1116"/>
      <c r="B118" s="1383"/>
      <c r="C118" s="1394"/>
      <c r="D118" s="2001"/>
      <c r="E118" s="1388"/>
      <c r="F118" s="1388"/>
      <c r="G118" s="1418"/>
    </row>
    <row r="119" spans="1:7" ht="15" customHeight="1" x14ac:dyDescent="0.25">
      <c r="A119" s="1116"/>
      <c r="B119" s="2033">
        <v>22</v>
      </c>
      <c r="C119" s="2037" t="s">
        <v>2109</v>
      </c>
      <c r="D119" s="2035"/>
      <c r="E119" s="1388"/>
      <c r="F119" s="1388"/>
      <c r="G119" s="1234"/>
    </row>
    <row r="120" spans="1:7" ht="15" customHeight="1" x14ac:dyDescent="0.25">
      <c r="A120" s="1733"/>
      <c r="B120" s="1395">
        <v>23</v>
      </c>
      <c r="C120" s="1389" t="s">
        <v>2123</v>
      </c>
      <c r="D120" s="2029"/>
      <c r="E120" s="1388"/>
      <c r="F120" s="1388"/>
      <c r="G120" s="1234"/>
    </row>
    <row r="121" spans="1:7" ht="30" customHeight="1" x14ac:dyDescent="0.25">
      <c r="A121" s="1116"/>
      <c r="B121" s="1383">
        <v>24</v>
      </c>
      <c r="C121" s="2019" t="s">
        <v>2107</v>
      </c>
      <c r="D121" s="2020" t="s">
        <v>2105</v>
      </c>
      <c r="E121" s="1388"/>
      <c r="F121" s="1388"/>
      <c r="G121" s="1234"/>
    </row>
    <row r="122" spans="1:7" ht="15" customHeight="1" x14ac:dyDescent="0.25">
      <c r="A122" s="1116"/>
      <c r="B122" s="1383"/>
      <c r="C122" s="1407" t="s">
        <v>1913</v>
      </c>
      <c r="D122" s="2015"/>
      <c r="E122" s="1388"/>
      <c r="F122" s="1388"/>
      <c r="G122" s="1234"/>
    </row>
    <row r="123" spans="1:7" ht="15" customHeight="1" x14ac:dyDescent="0.25">
      <c r="A123" s="1733"/>
      <c r="B123" s="1383"/>
      <c r="C123" s="1407" t="s">
        <v>1884</v>
      </c>
      <c r="D123" s="2015"/>
      <c r="E123" s="1388"/>
      <c r="F123" s="1388"/>
      <c r="G123" s="1234"/>
    </row>
    <row r="124" spans="1:7" ht="15" customHeight="1" x14ac:dyDescent="0.25">
      <c r="A124" s="1116"/>
      <c r="B124" s="1383"/>
      <c r="C124" s="1393" t="s">
        <v>1885</v>
      </c>
      <c r="D124" s="2015"/>
      <c r="E124" s="1388"/>
      <c r="F124" s="1388"/>
      <c r="G124" s="1234"/>
    </row>
    <row r="125" spans="1:7" ht="15" customHeight="1" x14ac:dyDescent="0.25">
      <c r="A125" s="1116"/>
      <c r="B125" s="1383"/>
      <c r="C125" s="1393" t="s">
        <v>1886</v>
      </c>
      <c r="D125" s="2015"/>
      <c r="E125" s="1388"/>
      <c r="F125" s="1388"/>
      <c r="G125" s="1234"/>
    </row>
    <row r="126" spans="1:7" ht="15" customHeight="1" x14ac:dyDescent="0.25">
      <c r="A126" s="1116"/>
      <c r="B126" s="1383"/>
      <c r="C126" s="1393" t="s">
        <v>1887</v>
      </c>
      <c r="D126" s="2015"/>
      <c r="E126" s="1388"/>
      <c r="F126" s="1388"/>
      <c r="G126" s="1234"/>
    </row>
    <row r="127" spans="1:7" ht="15" customHeight="1" x14ac:dyDescent="0.25">
      <c r="A127" s="1116"/>
      <c r="B127" s="1383"/>
      <c r="C127" s="1393" t="s">
        <v>1888</v>
      </c>
      <c r="D127" s="2015"/>
      <c r="E127" s="1388"/>
      <c r="F127" s="1388"/>
      <c r="G127" s="1234"/>
    </row>
    <row r="128" spans="1:7" ht="15" customHeight="1" x14ac:dyDescent="0.25">
      <c r="A128" s="1116"/>
      <c r="B128" s="1383"/>
      <c r="C128" s="1393" t="s">
        <v>1889</v>
      </c>
      <c r="D128" s="2015"/>
      <c r="E128" s="1388"/>
      <c r="F128" s="1388"/>
      <c r="G128" s="1234"/>
    </row>
    <row r="129" spans="1:7" ht="15" customHeight="1" x14ac:dyDescent="0.25">
      <c r="A129" s="1116"/>
      <c r="B129" s="1383"/>
      <c r="C129" s="1393" t="s">
        <v>2070</v>
      </c>
      <c r="D129" s="2015"/>
      <c r="E129" s="1388"/>
      <c r="F129" s="1388"/>
      <c r="G129" s="1234"/>
    </row>
    <row r="130" spans="1:7" ht="15" customHeight="1" x14ac:dyDescent="0.25">
      <c r="A130" s="1116"/>
      <c r="B130" s="1383"/>
      <c r="C130" s="1393" t="s">
        <v>1890</v>
      </c>
      <c r="D130" s="2015"/>
      <c r="E130" s="1388"/>
      <c r="F130" s="1388"/>
      <c r="G130" s="1234"/>
    </row>
    <row r="131" spans="1:7" ht="15" customHeight="1" x14ac:dyDescent="0.25">
      <c r="A131" s="1116"/>
      <c r="B131" s="1383"/>
      <c r="C131" s="1393" t="s">
        <v>1891</v>
      </c>
      <c r="D131" s="2015"/>
      <c r="E131" s="1388"/>
      <c r="F131" s="1388"/>
      <c r="G131" s="1234"/>
    </row>
    <row r="132" spans="1:7" ht="15" customHeight="1" x14ac:dyDescent="0.25">
      <c r="A132" s="1116"/>
      <c r="B132" s="1383"/>
      <c r="C132" s="1393" t="s">
        <v>1892</v>
      </c>
      <c r="D132" s="2015"/>
      <c r="E132" s="1388"/>
      <c r="F132" s="1388"/>
      <c r="G132" s="1234"/>
    </row>
    <row r="133" spans="1:7" ht="15" customHeight="1" x14ac:dyDescent="0.25">
      <c r="A133" s="1733"/>
      <c r="B133" s="1383"/>
      <c r="C133" s="1393" t="s">
        <v>1875</v>
      </c>
      <c r="D133" s="2015"/>
      <c r="E133" s="1388"/>
      <c r="F133" s="1388"/>
      <c r="G133" s="1234"/>
    </row>
    <row r="134" spans="1:7" ht="60" customHeight="1" x14ac:dyDescent="0.25">
      <c r="A134" s="1116"/>
      <c r="B134" s="1383"/>
      <c r="C134" s="2009"/>
      <c r="D134" s="2008"/>
      <c r="E134" s="1388"/>
      <c r="F134" s="1388"/>
      <c r="G134" s="1234"/>
    </row>
    <row r="135" spans="1:7" ht="15" customHeight="1" x14ac:dyDescent="0.25">
      <c r="A135" s="1733"/>
      <c r="B135" s="1383"/>
      <c r="C135" s="2014" t="s">
        <v>1868</v>
      </c>
      <c r="D135" s="2016">
        <f>SUM(D122:D133)</f>
        <v>0</v>
      </c>
      <c r="E135" s="1388"/>
      <c r="F135" s="1388"/>
      <c r="G135" s="1234"/>
    </row>
    <row r="136" spans="1:7" ht="15" customHeight="1" x14ac:dyDescent="0.25">
      <c r="A136" s="1733"/>
      <c r="B136" s="1387"/>
      <c r="C136" s="2290" t="s">
        <v>1869</v>
      </c>
      <c r="D136" s="2018" t="str">
        <f>IF(D135=1, "Pass", "Fail")</f>
        <v>Fail</v>
      </c>
      <c r="E136" s="1388"/>
      <c r="F136" s="1388"/>
      <c r="G136" s="1234"/>
    </row>
    <row r="137" spans="1:7" s="1075" customFormat="1" ht="30" customHeight="1" x14ac:dyDescent="0.25">
      <c r="A137" s="2734"/>
      <c r="B137" s="2735"/>
      <c r="C137" s="2735"/>
      <c r="D137" s="2736"/>
      <c r="E137" s="2001"/>
      <c r="F137" s="2001"/>
      <c r="G137" s="1386"/>
    </row>
    <row r="138" spans="1:7" ht="15" customHeight="1" x14ac:dyDescent="0.25">
      <c r="A138" s="1116"/>
      <c r="B138" s="2027">
        <v>25</v>
      </c>
      <c r="C138" s="2038" t="s">
        <v>1893</v>
      </c>
      <c r="D138" s="2030"/>
      <c r="E138" s="1388"/>
      <c r="F138" s="1388"/>
      <c r="G138" s="1234"/>
    </row>
    <row r="139" spans="1:7" ht="15" customHeight="1" x14ac:dyDescent="0.25">
      <c r="A139" s="1116"/>
      <c r="B139" s="1383"/>
      <c r="C139" s="1390" t="s">
        <v>1532</v>
      </c>
      <c r="D139" s="1363"/>
      <c r="E139" s="1388"/>
      <c r="F139" s="1388"/>
      <c r="G139" s="1234"/>
    </row>
    <row r="140" spans="1:7" ht="15" customHeight="1" x14ac:dyDescent="0.25">
      <c r="A140" s="1116"/>
      <c r="B140" s="1383"/>
      <c r="C140" s="1390" t="s">
        <v>1533</v>
      </c>
      <c r="D140" s="1363"/>
      <c r="E140" s="1388"/>
      <c r="F140" s="1388"/>
      <c r="G140" s="1234"/>
    </row>
    <row r="141" spans="1:7" ht="15" customHeight="1" x14ac:dyDescent="0.25">
      <c r="A141" s="1116"/>
      <c r="B141" s="1383"/>
      <c r="C141" s="1390" t="s">
        <v>1914</v>
      </c>
      <c r="D141" s="1363"/>
      <c r="E141" s="1388"/>
      <c r="F141" s="1388"/>
      <c r="G141" s="1234"/>
    </row>
    <row r="142" spans="1:7" ht="15" customHeight="1" x14ac:dyDescent="0.25">
      <c r="A142" s="1116"/>
      <c r="B142" s="1383"/>
      <c r="C142" s="1390" t="s">
        <v>1915</v>
      </c>
      <c r="D142" s="1363"/>
      <c r="E142" s="1388"/>
      <c r="F142" s="1388"/>
      <c r="G142" s="1234"/>
    </row>
    <row r="143" spans="1:7" ht="15" customHeight="1" x14ac:dyDescent="0.25">
      <c r="A143" s="1116"/>
      <c r="B143" s="1383"/>
      <c r="C143" s="1390" t="s">
        <v>1534</v>
      </c>
      <c r="D143" s="1363"/>
      <c r="E143" s="1388"/>
      <c r="F143" s="1388"/>
      <c r="G143" s="1234"/>
    </row>
    <row r="144" spans="1:7" ht="15" customHeight="1" x14ac:dyDescent="0.25">
      <c r="A144" s="1116"/>
      <c r="B144" s="1383"/>
      <c r="C144" s="1390" t="s">
        <v>1535</v>
      </c>
      <c r="D144" s="1363"/>
      <c r="E144" s="1388"/>
      <c r="F144" s="1388"/>
      <c r="G144" s="1234"/>
    </row>
    <row r="145" spans="1:7" ht="15" customHeight="1" x14ac:dyDescent="0.25">
      <c r="A145" s="1116"/>
      <c r="B145" s="1383"/>
      <c r="C145" s="1390" t="s">
        <v>1536</v>
      </c>
      <c r="D145" s="1363"/>
      <c r="E145" s="1388"/>
      <c r="F145" s="1388"/>
      <c r="G145" s="1234"/>
    </row>
    <row r="146" spans="1:7" ht="15" customHeight="1" x14ac:dyDescent="0.25">
      <c r="A146" s="1116"/>
      <c r="B146" s="1383"/>
      <c r="C146" s="1390" t="s">
        <v>1916</v>
      </c>
      <c r="D146" s="1363"/>
      <c r="E146" s="1388"/>
      <c r="F146" s="1388"/>
      <c r="G146" s="1234"/>
    </row>
    <row r="147" spans="1:7" ht="15" customHeight="1" x14ac:dyDescent="0.25">
      <c r="A147" s="1116"/>
      <c r="B147" s="1383"/>
      <c r="C147" s="1390" t="s">
        <v>1917</v>
      </c>
      <c r="D147" s="1363"/>
      <c r="E147" s="1388"/>
      <c r="F147" s="1388"/>
      <c r="G147" s="1234"/>
    </row>
    <row r="148" spans="1:7" ht="15" customHeight="1" x14ac:dyDescent="0.25">
      <c r="A148" s="1116"/>
      <c r="B148" s="1383"/>
      <c r="C148" s="1390" t="s">
        <v>1541</v>
      </c>
      <c r="D148" s="1363"/>
      <c r="E148" s="1388"/>
      <c r="F148" s="1388"/>
      <c r="G148" s="1234"/>
    </row>
    <row r="149" spans="1:7" ht="15" customHeight="1" x14ac:dyDescent="0.25">
      <c r="A149" s="1116"/>
      <c r="B149" s="1383"/>
      <c r="C149" s="1390" t="s">
        <v>1875</v>
      </c>
      <c r="D149" s="1363"/>
      <c r="E149" s="1388"/>
      <c r="F149" s="1388"/>
      <c r="G149" s="1234"/>
    </row>
    <row r="150" spans="1:7" ht="60" customHeight="1" x14ac:dyDescent="0.25">
      <c r="A150" s="1116"/>
      <c r="B150" s="1387"/>
      <c r="C150" s="1392"/>
      <c r="D150" s="1281"/>
      <c r="E150" s="1388"/>
      <c r="F150" s="1388"/>
      <c r="G150" s="1234"/>
    </row>
    <row r="151" spans="1:7" ht="15" customHeight="1" x14ac:dyDescent="0.25">
      <c r="A151" s="1420"/>
      <c r="B151" s="1348"/>
      <c r="C151" s="1421"/>
      <c r="D151" s="1421"/>
      <c r="E151" s="1421"/>
      <c r="F151" s="1421"/>
      <c r="G151" s="1422"/>
    </row>
  </sheetData>
  <dataConsolidate/>
  <mergeCells count="15">
    <mergeCell ref="A2:F2"/>
    <mergeCell ref="A137:D137"/>
    <mergeCell ref="D4:E4"/>
    <mergeCell ref="D59:F59"/>
    <mergeCell ref="D58:F58"/>
    <mergeCell ref="D63:F63"/>
    <mergeCell ref="D62:F62"/>
    <mergeCell ref="D61:F61"/>
    <mergeCell ref="D6:E6"/>
    <mergeCell ref="A19:F19"/>
    <mergeCell ref="D70:E70"/>
    <mergeCell ref="C55:C56"/>
    <mergeCell ref="D67:E67"/>
    <mergeCell ref="B5:B6"/>
    <mergeCell ref="D5:E5"/>
  </mergeCells>
  <conditionalFormatting sqref="D40">
    <cfRule type="cellIs" dxfId="5" priority="5" stopIfTrue="1" operator="equal">
      <formula>"Fail"</formula>
    </cfRule>
    <cfRule type="cellIs" dxfId="4" priority="6" stopIfTrue="1" operator="equal">
      <formula>"Pass"</formula>
    </cfRule>
  </conditionalFormatting>
  <conditionalFormatting sqref="D94">
    <cfRule type="cellIs" dxfId="3" priority="3" stopIfTrue="1" operator="equal">
      <formula>"Fail"</formula>
    </cfRule>
    <cfRule type="cellIs" dxfId="2" priority="4" stopIfTrue="1" operator="equal">
      <formula>"Pass"</formula>
    </cfRule>
  </conditionalFormatting>
  <conditionalFormatting sqref="D136">
    <cfRule type="cellIs" dxfId="1" priority="1" stopIfTrue="1" operator="equal">
      <formula>"Fail"</formula>
    </cfRule>
    <cfRule type="cellIs" dxfId="0" priority="2" stopIfTrue="1" operator="equal">
      <formula>"Pass"</formula>
    </cfRule>
  </conditionalFormatting>
  <dataValidations count="6">
    <dataValidation type="list" allowBlank="1" showInputMessage="1" showErrorMessage="1" sqref="D18 D68 D109 D119">
      <formula1>YesNo</formula1>
    </dataValidation>
    <dataValidation type="list" allowBlank="1" showInputMessage="1" showErrorMessage="1" sqref="D8:D16">
      <formula1>QNumeric9</formula1>
    </dataValidation>
    <dataValidation type="list" allowBlank="1" showInputMessage="1" showErrorMessage="1" sqref="D139:D149">
      <formula1>QNumeric11</formula1>
    </dataValidation>
    <dataValidation type="list" allowBlank="1" showInputMessage="1" showErrorMessage="1" sqref="E8:E16">
      <formula1>SurveyIncDecSame</formula1>
    </dataValidation>
    <dataValidation type="list" allowBlank="1" showInputMessage="1" showErrorMessage="1" sqref="D21:D23 D25:D37 D73:D76 D78:D90 D122:D133 D92">
      <formula1>QNumericP10</formula1>
    </dataValidation>
    <dataValidation type="list" allowBlank="1" showInputMessage="1" showErrorMessage="1" sqref="D111:D116">
      <formula1>QNumeric6</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4" manualBreakCount="4">
    <brk id="18" max="6" man="1"/>
    <brk id="41" max="6" man="1"/>
    <brk id="71" max="6" man="1"/>
    <brk id="108" max="6" man="1"/>
  </rowBreaks>
  <extLst>
    <ext xmlns:x14="http://schemas.microsoft.com/office/spreadsheetml/2009/9/main" uri="{CCE6A557-97BC-4b89-ADB6-D9C93CAAB3DF}">
      <x14:dataValidations xmlns:xm="http://schemas.microsoft.com/office/excel/2006/main" count="8">
        <x14:dataValidation type="list" allowBlank="1" showInputMessage="1" showErrorMessage="1">
          <x14:formula1>
            <xm:f>Parameters!$D$375:$D$386</xm:f>
          </x14:formula1>
          <xm:sqref>D4 D6</xm:sqref>
        </x14:dataValidation>
        <x14:dataValidation type="list" allowBlank="1" showInputMessage="1" showErrorMessage="1">
          <x14:formula1>
            <xm:f>Parameters!$D$403:$D$412</xm:f>
          </x14:formula1>
          <xm:sqref>D56:F56</xm:sqref>
        </x14:dataValidation>
        <x14:dataValidation type="list" allowBlank="1" showInputMessage="1" showErrorMessage="1">
          <x14:formula1>
            <xm:f>Parameters!$D$413:$D$416</xm:f>
          </x14:formula1>
          <xm:sqref>D58:F58 D62:F63 D67:E67</xm:sqref>
        </x14:dataValidation>
        <x14:dataValidation type="list" allowBlank="1" showInputMessage="1" showErrorMessage="1">
          <x14:formula1>
            <xm:f>Parameters!$D$417:$D$421</xm:f>
          </x14:formula1>
          <xm:sqref>D59</xm:sqref>
        </x14:dataValidation>
        <x14:dataValidation type="list" allowBlank="1" showInputMessage="1" showErrorMessage="1">
          <x14:formula1>
            <xm:f>Parameters!$D$422:$D$432</xm:f>
          </x14:formula1>
          <xm:sqref>D61:F61</xm:sqref>
        </x14:dataValidation>
        <x14:dataValidation type="list" allowBlank="1" showInputMessage="1" showErrorMessage="1">
          <x14:formula1>
            <xm:f>Parameters!$D$433:$D$436</xm:f>
          </x14:formula1>
          <xm:sqref>D65</xm:sqref>
        </x14:dataValidation>
        <x14:dataValidation type="list" allowBlank="1" showInputMessage="1" showErrorMessage="1">
          <x14:formula1>
            <xm:f>Parameters!$D$437:$D$438</xm:f>
          </x14:formula1>
          <xm:sqref>D70</xm:sqref>
        </x14:dataValidation>
        <x14:dataValidation type="list" allowBlank="1" showInputMessage="1" showErrorMessage="1">
          <x14:formula1>
            <xm:f>Parameters!$D$387:$D$388</xm:f>
          </x14:formula1>
          <xm:sqref>D5:E5 D120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39997558519241921"/>
  </sheetPr>
  <dimension ref="A1:V506"/>
  <sheetViews>
    <sheetView zoomScale="75" zoomScaleNormal="75" workbookViewId="0">
      <pane ySplit="1" topLeftCell="A2" activePane="bottomLeft" state="frozen"/>
      <selection pane="bottomLeft" activeCell="E4" sqref="E4"/>
    </sheetView>
  </sheetViews>
  <sheetFormatPr defaultColWidth="0" defaultRowHeight="0" customHeight="1" zeroHeight="1" x14ac:dyDescent="0.25"/>
  <cols>
    <col min="1" max="1" width="1.7109375" style="592" customWidth="1"/>
    <col min="2" max="2" width="60.7109375" style="1030" customWidth="1"/>
    <col min="3" max="3" width="14.7109375" style="1030" customWidth="1"/>
    <col min="4" max="8" width="16.7109375" style="1030" customWidth="1"/>
    <col min="9" max="9" width="32.7109375" style="1030" customWidth="1"/>
    <col min="10" max="10" width="1.7109375" style="542" customWidth="1"/>
    <col min="11" max="16384" width="11.42578125" style="1030" hidden="1"/>
  </cols>
  <sheetData>
    <row r="1" spans="1:10" s="541" customFormat="1" ht="30" customHeight="1" x14ac:dyDescent="0.55000000000000004">
      <c r="A1" s="2066" t="s">
        <v>115</v>
      </c>
      <c r="B1" s="1425"/>
      <c r="C1" s="1425"/>
      <c r="D1" s="1425"/>
      <c r="E1" s="1425"/>
      <c r="F1" s="1425"/>
      <c r="G1" s="1425"/>
      <c r="H1" s="1425"/>
      <c r="I1" s="1425"/>
      <c r="J1" s="1426"/>
    </row>
    <row r="2" spans="1:10" ht="30" customHeight="1" x14ac:dyDescent="0.3">
      <c r="A2" s="1427" t="s">
        <v>110</v>
      </c>
      <c r="B2" s="548"/>
      <c r="C2" s="548"/>
      <c r="D2" s="548"/>
      <c r="E2" s="548"/>
      <c r="F2" s="548"/>
      <c r="G2" s="548"/>
      <c r="H2" s="548"/>
      <c r="I2" s="548"/>
      <c r="J2" s="559"/>
    </row>
    <row r="3" spans="1:10" ht="15" customHeight="1" x14ac:dyDescent="0.25">
      <c r="A3" s="1428"/>
      <c r="B3" s="548"/>
      <c r="C3" s="548"/>
      <c r="D3" s="548"/>
      <c r="E3" s="548"/>
      <c r="F3" s="548"/>
      <c r="G3" s="548"/>
      <c r="H3" s="548"/>
      <c r="I3" s="548"/>
      <c r="J3" s="559"/>
    </row>
    <row r="4" spans="1:10" s="1068" customFormat="1" ht="15" customHeight="1" x14ac:dyDescent="0.25">
      <c r="A4" s="1428"/>
      <c r="B4" s="1429" t="s">
        <v>104</v>
      </c>
      <c r="C4" s="1430">
        <v>3</v>
      </c>
      <c r="D4" s="1430">
        <v>5</v>
      </c>
      <c r="E4" s="1431" t="s">
        <v>2125</v>
      </c>
      <c r="F4" s="1432">
        <v>0</v>
      </c>
      <c r="G4" s="548"/>
      <c r="H4" s="2362" t="s">
        <v>2121</v>
      </c>
      <c r="I4" s="548"/>
      <c r="J4" s="689"/>
    </row>
    <row r="5" spans="1:10" ht="15" customHeight="1" x14ac:dyDescent="0.25">
      <c r="A5" s="1428"/>
      <c r="B5" s="1433"/>
      <c r="C5" s="1433"/>
      <c r="D5" s="1433"/>
      <c r="E5" s="1433"/>
      <c r="F5" s="1433"/>
      <c r="G5" s="1433"/>
      <c r="H5" s="1433"/>
      <c r="I5" s="1433"/>
      <c r="J5" s="1434"/>
    </row>
    <row r="6" spans="1:10" s="582" customFormat="1" ht="45" customHeight="1" x14ac:dyDescent="0.25">
      <c r="A6" s="1435" t="s">
        <v>959</v>
      </c>
      <c r="B6" s="1955"/>
      <c r="C6" s="1955"/>
      <c r="D6" s="2095"/>
      <c r="E6" s="2095"/>
      <c r="F6" s="2096"/>
      <c r="G6" s="1716"/>
      <c r="H6" s="1716"/>
      <c r="I6" s="1716"/>
      <c r="J6" s="1436"/>
    </row>
    <row r="7" spans="1:10" s="1068" customFormat="1" ht="15" customHeight="1" x14ac:dyDescent="0.25">
      <c r="A7" s="1437"/>
      <c r="B7" s="1438" t="s">
        <v>960</v>
      </c>
      <c r="C7" s="1439"/>
      <c r="D7" s="1439"/>
      <c r="E7" s="1440"/>
      <c r="F7" s="1441" t="s">
        <v>107</v>
      </c>
      <c r="G7" s="546"/>
      <c r="H7" s="546"/>
      <c r="I7" s="546"/>
      <c r="J7" s="690"/>
    </row>
    <row r="8" spans="1:10" s="1068" customFormat="1" ht="15" customHeight="1" x14ac:dyDescent="0.25">
      <c r="A8" s="1437"/>
      <c r="B8" s="686" t="s">
        <v>961</v>
      </c>
      <c r="C8" s="698"/>
      <c r="D8" s="698"/>
      <c r="E8" s="960"/>
      <c r="F8" s="959" t="s">
        <v>107</v>
      </c>
      <c r="G8" s="546"/>
      <c r="H8" s="546"/>
      <c r="I8" s="546"/>
      <c r="J8" s="690"/>
    </row>
    <row r="9" spans="1:10" s="1068" customFormat="1" ht="15" customHeight="1" x14ac:dyDescent="0.25">
      <c r="A9" s="1437"/>
      <c r="B9" s="539"/>
      <c r="C9" s="548"/>
      <c r="D9" s="548"/>
      <c r="E9" s="548"/>
      <c r="F9" s="2096"/>
      <c r="G9" s="546"/>
      <c r="H9" s="546"/>
      <c r="I9" s="546"/>
      <c r="J9" s="690"/>
    </row>
    <row r="10" spans="1:10" ht="45" customHeight="1" x14ac:dyDescent="0.3">
      <c r="A10" s="2039" t="s">
        <v>1933</v>
      </c>
      <c r="B10" s="2097"/>
      <c r="C10" s="1987"/>
      <c r="D10" s="1987"/>
      <c r="E10" s="1987"/>
      <c r="F10" s="1987"/>
      <c r="G10" s="1987"/>
      <c r="H10" s="1987"/>
      <c r="I10" s="1987"/>
      <c r="J10" s="1442"/>
    </row>
    <row r="11" spans="1:10" s="549" customFormat="1" ht="45" customHeight="1" x14ac:dyDescent="0.25">
      <c r="A11" s="1443" t="s">
        <v>185</v>
      </c>
      <c r="B11" s="709"/>
      <c r="C11" s="709"/>
      <c r="D11" s="392"/>
      <c r="E11" s="392"/>
      <c r="F11" s="710"/>
      <c r="G11" s="1608"/>
      <c r="H11" s="1608"/>
      <c r="I11" s="1608"/>
      <c r="J11" s="389"/>
    </row>
    <row r="12" spans="1:10" ht="15" customHeight="1" x14ac:dyDescent="0.25">
      <c r="A12" s="1437"/>
      <c r="B12" s="1444"/>
      <c r="C12" s="1445"/>
      <c r="D12" s="1445"/>
      <c r="E12" s="1445"/>
      <c r="F12" s="2364" t="s">
        <v>334</v>
      </c>
      <c r="G12" s="546"/>
      <c r="H12" s="546"/>
      <c r="I12" s="546"/>
      <c r="J12" s="690"/>
    </row>
    <row r="13" spans="1:10" s="1068" customFormat="1" ht="15" customHeight="1" x14ac:dyDescent="0.25">
      <c r="A13" s="1437"/>
      <c r="B13" s="1446" t="s">
        <v>353</v>
      </c>
      <c r="C13" s="1439"/>
      <c r="D13" s="1439"/>
      <c r="E13" s="1439"/>
      <c r="F13" s="1447"/>
      <c r="G13" s="546"/>
      <c r="H13" s="546"/>
      <c r="I13" s="546"/>
      <c r="J13" s="690"/>
    </row>
    <row r="14" spans="1:10" s="1068" customFormat="1" ht="15" customHeight="1" x14ac:dyDescent="0.25">
      <c r="A14" s="1437"/>
      <c r="B14" s="685" t="s">
        <v>257</v>
      </c>
      <c r="C14" s="694"/>
      <c r="D14" s="694"/>
      <c r="E14" s="694"/>
      <c r="F14" s="461"/>
      <c r="G14" s="546"/>
      <c r="H14" s="546"/>
      <c r="I14" s="546"/>
      <c r="J14" s="690"/>
    </row>
    <row r="15" spans="1:10" s="1068" customFormat="1" ht="15" customHeight="1" x14ac:dyDescent="0.25">
      <c r="A15" s="1437"/>
      <c r="B15" s="684" t="s">
        <v>310</v>
      </c>
      <c r="C15" s="694"/>
      <c r="D15" s="694"/>
      <c r="E15" s="694"/>
      <c r="F15" s="470">
        <v>1</v>
      </c>
      <c r="G15" s="546"/>
      <c r="H15" s="546"/>
      <c r="I15" s="546"/>
      <c r="J15" s="690"/>
    </row>
    <row r="16" spans="1:10" s="1068" customFormat="1" ht="15" customHeight="1" x14ac:dyDescent="0.25">
      <c r="A16" s="1437"/>
      <c r="B16" s="684" t="s">
        <v>311</v>
      </c>
      <c r="C16" s="694"/>
      <c r="D16" s="694"/>
      <c r="E16" s="694"/>
      <c r="F16" s="470">
        <v>1</v>
      </c>
      <c r="G16" s="546"/>
      <c r="H16" s="546"/>
      <c r="I16" s="546"/>
      <c r="J16" s="690"/>
    </row>
    <row r="17" spans="1:10" s="1068" customFormat="1" ht="15" customHeight="1" x14ac:dyDescent="0.25">
      <c r="A17" s="1437"/>
      <c r="B17" s="684" t="s">
        <v>312</v>
      </c>
      <c r="C17" s="694"/>
      <c r="D17" s="694"/>
      <c r="E17" s="694"/>
      <c r="F17" s="470">
        <v>1</v>
      </c>
      <c r="G17" s="546"/>
      <c r="H17" s="546"/>
      <c r="I17" s="546"/>
      <c r="J17" s="690"/>
    </row>
    <row r="18" spans="1:10" s="1068" customFormat="1" ht="15" customHeight="1" x14ac:dyDescent="0.25">
      <c r="A18" s="1437"/>
      <c r="B18" s="684" t="s">
        <v>313</v>
      </c>
      <c r="C18" s="694"/>
      <c r="D18" s="694"/>
      <c r="E18" s="694"/>
      <c r="F18" s="470">
        <v>1</v>
      </c>
      <c r="G18" s="546"/>
      <c r="H18" s="546"/>
      <c r="I18" s="546"/>
      <c r="J18" s="690"/>
    </row>
    <row r="19" spans="1:10" s="1068" customFormat="1" ht="15" customHeight="1" x14ac:dyDescent="0.25">
      <c r="A19" s="1437"/>
      <c r="B19" s="684" t="s">
        <v>551</v>
      </c>
      <c r="C19" s="694"/>
      <c r="D19" s="694"/>
      <c r="E19" s="694"/>
      <c r="F19" s="470">
        <v>1</v>
      </c>
      <c r="G19" s="546"/>
      <c r="H19" s="546"/>
      <c r="I19" s="546"/>
      <c r="J19" s="690"/>
    </row>
    <row r="20" spans="1:10" s="1068" customFormat="1" ht="15" customHeight="1" x14ac:dyDescent="0.25">
      <c r="A20" s="1437"/>
      <c r="B20" s="685" t="s">
        <v>337</v>
      </c>
      <c r="C20" s="694"/>
      <c r="D20" s="694"/>
      <c r="E20" s="694"/>
      <c r="F20" s="1617"/>
      <c r="G20" s="546"/>
      <c r="H20" s="546"/>
      <c r="I20" s="546"/>
      <c r="J20" s="690"/>
    </row>
    <row r="21" spans="1:10" s="1068" customFormat="1" ht="30" customHeight="1" x14ac:dyDescent="0.25">
      <c r="A21" s="1437"/>
      <c r="B21" s="2754" t="s">
        <v>338</v>
      </c>
      <c r="C21" s="2754"/>
      <c r="D21" s="2754"/>
      <c r="E21" s="2754"/>
      <c r="F21" s="470">
        <v>1</v>
      </c>
      <c r="G21" s="546"/>
      <c r="H21" s="546"/>
      <c r="I21" s="546"/>
      <c r="J21" s="690"/>
    </row>
    <row r="22" spans="1:10" s="1068" customFormat="1" ht="45" customHeight="1" x14ac:dyDescent="0.25">
      <c r="A22" s="1437"/>
      <c r="B22" s="2754" t="s">
        <v>402</v>
      </c>
      <c r="C22" s="2754"/>
      <c r="D22" s="2754"/>
      <c r="E22" s="2754"/>
      <c r="F22" s="470">
        <v>1</v>
      </c>
      <c r="G22" s="546"/>
      <c r="H22" s="546"/>
      <c r="I22" s="546"/>
      <c r="J22" s="690"/>
    </row>
    <row r="23" spans="1:10" s="1068" customFormat="1" ht="15" customHeight="1" x14ac:dyDescent="0.25">
      <c r="A23" s="1437"/>
      <c r="B23" s="695" t="s">
        <v>552</v>
      </c>
      <c r="C23" s="694"/>
      <c r="D23" s="694"/>
      <c r="E23" s="694"/>
      <c r="F23" s="461"/>
      <c r="G23" s="546"/>
      <c r="H23" s="546"/>
      <c r="I23" s="546"/>
      <c r="J23" s="690"/>
    </row>
    <row r="24" spans="1:10" s="1068" customFormat="1" ht="15" customHeight="1" x14ac:dyDescent="0.25">
      <c r="A24" s="1437"/>
      <c r="B24" s="685" t="s">
        <v>344</v>
      </c>
      <c r="C24" s="694"/>
      <c r="D24" s="694"/>
      <c r="E24" s="694"/>
      <c r="F24" s="461"/>
      <c r="G24" s="546"/>
      <c r="H24" s="546"/>
      <c r="I24" s="546"/>
      <c r="J24" s="690"/>
    </row>
    <row r="25" spans="1:10" s="1068" customFormat="1" ht="15" customHeight="1" x14ac:dyDescent="0.25">
      <c r="A25" s="1437"/>
      <c r="B25" s="684" t="s">
        <v>310</v>
      </c>
      <c r="C25" s="694"/>
      <c r="D25" s="694"/>
      <c r="E25" s="694"/>
      <c r="F25" s="470">
        <v>0.85</v>
      </c>
      <c r="G25" s="546"/>
      <c r="H25" s="546"/>
      <c r="I25" s="546"/>
      <c r="J25" s="690"/>
    </row>
    <row r="26" spans="1:10" s="1068" customFormat="1" ht="15" customHeight="1" x14ac:dyDescent="0.25">
      <c r="A26" s="1437"/>
      <c r="B26" s="684" t="s">
        <v>311</v>
      </c>
      <c r="C26" s="694"/>
      <c r="D26" s="694"/>
      <c r="E26" s="694"/>
      <c r="F26" s="470">
        <v>0.85</v>
      </c>
      <c r="G26" s="546"/>
      <c r="H26" s="546"/>
      <c r="I26" s="546"/>
      <c r="J26" s="690"/>
    </row>
    <row r="27" spans="1:10" s="1068" customFormat="1" ht="15" customHeight="1" x14ac:dyDescent="0.25">
      <c r="A27" s="1437"/>
      <c r="B27" s="684" t="s">
        <v>312</v>
      </c>
      <c r="C27" s="694"/>
      <c r="D27" s="694"/>
      <c r="E27" s="694"/>
      <c r="F27" s="470">
        <v>0.85</v>
      </c>
      <c r="G27" s="546"/>
      <c r="H27" s="546"/>
      <c r="I27" s="546"/>
      <c r="J27" s="690"/>
    </row>
    <row r="28" spans="1:10" s="1068" customFormat="1" ht="15" customHeight="1" x14ac:dyDescent="0.25">
      <c r="A28" s="1437"/>
      <c r="B28" s="684" t="s">
        <v>313</v>
      </c>
      <c r="C28" s="694"/>
      <c r="D28" s="694"/>
      <c r="E28" s="694"/>
      <c r="F28" s="470">
        <v>0.85</v>
      </c>
      <c r="G28" s="546"/>
      <c r="H28" s="546"/>
      <c r="I28" s="546"/>
      <c r="J28" s="690"/>
    </row>
    <row r="29" spans="1:10" s="1068" customFormat="1" ht="15" customHeight="1" x14ac:dyDescent="0.25">
      <c r="A29" s="1437"/>
      <c r="B29" s="684" t="s">
        <v>345</v>
      </c>
      <c r="C29" s="694"/>
      <c r="D29" s="694"/>
      <c r="E29" s="694"/>
      <c r="F29" s="470">
        <v>0.85</v>
      </c>
      <c r="G29" s="546"/>
      <c r="H29" s="546"/>
      <c r="I29" s="546"/>
      <c r="J29" s="690"/>
    </row>
    <row r="30" spans="1:10" s="1068" customFormat="1" ht="15" customHeight="1" x14ac:dyDescent="0.25">
      <c r="A30" s="1437"/>
      <c r="B30" s="685" t="s">
        <v>346</v>
      </c>
      <c r="C30" s="694"/>
      <c r="D30" s="694"/>
      <c r="E30" s="694"/>
      <c r="F30" s="470">
        <v>0.85</v>
      </c>
      <c r="G30" s="546"/>
      <c r="H30" s="546"/>
      <c r="I30" s="546"/>
      <c r="J30" s="690"/>
    </row>
    <row r="31" spans="1:10" s="1068" customFormat="1" ht="15" customHeight="1" x14ac:dyDescent="0.25">
      <c r="A31" s="1437"/>
      <c r="B31" s="685" t="s">
        <v>347</v>
      </c>
      <c r="C31" s="694"/>
      <c r="D31" s="694"/>
      <c r="E31" s="694"/>
      <c r="F31" s="470">
        <v>0.85</v>
      </c>
      <c r="G31" s="546"/>
      <c r="H31" s="546"/>
      <c r="I31" s="546"/>
      <c r="J31" s="690"/>
    </row>
    <row r="32" spans="1:10" s="1068" customFormat="1" ht="15" customHeight="1" x14ac:dyDescent="0.25">
      <c r="A32" s="1437"/>
      <c r="B32" s="685" t="s">
        <v>405</v>
      </c>
      <c r="C32" s="694"/>
      <c r="D32" s="694"/>
      <c r="E32" s="694"/>
      <c r="F32" s="470">
        <v>0.85</v>
      </c>
      <c r="G32" s="546"/>
      <c r="H32" s="546"/>
      <c r="I32" s="546"/>
      <c r="J32" s="690"/>
    </row>
    <row r="33" spans="1:10" s="1068" customFormat="1" ht="15" customHeight="1" x14ac:dyDescent="0.25">
      <c r="A33" s="1437"/>
      <c r="B33" s="695" t="s">
        <v>553</v>
      </c>
      <c r="C33" s="694"/>
      <c r="D33" s="694"/>
      <c r="E33" s="694"/>
      <c r="F33" s="461"/>
      <c r="G33" s="546"/>
      <c r="H33" s="546"/>
      <c r="I33" s="546"/>
      <c r="J33" s="690"/>
    </row>
    <row r="34" spans="1:10" s="1068" customFormat="1" ht="15" customHeight="1" x14ac:dyDescent="0.25">
      <c r="A34" s="1437"/>
      <c r="B34" s="696" t="s">
        <v>554</v>
      </c>
      <c r="C34" s="694"/>
      <c r="D34" s="694"/>
      <c r="E34" s="694"/>
      <c r="F34" s="470">
        <v>0.75</v>
      </c>
      <c r="G34" s="546"/>
      <c r="H34" s="546"/>
      <c r="I34" s="546"/>
      <c r="J34" s="690"/>
    </row>
    <row r="35" spans="1:10" s="1068" customFormat="1" ht="15" customHeight="1" x14ac:dyDescent="0.25">
      <c r="A35" s="1437"/>
      <c r="B35" s="696" t="s">
        <v>555</v>
      </c>
      <c r="C35" s="694"/>
      <c r="D35" s="694"/>
      <c r="E35" s="694"/>
      <c r="F35" s="470">
        <v>0.5</v>
      </c>
      <c r="G35" s="546"/>
      <c r="H35" s="546"/>
      <c r="I35" s="546"/>
      <c r="J35" s="690"/>
    </row>
    <row r="36" spans="1:10" s="1068" customFormat="1" ht="15" customHeight="1" x14ac:dyDescent="0.25">
      <c r="A36" s="1437"/>
      <c r="B36" s="696" t="s">
        <v>556</v>
      </c>
      <c r="C36" s="694"/>
      <c r="D36" s="694"/>
      <c r="E36" s="694"/>
      <c r="F36" s="470">
        <v>0.5</v>
      </c>
      <c r="G36" s="546"/>
      <c r="H36" s="546"/>
      <c r="I36" s="546"/>
      <c r="J36" s="690"/>
    </row>
    <row r="37" spans="1:10" s="1068" customFormat="1" ht="15" customHeight="1" x14ac:dyDescent="0.25">
      <c r="A37" s="1437"/>
      <c r="B37" s="685" t="s">
        <v>415</v>
      </c>
      <c r="C37" s="694"/>
      <c r="D37" s="694"/>
      <c r="E37" s="694"/>
      <c r="F37" s="470">
        <v>0.75</v>
      </c>
      <c r="G37" s="546"/>
      <c r="H37" s="546"/>
      <c r="I37" s="546"/>
      <c r="J37" s="690"/>
    </row>
    <row r="38" spans="1:10" s="1068" customFormat="1" ht="15" customHeight="1" x14ac:dyDescent="0.25">
      <c r="A38" s="1437"/>
      <c r="B38" s="697" t="s">
        <v>419</v>
      </c>
      <c r="C38" s="698"/>
      <c r="D38" s="698"/>
      <c r="E38" s="698"/>
      <c r="F38" s="471">
        <v>0.5</v>
      </c>
      <c r="G38" s="546"/>
      <c r="H38" s="546"/>
      <c r="I38" s="546"/>
      <c r="J38" s="690"/>
    </row>
    <row r="39" spans="1:10" s="549" customFormat="1" ht="45" customHeight="1" x14ac:dyDescent="0.25">
      <c r="A39" s="1443" t="s">
        <v>181</v>
      </c>
      <c r="B39" s="709"/>
      <c r="C39" s="709"/>
      <c r="D39" s="392"/>
      <c r="E39" s="392"/>
      <c r="F39" s="710"/>
      <c r="G39" s="1608"/>
      <c r="H39" s="1608"/>
      <c r="I39" s="1608"/>
      <c r="J39" s="389"/>
    </row>
    <row r="40" spans="1:10" s="1068" customFormat="1" ht="15" customHeight="1" x14ac:dyDescent="0.25">
      <c r="A40" s="1428"/>
      <c r="B40" s="1448" t="s">
        <v>32</v>
      </c>
      <c r="C40" s="1448"/>
      <c r="D40" s="1448"/>
      <c r="E40" s="1448"/>
      <c r="F40" s="1449" t="s">
        <v>108</v>
      </c>
      <c r="G40" s="548"/>
      <c r="H40" s="548"/>
      <c r="I40" s="548"/>
      <c r="J40" s="559"/>
    </row>
    <row r="41" spans="1:10" ht="18" customHeight="1" x14ac:dyDescent="0.25">
      <c r="A41" s="1428"/>
      <c r="B41" s="548"/>
      <c r="C41" s="548"/>
      <c r="D41" s="548"/>
      <c r="E41" s="548"/>
      <c r="F41" s="548"/>
      <c r="G41" s="548"/>
      <c r="H41" s="548"/>
      <c r="I41" s="548"/>
      <c r="J41" s="559"/>
    </row>
    <row r="42" spans="1:10" ht="15" customHeight="1" x14ac:dyDescent="0.25">
      <c r="A42" s="1428"/>
      <c r="B42" s="1448"/>
      <c r="C42" s="1448"/>
      <c r="D42" s="1448"/>
      <c r="E42" s="1448"/>
      <c r="F42" s="2364" t="s">
        <v>334</v>
      </c>
      <c r="G42" s="548"/>
      <c r="H42" s="548"/>
      <c r="I42" s="548"/>
      <c r="J42" s="559"/>
    </row>
    <row r="43" spans="1:10" s="1068" customFormat="1" ht="15" customHeight="1" x14ac:dyDescent="0.25">
      <c r="A43" s="1428"/>
      <c r="B43" s="1439" t="s">
        <v>23</v>
      </c>
      <c r="C43" s="1439"/>
      <c r="D43" s="1439"/>
      <c r="E43" s="1439"/>
      <c r="F43" s="1450">
        <v>0</v>
      </c>
      <c r="G43" s="548"/>
      <c r="H43" s="548"/>
      <c r="I43" s="548"/>
      <c r="J43" s="559"/>
    </row>
    <row r="44" spans="1:10" s="1068" customFormat="1" ht="15" customHeight="1" x14ac:dyDescent="0.25">
      <c r="A44" s="1428"/>
      <c r="B44" s="694" t="s">
        <v>557</v>
      </c>
      <c r="C44" s="694"/>
      <c r="D44" s="694"/>
      <c r="E44" s="694"/>
      <c r="F44" s="461"/>
      <c r="G44" s="548"/>
      <c r="H44" s="548"/>
      <c r="I44" s="548"/>
      <c r="J44" s="559"/>
    </row>
    <row r="45" spans="1:10" s="1068" customFormat="1" ht="15" customHeight="1" x14ac:dyDescent="0.25">
      <c r="A45" s="1428"/>
      <c r="B45" s="685" t="s">
        <v>353</v>
      </c>
      <c r="C45" s="694"/>
      <c r="D45" s="694"/>
      <c r="E45" s="694"/>
      <c r="F45" s="472">
        <v>0</v>
      </c>
      <c r="G45" s="548"/>
      <c r="H45" s="548"/>
      <c r="I45" s="548"/>
      <c r="J45" s="559"/>
    </row>
    <row r="46" spans="1:10" s="1068" customFormat="1" ht="15" customHeight="1" x14ac:dyDescent="0.25">
      <c r="A46" s="1428"/>
      <c r="B46" s="685" t="s">
        <v>354</v>
      </c>
      <c r="C46" s="694"/>
      <c r="D46" s="694"/>
      <c r="E46" s="694"/>
      <c r="F46" s="472">
        <v>0</v>
      </c>
      <c r="G46" s="548"/>
      <c r="H46" s="548"/>
      <c r="I46" s="548"/>
      <c r="J46" s="559"/>
    </row>
    <row r="47" spans="1:10" s="1068" customFormat="1" ht="15" customHeight="1" x14ac:dyDescent="0.25">
      <c r="A47" s="1428"/>
      <c r="B47" s="698" t="s">
        <v>22</v>
      </c>
      <c r="C47" s="698"/>
      <c r="D47" s="698"/>
      <c r="E47" s="698"/>
      <c r="F47" s="473">
        <v>0</v>
      </c>
      <c r="G47" s="548"/>
      <c r="H47" s="548"/>
      <c r="I47" s="548"/>
      <c r="J47" s="559"/>
    </row>
    <row r="48" spans="1:10" s="549" customFormat="1" ht="45" customHeight="1" x14ac:dyDescent="0.25">
      <c r="A48" s="1443" t="s">
        <v>182</v>
      </c>
      <c r="B48" s="709"/>
      <c r="C48" s="709"/>
      <c r="D48" s="392"/>
      <c r="E48" s="392"/>
      <c r="F48" s="710"/>
      <c r="G48" s="1608"/>
      <c r="H48" s="1608"/>
      <c r="I48" s="1608"/>
      <c r="J48" s="389"/>
    </row>
    <row r="49" spans="1:10" ht="60" customHeight="1" x14ac:dyDescent="0.25">
      <c r="A49" s="1428"/>
      <c r="B49" s="2761"/>
      <c r="C49" s="2761"/>
      <c r="D49" s="2761"/>
      <c r="E49" s="2761"/>
      <c r="F49" s="1451" t="s">
        <v>29</v>
      </c>
      <c r="G49" s="2364" t="s">
        <v>30</v>
      </c>
      <c r="H49" s="548"/>
      <c r="I49" s="548"/>
      <c r="J49" s="559"/>
    </row>
    <row r="50" spans="1:10" s="1068" customFormat="1" ht="15" customHeight="1" x14ac:dyDescent="0.25">
      <c r="A50" s="1428"/>
      <c r="B50" s="1452" t="s">
        <v>364</v>
      </c>
      <c r="C50" s="1453"/>
      <c r="D50" s="1454"/>
      <c r="E50" s="1454"/>
      <c r="F50" s="1455">
        <v>0</v>
      </c>
      <c r="G50" s="1450">
        <v>0</v>
      </c>
      <c r="H50" s="548"/>
      <c r="I50" s="548"/>
      <c r="J50" s="559"/>
    </row>
    <row r="51" spans="1:10" s="1068" customFormat="1" ht="15" customHeight="1" x14ac:dyDescent="0.25">
      <c r="A51" s="1428"/>
      <c r="B51" s="474" t="s">
        <v>365</v>
      </c>
      <c r="C51" s="1617"/>
      <c r="D51" s="475"/>
      <c r="E51" s="475"/>
      <c r="F51" s="476">
        <v>0</v>
      </c>
      <c r="G51" s="472">
        <v>0</v>
      </c>
      <c r="H51" s="548"/>
      <c r="I51" s="548"/>
      <c r="J51" s="559"/>
    </row>
    <row r="52" spans="1:10" s="1068" customFormat="1" ht="15" customHeight="1" x14ac:dyDescent="0.25">
      <c r="A52" s="1428"/>
      <c r="B52" s="474" t="s">
        <v>366</v>
      </c>
      <c r="C52" s="1617"/>
      <c r="D52" s="475"/>
      <c r="E52" s="475"/>
      <c r="F52" s="476">
        <v>0</v>
      </c>
      <c r="G52" s="472">
        <v>0</v>
      </c>
      <c r="H52" s="548"/>
      <c r="I52" s="548"/>
      <c r="J52" s="559"/>
    </row>
    <row r="53" spans="1:10" s="1068" customFormat="1" ht="15" customHeight="1" x14ac:dyDescent="0.25">
      <c r="A53" s="1428"/>
      <c r="B53" s="698" t="s">
        <v>31</v>
      </c>
      <c r="C53" s="699"/>
      <c r="D53" s="698"/>
      <c r="E53" s="698"/>
      <c r="F53" s="477">
        <v>0</v>
      </c>
      <c r="G53" s="473">
        <v>0</v>
      </c>
      <c r="H53" s="548"/>
      <c r="I53" s="548"/>
      <c r="J53" s="559"/>
    </row>
    <row r="54" spans="1:10" s="549" customFormat="1" ht="45" customHeight="1" x14ac:dyDescent="0.25">
      <c r="A54" s="1443" t="s">
        <v>183</v>
      </c>
      <c r="B54" s="709"/>
      <c r="C54" s="709"/>
      <c r="D54" s="392"/>
      <c r="E54" s="392"/>
      <c r="F54" s="710"/>
      <c r="G54" s="1608"/>
      <c r="H54" s="1608"/>
      <c r="I54" s="1608"/>
      <c r="J54" s="389"/>
    </row>
    <row r="55" spans="1:10" ht="15" customHeight="1" x14ac:dyDescent="0.25">
      <c r="A55" s="1428"/>
      <c r="B55" s="2761"/>
      <c r="C55" s="2761"/>
      <c r="D55" s="2761"/>
      <c r="E55" s="2761"/>
      <c r="F55" s="2364" t="s">
        <v>334</v>
      </c>
      <c r="G55" s="548"/>
      <c r="H55" s="548"/>
      <c r="I55" s="548"/>
      <c r="J55" s="559"/>
    </row>
    <row r="56" spans="1:10" s="1068" customFormat="1" ht="15" customHeight="1" x14ac:dyDescent="0.25">
      <c r="A56" s="1428"/>
      <c r="B56" s="1456" t="s">
        <v>484</v>
      </c>
      <c r="C56" s="1456"/>
      <c r="D56" s="1456"/>
      <c r="E56" s="1439"/>
      <c r="F56" s="1450">
        <v>0</v>
      </c>
      <c r="G56" s="548"/>
      <c r="H56" s="548"/>
      <c r="I56" s="548"/>
      <c r="J56" s="559"/>
    </row>
    <row r="57" spans="1:10" s="1068" customFormat="1" ht="15" customHeight="1" x14ac:dyDescent="0.25">
      <c r="A57" s="1428"/>
      <c r="B57" s="700" t="s">
        <v>262</v>
      </c>
      <c r="C57" s="694"/>
      <c r="D57" s="694"/>
      <c r="E57" s="694"/>
      <c r="F57" s="472">
        <v>0</v>
      </c>
      <c r="G57" s="548"/>
      <c r="H57" s="548"/>
      <c r="I57" s="548"/>
      <c r="J57" s="559"/>
    </row>
    <row r="58" spans="1:10" s="1068" customFormat="1" ht="15" customHeight="1" x14ac:dyDescent="0.25">
      <c r="A58" s="1428"/>
      <c r="B58" s="701" t="s">
        <v>485</v>
      </c>
      <c r="C58" s="701"/>
      <c r="D58" s="701"/>
      <c r="E58" s="701"/>
      <c r="F58" s="472">
        <v>0</v>
      </c>
      <c r="G58" s="548"/>
      <c r="H58" s="548"/>
      <c r="I58" s="548"/>
      <c r="J58" s="559"/>
    </row>
    <row r="59" spans="1:10" s="1068" customFormat="1" ht="15" customHeight="1" x14ac:dyDescent="0.25">
      <c r="A59" s="1428"/>
      <c r="B59" s="701" t="s">
        <v>486</v>
      </c>
      <c r="C59" s="701"/>
      <c r="D59" s="701"/>
      <c r="E59" s="701"/>
      <c r="F59" s="472">
        <v>0</v>
      </c>
      <c r="G59" s="548"/>
      <c r="H59" s="548"/>
      <c r="I59" s="548"/>
      <c r="J59" s="559"/>
    </row>
    <row r="60" spans="1:10" s="1068" customFormat="1" ht="15" customHeight="1" x14ac:dyDescent="0.25">
      <c r="A60" s="1428"/>
      <c r="B60" s="700" t="s">
        <v>11</v>
      </c>
      <c r="C60" s="694"/>
      <c r="D60" s="694"/>
      <c r="E60" s="694"/>
      <c r="F60" s="1617"/>
      <c r="G60" s="548"/>
      <c r="H60" s="548"/>
      <c r="I60" s="548"/>
      <c r="J60" s="559"/>
    </row>
    <row r="61" spans="1:10" s="1068" customFormat="1" ht="15" customHeight="1" x14ac:dyDescent="0.25">
      <c r="A61" s="1428"/>
      <c r="B61" s="702" t="s">
        <v>12</v>
      </c>
      <c r="C61" s="694"/>
      <c r="D61" s="694"/>
      <c r="E61" s="694"/>
      <c r="F61" s="472">
        <v>0</v>
      </c>
      <c r="G61" s="548"/>
      <c r="H61" s="548"/>
      <c r="I61" s="548"/>
      <c r="J61" s="559"/>
    </row>
    <row r="62" spans="1:10" s="1068" customFormat="1" ht="15" customHeight="1" x14ac:dyDescent="0.25">
      <c r="A62" s="1428"/>
      <c r="B62" s="702" t="s">
        <v>13</v>
      </c>
      <c r="C62" s="694"/>
      <c r="D62" s="694"/>
      <c r="E62" s="694"/>
      <c r="F62" s="472">
        <v>0</v>
      </c>
      <c r="G62" s="548"/>
      <c r="H62" s="548"/>
      <c r="I62" s="548"/>
      <c r="J62" s="559"/>
    </row>
    <row r="63" spans="1:10" s="1068" customFormat="1" ht="15" customHeight="1" x14ac:dyDescent="0.25">
      <c r="A63" s="1428"/>
      <c r="B63" s="702" t="s">
        <v>388</v>
      </c>
      <c r="C63" s="694"/>
      <c r="D63" s="694"/>
      <c r="E63" s="694"/>
      <c r="F63" s="472">
        <v>0</v>
      </c>
      <c r="G63" s="548"/>
      <c r="H63" s="548"/>
      <c r="I63" s="548"/>
      <c r="J63" s="559"/>
    </row>
    <row r="64" spans="1:10" s="1068" customFormat="1" ht="15" customHeight="1" x14ac:dyDescent="0.25">
      <c r="A64" s="1428"/>
      <c r="B64" s="702" t="s">
        <v>14</v>
      </c>
      <c r="C64" s="694"/>
      <c r="D64" s="694"/>
      <c r="E64" s="694"/>
      <c r="F64" s="472">
        <v>0</v>
      </c>
      <c r="G64" s="548"/>
      <c r="H64" s="548"/>
      <c r="I64" s="548"/>
      <c r="J64" s="559"/>
    </row>
    <row r="65" spans="1:10" s="1068" customFormat="1" ht="15" customHeight="1" x14ac:dyDescent="0.25">
      <c r="A65" s="1428"/>
      <c r="B65" s="700" t="s">
        <v>15</v>
      </c>
      <c r="C65" s="694"/>
      <c r="D65" s="694"/>
      <c r="E65" s="694"/>
      <c r="F65" s="472">
        <v>0</v>
      </c>
      <c r="G65" s="548"/>
      <c r="H65" s="548"/>
      <c r="I65" s="548"/>
      <c r="J65" s="559"/>
    </row>
    <row r="66" spans="1:10" s="1068" customFormat="1" ht="15" customHeight="1" x14ac:dyDescent="0.25">
      <c r="A66" s="1428"/>
      <c r="B66" s="703" t="s">
        <v>487</v>
      </c>
      <c r="C66" s="698"/>
      <c r="D66" s="698"/>
      <c r="E66" s="698"/>
      <c r="F66" s="473">
        <v>0.5</v>
      </c>
      <c r="G66" s="548"/>
      <c r="H66" s="548"/>
      <c r="I66" s="548"/>
      <c r="J66" s="559"/>
    </row>
    <row r="67" spans="1:10" s="549" customFormat="1" ht="45" customHeight="1" x14ac:dyDescent="0.25">
      <c r="A67" s="1443" t="s">
        <v>184</v>
      </c>
      <c r="B67" s="709"/>
      <c r="C67" s="709"/>
      <c r="D67" s="392"/>
      <c r="E67" s="392"/>
      <c r="F67" s="710"/>
      <c r="G67" s="1608"/>
      <c r="H67" s="1608"/>
      <c r="I67" s="1608"/>
      <c r="J67" s="389"/>
    </row>
    <row r="68" spans="1:10" ht="15" customHeight="1" x14ac:dyDescent="0.25">
      <c r="A68" s="1428"/>
      <c r="B68" s="2761"/>
      <c r="C68" s="2761"/>
      <c r="D68" s="2761"/>
      <c r="E68" s="2761"/>
      <c r="F68" s="2364" t="s">
        <v>334</v>
      </c>
      <c r="G68" s="548"/>
      <c r="H68" s="548"/>
      <c r="I68" s="548"/>
      <c r="J68" s="559"/>
    </row>
    <row r="69" spans="1:10" ht="15" customHeight="1" x14ac:dyDescent="0.25">
      <c r="A69" s="1428"/>
      <c r="B69" s="1457" t="s">
        <v>46</v>
      </c>
      <c r="C69" s="1448"/>
      <c r="D69" s="1448"/>
      <c r="E69" s="1448"/>
      <c r="F69" s="1458">
        <v>0</v>
      </c>
      <c r="G69" s="548"/>
      <c r="H69" s="548"/>
      <c r="I69" s="548"/>
      <c r="J69" s="559"/>
    </row>
    <row r="70" spans="1:10" s="549" customFormat="1" ht="45" customHeight="1" x14ac:dyDescent="0.25">
      <c r="A70" s="1443" t="s">
        <v>979</v>
      </c>
      <c r="B70" s="709"/>
      <c r="C70" s="709"/>
      <c r="D70" s="392"/>
      <c r="E70" s="392"/>
      <c r="F70" s="710"/>
      <c r="G70" s="1608"/>
      <c r="H70" s="1608"/>
      <c r="I70" s="548"/>
      <c r="J70" s="389"/>
    </row>
    <row r="71" spans="1:10" ht="15" customHeight="1" x14ac:dyDescent="0.25">
      <c r="A71" s="1428"/>
      <c r="B71" s="2758"/>
      <c r="C71" s="2758"/>
      <c r="D71" s="2758"/>
      <c r="E71" s="2758"/>
      <c r="F71" s="2756" t="s">
        <v>334</v>
      </c>
      <c r="G71" s="2757"/>
      <c r="H71" s="2757"/>
      <c r="I71" s="548"/>
      <c r="J71" s="559"/>
    </row>
    <row r="72" spans="1:10" ht="30" customHeight="1" x14ac:dyDescent="0.25">
      <c r="A72" s="1428"/>
      <c r="B72" s="2759"/>
      <c r="C72" s="2759"/>
      <c r="D72" s="2759"/>
      <c r="E72" s="2759"/>
      <c r="F72" s="1459" t="s">
        <v>661</v>
      </c>
      <c r="G72" s="1459" t="s">
        <v>682</v>
      </c>
      <c r="H72" s="1460" t="s">
        <v>662</v>
      </c>
      <c r="I72" s="548"/>
      <c r="J72" s="559"/>
    </row>
    <row r="73" spans="1:10" ht="15" customHeight="1" x14ac:dyDescent="0.25">
      <c r="A73" s="1428"/>
      <c r="B73" s="1457" t="s">
        <v>871</v>
      </c>
      <c r="C73" s="1448"/>
      <c r="D73" s="1448"/>
      <c r="E73" s="1448"/>
      <c r="F73" s="1461">
        <v>0</v>
      </c>
      <c r="G73" s="1461">
        <v>0</v>
      </c>
      <c r="H73" s="1458">
        <v>0</v>
      </c>
      <c r="I73" s="548"/>
      <c r="J73" s="559"/>
    </row>
    <row r="74" spans="1:10" s="549" customFormat="1" ht="45" customHeight="1" x14ac:dyDescent="0.25">
      <c r="A74" s="1443" t="s">
        <v>893</v>
      </c>
      <c r="B74" s="709"/>
      <c r="C74" s="709"/>
      <c r="D74" s="392"/>
      <c r="E74" s="392"/>
      <c r="F74" s="710"/>
      <c r="G74" s="1608"/>
      <c r="H74" s="1608"/>
      <c r="I74" s="548"/>
      <c r="J74" s="389"/>
    </row>
    <row r="75" spans="1:10" ht="15" customHeight="1" x14ac:dyDescent="0.25">
      <c r="A75" s="1428"/>
      <c r="B75" s="2761"/>
      <c r="C75" s="2761"/>
      <c r="D75" s="2761"/>
      <c r="E75" s="2761"/>
      <c r="F75" s="2364" t="s">
        <v>334</v>
      </c>
      <c r="G75" s="548"/>
      <c r="H75" s="548"/>
      <c r="I75" s="548"/>
      <c r="J75" s="559"/>
    </row>
    <row r="76" spans="1:10" s="1068" customFormat="1" ht="15" customHeight="1" x14ac:dyDescent="0.25">
      <c r="A76" s="1428"/>
      <c r="B76" s="2380" t="s">
        <v>595</v>
      </c>
      <c r="C76" s="2380"/>
      <c r="D76" s="2380"/>
      <c r="E76" s="2381"/>
      <c r="F76" s="1450">
        <v>0</v>
      </c>
      <c r="G76" s="548"/>
      <c r="H76" s="548"/>
      <c r="I76" s="548"/>
      <c r="J76" s="559"/>
    </row>
    <row r="77" spans="1:10" s="1068" customFormat="1" ht="15" customHeight="1" x14ac:dyDescent="0.25">
      <c r="A77" s="1428"/>
      <c r="B77" s="2382" t="s">
        <v>596</v>
      </c>
      <c r="C77" s="2382"/>
      <c r="D77" s="2382"/>
      <c r="E77" s="2383"/>
      <c r="F77" s="472">
        <v>0</v>
      </c>
      <c r="G77" s="548"/>
      <c r="H77" s="548"/>
      <c r="I77" s="548"/>
      <c r="J77" s="559"/>
    </row>
    <row r="78" spans="1:10" s="1068" customFormat="1" ht="15" customHeight="1" x14ac:dyDescent="0.25">
      <c r="A78" s="1428"/>
      <c r="B78" s="2382" t="s">
        <v>485</v>
      </c>
      <c r="C78" s="2382"/>
      <c r="D78" s="2382"/>
      <c r="E78" s="2383"/>
      <c r="F78" s="472">
        <v>0</v>
      </c>
      <c r="G78" s="548"/>
      <c r="H78" s="548"/>
      <c r="I78" s="548"/>
      <c r="J78" s="559"/>
    </row>
    <row r="79" spans="1:10" s="1068" customFormat="1" ht="15" customHeight="1" x14ac:dyDescent="0.25">
      <c r="A79" s="1428"/>
      <c r="B79" s="2382" t="s">
        <v>486</v>
      </c>
      <c r="C79" s="2382"/>
      <c r="D79" s="2382"/>
      <c r="E79" s="2383"/>
      <c r="F79" s="472">
        <v>0</v>
      </c>
      <c r="G79" s="548"/>
      <c r="H79" s="548"/>
      <c r="I79" s="548"/>
      <c r="J79" s="559"/>
    </row>
    <row r="80" spans="1:10" s="1068" customFormat="1" ht="15" customHeight="1" x14ac:dyDescent="0.25">
      <c r="A80" s="1428"/>
      <c r="B80" s="2382" t="s">
        <v>387</v>
      </c>
      <c r="C80" s="2382"/>
      <c r="D80" s="2382"/>
      <c r="E80" s="2383"/>
      <c r="F80" s="1617"/>
      <c r="G80" s="548"/>
      <c r="H80" s="548"/>
      <c r="I80" s="548"/>
      <c r="J80" s="559"/>
    </row>
    <row r="81" spans="1:10" s="1068" customFormat="1" ht="15" customHeight="1" x14ac:dyDescent="0.25">
      <c r="A81" s="1428"/>
      <c r="B81" s="2749" t="s">
        <v>261</v>
      </c>
      <c r="C81" s="2749"/>
      <c r="D81" s="2749"/>
      <c r="E81" s="2750"/>
      <c r="F81" s="472">
        <v>0</v>
      </c>
      <c r="G81" s="548"/>
      <c r="H81" s="548"/>
      <c r="I81" s="548"/>
      <c r="J81" s="559"/>
    </row>
    <row r="82" spans="1:10" s="1068" customFormat="1" ht="15" customHeight="1" x14ac:dyDescent="0.25">
      <c r="A82" s="1428"/>
      <c r="B82" s="2749" t="s">
        <v>13</v>
      </c>
      <c r="C82" s="2749"/>
      <c r="D82" s="2749"/>
      <c r="E82" s="2750"/>
      <c r="F82" s="472">
        <v>0</v>
      </c>
      <c r="G82" s="548"/>
      <c r="H82" s="548"/>
      <c r="I82" s="548"/>
      <c r="J82" s="559"/>
    </row>
    <row r="83" spans="1:10" s="1068" customFormat="1" ht="15" customHeight="1" x14ac:dyDescent="0.25">
      <c r="A83" s="1428"/>
      <c r="B83" s="2749" t="s">
        <v>388</v>
      </c>
      <c r="C83" s="2749"/>
      <c r="D83" s="2749"/>
      <c r="E83" s="2750"/>
      <c r="F83" s="472">
        <v>0</v>
      </c>
      <c r="G83" s="548"/>
      <c r="H83" s="548"/>
      <c r="I83" s="548"/>
      <c r="J83" s="559"/>
    </row>
    <row r="84" spans="1:10" s="1068" customFormat="1" ht="15" customHeight="1" x14ac:dyDescent="0.25">
      <c r="A84" s="1428"/>
      <c r="B84" s="2749" t="s">
        <v>14</v>
      </c>
      <c r="C84" s="2749"/>
      <c r="D84" s="2749"/>
      <c r="E84" s="2750"/>
      <c r="F84" s="472">
        <v>0</v>
      </c>
      <c r="G84" s="548"/>
      <c r="H84" s="548"/>
      <c r="I84" s="548"/>
      <c r="J84" s="559"/>
    </row>
    <row r="85" spans="1:10" s="1068" customFormat="1" ht="15" customHeight="1" x14ac:dyDescent="0.25">
      <c r="A85" s="1428"/>
      <c r="B85" s="2384" t="s">
        <v>138</v>
      </c>
      <c r="C85" s="2384"/>
      <c r="D85" s="2384"/>
      <c r="E85" s="2385"/>
      <c r="F85" s="473">
        <v>0</v>
      </c>
      <c r="G85" s="548"/>
      <c r="H85" s="548"/>
      <c r="I85" s="548"/>
      <c r="J85" s="559"/>
    </row>
    <row r="86" spans="1:10" s="549" customFormat="1" ht="45" customHeight="1" x14ac:dyDescent="0.25">
      <c r="A86" s="1443" t="s">
        <v>1451</v>
      </c>
      <c r="B86" s="709"/>
      <c r="C86" s="709"/>
      <c r="D86" s="392"/>
      <c r="E86" s="392"/>
      <c r="F86" s="710"/>
      <c r="G86" s="1608"/>
      <c r="H86" s="1608"/>
      <c r="I86" s="548"/>
      <c r="J86" s="389"/>
    </row>
    <row r="87" spans="1:10" ht="15" customHeight="1" x14ac:dyDescent="0.25">
      <c r="A87" s="1428"/>
      <c r="B87" s="2758"/>
      <c r="C87" s="2758"/>
      <c r="D87" s="2758"/>
      <c r="E87" s="2758"/>
      <c r="F87" s="2756" t="s">
        <v>334</v>
      </c>
      <c r="G87" s="2757"/>
      <c r="H87" s="2757"/>
      <c r="I87" s="548"/>
      <c r="J87" s="559"/>
    </row>
    <row r="88" spans="1:10" ht="30" customHeight="1" x14ac:dyDescent="0.25">
      <c r="A88" s="1428"/>
      <c r="B88" s="2759"/>
      <c r="C88" s="2759"/>
      <c r="D88" s="2759"/>
      <c r="E88" s="2759"/>
      <c r="F88" s="1459" t="s">
        <v>661</v>
      </c>
      <c r="G88" s="1459" t="s">
        <v>682</v>
      </c>
      <c r="H88" s="1460" t="s">
        <v>662</v>
      </c>
      <c r="I88" s="548"/>
      <c r="J88" s="559"/>
    </row>
    <row r="89" spans="1:10" ht="15" customHeight="1" x14ac:dyDescent="0.25">
      <c r="A89" s="1428"/>
      <c r="B89" s="2381" t="str">
        <f>NSFR!B306</f>
        <v>Loans to financial institutions; of which:</v>
      </c>
      <c r="C89" s="2760"/>
      <c r="D89" s="2760"/>
      <c r="E89" s="2760"/>
      <c r="F89" s="1462"/>
      <c r="G89" s="1462"/>
      <c r="H89" s="1453"/>
      <c r="I89" s="548"/>
      <c r="J89" s="559"/>
    </row>
    <row r="90" spans="1:10" ht="30" customHeight="1" x14ac:dyDescent="0.25">
      <c r="A90" s="1428"/>
      <c r="B90" s="2750" t="str">
        <f>NSFR!B307</f>
        <v>Secured by Level 1 collateral and where the bank has the ability to freely rehypthecate the received collateral for the life of the loan, of which</v>
      </c>
      <c r="C90" s="2755"/>
      <c r="D90" s="2755"/>
      <c r="E90" s="2755"/>
      <c r="F90" s="41"/>
      <c r="G90" s="41"/>
      <c r="H90" s="1617"/>
      <c r="I90" s="548"/>
      <c r="J90" s="559"/>
    </row>
    <row r="91" spans="1:10" ht="15" customHeight="1" x14ac:dyDescent="0.25">
      <c r="A91" s="1428"/>
      <c r="B91" s="2745" t="str">
        <f>NSFR!B308</f>
        <v>Encumbered for exceptional central bank liquidity operations; of which:</v>
      </c>
      <c r="C91" s="2746"/>
      <c r="D91" s="2746"/>
      <c r="E91" s="2746"/>
      <c r="F91" s="41"/>
      <c r="G91" s="41"/>
      <c r="H91" s="1617"/>
      <c r="I91" s="548"/>
      <c r="J91" s="559"/>
    </row>
    <row r="92" spans="1:10" ht="15" customHeight="1" x14ac:dyDescent="0.25">
      <c r="A92" s="1428"/>
      <c r="B92" s="2752" t="str">
        <f>NSFR!B309</f>
        <v>Remaining period of encumbrance ≥ 6 months to &lt; 1 year</v>
      </c>
      <c r="C92" s="2753"/>
      <c r="D92" s="2753"/>
      <c r="E92" s="2753"/>
      <c r="F92" s="476">
        <v>0.5</v>
      </c>
      <c r="G92" s="476">
        <v>0.5</v>
      </c>
      <c r="H92" s="472">
        <v>1</v>
      </c>
      <c r="I92" s="548"/>
      <c r="J92" s="559"/>
    </row>
    <row r="93" spans="1:10" ht="15" customHeight="1" x14ac:dyDescent="0.25">
      <c r="A93" s="1428"/>
      <c r="B93" s="2752" t="str">
        <f>NSFR!B310</f>
        <v>Remaining period of encumbrance ≥ 1 year</v>
      </c>
      <c r="C93" s="2753"/>
      <c r="D93" s="2753"/>
      <c r="E93" s="2753"/>
      <c r="F93" s="476">
        <v>1</v>
      </c>
      <c r="G93" s="476">
        <v>1</v>
      </c>
      <c r="H93" s="472">
        <v>1</v>
      </c>
      <c r="I93" s="548"/>
      <c r="J93" s="559"/>
    </row>
    <row r="94" spans="1:10" ht="15" customHeight="1" x14ac:dyDescent="0.25">
      <c r="A94" s="1428"/>
      <c r="B94" s="2749" t="str">
        <f>NSFR!B311</f>
        <v>All other secured loans to financial institutions; of which:</v>
      </c>
      <c r="C94" s="2749"/>
      <c r="D94" s="2749"/>
      <c r="E94" s="2750"/>
      <c r="F94" s="41"/>
      <c r="G94" s="41"/>
      <c r="H94" s="1617"/>
      <c r="I94" s="548"/>
      <c r="J94" s="559"/>
    </row>
    <row r="95" spans="1:10" ht="15" customHeight="1" x14ac:dyDescent="0.25">
      <c r="A95" s="1428"/>
      <c r="B95" s="2754" t="str">
        <f>NSFR!B312</f>
        <v>Encumbered for exceptional central bank liquidity operations; of which:</v>
      </c>
      <c r="C95" s="2754"/>
      <c r="D95" s="2754"/>
      <c r="E95" s="2745"/>
      <c r="F95" s="41"/>
      <c r="G95" s="41"/>
      <c r="H95" s="1617"/>
      <c r="I95" s="548"/>
      <c r="J95" s="559"/>
    </row>
    <row r="96" spans="1:10" ht="15" customHeight="1" x14ac:dyDescent="0.25">
      <c r="A96" s="1428"/>
      <c r="B96" s="2751" t="str">
        <f>NSFR!B313</f>
        <v>Remaining period of encumbrance ≥ 6 months to &lt; 1 year</v>
      </c>
      <c r="C96" s="2751"/>
      <c r="D96" s="2751"/>
      <c r="E96" s="2752"/>
      <c r="F96" s="476">
        <v>0.5</v>
      </c>
      <c r="G96" s="476">
        <v>0.5</v>
      </c>
      <c r="H96" s="472">
        <v>1</v>
      </c>
      <c r="I96" s="548"/>
      <c r="J96" s="559"/>
    </row>
    <row r="97" spans="1:10" ht="15" customHeight="1" x14ac:dyDescent="0.25">
      <c r="A97" s="1428"/>
      <c r="B97" s="2752" t="str">
        <f>NSFR!B314</f>
        <v>Remaining period of encumbrance ≥ 1 year</v>
      </c>
      <c r="C97" s="2753"/>
      <c r="D97" s="2753"/>
      <c r="E97" s="2753"/>
      <c r="F97" s="476">
        <v>1</v>
      </c>
      <c r="G97" s="476">
        <v>1</v>
      </c>
      <c r="H97" s="472">
        <v>1</v>
      </c>
      <c r="I97" s="548"/>
      <c r="J97" s="559"/>
    </row>
    <row r="98" spans="1:10" ht="15" customHeight="1" x14ac:dyDescent="0.25">
      <c r="A98" s="1428"/>
      <c r="B98" s="2749" t="str">
        <f>NSFR!B315</f>
        <v>Unsecured, of which:</v>
      </c>
      <c r="C98" s="2749"/>
      <c r="D98" s="2749"/>
      <c r="E98" s="2750"/>
      <c r="F98" s="41"/>
      <c r="G98" s="41"/>
      <c r="H98" s="1617"/>
      <c r="I98" s="548"/>
      <c r="J98" s="559"/>
    </row>
    <row r="99" spans="1:10" ht="15" customHeight="1" x14ac:dyDescent="0.25">
      <c r="A99" s="1428"/>
      <c r="B99" s="2754" t="str">
        <f>NSFR!B316</f>
        <v>Encumbered for exceptional central bank liquidity operations; of which:</v>
      </c>
      <c r="C99" s="2754"/>
      <c r="D99" s="2754"/>
      <c r="E99" s="2745"/>
      <c r="F99" s="41"/>
      <c r="G99" s="41"/>
      <c r="H99" s="1617"/>
      <c r="I99" s="548"/>
      <c r="J99" s="559"/>
    </row>
    <row r="100" spans="1:10" ht="15" customHeight="1" x14ac:dyDescent="0.25">
      <c r="A100" s="1428"/>
      <c r="B100" s="2751" t="str">
        <f>NSFR!B317</f>
        <v>Remaining period of encumbrance ≥ 6 months to &lt; 1 year</v>
      </c>
      <c r="C100" s="2751"/>
      <c r="D100" s="2751"/>
      <c r="E100" s="2752"/>
      <c r="F100" s="476">
        <v>0.5</v>
      </c>
      <c r="G100" s="476">
        <v>0.5</v>
      </c>
      <c r="H100" s="472">
        <v>1</v>
      </c>
      <c r="I100" s="548"/>
      <c r="J100" s="559"/>
    </row>
    <row r="101" spans="1:10" ht="15" customHeight="1" x14ac:dyDescent="0.25">
      <c r="A101" s="1428"/>
      <c r="B101" s="2752" t="str">
        <f>NSFR!B318</f>
        <v>Remaining period of encumbrance ≥ 1 year</v>
      </c>
      <c r="C101" s="2753"/>
      <c r="D101" s="2753"/>
      <c r="E101" s="2753"/>
      <c r="F101" s="476">
        <v>1</v>
      </c>
      <c r="G101" s="476">
        <v>1</v>
      </c>
      <c r="H101" s="472">
        <v>1</v>
      </c>
      <c r="I101" s="548"/>
      <c r="J101" s="559"/>
    </row>
    <row r="102" spans="1:10" ht="15" customHeight="1" x14ac:dyDescent="0.25">
      <c r="A102" s="1428"/>
      <c r="B102" s="2382" t="str">
        <f>NSFR!B319</f>
        <v>Securities eligible as Level 1 HQLA for the LCR, of which:</v>
      </c>
      <c r="C102" s="2382"/>
      <c r="D102" s="2382"/>
      <c r="E102" s="2383"/>
      <c r="F102" s="41"/>
      <c r="G102" s="41"/>
      <c r="H102" s="1617"/>
      <c r="I102" s="548"/>
      <c r="J102" s="559"/>
    </row>
    <row r="103" spans="1:10" ht="15" customHeight="1" x14ac:dyDescent="0.25">
      <c r="A103" s="1428"/>
      <c r="B103" s="2749" t="str">
        <f>NSFR!B320</f>
        <v>Encumbered for exceptional central bank liquidity operations; of which:</v>
      </c>
      <c r="C103" s="2749"/>
      <c r="D103" s="2749"/>
      <c r="E103" s="2750"/>
      <c r="F103" s="41"/>
      <c r="G103" s="41"/>
      <c r="H103" s="1617"/>
      <c r="I103" s="548"/>
      <c r="J103" s="559"/>
    </row>
    <row r="104" spans="1:10" ht="15" customHeight="1" x14ac:dyDescent="0.25">
      <c r="A104" s="1428"/>
      <c r="B104" s="2745" t="str">
        <f>NSFR!B321</f>
        <v>Remaining period of encumbrance ≥ 6 months to &lt; 1 year</v>
      </c>
      <c r="C104" s="2746"/>
      <c r="D104" s="2746"/>
      <c r="E104" s="2746"/>
      <c r="F104" s="476">
        <v>0.5</v>
      </c>
      <c r="G104" s="476">
        <v>0.5</v>
      </c>
      <c r="H104" s="472">
        <v>0.5</v>
      </c>
      <c r="I104" s="548"/>
      <c r="J104" s="559"/>
    </row>
    <row r="105" spans="1:10" ht="15" customHeight="1" x14ac:dyDescent="0.25">
      <c r="A105" s="1428"/>
      <c r="B105" s="2745" t="str">
        <f>NSFR!B322</f>
        <v>Remaining period of encumbrance ≥ 1 year</v>
      </c>
      <c r="C105" s="2746"/>
      <c r="D105" s="2746"/>
      <c r="E105" s="2746"/>
      <c r="F105" s="476">
        <v>1</v>
      </c>
      <c r="G105" s="476">
        <v>1</v>
      </c>
      <c r="H105" s="472">
        <v>1</v>
      </c>
      <c r="I105" s="548"/>
      <c r="J105" s="559"/>
    </row>
    <row r="106" spans="1:10" ht="15" customHeight="1" x14ac:dyDescent="0.25">
      <c r="A106" s="1428"/>
      <c r="B106" s="2382" t="str">
        <f>NSFR!B323</f>
        <v xml:space="preserve">Securities eligible for Level 2A HQLA for the LCR, of which: </v>
      </c>
      <c r="C106" s="2382"/>
      <c r="D106" s="2382"/>
      <c r="E106" s="2383"/>
      <c r="F106" s="41"/>
      <c r="G106" s="41"/>
      <c r="H106" s="1617"/>
      <c r="I106" s="548"/>
      <c r="J106" s="559"/>
    </row>
    <row r="107" spans="1:10" ht="15" customHeight="1" x14ac:dyDescent="0.25">
      <c r="A107" s="1428"/>
      <c r="B107" s="2749" t="str">
        <f>NSFR!B324</f>
        <v>Encumbered for exceptional central bank liquidity operations; of which:</v>
      </c>
      <c r="C107" s="2749"/>
      <c r="D107" s="2749"/>
      <c r="E107" s="2750"/>
      <c r="F107" s="41"/>
      <c r="G107" s="41"/>
      <c r="H107" s="1617"/>
      <c r="I107" s="548"/>
      <c r="J107" s="559"/>
    </row>
    <row r="108" spans="1:10" ht="15" customHeight="1" x14ac:dyDescent="0.25">
      <c r="A108" s="1428"/>
      <c r="B108" s="2745" t="str">
        <f>NSFR!B325</f>
        <v>Remaining period of encumbrance ≥ 6 months to &lt; 1 year</v>
      </c>
      <c r="C108" s="2746"/>
      <c r="D108" s="2746"/>
      <c r="E108" s="2746"/>
      <c r="F108" s="476">
        <v>0.5</v>
      </c>
      <c r="G108" s="476">
        <v>0.5</v>
      </c>
      <c r="H108" s="472">
        <v>0.5</v>
      </c>
      <c r="I108" s="548"/>
      <c r="J108" s="559"/>
    </row>
    <row r="109" spans="1:10" ht="15" customHeight="1" x14ac:dyDescent="0.25">
      <c r="A109" s="1428"/>
      <c r="B109" s="2745" t="str">
        <f>NSFR!B326</f>
        <v>Remaining period of encumbrance ≥ 1 year</v>
      </c>
      <c r="C109" s="2746"/>
      <c r="D109" s="2746"/>
      <c r="E109" s="2746"/>
      <c r="F109" s="476">
        <v>1</v>
      </c>
      <c r="G109" s="476">
        <v>1</v>
      </c>
      <c r="H109" s="472">
        <v>1</v>
      </c>
      <c r="I109" s="548"/>
      <c r="J109" s="559"/>
    </row>
    <row r="110" spans="1:10" ht="15" customHeight="1" x14ac:dyDescent="0.25">
      <c r="A110" s="1428"/>
      <c r="B110" s="2382" t="str">
        <f>NSFR!B327</f>
        <v xml:space="preserve">Securities eligible for Level 2B HQLA for the LCR, of which: </v>
      </c>
      <c r="C110" s="2382"/>
      <c r="D110" s="2382"/>
      <c r="E110" s="2383"/>
      <c r="F110" s="41"/>
      <c r="G110" s="41"/>
      <c r="H110" s="1617"/>
      <c r="I110" s="548"/>
      <c r="J110" s="559"/>
    </row>
    <row r="111" spans="1:10" ht="15" customHeight="1" x14ac:dyDescent="0.25">
      <c r="A111" s="1428"/>
      <c r="B111" s="2749" t="str">
        <f>NSFR!B328</f>
        <v>Encumbered for exceptional central bank liquidity operations; of which:</v>
      </c>
      <c r="C111" s="2749"/>
      <c r="D111" s="2749"/>
      <c r="E111" s="2750"/>
      <c r="F111" s="41"/>
      <c r="G111" s="41"/>
      <c r="H111" s="1617"/>
      <c r="I111" s="548"/>
      <c r="J111" s="559"/>
    </row>
    <row r="112" spans="1:10" ht="15" customHeight="1" x14ac:dyDescent="0.25">
      <c r="A112" s="1428"/>
      <c r="B112" s="2745" t="str">
        <f>NSFR!B329</f>
        <v>Remaining period of encumbrance ≥ 6 months to &lt; 1 year</v>
      </c>
      <c r="C112" s="2746"/>
      <c r="D112" s="2746"/>
      <c r="E112" s="2746"/>
      <c r="F112" s="476">
        <v>0.5</v>
      </c>
      <c r="G112" s="476">
        <v>0.5</v>
      </c>
      <c r="H112" s="472">
        <v>0.5</v>
      </c>
      <c r="I112" s="548"/>
      <c r="J112" s="559"/>
    </row>
    <row r="113" spans="1:10" ht="15" customHeight="1" x14ac:dyDescent="0.25">
      <c r="A113" s="1428"/>
      <c r="B113" s="2745" t="str">
        <f>NSFR!B330</f>
        <v>Remaining period of encumbrance ≥ 1 year</v>
      </c>
      <c r="C113" s="2746"/>
      <c r="D113" s="2746"/>
      <c r="E113" s="2746"/>
      <c r="F113" s="476">
        <v>1</v>
      </c>
      <c r="G113" s="476">
        <v>1</v>
      </c>
      <c r="H113" s="472">
        <v>1</v>
      </c>
      <c r="I113" s="548"/>
      <c r="J113" s="559"/>
    </row>
    <row r="114" spans="1:10" ht="15" customHeight="1" x14ac:dyDescent="0.25">
      <c r="A114" s="1428"/>
      <c r="B114" s="2382" t="str">
        <f>NSFR!B331</f>
        <v>Deposits held at financial institutions for operational purposes; of which:</v>
      </c>
      <c r="C114" s="2382"/>
      <c r="D114" s="2382"/>
      <c r="E114" s="2383"/>
      <c r="F114" s="41"/>
      <c r="G114" s="41"/>
      <c r="H114" s="1617"/>
      <c r="I114" s="548"/>
      <c r="J114" s="559"/>
    </row>
    <row r="115" spans="1:10" ht="15" customHeight="1" x14ac:dyDescent="0.25">
      <c r="A115" s="1428"/>
      <c r="B115" s="2749" t="str">
        <f>NSFR!B332</f>
        <v>Encumbered for exceptional central bank liquidity operations; of which:</v>
      </c>
      <c r="C115" s="2749"/>
      <c r="D115" s="2749"/>
      <c r="E115" s="2750"/>
      <c r="F115" s="41"/>
      <c r="G115" s="41"/>
      <c r="H115" s="1617"/>
      <c r="I115" s="548"/>
      <c r="J115" s="559"/>
    </row>
    <row r="116" spans="1:10" ht="15" customHeight="1" x14ac:dyDescent="0.25">
      <c r="A116" s="1428"/>
      <c r="B116" s="2745" t="str">
        <f>NSFR!B333</f>
        <v>Remaining period of encumbrance ≥ 6 months to &lt; 1 year</v>
      </c>
      <c r="C116" s="2746"/>
      <c r="D116" s="2746"/>
      <c r="E116" s="2746"/>
      <c r="F116" s="476">
        <v>0.5</v>
      </c>
      <c r="G116" s="476">
        <v>0.5</v>
      </c>
      <c r="H116" s="472">
        <v>1</v>
      </c>
      <c r="I116" s="548"/>
      <c r="J116" s="559"/>
    </row>
    <row r="117" spans="1:10" ht="15" customHeight="1" x14ac:dyDescent="0.25">
      <c r="A117" s="1428"/>
      <c r="B117" s="2745" t="str">
        <f>NSFR!B334</f>
        <v>Remaining period of encumbrance ≥ 1 year</v>
      </c>
      <c r="C117" s="2746"/>
      <c r="D117" s="2746"/>
      <c r="E117" s="2746"/>
      <c r="F117" s="476">
        <v>1</v>
      </c>
      <c r="G117" s="476">
        <v>1</v>
      </c>
      <c r="H117" s="472">
        <v>1</v>
      </c>
      <c r="I117" s="548"/>
      <c r="J117" s="559"/>
    </row>
    <row r="118" spans="1:10" ht="15" customHeight="1" x14ac:dyDescent="0.25">
      <c r="A118" s="1428"/>
      <c r="B118" s="2382" t="str">
        <f>NSFR!B335</f>
        <v>Loans to non-financial corporate clients with a residual maturity of less than one year; of which:</v>
      </c>
      <c r="C118" s="2382"/>
      <c r="D118" s="2382"/>
      <c r="E118" s="2383"/>
      <c r="F118" s="41"/>
      <c r="G118" s="41"/>
      <c r="H118" s="1617"/>
      <c r="I118" s="548"/>
      <c r="J118" s="559"/>
    </row>
    <row r="119" spans="1:10" ht="15" customHeight="1" x14ac:dyDescent="0.25">
      <c r="A119" s="1428"/>
      <c r="B119" s="2749" t="str">
        <f>NSFR!B336</f>
        <v>Encumbered for exceptional central bank liquidity operations; of which:</v>
      </c>
      <c r="C119" s="2749"/>
      <c r="D119" s="2749"/>
      <c r="E119" s="2750"/>
      <c r="F119" s="41"/>
      <c r="G119" s="41"/>
      <c r="H119" s="1617"/>
      <c r="I119" s="548"/>
      <c r="J119" s="559"/>
    </row>
    <row r="120" spans="1:10" ht="15" customHeight="1" x14ac:dyDescent="0.25">
      <c r="A120" s="1428"/>
      <c r="B120" s="2745" t="str">
        <f>NSFR!B337</f>
        <v>Remaining period of encumbrance ≥ 6 months to &lt; 1 year</v>
      </c>
      <c r="C120" s="2746"/>
      <c r="D120" s="2746"/>
      <c r="E120" s="2746"/>
      <c r="F120" s="476">
        <v>0.5</v>
      </c>
      <c r="G120" s="476">
        <v>0.5</v>
      </c>
      <c r="H120" s="1617"/>
      <c r="I120" s="548"/>
      <c r="J120" s="559"/>
    </row>
    <row r="121" spans="1:10" ht="15" customHeight="1" x14ac:dyDescent="0.25">
      <c r="A121" s="1428"/>
      <c r="B121" s="2745" t="str">
        <f>NSFR!B338</f>
        <v>Remaining period of encumbrance ≥ 1 year</v>
      </c>
      <c r="C121" s="2746"/>
      <c r="D121" s="2746"/>
      <c r="E121" s="2746"/>
      <c r="F121" s="476">
        <v>1</v>
      </c>
      <c r="G121" s="476">
        <v>1</v>
      </c>
      <c r="H121" s="1617"/>
      <c r="I121" s="548"/>
      <c r="J121" s="559"/>
    </row>
    <row r="122" spans="1:10" ht="15" customHeight="1" x14ac:dyDescent="0.25">
      <c r="A122" s="1428"/>
      <c r="B122" s="2382" t="str">
        <f>NSFR!B339</f>
        <v>Loans to central banks with a residual maturity of less than one year; of which:</v>
      </c>
      <c r="C122" s="2382"/>
      <c r="D122" s="2382"/>
      <c r="E122" s="2383"/>
      <c r="F122" s="41"/>
      <c r="G122" s="41"/>
      <c r="H122" s="1617"/>
      <c r="I122" s="548"/>
      <c r="J122" s="559"/>
    </row>
    <row r="123" spans="1:10" ht="15" customHeight="1" x14ac:dyDescent="0.25">
      <c r="A123" s="1428"/>
      <c r="B123" s="2749" t="str">
        <f>NSFR!B340</f>
        <v>Encumbered for exceptional central bank liquidity operations; of which:</v>
      </c>
      <c r="C123" s="2749"/>
      <c r="D123" s="2749"/>
      <c r="E123" s="2750"/>
      <c r="F123" s="41"/>
      <c r="G123" s="41"/>
      <c r="H123" s="1617"/>
      <c r="I123" s="548"/>
      <c r="J123" s="559"/>
    </row>
    <row r="124" spans="1:10" ht="15" customHeight="1" x14ac:dyDescent="0.25">
      <c r="A124" s="1428"/>
      <c r="B124" s="2745" t="str">
        <f>NSFR!B341</f>
        <v>Remaining period of encumbrance ≥ 6 months to &lt; 1 year</v>
      </c>
      <c r="C124" s="2746"/>
      <c r="D124" s="2746"/>
      <c r="E124" s="2746"/>
      <c r="F124" s="476">
        <v>0.5</v>
      </c>
      <c r="G124" s="476">
        <v>0.5</v>
      </c>
      <c r="H124" s="1617"/>
      <c r="I124" s="548"/>
      <c r="J124" s="559"/>
    </row>
    <row r="125" spans="1:10" ht="15" customHeight="1" x14ac:dyDescent="0.25">
      <c r="A125" s="1428"/>
      <c r="B125" s="2745" t="str">
        <f>NSFR!B342</f>
        <v>Remaining period of encumbrance ≥ 1 year</v>
      </c>
      <c r="C125" s="2746"/>
      <c r="D125" s="2746"/>
      <c r="E125" s="2746"/>
      <c r="F125" s="476">
        <v>1</v>
      </c>
      <c r="G125" s="476">
        <v>1</v>
      </c>
      <c r="H125" s="1617"/>
      <c r="I125" s="548"/>
      <c r="J125" s="559"/>
    </row>
    <row r="126" spans="1:10" ht="15" customHeight="1" x14ac:dyDescent="0.25">
      <c r="A126" s="1428"/>
      <c r="B126" s="2382" t="str">
        <f>NSFR!B343</f>
        <v>Loans to sovereigns, PSEs, MDBs and NDBs with a residual maturity of less than one year; of which:</v>
      </c>
      <c r="C126" s="2382"/>
      <c r="D126" s="2382"/>
      <c r="E126" s="2383"/>
      <c r="F126" s="41"/>
      <c r="G126" s="41"/>
      <c r="H126" s="1617"/>
      <c r="I126" s="548"/>
      <c r="J126" s="559"/>
    </row>
    <row r="127" spans="1:10" ht="15" customHeight="1" x14ac:dyDescent="0.25">
      <c r="A127" s="1428"/>
      <c r="B127" s="2749" t="str">
        <f>NSFR!B344</f>
        <v>Encumbered for exceptional central bank liquidity operations; of which:</v>
      </c>
      <c r="C127" s="2749"/>
      <c r="D127" s="2749"/>
      <c r="E127" s="2750"/>
      <c r="F127" s="41"/>
      <c r="G127" s="41"/>
      <c r="H127" s="1617"/>
      <c r="I127" s="548"/>
      <c r="J127" s="559"/>
    </row>
    <row r="128" spans="1:10" ht="15" customHeight="1" x14ac:dyDescent="0.25">
      <c r="A128" s="1428"/>
      <c r="B128" s="2745" t="str">
        <f>NSFR!B345</f>
        <v>Remaining period of encumbrance ≥ 6 months to &lt; 1 year</v>
      </c>
      <c r="C128" s="2746"/>
      <c r="D128" s="2746"/>
      <c r="E128" s="2746"/>
      <c r="F128" s="476">
        <v>0.5</v>
      </c>
      <c r="G128" s="476">
        <v>0.5</v>
      </c>
      <c r="H128" s="1617"/>
      <c r="I128" s="548"/>
      <c r="J128" s="559"/>
    </row>
    <row r="129" spans="1:10" ht="15" customHeight="1" x14ac:dyDescent="0.25">
      <c r="A129" s="1428"/>
      <c r="B129" s="2745" t="str">
        <f>NSFR!B346</f>
        <v>Remaining period of encumbrance ≥ 1 year</v>
      </c>
      <c r="C129" s="2746"/>
      <c r="D129" s="2746"/>
      <c r="E129" s="2746"/>
      <c r="F129" s="476">
        <v>1</v>
      </c>
      <c r="G129" s="476">
        <v>1</v>
      </c>
      <c r="H129" s="1617"/>
      <c r="I129" s="548"/>
      <c r="J129" s="559"/>
    </row>
    <row r="130" spans="1:10" ht="30" customHeight="1" x14ac:dyDescent="0.25">
      <c r="A130" s="1428"/>
      <c r="B130" s="2382" t="str">
        <f>NSFR!B347</f>
        <v>Residential mortgages of any maturity that would qualify for the 35% or lower risk weight under the Basel II standardised approach for credit risk; of which:</v>
      </c>
      <c r="C130" s="2382"/>
      <c r="D130" s="2382"/>
      <c r="E130" s="2383"/>
      <c r="F130" s="41"/>
      <c r="G130" s="41"/>
      <c r="H130" s="1617"/>
      <c r="I130" s="548"/>
      <c r="J130" s="559"/>
    </row>
    <row r="131" spans="1:10" ht="15" customHeight="1" x14ac:dyDescent="0.25">
      <c r="A131" s="1428"/>
      <c r="B131" s="2749" t="str">
        <f>NSFR!B348</f>
        <v>Encumbered for exceptional central bank liquidity operations; of which:</v>
      </c>
      <c r="C131" s="2749"/>
      <c r="D131" s="2749"/>
      <c r="E131" s="2750"/>
      <c r="F131" s="41"/>
      <c r="G131" s="41"/>
      <c r="H131" s="1617"/>
      <c r="I131" s="548"/>
      <c r="J131" s="559"/>
    </row>
    <row r="132" spans="1:10" ht="15" customHeight="1" x14ac:dyDescent="0.25">
      <c r="A132" s="1428"/>
      <c r="B132" s="2745" t="str">
        <f>NSFR!B349</f>
        <v>Remaining period of encumbrance ≥ 6 months to &lt; 1 year</v>
      </c>
      <c r="C132" s="2746"/>
      <c r="D132" s="2746"/>
      <c r="E132" s="2746"/>
      <c r="F132" s="476">
        <v>0.5</v>
      </c>
      <c r="G132" s="476">
        <v>0.5</v>
      </c>
      <c r="H132" s="472">
        <v>0.65</v>
      </c>
      <c r="I132" s="548"/>
      <c r="J132" s="559"/>
    </row>
    <row r="133" spans="1:10" ht="15" customHeight="1" x14ac:dyDescent="0.25">
      <c r="A133" s="1428"/>
      <c r="B133" s="2745" t="str">
        <f>NSFR!B350</f>
        <v>Remaining period of encumbrance ≥ 1 year</v>
      </c>
      <c r="C133" s="2746"/>
      <c r="D133" s="2746"/>
      <c r="E133" s="2746"/>
      <c r="F133" s="476">
        <v>1</v>
      </c>
      <c r="G133" s="476">
        <v>1</v>
      </c>
      <c r="H133" s="472">
        <v>1</v>
      </c>
      <c r="I133" s="548"/>
      <c r="J133" s="559"/>
    </row>
    <row r="134" spans="1:10" ht="30" customHeight="1" x14ac:dyDescent="0.25">
      <c r="A134" s="1428"/>
      <c r="B134" s="2382" t="str">
        <f>NSFR!B351</f>
        <v>Other loans, excluding loans to financial insitutions, with a residual maturity of one year or greater that would qualify for the 35% or lower risk weight under the Basel II standardised approach for credit risk; of which:</v>
      </c>
      <c r="C134" s="2382"/>
      <c r="D134" s="2382"/>
      <c r="E134" s="2383"/>
      <c r="F134" s="41"/>
      <c r="G134" s="41"/>
      <c r="H134" s="1617"/>
      <c r="I134" s="548"/>
      <c r="J134" s="559"/>
    </row>
    <row r="135" spans="1:10" ht="15" customHeight="1" x14ac:dyDescent="0.25">
      <c r="A135" s="1428"/>
      <c r="B135" s="2749" t="str">
        <f>NSFR!B352</f>
        <v>Encumbered for exceptional central bank liquidity operations; of which:</v>
      </c>
      <c r="C135" s="2749"/>
      <c r="D135" s="2749"/>
      <c r="E135" s="2750"/>
      <c r="F135" s="41"/>
      <c r="G135" s="41"/>
      <c r="H135" s="1617"/>
      <c r="I135" s="548"/>
      <c r="J135" s="559"/>
    </row>
    <row r="136" spans="1:10" ht="15" customHeight="1" x14ac:dyDescent="0.25">
      <c r="A136" s="1428"/>
      <c r="B136" s="2745" t="str">
        <f>NSFR!B353</f>
        <v>Remaining period of encumbrance ≥ 6 months to &lt; 1 year</v>
      </c>
      <c r="C136" s="2746"/>
      <c r="D136" s="2746"/>
      <c r="E136" s="2746"/>
      <c r="F136" s="41"/>
      <c r="G136" s="41"/>
      <c r="H136" s="472">
        <v>0.65</v>
      </c>
      <c r="I136" s="548"/>
      <c r="J136" s="559"/>
    </row>
    <row r="137" spans="1:10" ht="15" customHeight="1" x14ac:dyDescent="0.25">
      <c r="A137" s="1428"/>
      <c r="B137" s="2745" t="str">
        <f>NSFR!B354</f>
        <v>Remaining period of encumbrance ≥ 1 year</v>
      </c>
      <c r="C137" s="2746"/>
      <c r="D137" s="2746"/>
      <c r="E137" s="2746"/>
      <c r="F137" s="41"/>
      <c r="G137" s="41"/>
      <c r="H137" s="472">
        <v>1</v>
      </c>
      <c r="I137" s="548"/>
      <c r="J137" s="559"/>
    </row>
    <row r="138" spans="1:10" ht="15" customHeight="1" x14ac:dyDescent="0.25">
      <c r="A138" s="1428"/>
      <c r="B138" s="2382" t="str">
        <f>NSFR!B355</f>
        <v>Loans to retail and small- and medium-sized entities (SME) (excluding residential mortgages reported above) with a residual maturity of less than one year; of which:</v>
      </c>
      <c r="C138" s="2382"/>
      <c r="D138" s="2382"/>
      <c r="E138" s="2383"/>
      <c r="F138" s="41"/>
      <c r="G138" s="41"/>
      <c r="H138" s="1617"/>
      <c r="I138" s="548"/>
      <c r="J138" s="559"/>
    </row>
    <row r="139" spans="1:10" ht="15" customHeight="1" x14ac:dyDescent="0.25">
      <c r="A139" s="1428"/>
      <c r="B139" s="2749" t="str">
        <f>NSFR!B356</f>
        <v>Encumbered for exceptional central bank liquidity operations; of which:</v>
      </c>
      <c r="C139" s="2749"/>
      <c r="D139" s="2749"/>
      <c r="E139" s="2750"/>
      <c r="F139" s="41"/>
      <c r="G139" s="41"/>
      <c r="H139" s="1617"/>
      <c r="I139" s="548"/>
      <c r="J139" s="559"/>
    </row>
    <row r="140" spans="1:10" ht="15" customHeight="1" x14ac:dyDescent="0.25">
      <c r="A140" s="1428"/>
      <c r="B140" s="2745" t="str">
        <f>NSFR!B357</f>
        <v>Remaining period of encumbrance ≥ 6 months to &lt; 1 year</v>
      </c>
      <c r="C140" s="2746"/>
      <c r="D140" s="2746"/>
      <c r="E140" s="2746"/>
      <c r="F140" s="476">
        <v>0.5</v>
      </c>
      <c r="G140" s="476">
        <v>0.5</v>
      </c>
      <c r="H140" s="1617"/>
      <c r="I140" s="548"/>
      <c r="J140" s="559"/>
    </row>
    <row r="141" spans="1:10" ht="15" customHeight="1" x14ac:dyDescent="0.25">
      <c r="A141" s="1428"/>
      <c r="B141" s="2745" t="str">
        <f>NSFR!B358</f>
        <v>Remaining period of encumbrance ≥ 1 year</v>
      </c>
      <c r="C141" s="2746"/>
      <c r="D141" s="2746"/>
      <c r="E141" s="2746"/>
      <c r="F141" s="476">
        <v>1</v>
      </c>
      <c r="G141" s="476">
        <v>1</v>
      </c>
      <c r="H141" s="1617"/>
      <c r="I141" s="548"/>
      <c r="J141" s="559"/>
    </row>
    <row r="142" spans="1:10" ht="15" customHeight="1" x14ac:dyDescent="0.25">
      <c r="A142" s="1428"/>
      <c r="B142" s="2382" t="str">
        <f>NSFR!B359</f>
        <v>Performing loans (except loans to financial institutions and loans reported in above categories) with risk weights greater than 35% under the Basel II standardised approach for credit risk; of which:</v>
      </c>
      <c r="C142" s="2382"/>
      <c r="D142" s="2382"/>
      <c r="E142" s="2383"/>
      <c r="F142" s="41"/>
      <c r="G142" s="41"/>
      <c r="H142" s="1617"/>
      <c r="I142" s="548"/>
      <c r="J142" s="559"/>
    </row>
    <row r="143" spans="1:10" ht="15" customHeight="1" x14ac:dyDescent="0.25">
      <c r="A143" s="1428"/>
      <c r="B143" s="2749" t="str">
        <f>NSFR!B360</f>
        <v>Encumbered for exceptional central bank liquidity operations; of which:</v>
      </c>
      <c r="C143" s="2749"/>
      <c r="D143" s="2749"/>
      <c r="E143" s="2750"/>
      <c r="F143" s="41"/>
      <c r="G143" s="41"/>
      <c r="H143" s="1617"/>
      <c r="I143" s="548"/>
      <c r="J143" s="559"/>
    </row>
    <row r="144" spans="1:10" ht="15" customHeight="1" x14ac:dyDescent="0.25">
      <c r="A144" s="1428"/>
      <c r="B144" s="2745" t="str">
        <f>NSFR!B361</f>
        <v>Remaining period of encumbrance ≥ 6 months to &lt; 1 year</v>
      </c>
      <c r="C144" s="2746"/>
      <c r="D144" s="2746"/>
      <c r="E144" s="2746"/>
      <c r="F144" s="476">
        <v>0.5</v>
      </c>
      <c r="G144" s="476">
        <v>0.5</v>
      </c>
      <c r="H144" s="472">
        <v>0.85</v>
      </c>
      <c r="I144" s="548"/>
      <c r="J144" s="559"/>
    </row>
    <row r="145" spans="1:10" ht="15" customHeight="1" x14ac:dyDescent="0.25">
      <c r="A145" s="1428"/>
      <c r="B145" s="2745" t="str">
        <f>NSFR!B362</f>
        <v>Remaining period of encumbrance ≥ 1 year</v>
      </c>
      <c r="C145" s="2746"/>
      <c r="D145" s="2746"/>
      <c r="E145" s="2746"/>
      <c r="F145" s="476">
        <v>1</v>
      </c>
      <c r="G145" s="476">
        <v>1</v>
      </c>
      <c r="H145" s="472">
        <v>1</v>
      </c>
      <c r="I145" s="548"/>
      <c r="J145" s="559"/>
    </row>
    <row r="146" spans="1:10" ht="15" customHeight="1" x14ac:dyDescent="0.25">
      <c r="A146" s="1428"/>
      <c r="B146" s="2382" t="str">
        <f>NSFR!B363</f>
        <v>Non-HQLA exchange traded equities; of which:</v>
      </c>
      <c r="C146" s="2382"/>
      <c r="D146" s="2382"/>
      <c r="E146" s="2383"/>
      <c r="F146" s="41"/>
      <c r="G146" s="41"/>
      <c r="H146" s="1617"/>
      <c r="I146" s="548"/>
      <c r="J146" s="559"/>
    </row>
    <row r="147" spans="1:10" ht="15" customHeight="1" x14ac:dyDescent="0.25">
      <c r="A147" s="1428"/>
      <c r="B147" s="2749" t="str">
        <f>NSFR!B364</f>
        <v>Encumbered for exceptional central bank liquidity operations; of which:</v>
      </c>
      <c r="C147" s="2749"/>
      <c r="D147" s="2749"/>
      <c r="E147" s="2750"/>
      <c r="F147" s="41"/>
      <c r="G147" s="41"/>
      <c r="H147" s="1617"/>
      <c r="I147" s="548"/>
      <c r="J147" s="559"/>
    </row>
    <row r="148" spans="1:10" ht="15" customHeight="1" x14ac:dyDescent="0.25">
      <c r="A148" s="1428"/>
      <c r="B148" s="2745" t="str">
        <f>NSFR!B365</f>
        <v>Remaining period of encumbrance ≥ 6 months to &lt; 1 year</v>
      </c>
      <c r="C148" s="2746"/>
      <c r="D148" s="2746"/>
      <c r="E148" s="2746"/>
      <c r="F148" s="41"/>
      <c r="G148" s="41"/>
      <c r="H148" s="472">
        <v>0.85</v>
      </c>
      <c r="I148" s="548"/>
      <c r="J148" s="559"/>
    </row>
    <row r="149" spans="1:10" ht="15" customHeight="1" x14ac:dyDescent="0.25">
      <c r="A149" s="1428"/>
      <c r="B149" s="2745" t="str">
        <f>NSFR!B366</f>
        <v>Remaining period of encumbrance ≥ 1 year</v>
      </c>
      <c r="C149" s="2746"/>
      <c r="D149" s="2746"/>
      <c r="E149" s="2746"/>
      <c r="F149" s="41"/>
      <c r="G149" s="41"/>
      <c r="H149" s="472">
        <v>1</v>
      </c>
      <c r="I149" s="548"/>
      <c r="J149" s="559"/>
    </row>
    <row r="150" spans="1:10" ht="15" customHeight="1" x14ac:dyDescent="0.25">
      <c r="A150" s="1428"/>
      <c r="B150" s="2382" t="str">
        <f>NSFR!B367</f>
        <v>Non-HQLA securities not in default; of which:</v>
      </c>
      <c r="C150" s="2382"/>
      <c r="D150" s="2382"/>
      <c r="E150" s="2383"/>
      <c r="F150" s="41"/>
      <c r="G150" s="41"/>
      <c r="H150" s="1617"/>
      <c r="I150" s="548"/>
      <c r="J150" s="559"/>
    </row>
    <row r="151" spans="1:10" ht="15" customHeight="1" x14ac:dyDescent="0.25">
      <c r="A151" s="1428"/>
      <c r="B151" s="2749" t="str">
        <f>NSFR!B368</f>
        <v>Encumbered for exceptional central bank liquidity operations; of which:</v>
      </c>
      <c r="C151" s="2749"/>
      <c r="D151" s="2749"/>
      <c r="E151" s="2750"/>
      <c r="F151" s="41"/>
      <c r="G151" s="41"/>
      <c r="H151" s="1617"/>
      <c r="I151" s="548"/>
      <c r="J151" s="559"/>
    </row>
    <row r="152" spans="1:10" ht="15" customHeight="1" x14ac:dyDescent="0.25">
      <c r="A152" s="1428"/>
      <c r="B152" s="2745" t="str">
        <f>NSFR!B369</f>
        <v>Remaining period of encumbrance ≥ 6 months to &lt; 1 year</v>
      </c>
      <c r="C152" s="2746"/>
      <c r="D152" s="2746"/>
      <c r="E152" s="2746"/>
      <c r="F152" s="476">
        <v>0.5</v>
      </c>
      <c r="G152" s="476">
        <v>0.5</v>
      </c>
      <c r="H152" s="472">
        <v>0.85</v>
      </c>
      <c r="I152" s="548"/>
      <c r="J152" s="559"/>
    </row>
    <row r="153" spans="1:10" ht="15" customHeight="1" x14ac:dyDescent="0.25">
      <c r="A153" s="1428"/>
      <c r="B153" s="2745" t="str">
        <f>NSFR!B370</f>
        <v>Remaining period of encumbrance ≥ 1 year</v>
      </c>
      <c r="C153" s="2746"/>
      <c r="D153" s="2746"/>
      <c r="E153" s="2746"/>
      <c r="F153" s="476">
        <v>1</v>
      </c>
      <c r="G153" s="476">
        <v>1</v>
      </c>
      <c r="H153" s="472">
        <v>1</v>
      </c>
      <c r="I153" s="548"/>
      <c r="J153" s="559"/>
    </row>
    <row r="154" spans="1:10" ht="15" customHeight="1" x14ac:dyDescent="0.25">
      <c r="A154" s="1428"/>
      <c r="B154" s="2382" t="str">
        <f>NSFR!B371</f>
        <v>Physical traded commodities including gold; of which:</v>
      </c>
      <c r="C154" s="2382"/>
      <c r="D154" s="2382"/>
      <c r="E154" s="2383"/>
      <c r="F154" s="41"/>
      <c r="G154" s="41"/>
      <c r="H154" s="1617"/>
      <c r="I154" s="548"/>
      <c r="J154" s="559"/>
    </row>
    <row r="155" spans="1:10" ht="15" customHeight="1" x14ac:dyDescent="0.25">
      <c r="A155" s="1428"/>
      <c r="B155" s="2749" t="str">
        <f>NSFR!B372</f>
        <v>Encumbered for exceptional central bank liquidity operations; of which:</v>
      </c>
      <c r="C155" s="2749"/>
      <c r="D155" s="2749"/>
      <c r="E155" s="2750"/>
      <c r="F155" s="41"/>
      <c r="G155" s="41"/>
      <c r="H155" s="1617"/>
      <c r="I155" s="548"/>
      <c r="J155" s="559"/>
    </row>
    <row r="156" spans="1:10" ht="15" customHeight="1" x14ac:dyDescent="0.25">
      <c r="A156" s="1428"/>
      <c r="B156" s="2745" t="str">
        <f>NSFR!B373</f>
        <v>Remaining period of encumbrance ≥ 6 months to &lt; 1 year</v>
      </c>
      <c r="C156" s="2746"/>
      <c r="D156" s="2746"/>
      <c r="E156" s="2746"/>
      <c r="F156" s="41"/>
      <c r="G156" s="41"/>
      <c r="H156" s="472">
        <v>0.85</v>
      </c>
      <c r="I156" s="548"/>
      <c r="J156" s="559"/>
    </row>
    <row r="157" spans="1:10" ht="15" customHeight="1" x14ac:dyDescent="0.25">
      <c r="A157" s="1428"/>
      <c r="B157" s="2745" t="str">
        <f>NSFR!B374</f>
        <v>Remaining period of encumbrance ≥ 1 year</v>
      </c>
      <c r="C157" s="2746"/>
      <c r="D157" s="2746"/>
      <c r="E157" s="2746"/>
      <c r="F157" s="41"/>
      <c r="G157" s="41"/>
      <c r="H157" s="472">
        <v>1</v>
      </c>
      <c r="I157" s="548"/>
      <c r="J157" s="559"/>
    </row>
    <row r="158" spans="1:10" ht="15" customHeight="1" x14ac:dyDescent="0.25">
      <c r="A158" s="1428"/>
      <c r="B158" s="2382" t="str">
        <f>NSFR!B375</f>
        <v xml:space="preserve">Other short-term unsecured instruments and transactions with a residual maturity of less than one year, of which: </v>
      </c>
      <c r="C158" s="2382"/>
      <c r="D158" s="2382"/>
      <c r="E158" s="2383"/>
      <c r="F158" s="41"/>
      <c r="G158" s="41"/>
      <c r="H158" s="1617"/>
      <c r="I158" s="548"/>
      <c r="J158" s="559"/>
    </row>
    <row r="159" spans="1:10" ht="15" customHeight="1" x14ac:dyDescent="0.25">
      <c r="A159" s="1428"/>
      <c r="B159" s="2749" t="str">
        <f>NSFR!B376</f>
        <v>Encumbered for exceptional central bank liquidity operations; of which:</v>
      </c>
      <c r="C159" s="2749"/>
      <c r="D159" s="2749"/>
      <c r="E159" s="2750"/>
      <c r="F159" s="41"/>
      <c r="G159" s="41"/>
      <c r="H159" s="1617"/>
      <c r="I159" s="548"/>
      <c r="J159" s="559"/>
    </row>
    <row r="160" spans="1:10" ht="15" customHeight="1" x14ac:dyDescent="0.25">
      <c r="A160" s="1428"/>
      <c r="B160" s="2745" t="str">
        <f>NSFR!B377</f>
        <v>Remaining period of encumbrance ≥ 6 months to &lt; 1 year</v>
      </c>
      <c r="C160" s="2746"/>
      <c r="D160" s="2746"/>
      <c r="E160" s="2746"/>
      <c r="F160" s="476">
        <v>0.5</v>
      </c>
      <c r="G160" s="476">
        <v>0.5</v>
      </c>
      <c r="H160" s="1617"/>
      <c r="I160" s="548"/>
      <c r="J160" s="559"/>
    </row>
    <row r="161" spans="1:10" ht="15" customHeight="1" x14ac:dyDescent="0.25">
      <c r="A161" s="1428"/>
      <c r="B161" s="2747" t="str">
        <f>NSFR!B378</f>
        <v>Remaining period of encumbrance ≥ 1 year</v>
      </c>
      <c r="C161" s="2748"/>
      <c r="D161" s="2748"/>
      <c r="E161" s="2748"/>
      <c r="F161" s="477">
        <v>1</v>
      </c>
      <c r="G161" s="477">
        <v>1</v>
      </c>
      <c r="H161" s="49"/>
      <c r="I161" s="548"/>
      <c r="J161" s="559"/>
    </row>
    <row r="162" spans="1:10" s="1068" customFormat="1" ht="15" customHeight="1" x14ac:dyDescent="0.25">
      <c r="A162" s="1428"/>
      <c r="B162" s="548"/>
      <c r="C162" s="548"/>
      <c r="D162" s="548"/>
      <c r="E162" s="548"/>
      <c r="F162" s="548"/>
      <c r="G162" s="548"/>
      <c r="H162" s="548"/>
      <c r="I162" s="548"/>
      <c r="J162" s="559"/>
    </row>
    <row r="163" spans="1:10" s="582" customFormat="1" ht="45" hidden="1" customHeight="1" x14ac:dyDescent="0.25">
      <c r="A163" s="2368"/>
      <c r="B163" s="1511"/>
      <c r="C163" s="1511"/>
      <c r="D163" s="1511"/>
      <c r="E163" s="1511"/>
      <c r="F163" s="1511"/>
      <c r="G163" s="1511"/>
      <c r="H163" s="1716"/>
      <c r="I163" s="1716"/>
      <c r="J163" s="1436"/>
    </row>
    <row r="164" spans="1:10" s="1068" customFormat="1" ht="15" hidden="1" customHeight="1" x14ac:dyDescent="0.25">
      <c r="A164" s="1428"/>
      <c r="B164" s="548"/>
      <c r="C164" s="548"/>
      <c r="D164" s="548"/>
      <c r="E164" s="548"/>
      <c r="F164" s="548"/>
      <c r="G164" s="548"/>
      <c r="H164" s="548"/>
      <c r="I164" s="548"/>
      <c r="J164" s="559"/>
    </row>
    <row r="165" spans="1:10" s="1068" customFormat="1" ht="15" hidden="1" customHeight="1" x14ac:dyDescent="0.25">
      <c r="A165" s="1428"/>
      <c r="B165" s="548"/>
      <c r="C165" s="548"/>
      <c r="D165" s="548"/>
      <c r="E165" s="548"/>
      <c r="F165" s="548"/>
      <c r="G165" s="548"/>
      <c r="H165" s="548"/>
      <c r="I165" s="548"/>
      <c r="J165" s="559"/>
    </row>
    <row r="166" spans="1:10" ht="18" hidden="1" customHeight="1" x14ac:dyDescent="0.25">
      <c r="A166" s="2098"/>
      <c r="B166" s="1433"/>
      <c r="C166" s="1433"/>
      <c r="D166" s="1433"/>
      <c r="E166" s="1433"/>
      <c r="F166" s="1433"/>
      <c r="G166" s="1433"/>
      <c r="H166" s="1433"/>
      <c r="I166" s="1433"/>
      <c r="J166" s="1434"/>
    </row>
    <row r="167" spans="1:10" s="582" customFormat="1" ht="45" customHeight="1" x14ac:dyDescent="0.25">
      <c r="A167" s="1435" t="s">
        <v>2124</v>
      </c>
      <c r="B167" s="1955"/>
      <c r="C167" s="1955"/>
      <c r="D167" s="2095"/>
      <c r="E167" s="2095"/>
      <c r="F167" s="2096"/>
      <c r="G167" s="1716"/>
      <c r="H167" s="1716"/>
      <c r="I167" s="1716"/>
      <c r="J167" s="1436"/>
    </row>
    <row r="168" spans="1:10" ht="15" customHeight="1" x14ac:dyDescent="0.25">
      <c r="A168" s="1496"/>
      <c r="B168" s="1463" t="s">
        <v>1178</v>
      </c>
      <c r="C168" s="1464">
        <v>0</v>
      </c>
      <c r="D168" s="1465" t="s">
        <v>1179</v>
      </c>
      <c r="E168" s="1465"/>
      <c r="F168" s="1465"/>
      <c r="G168" s="1465"/>
      <c r="H168" s="548"/>
      <c r="I168" s="548"/>
      <c r="J168" s="559"/>
    </row>
    <row r="169" spans="1:10" ht="15" customHeight="1" x14ac:dyDescent="0.25">
      <c r="A169" s="1428"/>
      <c r="B169" s="2099" t="s">
        <v>114</v>
      </c>
      <c r="C169" s="1466">
        <v>1</v>
      </c>
      <c r="D169" s="1438" t="s">
        <v>107</v>
      </c>
      <c r="E169" s="1438"/>
      <c r="F169" s="1438"/>
      <c r="G169" s="1438"/>
      <c r="H169" s="548"/>
      <c r="I169" s="548"/>
      <c r="J169" s="559"/>
    </row>
    <row r="170" spans="1:10" ht="15" customHeight="1" x14ac:dyDescent="0.25">
      <c r="A170" s="1428"/>
      <c r="B170" s="1433"/>
      <c r="C170" s="2363">
        <v>2</v>
      </c>
      <c r="D170" s="686" t="s">
        <v>108</v>
      </c>
      <c r="E170" s="686"/>
      <c r="F170" s="686"/>
      <c r="G170" s="686"/>
      <c r="H170" s="548"/>
      <c r="I170" s="548"/>
      <c r="J170" s="559"/>
    </row>
    <row r="171" spans="1:10" ht="15" customHeight="1" x14ac:dyDescent="0.25">
      <c r="A171" s="1428"/>
      <c r="B171" s="1463" t="s">
        <v>90</v>
      </c>
      <c r="C171" s="1464">
        <v>3</v>
      </c>
      <c r="D171" s="1465"/>
      <c r="E171" s="1465"/>
      <c r="F171" s="1465"/>
      <c r="G171" s="1465"/>
      <c r="H171" s="548"/>
      <c r="I171" s="548"/>
      <c r="J171" s="559"/>
    </row>
    <row r="172" spans="1:10" ht="15" customHeight="1" x14ac:dyDescent="0.25">
      <c r="A172" s="1428"/>
      <c r="B172" s="2099" t="s">
        <v>284</v>
      </c>
      <c r="C172" s="1466">
        <v>1</v>
      </c>
      <c r="D172" s="1438">
        <v>1</v>
      </c>
      <c r="E172" s="1438"/>
      <c r="F172" s="1438"/>
      <c r="G172" s="1438"/>
      <c r="H172" s="548"/>
      <c r="I172" s="548"/>
      <c r="J172" s="559"/>
    </row>
    <row r="173" spans="1:10" ht="15" customHeight="1" x14ac:dyDescent="0.25">
      <c r="A173" s="1428"/>
      <c r="B173" s="1433"/>
      <c r="C173" s="2363">
        <v>2</v>
      </c>
      <c r="D173" s="686">
        <v>2</v>
      </c>
      <c r="E173" s="705"/>
      <c r="F173" s="705"/>
      <c r="G173" s="705"/>
      <c r="H173" s="548"/>
      <c r="I173" s="548"/>
      <c r="J173" s="559"/>
    </row>
    <row r="174" spans="1:10" ht="15" customHeight="1" x14ac:dyDescent="0.25">
      <c r="A174" s="1428"/>
      <c r="B174" s="561" t="s">
        <v>709</v>
      </c>
      <c r="C174" s="1466">
        <v>1</v>
      </c>
      <c r="D174" s="1438">
        <v>1</v>
      </c>
      <c r="E174" s="1467">
        <v>1</v>
      </c>
      <c r="F174" s="1438" t="s">
        <v>710</v>
      </c>
      <c r="G174" s="1438"/>
      <c r="H174" s="548"/>
      <c r="I174" s="548"/>
      <c r="J174" s="559"/>
    </row>
    <row r="175" spans="1:10" ht="15" customHeight="1" x14ac:dyDescent="0.25">
      <c r="A175" s="1428"/>
      <c r="B175" s="548"/>
      <c r="C175" s="707">
        <v>2</v>
      </c>
      <c r="D175" s="1602">
        <v>1000</v>
      </c>
      <c r="E175" s="1010">
        <v>1000</v>
      </c>
      <c r="F175" s="1602" t="s">
        <v>711</v>
      </c>
      <c r="G175" s="1602"/>
      <c r="H175" s="548"/>
      <c r="I175" s="548"/>
      <c r="J175" s="559"/>
    </row>
    <row r="176" spans="1:10" ht="15" customHeight="1" x14ac:dyDescent="0.25">
      <c r="A176" s="1428"/>
      <c r="B176" s="548"/>
      <c r="C176" s="2363">
        <v>3</v>
      </c>
      <c r="D176" s="686">
        <v>1000000</v>
      </c>
      <c r="E176" s="1011">
        <v>1000000</v>
      </c>
      <c r="F176" s="686" t="s">
        <v>712</v>
      </c>
      <c r="G176" s="686"/>
      <c r="H176" s="548"/>
      <c r="I176" s="548"/>
      <c r="J176" s="559"/>
    </row>
    <row r="177" spans="1:10" ht="15" customHeight="1" x14ac:dyDescent="0.25">
      <c r="A177" s="1428"/>
      <c r="B177" s="1468" t="s">
        <v>304</v>
      </c>
      <c r="C177" s="1466">
        <v>1</v>
      </c>
      <c r="D177" s="1438" t="s">
        <v>305</v>
      </c>
      <c r="E177" s="687"/>
      <c r="F177" s="687"/>
      <c r="G177" s="687"/>
      <c r="H177" s="548"/>
      <c r="I177" s="548"/>
      <c r="J177" s="559"/>
    </row>
    <row r="178" spans="1:10" ht="15" customHeight="1" x14ac:dyDescent="0.25">
      <c r="A178" s="1428"/>
      <c r="B178" s="548"/>
      <c r="C178" s="707">
        <v>2</v>
      </c>
      <c r="D178" s="1602" t="s">
        <v>306</v>
      </c>
      <c r="E178" s="1602"/>
      <c r="F178" s="1602"/>
      <c r="G178" s="1602"/>
      <c r="H178" s="548"/>
      <c r="I178" s="548"/>
      <c r="J178" s="559"/>
    </row>
    <row r="179" spans="1:10" ht="15" customHeight="1" x14ac:dyDescent="0.25">
      <c r="A179" s="1428"/>
      <c r="B179" s="548"/>
      <c r="C179" s="2363">
        <v>3</v>
      </c>
      <c r="D179" s="686" t="s">
        <v>307</v>
      </c>
      <c r="E179" s="686"/>
      <c r="F179" s="686"/>
      <c r="G179" s="686"/>
      <c r="H179" s="548"/>
      <c r="I179" s="548"/>
      <c r="J179" s="559"/>
    </row>
    <row r="180" spans="1:10" ht="15" customHeight="1" x14ac:dyDescent="0.25">
      <c r="A180" s="1428"/>
      <c r="B180" s="2099" t="s">
        <v>78</v>
      </c>
      <c r="C180" s="1466">
        <v>1</v>
      </c>
      <c r="D180" s="1438" t="s">
        <v>308</v>
      </c>
      <c r="E180" s="1438"/>
      <c r="F180" s="1438"/>
      <c r="G180" s="1438"/>
      <c r="H180" s="548"/>
      <c r="I180" s="548"/>
      <c r="J180" s="559"/>
    </row>
    <row r="181" spans="1:10" ht="15" customHeight="1" x14ac:dyDescent="0.25">
      <c r="A181" s="1428"/>
      <c r="B181" s="548"/>
      <c r="C181" s="707">
        <v>2</v>
      </c>
      <c r="D181" s="1602" t="s">
        <v>76</v>
      </c>
      <c r="E181" s="1602"/>
      <c r="F181" s="1602"/>
      <c r="G181" s="1602"/>
      <c r="H181" s="548"/>
      <c r="I181" s="548"/>
      <c r="J181" s="559"/>
    </row>
    <row r="182" spans="1:10" ht="15" customHeight="1" x14ac:dyDescent="0.25">
      <c r="A182" s="1428"/>
      <c r="B182" s="548"/>
      <c r="C182" s="707">
        <v>3</v>
      </c>
      <c r="D182" s="1602" t="s">
        <v>77</v>
      </c>
      <c r="E182" s="1602"/>
      <c r="F182" s="1602"/>
      <c r="G182" s="1602"/>
      <c r="H182" s="548"/>
      <c r="I182" s="548"/>
      <c r="J182" s="559"/>
    </row>
    <row r="183" spans="1:10" ht="15" customHeight="1" x14ac:dyDescent="0.25">
      <c r="A183" s="1428"/>
      <c r="B183" s="1433"/>
      <c r="C183" s="2363">
        <v>4</v>
      </c>
      <c r="D183" s="686" t="s">
        <v>307</v>
      </c>
      <c r="E183" s="686"/>
      <c r="F183" s="686"/>
      <c r="G183" s="686"/>
      <c r="H183" s="548"/>
      <c r="I183" s="548"/>
      <c r="J183" s="559"/>
    </row>
    <row r="184" spans="1:10" ht="15" customHeight="1" x14ac:dyDescent="0.25">
      <c r="A184" s="1428"/>
      <c r="B184" s="2099" t="s">
        <v>718</v>
      </c>
      <c r="C184" s="1466">
        <v>1</v>
      </c>
      <c r="D184" s="1602" t="s">
        <v>713</v>
      </c>
      <c r="E184" s="1438"/>
      <c r="F184" s="1438"/>
      <c r="G184" s="1438"/>
      <c r="H184" s="548"/>
      <c r="I184" s="548"/>
      <c r="J184" s="559"/>
    </row>
    <row r="185" spans="1:10" ht="15" customHeight="1" x14ac:dyDescent="0.25">
      <c r="A185" s="1428"/>
      <c r="B185" s="1433"/>
      <c r="C185" s="708">
        <v>2</v>
      </c>
      <c r="D185" s="705" t="s">
        <v>714</v>
      </c>
      <c r="E185" s="705"/>
      <c r="F185" s="705"/>
      <c r="G185" s="705"/>
      <c r="H185" s="548"/>
      <c r="I185" s="548"/>
      <c r="J185" s="559"/>
    </row>
    <row r="186" spans="1:10" ht="15" customHeight="1" x14ac:dyDescent="0.25">
      <c r="A186" s="1428"/>
      <c r="B186" s="2099" t="s">
        <v>717</v>
      </c>
      <c r="C186" s="1466">
        <v>1</v>
      </c>
      <c r="D186" s="1438" t="s">
        <v>715</v>
      </c>
      <c r="E186" s="1438"/>
      <c r="F186" s="1438"/>
      <c r="G186" s="1438"/>
      <c r="H186" s="548"/>
      <c r="I186" s="548"/>
      <c r="J186" s="559"/>
    </row>
    <row r="187" spans="1:10" ht="15" customHeight="1" x14ac:dyDescent="0.25">
      <c r="A187" s="1428"/>
      <c r="B187" s="1433"/>
      <c r="C187" s="2363">
        <v>2</v>
      </c>
      <c r="D187" s="686" t="s">
        <v>716</v>
      </c>
      <c r="E187" s="686"/>
      <c r="F187" s="686"/>
      <c r="G187" s="686"/>
      <c r="H187" s="548"/>
      <c r="I187" s="548"/>
      <c r="J187" s="559"/>
    </row>
    <row r="188" spans="1:10" ht="15" customHeight="1" x14ac:dyDescent="0.25">
      <c r="A188" s="1428"/>
      <c r="B188" s="2099" t="s">
        <v>118</v>
      </c>
      <c r="C188" s="1466">
        <v>0</v>
      </c>
      <c r="D188" s="1602" t="s">
        <v>300</v>
      </c>
      <c r="E188" s="1438"/>
      <c r="F188" s="1438"/>
      <c r="G188" s="1438"/>
      <c r="H188" s="548"/>
      <c r="I188" s="548"/>
      <c r="J188" s="559"/>
    </row>
    <row r="189" spans="1:10" ht="15" customHeight="1" x14ac:dyDescent="0.25">
      <c r="A189" s="1428"/>
      <c r="B189" s="561"/>
      <c r="C189" s="707">
        <v>1</v>
      </c>
      <c r="D189" s="1602" t="s">
        <v>301</v>
      </c>
      <c r="E189" s="1602"/>
      <c r="F189" s="1602"/>
      <c r="G189" s="1602"/>
      <c r="H189" s="548"/>
      <c r="I189" s="548"/>
      <c r="J189" s="559"/>
    </row>
    <row r="190" spans="1:10" ht="15" customHeight="1" x14ac:dyDescent="0.25">
      <c r="A190" s="1428"/>
      <c r="B190" s="548"/>
      <c r="C190" s="707">
        <v>2</v>
      </c>
      <c r="D190" s="1602" t="s">
        <v>302</v>
      </c>
      <c r="E190" s="1602"/>
      <c r="F190" s="1602"/>
      <c r="G190" s="1602"/>
      <c r="H190" s="548"/>
      <c r="I190" s="548"/>
      <c r="J190" s="559"/>
    </row>
    <row r="191" spans="1:10" ht="15" customHeight="1" x14ac:dyDescent="0.25">
      <c r="A191" s="1428"/>
      <c r="B191" s="548"/>
      <c r="C191" s="707">
        <v>3</v>
      </c>
      <c r="D191" s="686" t="s">
        <v>303</v>
      </c>
      <c r="E191" s="1602"/>
      <c r="F191" s="1602"/>
      <c r="G191" s="1602"/>
      <c r="H191" s="548"/>
      <c r="I191" s="548"/>
      <c r="J191" s="559"/>
    </row>
    <row r="192" spans="1:10" ht="15" customHeight="1" x14ac:dyDescent="0.25">
      <c r="A192" s="1428"/>
      <c r="B192" s="2099" t="s">
        <v>292</v>
      </c>
      <c r="C192" s="1466">
        <v>1</v>
      </c>
      <c r="D192" s="1438" t="s">
        <v>109</v>
      </c>
      <c r="E192" s="1438"/>
      <c r="F192" s="1438"/>
      <c r="G192" s="1438"/>
      <c r="H192" s="548"/>
      <c r="I192" s="548"/>
      <c r="J192" s="559"/>
    </row>
    <row r="193" spans="1:10" ht="15" customHeight="1" x14ac:dyDescent="0.25">
      <c r="A193" s="1428"/>
      <c r="B193" s="1433"/>
      <c r="C193" s="2363">
        <v>2</v>
      </c>
      <c r="D193" s="686" t="s">
        <v>293</v>
      </c>
      <c r="E193" s="686"/>
      <c r="F193" s="686"/>
      <c r="G193" s="686"/>
      <c r="H193" s="548"/>
      <c r="I193" s="548"/>
      <c r="J193" s="559"/>
    </row>
    <row r="194" spans="1:10" ht="15" customHeight="1" x14ac:dyDescent="0.25">
      <c r="A194" s="1428"/>
      <c r="B194" s="2099" t="s">
        <v>35</v>
      </c>
      <c r="C194" s="1466">
        <v>0</v>
      </c>
      <c r="D194" s="1602" t="s">
        <v>36</v>
      </c>
      <c r="E194" s="1438"/>
      <c r="F194" s="1438"/>
      <c r="G194" s="1438"/>
      <c r="H194" s="548"/>
      <c r="I194" s="548"/>
      <c r="J194" s="559"/>
    </row>
    <row r="195" spans="1:10" ht="15" customHeight="1" x14ac:dyDescent="0.25">
      <c r="A195" s="1437"/>
      <c r="B195" s="561"/>
      <c r="C195" s="707">
        <v>1</v>
      </c>
      <c r="D195" s="1602" t="s">
        <v>37</v>
      </c>
      <c r="E195" s="1602"/>
      <c r="F195" s="1602"/>
      <c r="G195" s="1602"/>
      <c r="H195" s="546"/>
      <c r="I195" s="546"/>
      <c r="J195" s="690"/>
    </row>
    <row r="196" spans="1:10" ht="15" customHeight="1" x14ac:dyDescent="0.25">
      <c r="A196" s="1437"/>
      <c r="B196" s="548"/>
      <c r="C196" s="707">
        <v>2</v>
      </c>
      <c r="D196" s="686" t="s">
        <v>38</v>
      </c>
      <c r="E196" s="1602"/>
      <c r="F196" s="1602"/>
      <c r="G196" s="1602"/>
      <c r="H196" s="546"/>
      <c r="I196" s="546"/>
      <c r="J196" s="690"/>
    </row>
    <row r="197" spans="1:10" ht="15" customHeight="1" x14ac:dyDescent="0.25">
      <c r="A197" s="1437"/>
      <c r="B197" s="1468" t="s">
        <v>105</v>
      </c>
      <c r="C197" s="1466">
        <v>1</v>
      </c>
      <c r="D197" s="1438" t="s">
        <v>379</v>
      </c>
      <c r="E197" s="1438"/>
      <c r="F197" s="1438"/>
      <c r="G197" s="1438"/>
      <c r="H197" s="546"/>
      <c r="I197" s="546"/>
      <c r="J197" s="690"/>
    </row>
    <row r="198" spans="1:10" ht="15" customHeight="1" x14ac:dyDescent="0.25">
      <c r="A198" s="1437"/>
      <c r="B198" s="548"/>
      <c r="C198" s="707">
        <v>2</v>
      </c>
      <c r="D198" s="1602" t="s">
        <v>378</v>
      </c>
      <c r="E198" s="1602"/>
      <c r="F198" s="1602"/>
      <c r="G198" s="1602"/>
      <c r="H198" s="546"/>
      <c r="I198" s="546"/>
      <c r="J198" s="690"/>
    </row>
    <row r="199" spans="1:10" ht="15" customHeight="1" x14ac:dyDescent="0.25">
      <c r="A199" s="1437"/>
      <c r="B199" s="1433"/>
      <c r="C199" s="2363">
        <v>3</v>
      </c>
      <c r="D199" s="686" t="s">
        <v>380</v>
      </c>
      <c r="E199" s="686"/>
      <c r="F199" s="686"/>
      <c r="G199" s="686"/>
      <c r="H199" s="546"/>
      <c r="I199" s="546"/>
      <c r="J199" s="690"/>
    </row>
    <row r="200" spans="1:10" ht="15" customHeight="1" x14ac:dyDescent="0.25">
      <c r="A200" s="1437"/>
      <c r="B200" s="561" t="s">
        <v>25</v>
      </c>
      <c r="C200" s="1466">
        <v>1</v>
      </c>
      <c r="D200" s="1438"/>
      <c r="E200" s="1438"/>
      <c r="F200" s="1438"/>
      <c r="G200" s="1438"/>
      <c r="H200" s="546"/>
      <c r="I200" s="546"/>
      <c r="J200" s="690"/>
    </row>
    <row r="201" spans="1:10" ht="15" customHeight="1" x14ac:dyDescent="0.25">
      <c r="A201" s="1437"/>
      <c r="B201" s="561"/>
      <c r="C201" s="707">
        <v>2</v>
      </c>
      <c r="D201" s="1602"/>
      <c r="E201" s="1602"/>
      <c r="F201" s="1602"/>
      <c r="G201" s="1602"/>
      <c r="H201" s="546"/>
      <c r="I201" s="546"/>
      <c r="J201" s="690"/>
    </row>
    <row r="202" spans="1:10" ht="15" customHeight="1" x14ac:dyDescent="0.25">
      <c r="A202" s="1437"/>
      <c r="B202" s="561"/>
      <c r="C202" s="707">
        <v>4</v>
      </c>
      <c r="D202" s="1602"/>
      <c r="E202" s="1602"/>
      <c r="F202" s="1602"/>
      <c r="G202" s="1602"/>
      <c r="H202" s="546"/>
      <c r="I202" s="546"/>
      <c r="J202" s="690"/>
    </row>
    <row r="203" spans="1:10" ht="15" customHeight="1" x14ac:dyDescent="0.25">
      <c r="A203" s="1437"/>
      <c r="B203" s="561"/>
      <c r="C203" s="707">
        <v>5</v>
      </c>
      <c r="D203" s="1602"/>
      <c r="E203" s="1602"/>
      <c r="F203" s="1602"/>
      <c r="G203" s="1602"/>
      <c r="H203" s="546"/>
      <c r="I203" s="546"/>
      <c r="J203" s="690"/>
    </row>
    <row r="204" spans="1:10" ht="15" customHeight="1" x14ac:dyDescent="0.25">
      <c r="A204" s="1437"/>
      <c r="B204" s="548"/>
      <c r="C204" s="707">
        <v>6</v>
      </c>
      <c r="D204" s="1602"/>
      <c r="E204" s="1602"/>
      <c r="F204" s="1602"/>
      <c r="G204" s="1602"/>
      <c r="H204" s="546"/>
      <c r="I204" s="546"/>
      <c r="J204" s="690"/>
    </row>
    <row r="205" spans="1:10" ht="15" customHeight="1" x14ac:dyDescent="0.25">
      <c r="A205" s="1437"/>
      <c r="B205" s="548"/>
      <c r="C205" s="707">
        <v>7</v>
      </c>
      <c r="D205" s="1602"/>
      <c r="E205" s="1602"/>
      <c r="F205" s="1602"/>
      <c r="G205" s="1602"/>
      <c r="H205" s="546"/>
      <c r="I205" s="546"/>
      <c r="J205" s="690"/>
    </row>
    <row r="206" spans="1:10" ht="15" customHeight="1" x14ac:dyDescent="0.25">
      <c r="A206" s="1437"/>
      <c r="B206" s="1433"/>
      <c r="C206" s="2363">
        <v>8</v>
      </c>
      <c r="D206" s="686"/>
      <c r="E206" s="686"/>
      <c r="F206" s="686"/>
      <c r="G206" s="686"/>
      <c r="H206" s="546"/>
      <c r="I206" s="546"/>
      <c r="J206" s="690"/>
    </row>
    <row r="207" spans="1:10" s="1068" customFormat="1" ht="15" customHeight="1" x14ac:dyDescent="0.25">
      <c r="A207" s="1437"/>
      <c r="B207" s="561" t="s">
        <v>980</v>
      </c>
      <c r="C207" s="1013">
        <v>1</v>
      </c>
      <c r="D207" s="1014" t="s">
        <v>981</v>
      </c>
      <c r="E207" s="687"/>
      <c r="F207" s="687"/>
      <c r="G207" s="687"/>
      <c r="H207" s="539"/>
      <c r="I207" s="539"/>
      <c r="J207" s="690"/>
    </row>
    <row r="208" spans="1:10" s="1068" customFormat="1" ht="15" customHeight="1" x14ac:dyDescent="0.25">
      <c r="A208" s="1437"/>
      <c r="B208" s="548"/>
      <c r="C208" s="1012">
        <v>2</v>
      </c>
      <c r="D208" s="1007" t="s">
        <v>982</v>
      </c>
      <c r="E208" s="1602"/>
      <c r="F208" s="1602"/>
      <c r="G208" s="1602"/>
      <c r="H208" s="539"/>
      <c r="I208" s="539"/>
      <c r="J208" s="690"/>
    </row>
    <row r="209" spans="1:22" s="1028" customFormat="1" ht="15" customHeight="1" x14ac:dyDescent="0.25">
      <c r="A209" s="1469"/>
      <c r="B209" s="2099" t="s">
        <v>1700</v>
      </c>
      <c r="C209" s="1466">
        <v>1</v>
      </c>
      <c r="D209" s="1470" t="s">
        <v>1157</v>
      </c>
      <c r="E209" s="1438"/>
      <c r="F209" s="1471"/>
      <c r="G209" s="1471"/>
      <c r="H209" s="3"/>
      <c r="I209" s="3"/>
      <c r="J209" s="1397"/>
      <c r="K209" s="3"/>
      <c r="L209" s="1398"/>
      <c r="M209" s="1398"/>
      <c r="N209" s="1398"/>
      <c r="O209" s="1398"/>
      <c r="P209" s="1398"/>
      <c r="Q209" s="1398"/>
      <c r="R209" s="1398"/>
      <c r="S209" s="1398"/>
      <c r="T209" s="1398"/>
      <c r="U209" s="1398"/>
      <c r="V209" s="1398"/>
    </row>
    <row r="210" spans="1:22" s="1028" customFormat="1" ht="15" customHeight="1" x14ac:dyDescent="0.25">
      <c r="A210" s="1469"/>
      <c r="B210" s="548"/>
      <c r="C210" s="707">
        <v>2</v>
      </c>
      <c r="D210" s="1007" t="s">
        <v>1158</v>
      </c>
      <c r="E210" s="1602"/>
      <c r="F210" s="119"/>
      <c r="G210" s="119"/>
      <c r="H210" s="3"/>
      <c r="I210" s="3"/>
      <c r="J210" s="1397"/>
      <c r="K210" s="3"/>
      <c r="L210" s="1398"/>
      <c r="M210" s="1398"/>
      <c r="N210" s="1398"/>
      <c r="O210" s="1398"/>
      <c r="P210" s="1398"/>
      <c r="Q210" s="1398"/>
      <c r="R210" s="1398"/>
      <c r="S210" s="1398"/>
      <c r="T210" s="1398"/>
      <c r="U210" s="1398"/>
      <c r="V210" s="1398"/>
    </row>
    <row r="211" spans="1:22" s="1028" customFormat="1" ht="15" customHeight="1" x14ac:dyDescent="0.25">
      <c r="A211" s="1469"/>
      <c r="B211" s="3"/>
      <c r="C211" s="1399">
        <v>3</v>
      </c>
      <c r="D211" s="1400" t="s">
        <v>1159</v>
      </c>
      <c r="E211" s="1401"/>
      <c r="F211" s="119"/>
      <c r="G211" s="119"/>
      <c r="H211" s="3"/>
      <c r="I211" s="3"/>
      <c r="J211" s="1397"/>
      <c r="K211" s="3"/>
      <c r="L211" s="1398"/>
      <c r="M211" s="1398"/>
      <c r="N211" s="1398"/>
      <c r="O211" s="1398"/>
      <c r="P211" s="1398"/>
      <c r="Q211" s="1398"/>
      <c r="R211" s="1398"/>
      <c r="S211" s="1398"/>
      <c r="T211" s="1398"/>
      <c r="U211" s="1398"/>
      <c r="V211" s="1398"/>
    </row>
    <row r="212" spans="1:22" s="1028" customFormat="1" ht="15" customHeight="1" x14ac:dyDescent="0.25">
      <c r="A212" s="1469"/>
      <c r="B212" s="3"/>
      <c r="C212" s="1399">
        <v>4</v>
      </c>
      <c r="D212" s="1400" t="s">
        <v>1160</v>
      </c>
      <c r="E212" s="1401"/>
      <c r="F212" s="119"/>
      <c r="G212" s="119"/>
      <c r="H212" s="3"/>
      <c r="I212" s="3"/>
      <c r="J212" s="1397"/>
      <c r="K212" s="3"/>
      <c r="L212" s="1398"/>
      <c r="M212" s="1398"/>
      <c r="N212" s="1398"/>
      <c r="O212" s="1398"/>
      <c r="P212" s="1398"/>
      <c r="Q212" s="1398"/>
      <c r="R212" s="1398"/>
      <c r="S212" s="1398"/>
      <c r="T212" s="1398"/>
      <c r="U212" s="1398"/>
      <c r="V212" s="1398"/>
    </row>
    <row r="213" spans="1:22" s="1028" customFormat="1" ht="15" customHeight="1" x14ac:dyDescent="0.25">
      <c r="A213" s="1469"/>
      <c r="B213" s="3"/>
      <c r="C213" s="1399">
        <v>5</v>
      </c>
      <c r="D213" s="1400" t="s">
        <v>1161</v>
      </c>
      <c r="E213" s="1401"/>
      <c r="F213" s="119"/>
      <c r="G213" s="119"/>
      <c r="H213" s="3"/>
      <c r="I213" s="3"/>
      <c r="J213" s="1397"/>
      <c r="K213" s="3"/>
      <c r="L213" s="1398"/>
      <c r="M213" s="1398"/>
      <c r="N213" s="1398"/>
      <c r="O213" s="1398"/>
      <c r="P213" s="1398"/>
      <c r="Q213" s="1398"/>
      <c r="R213" s="1398"/>
      <c r="S213" s="1398"/>
      <c r="T213" s="1398"/>
      <c r="U213" s="1398"/>
      <c r="V213" s="1398"/>
    </row>
    <row r="214" spans="1:22" s="1028" customFormat="1" ht="15" customHeight="1" x14ac:dyDescent="0.25">
      <c r="A214" s="1469"/>
      <c r="B214" s="3"/>
      <c r="C214" s="1399">
        <v>6</v>
      </c>
      <c r="D214" s="1400" t="s">
        <v>1162</v>
      </c>
      <c r="E214" s="1401"/>
      <c r="F214" s="119"/>
      <c r="G214" s="119"/>
      <c r="H214" s="3"/>
      <c r="I214" s="3"/>
      <c r="J214" s="1397"/>
      <c r="K214" s="3"/>
      <c r="L214" s="1398"/>
      <c r="M214" s="1398"/>
      <c r="N214" s="1398"/>
      <c r="O214" s="1398"/>
      <c r="P214" s="1398"/>
      <c r="Q214" s="1398"/>
      <c r="R214" s="1398"/>
      <c r="S214" s="1398"/>
      <c r="T214" s="1398"/>
      <c r="U214" s="1398"/>
      <c r="V214" s="1398"/>
    </row>
    <row r="215" spans="1:22" s="1028" customFormat="1" ht="15" customHeight="1" x14ac:dyDescent="0.25">
      <c r="A215" s="1469"/>
      <c r="B215" s="3"/>
      <c r="C215" s="1399">
        <v>7</v>
      </c>
      <c r="D215" s="1400" t="s">
        <v>1163</v>
      </c>
      <c r="E215" s="1401"/>
      <c r="F215" s="119"/>
      <c r="G215" s="119"/>
      <c r="H215" s="3"/>
      <c r="I215" s="3"/>
      <c r="J215" s="1397"/>
      <c r="K215" s="3"/>
      <c r="L215" s="1398"/>
      <c r="M215" s="1398"/>
      <c r="N215" s="1398"/>
      <c r="O215" s="1398"/>
      <c r="P215" s="1398"/>
      <c r="Q215" s="1398"/>
      <c r="R215" s="1398"/>
      <c r="S215" s="1398"/>
      <c r="T215" s="1398"/>
      <c r="U215" s="1398"/>
      <c r="V215" s="1398"/>
    </row>
    <row r="216" spans="1:22" s="1028" customFormat="1" ht="15" customHeight="1" x14ac:dyDescent="0.25">
      <c r="A216" s="1469"/>
      <c r="B216" s="3"/>
      <c r="C216" s="1399">
        <v>8</v>
      </c>
      <c r="D216" s="1400" t="s">
        <v>1164</v>
      </c>
      <c r="E216" s="1401"/>
      <c r="F216" s="119"/>
      <c r="G216" s="119"/>
      <c r="H216" s="3"/>
      <c r="I216" s="3"/>
      <c r="J216" s="1397"/>
      <c r="K216" s="3"/>
      <c r="L216" s="1398"/>
      <c r="M216" s="1398"/>
      <c r="N216" s="1398"/>
      <c r="O216" s="1398"/>
      <c r="P216" s="1398"/>
      <c r="Q216" s="1398"/>
      <c r="R216" s="1398"/>
      <c r="S216" s="1398"/>
      <c r="T216" s="1398"/>
      <c r="U216" s="1398"/>
      <c r="V216" s="1398"/>
    </row>
    <row r="217" spans="1:22" s="1028" customFormat="1" ht="15" customHeight="1" x14ac:dyDescent="0.25">
      <c r="A217" s="1469"/>
      <c r="B217" s="3"/>
      <c r="C217" s="1399">
        <v>9</v>
      </c>
      <c r="D217" s="1400" t="s">
        <v>1165</v>
      </c>
      <c r="E217" s="1401"/>
      <c r="F217" s="119"/>
      <c r="G217" s="119"/>
      <c r="H217" s="3"/>
      <c r="I217" s="3"/>
      <c r="J217" s="1397"/>
      <c r="K217" s="3"/>
      <c r="L217" s="1398"/>
      <c r="M217" s="1398"/>
      <c r="N217" s="1398"/>
      <c r="O217" s="1398"/>
      <c r="P217" s="1398"/>
      <c r="Q217" s="1398"/>
      <c r="R217" s="1398"/>
      <c r="S217" s="1398"/>
      <c r="T217" s="1398"/>
      <c r="U217" s="1398"/>
      <c r="V217" s="1398"/>
    </row>
    <row r="218" spans="1:22" s="1028" customFormat="1" ht="15" customHeight="1" x14ac:dyDescent="0.25">
      <c r="A218" s="1469"/>
      <c r="B218" s="3"/>
      <c r="C218" s="1399">
        <v>10</v>
      </c>
      <c r="D218" s="1400" t="s">
        <v>1166</v>
      </c>
      <c r="E218" s="1401"/>
      <c r="F218" s="119"/>
      <c r="G218" s="119"/>
      <c r="H218" s="3"/>
      <c r="I218" s="3"/>
      <c r="J218" s="1397"/>
      <c r="K218" s="3"/>
      <c r="L218" s="1398"/>
      <c r="M218" s="1398"/>
      <c r="N218" s="1398"/>
      <c r="O218" s="1398"/>
      <c r="P218" s="1398"/>
      <c r="Q218" s="1398"/>
      <c r="R218" s="1398"/>
      <c r="S218" s="1398"/>
      <c r="T218" s="1398"/>
      <c r="U218" s="1398"/>
      <c r="V218" s="1398"/>
    </row>
    <row r="219" spans="1:22" s="1028" customFormat="1" ht="15" customHeight="1" x14ac:dyDescent="0.25">
      <c r="A219" s="1469"/>
      <c r="B219" s="3"/>
      <c r="C219" s="1399">
        <v>11</v>
      </c>
      <c r="D219" s="1400" t="s">
        <v>1167</v>
      </c>
      <c r="E219" s="1401"/>
      <c r="F219" s="119"/>
      <c r="G219" s="119"/>
      <c r="H219" s="3"/>
      <c r="I219" s="3"/>
      <c r="J219" s="1397"/>
      <c r="K219" s="3"/>
      <c r="L219" s="1398"/>
      <c r="M219" s="1398"/>
      <c r="N219" s="1398"/>
      <c r="O219" s="1398"/>
      <c r="P219" s="1398"/>
      <c r="Q219" s="1398"/>
      <c r="R219" s="1398"/>
      <c r="S219" s="1398"/>
      <c r="T219" s="1398"/>
      <c r="U219" s="1398"/>
      <c r="V219" s="1398"/>
    </row>
    <row r="220" spans="1:22" s="1028" customFormat="1" ht="15" customHeight="1" x14ac:dyDescent="0.25">
      <c r="A220" s="1469"/>
      <c r="B220" s="3"/>
      <c r="C220" s="1399">
        <v>12</v>
      </c>
      <c r="D220" s="1400" t="s">
        <v>1168</v>
      </c>
      <c r="E220" s="1401"/>
      <c r="F220" s="119"/>
      <c r="G220" s="119"/>
      <c r="H220" s="3"/>
      <c r="I220" s="3"/>
      <c r="J220" s="1397"/>
      <c r="K220" s="3"/>
      <c r="L220" s="1398"/>
      <c r="M220" s="1398"/>
      <c r="N220" s="1398"/>
      <c r="O220" s="1398"/>
      <c r="P220" s="1398"/>
      <c r="Q220" s="1398"/>
      <c r="R220" s="1398"/>
      <c r="S220" s="1398"/>
      <c r="T220" s="1398"/>
      <c r="U220" s="1398"/>
      <c r="V220" s="1398"/>
    </row>
    <row r="221" spans="1:22" s="1028" customFormat="1" ht="15" customHeight="1" x14ac:dyDescent="0.25">
      <c r="A221" s="1469"/>
      <c r="B221" s="3"/>
      <c r="C221" s="1399">
        <v>13</v>
      </c>
      <c r="D221" s="1400" t="s">
        <v>1169</v>
      </c>
      <c r="E221" s="1401"/>
      <c r="F221" s="119"/>
      <c r="G221" s="119"/>
      <c r="H221" s="3"/>
      <c r="I221" s="3"/>
      <c r="J221" s="1397"/>
      <c r="K221" s="3"/>
      <c r="L221" s="1398"/>
      <c r="M221" s="1398"/>
      <c r="N221" s="1398"/>
      <c r="O221" s="1398"/>
      <c r="P221" s="1398"/>
      <c r="Q221" s="1398"/>
      <c r="R221" s="1398"/>
      <c r="S221" s="1398"/>
      <c r="T221" s="1398"/>
      <c r="U221" s="1398"/>
      <c r="V221" s="1398"/>
    </row>
    <row r="222" spans="1:22" s="1028" customFormat="1" ht="15" customHeight="1" x14ac:dyDescent="0.25">
      <c r="A222" s="1469"/>
      <c r="B222" s="3"/>
      <c r="C222" s="1399">
        <v>14</v>
      </c>
      <c r="D222" s="1400" t="s">
        <v>1170</v>
      </c>
      <c r="E222" s="1401"/>
      <c r="F222" s="119"/>
      <c r="G222" s="119"/>
      <c r="H222" s="3"/>
      <c r="I222" s="3"/>
      <c r="J222" s="1397"/>
      <c r="K222" s="3"/>
      <c r="L222" s="1398"/>
      <c r="M222" s="1398"/>
      <c r="N222" s="1398"/>
      <c r="O222" s="1398"/>
      <c r="P222" s="1398"/>
      <c r="Q222" s="1398"/>
      <c r="R222" s="1398"/>
      <c r="S222" s="1398"/>
      <c r="T222" s="1398"/>
      <c r="U222" s="1398"/>
      <c r="V222" s="1398"/>
    </row>
    <row r="223" spans="1:22" s="1028" customFormat="1" ht="15" customHeight="1" x14ac:dyDescent="0.25">
      <c r="A223" s="1469"/>
      <c r="B223" s="3"/>
      <c r="C223" s="1399">
        <v>15</v>
      </c>
      <c r="D223" s="1400" t="s">
        <v>1171</v>
      </c>
      <c r="E223" s="1401"/>
      <c r="F223" s="119"/>
      <c r="G223" s="119"/>
      <c r="H223" s="3"/>
      <c r="I223" s="3"/>
      <c r="J223" s="1397"/>
      <c r="K223" s="3"/>
      <c r="L223" s="1398"/>
      <c r="M223" s="1398"/>
      <c r="N223" s="1398"/>
      <c r="O223" s="1398"/>
      <c r="P223" s="1398"/>
      <c r="Q223" s="1398"/>
      <c r="R223" s="1398"/>
      <c r="S223" s="1398"/>
      <c r="T223" s="1398"/>
      <c r="U223" s="1398"/>
      <c r="V223" s="1398"/>
    </row>
    <row r="224" spans="1:22" s="1028" customFormat="1" ht="15" customHeight="1" x14ac:dyDescent="0.25">
      <c r="A224" s="1469"/>
      <c r="B224" s="3"/>
      <c r="C224" s="1399">
        <v>16</v>
      </c>
      <c r="D224" s="1400" t="s">
        <v>1172</v>
      </c>
      <c r="E224" s="1401"/>
      <c r="F224" s="119"/>
      <c r="G224" s="119"/>
      <c r="H224" s="3"/>
      <c r="I224" s="3"/>
      <c r="J224" s="1397"/>
      <c r="K224" s="3"/>
      <c r="L224" s="1398"/>
      <c r="M224" s="1398"/>
      <c r="N224" s="1398"/>
      <c r="O224" s="1398"/>
      <c r="P224" s="1398"/>
      <c r="Q224" s="1398"/>
      <c r="R224" s="1398"/>
      <c r="S224" s="1398"/>
      <c r="T224" s="1398"/>
      <c r="U224" s="1398"/>
      <c r="V224" s="1398"/>
    </row>
    <row r="225" spans="1:22" s="1028" customFormat="1" ht="15" customHeight="1" x14ac:dyDescent="0.25">
      <c r="A225" s="1469"/>
      <c r="B225" s="3"/>
      <c r="C225" s="1399">
        <v>17</v>
      </c>
      <c r="D225" s="1400" t="s">
        <v>1173</v>
      </c>
      <c r="E225" s="1401"/>
      <c r="F225" s="119"/>
      <c r="G225" s="119"/>
      <c r="H225" s="3"/>
      <c r="I225" s="3"/>
      <c r="J225" s="1397"/>
      <c r="K225" s="3"/>
      <c r="L225" s="1398"/>
      <c r="M225" s="1398"/>
      <c r="N225" s="1398"/>
      <c r="O225" s="1398"/>
      <c r="P225" s="1398"/>
      <c r="Q225" s="1398"/>
      <c r="R225" s="1398"/>
      <c r="S225" s="1398"/>
      <c r="T225" s="1398"/>
      <c r="U225" s="1398"/>
      <c r="V225" s="1398"/>
    </row>
    <row r="226" spans="1:22" s="1028" customFormat="1" ht="15" customHeight="1" x14ac:dyDescent="0.25">
      <c r="A226" s="1469"/>
      <c r="B226" s="3"/>
      <c r="C226" s="1399">
        <v>18</v>
      </c>
      <c r="D226" s="1400" t="s">
        <v>1174</v>
      </c>
      <c r="E226" s="1401"/>
      <c r="F226" s="119"/>
      <c r="G226" s="119"/>
      <c r="H226" s="3"/>
      <c r="I226" s="3"/>
      <c r="J226" s="1397"/>
      <c r="K226" s="3"/>
      <c r="L226" s="1398"/>
      <c r="M226" s="1398"/>
      <c r="N226" s="1398"/>
      <c r="O226" s="1398"/>
      <c r="P226" s="1398"/>
      <c r="Q226" s="1398"/>
      <c r="R226" s="1398"/>
      <c r="S226" s="1398"/>
      <c r="T226" s="1398"/>
      <c r="U226" s="1398"/>
      <c r="V226" s="1398"/>
    </row>
    <row r="227" spans="1:22" s="1028" customFormat="1" ht="15" customHeight="1" x14ac:dyDescent="0.25">
      <c r="A227" s="1469"/>
      <c r="B227" s="3"/>
      <c r="C227" s="1399">
        <v>19</v>
      </c>
      <c r="D227" s="1400" t="s">
        <v>1175</v>
      </c>
      <c r="E227" s="1401"/>
      <c r="F227" s="119"/>
      <c r="G227" s="119"/>
      <c r="H227" s="3"/>
      <c r="I227" s="3"/>
      <c r="J227" s="1397"/>
      <c r="K227" s="3"/>
      <c r="L227" s="1398"/>
      <c r="M227" s="1398"/>
      <c r="N227" s="1398"/>
      <c r="O227" s="1398"/>
      <c r="P227" s="1398"/>
      <c r="Q227" s="1398"/>
      <c r="R227" s="1398"/>
      <c r="S227" s="1398"/>
      <c r="T227" s="1398"/>
      <c r="U227" s="1398"/>
      <c r="V227" s="1398"/>
    </row>
    <row r="228" spans="1:22" s="1028" customFormat="1" ht="15" customHeight="1" x14ac:dyDescent="0.25">
      <c r="A228" s="1469"/>
      <c r="B228" s="3"/>
      <c r="C228" s="1399">
        <v>20</v>
      </c>
      <c r="D228" s="1400" t="s">
        <v>1176</v>
      </c>
      <c r="E228" s="1401"/>
      <c r="F228" s="119"/>
      <c r="G228" s="119"/>
      <c r="H228" s="3"/>
      <c r="I228" s="3"/>
      <c r="J228" s="1397"/>
      <c r="K228" s="3"/>
      <c r="L228" s="1398"/>
      <c r="M228" s="1398"/>
      <c r="N228" s="1398"/>
      <c r="O228" s="1398"/>
      <c r="P228" s="1398"/>
      <c r="Q228" s="1398"/>
      <c r="R228" s="1398"/>
      <c r="S228" s="1398"/>
      <c r="T228" s="1398"/>
      <c r="U228" s="1398"/>
      <c r="V228" s="1398"/>
    </row>
    <row r="229" spans="1:22" s="1028" customFormat="1" ht="15" customHeight="1" x14ac:dyDescent="0.25">
      <c r="A229" s="1469"/>
      <c r="B229" s="3"/>
      <c r="C229" s="1399">
        <v>21</v>
      </c>
      <c r="D229" s="1400" t="s">
        <v>1177</v>
      </c>
      <c r="E229" s="1401"/>
      <c r="F229" s="119"/>
      <c r="G229" s="119"/>
      <c r="H229" s="3"/>
      <c r="I229" s="3"/>
      <c r="J229" s="1397"/>
      <c r="K229" s="3"/>
      <c r="L229" s="1398"/>
      <c r="M229" s="1398"/>
      <c r="N229" s="1398"/>
      <c r="O229" s="1398"/>
      <c r="P229" s="1398"/>
      <c r="Q229" s="1398"/>
      <c r="R229" s="1398"/>
      <c r="S229" s="1398"/>
      <c r="T229" s="1398"/>
      <c r="U229" s="1398"/>
      <c r="V229" s="1398"/>
    </row>
    <row r="230" spans="1:22" ht="15" customHeight="1" x14ac:dyDescent="0.25">
      <c r="A230" s="1437"/>
      <c r="B230" s="2099" t="s">
        <v>706</v>
      </c>
      <c r="C230" s="1472">
        <v>0</v>
      </c>
      <c r="D230" s="1706"/>
      <c r="E230" s="1706"/>
      <c r="F230" s="1706"/>
      <c r="G230" s="1706"/>
      <c r="H230" s="546"/>
      <c r="I230" s="546"/>
      <c r="J230" s="690"/>
    </row>
    <row r="231" spans="1:22" ht="15" customHeight="1" x14ac:dyDescent="0.25">
      <c r="A231" s="1437"/>
      <c r="B231" s="561"/>
      <c r="C231" s="707">
        <v>1</v>
      </c>
      <c r="D231" s="1602"/>
      <c r="E231" s="1602"/>
      <c r="F231" s="1602"/>
      <c r="G231" s="1602"/>
      <c r="H231" s="546"/>
      <c r="I231" s="546"/>
      <c r="J231" s="690"/>
    </row>
    <row r="232" spans="1:22" ht="15" customHeight="1" x14ac:dyDescent="0.25">
      <c r="A232" s="1437"/>
      <c r="B232" s="561"/>
      <c r="C232" s="707">
        <v>2</v>
      </c>
      <c r="D232" s="1602"/>
      <c r="E232" s="1602"/>
      <c r="F232" s="1602"/>
      <c r="G232" s="1602"/>
      <c r="H232" s="546"/>
      <c r="I232" s="546"/>
      <c r="J232" s="690"/>
    </row>
    <row r="233" spans="1:22" ht="15" customHeight="1" x14ac:dyDescent="0.25">
      <c r="A233" s="1437"/>
      <c r="B233" s="561"/>
      <c r="C233" s="707">
        <v>3</v>
      </c>
      <c r="D233" s="1602"/>
      <c r="E233" s="1602"/>
      <c r="F233" s="1602"/>
      <c r="G233" s="1602"/>
      <c r="H233" s="546"/>
      <c r="I233" s="546"/>
      <c r="J233" s="690"/>
    </row>
    <row r="234" spans="1:22" ht="15" customHeight="1" x14ac:dyDescent="0.25">
      <c r="A234" s="1437"/>
      <c r="B234" s="561"/>
      <c r="C234" s="707">
        <v>4</v>
      </c>
      <c r="D234" s="1602"/>
      <c r="E234" s="1602"/>
      <c r="F234" s="1602"/>
      <c r="G234" s="1602"/>
      <c r="H234" s="546"/>
      <c r="I234" s="546"/>
      <c r="J234" s="690"/>
    </row>
    <row r="235" spans="1:22" ht="15" customHeight="1" x14ac:dyDescent="0.25">
      <c r="A235" s="1437"/>
      <c r="B235" s="561"/>
      <c r="C235" s="707">
        <v>5</v>
      </c>
      <c r="D235" s="1602"/>
      <c r="E235" s="1602"/>
      <c r="F235" s="1602"/>
      <c r="G235" s="1602"/>
      <c r="H235" s="546"/>
      <c r="I235" s="546"/>
      <c r="J235" s="690"/>
    </row>
    <row r="236" spans="1:22" ht="15" customHeight="1" x14ac:dyDescent="0.25">
      <c r="A236" s="1437"/>
      <c r="B236" s="561"/>
      <c r="C236" s="707">
        <v>6</v>
      </c>
      <c r="D236" s="1602"/>
      <c r="E236" s="1602"/>
      <c r="F236" s="1602"/>
      <c r="G236" s="1602"/>
      <c r="H236" s="546"/>
      <c r="I236" s="546"/>
      <c r="J236" s="690"/>
    </row>
    <row r="237" spans="1:22" ht="15" customHeight="1" x14ac:dyDescent="0.25">
      <c r="A237" s="1437"/>
      <c r="B237" s="561"/>
      <c r="C237" s="707">
        <v>7</v>
      </c>
      <c r="D237" s="1602"/>
      <c r="E237" s="1602"/>
      <c r="F237" s="1602"/>
      <c r="G237" s="1602"/>
      <c r="H237" s="546"/>
      <c r="I237" s="546"/>
      <c r="J237" s="690"/>
    </row>
    <row r="238" spans="1:22" ht="15" customHeight="1" x14ac:dyDescent="0.25">
      <c r="A238" s="1437"/>
      <c r="B238" s="561"/>
      <c r="C238" s="707">
        <v>8</v>
      </c>
      <c r="D238" s="1602"/>
      <c r="E238" s="1602"/>
      <c r="F238" s="1602"/>
      <c r="G238" s="1602"/>
      <c r="H238" s="546"/>
      <c r="I238" s="546"/>
      <c r="J238" s="690"/>
    </row>
    <row r="239" spans="1:22" ht="15" customHeight="1" x14ac:dyDescent="0.25">
      <c r="A239" s="1437"/>
      <c r="B239" s="561"/>
      <c r="C239" s="707">
        <v>9</v>
      </c>
      <c r="D239" s="1602"/>
      <c r="E239" s="1602"/>
      <c r="F239" s="1602"/>
      <c r="G239" s="1602"/>
      <c r="H239" s="546"/>
      <c r="I239" s="546"/>
      <c r="J239" s="690"/>
    </row>
    <row r="240" spans="1:22" ht="15" customHeight="1" x14ac:dyDescent="0.25">
      <c r="A240" s="1437"/>
      <c r="B240" s="561"/>
      <c r="C240" s="707">
        <v>10</v>
      </c>
      <c r="D240" s="1602"/>
      <c r="E240" s="1602"/>
      <c r="F240" s="1602"/>
      <c r="G240" s="1602"/>
      <c r="H240" s="546"/>
      <c r="I240" s="546"/>
      <c r="J240" s="690"/>
    </row>
    <row r="241" spans="1:10" ht="15" customHeight="1" x14ac:dyDescent="0.25">
      <c r="A241" s="1437"/>
      <c r="B241" s="561"/>
      <c r="C241" s="707">
        <v>11</v>
      </c>
      <c r="D241" s="1602"/>
      <c r="E241" s="1602"/>
      <c r="F241" s="1602"/>
      <c r="G241" s="1602"/>
      <c r="H241" s="546"/>
      <c r="I241" s="546"/>
      <c r="J241" s="690"/>
    </row>
    <row r="242" spans="1:10" ht="15" customHeight="1" x14ac:dyDescent="0.25">
      <c r="A242" s="1437"/>
      <c r="B242" s="561"/>
      <c r="C242" s="707">
        <v>12</v>
      </c>
      <c r="D242" s="1602"/>
      <c r="E242" s="1602"/>
      <c r="F242" s="1602"/>
      <c r="G242" s="1602"/>
      <c r="H242" s="546"/>
      <c r="I242" s="546"/>
      <c r="J242" s="690"/>
    </row>
    <row r="243" spans="1:10" ht="15" customHeight="1" x14ac:dyDescent="0.25">
      <c r="A243" s="1437"/>
      <c r="B243" s="561"/>
      <c r="C243" s="707">
        <v>13</v>
      </c>
      <c r="D243" s="1602"/>
      <c r="E243" s="1602"/>
      <c r="F243" s="1602"/>
      <c r="G243" s="1602"/>
      <c r="H243" s="546"/>
      <c r="I243" s="546"/>
      <c r="J243" s="690"/>
    </row>
    <row r="244" spans="1:10" ht="15" customHeight="1" x14ac:dyDescent="0.25">
      <c r="A244" s="1437"/>
      <c r="B244" s="561"/>
      <c r="C244" s="707">
        <v>14</v>
      </c>
      <c r="D244" s="1602"/>
      <c r="E244" s="1602"/>
      <c r="F244" s="1602"/>
      <c r="G244" s="1602"/>
      <c r="H244" s="546"/>
      <c r="I244" s="546"/>
      <c r="J244" s="690"/>
    </row>
    <row r="245" spans="1:10" ht="15" customHeight="1" x14ac:dyDescent="0.25">
      <c r="A245" s="1437"/>
      <c r="B245" s="561"/>
      <c r="C245" s="707">
        <v>15</v>
      </c>
      <c r="D245" s="1602"/>
      <c r="E245" s="1602"/>
      <c r="F245" s="1602"/>
      <c r="G245" s="1602"/>
      <c r="H245" s="546"/>
      <c r="I245" s="546"/>
      <c r="J245" s="690"/>
    </row>
    <row r="246" spans="1:10" ht="15" customHeight="1" x14ac:dyDescent="0.25">
      <c r="A246" s="1437"/>
      <c r="B246" s="561"/>
      <c r="C246" s="707">
        <v>16</v>
      </c>
      <c r="D246" s="1602"/>
      <c r="E246" s="1602"/>
      <c r="F246" s="1602"/>
      <c r="G246" s="1602"/>
      <c r="H246" s="546"/>
      <c r="I246" s="546"/>
      <c r="J246" s="690"/>
    </row>
    <row r="247" spans="1:10" ht="15" customHeight="1" x14ac:dyDescent="0.25">
      <c r="A247" s="1437"/>
      <c r="B247" s="561"/>
      <c r="C247" s="707">
        <v>17</v>
      </c>
      <c r="D247" s="1602"/>
      <c r="E247" s="1602"/>
      <c r="F247" s="1602"/>
      <c r="G247" s="1602"/>
      <c r="H247" s="546"/>
      <c r="I247" s="546"/>
      <c r="J247" s="690"/>
    </row>
    <row r="248" spans="1:10" ht="15" customHeight="1" x14ac:dyDescent="0.25">
      <c r="A248" s="1437"/>
      <c r="B248" s="561"/>
      <c r="C248" s="707">
        <v>18</v>
      </c>
      <c r="D248" s="1602"/>
      <c r="E248" s="1602"/>
      <c r="F248" s="1602"/>
      <c r="G248" s="1602"/>
      <c r="H248" s="546"/>
      <c r="I248" s="546"/>
      <c r="J248" s="690"/>
    </row>
    <row r="249" spans="1:10" ht="15" customHeight="1" x14ac:dyDescent="0.25">
      <c r="A249" s="1437"/>
      <c r="B249" s="561"/>
      <c r="C249" s="707">
        <v>19</v>
      </c>
      <c r="D249" s="1602"/>
      <c r="E249" s="1602"/>
      <c r="F249" s="1602"/>
      <c r="G249" s="1602"/>
      <c r="H249" s="546"/>
      <c r="I249" s="546"/>
      <c r="J249" s="690"/>
    </row>
    <row r="250" spans="1:10" ht="15" customHeight="1" x14ac:dyDescent="0.25">
      <c r="A250" s="1437"/>
      <c r="B250" s="561"/>
      <c r="C250" s="707">
        <v>20</v>
      </c>
      <c r="D250" s="1602"/>
      <c r="E250" s="1602"/>
      <c r="F250" s="1602"/>
      <c r="G250" s="1602"/>
      <c r="H250" s="546"/>
      <c r="I250" s="546"/>
      <c r="J250" s="690"/>
    </row>
    <row r="251" spans="1:10" ht="15" customHeight="1" x14ac:dyDescent="0.25">
      <c r="A251" s="1437"/>
      <c r="B251" s="561"/>
      <c r="C251" s="707">
        <v>21</v>
      </c>
      <c r="D251" s="1602"/>
      <c r="E251" s="1602"/>
      <c r="F251" s="1602"/>
      <c r="G251" s="1602"/>
      <c r="H251" s="546"/>
      <c r="I251" s="546"/>
      <c r="J251" s="690"/>
    </row>
    <row r="252" spans="1:10" ht="15" customHeight="1" x14ac:dyDescent="0.25">
      <c r="A252" s="1437"/>
      <c r="B252" s="561"/>
      <c r="C252" s="707">
        <v>22</v>
      </c>
      <c r="D252" s="1602"/>
      <c r="E252" s="1602"/>
      <c r="F252" s="1602"/>
      <c r="G252" s="1602"/>
      <c r="H252" s="546"/>
      <c r="I252" s="546"/>
      <c r="J252" s="690"/>
    </row>
    <row r="253" spans="1:10" ht="15" customHeight="1" x14ac:dyDescent="0.25">
      <c r="A253" s="1437"/>
      <c r="B253" s="561"/>
      <c r="C253" s="707">
        <v>23</v>
      </c>
      <c r="D253" s="1602"/>
      <c r="E253" s="1602"/>
      <c r="F253" s="1602"/>
      <c r="G253" s="1602"/>
      <c r="H253" s="546"/>
      <c r="I253" s="546"/>
      <c r="J253" s="690"/>
    </row>
    <row r="254" spans="1:10" ht="15" customHeight="1" x14ac:dyDescent="0.25">
      <c r="A254" s="1437"/>
      <c r="B254" s="561"/>
      <c r="C254" s="707">
        <v>24</v>
      </c>
      <c r="D254" s="1602"/>
      <c r="E254" s="1602"/>
      <c r="F254" s="1602"/>
      <c r="G254" s="1602"/>
      <c r="H254" s="546"/>
      <c r="I254" s="546"/>
      <c r="J254" s="690"/>
    </row>
    <row r="255" spans="1:10" ht="15" customHeight="1" x14ac:dyDescent="0.25">
      <c r="A255" s="1437"/>
      <c r="B255" s="561"/>
      <c r="C255" s="707">
        <v>25</v>
      </c>
      <c r="D255" s="1602"/>
      <c r="E255" s="1602"/>
      <c r="F255" s="1602"/>
      <c r="G255" s="1602"/>
      <c r="H255" s="546"/>
      <c r="I255" s="546"/>
      <c r="J255" s="690"/>
    </row>
    <row r="256" spans="1:10" ht="15" customHeight="1" x14ac:dyDescent="0.25">
      <c r="A256" s="1437"/>
      <c r="B256" s="561"/>
      <c r="C256" s="707">
        <v>26</v>
      </c>
      <c r="D256" s="1602"/>
      <c r="E256" s="1602"/>
      <c r="F256" s="1602"/>
      <c r="G256" s="1602"/>
      <c r="H256" s="546"/>
      <c r="I256" s="546"/>
      <c r="J256" s="690"/>
    </row>
    <row r="257" spans="1:10" ht="15" customHeight="1" x14ac:dyDescent="0.25">
      <c r="A257" s="1437"/>
      <c r="B257" s="561"/>
      <c r="C257" s="707">
        <v>27</v>
      </c>
      <c r="D257" s="1602"/>
      <c r="E257" s="1602"/>
      <c r="F257" s="1602"/>
      <c r="G257" s="1602"/>
      <c r="H257" s="546"/>
      <c r="I257" s="546"/>
      <c r="J257" s="690"/>
    </row>
    <row r="258" spans="1:10" ht="15" customHeight="1" x14ac:dyDescent="0.25">
      <c r="A258" s="1437"/>
      <c r="B258" s="561"/>
      <c r="C258" s="707">
        <v>28</v>
      </c>
      <c r="D258" s="1602"/>
      <c r="E258" s="1602"/>
      <c r="F258" s="1602"/>
      <c r="G258" s="1602"/>
      <c r="H258" s="546"/>
      <c r="I258" s="546"/>
      <c r="J258" s="690"/>
    </row>
    <row r="259" spans="1:10" ht="15" customHeight="1" x14ac:dyDescent="0.25">
      <c r="A259" s="1437"/>
      <c r="B259" s="561"/>
      <c r="C259" s="707">
        <v>29</v>
      </c>
      <c r="D259" s="1602"/>
      <c r="E259" s="1602"/>
      <c r="F259" s="1602"/>
      <c r="G259" s="1602"/>
      <c r="H259" s="546"/>
      <c r="I259" s="546"/>
      <c r="J259" s="690"/>
    </row>
    <row r="260" spans="1:10" ht="15" customHeight="1" x14ac:dyDescent="0.25">
      <c r="A260" s="1437"/>
      <c r="B260" s="561"/>
      <c r="C260" s="707">
        <v>30</v>
      </c>
      <c r="D260" s="1602"/>
      <c r="E260" s="1602"/>
      <c r="F260" s="1602"/>
      <c r="G260" s="1602"/>
      <c r="H260" s="546"/>
      <c r="I260" s="546"/>
      <c r="J260" s="690"/>
    </row>
    <row r="261" spans="1:10" ht="15" customHeight="1" x14ac:dyDescent="0.25">
      <c r="A261" s="1437"/>
      <c r="B261" s="561"/>
      <c r="C261" s="707">
        <v>31</v>
      </c>
      <c r="D261" s="1602"/>
      <c r="E261" s="1602"/>
      <c r="F261" s="1602"/>
      <c r="G261" s="1602"/>
      <c r="H261" s="546"/>
      <c r="I261" s="546"/>
      <c r="J261" s="690"/>
    </row>
    <row r="262" spans="1:10" ht="15" customHeight="1" x14ac:dyDescent="0.25">
      <c r="A262" s="1437"/>
      <c r="B262" s="561"/>
      <c r="C262" s="707">
        <v>32</v>
      </c>
      <c r="D262" s="1602"/>
      <c r="E262" s="1602"/>
      <c r="F262" s="1602"/>
      <c r="G262" s="1602"/>
      <c r="H262" s="546"/>
      <c r="I262" s="546"/>
      <c r="J262" s="690"/>
    </row>
    <row r="263" spans="1:10" ht="15" customHeight="1" x14ac:dyDescent="0.25">
      <c r="A263" s="1437"/>
      <c r="B263" s="561"/>
      <c r="C263" s="707">
        <v>33</v>
      </c>
      <c r="D263" s="1602"/>
      <c r="E263" s="1602"/>
      <c r="F263" s="1602"/>
      <c r="G263" s="1602"/>
      <c r="H263" s="546"/>
      <c r="I263" s="546"/>
      <c r="J263" s="690"/>
    </row>
    <row r="264" spans="1:10" ht="15" customHeight="1" x14ac:dyDescent="0.25">
      <c r="A264" s="1437"/>
      <c r="B264" s="561"/>
      <c r="C264" s="707">
        <v>34</v>
      </c>
      <c r="D264" s="1602"/>
      <c r="E264" s="1602"/>
      <c r="F264" s="1602"/>
      <c r="G264" s="1602"/>
      <c r="H264" s="546"/>
      <c r="I264" s="546"/>
      <c r="J264" s="690"/>
    </row>
    <row r="265" spans="1:10" ht="15" customHeight="1" x14ac:dyDescent="0.25">
      <c r="A265" s="1437"/>
      <c r="B265" s="561"/>
      <c r="C265" s="707">
        <v>35</v>
      </c>
      <c r="D265" s="1602"/>
      <c r="E265" s="1602"/>
      <c r="F265" s="1602"/>
      <c r="G265" s="1602"/>
      <c r="H265" s="546"/>
      <c r="I265" s="546"/>
      <c r="J265" s="690"/>
    </row>
    <row r="266" spans="1:10" ht="15" customHeight="1" x14ac:dyDescent="0.25">
      <c r="A266" s="1437"/>
      <c r="B266" s="561"/>
      <c r="C266" s="707">
        <v>36</v>
      </c>
      <c r="D266" s="1602"/>
      <c r="E266" s="1602"/>
      <c r="F266" s="1602"/>
      <c r="G266" s="1602"/>
      <c r="H266" s="546"/>
      <c r="I266" s="546"/>
      <c r="J266" s="690"/>
    </row>
    <row r="267" spans="1:10" ht="15" customHeight="1" x14ac:dyDescent="0.25">
      <c r="A267" s="1437"/>
      <c r="B267" s="561"/>
      <c r="C267" s="707">
        <v>37</v>
      </c>
      <c r="D267" s="1602"/>
      <c r="E267" s="1602"/>
      <c r="F267" s="1602"/>
      <c r="G267" s="1602"/>
      <c r="H267" s="546"/>
      <c r="I267" s="546"/>
      <c r="J267" s="690"/>
    </row>
    <row r="268" spans="1:10" ht="15" customHeight="1" x14ac:dyDescent="0.25">
      <c r="A268" s="1437"/>
      <c r="B268" s="561"/>
      <c r="C268" s="707">
        <v>38</v>
      </c>
      <c r="D268" s="1602"/>
      <c r="E268" s="1602"/>
      <c r="F268" s="1602"/>
      <c r="G268" s="1602"/>
      <c r="H268" s="546"/>
      <c r="I268" s="546"/>
      <c r="J268" s="690"/>
    </row>
    <row r="269" spans="1:10" ht="15" customHeight="1" x14ac:dyDescent="0.25">
      <c r="A269" s="1437"/>
      <c r="B269" s="561"/>
      <c r="C269" s="707">
        <v>39</v>
      </c>
      <c r="D269" s="1602"/>
      <c r="E269" s="1602"/>
      <c r="F269" s="1602"/>
      <c r="G269" s="1602"/>
      <c r="H269" s="546"/>
      <c r="I269" s="546"/>
      <c r="J269" s="690"/>
    </row>
    <row r="270" spans="1:10" ht="15" customHeight="1" x14ac:dyDescent="0.25">
      <c r="A270" s="1437"/>
      <c r="B270" s="561"/>
      <c r="C270" s="707">
        <v>40</v>
      </c>
      <c r="D270" s="1602"/>
      <c r="E270" s="1602"/>
      <c r="F270" s="1602"/>
      <c r="G270" s="1602"/>
      <c r="H270" s="546"/>
      <c r="I270" s="546"/>
      <c r="J270" s="690"/>
    </row>
    <row r="271" spans="1:10" ht="15" customHeight="1" x14ac:dyDescent="0.25">
      <c r="A271" s="1437"/>
      <c r="B271" s="561"/>
      <c r="C271" s="707">
        <v>41</v>
      </c>
      <c r="D271" s="1602"/>
      <c r="E271" s="1602"/>
      <c r="F271" s="1602"/>
      <c r="G271" s="1602"/>
      <c r="H271" s="546"/>
      <c r="I271" s="546"/>
      <c r="J271" s="690"/>
    </row>
    <row r="272" spans="1:10" ht="15" customHeight="1" x14ac:dyDescent="0.25">
      <c r="A272" s="1437"/>
      <c r="B272" s="561"/>
      <c r="C272" s="707">
        <v>42</v>
      </c>
      <c r="D272" s="1602"/>
      <c r="E272" s="1602"/>
      <c r="F272" s="1602"/>
      <c r="G272" s="1602"/>
      <c r="H272" s="546"/>
      <c r="I272" s="546"/>
      <c r="J272" s="690"/>
    </row>
    <row r="273" spans="1:10" ht="15" customHeight="1" x14ac:dyDescent="0.25">
      <c r="A273" s="1437"/>
      <c r="B273" s="561"/>
      <c r="C273" s="707">
        <v>43</v>
      </c>
      <c r="D273" s="1602"/>
      <c r="E273" s="1602"/>
      <c r="F273" s="1602"/>
      <c r="G273" s="1602"/>
      <c r="H273" s="546"/>
      <c r="I273" s="546"/>
      <c r="J273" s="690"/>
    </row>
    <row r="274" spans="1:10" ht="15" customHeight="1" x14ac:dyDescent="0.25">
      <c r="A274" s="1437"/>
      <c r="B274" s="561"/>
      <c r="C274" s="707">
        <v>44</v>
      </c>
      <c r="D274" s="1602"/>
      <c r="E274" s="1602"/>
      <c r="F274" s="1602"/>
      <c r="G274" s="1602"/>
      <c r="H274" s="546"/>
      <c r="I274" s="546"/>
      <c r="J274" s="690"/>
    </row>
    <row r="275" spans="1:10" ht="15" customHeight="1" x14ac:dyDescent="0.25">
      <c r="A275" s="1437"/>
      <c r="B275" s="561"/>
      <c r="C275" s="707">
        <v>45</v>
      </c>
      <c r="D275" s="1602"/>
      <c r="E275" s="1602"/>
      <c r="F275" s="1602"/>
      <c r="G275" s="1602"/>
      <c r="H275" s="546"/>
      <c r="I275" s="546"/>
      <c r="J275" s="690"/>
    </row>
    <row r="276" spans="1:10" ht="15" customHeight="1" x14ac:dyDescent="0.25">
      <c r="A276" s="1437"/>
      <c r="B276" s="561"/>
      <c r="C276" s="707">
        <v>46</v>
      </c>
      <c r="D276" s="1602"/>
      <c r="E276" s="1602"/>
      <c r="F276" s="1602"/>
      <c r="G276" s="1602"/>
      <c r="H276" s="546"/>
      <c r="I276" s="546"/>
      <c r="J276" s="690"/>
    </row>
    <row r="277" spans="1:10" ht="15" customHeight="1" x14ac:dyDescent="0.25">
      <c r="A277" s="1437"/>
      <c r="B277" s="561"/>
      <c r="C277" s="707">
        <v>47</v>
      </c>
      <c r="D277" s="1602"/>
      <c r="E277" s="1602"/>
      <c r="F277" s="1602"/>
      <c r="G277" s="1602"/>
      <c r="H277" s="546"/>
      <c r="I277" s="546"/>
      <c r="J277" s="690"/>
    </row>
    <row r="278" spans="1:10" ht="15" customHeight="1" x14ac:dyDescent="0.25">
      <c r="A278" s="1437"/>
      <c r="B278" s="561"/>
      <c r="C278" s="707">
        <v>48</v>
      </c>
      <c r="D278" s="1602"/>
      <c r="E278" s="1602"/>
      <c r="F278" s="1602"/>
      <c r="G278" s="1602"/>
      <c r="H278" s="546"/>
      <c r="I278" s="546"/>
      <c r="J278" s="690"/>
    </row>
    <row r="279" spans="1:10" ht="15" customHeight="1" x14ac:dyDescent="0.25">
      <c r="A279" s="1437"/>
      <c r="B279" s="561"/>
      <c r="C279" s="707">
        <v>49</v>
      </c>
      <c r="D279" s="1602"/>
      <c r="E279" s="1602"/>
      <c r="F279" s="1602"/>
      <c r="G279" s="1602"/>
      <c r="H279" s="546"/>
      <c r="I279" s="546"/>
      <c r="J279" s="690"/>
    </row>
    <row r="280" spans="1:10" ht="15" customHeight="1" x14ac:dyDescent="0.25">
      <c r="A280" s="1437"/>
      <c r="B280" s="561"/>
      <c r="C280" s="707">
        <v>50</v>
      </c>
      <c r="D280" s="1602"/>
      <c r="E280" s="1602"/>
      <c r="F280" s="1602"/>
      <c r="G280" s="1602"/>
      <c r="H280" s="546"/>
      <c r="I280" s="546"/>
      <c r="J280" s="690"/>
    </row>
    <row r="281" spans="1:10" ht="15" customHeight="1" x14ac:dyDescent="0.25">
      <c r="A281" s="1437"/>
      <c r="B281" s="561"/>
      <c r="C281" s="707">
        <v>51</v>
      </c>
      <c r="D281" s="1602"/>
      <c r="E281" s="1602"/>
      <c r="F281" s="1602"/>
      <c r="G281" s="1602"/>
      <c r="H281" s="546"/>
      <c r="I281" s="546"/>
      <c r="J281" s="690"/>
    </row>
    <row r="282" spans="1:10" ht="15" customHeight="1" x14ac:dyDescent="0.25">
      <c r="A282" s="1437"/>
      <c r="B282" s="561"/>
      <c r="C282" s="707">
        <v>52</v>
      </c>
      <c r="D282" s="1602"/>
      <c r="E282" s="1602"/>
      <c r="F282" s="1602"/>
      <c r="G282" s="1602"/>
      <c r="H282" s="546"/>
      <c r="I282" s="546"/>
      <c r="J282" s="690"/>
    </row>
    <row r="283" spans="1:10" ht="15" customHeight="1" x14ac:dyDescent="0.25">
      <c r="A283" s="1437"/>
      <c r="B283" s="561"/>
      <c r="C283" s="707">
        <v>53</v>
      </c>
      <c r="D283" s="1602"/>
      <c r="E283" s="1602"/>
      <c r="F283" s="1602"/>
      <c r="G283" s="1602"/>
      <c r="H283" s="546"/>
      <c r="I283" s="546"/>
      <c r="J283" s="690"/>
    </row>
    <row r="284" spans="1:10" ht="15" customHeight="1" x14ac:dyDescent="0.25">
      <c r="A284" s="1437"/>
      <c r="B284" s="561"/>
      <c r="C284" s="707">
        <v>54</v>
      </c>
      <c r="D284" s="1602"/>
      <c r="E284" s="1602"/>
      <c r="F284" s="1602"/>
      <c r="G284" s="1602"/>
      <c r="H284" s="546"/>
      <c r="I284" s="546"/>
      <c r="J284" s="690"/>
    </row>
    <row r="285" spans="1:10" ht="15" customHeight="1" x14ac:dyDescent="0.25">
      <c r="A285" s="1437"/>
      <c r="B285" s="561"/>
      <c r="C285" s="707">
        <v>55</v>
      </c>
      <c r="D285" s="1602"/>
      <c r="E285" s="1602"/>
      <c r="F285" s="1602"/>
      <c r="G285" s="1602"/>
      <c r="H285" s="546"/>
      <c r="I285" s="546"/>
      <c r="J285" s="690"/>
    </row>
    <row r="286" spans="1:10" ht="15" customHeight="1" x14ac:dyDescent="0.25">
      <c r="A286" s="1437"/>
      <c r="B286" s="561"/>
      <c r="C286" s="707">
        <v>56</v>
      </c>
      <c r="D286" s="1602"/>
      <c r="E286" s="1602"/>
      <c r="F286" s="1602"/>
      <c r="G286" s="1602"/>
      <c r="H286" s="546"/>
      <c r="I286" s="546"/>
      <c r="J286" s="690"/>
    </row>
    <row r="287" spans="1:10" ht="15" customHeight="1" x14ac:dyDescent="0.25">
      <c r="A287" s="1437"/>
      <c r="B287" s="561"/>
      <c r="C287" s="707">
        <v>57</v>
      </c>
      <c r="D287" s="1602"/>
      <c r="E287" s="1602"/>
      <c r="F287" s="1602"/>
      <c r="G287" s="1602"/>
      <c r="H287" s="546"/>
      <c r="I287" s="546"/>
      <c r="J287" s="690"/>
    </row>
    <row r="288" spans="1:10" ht="15" customHeight="1" x14ac:dyDescent="0.25">
      <c r="A288" s="1437"/>
      <c r="B288" s="561"/>
      <c r="C288" s="707">
        <v>58</v>
      </c>
      <c r="D288" s="1602"/>
      <c r="E288" s="1602"/>
      <c r="F288" s="1602"/>
      <c r="G288" s="1602"/>
      <c r="H288" s="546"/>
      <c r="I288" s="546"/>
      <c r="J288" s="690"/>
    </row>
    <row r="289" spans="1:10" ht="15" customHeight="1" x14ac:dyDescent="0.25">
      <c r="A289" s="1437"/>
      <c r="B289" s="561"/>
      <c r="C289" s="707">
        <v>59</v>
      </c>
      <c r="D289" s="1602"/>
      <c r="E289" s="1602"/>
      <c r="F289" s="1602"/>
      <c r="G289" s="1602"/>
      <c r="H289" s="546"/>
      <c r="I289" s="546"/>
      <c r="J289" s="690"/>
    </row>
    <row r="290" spans="1:10" ht="15" customHeight="1" x14ac:dyDescent="0.25">
      <c r="A290" s="1437"/>
      <c r="B290" s="561"/>
      <c r="C290" s="707">
        <v>60</v>
      </c>
      <c r="D290" s="1602"/>
      <c r="E290" s="1602"/>
      <c r="F290" s="1602"/>
      <c r="G290" s="1602"/>
      <c r="H290" s="546"/>
      <c r="I290" s="546"/>
      <c r="J290" s="690"/>
    </row>
    <row r="291" spans="1:10" ht="15" customHeight="1" x14ac:dyDescent="0.25">
      <c r="A291" s="1437"/>
      <c r="B291" s="561"/>
      <c r="C291" s="707">
        <v>61</v>
      </c>
      <c r="D291" s="1602"/>
      <c r="E291" s="1602"/>
      <c r="F291" s="1602"/>
      <c r="G291" s="1602"/>
      <c r="H291" s="546"/>
      <c r="I291" s="546"/>
      <c r="J291" s="690"/>
    </row>
    <row r="292" spans="1:10" ht="15" customHeight="1" x14ac:dyDescent="0.25">
      <c r="A292" s="1437"/>
      <c r="B292" s="561"/>
      <c r="C292" s="707">
        <v>62</v>
      </c>
      <c r="D292" s="1602"/>
      <c r="E292" s="1602"/>
      <c r="F292" s="1602"/>
      <c r="G292" s="1602"/>
      <c r="H292" s="546"/>
      <c r="I292" s="546"/>
      <c r="J292" s="690"/>
    </row>
    <row r="293" spans="1:10" ht="15" customHeight="1" x14ac:dyDescent="0.25">
      <c r="A293" s="1437"/>
      <c r="B293" s="561"/>
      <c r="C293" s="707">
        <v>63</v>
      </c>
      <c r="D293" s="1602"/>
      <c r="E293" s="1602"/>
      <c r="F293" s="1602"/>
      <c r="G293" s="1602"/>
      <c r="H293" s="546"/>
      <c r="I293" s="546"/>
      <c r="J293" s="690"/>
    </row>
    <row r="294" spans="1:10" ht="15" customHeight="1" x14ac:dyDescent="0.25">
      <c r="A294" s="1437"/>
      <c r="B294" s="561"/>
      <c r="C294" s="707">
        <v>64</v>
      </c>
      <c r="D294" s="1602"/>
      <c r="E294" s="1602"/>
      <c r="F294" s="1602"/>
      <c r="G294" s="1602"/>
      <c r="H294" s="546"/>
      <c r="I294" s="546"/>
      <c r="J294" s="690"/>
    </row>
    <row r="295" spans="1:10" ht="15" customHeight="1" x14ac:dyDescent="0.25">
      <c r="A295" s="1437"/>
      <c r="B295" s="561"/>
      <c r="C295" s="707">
        <v>65</v>
      </c>
      <c r="D295" s="1602"/>
      <c r="E295" s="1602"/>
      <c r="F295" s="1602"/>
      <c r="G295" s="1602"/>
      <c r="H295" s="546"/>
      <c r="I295" s="546"/>
      <c r="J295" s="690"/>
    </row>
    <row r="296" spans="1:10" ht="15" customHeight="1" x14ac:dyDescent="0.25">
      <c r="A296" s="1437"/>
      <c r="B296" s="561"/>
      <c r="C296" s="707">
        <v>66</v>
      </c>
      <c r="D296" s="1602"/>
      <c r="E296" s="1602"/>
      <c r="F296" s="1602"/>
      <c r="G296" s="1602"/>
      <c r="H296" s="546"/>
      <c r="I296" s="546"/>
      <c r="J296" s="690"/>
    </row>
    <row r="297" spans="1:10" ht="15" customHeight="1" x14ac:dyDescent="0.25">
      <c r="A297" s="1437"/>
      <c r="B297" s="561"/>
      <c r="C297" s="707">
        <v>67</v>
      </c>
      <c r="D297" s="1602"/>
      <c r="E297" s="1602"/>
      <c r="F297" s="1602"/>
      <c r="G297" s="1602"/>
      <c r="H297" s="546"/>
      <c r="I297" s="546"/>
      <c r="J297" s="690"/>
    </row>
    <row r="298" spans="1:10" ht="15" customHeight="1" x14ac:dyDescent="0.25">
      <c r="A298" s="1437"/>
      <c r="B298" s="561"/>
      <c r="C298" s="707">
        <v>68</v>
      </c>
      <c r="D298" s="1602"/>
      <c r="E298" s="1602"/>
      <c r="F298" s="1602"/>
      <c r="G298" s="1602"/>
      <c r="H298" s="546"/>
      <c r="I298" s="546"/>
      <c r="J298" s="690"/>
    </row>
    <row r="299" spans="1:10" ht="15" customHeight="1" x14ac:dyDescent="0.25">
      <c r="A299" s="1437"/>
      <c r="B299" s="561"/>
      <c r="C299" s="707">
        <v>69</v>
      </c>
      <c r="D299" s="1602"/>
      <c r="E299" s="1602"/>
      <c r="F299" s="1602"/>
      <c r="G299" s="1602"/>
      <c r="H299" s="546"/>
      <c r="I299" s="546"/>
      <c r="J299" s="690"/>
    </row>
    <row r="300" spans="1:10" ht="15" customHeight="1" x14ac:dyDescent="0.25">
      <c r="A300" s="1437"/>
      <c r="B300" s="561"/>
      <c r="C300" s="707">
        <v>70</v>
      </c>
      <c r="D300" s="1602"/>
      <c r="E300" s="1602"/>
      <c r="F300" s="1602"/>
      <c r="G300" s="1602"/>
      <c r="H300" s="546"/>
      <c r="I300" s="546"/>
      <c r="J300" s="690"/>
    </row>
    <row r="301" spans="1:10" ht="15" customHeight="1" x14ac:dyDescent="0.25">
      <c r="A301" s="1437"/>
      <c r="B301" s="561"/>
      <c r="C301" s="707">
        <v>71</v>
      </c>
      <c r="D301" s="1602"/>
      <c r="E301" s="1602"/>
      <c r="F301" s="1602"/>
      <c r="G301" s="1602"/>
      <c r="H301" s="546"/>
      <c r="I301" s="546"/>
      <c r="J301" s="690"/>
    </row>
    <row r="302" spans="1:10" ht="15" customHeight="1" x14ac:dyDescent="0.25">
      <c r="A302" s="1437"/>
      <c r="B302" s="561"/>
      <c r="C302" s="707">
        <v>72</v>
      </c>
      <c r="D302" s="1602"/>
      <c r="E302" s="1602"/>
      <c r="F302" s="1602"/>
      <c r="G302" s="1602"/>
      <c r="H302" s="546"/>
      <c r="I302" s="546"/>
      <c r="J302" s="690"/>
    </row>
    <row r="303" spans="1:10" ht="15" customHeight="1" x14ac:dyDescent="0.25">
      <c r="A303" s="1437"/>
      <c r="B303" s="561"/>
      <c r="C303" s="707">
        <v>73</v>
      </c>
      <c r="D303" s="1602"/>
      <c r="E303" s="1602"/>
      <c r="F303" s="1602"/>
      <c r="G303" s="1602"/>
      <c r="H303" s="546"/>
      <c r="I303" s="546"/>
      <c r="J303" s="690"/>
    </row>
    <row r="304" spans="1:10" ht="15" customHeight="1" x14ac:dyDescent="0.25">
      <c r="A304" s="1437"/>
      <c r="B304" s="561"/>
      <c r="C304" s="707">
        <v>74</v>
      </c>
      <c r="D304" s="1602"/>
      <c r="E304" s="1602"/>
      <c r="F304" s="1602"/>
      <c r="G304" s="1602"/>
      <c r="H304" s="546"/>
      <c r="I304" s="546"/>
      <c r="J304" s="690"/>
    </row>
    <row r="305" spans="1:10" ht="15" customHeight="1" x14ac:dyDescent="0.25">
      <c r="A305" s="1437"/>
      <c r="B305" s="561"/>
      <c r="C305" s="707">
        <v>75</v>
      </c>
      <c r="D305" s="1602"/>
      <c r="E305" s="1602"/>
      <c r="F305" s="1602"/>
      <c r="G305" s="1602"/>
      <c r="H305" s="546"/>
      <c r="I305" s="546"/>
      <c r="J305" s="690"/>
    </row>
    <row r="306" spans="1:10" ht="15" customHeight="1" x14ac:dyDescent="0.25">
      <c r="A306" s="1437"/>
      <c r="B306" s="561"/>
      <c r="C306" s="707">
        <v>76</v>
      </c>
      <c r="D306" s="1602"/>
      <c r="E306" s="1602"/>
      <c r="F306" s="1602"/>
      <c r="G306" s="1602"/>
      <c r="H306" s="546"/>
      <c r="I306" s="546"/>
      <c r="J306" s="690"/>
    </row>
    <row r="307" spans="1:10" ht="15" customHeight="1" x14ac:dyDescent="0.25">
      <c r="A307" s="1437"/>
      <c r="B307" s="561"/>
      <c r="C307" s="707">
        <v>77</v>
      </c>
      <c r="D307" s="1602"/>
      <c r="E307" s="1602"/>
      <c r="F307" s="1602"/>
      <c r="G307" s="1602"/>
      <c r="H307" s="546"/>
      <c r="I307" s="546"/>
      <c r="J307" s="690"/>
    </row>
    <row r="308" spans="1:10" ht="15" customHeight="1" x14ac:dyDescent="0.25">
      <c r="A308" s="1437"/>
      <c r="B308" s="561"/>
      <c r="C308" s="707">
        <v>78</v>
      </c>
      <c r="D308" s="1602"/>
      <c r="E308" s="1602"/>
      <c r="F308" s="1602"/>
      <c r="G308" s="1602"/>
      <c r="H308" s="546"/>
      <c r="I308" s="546"/>
      <c r="J308" s="690"/>
    </row>
    <row r="309" spans="1:10" ht="15" customHeight="1" x14ac:dyDescent="0.25">
      <c r="A309" s="1437"/>
      <c r="B309" s="561"/>
      <c r="C309" s="707">
        <v>79</v>
      </c>
      <c r="D309" s="1602"/>
      <c r="E309" s="1602"/>
      <c r="F309" s="1602"/>
      <c r="G309" s="1602"/>
      <c r="H309" s="546"/>
      <c r="I309" s="546"/>
      <c r="J309" s="690"/>
    </row>
    <row r="310" spans="1:10" ht="15" customHeight="1" x14ac:dyDescent="0.25">
      <c r="A310" s="1437"/>
      <c r="B310" s="561"/>
      <c r="C310" s="707">
        <v>80</v>
      </c>
      <c r="D310" s="1602"/>
      <c r="E310" s="1602"/>
      <c r="F310" s="1602"/>
      <c r="G310" s="1602"/>
      <c r="H310" s="546"/>
      <c r="I310" s="546"/>
      <c r="J310" s="690"/>
    </row>
    <row r="311" spans="1:10" ht="15" customHeight="1" x14ac:dyDescent="0.25">
      <c r="A311" s="1437"/>
      <c r="B311" s="561"/>
      <c r="C311" s="707">
        <v>81</v>
      </c>
      <c r="D311" s="1602"/>
      <c r="E311" s="1602"/>
      <c r="F311" s="1602"/>
      <c r="G311" s="1602"/>
      <c r="H311" s="546"/>
      <c r="I311" s="546"/>
      <c r="J311" s="690"/>
    </row>
    <row r="312" spans="1:10" ht="15" customHeight="1" x14ac:dyDescent="0.25">
      <c r="A312" s="1437"/>
      <c r="B312" s="546"/>
      <c r="C312" s="707">
        <v>82</v>
      </c>
      <c r="D312" s="1602"/>
      <c r="E312" s="1602"/>
      <c r="F312" s="1602"/>
      <c r="G312" s="1602"/>
      <c r="H312" s="546"/>
      <c r="I312" s="546"/>
      <c r="J312" s="690"/>
    </row>
    <row r="313" spans="1:10" ht="15" customHeight="1" x14ac:dyDescent="0.25">
      <c r="A313" s="1437"/>
      <c r="B313" s="546"/>
      <c r="C313" s="707">
        <v>83</v>
      </c>
      <c r="D313" s="1602"/>
      <c r="E313" s="1602"/>
      <c r="F313" s="1602"/>
      <c r="G313" s="1602"/>
      <c r="H313" s="546"/>
      <c r="I313" s="546"/>
      <c r="J313" s="690"/>
    </row>
    <row r="314" spans="1:10" ht="15" customHeight="1" x14ac:dyDescent="0.25">
      <c r="A314" s="1437"/>
      <c r="B314" s="546"/>
      <c r="C314" s="707">
        <v>84</v>
      </c>
      <c r="D314" s="1602"/>
      <c r="E314" s="1602"/>
      <c r="F314" s="1602"/>
      <c r="G314" s="1602"/>
      <c r="H314" s="546"/>
      <c r="I314" s="546"/>
      <c r="J314" s="690"/>
    </row>
    <row r="315" spans="1:10" ht="15" customHeight="1" x14ac:dyDescent="0.25">
      <c r="A315" s="1437"/>
      <c r="B315" s="546"/>
      <c r="C315" s="707">
        <v>85</v>
      </c>
      <c r="D315" s="1602"/>
      <c r="E315" s="1602"/>
      <c r="F315" s="1602"/>
      <c r="G315" s="1602"/>
      <c r="H315" s="546"/>
      <c r="I315" s="546"/>
      <c r="J315" s="690"/>
    </row>
    <row r="316" spans="1:10" ht="15" customHeight="1" x14ac:dyDescent="0.25">
      <c r="A316" s="1437"/>
      <c r="B316" s="546"/>
      <c r="C316" s="707">
        <v>86</v>
      </c>
      <c r="D316" s="1602"/>
      <c r="E316" s="1602"/>
      <c r="F316" s="1602"/>
      <c r="G316" s="1602"/>
      <c r="H316" s="546"/>
      <c r="I316" s="546"/>
      <c r="J316" s="690"/>
    </row>
    <row r="317" spans="1:10" ht="15" customHeight="1" x14ac:dyDescent="0.25">
      <c r="A317" s="1437"/>
      <c r="B317" s="546"/>
      <c r="C317" s="707">
        <v>87</v>
      </c>
      <c r="D317" s="1602"/>
      <c r="E317" s="1602"/>
      <c r="F317" s="1602"/>
      <c r="G317" s="1602"/>
      <c r="H317" s="546"/>
      <c r="I317" s="546"/>
      <c r="J317" s="690"/>
    </row>
    <row r="318" spans="1:10" ht="15" customHeight="1" x14ac:dyDescent="0.25">
      <c r="A318" s="1437"/>
      <c r="B318" s="546"/>
      <c r="C318" s="707">
        <v>88</v>
      </c>
      <c r="D318" s="1602"/>
      <c r="E318" s="1602"/>
      <c r="F318" s="1602"/>
      <c r="G318" s="1602"/>
      <c r="H318" s="546"/>
      <c r="I318" s="546"/>
      <c r="J318" s="690"/>
    </row>
    <row r="319" spans="1:10" ht="15" customHeight="1" x14ac:dyDescent="0.25">
      <c r="A319" s="1437"/>
      <c r="B319" s="546"/>
      <c r="C319" s="707">
        <v>89</v>
      </c>
      <c r="D319" s="1602"/>
      <c r="E319" s="1602"/>
      <c r="F319" s="1602"/>
      <c r="G319" s="1602"/>
      <c r="H319" s="546"/>
      <c r="I319" s="546"/>
      <c r="J319" s="690"/>
    </row>
    <row r="320" spans="1:10" ht="15" customHeight="1" x14ac:dyDescent="0.25">
      <c r="A320" s="1437"/>
      <c r="B320" s="546"/>
      <c r="C320" s="707">
        <v>90</v>
      </c>
      <c r="D320" s="1602"/>
      <c r="E320" s="1602"/>
      <c r="F320" s="1602"/>
      <c r="G320" s="1602"/>
      <c r="H320" s="546"/>
      <c r="I320" s="546"/>
      <c r="J320" s="690"/>
    </row>
    <row r="321" spans="1:10" ht="15" customHeight="1" x14ac:dyDescent="0.25">
      <c r="A321" s="1437"/>
      <c r="B321" s="546"/>
      <c r="C321" s="707">
        <v>91</v>
      </c>
      <c r="D321" s="1602"/>
      <c r="E321" s="1602"/>
      <c r="F321" s="1602"/>
      <c r="G321" s="1602"/>
      <c r="H321" s="546"/>
      <c r="I321" s="546"/>
      <c r="J321" s="690"/>
    </row>
    <row r="322" spans="1:10" ht="15" customHeight="1" x14ac:dyDescent="0.25">
      <c r="A322" s="1437"/>
      <c r="B322" s="546"/>
      <c r="C322" s="707">
        <v>92</v>
      </c>
      <c r="D322" s="1602"/>
      <c r="E322" s="1602"/>
      <c r="F322" s="1602"/>
      <c r="G322" s="1602"/>
      <c r="H322" s="546"/>
      <c r="I322" s="546"/>
      <c r="J322" s="690"/>
    </row>
    <row r="323" spans="1:10" ht="15" customHeight="1" x14ac:dyDescent="0.25">
      <c r="A323" s="1437"/>
      <c r="B323" s="546"/>
      <c r="C323" s="707">
        <v>93</v>
      </c>
      <c r="D323" s="1602"/>
      <c r="E323" s="1602"/>
      <c r="F323" s="1602"/>
      <c r="G323" s="1602"/>
      <c r="H323" s="546"/>
      <c r="I323" s="546"/>
      <c r="J323" s="690"/>
    </row>
    <row r="324" spans="1:10" ht="15" customHeight="1" x14ac:dyDescent="0.25">
      <c r="A324" s="1437"/>
      <c r="B324" s="546"/>
      <c r="C324" s="707">
        <v>94</v>
      </c>
      <c r="D324" s="1602"/>
      <c r="E324" s="1602"/>
      <c r="F324" s="1602"/>
      <c r="G324" s="1602"/>
      <c r="H324" s="546"/>
      <c r="I324" s="546"/>
      <c r="J324" s="690"/>
    </row>
    <row r="325" spans="1:10" ht="15" customHeight="1" x14ac:dyDescent="0.25">
      <c r="A325" s="1437"/>
      <c r="B325" s="546"/>
      <c r="C325" s="707">
        <v>95</v>
      </c>
      <c r="D325" s="1602"/>
      <c r="E325" s="1602"/>
      <c r="F325" s="1602"/>
      <c r="G325" s="1602"/>
      <c r="H325" s="546"/>
      <c r="I325" s="546"/>
      <c r="J325" s="690"/>
    </row>
    <row r="326" spans="1:10" ht="15" customHeight="1" x14ac:dyDescent="0.25">
      <c r="A326" s="1437"/>
      <c r="B326" s="546"/>
      <c r="C326" s="707">
        <v>96</v>
      </c>
      <c r="D326" s="1602"/>
      <c r="E326" s="1602"/>
      <c r="F326" s="1602"/>
      <c r="G326" s="1602"/>
      <c r="H326" s="546"/>
      <c r="I326" s="546"/>
      <c r="J326" s="690"/>
    </row>
    <row r="327" spans="1:10" ht="15" customHeight="1" x14ac:dyDescent="0.25">
      <c r="A327" s="1437"/>
      <c r="B327" s="546"/>
      <c r="C327" s="707">
        <v>97</v>
      </c>
      <c r="D327" s="1602"/>
      <c r="E327" s="1602"/>
      <c r="F327" s="1602"/>
      <c r="G327" s="1602"/>
      <c r="H327" s="546"/>
      <c r="I327" s="546"/>
      <c r="J327" s="690"/>
    </row>
    <row r="328" spans="1:10" ht="15" customHeight="1" x14ac:dyDescent="0.25">
      <c r="A328" s="1437"/>
      <c r="B328" s="546"/>
      <c r="C328" s="707">
        <v>98</v>
      </c>
      <c r="D328" s="1602"/>
      <c r="E328" s="1602"/>
      <c r="F328" s="1602"/>
      <c r="G328" s="1602"/>
      <c r="H328" s="546"/>
      <c r="I328" s="546"/>
      <c r="J328" s="690"/>
    </row>
    <row r="329" spans="1:10" ht="15" customHeight="1" x14ac:dyDescent="0.25">
      <c r="A329" s="1437"/>
      <c r="B329" s="546"/>
      <c r="C329" s="707">
        <v>99</v>
      </c>
      <c r="D329" s="1602"/>
      <c r="E329" s="1602"/>
      <c r="F329" s="1602"/>
      <c r="G329" s="1602"/>
      <c r="H329" s="546"/>
      <c r="I329" s="546"/>
      <c r="J329" s="690"/>
    </row>
    <row r="330" spans="1:10" ht="15" customHeight="1" x14ac:dyDescent="0.25">
      <c r="A330" s="1437"/>
      <c r="B330" s="1473"/>
      <c r="C330" s="2363">
        <v>100</v>
      </c>
      <c r="D330" s="686"/>
      <c r="E330" s="686"/>
      <c r="F330" s="686"/>
      <c r="G330" s="686"/>
      <c r="H330" s="546"/>
      <c r="I330" s="546"/>
      <c r="J330" s="690"/>
    </row>
    <row r="331" spans="1:10" ht="15" customHeight="1" x14ac:dyDescent="0.25">
      <c r="A331" s="1437"/>
      <c r="B331" s="1033" t="s">
        <v>1030</v>
      </c>
      <c r="C331" s="1466">
        <v>1</v>
      </c>
      <c r="D331" s="1438" t="s">
        <v>1029</v>
      </c>
      <c r="E331" s="687"/>
      <c r="F331" s="687"/>
      <c r="G331" s="687"/>
      <c r="H331" s="546"/>
      <c r="I331" s="546"/>
      <c r="J331" s="690"/>
    </row>
    <row r="332" spans="1:10" ht="15" customHeight="1" x14ac:dyDescent="0.25">
      <c r="A332" s="1437"/>
      <c r="B332" s="1033"/>
      <c r="C332" s="1402">
        <v>2</v>
      </c>
      <c r="D332" s="539" t="s">
        <v>1206</v>
      </c>
      <c r="E332" s="539"/>
      <c r="F332" s="539"/>
      <c r="G332" s="539"/>
      <c r="H332" s="546"/>
      <c r="I332" s="546"/>
      <c r="J332" s="690"/>
    </row>
    <row r="333" spans="1:10" ht="15" customHeight="1" x14ac:dyDescent="0.25">
      <c r="A333" s="1437"/>
      <c r="B333" s="1423"/>
      <c r="C333" s="2363">
        <v>3</v>
      </c>
      <c r="D333" s="686" t="s">
        <v>1207</v>
      </c>
      <c r="E333" s="686"/>
      <c r="F333" s="686"/>
      <c r="G333" s="686"/>
      <c r="H333" s="546"/>
      <c r="I333" s="546"/>
      <c r="J333" s="690"/>
    </row>
    <row r="334" spans="1:10" ht="15" customHeight="1" x14ac:dyDescent="0.25">
      <c r="A334" s="1437"/>
      <c r="B334" s="1033" t="s">
        <v>1203</v>
      </c>
      <c r="C334" s="707">
        <v>1</v>
      </c>
      <c r="D334" s="1602" t="s">
        <v>1204</v>
      </c>
      <c r="E334" s="1602"/>
      <c r="F334" s="1602"/>
      <c r="G334" s="1602"/>
      <c r="H334" s="546"/>
      <c r="I334" s="546"/>
      <c r="J334" s="690"/>
    </row>
    <row r="335" spans="1:10" ht="15" customHeight="1" x14ac:dyDescent="0.25">
      <c r="A335" s="1437"/>
      <c r="B335" s="1423"/>
      <c r="C335" s="2363">
        <v>0</v>
      </c>
      <c r="D335" s="686" t="s">
        <v>1205</v>
      </c>
      <c r="E335" s="686"/>
      <c r="F335" s="686"/>
      <c r="G335" s="686"/>
      <c r="H335" s="546"/>
      <c r="I335" s="546"/>
      <c r="J335" s="690"/>
    </row>
    <row r="336" spans="1:10" ht="15" customHeight="1" x14ac:dyDescent="0.25">
      <c r="A336" s="1437"/>
      <c r="B336" s="1989" t="s">
        <v>1216</v>
      </c>
      <c r="C336" s="1466">
        <v>1</v>
      </c>
      <c r="D336" s="1438" t="s">
        <v>1217</v>
      </c>
      <c r="E336" s="1438"/>
      <c r="F336" s="1438"/>
      <c r="G336" s="1438"/>
      <c r="H336" s="546"/>
      <c r="I336" s="546"/>
      <c r="J336" s="690"/>
    </row>
    <row r="337" spans="1:10" ht="15" customHeight="1" x14ac:dyDescent="0.25">
      <c r="A337" s="1437"/>
      <c r="B337" s="1423"/>
      <c r="C337" s="2363">
        <v>2</v>
      </c>
      <c r="D337" s="686" t="s">
        <v>1218</v>
      </c>
      <c r="E337" s="686"/>
      <c r="F337" s="686"/>
      <c r="G337" s="686"/>
      <c r="H337" s="546"/>
      <c r="I337" s="546"/>
      <c r="J337" s="690"/>
    </row>
    <row r="338" spans="1:10" ht="15" customHeight="1" x14ac:dyDescent="0.25">
      <c r="A338" s="1437"/>
      <c r="B338" s="1989" t="s">
        <v>1193</v>
      </c>
      <c r="C338" s="1466">
        <v>1</v>
      </c>
      <c r="D338" s="1470" t="s">
        <v>1226</v>
      </c>
      <c r="E338" s="1438"/>
      <c r="F338" s="1438"/>
      <c r="G338" s="1438"/>
      <c r="H338" s="546"/>
      <c r="I338" s="546"/>
      <c r="J338" s="690"/>
    </row>
    <row r="339" spans="1:10" ht="15" customHeight="1" x14ac:dyDescent="0.25">
      <c r="A339" s="1437"/>
      <c r="B339" s="546"/>
      <c r="C339" s="707">
        <v>2</v>
      </c>
      <c r="D339" s="1007" t="s">
        <v>1194</v>
      </c>
      <c r="E339" s="1602"/>
      <c r="F339" s="1602"/>
      <c r="G339" s="1602"/>
      <c r="H339" s="546"/>
      <c r="I339" s="546"/>
      <c r="J339" s="690"/>
    </row>
    <row r="340" spans="1:10" ht="15" customHeight="1" x14ac:dyDescent="0.25">
      <c r="A340" s="1437"/>
      <c r="B340" s="546"/>
      <c r="C340" s="707">
        <v>3</v>
      </c>
      <c r="D340" s="1007" t="s">
        <v>77</v>
      </c>
      <c r="E340" s="1602"/>
      <c r="F340" s="1602"/>
      <c r="G340" s="1602"/>
      <c r="H340" s="546"/>
      <c r="I340" s="546"/>
      <c r="J340" s="690"/>
    </row>
    <row r="341" spans="1:10" ht="15" customHeight="1" x14ac:dyDescent="0.25">
      <c r="A341" s="1437"/>
      <c r="B341" s="1423"/>
      <c r="C341" s="2363">
        <v>4</v>
      </c>
      <c r="D341" s="1403" t="s">
        <v>307</v>
      </c>
      <c r="E341" s="686"/>
      <c r="F341" s="686"/>
      <c r="G341" s="686"/>
      <c r="H341" s="546"/>
      <c r="I341" s="546"/>
      <c r="J341" s="690"/>
    </row>
    <row r="342" spans="1:10" ht="15" customHeight="1" x14ac:dyDescent="0.25">
      <c r="A342" s="1437"/>
      <c r="B342" s="1989" t="s">
        <v>1191</v>
      </c>
      <c r="C342" s="1466">
        <v>1</v>
      </c>
      <c r="D342" s="1470" t="s">
        <v>1046</v>
      </c>
      <c r="E342" s="1438"/>
      <c r="F342" s="1438"/>
      <c r="G342" s="1438"/>
      <c r="H342" s="546"/>
      <c r="I342" s="546"/>
      <c r="J342" s="690"/>
    </row>
    <row r="343" spans="1:10" ht="15" customHeight="1" x14ac:dyDescent="0.25">
      <c r="A343" s="1437"/>
      <c r="B343" s="546"/>
      <c r="C343" s="707">
        <v>2</v>
      </c>
      <c r="D343" s="1007" t="s">
        <v>305</v>
      </c>
      <c r="E343" s="1602"/>
      <c r="F343" s="1602"/>
      <c r="G343" s="1602"/>
      <c r="H343" s="546"/>
      <c r="I343" s="546"/>
      <c r="J343" s="690"/>
    </row>
    <row r="344" spans="1:10" ht="15" customHeight="1" x14ac:dyDescent="0.25">
      <c r="A344" s="1437"/>
      <c r="B344" s="546"/>
      <c r="C344" s="707">
        <v>3</v>
      </c>
      <c r="D344" s="1007" t="s">
        <v>307</v>
      </c>
      <c r="E344" s="1602"/>
      <c r="F344" s="1602"/>
      <c r="G344" s="1602"/>
      <c r="H344" s="546"/>
      <c r="I344" s="546"/>
      <c r="J344" s="690"/>
    </row>
    <row r="345" spans="1:10" ht="15" customHeight="1" x14ac:dyDescent="0.25">
      <c r="A345" s="1437"/>
      <c r="B345" s="1423"/>
      <c r="C345" s="2363">
        <v>4</v>
      </c>
      <c r="D345" s="1403" t="s">
        <v>983</v>
      </c>
      <c r="E345" s="686"/>
      <c r="F345" s="686"/>
      <c r="G345" s="686"/>
      <c r="H345" s="546"/>
      <c r="I345" s="546"/>
      <c r="J345" s="690"/>
    </row>
    <row r="346" spans="1:10" ht="15" customHeight="1" x14ac:dyDescent="0.25">
      <c r="A346" s="1437"/>
      <c r="B346" s="1989" t="s">
        <v>1195</v>
      </c>
      <c r="C346" s="1466">
        <v>1</v>
      </c>
      <c r="D346" s="1470" t="s">
        <v>1196</v>
      </c>
      <c r="E346" s="1438"/>
      <c r="F346" s="1438"/>
      <c r="G346" s="1438"/>
      <c r="H346" s="546"/>
      <c r="I346" s="546"/>
      <c r="J346" s="690"/>
    </row>
    <row r="347" spans="1:10" ht="15" customHeight="1" x14ac:dyDescent="0.25">
      <c r="A347" s="1437"/>
      <c r="B347" s="546"/>
      <c r="C347" s="707">
        <v>2</v>
      </c>
      <c r="D347" s="1007" t="s">
        <v>1197</v>
      </c>
      <c r="E347" s="1602"/>
      <c r="F347" s="1602"/>
      <c r="G347" s="1602"/>
      <c r="H347" s="546"/>
      <c r="I347" s="546"/>
      <c r="J347" s="690"/>
    </row>
    <row r="348" spans="1:10" ht="15" customHeight="1" x14ac:dyDescent="0.25">
      <c r="A348" s="1437"/>
      <c r="B348" s="546"/>
      <c r="C348" s="707">
        <v>3</v>
      </c>
      <c r="D348" s="1007" t="s">
        <v>1198</v>
      </c>
      <c r="E348" s="1602"/>
      <c r="F348" s="1602"/>
      <c r="G348" s="1602"/>
      <c r="H348" s="546"/>
      <c r="I348" s="546"/>
      <c r="J348" s="690"/>
    </row>
    <row r="349" spans="1:10" ht="15" customHeight="1" x14ac:dyDescent="0.25">
      <c r="A349" s="1437"/>
      <c r="B349" s="1423"/>
      <c r="C349" s="2363">
        <v>4</v>
      </c>
      <c r="D349" s="1403" t="s">
        <v>1199</v>
      </c>
      <c r="E349" s="686"/>
      <c r="F349" s="686"/>
      <c r="G349" s="686"/>
      <c r="H349" s="546"/>
      <c r="I349" s="546"/>
      <c r="J349" s="690"/>
    </row>
    <row r="350" spans="1:10" ht="15" customHeight="1" x14ac:dyDescent="0.25">
      <c r="A350" s="1437"/>
      <c r="B350" s="1989" t="s">
        <v>1208</v>
      </c>
      <c r="C350" s="1466">
        <v>1</v>
      </c>
      <c r="D350" s="1438" t="s">
        <v>1213</v>
      </c>
      <c r="E350" s="1438"/>
      <c r="F350" s="1438"/>
      <c r="G350" s="1438"/>
      <c r="H350" s="546"/>
      <c r="I350" s="546"/>
      <c r="J350" s="690"/>
    </row>
    <row r="351" spans="1:10" ht="15" customHeight="1" x14ac:dyDescent="0.25">
      <c r="A351" s="1437"/>
      <c r="B351" s="1423"/>
      <c r="C351" s="1474">
        <v>2</v>
      </c>
      <c r="D351" s="1405" t="s">
        <v>1209</v>
      </c>
      <c r="E351" s="1405"/>
      <c r="F351" s="1405"/>
      <c r="G351" s="1405"/>
      <c r="H351" s="546"/>
      <c r="I351" s="546"/>
      <c r="J351" s="690"/>
    </row>
    <row r="352" spans="1:10" ht="15" customHeight="1" x14ac:dyDescent="0.25">
      <c r="A352" s="1437"/>
      <c r="B352" s="1989" t="s">
        <v>1210</v>
      </c>
      <c r="C352" s="1466">
        <v>1</v>
      </c>
      <c r="D352" s="1438" t="s">
        <v>1211</v>
      </c>
      <c r="E352" s="1438"/>
      <c r="F352" s="1438"/>
      <c r="G352" s="1438"/>
      <c r="H352" s="546"/>
      <c r="I352" s="546"/>
      <c r="J352" s="690"/>
    </row>
    <row r="353" spans="1:10" ht="15" customHeight="1" x14ac:dyDescent="0.25">
      <c r="A353" s="1437"/>
      <c r="B353" s="1423"/>
      <c r="C353" s="1474">
        <v>2</v>
      </c>
      <c r="D353" s="1405" t="s">
        <v>1212</v>
      </c>
      <c r="E353" s="1405"/>
      <c r="F353" s="1405"/>
      <c r="G353" s="1405"/>
      <c r="H353" s="546"/>
      <c r="I353" s="546"/>
      <c r="J353" s="690"/>
    </row>
    <row r="354" spans="1:10" ht="15" customHeight="1" x14ac:dyDescent="0.25">
      <c r="A354" s="1437"/>
      <c r="B354" s="1475" t="s">
        <v>1492</v>
      </c>
      <c r="C354" s="1466">
        <v>-1</v>
      </c>
      <c r="D354" s="1470" t="s">
        <v>1493</v>
      </c>
      <c r="E354" s="1438"/>
      <c r="F354" s="1438"/>
      <c r="G354" s="1438"/>
      <c r="H354" s="546"/>
      <c r="I354" s="546"/>
      <c r="J354" s="690"/>
    </row>
    <row r="355" spans="1:10" ht="15" customHeight="1" x14ac:dyDescent="0.25">
      <c r="A355" s="1437"/>
      <c r="B355" s="1342"/>
      <c r="C355" s="707">
        <v>-0.20000000000000018</v>
      </c>
      <c r="D355" s="1007" t="s">
        <v>1472</v>
      </c>
      <c r="E355" s="1602"/>
      <c r="F355" s="1602"/>
      <c r="G355" s="1602"/>
      <c r="H355" s="546"/>
      <c r="I355" s="546"/>
      <c r="J355" s="690"/>
    </row>
    <row r="356" spans="1:10" ht="15" customHeight="1" x14ac:dyDescent="0.25">
      <c r="A356" s="1437"/>
      <c r="B356" s="1342"/>
      <c r="C356" s="707">
        <v>-0.10000000000000019</v>
      </c>
      <c r="D356" s="1007" t="s">
        <v>1473</v>
      </c>
      <c r="E356" s="1602"/>
      <c r="F356" s="1602"/>
      <c r="G356" s="1602"/>
      <c r="H356" s="546"/>
      <c r="I356" s="546"/>
      <c r="J356" s="690"/>
    </row>
    <row r="357" spans="1:10" ht="15" customHeight="1" x14ac:dyDescent="0.25">
      <c r="A357" s="1437"/>
      <c r="B357" s="1341"/>
      <c r="C357" s="707">
        <v>0.1</v>
      </c>
      <c r="D357" s="1007" t="s">
        <v>1474</v>
      </c>
      <c r="E357" s="1602"/>
      <c r="F357" s="1602"/>
      <c r="G357" s="1602"/>
      <c r="H357" s="546"/>
      <c r="I357" s="546"/>
      <c r="J357" s="690"/>
    </row>
    <row r="358" spans="1:10" ht="15" customHeight="1" x14ac:dyDescent="0.25">
      <c r="A358" s="1437"/>
      <c r="B358" s="1342"/>
      <c r="C358" s="707">
        <v>0.2</v>
      </c>
      <c r="D358" s="1007" t="s">
        <v>1475</v>
      </c>
      <c r="E358" s="1602"/>
      <c r="F358" s="1602"/>
      <c r="G358" s="1602"/>
      <c r="H358" s="546"/>
      <c r="I358" s="546"/>
      <c r="J358" s="690"/>
    </row>
    <row r="359" spans="1:10" ht="15" customHeight="1" x14ac:dyDescent="0.25">
      <c r="A359" s="1437"/>
      <c r="B359" s="1342"/>
      <c r="C359" s="707">
        <v>0.30000000000000004</v>
      </c>
      <c r="D359" s="1007" t="s">
        <v>1476</v>
      </c>
      <c r="E359" s="1602"/>
      <c r="F359" s="1602"/>
      <c r="G359" s="1602"/>
      <c r="H359" s="546"/>
      <c r="I359" s="546"/>
      <c r="J359" s="690"/>
    </row>
    <row r="360" spans="1:10" ht="15" customHeight="1" x14ac:dyDescent="0.25">
      <c r="A360" s="1437"/>
      <c r="B360" s="1342"/>
      <c r="C360" s="707">
        <v>0.4</v>
      </c>
      <c r="D360" s="1007" t="s">
        <v>1477</v>
      </c>
      <c r="E360" s="1602"/>
      <c r="F360" s="1602"/>
      <c r="G360" s="1602"/>
      <c r="H360" s="546"/>
      <c r="I360" s="546"/>
      <c r="J360" s="690"/>
    </row>
    <row r="361" spans="1:10" ht="15" customHeight="1" x14ac:dyDescent="0.25">
      <c r="A361" s="1437"/>
      <c r="B361" s="1341"/>
      <c r="C361" s="707">
        <v>0.5</v>
      </c>
      <c r="D361" s="1007" t="s">
        <v>1478</v>
      </c>
      <c r="E361" s="1602"/>
      <c r="F361" s="1602"/>
      <c r="G361" s="1602"/>
      <c r="H361" s="546"/>
      <c r="I361" s="546"/>
      <c r="J361" s="690"/>
    </row>
    <row r="362" spans="1:10" ht="15" customHeight="1" x14ac:dyDescent="0.25">
      <c r="A362" s="1437"/>
      <c r="B362" s="1342"/>
      <c r="C362" s="707">
        <v>0.6</v>
      </c>
      <c r="D362" s="1007" t="s">
        <v>1479</v>
      </c>
      <c r="E362" s="1602"/>
      <c r="F362" s="1602"/>
      <c r="G362" s="1602"/>
      <c r="H362" s="546"/>
      <c r="I362" s="546"/>
      <c r="J362" s="690"/>
    </row>
    <row r="363" spans="1:10" ht="15" customHeight="1" x14ac:dyDescent="0.25">
      <c r="A363" s="1437"/>
      <c r="B363" s="1342"/>
      <c r="C363" s="707">
        <v>0.7</v>
      </c>
      <c r="D363" s="1007" t="s">
        <v>1480</v>
      </c>
      <c r="E363" s="1602"/>
      <c r="F363" s="1602"/>
      <c r="G363" s="1602"/>
      <c r="H363" s="546"/>
      <c r="I363" s="546"/>
      <c r="J363" s="690"/>
    </row>
    <row r="364" spans="1:10" ht="15" customHeight="1" x14ac:dyDescent="0.25">
      <c r="A364" s="1437"/>
      <c r="B364" s="1342"/>
      <c r="C364" s="707">
        <v>0.79999999999999993</v>
      </c>
      <c r="D364" s="1007" t="s">
        <v>1481</v>
      </c>
      <c r="E364" s="1602"/>
      <c r="F364" s="1602"/>
      <c r="G364" s="1602"/>
      <c r="H364" s="546"/>
      <c r="I364" s="546"/>
      <c r="J364" s="690"/>
    </row>
    <row r="365" spans="1:10" ht="15" customHeight="1" x14ac:dyDescent="0.25">
      <c r="A365" s="1437"/>
      <c r="B365" s="1341"/>
      <c r="C365" s="707">
        <v>0.89999999999999991</v>
      </c>
      <c r="D365" s="1007" t="s">
        <v>1482</v>
      </c>
      <c r="E365" s="1602"/>
      <c r="F365" s="1602"/>
      <c r="G365" s="1602"/>
      <c r="H365" s="546"/>
      <c r="I365" s="546"/>
      <c r="J365" s="690"/>
    </row>
    <row r="366" spans="1:10" ht="15" customHeight="1" x14ac:dyDescent="0.25">
      <c r="A366" s="1437"/>
      <c r="B366" s="1342"/>
      <c r="C366" s="707">
        <v>0.99999999999999989</v>
      </c>
      <c r="D366" s="1007" t="s">
        <v>1483</v>
      </c>
      <c r="E366" s="1602"/>
      <c r="F366" s="1602"/>
      <c r="G366" s="1602"/>
      <c r="H366" s="546"/>
      <c r="I366" s="546"/>
      <c r="J366" s="690"/>
    </row>
    <row r="367" spans="1:10" ht="15" customHeight="1" x14ac:dyDescent="0.25">
      <c r="A367" s="1437"/>
      <c r="B367" s="1341"/>
      <c r="C367" s="707">
        <v>1.25</v>
      </c>
      <c r="D367" s="1007" t="s">
        <v>1484</v>
      </c>
      <c r="E367" s="1602"/>
      <c r="F367" s="1602"/>
      <c r="G367" s="1602"/>
      <c r="H367" s="546"/>
      <c r="I367" s="546"/>
      <c r="J367" s="690"/>
    </row>
    <row r="368" spans="1:10" ht="15" customHeight="1" x14ac:dyDescent="0.25">
      <c r="A368" s="1437"/>
      <c r="B368" s="1342"/>
      <c r="C368" s="707">
        <v>1.5</v>
      </c>
      <c r="D368" s="1007" t="s">
        <v>1485</v>
      </c>
      <c r="E368" s="1602"/>
      <c r="F368" s="1602"/>
      <c r="G368" s="1602"/>
      <c r="H368" s="546"/>
      <c r="I368" s="546"/>
      <c r="J368" s="690"/>
    </row>
    <row r="369" spans="1:10" ht="15" customHeight="1" x14ac:dyDescent="0.25">
      <c r="A369" s="1437"/>
      <c r="B369" s="1341"/>
      <c r="C369" s="707">
        <v>1.75</v>
      </c>
      <c r="D369" s="1007" t="s">
        <v>1486</v>
      </c>
      <c r="E369" s="1602"/>
      <c r="F369" s="1602"/>
      <c r="G369" s="1602"/>
      <c r="H369" s="546"/>
      <c r="I369" s="546"/>
      <c r="J369" s="690"/>
    </row>
    <row r="370" spans="1:10" ht="15" customHeight="1" x14ac:dyDescent="0.25">
      <c r="A370" s="1437"/>
      <c r="B370" s="1341"/>
      <c r="C370" s="707">
        <v>2</v>
      </c>
      <c r="D370" s="1007" t="s">
        <v>1487</v>
      </c>
      <c r="E370" s="1602"/>
      <c r="F370" s="1602"/>
      <c r="G370" s="1602"/>
      <c r="H370" s="546"/>
      <c r="I370" s="546"/>
      <c r="J370" s="690"/>
    </row>
    <row r="371" spans="1:10" ht="15" customHeight="1" x14ac:dyDescent="0.25">
      <c r="A371" s="1437"/>
      <c r="B371" s="1342"/>
      <c r="C371" s="707">
        <v>2.5</v>
      </c>
      <c r="D371" s="1007" t="s">
        <v>1488</v>
      </c>
      <c r="E371" s="1602"/>
      <c r="F371" s="1602"/>
      <c r="G371" s="1602"/>
      <c r="H371" s="546"/>
      <c r="I371" s="546"/>
      <c r="J371" s="690"/>
    </row>
    <row r="372" spans="1:10" ht="15" customHeight="1" x14ac:dyDescent="0.25">
      <c r="A372" s="1437"/>
      <c r="B372" s="1341"/>
      <c r="C372" s="707">
        <v>3</v>
      </c>
      <c r="D372" s="1007" t="s">
        <v>1489</v>
      </c>
      <c r="E372" s="1602"/>
      <c r="F372" s="1602"/>
      <c r="G372" s="1602"/>
      <c r="H372" s="546"/>
      <c r="I372" s="546"/>
      <c r="J372" s="690"/>
    </row>
    <row r="373" spans="1:10" ht="15" customHeight="1" x14ac:dyDescent="0.25">
      <c r="A373" s="1437"/>
      <c r="B373" s="1342"/>
      <c r="C373" s="707">
        <v>4</v>
      </c>
      <c r="D373" s="1007" t="s">
        <v>1490</v>
      </c>
      <c r="E373" s="1602"/>
      <c r="F373" s="1602"/>
      <c r="G373" s="1602"/>
      <c r="H373" s="546"/>
      <c r="I373" s="546"/>
      <c r="J373" s="690"/>
    </row>
    <row r="374" spans="1:10" ht="15" customHeight="1" x14ac:dyDescent="0.25">
      <c r="A374" s="1437"/>
      <c r="B374" s="1343"/>
      <c r="C374" s="2363" t="s">
        <v>1491</v>
      </c>
      <c r="D374" s="1403" t="s">
        <v>1491</v>
      </c>
      <c r="E374" s="686"/>
      <c r="F374" s="686"/>
      <c r="G374" s="686"/>
      <c r="H374" s="546"/>
      <c r="I374" s="546"/>
      <c r="J374" s="690"/>
    </row>
    <row r="375" spans="1:10" ht="15" customHeight="1" x14ac:dyDescent="0.25">
      <c r="A375" s="1437"/>
      <c r="B375" s="1033" t="s">
        <v>2041</v>
      </c>
      <c r="C375" s="1466">
        <v>1</v>
      </c>
      <c r="D375" s="1683" t="s">
        <v>1542</v>
      </c>
      <c r="E375" s="1438"/>
      <c r="F375" s="1438"/>
      <c r="G375" s="1438"/>
      <c r="H375" s="546"/>
      <c r="I375" s="546"/>
      <c r="J375" s="690"/>
    </row>
    <row r="376" spans="1:10" ht="15" customHeight="1" x14ac:dyDescent="0.25">
      <c r="A376" s="1437"/>
      <c r="B376" s="1033"/>
      <c r="C376" s="707">
        <v>2</v>
      </c>
      <c r="D376" s="1137" t="s">
        <v>1543</v>
      </c>
      <c r="E376" s="1602"/>
      <c r="F376" s="1602"/>
      <c r="G376" s="1602"/>
      <c r="H376" s="546"/>
      <c r="I376" s="546"/>
      <c r="J376" s="690"/>
    </row>
    <row r="377" spans="1:10" ht="15" customHeight="1" x14ac:dyDescent="0.25">
      <c r="A377" s="1437"/>
      <c r="B377" s="1033"/>
      <c r="C377" s="707">
        <v>3</v>
      </c>
      <c r="D377" s="1137" t="s">
        <v>1544</v>
      </c>
      <c r="E377" s="1602"/>
      <c r="F377" s="1602"/>
      <c r="G377" s="1602"/>
      <c r="H377" s="546"/>
      <c r="I377" s="546"/>
      <c r="J377" s="690"/>
    </row>
    <row r="378" spans="1:10" ht="15" customHeight="1" x14ac:dyDescent="0.25">
      <c r="A378" s="1437"/>
      <c r="B378" s="1033"/>
      <c r="C378" s="707">
        <v>4</v>
      </c>
      <c r="D378" s="1137" t="s">
        <v>1545</v>
      </c>
      <c r="E378" s="1602"/>
      <c r="F378" s="1602"/>
      <c r="G378" s="1602"/>
      <c r="H378" s="546"/>
      <c r="I378" s="546"/>
      <c r="J378" s="690"/>
    </row>
    <row r="379" spans="1:10" ht="15" customHeight="1" x14ac:dyDescent="0.25">
      <c r="A379" s="1437"/>
      <c r="B379" s="1033"/>
      <c r="C379" s="707">
        <v>5</v>
      </c>
      <c r="D379" s="1137" t="s">
        <v>1546</v>
      </c>
      <c r="E379" s="1602"/>
      <c r="F379" s="1602"/>
      <c r="G379" s="1602"/>
      <c r="H379" s="546"/>
      <c r="I379" s="546"/>
      <c r="J379" s="690"/>
    </row>
    <row r="380" spans="1:10" ht="15" customHeight="1" x14ac:dyDescent="0.25">
      <c r="A380" s="1437"/>
      <c r="B380" s="1033"/>
      <c r="C380" s="707">
        <v>6</v>
      </c>
      <c r="D380" s="1137" t="s">
        <v>1547</v>
      </c>
      <c r="E380" s="1602"/>
      <c r="F380" s="1602"/>
      <c r="G380" s="1602"/>
      <c r="H380" s="546"/>
      <c r="I380" s="546"/>
      <c r="J380" s="690"/>
    </row>
    <row r="381" spans="1:10" ht="15" customHeight="1" x14ac:dyDescent="0.25">
      <c r="A381" s="1437"/>
      <c r="B381" s="1033"/>
      <c r="C381" s="707">
        <v>7</v>
      </c>
      <c r="D381" s="1137" t="s">
        <v>1548</v>
      </c>
      <c r="E381" s="1602"/>
      <c r="F381" s="1602"/>
      <c r="G381" s="1602"/>
      <c r="H381" s="546"/>
      <c r="I381" s="546"/>
      <c r="J381" s="690"/>
    </row>
    <row r="382" spans="1:10" ht="15" customHeight="1" x14ac:dyDescent="0.25">
      <c r="A382" s="1437"/>
      <c r="B382" s="1033"/>
      <c r="C382" s="707">
        <v>8</v>
      </c>
      <c r="D382" s="1137" t="s">
        <v>1549</v>
      </c>
      <c r="E382" s="1602"/>
      <c r="F382" s="1602"/>
      <c r="G382" s="1602"/>
      <c r="H382" s="546"/>
      <c r="I382" s="546"/>
      <c r="J382" s="690"/>
    </row>
    <row r="383" spans="1:10" ht="15" customHeight="1" x14ac:dyDescent="0.25">
      <c r="A383" s="1437"/>
      <c r="B383" s="1033"/>
      <c r="C383" s="707">
        <v>9</v>
      </c>
      <c r="D383" s="1137" t="s">
        <v>1550</v>
      </c>
      <c r="E383" s="1602"/>
      <c r="F383" s="1602"/>
      <c r="G383" s="1602"/>
      <c r="H383" s="546"/>
      <c r="I383" s="546"/>
      <c r="J383" s="690"/>
    </row>
    <row r="384" spans="1:10" ht="15" customHeight="1" x14ac:dyDescent="0.25">
      <c r="A384" s="1437"/>
      <c r="B384" s="1033"/>
      <c r="C384" s="707">
        <v>10</v>
      </c>
      <c r="D384" s="1137" t="s">
        <v>1551</v>
      </c>
      <c r="E384" s="1602"/>
      <c r="F384" s="1602"/>
      <c r="G384" s="1602"/>
      <c r="H384" s="546"/>
      <c r="I384" s="546"/>
      <c r="J384" s="690"/>
    </row>
    <row r="385" spans="1:10" ht="15" customHeight="1" x14ac:dyDescent="0.25">
      <c r="A385" s="1437"/>
      <c r="B385" s="1033"/>
      <c r="C385" s="707">
        <v>11</v>
      </c>
      <c r="D385" s="1137" t="s">
        <v>1552</v>
      </c>
      <c r="E385" s="1602"/>
      <c r="F385" s="1602"/>
      <c r="G385" s="1602"/>
      <c r="H385" s="546"/>
      <c r="I385" s="546"/>
      <c r="J385" s="690"/>
    </row>
    <row r="386" spans="1:10" ht="15" customHeight="1" x14ac:dyDescent="0.25">
      <c r="A386" s="1437"/>
      <c r="B386" s="1404"/>
      <c r="C386" s="2363">
        <v>12</v>
      </c>
      <c r="D386" s="1684" t="s">
        <v>1553</v>
      </c>
      <c r="E386" s="686"/>
      <c r="F386" s="686"/>
      <c r="G386" s="686"/>
      <c r="H386" s="546"/>
      <c r="I386" s="546"/>
      <c r="J386" s="690"/>
    </row>
    <row r="387" spans="1:10" ht="15" customHeight="1" x14ac:dyDescent="0.25">
      <c r="A387" s="1437"/>
      <c r="B387" s="1033" t="s">
        <v>2100</v>
      </c>
      <c r="C387" s="1402">
        <v>1</v>
      </c>
      <c r="D387" s="2281" t="s">
        <v>2101</v>
      </c>
      <c r="E387" s="539"/>
      <c r="F387" s="539"/>
      <c r="G387" s="539"/>
      <c r="H387" s="546"/>
      <c r="I387" s="546"/>
      <c r="J387" s="690"/>
    </row>
    <row r="388" spans="1:10" ht="15" customHeight="1" x14ac:dyDescent="0.25">
      <c r="A388" s="1437"/>
      <c r="B388" s="1343"/>
      <c r="C388" s="2363">
        <v>2</v>
      </c>
      <c r="D388" s="1684" t="s">
        <v>2102</v>
      </c>
      <c r="E388" s="686"/>
      <c r="F388" s="686"/>
      <c r="G388" s="686"/>
      <c r="H388" s="546"/>
      <c r="I388" s="546"/>
      <c r="J388" s="690"/>
    </row>
    <row r="389" spans="1:10" ht="15" customHeight="1" x14ac:dyDescent="0.25">
      <c r="A389" s="1437"/>
      <c r="B389" s="1033" t="s">
        <v>1853</v>
      </c>
      <c r="C389" s="1466">
        <v>1</v>
      </c>
      <c r="D389" s="1683" t="s">
        <v>1854</v>
      </c>
      <c r="E389" s="1438"/>
      <c r="F389" s="1438"/>
      <c r="G389" s="1438"/>
      <c r="H389" s="546"/>
      <c r="I389" s="546"/>
      <c r="J389" s="690"/>
    </row>
    <row r="390" spans="1:10" ht="15" customHeight="1" x14ac:dyDescent="0.25">
      <c r="A390" s="1437"/>
      <c r="B390" s="1033"/>
      <c r="C390" s="707">
        <v>2</v>
      </c>
      <c r="D390" s="1137" t="s">
        <v>1855</v>
      </c>
      <c r="E390" s="1602"/>
      <c r="F390" s="1602"/>
      <c r="G390" s="1602"/>
      <c r="H390" s="546"/>
      <c r="I390" s="546"/>
      <c r="J390" s="690"/>
    </row>
    <row r="391" spans="1:10" ht="15" customHeight="1" x14ac:dyDescent="0.25">
      <c r="A391" s="1437"/>
      <c r="B391" s="1404"/>
      <c r="C391" s="2363">
        <v>3</v>
      </c>
      <c r="D391" s="1684" t="s">
        <v>1525</v>
      </c>
      <c r="E391" s="686"/>
      <c r="F391" s="686"/>
      <c r="G391" s="686"/>
      <c r="H391" s="546"/>
      <c r="I391" s="546"/>
      <c r="J391" s="690"/>
    </row>
    <row r="392" spans="1:10" ht="15" customHeight="1" x14ac:dyDescent="0.25">
      <c r="A392" s="1437"/>
      <c r="B392" s="1475" t="s">
        <v>1554</v>
      </c>
      <c r="C392" s="1992">
        <v>0</v>
      </c>
      <c r="D392" s="2011">
        <v>0</v>
      </c>
      <c r="E392" s="1438"/>
      <c r="F392" s="1438"/>
      <c r="G392" s="1438"/>
      <c r="H392" s="546"/>
      <c r="I392" s="546"/>
      <c r="J392" s="690"/>
    </row>
    <row r="393" spans="1:10" ht="15" customHeight="1" x14ac:dyDescent="0.25">
      <c r="A393" s="1437"/>
      <c r="B393" s="1341"/>
      <c r="C393" s="1012">
        <v>1</v>
      </c>
      <c r="D393" s="2012">
        <v>0.1</v>
      </c>
      <c r="E393" s="1602"/>
      <c r="F393" s="1602"/>
      <c r="G393" s="1602"/>
      <c r="H393" s="546"/>
      <c r="I393" s="546"/>
      <c r="J393" s="690"/>
    </row>
    <row r="394" spans="1:10" ht="15" customHeight="1" x14ac:dyDescent="0.25">
      <c r="A394" s="1437"/>
      <c r="B394" s="1341"/>
      <c r="C394" s="1012">
        <v>2</v>
      </c>
      <c r="D394" s="2012">
        <v>0.2</v>
      </c>
      <c r="E394" s="1602"/>
      <c r="F394" s="1602"/>
      <c r="G394" s="1602"/>
      <c r="H394" s="546"/>
      <c r="I394" s="546"/>
      <c r="J394" s="690"/>
    </row>
    <row r="395" spans="1:10" ht="15" customHeight="1" x14ac:dyDescent="0.25">
      <c r="A395" s="1437"/>
      <c r="B395" s="1341"/>
      <c r="C395" s="1012">
        <v>3</v>
      </c>
      <c r="D395" s="2012">
        <v>0.3</v>
      </c>
      <c r="E395" s="1602"/>
      <c r="F395" s="1602"/>
      <c r="G395" s="1602"/>
      <c r="H395" s="546"/>
      <c r="I395" s="546"/>
      <c r="J395" s="690"/>
    </row>
    <row r="396" spans="1:10" ht="15" customHeight="1" x14ac:dyDescent="0.25">
      <c r="A396" s="1437"/>
      <c r="B396" s="1341"/>
      <c r="C396" s="1012">
        <v>4</v>
      </c>
      <c r="D396" s="2012">
        <v>0.4</v>
      </c>
      <c r="E396" s="1602"/>
      <c r="F396" s="1602"/>
      <c r="G396" s="1602"/>
      <c r="H396" s="546"/>
      <c r="I396" s="546"/>
      <c r="J396" s="690"/>
    </row>
    <row r="397" spans="1:10" ht="15" customHeight="1" x14ac:dyDescent="0.25">
      <c r="A397" s="1437"/>
      <c r="B397" s="1341"/>
      <c r="C397" s="1012">
        <v>5</v>
      </c>
      <c r="D397" s="2012">
        <v>0.5</v>
      </c>
      <c r="E397" s="1602"/>
      <c r="F397" s="1602"/>
      <c r="G397" s="1602"/>
      <c r="H397" s="546"/>
      <c r="I397" s="546"/>
      <c r="J397" s="690"/>
    </row>
    <row r="398" spans="1:10" ht="15" customHeight="1" x14ac:dyDescent="0.25">
      <c r="A398" s="1437"/>
      <c r="B398" s="1341"/>
      <c r="C398" s="1012">
        <v>6</v>
      </c>
      <c r="D398" s="2012">
        <v>0.6</v>
      </c>
      <c r="E398" s="1602"/>
      <c r="F398" s="1602"/>
      <c r="G398" s="1602"/>
      <c r="H398" s="546"/>
      <c r="I398" s="546"/>
      <c r="J398" s="690"/>
    </row>
    <row r="399" spans="1:10" ht="15" customHeight="1" x14ac:dyDescent="0.25">
      <c r="A399" s="1437"/>
      <c r="B399" s="1341"/>
      <c r="C399" s="1012">
        <v>7</v>
      </c>
      <c r="D399" s="2012">
        <v>0.7</v>
      </c>
      <c r="E399" s="1602"/>
      <c r="F399" s="1602"/>
      <c r="G399" s="1602"/>
      <c r="H399" s="546"/>
      <c r="I399" s="546"/>
      <c r="J399" s="690"/>
    </row>
    <row r="400" spans="1:10" ht="15" customHeight="1" x14ac:dyDescent="0.25">
      <c r="A400" s="1437"/>
      <c r="B400" s="1341"/>
      <c r="C400" s="1012">
        <v>8</v>
      </c>
      <c r="D400" s="2012">
        <v>0.8</v>
      </c>
      <c r="E400" s="1602"/>
      <c r="F400" s="1602"/>
      <c r="G400" s="1602"/>
      <c r="H400" s="546"/>
      <c r="I400" s="546"/>
      <c r="J400" s="690"/>
    </row>
    <row r="401" spans="1:10" ht="15" customHeight="1" x14ac:dyDescent="0.25">
      <c r="A401" s="1437"/>
      <c r="B401" s="1341"/>
      <c r="C401" s="1012">
        <v>9</v>
      </c>
      <c r="D401" s="2012">
        <v>0.9</v>
      </c>
      <c r="E401" s="1602"/>
      <c r="F401" s="1602"/>
      <c r="G401" s="1602"/>
      <c r="H401" s="546"/>
      <c r="I401" s="546"/>
      <c r="J401" s="690"/>
    </row>
    <row r="402" spans="1:10" ht="15" customHeight="1" x14ac:dyDescent="0.25">
      <c r="A402" s="1437"/>
      <c r="B402" s="1343"/>
      <c r="C402" s="1993">
        <v>10</v>
      </c>
      <c r="D402" s="2013">
        <v>1</v>
      </c>
      <c r="E402" s="686"/>
      <c r="F402" s="686"/>
      <c r="G402" s="686"/>
      <c r="H402" s="546"/>
      <c r="I402" s="546"/>
      <c r="J402" s="690"/>
    </row>
    <row r="403" spans="1:10" ht="15" customHeight="1" x14ac:dyDescent="0.25">
      <c r="A403" s="1437"/>
      <c r="B403" s="1033" t="s">
        <v>1555</v>
      </c>
      <c r="C403" s="2007"/>
      <c r="D403" s="2010" t="s">
        <v>1557</v>
      </c>
      <c r="E403" s="687"/>
      <c r="F403" s="687"/>
      <c r="G403" s="687"/>
      <c r="H403" s="546"/>
      <c r="I403" s="546"/>
      <c r="J403" s="690"/>
    </row>
    <row r="404" spans="1:10" ht="15" customHeight="1" x14ac:dyDescent="0.25">
      <c r="A404" s="1437"/>
      <c r="B404" s="1033"/>
      <c r="C404" s="707"/>
      <c r="D404" s="1137" t="s">
        <v>1558</v>
      </c>
      <c r="E404" s="1602"/>
      <c r="F404" s="1602"/>
      <c r="G404" s="1602"/>
      <c r="H404" s="546"/>
      <c r="I404" s="546"/>
      <c r="J404" s="690"/>
    </row>
    <row r="405" spans="1:10" ht="15" customHeight="1" x14ac:dyDescent="0.25">
      <c r="A405" s="1437"/>
      <c r="B405" s="1033"/>
      <c r="C405" s="707"/>
      <c r="D405" s="1137" t="s">
        <v>1559</v>
      </c>
      <c r="E405" s="1602"/>
      <c r="F405" s="1602"/>
      <c r="G405" s="1602"/>
      <c r="H405" s="546"/>
      <c r="I405" s="546"/>
      <c r="J405" s="690"/>
    </row>
    <row r="406" spans="1:10" ht="15" customHeight="1" x14ac:dyDescent="0.25">
      <c r="A406" s="1437"/>
      <c r="B406" s="1033"/>
      <c r="C406" s="707"/>
      <c r="D406" s="1137" t="s">
        <v>1560</v>
      </c>
      <c r="E406" s="1602"/>
      <c r="F406" s="1602"/>
      <c r="G406" s="1602"/>
      <c r="H406" s="546"/>
      <c r="I406" s="546"/>
      <c r="J406" s="690"/>
    </row>
    <row r="407" spans="1:10" ht="15" customHeight="1" x14ac:dyDescent="0.25">
      <c r="A407" s="1437"/>
      <c r="B407" s="1033"/>
      <c r="C407" s="707"/>
      <c r="D407" s="1137" t="s">
        <v>1561</v>
      </c>
      <c r="E407" s="1602"/>
      <c r="F407" s="1602"/>
      <c r="G407" s="1602"/>
      <c r="H407" s="546"/>
      <c r="I407" s="546"/>
      <c r="J407" s="690"/>
    </row>
    <row r="408" spans="1:10" ht="15" customHeight="1" x14ac:dyDescent="0.25">
      <c r="A408" s="1437"/>
      <c r="B408" s="1033"/>
      <c r="C408" s="707"/>
      <c r="D408" s="1137" t="s">
        <v>1562</v>
      </c>
      <c r="E408" s="1602"/>
      <c r="F408" s="1602"/>
      <c r="G408" s="1602"/>
      <c r="H408" s="546"/>
      <c r="I408" s="546"/>
      <c r="J408" s="690"/>
    </row>
    <row r="409" spans="1:10" ht="15" customHeight="1" x14ac:dyDescent="0.25">
      <c r="A409" s="1437"/>
      <c r="B409" s="1033"/>
      <c r="C409" s="707"/>
      <c r="D409" s="1137" t="s">
        <v>1563</v>
      </c>
      <c r="E409" s="1602"/>
      <c r="F409" s="1602"/>
      <c r="G409" s="1602"/>
      <c r="H409" s="546"/>
      <c r="I409" s="546"/>
      <c r="J409" s="690"/>
    </row>
    <row r="410" spans="1:10" ht="15" customHeight="1" x14ac:dyDescent="0.25">
      <c r="A410" s="1437"/>
      <c r="B410" s="1033"/>
      <c r="C410" s="707"/>
      <c r="D410" s="1137" t="s">
        <v>1564</v>
      </c>
      <c r="E410" s="1602"/>
      <c r="F410" s="1602"/>
      <c r="G410" s="1602"/>
      <c r="H410" s="546"/>
      <c r="I410" s="546"/>
      <c r="J410" s="690"/>
    </row>
    <row r="411" spans="1:10" ht="15" customHeight="1" x14ac:dyDescent="0.25">
      <c r="A411" s="1437"/>
      <c r="B411" s="1033"/>
      <c r="C411" s="707"/>
      <c r="D411" s="1137" t="s">
        <v>1565</v>
      </c>
      <c r="E411" s="1602"/>
      <c r="F411" s="1602"/>
      <c r="G411" s="1602"/>
      <c r="H411" s="546"/>
      <c r="I411" s="546"/>
      <c r="J411" s="690"/>
    </row>
    <row r="412" spans="1:10" ht="15" customHeight="1" x14ac:dyDescent="0.25">
      <c r="A412" s="1437"/>
      <c r="B412" s="1404"/>
      <c r="C412" s="2363"/>
      <c r="D412" s="1684" t="s">
        <v>1566</v>
      </c>
      <c r="E412" s="686"/>
      <c r="F412" s="686"/>
      <c r="G412" s="686"/>
      <c r="H412" s="546"/>
      <c r="I412" s="546"/>
      <c r="J412" s="690"/>
    </row>
    <row r="413" spans="1:10" ht="15" customHeight="1" x14ac:dyDescent="0.25">
      <c r="A413" s="1437"/>
      <c r="B413" s="1033" t="s">
        <v>2042</v>
      </c>
      <c r="C413" s="1466"/>
      <c r="D413" s="1683" t="s">
        <v>1568</v>
      </c>
      <c r="E413" s="1438"/>
      <c r="F413" s="1438"/>
      <c r="G413" s="1438"/>
      <c r="H413" s="546"/>
      <c r="I413" s="546"/>
      <c r="J413" s="690"/>
    </row>
    <row r="414" spans="1:10" ht="15" customHeight="1" x14ac:dyDescent="0.25">
      <c r="A414" s="1437"/>
      <c r="B414" s="1033"/>
      <c r="C414" s="707"/>
      <c r="D414" s="1137" t="s">
        <v>1569</v>
      </c>
      <c r="E414" s="1602"/>
      <c r="F414" s="1602"/>
      <c r="G414" s="1602"/>
      <c r="H414" s="546"/>
      <c r="I414" s="546"/>
      <c r="J414" s="690"/>
    </row>
    <row r="415" spans="1:10" ht="15" customHeight="1" x14ac:dyDescent="0.25">
      <c r="A415" s="1437"/>
      <c r="B415" s="1033"/>
      <c r="C415" s="707"/>
      <c r="D415" s="1137" t="s">
        <v>1570</v>
      </c>
      <c r="E415" s="1602"/>
      <c r="F415" s="1602"/>
      <c r="G415" s="1602"/>
      <c r="H415" s="546"/>
      <c r="I415" s="546"/>
      <c r="J415" s="690"/>
    </row>
    <row r="416" spans="1:10" ht="15" customHeight="1" x14ac:dyDescent="0.25">
      <c r="A416" s="1437"/>
      <c r="B416" s="1404"/>
      <c r="C416" s="2363"/>
      <c r="D416" s="1684" t="s">
        <v>1567</v>
      </c>
      <c r="E416" s="686"/>
      <c r="F416" s="686"/>
      <c r="G416" s="686"/>
      <c r="H416" s="546"/>
      <c r="I416" s="546"/>
      <c r="J416" s="690"/>
    </row>
    <row r="417" spans="1:10" ht="15" customHeight="1" x14ac:dyDescent="0.25">
      <c r="A417" s="1437"/>
      <c r="B417" s="1033" t="s">
        <v>1894</v>
      </c>
      <c r="C417" s="1466"/>
      <c r="D417" s="1683" t="s">
        <v>1571</v>
      </c>
      <c r="E417" s="1438"/>
      <c r="F417" s="1438"/>
      <c r="G417" s="1438"/>
      <c r="H417" s="546"/>
      <c r="I417" s="546"/>
      <c r="J417" s="690"/>
    </row>
    <row r="418" spans="1:10" ht="15" customHeight="1" x14ac:dyDescent="0.25">
      <c r="A418" s="1437"/>
      <c r="B418" s="1033"/>
      <c r="C418" s="707"/>
      <c r="D418" s="1137" t="s">
        <v>1572</v>
      </c>
      <c r="E418" s="1602"/>
      <c r="F418" s="1602"/>
      <c r="G418" s="1602"/>
      <c r="H418" s="546"/>
      <c r="I418" s="546"/>
      <c r="J418" s="690"/>
    </row>
    <row r="419" spans="1:10" ht="15" customHeight="1" x14ac:dyDescent="0.25">
      <c r="A419" s="1437"/>
      <c r="B419" s="1033"/>
      <c r="C419" s="707"/>
      <c r="D419" s="1137" t="s">
        <v>1573</v>
      </c>
      <c r="E419" s="1602"/>
      <c r="F419" s="1602"/>
      <c r="G419" s="1602"/>
      <c r="H419" s="546"/>
      <c r="I419" s="546"/>
      <c r="J419" s="690"/>
    </row>
    <row r="420" spans="1:10" ht="15" customHeight="1" x14ac:dyDescent="0.25">
      <c r="A420" s="1437"/>
      <c r="B420" s="1033"/>
      <c r="C420" s="707"/>
      <c r="D420" s="1137" t="s">
        <v>1574</v>
      </c>
      <c r="E420" s="1602"/>
      <c r="F420" s="1602"/>
      <c r="G420" s="1602"/>
      <c r="H420" s="546"/>
      <c r="I420" s="546"/>
      <c r="J420" s="690"/>
    </row>
    <row r="421" spans="1:10" ht="15" customHeight="1" x14ac:dyDescent="0.25">
      <c r="A421" s="1437"/>
      <c r="B421" s="1404"/>
      <c r="C421" s="2363"/>
      <c r="D421" s="1684" t="s">
        <v>1575</v>
      </c>
      <c r="E421" s="686"/>
      <c r="F421" s="686"/>
      <c r="G421" s="686"/>
      <c r="H421" s="546"/>
      <c r="I421" s="546"/>
      <c r="J421" s="690"/>
    </row>
    <row r="422" spans="1:10" ht="15" customHeight="1" x14ac:dyDescent="0.25">
      <c r="A422" s="1437"/>
      <c r="B422" s="1033" t="s">
        <v>1895</v>
      </c>
      <c r="C422" s="1466"/>
      <c r="D422" s="1683" t="s">
        <v>1576</v>
      </c>
      <c r="E422" s="1438"/>
      <c r="F422" s="1438"/>
      <c r="G422" s="1438"/>
      <c r="H422" s="546"/>
      <c r="I422" s="546"/>
      <c r="J422" s="690"/>
    </row>
    <row r="423" spans="1:10" ht="15" customHeight="1" x14ac:dyDescent="0.25">
      <c r="A423" s="1437"/>
      <c r="B423" s="1033"/>
      <c r="C423" s="707"/>
      <c r="D423" s="1137" t="s">
        <v>1577</v>
      </c>
      <c r="E423" s="1602"/>
      <c r="F423" s="1602"/>
      <c r="G423" s="1602"/>
      <c r="H423" s="546"/>
      <c r="I423" s="546"/>
      <c r="J423" s="690"/>
    </row>
    <row r="424" spans="1:10" ht="15" customHeight="1" x14ac:dyDescent="0.25">
      <c r="A424" s="1437"/>
      <c r="B424" s="1033"/>
      <c r="C424" s="707"/>
      <c r="D424" s="1137" t="s">
        <v>1578</v>
      </c>
      <c r="E424" s="1602"/>
      <c r="F424" s="1602"/>
      <c r="G424" s="1602"/>
      <c r="H424" s="546"/>
      <c r="I424" s="546"/>
      <c r="J424" s="690"/>
    </row>
    <row r="425" spans="1:10" ht="15" customHeight="1" x14ac:dyDescent="0.25">
      <c r="A425" s="1437"/>
      <c r="B425" s="1033"/>
      <c r="C425" s="707"/>
      <c r="D425" s="1137" t="s">
        <v>1579</v>
      </c>
      <c r="E425" s="1602"/>
      <c r="F425" s="1602"/>
      <c r="G425" s="1602"/>
      <c r="H425" s="546"/>
      <c r="I425" s="546"/>
      <c r="J425" s="690"/>
    </row>
    <row r="426" spans="1:10" ht="15" customHeight="1" x14ac:dyDescent="0.25">
      <c r="A426" s="1437"/>
      <c r="B426" s="1033"/>
      <c r="C426" s="707"/>
      <c r="D426" s="1137" t="s">
        <v>1580</v>
      </c>
      <c r="E426" s="1602"/>
      <c r="F426" s="1602"/>
      <c r="G426" s="1602"/>
      <c r="H426" s="546"/>
      <c r="I426" s="546"/>
      <c r="J426" s="690"/>
    </row>
    <row r="427" spans="1:10" ht="15" customHeight="1" x14ac:dyDescent="0.25">
      <c r="A427" s="1437"/>
      <c r="B427" s="1033"/>
      <c r="C427" s="707"/>
      <c r="D427" s="1137" t="s">
        <v>1581</v>
      </c>
      <c r="E427" s="1602"/>
      <c r="F427" s="1602"/>
      <c r="G427" s="1602"/>
      <c r="H427" s="546"/>
      <c r="I427" s="546"/>
      <c r="J427" s="690"/>
    </row>
    <row r="428" spans="1:10" ht="15" customHeight="1" x14ac:dyDescent="0.25">
      <c r="A428" s="1437"/>
      <c r="B428" s="1033"/>
      <c r="C428" s="707"/>
      <c r="D428" s="1137" t="s">
        <v>1582</v>
      </c>
      <c r="E428" s="1602"/>
      <c r="F428" s="1602"/>
      <c r="G428" s="1602"/>
      <c r="H428" s="546"/>
      <c r="I428" s="546"/>
      <c r="J428" s="690"/>
    </row>
    <row r="429" spans="1:10" ht="15" customHeight="1" x14ac:dyDescent="0.25">
      <c r="A429" s="1437"/>
      <c r="B429" s="1033"/>
      <c r="C429" s="707"/>
      <c r="D429" s="1137" t="s">
        <v>1583</v>
      </c>
      <c r="E429" s="1602"/>
      <c r="F429" s="1602"/>
      <c r="G429" s="1602"/>
      <c r="H429" s="546"/>
      <c r="I429" s="546"/>
      <c r="J429" s="690"/>
    </row>
    <row r="430" spans="1:10" ht="15" customHeight="1" x14ac:dyDescent="0.25">
      <c r="A430" s="1437"/>
      <c r="B430" s="1033"/>
      <c r="C430" s="707"/>
      <c r="D430" s="1137" t="s">
        <v>1584</v>
      </c>
      <c r="E430" s="1602"/>
      <c r="F430" s="1602"/>
      <c r="G430" s="1602"/>
      <c r="H430" s="546"/>
      <c r="I430" s="546"/>
      <c r="J430" s="690"/>
    </row>
    <row r="431" spans="1:10" ht="15" customHeight="1" x14ac:dyDescent="0.25">
      <c r="A431" s="1437"/>
      <c r="B431" s="1033"/>
      <c r="C431" s="707"/>
      <c r="D431" s="1137" t="s">
        <v>1585</v>
      </c>
      <c r="E431" s="1602"/>
      <c r="F431" s="1602"/>
      <c r="G431" s="1602"/>
      <c r="H431" s="546"/>
      <c r="I431" s="546"/>
      <c r="J431" s="690"/>
    </row>
    <row r="432" spans="1:10" ht="15" customHeight="1" x14ac:dyDescent="0.25">
      <c r="A432" s="1437"/>
      <c r="B432" s="1404"/>
      <c r="C432" s="2363"/>
      <c r="D432" s="1684" t="s">
        <v>1586</v>
      </c>
      <c r="E432" s="686"/>
      <c r="F432" s="686"/>
      <c r="G432" s="686"/>
      <c r="H432" s="546"/>
      <c r="I432" s="546"/>
      <c r="J432" s="690"/>
    </row>
    <row r="433" spans="1:10" ht="15" customHeight="1" x14ac:dyDescent="0.25">
      <c r="A433" s="1437"/>
      <c r="B433" s="1033" t="s">
        <v>1896</v>
      </c>
      <c r="C433" s="1466"/>
      <c r="D433" s="1683" t="s">
        <v>1587</v>
      </c>
      <c r="E433" s="1438"/>
      <c r="F433" s="1438"/>
      <c r="G433" s="1438"/>
      <c r="H433" s="546"/>
      <c r="I433" s="546"/>
      <c r="J433" s="690"/>
    </row>
    <row r="434" spans="1:10" ht="15" customHeight="1" x14ac:dyDescent="0.25">
      <c r="A434" s="1437"/>
      <c r="B434" s="1033"/>
      <c r="C434" s="707"/>
      <c r="D434" s="1137" t="s">
        <v>1588</v>
      </c>
      <c r="E434" s="1602"/>
      <c r="F434" s="1602"/>
      <c r="G434" s="1602"/>
      <c r="H434" s="546"/>
      <c r="I434" s="546"/>
      <c r="J434" s="690"/>
    </row>
    <row r="435" spans="1:10" ht="15" customHeight="1" x14ac:dyDescent="0.25">
      <c r="A435" s="1437"/>
      <c r="B435" s="1033"/>
      <c r="C435" s="707"/>
      <c r="D435" s="1137" t="s">
        <v>1589</v>
      </c>
      <c r="E435" s="1602"/>
      <c r="F435" s="1602"/>
      <c r="G435" s="1602"/>
      <c r="H435" s="546"/>
      <c r="I435" s="546"/>
      <c r="J435" s="690"/>
    </row>
    <row r="436" spans="1:10" ht="15" customHeight="1" x14ac:dyDescent="0.25">
      <c r="A436" s="1437"/>
      <c r="B436" s="1404"/>
      <c r="C436" s="2363"/>
      <c r="D436" s="1684" t="s">
        <v>1590</v>
      </c>
      <c r="E436" s="686"/>
      <c r="F436" s="686"/>
      <c r="G436" s="686"/>
      <c r="H436" s="546"/>
      <c r="I436" s="546"/>
      <c r="J436" s="690"/>
    </row>
    <row r="437" spans="1:10" ht="15" customHeight="1" x14ac:dyDescent="0.25">
      <c r="A437" s="1437"/>
      <c r="B437" s="1033" t="s">
        <v>1899</v>
      </c>
      <c r="C437" s="1466"/>
      <c r="D437" s="1683" t="s">
        <v>1897</v>
      </c>
      <c r="E437" s="1438"/>
      <c r="F437" s="1438"/>
      <c r="G437" s="1438"/>
      <c r="H437" s="546"/>
      <c r="I437" s="546"/>
      <c r="J437" s="690"/>
    </row>
    <row r="438" spans="1:10" ht="15" customHeight="1" x14ac:dyDescent="0.25">
      <c r="A438" s="1437"/>
      <c r="B438" s="1404"/>
      <c r="C438" s="2363"/>
      <c r="D438" s="1684" t="s">
        <v>1898</v>
      </c>
      <c r="E438" s="686"/>
      <c r="F438" s="686"/>
      <c r="G438" s="686"/>
      <c r="H438" s="546"/>
      <c r="I438" s="546"/>
      <c r="J438" s="690"/>
    </row>
    <row r="439" spans="1:10" ht="15" customHeight="1" x14ac:dyDescent="0.25">
      <c r="A439" s="1437"/>
      <c r="B439" s="1989" t="s">
        <v>1591</v>
      </c>
      <c r="C439" s="1466">
        <v>1</v>
      </c>
      <c r="D439" s="1685" t="s">
        <v>1592</v>
      </c>
      <c r="E439" s="1438"/>
      <c r="F439" s="1438"/>
      <c r="G439" s="1438"/>
      <c r="H439" s="546"/>
      <c r="I439" s="546"/>
      <c r="J439" s="690"/>
    </row>
    <row r="440" spans="1:10" ht="15" customHeight="1" x14ac:dyDescent="0.25">
      <c r="A440" s="1437"/>
      <c r="B440" s="1009"/>
      <c r="C440" s="707">
        <v>2</v>
      </c>
      <c r="D440" s="1686" t="s">
        <v>1593</v>
      </c>
      <c r="E440" s="1602"/>
      <c r="F440" s="1602"/>
      <c r="G440" s="1602"/>
      <c r="H440" s="546"/>
      <c r="I440" s="546"/>
      <c r="J440" s="690"/>
    </row>
    <row r="441" spans="1:10" ht="15" customHeight="1" x14ac:dyDescent="0.25">
      <c r="A441" s="1437"/>
      <c r="B441" s="546"/>
      <c r="C441" s="707">
        <v>3</v>
      </c>
      <c r="D441" s="1687" t="s">
        <v>1594</v>
      </c>
      <c r="E441" s="1602"/>
      <c r="F441" s="1602"/>
      <c r="G441" s="1602"/>
      <c r="H441" s="546"/>
      <c r="I441" s="546"/>
      <c r="J441" s="690"/>
    </row>
    <row r="442" spans="1:10" ht="15" customHeight="1" x14ac:dyDescent="0.25">
      <c r="A442" s="1437"/>
      <c r="B442" s="546"/>
      <c r="C442" s="708">
        <v>4</v>
      </c>
      <c r="D442" s="1988" t="s">
        <v>1595</v>
      </c>
      <c r="E442" s="705"/>
      <c r="F442" s="705"/>
      <c r="G442" s="705"/>
      <c r="H442" s="546"/>
      <c r="I442" s="546"/>
      <c r="J442" s="690"/>
    </row>
    <row r="443" spans="1:10" ht="15" customHeight="1" x14ac:dyDescent="0.25">
      <c r="A443" s="1437"/>
      <c r="B443" s="1989" t="s">
        <v>2030</v>
      </c>
      <c r="C443" s="1466"/>
      <c r="D443" s="1685" t="s">
        <v>2025</v>
      </c>
      <c r="E443" s="1438"/>
      <c r="F443" s="1438"/>
      <c r="G443" s="1438"/>
      <c r="H443" s="546"/>
      <c r="I443" s="546"/>
      <c r="J443" s="690"/>
    </row>
    <row r="444" spans="1:10" ht="15" customHeight="1" x14ac:dyDescent="0.25">
      <c r="A444" s="1437"/>
      <c r="B444" s="546"/>
      <c r="C444" s="2363"/>
      <c r="D444" s="1688" t="s">
        <v>2026</v>
      </c>
      <c r="E444" s="686"/>
      <c r="F444" s="686"/>
      <c r="G444" s="686"/>
      <c r="H444" s="546"/>
      <c r="I444" s="546"/>
      <c r="J444" s="690"/>
    </row>
    <row r="445" spans="1:10" ht="15" customHeight="1" x14ac:dyDescent="0.25">
      <c r="A445" s="1437"/>
      <c r="B445" s="1989" t="s">
        <v>2031</v>
      </c>
      <c r="C445" s="1466"/>
      <c r="D445" s="1685" t="s">
        <v>306</v>
      </c>
      <c r="E445" s="1438"/>
      <c r="F445" s="1438"/>
      <c r="G445" s="1438"/>
      <c r="H445" s="546"/>
      <c r="I445" s="546"/>
      <c r="J445" s="690"/>
    </row>
    <row r="446" spans="1:10" ht="15" customHeight="1" x14ac:dyDescent="0.25">
      <c r="A446" s="1437"/>
      <c r="B446" s="546"/>
      <c r="C446" s="2363"/>
      <c r="D446" s="1688" t="s">
        <v>2027</v>
      </c>
      <c r="E446" s="686"/>
      <c r="F446" s="686"/>
      <c r="G446" s="686"/>
      <c r="H446" s="546"/>
      <c r="I446" s="546"/>
      <c r="J446" s="690"/>
    </row>
    <row r="447" spans="1:10" ht="15" customHeight="1" x14ac:dyDescent="0.25">
      <c r="A447" s="1437"/>
      <c r="B447" s="1989" t="s">
        <v>2032</v>
      </c>
      <c r="C447" s="1466"/>
      <c r="D447" s="1685" t="s">
        <v>2028</v>
      </c>
      <c r="E447" s="1438"/>
      <c r="F447" s="1438"/>
      <c r="G447" s="1438"/>
      <c r="H447" s="546"/>
      <c r="I447" s="546"/>
      <c r="J447" s="690"/>
    </row>
    <row r="448" spans="1:10" ht="15" customHeight="1" x14ac:dyDescent="0.25">
      <c r="A448" s="1437"/>
      <c r="B448" s="546"/>
      <c r="C448" s="2363"/>
      <c r="D448" s="1688" t="s">
        <v>2029</v>
      </c>
      <c r="E448" s="686"/>
      <c r="F448" s="686"/>
      <c r="G448" s="686"/>
      <c r="H448" s="546"/>
      <c r="I448" s="546"/>
      <c r="J448" s="690"/>
    </row>
    <row r="449" spans="1:10" ht="15" customHeight="1" x14ac:dyDescent="0.25">
      <c r="A449" s="1437"/>
      <c r="B449" s="1989" t="s">
        <v>1813</v>
      </c>
      <c r="C449" s="1466"/>
      <c r="D449" s="1685" t="s">
        <v>1727</v>
      </c>
      <c r="E449" s="1438"/>
      <c r="F449" s="1438"/>
      <c r="G449" s="1990"/>
      <c r="H449" s="1990"/>
      <c r="I449" s="1990"/>
      <c r="J449" s="690"/>
    </row>
    <row r="450" spans="1:10" ht="15" customHeight="1" x14ac:dyDescent="0.25">
      <c r="A450" s="1437"/>
      <c r="B450" s="546"/>
      <c r="C450" s="707"/>
      <c r="D450" s="1687" t="s">
        <v>1730</v>
      </c>
      <c r="E450" s="1602"/>
      <c r="F450" s="1602"/>
      <c r="G450" s="1991"/>
      <c r="H450" s="1991"/>
      <c r="I450" s="1991"/>
      <c r="J450" s="690"/>
    </row>
    <row r="451" spans="1:10" ht="15" customHeight="1" x14ac:dyDescent="0.25">
      <c r="A451" s="1437"/>
      <c r="B451" s="546"/>
      <c r="C451" s="707"/>
      <c r="D451" s="1687" t="s">
        <v>1814</v>
      </c>
      <c r="E451" s="1602"/>
      <c r="F451" s="1602"/>
      <c r="G451" s="1991"/>
      <c r="H451" s="1991"/>
      <c r="I451" s="1991"/>
      <c r="J451" s="690"/>
    </row>
    <row r="452" spans="1:10" ht="15" customHeight="1" x14ac:dyDescent="0.25">
      <c r="A452" s="1437"/>
      <c r="B452" s="546"/>
      <c r="C452" s="707"/>
      <c r="D452" s="1687" t="s">
        <v>1815</v>
      </c>
      <c r="E452" s="1602"/>
      <c r="F452" s="1602"/>
      <c r="G452" s="1991"/>
      <c r="H452" s="1991"/>
      <c r="I452" s="1991"/>
      <c r="J452" s="690"/>
    </row>
    <row r="453" spans="1:10" ht="15" customHeight="1" x14ac:dyDescent="0.25">
      <c r="A453" s="1437"/>
      <c r="B453" s="1423"/>
      <c r="C453" s="2363"/>
      <c r="D453" s="1688" t="s">
        <v>1816</v>
      </c>
      <c r="E453" s="686"/>
      <c r="F453" s="686"/>
      <c r="G453" s="1902"/>
      <c r="H453" s="1902"/>
      <c r="I453" s="1902"/>
      <c r="J453" s="690"/>
    </row>
    <row r="454" spans="1:10" ht="15" customHeight="1" x14ac:dyDescent="0.25">
      <c r="A454" s="1437"/>
      <c r="B454" s="1989" t="s">
        <v>1766</v>
      </c>
      <c r="C454" s="1992"/>
      <c r="D454" s="1470" t="s">
        <v>1817</v>
      </c>
      <c r="E454" s="1438"/>
      <c r="F454" s="1438"/>
      <c r="G454" s="1990"/>
      <c r="H454" s="1990"/>
      <c r="I454" s="1990"/>
      <c r="J454" s="690"/>
    </row>
    <row r="455" spans="1:10" ht="15" customHeight="1" x14ac:dyDescent="0.25">
      <c r="A455" s="1437"/>
      <c r="B455" s="546"/>
      <c r="C455" s="1012"/>
      <c r="D455" s="1007" t="s">
        <v>1818</v>
      </c>
      <c r="E455" s="1602"/>
      <c r="F455" s="1602"/>
      <c r="G455" s="1991"/>
      <c r="H455" s="1991"/>
      <c r="I455" s="1991"/>
      <c r="J455" s="690"/>
    </row>
    <row r="456" spans="1:10" ht="15" customHeight="1" x14ac:dyDescent="0.25">
      <c r="A456" s="1437"/>
      <c r="B456" s="546"/>
      <c r="C456" s="1012"/>
      <c r="D456" s="1007" t="s">
        <v>1819</v>
      </c>
      <c r="E456" s="1602"/>
      <c r="F456" s="1602"/>
      <c r="G456" s="1991"/>
      <c r="H456" s="1991"/>
      <c r="I456" s="1991"/>
      <c r="J456" s="690"/>
    </row>
    <row r="457" spans="1:10" ht="15" customHeight="1" x14ac:dyDescent="0.25">
      <c r="A457" s="1437"/>
      <c r="B457" s="546"/>
      <c r="C457" s="1012"/>
      <c r="D457" s="1007" t="s">
        <v>1820</v>
      </c>
      <c r="E457" s="1602"/>
      <c r="F457" s="1602"/>
      <c r="G457" s="1991"/>
      <c r="H457" s="1991"/>
      <c r="I457" s="1991"/>
      <c r="J457" s="690"/>
    </row>
    <row r="458" spans="1:10" ht="15" customHeight="1" x14ac:dyDescent="0.25">
      <c r="A458" s="1437"/>
      <c r="B458" s="546"/>
      <c r="C458" s="1012"/>
      <c r="D458" s="1007" t="s">
        <v>1821</v>
      </c>
      <c r="E458" s="1602"/>
      <c r="F458" s="1602"/>
      <c r="G458" s="1991"/>
      <c r="H458" s="1991"/>
      <c r="I458" s="1991"/>
      <c r="J458" s="690"/>
    </row>
    <row r="459" spans="1:10" ht="15" customHeight="1" x14ac:dyDescent="0.25">
      <c r="A459" s="1437"/>
      <c r="B459" s="546"/>
      <c r="C459" s="1012"/>
      <c r="D459" s="1007" t="s">
        <v>1822</v>
      </c>
      <c r="E459" s="1602"/>
      <c r="F459" s="1602"/>
      <c r="G459" s="1991"/>
      <c r="H459" s="1991"/>
      <c r="I459" s="1991"/>
      <c r="J459" s="690"/>
    </row>
    <row r="460" spans="1:10" ht="15" customHeight="1" x14ac:dyDescent="0.25">
      <c r="A460" s="1437"/>
      <c r="B460" s="546"/>
      <c r="C460" s="1012"/>
      <c r="D460" s="1007" t="s">
        <v>1823</v>
      </c>
      <c r="E460" s="1602"/>
      <c r="F460" s="1602"/>
      <c r="G460" s="1991"/>
      <c r="H460" s="1991"/>
      <c r="I460" s="1991"/>
      <c r="J460" s="690"/>
    </row>
    <row r="461" spans="1:10" ht="15" customHeight="1" x14ac:dyDescent="0.25">
      <c r="A461" s="1437"/>
      <c r="B461" s="546"/>
      <c r="C461" s="1012"/>
      <c r="D461" s="1007" t="s">
        <v>1824</v>
      </c>
      <c r="E461" s="1602"/>
      <c r="F461" s="1602"/>
      <c r="G461" s="1991"/>
      <c r="H461" s="1991"/>
      <c r="I461" s="1991"/>
      <c r="J461" s="690"/>
    </row>
    <row r="462" spans="1:10" ht="15" customHeight="1" x14ac:dyDescent="0.25">
      <c r="A462" s="1437"/>
      <c r="B462" s="546"/>
      <c r="C462" s="1012"/>
      <c r="D462" s="1007" t="s">
        <v>1825</v>
      </c>
      <c r="E462" s="1602"/>
      <c r="F462" s="1602"/>
      <c r="G462" s="1991"/>
      <c r="H462" s="1991"/>
      <c r="I462" s="1991"/>
      <c r="J462" s="690"/>
    </row>
    <row r="463" spans="1:10" ht="15" customHeight="1" x14ac:dyDescent="0.25">
      <c r="A463" s="1437"/>
      <c r="B463" s="546"/>
      <c r="C463" s="1012"/>
      <c r="D463" s="1007" t="s">
        <v>1826</v>
      </c>
      <c r="E463" s="1602"/>
      <c r="F463" s="1602"/>
      <c r="G463" s="1991"/>
      <c r="H463" s="1991"/>
      <c r="I463" s="1991"/>
      <c r="J463" s="690"/>
    </row>
    <row r="464" spans="1:10" ht="15" customHeight="1" x14ac:dyDescent="0.25">
      <c r="A464" s="1437"/>
      <c r="B464" s="546"/>
      <c r="C464" s="1012"/>
      <c r="D464" s="1007" t="s">
        <v>1827</v>
      </c>
      <c r="E464" s="1602"/>
      <c r="F464" s="1602"/>
      <c r="G464" s="1991"/>
      <c r="H464" s="1991"/>
      <c r="I464" s="1991"/>
      <c r="J464" s="690"/>
    </row>
    <row r="465" spans="1:10" ht="15" customHeight="1" x14ac:dyDescent="0.25">
      <c r="A465" s="1437"/>
      <c r="B465" s="546"/>
      <c r="C465" s="1012"/>
      <c r="D465" s="1007" t="s">
        <v>1828</v>
      </c>
      <c r="E465" s="1602"/>
      <c r="F465" s="1602"/>
      <c r="G465" s="1991"/>
      <c r="H465" s="1991"/>
      <c r="I465" s="1991"/>
      <c r="J465" s="690"/>
    </row>
    <row r="466" spans="1:10" ht="15" customHeight="1" x14ac:dyDescent="0.25">
      <c r="A466" s="1437"/>
      <c r="B466" s="546"/>
      <c r="C466" s="1012"/>
      <c r="D466" s="1007" t="s">
        <v>1829</v>
      </c>
      <c r="E466" s="1602"/>
      <c r="F466" s="1602"/>
      <c r="G466" s="1991"/>
      <c r="H466" s="1991"/>
      <c r="I466" s="1991"/>
      <c r="J466" s="690"/>
    </row>
    <row r="467" spans="1:10" ht="15" customHeight="1" x14ac:dyDescent="0.25">
      <c r="A467" s="1437"/>
      <c r="B467" s="546"/>
      <c r="C467" s="1012"/>
      <c r="D467" s="1007" t="s">
        <v>1830</v>
      </c>
      <c r="E467" s="1602"/>
      <c r="F467" s="1602"/>
      <c r="G467" s="1991"/>
      <c r="H467" s="1991"/>
      <c r="I467" s="1991"/>
      <c r="J467" s="690"/>
    </row>
    <row r="468" spans="1:10" ht="15" customHeight="1" x14ac:dyDescent="0.25">
      <c r="A468" s="1437"/>
      <c r="B468" s="546"/>
      <c r="C468" s="1012"/>
      <c r="D468" s="1007" t="s">
        <v>1831</v>
      </c>
      <c r="E468" s="1602"/>
      <c r="F468" s="1602"/>
      <c r="G468" s="1991"/>
      <c r="H468" s="1991"/>
      <c r="I468" s="1991"/>
      <c r="J468" s="690"/>
    </row>
    <row r="469" spans="1:10" ht="15" customHeight="1" x14ac:dyDescent="0.25">
      <c r="A469" s="1437"/>
      <c r="B469" s="546"/>
      <c r="C469" s="1012"/>
      <c r="D469" s="1007" t="s">
        <v>1832</v>
      </c>
      <c r="E469" s="1602"/>
      <c r="F469" s="1602"/>
      <c r="G469" s="1991"/>
      <c r="H469" s="1991"/>
      <c r="I469" s="1991"/>
      <c r="J469" s="690"/>
    </row>
    <row r="470" spans="1:10" ht="15" customHeight="1" x14ac:dyDescent="0.25">
      <c r="A470" s="1437"/>
      <c r="B470" s="546"/>
      <c r="C470" s="1012"/>
      <c r="D470" s="1007" t="s">
        <v>1833</v>
      </c>
      <c r="E470" s="1602"/>
      <c r="F470" s="1602"/>
      <c r="G470" s="1991"/>
      <c r="H470" s="1991"/>
      <c r="I470" s="1991"/>
      <c r="J470" s="690"/>
    </row>
    <row r="471" spans="1:10" ht="15" customHeight="1" x14ac:dyDescent="0.25">
      <c r="A471" s="1437"/>
      <c r="B471" s="546"/>
      <c r="C471" s="1012"/>
      <c r="D471" s="1007" t="s">
        <v>1834</v>
      </c>
      <c r="E471" s="1602"/>
      <c r="F471" s="1602"/>
      <c r="G471" s="1991"/>
      <c r="H471" s="1991"/>
      <c r="I471" s="1991"/>
      <c r="J471" s="690"/>
    </row>
    <row r="472" spans="1:10" ht="15" customHeight="1" x14ac:dyDescent="0.25">
      <c r="A472" s="1437"/>
      <c r="B472" s="546"/>
      <c r="C472" s="1012"/>
      <c r="D472" s="1007" t="s">
        <v>1835</v>
      </c>
      <c r="E472" s="1602"/>
      <c r="F472" s="1602"/>
      <c r="G472" s="1991"/>
      <c r="H472" s="1991"/>
      <c r="I472" s="1991"/>
      <c r="J472" s="690"/>
    </row>
    <row r="473" spans="1:10" ht="15" customHeight="1" x14ac:dyDescent="0.25">
      <c r="A473" s="1437"/>
      <c r="B473" s="546"/>
      <c r="C473" s="1012"/>
      <c r="D473" s="1007" t="s">
        <v>1836</v>
      </c>
      <c r="E473" s="1602"/>
      <c r="F473" s="1602"/>
      <c r="G473" s="1991"/>
      <c r="H473" s="1991"/>
      <c r="I473" s="1991"/>
      <c r="J473" s="690"/>
    </row>
    <row r="474" spans="1:10" ht="15" customHeight="1" x14ac:dyDescent="0.25">
      <c r="A474" s="1437"/>
      <c r="B474" s="546"/>
      <c r="C474" s="1012"/>
      <c r="D474" s="1007" t="s">
        <v>1837</v>
      </c>
      <c r="E474" s="1602"/>
      <c r="F474" s="1602"/>
      <c r="G474" s="1991"/>
      <c r="H474" s="1991"/>
      <c r="I474" s="1991"/>
      <c r="J474" s="690"/>
    </row>
    <row r="475" spans="1:10" ht="15" customHeight="1" x14ac:dyDescent="0.25">
      <c r="A475" s="1437"/>
      <c r="B475" s="546"/>
      <c r="C475" s="1012"/>
      <c r="D475" s="1007" t="s">
        <v>1838</v>
      </c>
      <c r="E475" s="1602"/>
      <c r="F475" s="1602"/>
      <c r="G475" s="1991"/>
      <c r="H475" s="1991"/>
      <c r="I475" s="1991"/>
      <c r="J475" s="690"/>
    </row>
    <row r="476" spans="1:10" ht="15" customHeight="1" x14ac:dyDescent="0.25">
      <c r="A476" s="1437"/>
      <c r="B476" s="546"/>
      <c r="C476" s="1012"/>
      <c r="D476" s="1007" t="s">
        <v>1839</v>
      </c>
      <c r="E476" s="1602"/>
      <c r="F476" s="1602"/>
      <c r="G476" s="1991"/>
      <c r="H476" s="1991"/>
      <c r="I476" s="1991"/>
      <c r="J476" s="690"/>
    </row>
    <row r="477" spans="1:10" ht="15" customHeight="1" x14ac:dyDescent="0.25">
      <c r="A477" s="1437"/>
      <c r="B477" s="546"/>
      <c r="C477" s="1012"/>
      <c r="D477" s="1007" t="s">
        <v>1840</v>
      </c>
      <c r="E477" s="1602"/>
      <c r="F477" s="1602"/>
      <c r="G477" s="1991"/>
      <c r="H477" s="1991"/>
      <c r="I477" s="1991"/>
      <c r="J477" s="690"/>
    </row>
    <row r="478" spans="1:10" ht="15" customHeight="1" x14ac:dyDescent="0.25">
      <c r="A478" s="1437"/>
      <c r="B478" s="546"/>
      <c r="C478" s="1012"/>
      <c r="D478" s="1007" t="s">
        <v>1841</v>
      </c>
      <c r="E478" s="1602"/>
      <c r="F478" s="1602"/>
      <c r="G478" s="1991"/>
      <c r="H478" s="1991"/>
      <c r="I478" s="1991"/>
      <c r="J478" s="690"/>
    </row>
    <row r="479" spans="1:10" ht="15" customHeight="1" x14ac:dyDescent="0.25">
      <c r="A479" s="1437"/>
      <c r="B479" s="546"/>
      <c r="C479" s="1012"/>
      <c r="D479" s="1007" t="s">
        <v>1842</v>
      </c>
      <c r="E479" s="1602"/>
      <c r="F479" s="1602"/>
      <c r="G479" s="1991"/>
      <c r="H479" s="1991"/>
      <c r="I479" s="1991"/>
      <c r="J479" s="690"/>
    </row>
    <row r="480" spans="1:10" ht="15" customHeight="1" x14ac:dyDescent="0.25">
      <c r="A480" s="1437"/>
      <c r="B480" s="546"/>
      <c r="C480" s="1012"/>
      <c r="D480" s="1007" t="s">
        <v>1843</v>
      </c>
      <c r="E480" s="1602"/>
      <c r="F480" s="1602"/>
      <c r="G480" s="1991"/>
      <c r="H480" s="1991"/>
      <c r="I480" s="1991"/>
      <c r="J480" s="690"/>
    </row>
    <row r="481" spans="1:10" ht="15" customHeight="1" x14ac:dyDescent="0.25">
      <c r="A481" s="1437"/>
      <c r="B481" s="546"/>
      <c r="C481" s="1012"/>
      <c r="D481" s="1007" t="s">
        <v>1844</v>
      </c>
      <c r="E481" s="1602"/>
      <c r="F481" s="1602"/>
      <c r="G481" s="1991"/>
      <c r="H481" s="1991"/>
      <c r="I481" s="1991"/>
      <c r="J481" s="690"/>
    </row>
    <row r="482" spans="1:10" ht="15" customHeight="1" x14ac:dyDescent="0.25">
      <c r="A482" s="1437"/>
      <c r="B482" s="546"/>
      <c r="C482" s="1012"/>
      <c r="D482" s="1007" t="s">
        <v>1845</v>
      </c>
      <c r="E482" s="1602"/>
      <c r="F482" s="1602"/>
      <c r="G482" s="1991"/>
      <c r="H482" s="1991"/>
      <c r="I482" s="1991"/>
      <c r="J482" s="690"/>
    </row>
    <row r="483" spans="1:10" ht="15" customHeight="1" x14ac:dyDescent="0.25">
      <c r="A483" s="1437"/>
      <c r="B483" s="546"/>
      <c r="C483" s="1012"/>
      <c r="D483" s="1007" t="s">
        <v>1846</v>
      </c>
      <c r="E483" s="1602"/>
      <c r="F483" s="1602"/>
      <c r="G483" s="1991"/>
      <c r="H483" s="1991"/>
      <c r="I483" s="1991"/>
      <c r="J483" s="690"/>
    </row>
    <row r="484" spans="1:10" ht="15" customHeight="1" x14ac:dyDescent="0.25">
      <c r="A484" s="1437"/>
      <c r="B484" s="1423"/>
      <c r="C484" s="1993"/>
      <c r="D484" s="1403" t="s">
        <v>983</v>
      </c>
      <c r="E484" s="686"/>
      <c r="F484" s="686"/>
      <c r="G484" s="1902"/>
      <c r="H484" s="1902"/>
      <c r="I484" s="1902"/>
      <c r="J484" s="690"/>
    </row>
    <row r="485" spans="1:10" ht="15" customHeight="1" x14ac:dyDescent="0.25">
      <c r="A485" s="1437"/>
      <c r="B485" s="1033" t="s">
        <v>1767</v>
      </c>
      <c r="C485" s="1466"/>
      <c r="D485" s="1470" t="s">
        <v>1739</v>
      </c>
      <c r="E485" s="1438"/>
      <c r="F485" s="1438"/>
      <c r="G485" s="1990"/>
      <c r="H485" s="1990"/>
      <c r="I485" s="1990"/>
      <c r="J485" s="690"/>
    </row>
    <row r="486" spans="1:10" ht="15" customHeight="1" x14ac:dyDescent="0.25">
      <c r="A486" s="1437"/>
      <c r="B486" s="546"/>
      <c r="C486" s="707"/>
      <c r="D486" s="1007" t="s">
        <v>1740</v>
      </c>
      <c r="E486" s="1602"/>
      <c r="F486" s="1602"/>
      <c r="G486" s="1991"/>
      <c r="H486" s="1991"/>
      <c r="I486" s="1991"/>
      <c r="J486" s="690"/>
    </row>
    <row r="487" spans="1:10" ht="15" customHeight="1" x14ac:dyDescent="0.25">
      <c r="A487" s="1437"/>
      <c r="B487" s="546"/>
      <c r="C487" s="707"/>
      <c r="D487" s="1007" t="s">
        <v>1741</v>
      </c>
      <c r="E487" s="1602"/>
      <c r="F487" s="1602"/>
      <c r="G487" s="1991"/>
      <c r="H487" s="1991"/>
      <c r="I487" s="1991"/>
      <c r="J487" s="690"/>
    </row>
    <row r="488" spans="1:10" ht="15" customHeight="1" x14ac:dyDescent="0.25">
      <c r="A488" s="1437"/>
      <c r="B488" s="546"/>
      <c r="C488" s="707"/>
      <c r="D488" s="1007" t="s">
        <v>1742</v>
      </c>
      <c r="E488" s="1602"/>
      <c r="F488" s="1602"/>
      <c r="G488" s="1991"/>
      <c r="H488" s="1991"/>
      <c r="I488" s="1991"/>
      <c r="J488" s="690"/>
    </row>
    <row r="489" spans="1:10" ht="15" customHeight="1" x14ac:dyDescent="0.25">
      <c r="A489" s="1437"/>
      <c r="B489" s="546"/>
      <c r="C489" s="707"/>
      <c r="D489" s="1007" t="s">
        <v>1743</v>
      </c>
      <c r="E489" s="1602"/>
      <c r="F489" s="1602"/>
      <c r="G489" s="1991"/>
      <c r="H489" s="1991"/>
      <c r="I489" s="1991"/>
      <c r="J489" s="690"/>
    </row>
    <row r="490" spans="1:10" ht="15" customHeight="1" x14ac:dyDescent="0.25">
      <c r="A490" s="1437"/>
      <c r="B490" s="1423"/>
      <c r="C490" s="2363"/>
      <c r="D490" s="1403" t="s">
        <v>1744</v>
      </c>
      <c r="E490" s="686"/>
      <c r="F490" s="686"/>
      <c r="G490" s="1902"/>
      <c r="H490" s="1902"/>
      <c r="I490" s="1902"/>
      <c r="J490" s="690"/>
    </row>
    <row r="491" spans="1:10" ht="15" customHeight="1" x14ac:dyDescent="0.25">
      <c r="A491" s="2100"/>
      <c r="B491" s="1423"/>
      <c r="C491" s="2365"/>
      <c r="D491" s="1405"/>
      <c r="E491" s="1405"/>
      <c r="F491" s="1405"/>
      <c r="G491" s="1423"/>
      <c r="H491" s="1423"/>
      <c r="I491" s="1423"/>
      <c r="J491" s="2078"/>
    </row>
    <row r="492" spans="1:10" ht="15" hidden="1" customHeight="1" x14ac:dyDescent="0.25">
      <c r="A492" s="560"/>
      <c r="B492" s="546"/>
      <c r="C492" s="706"/>
      <c r="D492" s="539"/>
      <c r="E492" s="539"/>
      <c r="F492" s="539"/>
      <c r="G492" s="546"/>
      <c r="H492" s="546"/>
      <c r="I492" s="546"/>
      <c r="J492" s="690"/>
    </row>
    <row r="493" spans="1:10" ht="15" hidden="1" customHeight="1" x14ac:dyDescent="0.25">
      <c r="A493" s="560"/>
      <c r="B493" s="546"/>
      <c r="C493" s="706"/>
      <c r="D493" s="539"/>
      <c r="E493" s="539"/>
      <c r="F493" s="539"/>
      <c r="G493" s="546"/>
      <c r="H493" s="546"/>
      <c r="I493" s="546"/>
      <c r="J493" s="690"/>
    </row>
    <row r="494" spans="1:10" ht="15" hidden="1" customHeight="1" x14ac:dyDescent="0.25">
      <c r="A494" s="560"/>
      <c r="B494" s="546"/>
      <c r="C494" s="706"/>
      <c r="D494" s="539"/>
      <c r="E494" s="539"/>
      <c r="F494" s="539"/>
      <c r="G494" s="546"/>
      <c r="H494" s="546"/>
      <c r="I494" s="546"/>
      <c r="J494" s="690"/>
    </row>
    <row r="495" spans="1:10" ht="15" hidden="1" customHeight="1" x14ac:dyDescent="0.25">
      <c r="A495" s="560"/>
      <c r="B495" s="546"/>
      <c r="C495" s="546"/>
      <c r="D495" s="546"/>
      <c r="E495" s="546"/>
      <c r="F495" s="546"/>
      <c r="G495" s="546"/>
      <c r="H495" s="546"/>
      <c r="I495" s="546"/>
      <c r="J495" s="690"/>
    </row>
    <row r="496" spans="1:10"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row r="504" ht="15" hidden="1" customHeight="1" x14ac:dyDescent="0.25"/>
    <row r="505" ht="15" hidden="1" customHeight="1" x14ac:dyDescent="0.25"/>
    <row r="506" ht="15" hidden="1" customHeight="1" x14ac:dyDescent="0.25"/>
  </sheetData>
  <sortState ref="E94:F96">
    <sortCondition ref="E94:E96"/>
  </sortState>
  <mergeCells count="93">
    <mergeCell ref="B49:E49"/>
    <mergeCell ref="B55:E55"/>
    <mergeCell ref="B68:E68"/>
    <mergeCell ref="B75:E75"/>
    <mergeCell ref="B21:E21"/>
    <mergeCell ref="B22:E22"/>
    <mergeCell ref="F71:H71"/>
    <mergeCell ref="B71:E72"/>
    <mergeCell ref="B87:E88"/>
    <mergeCell ref="F87:H87"/>
    <mergeCell ref="B89:E89"/>
    <mergeCell ref="B84:E84"/>
    <mergeCell ref="B85:E85"/>
    <mergeCell ref="B79:E79"/>
    <mergeCell ref="B80:E80"/>
    <mergeCell ref="B81:E81"/>
    <mergeCell ref="B82:E82"/>
    <mergeCell ref="B83:E83"/>
    <mergeCell ref="B78:E78"/>
    <mergeCell ref="B76:E76"/>
    <mergeCell ref="B77:E77"/>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60:E160"/>
    <mergeCell ref="B161:E161"/>
    <mergeCell ref="B155:E155"/>
    <mergeCell ref="B156:E156"/>
    <mergeCell ref="B157:E157"/>
    <mergeCell ref="B158:E158"/>
    <mergeCell ref="B159:E159"/>
  </mergeCells>
  <phoneticPr fontId="5" type="noConversion"/>
  <dataValidations disablePrompts="1" xWindow="734" yWindow="271" count="2">
    <dataValidation type="list" showInputMessage="1" showErrorMessage="1" sqref="F40">
      <formula1>YesNo</formula1>
    </dataValidation>
    <dataValidation type="list" allowBlank="1" showInputMessage="1" showErrorMessage="1" sqref="F7:F8">
      <formula1>YesNo</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47" max="8" man="1"/>
    <brk id="85" max="8" man="1"/>
    <brk id="161" max="8" man="1"/>
    <brk id="229" max="8" man="1"/>
    <brk id="30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EC72"/>
  </sheetPr>
  <dimension ref="A1:J48"/>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558" customWidth="1"/>
    <col min="2" max="2" width="100.7109375" style="558" customWidth="1"/>
    <col min="3" max="3" width="16.7109375" style="558" customWidth="1"/>
    <col min="4" max="8" width="16.7109375" style="550" customWidth="1"/>
    <col min="9" max="9" width="1.7109375" style="550" customWidth="1"/>
    <col min="10" max="10" width="0" style="682" hidden="1" customWidth="1"/>
    <col min="11" max="16384" width="16.7109375" style="682" hidden="1"/>
  </cols>
  <sheetData>
    <row r="1" spans="1:9" ht="30" customHeight="1" x14ac:dyDescent="0.55000000000000004">
      <c r="A1" s="534" t="s">
        <v>707</v>
      </c>
      <c r="B1" s="535"/>
      <c r="C1" s="556"/>
      <c r="D1" s="553"/>
      <c r="E1" s="553"/>
      <c r="F1" s="971" t="str">
        <f>CONCATENATE("Reporting unit: ", 'General Info'!$C$57, " ", 'General Info'!$C$56)</f>
        <v xml:space="preserve">Reporting unit: 1 </v>
      </c>
      <c r="G1" s="553"/>
      <c r="H1" s="553"/>
      <c r="I1" s="563"/>
    </row>
    <row r="2" spans="1:9" ht="60" customHeight="1" x14ac:dyDescent="0.55000000000000004">
      <c r="A2" s="534"/>
      <c r="B2" s="2388" t="s">
        <v>797</v>
      </c>
      <c r="C2" s="2388"/>
      <c r="D2" s="2388"/>
      <c r="E2" s="2388"/>
      <c r="F2" s="939"/>
      <c r="G2" s="939"/>
      <c r="H2" s="939"/>
      <c r="I2" s="563"/>
    </row>
    <row r="3" spans="1:9" ht="60" customHeight="1" x14ac:dyDescent="0.25">
      <c r="A3" s="1080" t="s">
        <v>1183</v>
      </c>
      <c r="B3" s="608"/>
      <c r="C3" s="609"/>
      <c r="D3" s="586"/>
      <c r="E3" s="586"/>
      <c r="F3" s="586"/>
      <c r="G3" s="586"/>
      <c r="H3" s="586"/>
      <c r="I3" s="603"/>
    </row>
    <row r="4" spans="1:9" ht="15" customHeight="1" x14ac:dyDescent="0.25">
      <c r="A4" s="547"/>
      <c r="B4" s="2391"/>
      <c r="C4" s="2378" t="s">
        <v>106</v>
      </c>
      <c r="D4" s="2379"/>
      <c r="E4" s="2379"/>
      <c r="F4" s="2378" t="s">
        <v>137</v>
      </c>
      <c r="G4" s="2379"/>
      <c r="H4" s="2379"/>
      <c r="I4" s="389"/>
    </row>
    <row r="5" spans="1:9" ht="30" customHeight="1" x14ac:dyDescent="0.25">
      <c r="A5" s="605"/>
      <c r="B5" s="2392"/>
      <c r="C5" s="1718" t="s">
        <v>109</v>
      </c>
      <c r="D5" s="1718" t="s">
        <v>189</v>
      </c>
      <c r="E5" s="500" t="s">
        <v>798</v>
      </c>
      <c r="F5" s="1718" t="s">
        <v>109</v>
      </c>
      <c r="G5" s="1718" t="s">
        <v>189</v>
      </c>
      <c r="H5" s="500" t="s">
        <v>798</v>
      </c>
      <c r="I5" s="542"/>
    </row>
    <row r="6" spans="1:9" ht="15" customHeight="1" x14ac:dyDescent="0.25">
      <c r="A6" s="545"/>
      <c r="B6" s="610" t="s">
        <v>793</v>
      </c>
      <c r="C6" s="40"/>
      <c r="D6" s="40"/>
      <c r="E6" s="83"/>
      <c r="F6" s="498"/>
      <c r="G6" s="495"/>
      <c r="H6" s="12"/>
      <c r="I6" s="542"/>
    </row>
    <row r="7" spans="1:9" ht="15" customHeight="1" x14ac:dyDescent="0.25">
      <c r="A7" s="545"/>
      <c r="B7" s="611" t="s">
        <v>205</v>
      </c>
      <c r="C7" s="40"/>
      <c r="D7" s="40"/>
      <c r="E7" s="83"/>
      <c r="F7" s="258"/>
      <c r="G7" s="495"/>
      <c r="H7" s="12"/>
      <c r="I7" s="542"/>
    </row>
    <row r="8" spans="1:9" ht="15" customHeight="1" x14ac:dyDescent="0.25">
      <c r="A8" s="545"/>
      <c r="B8" s="612" t="s">
        <v>101</v>
      </c>
      <c r="C8" s="497"/>
      <c r="D8" s="53"/>
      <c r="E8" s="85"/>
      <c r="F8" s="497"/>
      <c r="G8" s="947"/>
      <c r="H8" s="948"/>
      <c r="I8" s="542"/>
    </row>
    <row r="9" spans="1:9" ht="30" customHeight="1" x14ac:dyDescent="0.25">
      <c r="A9" s="606"/>
      <c r="B9" s="548"/>
      <c r="C9" s="548"/>
      <c r="D9" s="549"/>
      <c r="E9" s="549"/>
      <c r="F9" s="549"/>
      <c r="G9" s="549"/>
      <c r="H9" s="549"/>
      <c r="I9" s="389"/>
    </row>
    <row r="10" spans="1:9" ht="15" customHeight="1" x14ac:dyDescent="0.3">
      <c r="A10" s="543"/>
      <c r="B10" s="940"/>
      <c r="C10" s="2389" t="s">
        <v>106</v>
      </c>
      <c r="D10" s="2378" t="s">
        <v>137</v>
      </c>
      <c r="E10" s="2379"/>
      <c r="F10" s="2379"/>
      <c r="G10" s="942"/>
      <c r="H10" s="942"/>
      <c r="I10" s="542"/>
    </row>
    <row r="11" spans="1:9" ht="45" customHeight="1" x14ac:dyDescent="0.3">
      <c r="A11" s="543"/>
      <c r="B11" s="941"/>
      <c r="C11" s="2390"/>
      <c r="D11" s="500" t="s">
        <v>136</v>
      </c>
      <c r="E11" s="500" t="s">
        <v>1023</v>
      </c>
      <c r="F11" s="500" t="s">
        <v>290</v>
      </c>
      <c r="G11" s="942"/>
      <c r="H11" s="942"/>
      <c r="I11" s="542"/>
    </row>
    <row r="12" spans="1:9" ht="15" customHeight="1" x14ac:dyDescent="0.25">
      <c r="A12" s="545"/>
      <c r="B12" s="613" t="s">
        <v>594</v>
      </c>
      <c r="C12" s="619" t="str">
        <f>IF(AND(ISNUMBER(C13),ISNUMBER(C14)),C13+C14,"")</f>
        <v/>
      </c>
      <c r="D12" s="493"/>
      <c r="E12" s="421"/>
      <c r="F12" s="12"/>
      <c r="G12" s="944"/>
      <c r="H12" s="944"/>
      <c r="I12" s="559"/>
    </row>
    <row r="13" spans="1:9" ht="15" customHeight="1" x14ac:dyDescent="0.25">
      <c r="A13" s="545"/>
      <c r="B13" s="614" t="s">
        <v>593</v>
      </c>
      <c r="C13" s="406"/>
      <c r="D13" s="495"/>
      <c r="E13" s="12"/>
      <c r="F13" s="12"/>
      <c r="G13" s="944"/>
      <c r="H13" s="944"/>
      <c r="I13" s="559"/>
    </row>
    <row r="14" spans="1:9" ht="15" customHeight="1" x14ac:dyDescent="0.25">
      <c r="A14" s="545"/>
      <c r="B14" s="1505" t="s">
        <v>1598</v>
      </c>
      <c r="C14" s="406"/>
      <c r="D14" s="495"/>
      <c r="E14" s="12"/>
      <c r="F14" s="569" t="str">
        <f>IF(AND(ISNUMBER(F15),ISNUMBER(F16)),F15+F16,"")</f>
        <v/>
      </c>
      <c r="G14" s="944"/>
      <c r="H14" s="944"/>
      <c r="I14" s="559"/>
    </row>
    <row r="15" spans="1:9" s="885" customFormat="1" ht="15" customHeight="1" x14ac:dyDescent="0.25">
      <c r="A15" s="1490"/>
      <c r="B15" s="1506" t="s">
        <v>1596</v>
      </c>
      <c r="C15" s="495"/>
      <c r="D15" s="495"/>
      <c r="E15" s="12"/>
      <c r="F15" s="891"/>
      <c r="G15" s="944"/>
      <c r="H15" s="944"/>
      <c r="I15" s="559"/>
    </row>
    <row r="16" spans="1:9" s="885" customFormat="1" ht="15" customHeight="1" x14ac:dyDescent="0.25">
      <c r="A16" s="1490"/>
      <c r="B16" s="1506" t="s">
        <v>1597</v>
      </c>
      <c r="C16" s="495"/>
      <c r="D16" s="495"/>
      <c r="E16" s="12"/>
      <c r="F16" s="891"/>
      <c r="G16" s="944"/>
      <c r="H16" s="944"/>
      <c r="I16" s="559"/>
    </row>
    <row r="17" spans="1:9" ht="15" customHeight="1" x14ac:dyDescent="0.25">
      <c r="A17" s="545"/>
      <c r="B17" s="615" t="s">
        <v>159</v>
      </c>
      <c r="C17" s="569" t="str">
        <f>IF(AND(ISNUMBER(C18),ISNUMBER(C19)),C18+C19,"")</f>
        <v/>
      </c>
      <c r="D17" s="495"/>
      <c r="E17" s="12"/>
      <c r="F17" s="12"/>
      <c r="G17" s="944"/>
      <c r="H17" s="944"/>
      <c r="I17" s="559"/>
    </row>
    <row r="18" spans="1:9" ht="15" customHeight="1" x14ac:dyDescent="0.25">
      <c r="A18" s="545"/>
      <c r="B18" s="616" t="s">
        <v>328</v>
      </c>
      <c r="C18" s="406"/>
      <c r="D18" s="495"/>
      <c r="E18" s="12"/>
      <c r="F18" s="12"/>
      <c r="G18" s="944"/>
      <c r="H18" s="944"/>
      <c r="I18" s="559"/>
    </row>
    <row r="19" spans="1:9" ht="15" customHeight="1" x14ac:dyDescent="0.25">
      <c r="A19" s="545"/>
      <c r="B19" s="616" t="s">
        <v>329</v>
      </c>
      <c r="C19" s="406"/>
      <c r="D19" s="21"/>
      <c r="E19" s="25"/>
      <c r="F19" s="12"/>
      <c r="G19" s="1046"/>
      <c r="H19" s="1046"/>
      <c r="I19" s="559"/>
    </row>
    <row r="20" spans="1:9" ht="15" customHeight="1" x14ac:dyDescent="0.25">
      <c r="A20" s="545"/>
      <c r="B20" s="617" t="s">
        <v>794</v>
      </c>
      <c r="C20" s="406"/>
      <c r="D20" s="495"/>
      <c r="E20" s="12"/>
      <c r="F20" s="12"/>
      <c r="G20" s="944"/>
      <c r="H20" s="944"/>
      <c r="I20" s="559"/>
    </row>
    <row r="21" spans="1:9" ht="15" customHeight="1" x14ac:dyDescent="0.25">
      <c r="A21" s="545"/>
      <c r="B21" s="895" t="s">
        <v>936</v>
      </c>
      <c r="C21" s="406"/>
      <c r="D21" s="495"/>
      <c r="E21" s="12"/>
      <c r="F21" s="12"/>
      <c r="G21" s="944"/>
      <c r="H21" s="944"/>
      <c r="I21" s="559"/>
    </row>
    <row r="22" spans="1:9" ht="15" customHeight="1" x14ac:dyDescent="0.25">
      <c r="A22" s="545"/>
      <c r="B22" s="617" t="s">
        <v>294</v>
      </c>
      <c r="C22" s="406"/>
      <c r="D22" s="495"/>
      <c r="E22" s="12"/>
      <c r="F22" s="12"/>
      <c r="G22" s="944"/>
      <c r="H22" s="944"/>
      <c r="I22" s="559"/>
    </row>
    <row r="23" spans="1:9" ht="15" customHeight="1" x14ac:dyDescent="0.25">
      <c r="A23" s="545"/>
      <c r="B23" s="617" t="s">
        <v>295</v>
      </c>
      <c r="C23" s="406"/>
      <c r="D23" s="496"/>
      <c r="E23" s="422"/>
      <c r="F23" s="12"/>
      <c r="G23" s="944"/>
      <c r="H23" s="944"/>
      <c r="I23" s="559"/>
    </row>
    <row r="24" spans="1:9" ht="15" customHeight="1" x14ac:dyDescent="0.25">
      <c r="A24" s="545"/>
      <c r="B24" s="618" t="s">
        <v>1601</v>
      </c>
      <c r="C24" s="620" t="str">
        <f>IF(AND(ISNUMBER(C6),ISNUMBER(D6),ISNUMBER(E6),ISNUMBER(C12),ISNUMBER(C17), ISNUMBER(C20),ISNUMBER(C21),ISNUMBER(C22),ISNUMBER(C23)),SUM(C6:E6,C12,C17,C20,C21,C22,C23),"")</f>
        <v/>
      </c>
      <c r="D24" s="494"/>
      <c r="E24" s="423"/>
      <c r="F24" s="423"/>
      <c r="G24" s="944"/>
      <c r="H24" s="944"/>
      <c r="I24" s="389"/>
    </row>
    <row r="25" spans="1:9" ht="15" customHeight="1" x14ac:dyDescent="0.25">
      <c r="A25" s="607"/>
      <c r="B25" s="571"/>
      <c r="C25" s="571"/>
      <c r="D25" s="571"/>
      <c r="E25" s="571"/>
      <c r="F25" s="571"/>
      <c r="G25" s="571"/>
      <c r="H25" s="571"/>
      <c r="I25" s="420"/>
    </row>
    <row r="26" spans="1:9" ht="60" customHeight="1" x14ac:dyDescent="0.25">
      <c r="A26" s="1080" t="s">
        <v>796</v>
      </c>
      <c r="B26" s="608"/>
      <c r="C26" s="609"/>
      <c r="D26" s="586"/>
      <c r="E26" s="586"/>
      <c r="F26" s="586"/>
      <c r="G26" s="586"/>
      <c r="H26" s="586"/>
      <c r="I26" s="603"/>
    </row>
    <row r="27" spans="1:9" ht="15" customHeight="1" x14ac:dyDescent="0.25">
      <c r="A27" s="606"/>
      <c r="B27" s="1511"/>
      <c r="C27" s="1512"/>
      <c r="D27" s="2378" t="s">
        <v>106</v>
      </c>
      <c r="E27" s="2379"/>
      <c r="H27" s="549"/>
      <c r="I27" s="389"/>
    </row>
    <row r="28" spans="1:9" ht="30" customHeight="1" x14ac:dyDescent="0.25">
      <c r="A28" s="562"/>
      <c r="B28" s="1433"/>
      <c r="C28" s="1513"/>
      <c r="D28" s="1718" t="s">
        <v>732</v>
      </c>
      <c r="E28" s="500" t="s">
        <v>777</v>
      </c>
      <c r="H28" s="390"/>
      <c r="I28" s="559"/>
    </row>
    <row r="29" spans="1:9" s="885" customFormat="1" ht="15" customHeight="1" x14ac:dyDescent="0.25">
      <c r="A29" s="1514"/>
      <c r="B29" s="2386" t="s">
        <v>1602</v>
      </c>
      <c r="C29" s="2387"/>
      <c r="D29" s="968" t="str">
        <f>Parameters!$F$7</f>
        <v>Yes</v>
      </c>
      <c r="E29" s="423"/>
      <c r="F29" s="550"/>
      <c r="G29" s="550"/>
      <c r="H29" s="390"/>
      <c r="I29" s="559"/>
    </row>
    <row r="30" spans="1:9" ht="15" customHeight="1" x14ac:dyDescent="0.25">
      <c r="A30" s="606"/>
      <c r="B30" s="2380" t="s">
        <v>156</v>
      </c>
      <c r="C30" s="2381"/>
      <c r="D30" s="424"/>
      <c r="E30" s="492"/>
      <c r="H30" s="390"/>
      <c r="I30" s="389"/>
    </row>
    <row r="31" spans="1:9" ht="15" customHeight="1" x14ac:dyDescent="0.25">
      <c r="A31" s="606"/>
      <c r="B31" s="2382" t="s">
        <v>779</v>
      </c>
      <c r="C31" s="2382"/>
      <c r="D31" s="491"/>
      <c r="E31" s="627" t="str">
        <f>IF(AND(ISNUMBER(DefCap!F63),ISNUMBER(DefCap!F80),ISNUMBER(DefCap!F103)),DefCap!F63+DefCap!F80+DefCap!F103,"")</f>
        <v/>
      </c>
      <c r="H31" s="390"/>
      <c r="I31" s="389"/>
    </row>
    <row r="32" spans="1:9" ht="15" customHeight="1" x14ac:dyDescent="0.25">
      <c r="A32" s="606"/>
      <c r="B32" s="2382" t="s">
        <v>791</v>
      </c>
      <c r="C32" s="2383"/>
      <c r="D32" s="21"/>
      <c r="E32" s="492"/>
      <c r="H32" s="390"/>
      <c r="I32" s="389"/>
    </row>
    <row r="33" spans="1:9" ht="15" customHeight="1" x14ac:dyDescent="0.25">
      <c r="A33" s="606"/>
      <c r="B33" s="2384" t="s">
        <v>792</v>
      </c>
      <c r="C33" s="2385"/>
      <c r="D33" s="26"/>
      <c r="E33" s="454"/>
      <c r="H33" s="390"/>
      <c r="I33" s="389"/>
    </row>
    <row r="34" spans="1:9" ht="15" customHeight="1" x14ac:dyDescent="0.25">
      <c r="A34" s="545"/>
      <c r="B34" s="621"/>
      <c r="C34" s="548"/>
      <c r="D34" s="549"/>
      <c r="E34" s="549"/>
      <c r="F34" s="549"/>
      <c r="G34" s="549"/>
      <c r="H34" s="549"/>
      <c r="I34" s="389"/>
    </row>
    <row r="35" spans="1:9" ht="60" customHeight="1" x14ac:dyDescent="0.25">
      <c r="A35" s="1081" t="s">
        <v>795</v>
      </c>
      <c r="B35" s="622"/>
      <c r="C35" s="628"/>
      <c r="D35" s="629"/>
      <c r="E35" s="629"/>
      <c r="F35" s="629"/>
      <c r="G35" s="629"/>
      <c r="H35" s="629"/>
      <c r="I35" s="604"/>
    </row>
    <row r="36" spans="1:9" ht="15" customHeight="1" x14ac:dyDescent="0.25">
      <c r="A36" s="545"/>
      <c r="B36" s="2376"/>
      <c r="C36" s="2378" t="s">
        <v>106</v>
      </c>
      <c r="D36" s="2379"/>
      <c r="E36" s="2379"/>
      <c r="F36" s="942"/>
      <c r="G36" s="942"/>
      <c r="H36" s="942"/>
      <c r="I36" s="389"/>
    </row>
    <row r="37" spans="1:9" ht="30" customHeight="1" x14ac:dyDescent="0.25">
      <c r="A37" s="606"/>
      <c r="B37" s="2377"/>
      <c r="C37" s="1719" t="s">
        <v>193</v>
      </c>
      <c r="D37" s="1720" t="s">
        <v>780</v>
      </c>
      <c r="E37" s="500" t="s">
        <v>781</v>
      </c>
      <c r="F37" s="942"/>
      <c r="G37" s="942"/>
      <c r="H37" s="942"/>
      <c r="I37" s="389"/>
    </row>
    <row r="38" spans="1:9" s="885" customFormat="1" ht="15" customHeight="1" x14ac:dyDescent="0.25">
      <c r="A38" s="1428"/>
      <c r="B38" s="967" t="s">
        <v>1602</v>
      </c>
      <c r="C38" s="423"/>
      <c r="D38" s="968" t="str">
        <f>Parameters!$F$7</f>
        <v>Yes</v>
      </c>
      <c r="E38" s="423"/>
      <c r="F38" s="1504"/>
      <c r="G38" s="1504"/>
      <c r="H38" s="1504"/>
      <c r="I38" s="389"/>
    </row>
    <row r="39" spans="1:9" ht="15" customHeight="1" x14ac:dyDescent="0.25">
      <c r="A39" s="545"/>
      <c r="B39" s="1510" t="s">
        <v>1600</v>
      </c>
      <c r="C39" s="1508" t="str">
        <f>IF(ISNUMBER(C24),C24,"")</f>
        <v/>
      </c>
      <c r="D39" s="1509" t="str">
        <f>IF(AND(ISNUMBER(C24),ISNUMBER(D30),ISNUMBER(D32),ISNUMBER(D33)),C24+D30+D32+D33,"")</f>
        <v/>
      </c>
      <c r="E39" s="1509" t="str">
        <f>IF(AND(ISNUMBER(C24),ISNUMBER(D30),ISNUMBER(E31),ISNUMBER(D32),ISNUMBER(D33)),C24+D30+E31+D32+D33,"")</f>
        <v/>
      </c>
      <c r="F39" s="945"/>
      <c r="G39" s="945"/>
      <c r="H39" s="945"/>
      <c r="I39" s="389"/>
    </row>
    <row r="40" spans="1:9" s="885" customFormat="1" ht="15" customHeight="1" x14ac:dyDescent="0.25">
      <c r="A40" s="1490"/>
      <c r="B40" s="1240" t="s">
        <v>1599</v>
      </c>
      <c r="C40" s="497"/>
      <c r="D40" s="894"/>
      <c r="E40" s="948"/>
      <c r="F40" s="945"/>
      <c r="G40" s="945"/>
      <c r="H40" s="945"/>
      <c r="I40" s="389"/>
    </row>
    <row r="41" spans="1:9" ht="30" customHeight="1" x14ac:dyDescent="0.25">
      <c r="A41" s="606"/>
      <c r="B41" s="548"/>
      <c r="C41" s="548"/>
      <c r="D41" s="549"/>
      <c r="E41" s="549"/>
      <c r="F41" s="549"/>
      <c r="G41" s="549"/>
      <c r="H41" s="549"/>
      <c r="I41" s="389"/>
    </row>
    <row r="42" spans="1:9" ht="15" customHeight="1" x14ac:dyDescent="0.25">
      <c r="A42" s="545"/>
      <c r="B42" s="2370"/>
      <c r="C42" s="2378" t="s">
        <v>327</v>
      </c>
      <c r="D42" s="2379"/>
      <c r="E42" s="2379"/>
      <c r="F42" s="942"/>
      <c r="G42" s="942"/>
      <c r="H42" s="942"/>
      <c r="I42" s="389"/>
    </row>
    <row r="43" spans="1:9" ht="15" customHeight="1" x14ac:dyDescent="0.25">
      <c r="A43" s="545"/>
      <c r="B43" s="2371"/>
      <c r="C43" s="2372" t="s">
        <v>193</v>
      </c>
      <c r="D43" s="2374" t="s">
        <v>780</v>
      </c>
      <c r="E43" s="2374" t="s">
        <v>781</v>
      </c>
      <c r="F43" s="942"/>
      <c r="G43" s="942"/>
      <c r="H43" s="942"/>
      <c r="I43" s="389"/>
    </row>
    <row r="44" spans="1:9" ht="15" customHeight="1" x14ac:dyDescent="0.25">
      <c r="A44" s="545"/>
      <c r="B44" s="623" t="s">
        <v>288</v>
      </c>
      <c r="C44" s="2373"/>
      <c r="D44" s="2375"/>
      <c r="E44" s="2375"/>
      <c r="F44" s="942"/>
      <c r="G44" s="942"/>
      <c r="H44" s="942"/>
      <c r="I44" s="389"/>
    </row>
    <row r="45" spans="1:9" ht="15" customHeight="1" x14ac:dyDescent="0.25">
      <c r="A45" s="545"/>
      <c r="B45" s="624" t="s">
        <v>33</v>
      </c>
      <c r="C45" s="426" t="str">
        <f>IF(AND(ISNUMBER('General Info'!C89),ISNUMBER(C39)),'General Info'!C89/C39,"")</f>
        <v/>
      </c>
      <c r="D45" s="427" t="str">
        <f>IF(AND(ISNUMBER('General Info'!D89),ISNUMBER(D39)),'General Info'!D89/D39,"")</f>
        <v/>
      </c>
      <c r="E45" s="427" t="str">
        <f>IF(AND(ISNUMBER('General Info'!E89),ISNUMBER(E39)),'General Info'!E89/E39,"")</f>
        <v/>
      </c>
      <c r="F45" s="946"/>
      <c r="G45" s="946"/>
      <c r="H45" s="946"/>
      <c r="I45" s="389"/>
    </row>
    <row r="46" spans="1:9" ht="15" customHeight="1" x14ac:dyDescent="0.25">
      <c r="A46" s="545"/>
      <c r="B46" s="625" t="s">
        <v>34</v>
      </c>
      <c r="C46" s="428" t="str">
        <f>IF(AND(ISNUMBER('General Info'!C96),ISNUMBER(C39)),'General Info'!C96/C39,"")</f>
        <v/>
      </c>
      <c r="D46" s="429" t="str">
        <f>IF(AND(ISNUMBER('General Info'!D96),ISNUMBER(D39)),'General Info'!D96/D39,"")</f>
        <v/>
      </c>
      <c r="E46" s="429" t="str">
        <f>IF(AND(ISNUMBER('General Info'!E96),ISNUMBER(E39)),'General Info'!E96/E39,"")</f>
        <v/>
      </c>
      <c r="F46" s="946"/>
      <c r="G46" s="946"/>
      <c r="H46" s="946"/>
      <c r="I46" s="389"/>
    </row>
    <row r="47" spans="1:9" ht="15" customHeight="1" x14ac:dyDescent="0.25">
      <c r="A47" s="545"/>
      <c r="B47" s="626" t="s">
        <v>79</v>
      </c>
      <c r="C47" s="430" t="str">
        <f>IF(AND(ISNUMBER('General Info'!C88),ISNUMBER(C39)),'General Info'!C88/C39,"")</f>
        <v/>
      </c>
      <c r="D47" s="431" t="str">
        <f>IF(AND(ISNUMBER('General Info'!D88),ISNUMBER(D39)),'General Info'!D88/D39,"")</f>
        <v/>
      </c>
      <c r="E47" s="431" t="str">
        <f>IF(AND(ISNUMBER('General Info'!E88),ISNUMBER(E39)),'General Info'!E88/E39,"")</f>
        <v/>
      </c>
      <c r="F47" s="946"/>
      <c r="G47" s="946"/>
      <c r="H47" s="946"/>
      <c r="I47" s="389"/>
    </row>
    <row r="48" spans="1:9" s="885" customFormat="1" ht="15" customHeight="1" x14ac:dyDescent="0.25">
      <c r="A48" s="875"/>
      <c r="B48" s="943"/>
      <c r="C48" s="579"/>
      <c r="D48" s="571"/>
      <c r="E48" s="571"/>
      <c r="F48" s="571"/>
      <c r="G48" s="571"/>
      <c r="H48" s="571"/>
      <c r="I48" s="420"/>
    </row>
  </sheetData>
  <mergeCells count="19">
    <mergeCell ref="B2:E2"/>
    <mergeCell ref="C10:C11"/>
    <mergeCell ref="B4:B5"/>
    <mergeCell ref="C4:E4"/>
    <mergeCell ref="D10:F10"/>
    <mergeCell ref="F4:H4"/>
    <mergeCell ref="B42:B43"/>
    <mergeCell ref="C43:C44"/>
    <mergeCell ref="D43:D44"/>
    <mergeCell ref="B36:B37"/>
    <mergeCell ref="D27:E27"/>
    <mergeCell ref="C36:E36"/>
    <mergeCell ref="E43:E44"/>
    <mergeCell ref="C42:E42"/>
    <mergeCell ref="B30:C30"/>
    <mergeCell ref="B31:C31"/>
    <mergeCell ref="B32:C32"/>
    <mergeCell ref="B33:C33"/>
    <mergeCell ref="B29:C29"/>
  </mergeCells>
  <conditionalFormatting sqref="C6:E7 D8:E8 C13:C14 C18:C23 D19:E19 F15:F16 D40">
    <cfRule type="cellIs" dxfId="481" priority="4"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34" max="9" man="1"/>
  </rowBreaks>
  <ignoredErrors>
    <ignoredError sqref="C9:E9 C34:E35 C41:E41 C37 C36 C44:D44 C43 C47 C46 C42"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EC72"/>
  </sheetPr>
  <dimension ref="A1:K123"/>
  <sheetViews>
    <sheetView zoomScale="75" zoomScaleNormal="75" workbookViewId="0">
      <pane ySplit="4" topLeftCell="A5" activePane="bottomLeft" state="frozen"/>
      <selection pane="bottomLeft"/>
    </sheetView>
  </sheetViews>
  <sheetFormatPr defaultColWidth="0" defaultRowHeight="0" customHeight="1" zeroHeight="1" x14ac:dyDescent="0.25"/>
  <cols>
    <col min="1" max="1" width="1.7109375" style="592" customWidth="1"/>
    <col min="2" max="2" width="10.7109375" style="908" customWidth="1"/>
    <col min="3" max="3" width="150.7109375" style="908" customWidth="1"/>
    <col min="4" max="6" width="16.7109375" style="908" customWidth="1"/>
    <col min="7" max="7" width="1.7109375" style="1030" customWidth="1"/>
    <col min="8" max="16384" width="16.7109375" style="537" hidden="1"/>
  </cols>
  <sheetData>
    <row r="1" spans="1:7" s="541" customFormat="1" ht="30" customHeight="1" x14ac:dyDescent="0.55000000000000004">
      <c r="A1" s="630" t="s">
        <v>726</v>
      </c>
      <c r="B1" s="631"/>
      <c r="C1" s="631"/>
      <c r="D1" s="971" t="str">
        <f>CONCATENATE("Reporting unit: ", 'General Info'!$C$57, " ", 'General Info'!$C$56)</f>
        <v xml:space="preserve">Reporting unit: 1 </v>
      </c>
      <c r="E1" s="632"/>
      <c r="F1" s="632"/>
      <c r="G1" s="563"/>
    </row>
    <row r="2" spans="1:7" s="549" customFormat="1" ht="15" customHeight="1" x14ac:dyDescent="0.25">
      <c r="A2" s="963"/>
      <c r="B2" s="964"/>
      <c r="C2" s="964"/>
      <c r="D2" s="965"/>
      <c r="E2" s="965"/>
      <c r="F2" s="966"/>
      <c r="G2" s="389"/>
    </row>
    <row r="3" spans="1:7" s="549" customFormat="1" ht="15" customHeight="1" x14ac:dyDescent="0.25">
      <c r="A3" s="385"/>
      <c r="B3" s="970"/>
      <c r="C3" s="967" t="s">
        <v>962</v>
      </c>
      <c r="D3" s="968" t="str">
        <f>Parameters!$F$7</f>
        <v>Yes</v>
      </c>
      <c r="E3" s="968" t="str">
        <f>Parameters!$F$8</f>
        <v>Yes</v>
      </c>
      <c r="F3" s="969" t="str">
        <f>Parameters!$F$8</f>
        <v>Yes</v>
      </c>
      <c r="G3" s="389"/>
    </row>
    <row r="4" spans="1:7" s="549" customFormat="1" ht="15" customHeight="1" x14ac:dyDescent="0.25">
      <c r="A4" s="963"/>
      <c r="B4" s="964"/>
      <c r="C4" s="964"/>
      <c r="D4" s="965"/>
      <c r="E4" s="965"/>
      <c r="F4" s="966"/>
      <c r="G4" s="389"/>
    </row>
    <row r="5" spans="1:7" s="380" customFormat="1" ht="60" customHeight="1" x14ac:dyDescent="0.25">
      <c r="A5" s="1077" t="s">
        <v>727</v>
      </c>
      <c r="B5" s="378"/>
      <c r="C5" s="378"/>
      <c r="D5" s="378"/>
      <c r="E5" s="378"/>
      <c r="F5" s="455"/>
      <c r="G5" s="379"/>
    </row>
    <row r="6" spans="1:7" ht="30" customHeight="1" x14ac:dyDescent="0.25">
      <c r="B6" s="633" t="s">
        <v>123</v>
      </c>
      <c r="C6" s="634" t="s">
        <v>122</v>
      </c>
      <c r="D6" s="572" t="s">
        <v>732</v>
      </c>
      <c r="E6" s="572" t="s">
        <v>777</v>
      </c>
      <c r="F6" s="456"/>
      <c r="G6" s="542"/>
    </row>
    <row r="7" spans="1:7" s="549" customFormat="1" ht="15" customHeight="1" x14ac:dyDescent="0.25">
      <c r="A7" s="385"/>
      <c r="B7" s="961"/>
      <c r="C7" s="962" t="s">
        <v>158</v>
      </c>
      <c r="D7" s="37"/>
      <c r="E7" s="37"/>
      <c r="F7" s="456"/>
      <c r="G7" s="389"/>
    </row>
    <row r="8" spans="1:7" s="549" customFormat="1" ht="30" customHeight="1" x14ac:dyDescent="0.25">
      <c r="A8" s="385"/>
      <c r="B8" s="989">
        <v>73</v>
      </c>
      <c r="C8" s="1063" t="s">
        <v>1224</v>
      </c>
      <c r="D8" s="95"/>
      <c r="E8" s="37"/>
      <c r="F8" s="456"/>
      <c r="G8" s="389"/>
    </row>
    <row r="9" spans="1:7" s="549" customFormat="1" ht="30" customHeight="1" x14ac:dyDescent="0.25">
      <c r="A9" s="385"/>
      <c r="B9" s="989">
        <v>73</v>
      </c>
      <c r="C9" s="1063" t="s">
        <v>1225</v>
      </c>
      <c r="D9" s="95"/>
      <c r="E9" s="37"/>
      <c r="F9" s="456"/>
      <c r="G9" s="389"/>
    </row>
    <row r="10" spans="1:7" s="549" customFormat="1" ht="30" customHeight="1" x14ac:dyDescent="0.25">
      <c r="A10" s="385"/>
      <c r="B10" s="989" t="s">
        <v>728</v>
      </c>
      <c r="C10" s="998" t="s">
        <v>782</v>
      </c>
      <c r="D10" s="864"/>
      <c r="E10" s="37"/>
      <c r="F10" s="456"/>
      <c r="G10" s="389"/>
    </row>
    <row r="11" spans="1:7" s="549" customFormat="1" ht="30" customHeight="1" x14ac:dyDescent="0.25">
      <c r="A11" s="385"/>
      <c r="B11" s="989" t="s">
        <v>728</v>
      </c>
      <c r="C11" s="998" t="s">
        <v>783</v>
      </c>
      <c r="D11" s="864"/>
      <c r="E11" s="37"/>
      <c r="F11" s="456"/>
      <c r="G11" s="389"/>
    </row>
    <row r="12" spans="1:7" s="549" customFormat="1" ht="15" customHeight="1" x14ac:dyDescent="0.25">
      <c r="A12" s="385"/>
      <c r="B12" s="381"/>
      <c r="C12" s="998" t="s">
        <v>206</v>
      </c>
      <c r="D12" s="95"/>
      <c r="E12" s="95"/>
      <c r="G12" s="389"/>
    </row>
    <row r="13" spans="1:7" s="549" customFormat="1" ht="15" customHeight="1" x14ac:dyDescent="0.25">
      <c r="A13" s="385"/>
      <c r="B13" s="989">
        <v>61</v>
      </c>
      <c r="C13" s="998" t="s">
        <v>207</v>
      </c>
      <c r="D13" s="95"/>
      <c r="E13" s="37"/>
      <c r="G13" s="389"/>
    </row>
    <row r="14" spans="1:7" s="549" customFormat="1" ht="15" customHeight="1" x14ac:dyDescent="0.25">
      <c r="A14" s="385"/>
      <c r="B14" s="381"/>
      <c r="C14" s="998" t="s">
        <v>208</v>
      </c>
      <c r="D14" s="95"/>
      <c r="E14" s="95"/>
      <c r="G14" s="389"/>
    </row>
    <row r="15" spans="1:7" s="549" customFormat="1" ht="15" customHeight="1" x14ac:dyDescent="0.25">
      <c r="A15" s="385"/>
      <c r="B15" s="381"/>
      <c r="C15" s="635" t="s">
        <v>62</v>
      </c>
      <c r="D15" s="58"/>
      <c r="E15" s="37"/>
      <c r="G15" s="389"/>
    </row>
    <row r="16" spans="1:7" s="549" customFormat="1" ht="15" customHeight="1" x14ac:dyDescent="0.25">
      <c r="A16" s="385"/>
      <c r="B16" s="989">
        <v>60</v>
      </c>
      <c r="C16" s="998" t="s">
        <v>155</v>
      </c>
      <c r="D16" s="1105"/>
      <c r="E16" s="37"/>
      <c r="G16" s="389"/>
    </row>
    <row r="17" spans="1:7" s="549" customFormat="1" ht="15" customHeight="1" x14ac:dyDescent="0.25">
      <c r="A17" s="385"/>
      <c r="B17" s="989">
        <v>60</v>
      </c>
      <c r="C17" s="998" t="s">
        <v>209</v>
      </c>
      <c r="D17" s="95"/>
      <c r="E17" s="37"/>
      <c r="G17" s="389"/>
    </row>
    <row r="18" spans="1:7" s="549" customFormat="1" ht="15" customHeight="1" x14ac:dyDescent="0.25">
      <c r="A18" s="385"/>
      <c r="B18" s="381"/>
      <c r="C18" s="998" t="s">
        <v>210</v>
      </c>
      <c r="D18" s="95"/>
      <c r="E18" s="37"/>
      <c r="G18" s="389"/>
    </row>
    <row r="19" spans="1:7" s="549" customFormat="1" ht="15" customHeight="1" x14ac:dyDescent="0.25">
      <c r="A19" s="385"/>
      <c r="B19" s="381"/>
      <c r="C19" s="635" t="s">
        <v>60</v>
      </c>
      <c r="D19" s="58"/>
      <c r="E19" s="37"/>
      <c r="G19" s="389"/>
    </row>
    <row r="20" spans="1:7" s="549" customFormat="1" ht="15" customHeight="1" x14ac:dyDescent="0.25">
      <c r="A20" s="385"/>
      <c r="B20" s="381"/>
      <c r="C20" s="998" t="s">
        <v>155</v>
      </c>
      <c r="D20" s="95"/>
      <c r="E20" s="37"/>
      <c r="G20" s="389"/>
    </row>
    <row r="21" spans="1:7" s="549" customFormat="1" ht="15" customHeight="1" x14ac:dyDescent="0.25">
      <c r="A21" s="385"/>
      <c r="B21" s="381"/>
      <c r="C21" s="998" t="s">
        <v>209</v>
      </c>
      <c r="D21" s="95"/>
      <c r="E21" s="37"/>
      <c r="G21" s="389"/>
    </row>
    <row r="22" spans="1:7" s="549" customFormat="1" ht="15" customHeight="1" x14ac:dyDescent="0.25">
      <c r="A22" s="385"/>
      <c r="B22" s="381"/>
      <c r="C22" s="998" t="s">
        <v>211</v>
      </c>
      <c r="D22" s="95"/>
      <c r="E22" s="51"/>
      <c r="G22" s="389"/>
    </row>
    <row r="23" spans="1:7" s="549" customFormat="1" ht="15" customHeight="1" x14ac:dyDescent="0.25">
      <c r="A23" s="385"/>
      <c r="B23" s="383"/>
      <c r="C23" s="384" t="s">
        <v>729</v>
      </c>
      <c r="D23" s="445" t="str">
        <f>IF(AND(ISNUMBER(D14),ISNUMBER(D18),ISNUMBER(D22)),D14+D18+D22,"")</f>
        <v/>
      </c>
      <c r="E23" s="66"/>
      <c r="F23" s="456"/>
      <c r="G23" s="389"/>
    </row>
    <row r="24" spans="1:7" s="549" customFormat="1" ht="15" customHeight="1" x14ac:dyDescent="0.25">
      <c r="A24" s="385"/>
      <c r="B24" s="386"/>
      <c r="C24" s="387"/>
      <c r="D24" s="388"/>
      <c r="E24" s="388"/>
      <c r="F24" s="388"/>
      <c r="G24" s="389"/>
    </row>
    <row r="25" spans="1:7" s="380" customFormat="1" ht="60" customHeight="1" x14ac:dyDescent="0.25">
      <c r="A25" s="1077" t="s">
        <v>730</v>
      </c>
      <c r="B25" s="378"/>
      <c r="C25" s="378"/>
      <c r="D25" s="378"/>
      <c r="E25" s="378"/>
      <c r="F25" s="378"/>
      <c r="G25" s="379"/>
    </row>
    <row r="26" spans="1:7" s="380" customFormat="1" ht="30" customHeight="1" x14ac:dyDescent="0.25">
      <c r="A26" s="1078" t="s">
        <v>731</v>
      </c>
      <c r="B26" s="392"/>
      <c r="C26" s="392"/>
      <c r="D26" s="392"/>
      <c r="E26" s="392"/>
      <c r="F26" s="392"/>
      <c r="G26" s="393"/>
    </row>
    <row r="27" spans="1:7" ht="30" customHeight="1" x14ac:dyDescent="0.25">
      <c r="B27" s="593" t="s">
        <v>123</v>
      </c>
      <c r="C27" s="594" t="s">
        <v>122</v>
      </c>
      <c r="D27" s="595" t="s">
        <v>732</v>
      </c>
      <c r="E27" s="596" t="s">
        <v>777</v>
      </c>
      <c r="F27" s="392"/>
      <c r="G27" s="542"/>
    </row>
    <row r="28" spans="1:7" s="549" customFormat="1" ht="60" customHeight="1" x14ac:dyDescent="0.25">
      <c r="A28" s="385"/>
      <c r="B28" s="597" t="s">
        <v>323</v>
      </c>
      <c r="C28" s="636" t="s">
        <v>733</v>
      </c>
      <c r="D28" s="398"/>
      <c r="E28" s="399"/>
      <c r="F28" s="392"/>
      <c r="G28" s="389"/>
    </row>
    <row r="29" spans="1:7" s="549" customFormat="1" ht="15" customHeight="1" x14ac:dyDescent="0.25">
      <c r="A29" s="385"/>
      <c r="B29" s="600" t="s">
        <v>323</v>
      </c>
      <c r="C29" s="588" t="s">
        <v>734</v>
      </c>
      <c r="D29" s="52"/>
      <c r="E29" s="95"/>
      <c r="F29" s="392"/>
      <c r="G29" s="389"/>
    </row>
    <row r="30" spans="1:7" s="549" customFormat="1" ht="15" customHeight="1" x14ac:dyDescent="0.25">
      <c r="A30" s="385"/>
      <c r="B30" s="381"/>
      <c r="C30" s="588" t="s">
        <v>735</v>
      </c>
      <c r="D30" s="62"/>
      <c r="E30" s="382"/>
      <c r="F30" s="392"/>
      <c r="G30" s="389"/>
    </row>
    <row r="31" spans="1:7" s="549" customFormat="1" ht="15" customHeight="1" x14ac:dyDescent="0.25">
      <c r="A31" s="385"/>
      <c r="B31" s="381"/>
      <c r="C31" s="601" t="s">
        <v>204</v>
      </c>
      <c r="D31" s="602" t="str">
        <f>IF(AND(ISNUMBER(D28),ISNUMBER(D29),ISNUMBER(D30)),SUM(D28:D30),"")</f>
        <v/>
      </c>
      <c r="E31" s="569" t="str">
        <f>IF(AND(ISNUMBER(E28),ISNUMBER(E29),ISNUMBER(E30)),SUM(E28:E30),"")</f>
        <v/>
      </c>
      <c r="F31" s="392"/>
      <c r="G31" s="389"/>
    </row>
    <row r="32" spans="1:7" s="549" customFormat="1" ht="15" customHeight="1" x14ac:dyDescent="0.25">
      <c r="A32" s="385"/>
      <c r="B32" s="598" t="s">
        <v>324</v>
      </c>
      <c r="C32" s="591" t="s">
        <v>736</v>
      </c>
      <c r="D32" s="447"/>
      <c r="E32" s="448"/>
      <c r="F32" s="392"/>
      <c r="G32" s="389"/>
    </row>
    <row r="33" spans="1:7" s="549" customFormat="1" ht="15" customHeight="1" x14ac:dyDescent="0.25">
      <c r="A33" s="385"/>
      <c r="B33" s="383"/>
      <c r="C33" s="402" t="s">
        <v>124</v>
      </c>
      <c r="D33" s="444" t="str">
        <f>IF(AND(ISNUMBER(D31),ISNUMBER(D32)),SUM(D31:D32),"")</f>
        <v/>
      </c>
      <c r="E33" s="445" t="str">
        <f>IF(AND(ISNUMBER(E31),ISNUMBER(E32)),SUM(E31:E32),"")</f>
        <v/>
      </c>
      <c r="F33" s="392"/>
      <c r="G33" s="389"/>
    </row>
    <row r="34" spans="1:7" s="380" customFormat="1" ht="45" customHeight="1" x14ac:dyDescent="0.25">
      <c r="A34" s="1082" t="s">
        <v>737</v>
      </c>
      <c r="B34" s="392"/>
      <c r="C34" s="392"/>
      <c r="D34" s="392"/>
      <c r="E34" s="392"/>
      <c r="F34" s="392"/>
      <c r="G34" s="393"/>
    </row>
    <row r="35" spans="1:7" ht="30" customHeight="1" x14ac:dyDescent="0.25">
      <c r="B35" s="593" t="s">
        <v>123</v>
      </c>
      <c r="C35" s="594" t="s">
        <v>122</v>
      </c>
      <c r="D35" s="595" t="s">
        <v>732</v>
      </c>
      <c r="E35" s="596" t="s">
        <v>777</v>
      </c>
      <c r="F35" s="572" t="s">
        <v>778</v>
      </c>
      <c r="G35" s="542"/>
    </row>
    <row r="36" spans="1:7" s="549" customFormat="1" ht="15" customHeight="1" x14ac:dyDescent="0.25">
      <c r="A36" s="385"/>
      <c r="B36" s="990" t="s">
        <v>326</v>
      </c>
      <c r="C36" s="637" t="s">
        <v>738</v>
      </c>
      <c r="D36" s="398"/>
      <c r="E36" s="399"/>
      <c r="F36" s="399"/>
      <c r="G36" s="389"/>
    </row>
    <row r="37" spans="1:7" s="549" customFormat="1" ht="15" customHeight="1" x14ac:dyDescent="0.25">
      <c r="A37" s="385"/>
      <c r="B37" s="989" t="s">
        <v>326</v>
      </c>
      <c r="C37" s="587" t="s">
        <v>739</v>
      </c>
      <c r="D37" s="52"/>
      <c r="E37" s="95"/>
      <c r="F37" s="95"/>
      <c r="G37" s="389"/>
    </row>
    <row r="38" spans="1:7" s="549" customFormat="1" ht="15" customHeight="1" x14ac:dyDescent="0.25">
      <c r="A38" s="385"/>
      <c r="B38" s="989">
        <v>69</v>
      </c>
      <c r="C38" s="599" t="s">
        <v>740</v>
      </c>
      <c r="D38" s="52"/>
      <c r="E38" s="95"/>
      <c r="F38" s="95"/>
      <c r="G38" s="389"/>
    </row>
    <row r="39" spans="1:7" s="549" customFormat="1" ht="15" customHeight="1" x14ac:dyDescent="0.25">
      <c r="A39" s="385"/>
      <c r="B39" s="989">
        <v>78</v>
      </c>
      <c r="C39" s="599" t="s">
        <v>741</v>
      </c>
      <c r="D39" s="52"/>
      <c r="E39" s="95"/>
      <c r="F39" s="95"/>
      <c r="G39" s="389"/>
    </row>
    <row r="40" spans="1:7" s="549" customFormat="1" ht="15" customHeight="1" x14ac:dyDescent="0.25">
      <c r="A40" s="385"/>
      <c r="B40" s="989">
        <v>79</v>
      </c>
      <c r="C40" s="599" t="s">
        <v>742</v>
      </c>
      <c r="D40" s="62"/>
      <c r="E40" s="382"/>
      <c r="F40" s="95"/>
      <c r="G40" s="389"/>
    </row>
    <row r="41" spans="1:7" s="549" customFormat="1" ht="15" customHeight="1" x14ac:dyDescent="0.25">
      <c r="A41" s="385"/>
      <c r="B41" s="638">
        <v>73</v>
      </c>
      <c r="C41" s="588" t="s">
        <v>743</v>
      </c>
      <c r="D41" s="590" t="str">
        <f>IF(ISNUMBER(D12),D12,"")</f>
        <v/>
      </c>
      <c r="E41" s="590" t="str">
        <f>IF(ISNUMBER(E12),E12,"")</f>
        <v/>
      </c>
      <c r="F41" s="95"/>
      <c r="G41" s="389"/>
    </row>
    <row r="42" spans="1:7" s="549" customFormat="1" ht="15" customHeight="1" x14ac:dyDescent="0.25">
      <c r="A42" s="385"/>
      <c r="B42" s="638" t="s">
        <v>744</v>
      </c>
      <c r="C42" s="552" t="s">
        <v>745</v>
      </c>
      <c r="D42" s="62"/>
      <c r="E42" s="382"/>
      <c r="F42" s="95"/>
      <c r="G42" s="389"/>
    </row>
    <row r="43" spans="1:7" s="549" customFormat="1" ht="30" customHeight="1" x14ac:dyDescent="0.25">
      <c r="A43" s="385"/>
      <c r="B43" s="989">
        <v>75</v>
      </c>
      <c r="C43" s="639" t="s">
        <v>746</v>
      </c>
      <c r="D43" s="62"/>
      <c r="E43" s="382"/>
      <c r="F43" s="95"/>
      <c r="G43" s="389"/>
    </row>
    <row r="44" spans="1:7" s="549" customFormat="1" ht="15" customHeight="1" x14ac:dyDescent="0.25">
      <c r="A44" s="385"/>
      <c r="B44" s="638" t="s">
        <v>747</v>
      </c>
      <c r="C44" s="640" t="s">
        <v>748</v>
      </c>
      <c r="D44" s="62"/>
      <c r="E44" s="382"/>
      <c r="F44" s="95"/>
      <c r="G44" s="389"/>
    </row>
    <row r="45" spans="1:7" s="549" customFormat="1" ht="15" customHeight="1" x14ac:dyDescent="0.25">
      <c r="A45" s="385"/>
      <c r="B45" s="989">
        <v>74</v>
      </c>
      <c r="C45" s="896" t="s">
        <v>749</v>
      </c>
      <c r="D45" s="62"/>
      <c r="E45" s="382"/>
      <c r="F45" s="95"/>
      <c r="G45" s="389"/>
    </row>
    <row r="46" spans="1:7" s="549" customFormat="1" ht="15" customHeight="1" x14ac:dyDescent="0.25">
      <c r="A46" s="385"/>
      <c r="B46" s="898" t="s">
        <v>948</v>
      </c>
      <c r="C46" s="587" t="s">
        <v>750</v>
      </c>
      <c r="D46" s="62"/>
      <c r="E46" s="62"/>
      <c r="F46" s="95"/>
      <c r="G46" s="389"/>
    </row>
    <row r="47" spans="1:7" s="549" customFormat="1" ht="15" customHeight="1" x14ac:dyDescent="0.25">
      <c r="A47" s="385"/>
      <c r="B47" s="989" t="s">
        <v>728</v>
      </c>
      <c r="C47" s="587" t="s">
        <v>784</v>
      </c>
      <c r="D47" s="40"/>
      <c r="E47" s="58"/>
      <c r="F47" s="569" t="str">
        <f>IF(ISNUMBER(D47),12.5*D47,"")</f>
        <v/>
      </c>
      <c r="G47" s="389"/>
    </row>
    <row r="48" spans="1:7" s="549" customFormat="1" ht="15" customHeight="1" x14ac:dyDescent="0.25">
      <c r="A48" s="385"/>
      <c r="B48" s="989" t="s">
        <v>728</v>
      </c>
      <c r="C48" s="587" t="s">
        <v>785</v>
      </c>
      <c r="D48" s="40"/>
      <c r="E48" s="58"/>
      <c r="F48" s="569" t="str">
        <f>IF(ISNUMBER(D48),12.5*D48,"")</f>
        <v/>
      </c>
      <c r="G48" s="389"/>
    </row>
    <row r="49" spans="1:7" s="549" customFormat="1" ht="15" customHeight="1" x14ac:dyDescent="0.25">
      <c r="A49" s="385"/>
      <c r="B49" s="989" t="s">
        <v>728</v>
      </c>
      <c r="C49" s="587" t="s">
        <v>786</v>
      </c>
      <c r="D49" s="40"/>
      <c r="E49" s="58"/>
      <c r="F49" s="569" t="str">
        <f>IF(ISNUMBER(D49),12.5*D49,"")</f>
        <v/>
      </c>
      <c r="G49" s="389"/>
    </row>
    <row r="50" spans="1:7" s="549" customFormat="1" ht="15" customHeight="1" x14ac:dyDescent="0.25">
      <c r="A50" s="385"/>
      <c r="B50" s="989" t="s">
        <v>728</v>
      </c>
      <c r="C50" s="587" t="s">
        <v>787</v>
      </c>
      <c r="D50" s="40"/>
      <c r="E50" s="58"/>
      <c r="F50" s="569" t="str">
        <f>IF(ISNUMBER(D50),12.5*D50,"")</f>
        <v/>
      </c>
      <c r="G50" s="389"/>
    </row>
    <row r="51" spans="1:7" s="549" customFormat="1" ht="15" customHeight="1" x14ac:dyDescent="0.25">
      <c r="A51" s="385"/>
      <c r="B51" s="381"/>
      <c r="C51" s="896" t="s">
        <v>939</v>
      </c>
      <c r="D51" s="408"/>
      <c r="E51" s="60"/>
      <c r="F51" s="864"/>
      <c r="G51" s="389"/>
    </row>
    <row r="52" spans="1:7" s="549" customFormat="1" ht="15" customHeight="1" x14ac:dyDescent="0.25">
      <c r="A52" s="385"/>
      <c r="B52" s="381"/>
      <c r="C52" s="1000" t="s">
        <v>85</v>
      </c>
      <c r="D52" s="452" t="str">
        <f>IF(AND(ISNUMBER(D33),ISNUMBER(D36),ISNUMBER(D37),ISNUMBER(D38),ISNUMBER(D39),ISNUMBER(D40),ISNUMBER(D41),ISNUMBER(D42),ISNUMBER(D43),ISNUMBER(D44),ISNUMBER(D45),ISNUMBER(D46)),D33-SUM(D36:D51),"")</f>
        <v/>
      </c>
      <c r="E52" s="453" t="str">
        <f>IF(AND(ISNUMBER(E33),ISNUMBER(E36),ISNUMBER(E37),ISNUMBER(E38),ISNUMBER(E39),ISNUMBER(E40),ISNUMBER(E41),ISNUMBER(E42),ISNUMBER(E43),ISNUMBER(E44),ISNUMBER(E45),ISNUMBER(E46)),E33-SUM(E36:E46),"")</f>
        <v/>
      </c>
      <c r="F52" s="453" t="str">
        <f>IF(AND(ISNUMBER(F36),ISNUMBER(F37),ISNUMBER(F38),ISNUMBER(F39),ISNUMBER(F40),ISNUMBER(F41),ISNUMBER(F42),ISNUMBER(F43),ISNUMBER(F44),ISNUMBER(F45),ISNUMBER(F46)),SUM(F36:F51),"")</f>
        <v/>
      </c>
      <c r="G52" s="389"/>
    </row>
    <row r="53" spans="1:7" s="549" customFormat="1" ht="28.5" x14ac:dyDescent="0.25">
      <c r="A53" s="385"/>
      <c r="B53" s="989" t="s">
        <v>752</v>
      </c>
      <c r="C53" s="588" t="s">
        <v>753</v>
      </c>
      <c r="D53" s="447"/>
      <c r="E53" s="448"/>
      <c r="F53" s="459"/>
      <c r="G53" s="389"/>
    </row>
    <row r="54" spans="1:7" s="549" customFormat="1" ht="15" customHeight="1" x14ac:dyDescent="0.25">
      <c r="A54" s="385"/>
      <c r="B54" s="381"/>
      <c r="C54" s="1000" t="s">
        <v>85</v>
      </c>
      <c r="D54" s="452" t="str">
        <f>IF(AND(ISNUMBER(D52),ISNUMBER(D53)),D52-D53,"")</f>
        <v/>
      </c>
      <c r="E54" s="453" t="str">
        <f>IF(AND(ISNUMBER(E52),ISNUMBER(E53)),E52-E53,"")</f>
        <v/>
      </c>
      <c r="F54" s="453" t="str">
        <f>IF(AND(ISNUMBER(F52),ISNUMBER(F53)),F52+F53,"")</f>
        <v/>
      </c>
      <c r="G54" s="389"/>
    </row>
    <row r="55" spans="1:7" s="549" customFormat="1" ht="42.75" x14ac:dyDescent="0.25">
      <c r="A55" s="385"/>
      <c r="B55" s="989" t="s">
        <v>754</v>
      </c>
      <c r="C55" s="588" t="s">
        <v>755</v>
      </c>
      <c r="D55" s="62"/>
      <c r="E55" s="382"/>
      <c r="F55" s="459"/>
      <c r="G55" s="389"/>
    </row>
    <row r="56" spans="1:7" s="549" customFormat="1" ht="15" customHeight="1" x14ac:dyDescent="0.25">
      <c r="A56" s="385"/>
      <c r="B56" s="989">
        <v>87</v>
      </c>
      <c r="C56" s="552" t="s">
        <v>756</v>
      </c>
      <c r="D56" s="62"/>
      <c r="E56" s="382"/>
      <c r="F56" s="459"/>
      <c r="G56" s="389"/>
    </row>
    <row r="57" spans="1:7" s="549" customFormat="1" ht="15" customHeight="1" x14ac:dyDescent="0.25">
      <c r="A57" s="385"/>
      <c r="B57" s="381"/>
      <c r="C57" s="552" t="s">
        <v>757</v>
      </c>
      <c r="D57" s="62"/>
      <c r="E57" s="382"/>
      <c r="F57" s="459"/>
      <c r="G57" s="389"/>
    </row>
    <row r="58" spans="1:7" s="549" customFormat="1" ht="15" customHeight="1" x14ac:dyDescent="0.25">
      <c r="A58" s="385"/>
      <c r="B58" s="381"/>
      <c r="C58" s="1000" t="s">
        <v>86</v>
      </c>
      <c r="D58" s="452" t="str">
        <f>IF(AND(ISNUMBER(D54),ISNUMBER(D55),ISNUMBER(D56),ISNUMBER(D57)),D54-SUM(D55:D57),"")</f>
        <v/>
      </c>
      <c r="E58" s="453" t="str">
        <f>IF(AND(ISNUMBER(E54),ISNUMBER(E55),ISNUMBER(E56),ISNUMBER(E57)), E54-SUM(E55:E57),"")</f>
        <v/>
      </c>
      <c r="F58" s="453" t="str">
        <f>IF(AND(ISNUMBER(F54),ISNUMBER(F55),ISNUMBER(F56),ISNUMBER(F57)), F54+SUM(F55:F57),"")</f>
        <v/>
      </c>
      <c r="G58" s="389"/>
    </row>
    <row r="59" spans="1:7" s="549" customFormat="1" ht="15" customHeight="1" x14ac:dyDescent="0.25">
      <c r="A59" s="385"/>
      <c r="B59" s="381"/>
      <c r="C59" s="588" t="s">
        <v>125</v>
      </c>
      <c r="D59" s="589" t="str">
        <f>IF(AND(ISNUMBER(D80),ISNUMBER(D81)),D80-D81,"")</f>
        <v/>
      </c>
      <c r="E59" s="590" t="str">
        <f>IF(AND(ISNUMBER(E80),ISNUMBER(E81)),E80-E81,"")</f>
        <v/>
      </c>
      <c r="F59" s="58"/>
      <c r="G59" s="389"/>
    </row>
    <row r="60" spans="1:7" s="549" customFormat="1" ht="15" customHeight="1" x14ac:dyDescent="0.25">
      <c r="A60" s="385"/>
      <c r="B60" s="407"/>
      <c r="C60" s="591" t="s">
        <v>758</v>
      </c>
      <c r="D60" s="447"/>
      <c r="E60" s="448"/>
      <c r="F60" s="459"/>
      <c r="G60" s="389"/>
    </row>
    <row r="61" spans="1:7" s="549" customFormat="1" ht="15" customHeight="1" x14ac:dyDescent="0.25">
      <c r="A61" s="385"/>
      <c r="B61" s="551" t="s">
        <v>728</v>
      </c>
      <c r="C61" s="591" t="s">
        <v>868</v>
      </c>
      <c r="D61" s="408"/>
      <c r="E61" s="58"/>
      <c r="F61" s="569" t="str">
        <f>IF(ISNUMBER(D61),-12.5*D61,"")</f>
        <v/>
      </c>
      <c r="G61" s="389"/>
    </row>
    <row r="62" spans="1:7" s="549" customFormat="1" ht="15" customHeight="1" x14ac:dyDescent="0.25">
      <c r="A62" s="385"/>
      <c r="B62" s="407"/>
      <c r="C62" s="899" t="s">
        <v>751</v>
      </c>
      <c r="D62" s="408"/>
      <c r="E62" s="60"/>
      <c r="F62" s="85"/>
      <c r="G62" s="389"/>
    </row>
    <row r="63" spans="1:7" s="549" customFormat="1" ht="15" customHeight="1" x14ac:dyDescent="0.25">
      <c r="A63" s="385"/>
      <c r="B63" s="483"/>
      <c r="C63" s="484" t="s">
        <v>759</v>
      </c>
      <c r="D63" s="440" t="str">
        <f>IF(AND(ISNUMBER(D33),ISNUMBER(D64)),D33-D64,"")</f>
        <v/>
      </c>
      <c r="E63" s="441" t="str">
        <f>IF(AND(ISNUMBER(E33),ISNUMBER(E64)),E33-E64,"")</f>
        <v/>
      </c>
      <c r="F63" s="441" t="str">
        <f>IF(AND(ISNUMBER(F58),ISNUMBER(F60)),SUM(F58,F60:F62),"")</f>
        <v/>
      </c>
      <c r="G63" s="389"/>
    </row>
    <row r="64" spans="1:7" s="549" customFormat="1" ht="15" customHeight="1" x14ac:dyDescent="0.25">
      <c r="A64" s="385"/>
      <c r="B64" s="409"/>
      <c r="C64" s="485" t="s">
        <v>760</v>
      </c>
      <c r="D64" s="442" t="str">
        <f>IF(AND(ISNUMBER(D58),ISNUMBER(D59),ISNUMBER(D60)),D58-SUM(D59:D62),"")</f>
        <v/>
      </c>
      <c r="E64" s="443" t="str">
        <f>IF(AND(ISNUMBER(E58),ISNUMBER(E59),ISNUMBER(E60)),E58-SUM(E59:E60),"")</f>
        <v/>
      </c>
      <c r="F64" s="49"/>
      <c r="G64" s="389"/>
    </row>
    <row r="65" spans="1:7" s="549" customFormat="1" ht="15" customHeight="1" x14ac:dyDescent="0.25">
      <c r="A65" s="385"/>
      <c r="B65" s="410"/>
      <c r="C65" s="410"/>
      <c r="D65" s="1047"/>
      <c r="E65" s="1047"/>
      <c r="F65" s="1047"/>
      <c r="G65" s="389"/>
    </row>
    <row r="66" spans="1:7" s="380" customFormat="1" ht="60" customHeight="1" x14ac:dyDescent="0.25">
      <c r="A66" s="1077" t="s">
        <v>761</v>
      </c>
      <c r="B66" s="378"/>
      <c r="C66" s="378"/>
      <c r="D66" s="378"/>
      <c r="E66" s="378"/>
      <c r="F66" s="378"/>
      <c r="G66" s="379"/>
    </row>
    <row r="67" spans="1:7" s="380" customFormat="1" ht="30" customHeight="1" x14ac:dyDescent="0.25">
      <c r="A67" s="1078" t="s">
        <v>762</v>
      </c>
      <c r="B67" s="392"/>
      <c r="C67" s="392"/>
      <c r="D67" s="392"/>
      <c r="E67" s="392"/>
      <c r="F67" s="392"/>
      <c r="G67" s="393"/>
    </row>
    <row r="68" spans="1:7" ht="30" customHeight="1" x14ac:dyDescent="0.25">
      <c r="B68" s="394" t="s">
        <v>123</v>
      </c>
      <c r="C68" s="395" t="s">
        <v>122</v>
      </c>
      <c r="D68" s="396" t="s">
        <v>732</v>
      </c>
      <c r="E68" s="449" t="s">
        <v>777</v>
      </c>
      <c r="F68" s="392"/>
      <c r="G68" s="542"/>
    </row>
    <row r="69" spans="1:7" s="549" customFormat="1" ht="30" customHeight="1" x14ac:dyDescent="0.25">
      <c r="A69" s="385"/>
      <c r="B69" s="397" t="s">
        <v>325</v>
      </c>
      <c r="C69" s="994" t="s">
        <v>384</v>
      </c>
      <c r="D69" s="412"/>
      <c r="E69" s="413"/>
      <c r="F69" s="392"/>
      <c r="G69" s="389"/>
    </row>
    <row r="70" spans="1:7" s="549" customFormat="1" ht="15" customHeight="1" x14ac:dyDescent="0.25">
      <c r="A70" s="385"/>
      <c r="B70" s="401" t="s">
        <v>324</v>
      </c>
      <c r="C70" s="995" t="s">
        <v>938</v>
      </c>
      <c r="D70" s="62"/>
      <c r="E70" s="382"/>
      <c r="F70" s="392"/>
      <c r="G70" s="389"/>
    </row>
    <row r="71" spans="1:7" s="549" customFormat="1" ht="15" customHeight="1" x14ac:dyDescent="0.25">
      <c r="A71" s="385"/>
      <c r="B71" s="383"/>
      <c r="C71" s="384" t="s">
        <v>937</v>
      </c>
      <c r="D71" s="444" t="str">
        <f>IF(AND(ISNUMBER(D69),ISNUMBER(D70)),SUM(D69:D70),"")</f>
        <v/>
      </c>
      <c r="E71" s="445" t="str">
        <f>IF(AND(ISNUMBER(E69),ISNUMBER(E70)),SUM(E69:E70),"")</f>
        <v/>
      </c>
      <c r="F71" s="392"/>
      <c r="G71" s="389"/>
    </row>
    <row r="72" spans="1:7" s="380" customFormat="1" ht="60" customHeight="1" x14ac:dyDescent="0.25">
      <c r="A72" s="1082" t="s">
        <v>763</v>
      </c>
      <c r="B72" s="392"/>
      <c r="C72" s="392"/>
      <c r="D72" s="392"/>
      <c r="E72" s="392"/>
      <c r="F72" s="392"/>
      <c r="G72" s="393"/>
    </row>
    <row r="73" spans="1:7" ht="30" customHeight="1" x14ac:dyDescent="0.25">
      <c r="B73" s="394" t="s">
        <v>123</v>
      </c>
      <c r="C73" s="395" t="s">
        <v>122</v>
      </c>
      <c r="D73" s="396" t="s">
        <v>732</v>
      </c>
      <c r="E73" s="449" t="s">
        <v>777</v>
      </c>
      <c r="F73" s="900" t="s">
        <v>778</v>
      </c>
      <c r="G73" s="542"/>
    </row>
    <row r="74" spans="1:7" s="549" customFormat="1" ht="15" customHeight="1" x14ac:dyDescent="0.25">
      <c r="A74" s="385"/>
      <c r="B74" s="993">
        <v>78</v>
      </c>
      <c r="C74" s="414" t="s">
        <v>788</v>
      </c>
      <c r="D74" s="412"/>
      <c r="E74" s="413"/>
      <c r="F74" s="413"/>
      <c r="G74" s="389"/>
    </row>
    <row r="75" spans="1:7" s="549" customFormat="1" ht="15" customHeight="1" x14ac:dyDescent="0.25">
      <c r="A75" s="385"/>
      <c r="B75" s="991">
        <v>79</v>
      </c>
      <c r="C75" s="404" t="s">
        <v>772</v>
      </c>
      <c r="D75" s="62"/>
      <c r="E75" s="382"/>
      <c r="F75" s="382"/>
      <c r="G75" s="389"/>
    </row>
    <row r="76" spans="1:7" s="549" customFormat="1" ht="30" customHeight="1" x14ac:dyDescent="0.25">
      <c r="A76" s="385"/>
      <c r="B76" s="991" t="s">
        <v>752</v>
      </c>
      <c r="C76" s="992" t="s">
        <v>753</v>
      </c>
      <c r="D76" s="62"/>
      <c r="E76" s="382"/>
      <c r="F76" s="382"/>
      <c r="G76" s="389"/>
    </row>
    <row r="77" spans="1:7" s="549" customFormat="1" ht="30" customHeight="1" x14ac:dyDescent="0.25">
      <c r="A77" s="385"/>
      <c r="B77" s="991" t="s">
        <v>754</v>
      </c>
      <c r="C77" s="992" t="s">
        <v>755</v>
      </c>
      <c r="D77" s="62"/>
      <c r="E77" s="382"/>
      <c r="F77" s="382"/>
      <c r="G77" s="389"/>
    </row>
    <row r="78" spans="1:7" s="549" customFormat="1" ht="15" customHeight="1" x14ac:dyDescent="0.25">
      <c r="A78" s="385"/>
      <c r="B78" s="381"/>
      <c r="C78" s="403" t="s">
        <v>765</v>
      </c>
      <c r="D78" s="408"/>
      <c r="E78" s="60"/>
      <c r="F78" s="864"/>
      <c r="G78" s="389"/>
    </row>
    <row r="79" spans="1:7" s="549" customFormat="1" ht="15" customHeight="1" x14ac:dyDescent="0.25">
      <c r="A79" s="385"/>
      <c r="B79" s="407"/>
      <c r="C79" s="450" t="s">
        <v>151</v>
      </c>
      <c r="D79" s="877" t="str">
        <f>IF(AND(ISNUMBER(D103),ISNUMBER(D104)),D103-D104,"")</f>
        <v/>
      </c>
      <c r="E79" s="97" t="str">
        <f>IF(AND(ISNUMBER(E103),ISNUMBER(E104)),E103-E104,"")</f>
        <v/>
      </c>
      <c r="F79" s="58"/>
      <c r="G79" s="389"/>
    </row>
    <row r="80" spans="1:7" s="549" customFormat="1" ht="15" customHeight="1" x14ac:dyDescent="0.25">
      <c r="A80" s="385"/>
      <c r="B80" s="415"/>
      <c r="C80" s="416" t="s">
        <v>87</v>
      </c>
      <c r="D80" s="440" t="str">
        <f>IF(AND(ISNUMBER(D74),ISNUMBER(D75),ISNUMBER(D76),ISNUMBER(D77),ISNUMBER(D79)),SUM(D74:D79),"")</f>
        <v/>
      </c>
      <c r="E80" s="441" t="str">
        <f>IF(AND(ISNUMBER(E74),ISNUMBER(E75),ISNUMBER(E76),ISNUMBER(E77),ISNUMBER(E79)),SUM(E74:E77,E79),"")</f>
        <v/>
      </c>
      <c r="F80" s="441" t="str">
        <f>IF(AND(ISNUMBER(F74),ISNUMBER(F75),ISNUMBER(F76),ISNUMBER(F77)),SUM(F74:F78),"")</f>
        <v/>
      </c>
      <c r="G80" s="389"/>
    </row>
    <row r="81" spans="1:7" s="549" customFormat="1" ht="15" customHeight="1" x14ac:dyDescent="0.25">
      <c r="A81" s="385"/>
      <c r="B81" s="407"/>
      <c r="C81" s="486" t="s">
        <v>152</v>
      </c>
      <c r="D81" s="487" t="str">
        <f>IF(AND(ISNUMBER(D71),ISNUMBER(D80)),MIN(D71,D80),"")</f>
        <v/>
      </c>
      <c r="E81" s="488" t="str">
        <f>IF(AND(ISNUMBER(E71),ISNUMBER(E80)),MIN(E71,E80),"")</f>
        <v/>
      </c>
      <c r="F81" s="60"/>
      <c r="G81" s="389"/>
    </row>
    <row r="82" spans="1:7" s="549" customFormat="1" ht="15" customHeight="1" x14ac:dyDescent="0.25">
      <c r="A82" s="385"/>
      <c r="B82" s="409"/>
      <c r="C82" s="485" t="s">
        <v>766</v>
      </c>
      <c r="D82" s="442" t="str">
        <f>IF(AND(ISNUMBER(D71),ISNUMBER(D81)),D71-D81,"")</f>
        <v/>
      </c>
      <c r="E82" s="443" t="str">
        <f>IF(AND(ISNUMBER(E71),ISNUMBER(E81)),E71-E81,"")</f>
        <v/>
      </c>
      <c r="F82" s="49"/>
      <c r="G82" s="389"/>
    </row>
    <row r="83" spans="1:7" s="549" customFormat="1" ht="15" customHeight="1" x14ac:dyDescent="0.25">
      <c r="A83" s="385"/>
      <c r="B83" s="410"/>
      <c r="C83" s="411"/>
      <c r="D83" s="1047"/>
      <c r="E83" s="1047"/>
      <c r="F83" s="1047"/>
      <c r="G83" s="389"/>
    </row>
    <row r="84" spans="1:7" s="380" customFormat="1" ht="60" customHeight="1" x14ac:dyDescent="0.25">
      <c r="A84" s="1077" t="s">
        <v>767</v>
      </c>
      <c r="B84" s="378"/>
      <c r="C84" s="378"/>
      <c r="D84" s="378"/>
      <c r="E84" s="378"/>
      <c r="F84" s="378"/>
      <c r="G84" s="379"/>
    </row>
    <row r="85" spans="1:7" s="380" customFormat="1" ht="30" customHeight="1" x14ac:dyDescent="0.25">
      <c r="A85" s="1078" t="s">
        <v>768</v>
      </c>
      <c r="B85" s="392"/>
      <c r="C85" s="392"/>
      <c r="D85" s="392"/>
      <c r="E85" s="392"/>
      <c r="F85" s="392"/>
      <c r="G85" s="393"/>
    </row>
    <row r="86" spans="1:7" ht="30" customHeight="1" x14ac:dyDescent="0.25">
      <c r="B86" s="394" t="s">
        <v>123</v>
      </c>
      <c r="C86" s="395" t="s">
        <v>122</v>
      </c>
      <c r="D86" s="396" t="s">
        <v>732</v>
      </c>
      <c r="E86" s="449" t="s">
        <v>777</v>
      </c>
      <c r="F86" s="392"/>
      <c r="G86" s="542"/>
    </row>
    <row r="87" spans="1:7" s="549" customFormat="1" ht="30" customHeight="1" x14ac:dyDescent="0.25">
      <c r="A87" s="385"/>
      <c r="B87" s="400" t="s">
        <v>153</v>
      </c>
      <c r="C87" s="992" t="s">
        <v>385</v>
      </c>
      <c r="D87" s="62"/>
      <c r="E87" s="382"/>
      <c r="F87" s="392"/>
      <c r="G87" s="389"/>
    </row>
    <row r="88" spans="1:7" s="549" customFormat="1" ht="15" customHeight="1" x14ac:dyDescent="0.25">
      <c r="A88" s="385"/>
      <c r="B88" s="400" t="s">
        <v>324</v>
      </c>
      <c r="C88" s="992" t="s">
        <v>769</v>
      </c>
      <c r="D88" s="62"/>
      <c r="E88" s="382"/>
      <c r="F88" s="392"/>
      <c r="G88" s="389"/>
    </row>
    <row r="89" spans="1:7" s="549" customFormat="1" ht="15" customHeight="1" x14ac:dyDescent="0.25">
      <c r="A89" s="385"/>
      <c r="B89" s="57"/>
      <c r="C89" s="446" t="s">
        <v>299</v>
      </c>
      <c r="D89" s="76" t="str">
        <f>IF(ISNUMBER($D23),$D23,"")</f>
        <v/>
      </c>
      <c r="E89" s="16" t="str">
        <f>IF(ISNUMBER($D23),$D23,"")</f>
        <v/>
      </c>
      <c r="F89" s="392"/>
      <c r="G89" s="389"/>
    </row>
    <row r="90" spans="1:7" s="549" customFormat="1" ht="15" customHeight="1" x14ac:dyDescent="0.25">
      <c r="A90" s="385"/>
      <c r="B90" s="481"/>
      <c r="C90" s="482" t="s">
        <v>790</v>
      </c>
      <c r="D90" s="53"/>
      <c r="E90" s="85"/>
      <c r="F90" s="4"/>
      <c r="G90" s="389"/>
    </row>
    <row r="91" spans="1:7" s="549" customFormat="1" ht="15" customHeight="1" x14ac:dyDescent="0.25">
      <c r="A91" s="385"/>
      <c r="B91" s="383"/>
      <c r="C91" s="402" t="s">
        <v>770</v>
      </c>
      <c r="D91" s="479" t="str">
        <f>IF(AND(ISNUMBER(D87),ISNUMBER(D88),ISNUMBER(D89)),SUM(D87:D90),"")</f>
        <v/>
      </c>
      <c r="E91" s="480" t="str">
        <f>IF(AND(ISNUMBER(E87),ISNUMBER(E88),ISNUMBER(E89)),SUM(E87:E90),"")</f>
        <v/>
      </c>
      <c r="F91" s="392"/>
      <c r="G91" s="389"/>
    </row>
    <row r="92" spans="1:7" s="380" customFormat="1" ht="60" customHeight="1" x14ac:dyDescent="0.25">
      <c r="A92" s="1082" t="s">
        <v>771</v>
      </c>
      <c r="B92" s="392"/>
      <c r="C92" s="392"/>
      <c r="D92" s="392"/>
      <c r="E92" s="392"/>
      <c r="F92" s="392"/>
      <c r="G92" s="393"/>
    </row>
    <row r="93" spans="1:7" ht="30" customHeight="1" x14ac:dyDescent="0.25">
      <c r="B93" s="394" t="s">
        <v>123</v>
      </c>
      <c r="C93" s="395" t="s">
        <v>122</v>
      </c>
      <c r="D93" s="396" t="s">
        <v>732</v>
      </c>
      <c r="E93" s="449" t="s">
        <v>777</v>
      </c>
      <c r="F93" s="900" t="s">
        <v>778</v>
      </c>
      <c r="G93" s="542"/>
    </row>
    <row r="94" spans="1:7" s="549" customFormat="1" ht="15" customHeight="1" x14ac:dyDescent="0.25">
      <c r="A94" s="385"/>
      <c r="B94" s="993">
        <v>78</v>
      </c>
      <c r="C94" s="1536" t="s">
        <v>789</v>
      </c>
      <c r="D94" s="1539"/>
      <c r="E94" s="1539"/>
      <c r="F94" s="1502"/>
      <c r="G94" s="389"/>
    </row>
    <row r="95" spans="1:7" s="549" customFormat="1" ht="15" customHeight="1" x14ac:dyDescent="0.25">
      <c r="A95" s="385"/>
      <c r="B95" s="991">
        <v>79</v>
      </c>
      <c r="C95" s="1537" t="s">
        <v>764</v>
      </c>
      <c r="D95" s="52"/>
      <c r="E95" s="52"/>
      <c r="F95" s="95"/>
      <c r="G95" s="389"/>
    </row>
    <row r="96" spans="1:7" s="549" customFormat="1" ht="15" customHeight="1" x14ac:dyDescent="0.25">
      <c r="A96" s="1534"/>
      <c r="B96" s="1535">
        <v>79</v>
      </c>
      <c r="C96" s="2273" t="s">
        <v>1606</v>
      </c>
      <c r="D96" s="76" t="str">
        <f>IF('General Info'!$C$23="Yes", IF(ISNUMBER('TLAC holdings'!D4), 'TLAC holdings'!D4, ""), 0)</f>
        <v/>
      </c>
      <c r="E96" s="76" t="str">
        <f>IF('General Info'!$C$23="Yes", IF(ISNUMBER('TLAC holdings'!E4), 'TLAC holdings'!E4, ""), 0)</f>
        <v/>
      </c>
      <c r="F96" s="16" t="str">
        <f>IF('General Info'!$C$23="Yes", IF(ISNUMBER('TLAC holdings'!F4), 'TLAC holdings'!F4, ""), 0)</f>
        <v/>
      </c>
      <c r="G96" s="389"/>
    </row>
    <row r="97" spans="1:11" s="549" customFormat="1" ht="30" customHeight="1" x14ac:dyDescent="0.25">
      <c r="A97" s="385"/>
      <c r="B97" s="991" t="s">
        <v>752</v>
      </c>
      <c r="C97" s="446" t="s">
        <v>753</v>
      </c>
      <c r="D97" s="52"/>
      <c r="E97" s="52"/>
      <c r="F97" s="95"/>
      <c r="G97" s="389"/>
    </row>
    <row r="98" spans="1:11" s="549" customFormat="1" ht="45" customHeight="1" x14ac:dyDescent="0.25">
      <c r="A98" s="1534"/>
      <c r="B98" s="1525" t="s">
        <v>1607</v>
      </c>
      <c r="C98" s="1538" t="s">
        <v>1608</v>
      </c>
      <c r="D98" s="76" t="str">
        <f>IF('General Info'!$C$23="Yes", IF(ISNUMBER('TLAC holdings'!D5), 'TLAC holdings'!D5, ""), 0)</f>
        <v/>
      </c>
      <c r="E98" s="76" t="str">
        <f>IF('General Info'!$C$23="Yes", IF(ISNUMBER('TLAC holdings'!E5), 'TLAC holdings'!E5, ""), 0)</f>
        <v/>
      </c>
      <c r="F98" s="16" t="str">
        <f>IF('General Info'!$C$23="Yes", IF(ISNUMBER('TLAC holdings'!F5), 'TLAC holdings'!F5, ""), 0)</f>
        <v/>
      </c>
      <c r="G98" s="389"/>
    </row>
    <row r="99" spans="1:11" s="549" customFormat="1" ht="30" customHeight="1" x14ac:dyDescent="0.25">
      <c r="A99" s="1534"/>
      <c r="B99" s="1525" t="s">
        <v>1609</v>
      </c>
      <c r="C99" s="1538" t="s">
        <v>1610</v>
      </c>
      <c r="D99" s="76" t="str">
        <f>IF('General Info'!$C$23="Yes", IF(ISNUMBER('TLAC holdings'!D6), 'TLAC holdings'!D6, ""), 0)</f>
        <v/>
      </c>
      <c r="E99" s="76" t="str">
        <f>IF('General Info'!$C$23="Yes", IF(ISNUMBER('TLAC holdings'!E6), 'TLAC holdings'!E6, ""), 0)</f>
        <v/>
      </c>
      <c r="F99" s="16" t="str">
        <f>IF('General Info'!$C$23="Yes", IF(ISNUMBER('TLAC holdings'!F6), 'TLAC holdings'!F6, ""), 0)</f>
        <v/>
      </c>
      <c r="G99" s="389"/>
    </row>
    <row r="100" spans="1:11" s="549" customFormat="1" ht="45" customHeight="1" x14ac:dyDescent="0.25">
      <c r="A100" s="385"/>
      <c r="B100" s="991" t="s">
        <v>754</v>
      </c>
      <c r="C100" s="446" t="s">
        <v>755</v>
      </c>
      <c r="D100" s="52"/>
      <c r="E100" s="52"/>
      <c r="F100" s="95"/>
      <c r="G100" s="389"/>
    </row>
    <row r="101" spans="1:11" s="549" customFormat="1" ht="45" customHeight="1" x14ac:dyDescent="0.25">
      <c r="A101" s="1534"/>
      <c r="B101" s="1540" t="s">
        <v>1611</v>
      </c>
      <c r="C101" s="1541" t="s">
        <v>1612</v>
      </c>
      <c r="D101" s="1542" t="str">
        <f>IF('General Info'!$C$23="Yes", IF(ISNUMBER('TLAC holdings'!D7), 'TLAC holdings'!D7, ""), 0)</f>
        <v/>
      </c>
      <c r="E101" s="76" t="str">
        <f>IF('General Info'!$C$23="Yes", IF(ISNUMBER('TLAC holdings'!E7), 'TLAC holdings'!E7, ""), 0)</f>
        <v/>
      </c>
      <c r="F101" s="16" t="str">
        <f>IF('General Info'!$C$23="Yes", IF(ISNUMBER('TLAC holdings'!F7), 'TLAC holdings'!F7, ""), 0)</f>
        <v/>
      </c>
      <c r="G101" s="389"/>
    </row>
    <row r="102" spans="1:11" s="549" customFormat="1" ht="15" customHeight="1" x14ac:dyDescent="0.25">
      <c r="A102" s="385"/>
      <c r="B102" s="409"/>
      <c r="C102" s="1543" t="s">
        <v>773</v>
      </c>
      <c r="D102" s="53"/>
      <c r="E102" s="48"/>
      <c r="F102" s="457"/>
      <c r="G102" s="389"/>
    </row>
    <row r="103" spans="1:11" s="549" customFormat="1" ht="15" customHeight="1" x14ac:dyDescent="0.25">
      <c r="A103" s="385"/>
      <c r="B103" s="415"/>
      <c r="C103" s="416" t="s">
        <v>774</v>
      </c>
      <c r="D103" s="440" t="str">
        <f>IF(AND(ISNUMBER(D94),ISNUMBER(D95),ISNUMBER(D96),ISNUMBER(D97),ISNUMBER(D98),ISNUMBER(D99),ISNUMBER(D100),ISNUMBER(D101)),SUM(D94:D102),"")</f>
        <v/>
      </c>
      <c r="E103" s="441" t="str">
        <f>IF(AND(ISNUMBER(E94),ISNUMBER(E95),ISNUMBER(D96),ISNUMBER(E97),ISNUMBER(D98),ISNUMBER(D99),ISNUMBER(E100),ISNUMBER(D101)),SUM(E94:E101),"")</f>
        <v/>
      </c>
      <c r="F103" s="1544" t="str">
        <f>IF(AND(ISNUMBER(F94),ISNUMBER(F95),ISNUMBER(F96),ISNUMBER(F97),ISNUMBER(F98),ISNUMBER(F99),ISNUMBER(F100),ISNUMBER(F101)),SUM(F94:F102),"")</f>
        <v/>
      </c>
      <c r="G103" s="389"/>
    </row>
    <row r="104" spans="1:11" s="549" customFormat="1" ht="15" customHeight="1" x14ac:dyDescent="0.25">
      <c r="A104" s="385"/>
      <c r="B104" s="407"/>
      <c r="C104" s="489" t="s">
        <v>775</v>
      </c>
      <c r="D104" s="487" t="str">
        <f>IF(AND(ISNUMBER(D91),ISNUMBER(D103)),MIN(D91,D103),"")</f>
        <v/>
      </c>
      <c r="E104" s="488" t="str">
        <f>IF(AND(ISNUMBER(E91),ISNUMBER(E103)),MIN(E91,E103),"")</f>
        <v/>
      </c>
      <c r="F104" s="60"/>
      <c r="G104" s="389"/>
    </row>
    <row r="105" spans="1:11" s="549" customFormat="1" ht="15" customHeight="1" x14ac:dyDescent="0.25">
      <c r="A105" s="385"/>
      <c r="B105" s="409"/>
      <c r="C105" s="490" t="s">
        <v>776</v>
      </c>
      <c r="D105" s="442" t="str">
        <f>IF(AND(ISNUMBER(D91),ISNUMBER(D104)),D91-D104,"")</f>
        <v/>
      </c>
      <c r="E105" s="443" t="str">
        <f>IF(AND(ISNUMBER(E91),ISNUMBER(E104)),E91-E104,"")</f>
        <v/>
      </c>
      <c r="F105" s="49"/>
      <c r="G105" s="389"/>
    </row>
    <row r="106" spans="1:11" s="549" customFormat="1" ht="15" customHeight="1" x14ac:dyDescent="0.25">
      <c r="A106" s="385"/>
      <c r="B106" s="410"/>
      <c r="C106" s="411"/>
      <c r="D106" s="1047"/>
      <c r="E106" s="1047"/>
      <c r="F106" s="1047"/>
      <c r="G106" s="389"/>
    </row>
    <row r="107" spans="1:11" s="380" customFormat="1" ht="60" customHeight="1" x14ac:dyDescent="0.25">
      <c r="A107" s="2393" t="s">
        <v>949</v>
      </c>
      <c r="B107" s="2394"/>
      <c r="C107" s="2394"/>
      <c r="D107" s="2394"/>
      <c r="E107" s="2394"/>
      <c r="F107" s="2394"/>
      <c r="G107" s="379"/>
    </row>
    <row r="108" spans="1:11" s="908" customFormat="1" ht="30" customHeight="1" x14ac:dyDescent="0.25">
      <c r="A108" s="168"/>
      <c r="B108" s="394" t="s">
        <v>123</v>
      </c>
      <c r="C108" s="986"/>
      <c r="D108" s="396" t="s">
        <v>732</v>
      </c>
      <c r="E108" s="449" t="s">
        <v>777</v>
      </c>
      <c r="G108" s="542"/>
      <c r="K108" s="913"/>
    </row>
    <row r="109" spans="1:11" s="908" customFormat="1" ht="15" customHeight="1" x14ac:dyDescent="0.25">
      <c r="A109" s="168"/>
      <c r="B109" s="483"/>
      <c r="C109" s="1532" t="s">
        <v>957</v>
      </c>
      <c r="D109" s="31"/>
      <c r="E109" s="31"/>
      <c r="G109" s="542"/>
      <c r="K109" s="913"/>
    </row>
    <row r="110" spans="1:11" s="908" customFormat="1" ht="15" customHeight="1" x14ac:dyDescent="0.25">
      <c r="A110" s="168"/>
      <c r="B110" s="381"/>
      <c r="C110" s="1533" t="s">
        <v>933</v>
      </c>
      <c r="D110" s="95"/>
      <c r="E110" s="95"/>
      <c r="G110" s="542"/>
      <c r="K110" s="913"/>
    </row>
    <row r="111" spans="1:11" s="908" customFormat="1" ht="15" customHeight="1" x14ac:dyDescent="0.25">
      <c r="A111" s="168"/>
      <c r="B111" s="381"/>
      <c r="C111" s="1533" t="s">
        <v>934</v>
      </c>
      <c r="D111" s="95"/>
      <c r="E111" s="95"/>
      <c r="G111" s="542"/>
      <c r="K111" s="913"/>
    </row>
    <row r="112" spans="1:11" s="1026" customFormat="1" ht="15" customHeight="1" x14ac:dyDescent="0.25">
      <c r="A112" s="1530"/>
      <c r="B112" s="407"/>
      <c r="C112" s="1533" t="s">
        <v>935</v>
      </c>
      <c r="D112" s="382"/>
      <c r="E112" s="382"/>
      <c r="G112" s="542"/>
      <c r="K112" s="1027"/>
    </row>
    <row r="113" spans="1:11" s="908" customFormat="1" ht="15" customHeight="1" x14ac:dyDescent="0.25">
      <c r="A113" s="168"/>
      <c r="B113" s="381"/>
      <c r="C113" s="1907" t="s">
        <v>1613</v>
      </c>
      <c r="D113" s="52"/>
      <c r="E113" s="95"/>
      <c r="G113" s="542"/>
      <c r="K113" s="913"/>
    </row>
    <row r="114" spans="1:11" s="1026" customFormat="1" ht="15" customHeight="1" x14ac:dyDescent="0.25">
      <c r="A114" s="1530"/>
      <c r="B114" s="1535" t="s">
        <v>1780</v>
      </c>
      <c r="C114" s="1908" t="s">
        <v>1779</v>
      </c>
      <c r="D114" s="52"/>
      <c r="E114" s="95"/>
      <c r="G114" s="542"/>
    </row>
    <row r="115" spans="1:11" s="1026" customFormat="1" ht="15" customHeight="1" x14ac:dyDescent="0.25">
      <c r="A115" s="1530"/>
      <c r="B115" s="409"/>
      <c r="C115" s="1909" t="str">
        <f>CONCATENATE("Check: row ", ROW(C114), " ≤ row ", ROW(C113))</f>
        <v>Check: row 114 ≤ row 113</v>
      </c>
      <c r="D115" s="1282" t="str">
        <f>IF(D114&lt;=SUM(D113),"Pass","Fail")</f>
        <v>Pass</v>
      </c>
      <c r="E115" s="1283" t="str">
        <f>IF(E114&lt;=SUM(E113),"Pass","Fail")</f>
        <v>Pass</v>
      </c>
      <c r="G115" s="542"/>
    </row>
    <row r="116" spans="1:11" s="380" customFormat="1" ht="15" customHeight="1" x14ac:dyDescent="0.25">
      <c r="A116" s="391"/>
      <c r="B116" s="483"/>
      <c r="C116" s="1532" t="s">
        <v>958</v>
      </c>
      <c r="D116" s="31"/>
      <c r="E116" s="31"/>
      <c r="F116" s="392"/>
      <c r="G116" s="393"/>
    </row>
    <row r="117" spans="1:11" s="380" customFormat="1" ht="15" customHeight="1" x14ac:dyDescent="0.25">
      <c r="A117" s="391"/>
      <c r="B117" s="381"/>
      <c r="C117" s="1533" t="s">
        <v>933</v>
      </c>
      <c r="D117" s="95"/>
      <c r="E117" s="95"/>
      <c r="F117" s="392"/>
      <c r="G117" s="393"/>
    </row>
    <row r="118" spans="1:11" s="380" customFormat="1" ht="15" customHeight="1" x14ac:dyDescent="0.25">
      <c r="A118" s="391"/>
      <c r="B118" s="381"/>
      <c r="C118" s="1533" t="s">
        <v>934</v>
      </c>
      <c r="D118" s="95"/>
      <c r="E118" s="95"/>
      <c r="F118" s="392"/>
      <c r="G118" s="393"/>
    </row>
    <row r="119" spans="1:11" s="380" customFormat="1" ht="15" customHeight="1" x14ac:dyDescent="0.25">
      <c r="A119" s="1531"/>
      <c r="B119" s="407"/>
      <c r="C119" s="1533" t="s">
        <v>935</v>
      </c>
      <c r="D119" s="382"/>
      <c r="E119" s="382"/>
      <c r="F119" s="392"/>
      <c r="G119" s="393"/>
    </row>
    <row r="120" spans="1:11" s="380" customFormat="1" ht="15" customHeight="1" x14ac:dyDescent="0.25">
      <c r="A120" s="391"/>
      <c r="B120" s="381"/>
      <c r="C120" s="1907" t="s">
        <v>1613</v>
      </c>
      <c r="D120" s="52"/>
      <c r="E120" s="95"/>
      <c r="F120" s="392"/>
      <c r="G120" s="393"/>
    </row>
    <row r="121" spans="1:11" s="380" customFormat="1" ht="15" customHeight="1" x14ac:dyDescent="0.25">
      <c r="A121" s="1531"/>
      <c r="B121" s="1535" t="s">
        <v>1780</v>
      </c>
      <c r="C121" s="1908" t="s">
        <v>1779</v>
      </c>
      <c r="D121" s="52"/>
      <c r="E121" s="95"/>
      <c r="F121" s="392"/>
      <c r="G121" s="393"/>
    </row>
    <row r="122" spans="1:11" s="380" customFormat="1" ht="15" customHeight="1" x14ac:dyDescent="0.25">
      <c r="A122" s="1531"/>
      <c r="B122" s="409"/>
      <c r="C122" s="1909" t="str">
        <f>CONCATENATE("Check: row ", ROW(C121), " ≤ row ", ROW(C120))</f>
        <v>Check: row 121 ≤ row 120</v>
      </c>
      <c r="D122" s="1282" t="str">
        <f>IF(D121&lt;=SUM(D120),"Pass","Fail")</f>
        <v>Pass</v>
      </c>
      <c r="E122" s="1283" t="str">
        <f>IF(E121&lt;=SUM(E120),"Pass","Fail")</f>
        <v>Pass</v>
      </c>
      <c r="F122" s="392"/>
      <c r="G122" s="393"/>
    </row>
    <row r="123" spans="1:11" s="549" customFormat="1" ht="15" customHeight="1" x14ac:dyDescent="0.25">
      <c r="A123" s="417"/>
      <c r="B123" s="418"/>
      <c r="C123" s="419"/>
      <c r="D123" s="1048"/>
      <c r="E123" s="1048"/>
      <c r="F123" s="1048"/>
      <c r="G123" s="420"/>
    </row>
  </sheetData>
  <dataConsolidate/>
  <mergeCells count="1">
    <mergeCell ref="A107:F107"/>
  </mergeCells>
  <conditionalFormatting sqref="D8:D14 E12 E14 D16:D18 D20:D22 D28:E29 D32:E32 D36:E40 D44:E46 D47:D51 D53:E53 D55:E57 D60:E60 D61:D62 D69:E70 D74:E77 D78 D87:E88 D90:E90 D102 D110:E114 D117:E121 D94:E101">
    <cfRule type="cellIs" dxfId="480" priority="15" stopIfTrue="1" operator="lessThan">
      <formula>0</formula>
    </cfRule>
  </conditionalFormatting>
  <conditionalFormatting sqref="D122">
    <cfRule type="cellIs" dxfId="479" priority="8" operator="equal">
      <formula>"Fail"</formula>
    </cfRule>
    <cfRule type="cellIs" dxfId="478" priority="9" stopIfTrue="1" operator="equal">
      <formula>"Pass"</formula>
    </cfRule>
  </conditionalFormatting>
  <conditionalFormatting sqref="E122">
    <cfRule type="cellIs" dxfId="477" priority="6" operator="equal">
      <formula>"Fail"</formula>
    </cfRule>
    <cfRule type="cellIs" dxfId="476" priority="7" stopIfTrue="1" operator="equal">
      <formula>"Pass"</formula>
    </cfRule>
  </conditionalFormatting>
  <conditionalFormatting sqref="D115">
    <cfRule type="cellIs" dxfId="475" priority="4" operator="equal">
      <formula>"Fail"</formula>
    </cfRule>
    <cfRule type="cellIs" dxfId="474" priority="5" stopIfTrue="1" operator="equal">
      <formula>"Pass"</formula>
    </cfRule>
  </conditionalFormatting>
  <conditionalFormatting sqref="E115">
    <cfRule type="cellIs" dxfId="473" priority="2" operator="equal">
      <formula>"Fail"</formula>
    </cfRule>
    <cfRule type="cellIs" dxfId="472" priority="3" stopIfTrue="1" operator="equal">
      <formula>"Pass"</formula>
    </cfRule>
  </conditionalFormatting>
  <conditionalFormatting sqref="F96">
    <cfRule type="cellIs" dxfId="471"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3" max="5" man="1"/>
    <brk id="65" max="6" man="1"/>
    <brk id="9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sheetPr>
  <dimension ref="A1:AI32"/>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903" customWidth="1"/>
    <col min="2" max="2" width="10.7109375" style="903" customWidth="1"/>
    <col min="3" max="3" width="200.7109375" style="903" customWidth="1"/>
    <col min="4" max="34" width="16.7109375" style="903" customWidth="1"/>
    <col min="35" max="35" width="1.7109375" style="903" customWidth="1"/>
    <col min="36" max="16384" width="16.7109375" style="903" hidden="1"/>
  </cols>
  <sheetData>
    <row r="1" spans="1:35" ht="30" customHeight="1" x14ac:dyDescent="0.55000000000000004">
      <c r="A1" s="888" t="s">
        <v>944</v>
      </c>
      <c r="B1" s="889"/>
      <c r="C1" s="889"/>
      <c r="D1" s="971" t="str">
        <f>CONCATENATE("Reporting unit: ", 'General Info'!$C$57, " ", 'General Info'!$C$56)</f>
        <v xml:space="preserve">Reporting unit: 1 </v>
      </c>
      <c r="E1" s="901"/>
      <c r="F1" s="901"/>
      <c r="G1" s="901"/>
      <c r="H1" s="901"/>
      <c r="I1" s="901"/>
      <c r="J1" s="901"/>
      <c r="K1" s="901"/>
      <c r="L1" s="901"/>
      <c r="M1" s="901"/>
      <c r="N1" s="901"/>
      <c r="O1" s="901"/>
      <c r="P1" s="901"/>
      <c r="Q1" s="901"/>
      <c r="R1" s="901"/>
      <c r="S1" s="901"/>
      <c r="T1" s="901"/>
      <c r="U1" s="901"/>
      <c r="V1" s="901"/>
      <c r="W1" s="901"/>
      <c r="X1" s="901"/>
      <c r="Y1" s="901"/>
      <c r="Z1" s="901"/>
      <c r="AA1" s="901"/>
      <c r="AB1" s="901"/>
      <c r="AC1" s="901"/>
      <c r="AD1" s="901"/>
      <c r="AE1" s="901"/>
      <c r="AF1" s="901"/>
      <c r="AG1" s="901"/>
      <c r="AH1" s="901"/>
      <c r="AI1" s="902"/>
    </row>
    <row r="2" spans="1:35" s="908" customFormat="1" ht="30" customHeight="1" x14ac:dyDescent="0.35">
      <c r="A2" s="1083" t="s">
        <v>977</v>
      </c>
      <c r="B2" s="904"/>
      <c r="C2" s="905"/>
      <c r="D2" s="905"/>
      <c r="E2" s="905"/>
      <c r="F2" s="906"/>
      <c r="G2" s="906"/>
      <c r="H2" s="906"/>
      <c r="I2" s="906"/>
      <c r="J2" s="906"/>
      <c r="K2" s="906"/>
      <c r="L2" s="906"/>
      <c r="M2" s="906"/>
      <c r="N2" s="906"/>
      <c r="O2" s="906"/>
      <c r="P2" s="906"/>
      <c r="Q2" s="906"/>
      <c r="R2" s="906"/>
      <c r="S2" s="906"/>
      <c r="T2" s="906"/>
      <c r="U2" s="906"/>
      <c r="V2" s="906"/>
      <c r="W2" s="906"/>
      <c r="X2" s="906"/>
      <c r="Y2" s="906"/>
      <c r="Z2" s="906"/>
      <c r="AA2" s="906"/>
      <c r="AB2" s="906"/>
      <c r="AC2" s="906"/>
      <c r="AD2" s="906"/>
      <c r="AE2" s="906"/>
      <c r="AF2" s="906"/>
      <c r="AG2" s="906"/>
      <c r="AH2" s="906"/>
      <c r="AI2" s="907"/>
    </row>
    <row r="3" spans="1:35" ht="45" customHeight="1" x14ac:dyDescent="0.25">
      <c r="A3" s="909"/>
      <c r="B3" s="910" t="s">
        <v>187</v>
      </c>
      <c r="C3" s="911"/>
      <c r="D3" s="910"/>
      <c r="E3" s="912"/>
      <c r="F3" s="908"/>
      <c r="G3" s="908"/>
      <c r="H3" s="908"/>
      <c r="I3" s="908"/>
      <c r="J3" s="908"/>
      <c r="K3" s="908"/>
      <c r="L3" s="908"/>
      <c r="M3" s="908"/>
      <c r="N3" s="908"/>
      <c r="O3" s="908"/>
      <c r="P3" s="908"/>
      <c r="Q3" s="908"/>
      <c r="R3" s="908"/>
      <c r="S3" s="908"/>
      <c r="T3" s="908"/>
      <c r="U3" s="908"/>
      <c r="V3" s="908"/>
      <c r="W3" s="908"/>
      <c r="X3" s="908"/>
      <c r="Y3" s="908"/>
      <c r="Z3" s="908"/>
      <c r="AA3" s="908"/>
      <c r="AB3" s="908"/>
      <c r="AC3" s="908"/>
      <c r="AD3" s="908"/>
      <c r="AE3" s="908"/>
      <c r="AF3" s="908"/>
      <c r="AG3" s="908"/>
      <c r="AH3" s="908"/>
      <c r="AI3" s="913"/>
    </row>
    <row r="4" spans="1:35" ht="30" customHeight="1" x14ac:dyDescent="0.25">
      <c r="A4" s="909"/>
      <c r="B4" s="914" t="s">
        <v>123</v>
      </c>
      <c r="C4" s="914" t="s">
        <v>122</v>
      </c>
      <c r="D4" s="915" t="s">
        <v>322</v>
      </c>
      <c r="E4" s="432">
        <v>1</v>
      </c>
      <c r="F4" s="432">
        <v>2</v>
      </c>
      <c r="G4" s="432">
        <v>3</v>
      </c>
      <c r="H4" s="432">
        <v>4</v>
      </c>
      <c r="I4" s="432">
        <v>5</v>
      </c>
      <c r="J4" s="432">
        <v>6</v>
      </c>
      <c r="K4" s="432">
        <v>7</v>
      </c>
      <c r="L4" s="432">
        <v>8</v>
      </c>
      <c r="M4" s="432">
        <v>9</v>
      </c>
      <c r="N4" s="432">
        <v>10</v>
      </c>
      <c r="O4" s="432">
        <v>11</v>
      </c>
      <c r="P4" s="432">
        <v>12</v>
      </c>
      <c r="Q4" s="432">
        <v>13</v>
      </c>
      <c r="R4" s="432">
        <v>14</v>
      </c>
      <c r="S4" s="432">
        <v>15</v>
      </c>
      <c r="T4" s="432">
        <v>16</v>
      </c>
      <c r="U4" s="432">
        <v>17</v>
      </c>
      <c r="V4" s="432">
        <v>18</v>
      </c>
      <c r="W4" s="432">
        <v>19</v>
      </c>
      <c r="X4" s="432">
        <v>20</v>
      </c>
      <c r="Y4" s="432">
        <v>21</v>
      </c>
      <c r="Z4" s="432">
        <v>22</v>
      </c>
      <c r="AA4" s="432">
        <v>23</v>
      </c>
      <c r="AB4" s="432">
        <v>24</v>
      </c>
      <c r="AC4" s="432">
        <v>25</v>
      </c>
      <c r="AD4" s="432">
        <v>26</v>
      </c>
      <c r="AE4" s="432">
        <v>27</v>
      </c>
      <c r="AF4" s="432">
        <v>28</v>
      </c>
      <c r="AG4" s="432">
        <v>29</v>
      </c>
      <c r="AH4" s="433">
        <v>30</v>
      </c>
      <c r="AI4" s="913"/>
    </row>
    <row r="5" spans="1:35" s="920" customFormat="1" ht="30" customHeight="1" x14ac:dyDescent="0.25">
      <c r="A5" s="916"/>
      <c r="B5" s="917">
        <v>62</v>
      </c>
      <c r="C5" s="918" t="s">
        <v>381</v>
      </c>
      <c r="D5" s="434"/>
      <c r="E5" s="460"/>
      <c r="F5" s="460"/>
      <c r="G5" s="460"/>
      <c r="H5" s="460"/>
      <c r="I5" s="460"/>
      <c r="J5" s="460"/>
      <c r="K5" s="460"/>
      <c r="L5" s="460"/>
      <c r="M5" s="460"/>
      <c r="N5" s="460"/>
      <c r="O5" s="460"/>
      <c r="P5" s="460"/>
      <c r="Q5" s="460"/>
      <c r="R5" s="460"/>
      <c r="S5" s="460"/>
      <c r="T5" s="460"/>
      <c r="U5" s="460"/>
      <c r="V5" s="460"/>
      <c r="W5" s="460"/>
      <c r="X5" s="460"/>
      <c r="Y5" s="460"/>
      <c r="Z5" s="460"/>
      <c r="AA5" s="460"/>
      <c r="AB5" s="460"/>
      <c r="AC5" s="460"/>
      <c r="AD5" s="460"/>
      <c r="AE5" s="460"/>
      <c r="AF5" s="460"/>
      <c r="AG5" s="460"/>
      <c r="AH5" s="866"/>
      <c r="AI5" s="919"/>
    </row>
    <row r="6" spans="1:35" s="920" customFormat="1" ht="15" customHeight="1" x14ac:dyDescent="0.25">
      <c r="A6" s="916"/>
      <c r="B6" s="921">
        <v>62</v>
      </c>
      <c r="C6" s="922" t="s">
        <v>68</v>
      </c>
      <c r="D6" s="435"/>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864"/>
      <c r="AI6" s="919"/>
    </row>
    <row r="7" spans="1:35" s="920" customFormat="1" ht="15" customHeight="1" x14ac:dyDescent="0.25">
      <c r="A7" s="916"/>
      <c r="B7" s="921">
        <v>62</v>
      </c>
      <c r="C7" s="922" t="s">
        <v>69</v>
      </c>
      <c r="D7" s="435"/>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864"/>
      <c r="AI7" s="919"/>
    </row>
    <row r="8" spans="1:35" s="920" customFormat="1" ht="15" customHeight="1" x14ac:dyDescent="0.25">
      <c r="A8" s="916"/>
      <c r="B8" s="921">
        <v>63</v>
      </c>
      <c r="C8" s="923" t="s">
        <v>382</v>
      </c>
      <c r="D8" s="435"/>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864"/>
      <c r="AI8" s="919"/>
    </row>
    <row r="9" spans="1:35" s="920" customFormat="1" ht="15" customHeight="1" x14ac:dyDescent="0.25">
      <c r="A9" s="916"/>
      <c r="B9" s="921">
        <v>63</v>
      </c>
      <c r="C9" s="922" t="s">
        <v>68</v>
      </c>
      <c r="D9" s="435"/>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864"/>
      <c r="AI9" s="919"/>
    </row>
    <row r="10" spans="1:35" s="920" customFormat="1" ht="15" customHeight="1" x14ac:dyDescent="0.25">
      <c r="A10" s="916"/>
      <c r="B10" s="921">
        <v>63</v>
      </c>
      <c r="C10" s="922" t="s">
        <v>69</v>
      </c>
      <c r="D10" s="435"/>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864"/>
      <c r="AI10" s="919"/>
    </row>
    <row r="11" spans="1:35" s="920" customFormat="1" ht="15" customHeight="1" x14ac:dyDescent="0.25">
      <c r="A11" s="916"/>
      <c r="B11" s="921">
        <v>64</v>
      </c>
      <c r="C11" s="923" t="s">
        <v>383</v>
      </c>
      <c r="D11" s="435"/>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864"/>
      <c r="AI11" s="919"/>
    </row>
    <row r="12" spans="1:35" s="920" customFormat="1" ht="15" customHeight="1" x14ac:dyDescent="0.25">
      <c r="A12" s="916"/>
      <c r="B12" s="921">
        <v>64</v>
      </c>
      <c r="C12" s="922" t="s">
        <v>68</v>
      </c>
      <c r="D12" s="435"/>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864"/>
      <c r="AI12" s="919"/>
    </row>
    <row r="13" spans="1:35" s="920" customFormat="1" ht="15" customHeight="1" x14ac:dyDescent="0.25">
      <c r="A13" s="916"/>
      <c r="B13" s="921">
        <v>64</v>
      </c>
      <c r="C13" s="922" t="s">
        <v>69</v>
      </c>
      <c r="D13" s="435"/>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864"/>
      <c r="AI13" s="919"/>
    </row>
    <row r="14" spans="1:35" s="920" customFormat="1" ht="15" customHeight="1" x14ac:dyDescent="0.25">
      <c r="A14" s="916"/>
      <c r="B14" s="921" t="s">
        <v>324</v>
      </c>
      <c r="C14" s="923" t="s">
        <v>248</v>
      </c>
      <c r="D14" s="435"/>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864"/>
      <c r="AI14" s="919"/>
    </row>
    <row r="15" spans="1:35" s="920" customFormat="1" ht="15" customHeight="1" x14ac:dyDescent="0.25">
      <c r="A15" s="916"/>
      <c r="B15" s="921" t="s">
        <v>324</v>
      </c>
      <c r="C15" s="924" t="s">
        <v>258</v>
      </c>
      <c r="D15" s="435"/>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89"/>
      <c r="AI15" s="919"/>
    </row>
    <row r="16" spans="1:35" s="920" customFormat="1" ht="15" customHeight="1" x14ac:dyDescent="0.25">
      <c r="A16" s="916"/>
      <c r="B16" s="436"/>
      <c r="C16" s="924" t="s">
        <v>259</v>
      </c>
      <c r="D16" s="437"/>
      <c r="E16" s="76">
        <f>MIN(E14,E15)</f>
        <v>0</v>
      </c>
      <c r="F16" s="76">
        <f>MIN(F14,F15)</f>
        <v>0</v>
      </c>
      <c r="G16" s="76">
        <f t="shared" ref="G16:AH16" si="0">MIN(G14,G15)</f>
        <v>0</v>
      </c>
      <c r="H16" s="76">
        <f t="shared" si="0"/>
        <v>0</v>
      </c>
      <c r="I16" s="76">
        <f t="shared" si="0"/>
        <v>0</v>
      </c>
      <c r="J16" s="76">
        <f t="shared" si="0"/>
        <v>0</v>
      </c>
      <c r="K16" s="76">
        <f t="shared" si="0"/>
        <v>0</v>
      </c>
      <c r="L16" s="76">
        <f t="shared" si="0"/>
        <v>0</v>
      </c>
      <c r="M16" s="76">
        <f t="shared" si="0"/>
        <v>0</v>
      </c>
      <c r="N16" s="76">
        <f t="shared" si="0"/>
        <v>0</v>
      </c>
      <c r="O16" s="76">
        <f t="shared" si="0"/>
        <v>0</v>
      </c>
      <c r="P16" s="76">
        <f t="shared" si="0"/>
        <v>0</v>
      </c>
      <c r="Q16" s="76">
        <f t="shared" si="0"/>
        <v>0</v>
      </c>
      <c r="R16" s="76">
        <f t="shared" si="0"/>
        <v>0</v>
      </c>
      <c r="S16" s="76">
        <f t="shared" si="0"/>
        <v>0</v>
      </c>
      <c r="T16" s="76">
        <f t="shared" si="0"/>
        <v>0</v>
      </c>
      <c r="U16" s="76">
        <f t="shared" si="0"/>
        <v>0</v>
      </c>
      <c r="V16" s="76">
        <f t="shared" si="0"/>
        <v>0</v>
      </c>
      <c r="W16" s="76">
        <f t="shared" si="0"/>
        <v>0</v>
      </c>
      <c r="X16" s="76">
        <f t="shared" si="0"/>
        <v>0</v>
      </c>
      <c r="Y16" s="76">
        <f t="shared" si="0"/>
        <v>0</v>
      </c>
      <c r="Z16" s="76">
        <f t="shared" si="0"/>
        <v>0</v>
      </c>
      <c r="AA16" s="76">
        <f t="shared" si="0"/>
        <v>0</v>
      </c>
      <c r="AB16" s="76">
        <f t="shared" si="0"/>
        <v>0</v>
      </c>
      <c r="AC16" s="76">
        <f t="shared" si="0"/>
        <v>0</v>
      </c>
      <c r="AD16" s="76">
        <f t="shared" si="0"/>
        <v>0</v>
      </c>
      <c r="AE16" s="76">
        <f t="shared" si="0"/>
        <v>0</v>
      </c>
      <c r="AF16" s="76">
        <f t="shared" si="0"/>
        <v>0</v>
      </c>
      <c r="AG16" s="76">
        <f t="shared" si="0"/>
        <v>0</v>
      </c>
      <c r="AH16" s="76">
        <f t="shared" si="0"/>
        <v>0</v>
      </c>
      <c r="AI16" s="919"/>
    </row>
    <row r="17" spans="1:35" s="920" customFormat="1" ht="15" customHeight="1" x14ac:dyDescent="0.25">
      <c r="A17" s="916"/>
      <c r="B17" s="436"/>
      <c r="C17" s="925" t="s">
        <v>212</v>
      </c>
      <c r="D17" s="435"/>
      <c r="E17" s="1053"/>
      <c r="F17" s="1053"/>
      <c r="G17" s="1053"/>
      <c r="H17" s="1053"/>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4"/>
      <c r="AI17" s="919"/>
    </row>
    <row r="18" spans="1:35" s="920" customFormat="1" ht="15" customHeight="1" x14ac:dyDescent="0.25">
      <c r="A18" s="916"/>
      <c r="B18" s="436"/>
      <c r="C18" s="924" t="s">
        <v>219</v>
      </c>
      <c r="D18" s="437"/>
      <c r="E18" s="76">
        <f>MAX(0,E5-0.07*E16)</f>
        <v>0</v>
      </c>
      <c r="F18" s="76">
        <f>MAX(0,F5-0.07*F16)</f>
        <v>0</v>
      </c>
      <c r="G18" s="76">
        <f t="shared" ref="G18:AF18" si="1">MAX(0,G5-0.07*G16)</f>
        <v>0</v>
      </c>
      <c r="H18" s="76">
        <f t="shared" si="1"/>
        <v>0</v>
      </c>
      <c r="I18" s="76">
        <f t="shared" si="1"/>
        <v>0</v>
      </c>
      <c r="J18" s="76">
        <f t="shared" si="1"/>
        <v>0</v>
      </c>
      <c r="K18" s="76">
        <f t="shared" si="1"/>
        <v>0</v>
      </c>
      <c r="L18" s="76">
        <f t="shared" si="1"/>
        <v>0</v>
      </c>
      <c r="M18" s="76">
        <f t="shared" si="1"/>
        <v>0</v>
      </c>
      <c r="N18" s="76">
        <f t="shared" si="1"/>
        <v>0</v>
      </c>
      <c r="O18" s="76">
        <f t="shared" si="1"/>
        <v>0</v>
      </c>
      <c r="P18" s="76">
        <f t="shared" si="1"/>
        <v>0</v>
      </c>
      <c r="Q18" s="76">
        <f t="shared" si="1"/>
        <v>0</v>
      </c>
      <c r="R18" s="76">
        <f t="shared" si="1"/>
        <v>0</v>
      </c>
      <c r="S18" s="76">
        <f t="shared" si="1"/>
        <v>0</v>
      </c>
      <c r="T18" s="76">
        <f t="shared" si="1"/>
        <v>0</v>
      </c>
      <c r="U18" s="76">
        <f t="shared" si="1"/>
        <v>0</v>
      </c>
      <c r="V18" s="76">
        <f t="shared" si="1"/>
        <v>0</v>
      </c>
      <c r="W18" s="76">
        <f t="shared" si="1"/>
        <v>0</v>
      </c>
      <c r="X18" s="76">
        <f t="shared" si="1"/>
        <v>0</v>
      </c>
      <c r="Y18" s="76">
        <f t="shared" si="1"/>
        <v>0</v>
      </c>
      <c r="Z18" s="76">
        <f t="shared" si="1"/>
        <v>0</v>
      </c>
      <c r="AA18" s="76">
        <f t="shared" si="1"/>
        <v>0</v>
      </c>
      <c r="AB18" s="76">
        <f t="shared" si="1"/>
        <v>0</v>
      </c>
      <c r="AC18" s="76">
        <f t="shared" si="1"/>
        <v>0</v>
      </c>
      <c r="AD18" s="76">
        <f t="shared" si="1"/>
        <v>0</v>
      </c>
      <c r="AE18" s="76">
        <f t="shared" si="1"/>
        <v>0</v>
      </c>
      <c r="AF18" s="76">
        <f t="shared" si="1"/>
        <v>0</v>
      </c>
      <c r="AG18" s="76">
        <f>MAX(0,AG5-0.07*AG16)</f>
        <v>0</v>
      </c>
      <c r="AH18" s="76">
        <f>MAX(0,AH5-0.07*AH16)</f>
        <v>0</v>
      </c>
      <c r="AI18" s="919"/>
    </row>
    <row r="19" spans="1:35" s="920" customFormat="1" ht="15" customHeight="1" x14ac:dyDescent="0.25">
      <c r="A19" s="916"/>
      <c r="B19" s="436"/>
      <c r="C19" s="926" t="s">
        <v>188</v>
      </c>
      <c r="D19" s="437"/>
      <c r="E19" s="76">
        <f>IF(E6+E7&gt;0, E18*E7/(E6+E7), 0)</f>
        <v>0</v>
      </c>
      <c r="F19" s="76">
        <f t="shared" ref="F19:AH19" si="2">IF(F6+F7&gt;0, F18*F7/(F6+F7), 0)</f>
        <v>0</v>
      </c>
      <c r="G19" s="76">
        <f t="shared" si="2"/>
        <v>0</v>
      </c>
      <c r="H19" s="76">
        <f t="shared" si="2"/>
        <v>0</v>
      </c>
      <c r="I19" s="76">
        <f t="shared" si="2"/>
        <v>0</v>
      </c>
      <c r="J19" s="76">
        <f t="shared" si="2"/>
        <v>0</v>
      </c>
      <c r="K19" s="76">
        <f t="shared" si="2"/>
        <v>0</v>
      </c>
      <c r="L19" s="76">
        <f t="shared" si="2"/>
        <v>0</v>
      </c>
      <c r="M19" s="76">
        <f t="shared" si="2"/>
        <v>0</v>
      </c>
      <c r="N19" s="76">
        <f t="shared" si="2"/>
        <v>0</v>
      </c>
      <c r="O19" s="76">
        <f t="shared" si="2"/>
        <v>0</v>
      </c>
      <c r="P19" s="76">
        <f t="shared" si="2"/>
        <v>0</v>
      </c>
      <c r="Q19" s="76">
        <f t="shared" si="2"/>
        <v>0</v>
      </c>
      <c r="R19" s="76">
        <f t="shared" si="2"/>
        <v>0</v>
      </c>
      <c r="S19" s="76">
        <f t="shared" si="2"/>
        <v>0</v>
      </c>
      <c r="T19" s="76">
        <f t="shared" si="2"/>
        <v>0</v>
      </c>
      <c r="U19" s="76">
        <f t="shared" si="2"/>
        <v>0</v>
      </c>
      <c r="V19" s="76">
        <f t="shared" si="2"/>
        <v>0</v>
      </c>
      <c r="W19" s="76">
        <f t="shared" si="2"/>
        <v>0</v>
      </c>
      <c r="X19" s="76">
        <f t="shared" si="2"/>
        <v>0</v>
      </c>
      <c r="Y19" s="76">
        <f t="shared" si="2"/>
        <v>0</v>
      </c>
      <c r="Z19" s="76">
        <f t="shared" si="2"/>
        <v>0</v>
      </c>
      <c r="AA19" s="76">
        <f t="shared" si="2"/>
        <v>0</v>
      </c>
      <c r="AB19" s="76">
        <f t="shared" si="2"/>
        <v>0</v>
      </c>
      <c r="AC19" s="76">
        <f t="shared" si="2"/>
        <v>0</v>
      </c>
      <c r="AD19" s="76">
        <f t="shared" si="2"/>
        <v>0</v>
      </c>
      <c r="AE19" s="76">
        <f t="shared" si="2"/>
        <v>0</v>
      </c>
      <c r="AF19" s="76">
        <f t="shared" si="2"/>
        <v>0</v>
      </c>
      <c r="AG19" s="76">
        <f t="shared" si="2"/>
        <v>0</v>
      </c>
      <c r="AH19" s="76">
        <f t="shared" si="2"/>
        <v>0</v>
      </c>
      <c r="AI19" s="919"/>
    </row>
    <row r="20" spans="1:35" s="920" customFormat="1" ht="15" customHeight="1" x14ac:dyDescent="0.25">
      <c r="A20" s="916"/>
      <c r="B20" s="436"/>
      <c r="C20" s="927" t="s">
        <v>213</v>
      </c>
      <c r="D20" s="437"/>
      <c r="E20" s="76">
        <f>E7-E19</f>
        <v>0</v>
      </c>
      <c r="F20" s="76">
        <f>F7-F19</f>
        <v>0</v>
      </c>
      <c r="G20" s="76">
        <f t="shared" ref="G20:AH20" si="3">G7-G19</f>
        <v>0</v>
      </c>
      <c r="H20" s="76">
        <f t="shared" si="3"/>
        <v>0</v>
      </c>
      <c r="I20" s="76">
        <f t="shared" si="3"/>
        <v>0</v>
      </c>
      <c r="J20" s="76">
        <f t="shared" si="3"/>
        <v>0</v>
      </c>
      <c r="K20" s="76">
        <f t="shared" si="3"/>
        <v>0</v>
      </c>
      <c r="L20" s="76">
        <f t="shared" si="3"/>
        <v>0</v>
      </c>
      <c r="M20" s="76">
        <f t="shared" si="3"/>
        <v>0</v>
      </c>
      <c r="N20" s="76">
        <f t="shared" si="3"/>
        <v>0</v>
      </c>
      <c r="O20" s="76">
        <f t="shared" si="3"/>
        <v>0</v>
      </c>
      <c r="P20" s="76">
        <f t="shared" si="3"/>
        <v>0</v>
      </c>
      <c r="Q20" s="76">
        <f t="shared" si="3"/>
        <v>0</v>
      </c>
      <c r="R20" s="76">
        <f t="shared" si="3"/>
        <v>0</v>
      </c>
      <c r="S20" s="76">
        <f t="shared" si="3"/>
        <v>0</v>
      </c>
      <c r="T20" s="76">
        <f t="shared" si="3"/>
        <v>0</v>
      </c>
      <c r="U20" s="76">
        <f t="shared" si="3"/>
        <v>0</v>
      </c>
      <c r="V20" s="76">
        <f t="shared" si="3"/>
        <v>0</v>
      </c>
      <c r="W20" s="76">
        <f t="shared" si="3"/>
        <v>0</v>
      </c>
      <c r="X20" s="76">
        <f t="shared" si="3"/>
        <v>0</v>
      </c>
      <c r="Y20" s="76">
        <f t="shared" si="3"/>
        <v>0</v>
      </c>
      <c r="Z20" s="76">
        <f t="shared" si="3"/>
        <v>0</v>
      </c>
      <c r="AA20" s="76">
        <f t="shared" si="3"/>
        <v>0</v>
      </c>
      <c r="AB20" s="76">
        <f t="shared" si="3"/>
        <v>0</v>
      </c>
      <c r="AC20" s="76">
        <f t="shared" si="3"/>
        <v>0</v>
      </c>
      <c r="AD20" s="76">
        <f t="shared" si="3"/>
        <v>0</v>
      </c>
      <c r="AE20" s="76">
        <f t="shared" si="3"/>
        <v>0</v>
      </c>
      <c r="AF20" s="76">
        <f t="shared" si="3"/>
        <v>0</v>
      </c>
      <c r="AG20" s="76">
        <f t="shared" si="3"/>
        <v>0</v>
      </c>
      <c r="AH20" s="76">
        <f t="shared" si="3"/>
        <v>0</v>
      </c>
      <c r="AI20" s="919"/>
    </row>
    <row r="21" spans="1:35" s="920" customFormat="1" ht="15" customHeight="1" x14ac:dyDescent="0.25">
      <c r="A21" s="916"/>
      <c r="B21" s="436"/>
      <c r="C21" s="928" t="s">
        <v>214</v>
      </c>
      <c r="D21" s="435"/>
      <c r="E21" s="1053"/>
      <c r="F21" s="1053"/>
      <c r="G21" s="1053"/>
      <c r="H21" s="1053"/>
      <c r="I21" s="1053"/>
      <c r="J21" s="1053"/>
      <c r="K21" s="1053"/>
      <c r="L21" s="1053"/>
      <c r="M21" s="1053"/>
      <c r="N21" s="1053"/>
      <c r="O21" s="1053"/>
      <c r="P21" s="1053"/>
      <c r="Q21" s="1053"/>
      <c r="R21" s="1053"/>
      <c r="S21" s="1053"/>
      <c r="T21" s="1053"/>
      <c r="U21" s="1053"/>
      <c r="V21" s="1053"/>
      <c r="W21" s="1053"/>
      <c r="X21" s="1053"/>
      <c r="Y21" s="1053"/>
      <c r="Z21" s="1053"/>
      <c r="AA21" s="1053"/>
      <c r="AB21" s="1053"/>
      <c r="AC21" s="1053"/>
      <c r="AD21" s="1053"/>
      <c r="AE21" s="1053"/>
      <c r="AF21" s="1053"/>
      <c r="AG21" s="1053"/>
      <c r="AH21" s="1054"/>
      <c r="AI21" s="919"/>
    </row>
    <row r="22" spans="1:35" s="920" customFormat="1" ht="15" customHeight="1" x14ac:dyDescent="0.25">
      <c r="A22" s="916"/>
      <c r="B22" s="436"/>
      <c r="C22" s="924" t="s">
        <v>215</v>
      </c>
      <c r="D22" s="437"/>
      <c r="E22" s="76">
        <f>MAX(0,E8-0.085*E16)</f>
        <v>0</v>
      </c>
      <c r="F22" s="76">
        <f>MAX(0,F8-0.085*F16)</f>
        <v>0</v>
      </c>
      <c r="G22" s="76">
        <f t="shared" ref="G22:AF22" si="4">MAX(0,G8-0.085*G16)</f>
        <v>0</v>
      </c>
      <c r="H22" s="76">
        <f t="shared" si="4"/>
        <v>0</v>
      </c>
      <c r="I22" s="76">
        <f t="shared" si="4"/>
        <v>0</v>
      </c>
      <c r="J22" s="76">
        <f t="shared" si="4"/>
        <v>0</v>
      </c>
      <c r="K22" s="76">
        <f t="shared" si="4"/>
        <v>0</v>
      </c>
      <c r="L22" s="76">
        <f t="shared" si="4"/>
        <v>0</v>
      </c>
      <c r="M22" s="76">
        <f t="shared" si="4"/>
        <v>0</v>
      </c>
      <c r="N22" s="76">
        <f t="shared" si="4"/>
        <v>0</v>
      </c>
      <c r="O22" s="76">
        <f t="shared" si="4"/>
        <v>0</v>
      </c>
      <c r="P22" s="76">
        <f t="shared" si="4"/>
        <v>0</v>
      </c>
      <c r="Q22" s="76">
        <f t="shared" si="4"/>
        <v>0</v>
      </c>
      <c r="R22" s="76">
        <f t="shared" si="4"/>
        <v>0</v>
      </c>
      <c r="S22" s="76">
        <f t="shared" si="4"/>
        <v>0</v>
      </c>
      <c r="T22" s="76">
        <f t="shared" si="4"/>
        <v>0</v>
      </c>
      <c r="U22" s="76">
        <f t="shared" si="4"/>
        <v>0</v>
      </c>
      <c r="V22" s="76">
        <f t="shared" si="4"/>
        <v>0</v>
      </c>
      <c r="W22" s="76">
        <f t="shared" si="4"/>
        <v>0</v>
      </c>
      <c r="X22" s="76">
        <f t="shared" si="4"/>
        <v>0</v>
      </c>
      <c r="Y22" s="76">
        <f t="shared" si="4"/>
        <v>0</v>
      </c>
      <c r="Z22" s="76">
        <f t="shared" si="4"/>
        <v>0</v>
      </c>
      <c r="AA22" s="76">
        <f t="shared" si="4"/>
        <v>0</v>
      </c>
      <c r="AB22" s="76">
        <f t="shared" si="4"/>
        <v>0</v>
      </c>
      <c r="AC22" s="76">
        <f t="shared" si="4"/>
        <v>0</v>
      </c>
      <c r="AD22" s="76">
        <f t="shared" si="4"/>
        <v>0</v>
      </c>
      <c r="AE22" s="76">
        <f t="shared" si="4"/>
        <v>0</v>
      </c>
      <c r="AF22" s="76">
        <f t="shared" si="4"/>
        <v>0</v>
      </c>
      <c r="AG22" s="76">
        <f>MAX(0,AG8-0.085*AG16)</f>
        <v>0</v>
      </c>
      <c r="AH22" s="76">
        <f>MAX(0,AH8-0.085*AH16)</f>
        <v>0</v>
      </c>
      <c r="AI22" s="919"/>
    </row>
    <row r="23" spans="1:35" s="920" customFormat="1" ht="15" customHeight="1" x14ac:dyDescent="0.25">
      <c r="A23" s="916"/>
      <c r="B23" s="436"/>
      <c r="C23" s="926" t="s">
        <v>188</v>
      </c>
      <c r="D23" s="437"/>
      <c r="E23" s="76">
        <f>IF(E9+E10&gt;0, E22*E10/(E9+E10), 0)</f>
        <v>0</v>
      </c>
      <c r="F23" s="76">
        <f t="shared" ref="F23:AH23" si="5">IF(F9+F10&gt;0, F22*F10/(F9+F10), 0)</f>
        <v>0</v>
      </c>
      <c r="G23" s="76">
        <f t="shared" si="5"/>
        <v>0</v>
      </c>
      <c r="H23" s="76">
        <f t="shared" si="5"/>
        <v>0</v>
      </c>
      <c r="I23" s="76">
        <f t="shared" si="5"/>
        <v>0</v>
      </c>
      <c r="J23" s="76">
        <f t="shared" si="5"/>
        <v>0</v>
      </c>
      <c r="K23" s="76">
        <f t="shared" si="5"/>
        <v>0</v>
      </c>
      <c r="L23" s="76">
        <f t="shared" si="5"/>
        <v>0</v>
      </c>
      <c r="M23" s="76">
        <f t="shared" si="5"/>
        <v>0</v>
      </c>
      <c r="N23" s="76">
        <f t="shared" si="5"/>
        <v>0</v>
      </c>
      <c r="O23" s="76">
        <f t="shared" si="5"/>
        <v>0</v>
      </c>
      <c r="P23" s="76">
        <f t="shared" si="5"/>
        <v>0</v>
      </c>
      <c r="Q23" s="76">
        <f t="shared" si="5"/>
        <v>0</v>
      </c>
      <c r="R23" s="76">
        <f t="shared" si="5"/>
        <v>0</v>
      </c>
      <c r="S23" s="76">
        <f t="shared" si="5"/>
        <v>0</v>
      </c>
      <c r="T23" s="76">
        <f t="shared" si="5"/>
        <v>0</v>
      </c>
      <c r="U23" s="76">
        <f t="shared" si="5"/>
        <v>0</v>
      </c>
      <c r="V23" s="76">
        <f t="shared" si="5"/>
        <v>0</v>
      </c>
      <c r="W23" s="76">
        <f t="shared" si="5"/>
        <v>0</v>
      </c>
      <c r="X23" s="76">
        <f t="shared" si="5"/>
        <v>0</v>
      </c>
      <c r="Y23" s="76">
        <f t="shared" si="5"/>
        <v>0</v>
      </c>
      <c r="Z23" s="76">
        <f t="shared" si="5"/>
        <v>0</v>
      </c>
      <c r="AA23" s="76">
        <f t="shared" si="5"/>
        <v>0</v>
      </c>
      <c r="AB23" s="76">
        <f t="shared" si="5"/>
        <v>0</v>
      </c>
      <c r="AC23" s="76">
        <f t="shared" si="5"/>
        <v>0</v>
      </c>
      <c r="AD23" s="76">
        <f t="shared" si="5"/>
        <v>0</v>
      </c>
      <c r="AE23" s="76">
        <f t="shared" si="5"/>
        <v>0</v>
      </c>
      <c r="AF23" s="76">
        <f t="shared" si="5"/>
        <v>0</v>
      </c>
      <c r="AG23" s="76">
        <f t="shared" si="5"/>
        <v>0</v>
      </c>
      <c r="AH23" s="76">
        <f t="shared" si="5"/>
        <v>0</v>
      </c>
      <c r="AI23" s="919"/>
    </row>
    <row r="24" spans="1:35" s="920" customFormat="1" ht="15" customHeight="1" x14ac:dyDescent="0.25">
      <c r="A24" s="916"/>
      <c r="B24" s="436"/>
      <c r="C24" s="927" t="s">
        <v>216</v>
      </c>
      <c r="D24" s="437"/>
      <c r="E24" s="76">
        <f>E10-E23</f>
        <v>0</v>
      </c>
      <c r="F24" s="76">
        <f>F10-F23</f>
        <v>0</v>
      </c>
      <c r="G24" s="76">
        <f t="shared" ref="G24:AH24" si="6">G10-G23</f>
        <v>0</v>
      </c>
      <c r="H24" s="76">
        <f t="shared" si="6"/>
        <v>0</v>
      </c>
      <c r="I24" s="76">
        <f t="shared" si="6"/>
        <v>0</v>
      </c>
      <c r="J24" s="76">
        <f t="shared" si="6"/>
        <v>0</v>
      </c>
      <c r="K24" s="76">
        <f t="shared" si="6"/>
        <v>0</v>
      </c>
      <c r="L24" s="76">
        <f t="shared" si="6"/>
        <v>0</v>
      </c>
      <c r="M24" s="76">
        <f t="shared" si="6"/>
        <v>0</v>
      </c>
      <c r="N24" s="76">
        <f t="shared" si="6"/>
        <v>0</v>
      </c>
      <c r="O24" s="76">
        <f t="shared" si="6"/>
        <v>0</v>
      </c>
      <c r="P24" s="76">
        <f t="shared" si="6"/>
        <v>0</v>
      </c>
      <c r="Q24" s="76">
        <f t="shared" si="6"/>
        <v>0</v>
      </c>
      <c r="R24" s="76">
        <f t="shared" si="6"/>
        <v>0</v>
      </c>
      <c r="S24" s="76">
        <f t="shared" si="6"/>
        <v>0</v>
      </c>
      <c r="T24" s="76">
        <f t="shared" si="6"/>
        <v>0</v>
      </c>
      <c r="U24" s="76">
        <f t="shared" si="6"/>
        <v>0</v>
      </c>
      <c r="V24" s="76">
        <f t="shared" si="6"/>
        <v>0</v>
      </c>
      <c r="W24" s="76">
        <f t="shared" si="6"/>
        <v>0</v>
      </c>
      <c r="X24" s="76">
        <f t="shared" si="6"/>
        <v>0</v>
      </c>
      <c r="Y24" s="76">
        <f t="shared" si="6"/>
        <v>0</v>
      </c>
      <c r="Z24" s="76">
        <f t="shared" si="6"/>
        <v>0</v>
      </c>
      <c r="AA24" s="76">
        <f t="shared" si="6"/>
        <v>0</v>
      </c>
      <c r="AB24" s="76">
        <f t="shared" si="6"/>
        <v>0</v>
      </c>
      <c r="AC24" s="76">
        <f t="shared" si="6"/>
        <v>0</v>
      </c>
      <c r="AD24" s="76">
        <f t="shared" si="6"/>
        <v>0</v>
      </c>
      <c r="AE24" s="76">
        <f t="shared" si="6"/>
        <v>0</v>
      </c>
      <c r="AF24" s="76">
        <f t="shared" si="6"/>
        <v>0</v>
      </c>
      <c r="AG24" s="76">
        <f t="shared" si="6"/>
        <v>0</v>
      </c>
      <c r="AH24" s="76">
        <f t="shared" si="6"/>
        <v>0</v>
      </c>
      <c r="AI24" s="919"/>
    </row>
    <row r="25" spans="1:35" s="920" customFormat="1" ht="15" customHeight="1" x14ac:dyDescent="0.25">
      <c r="A25" s="916"/>
      <c r="B25" s="436"/>
      <c r="C25" s="928" t="s">
        <v>217</v>
      </c>
      <c r="D25" s="435"/>
      <c r="E25" s="1053"/>
      <c r="F25" s="1053"/>
      <c r="G25" s="1053"/>
      <c r="H25" s="1053"/>
      <c r="I25" s="1053"/>
      <c r="J25" s="1053"/>
      <c r="K25" s="1053"/>
      <c r="L25" s="1053"/>
      <c r="M25" s="1053"/>
      <c r="N25" s="1053"/>
      <c r="O25" s="1053"/>
      <c r="P25" s="1053"/>
      <c r="Q25" s="1053"/>
      <c r="R25" s="1053"/>
      <c r="S25" s="1053"/>
      <c r="T25" s="1053"/>
      <c r="U25" s="1053"/>
      <c r="V25" s="1053"/>
      <c r="W25" s="1053"/>
      <c r="X25" s="1053"/>
      <c r="Y25" s="1053"/>
      <c r="Z25" s="1053"/>
      <c r="AA25" s="1053"/>
      <c r="AB25" s="1053"/>
      <c r="AC25" s="1053"/>
      <c r="AD25" s="1053"/>
      <c r="AE25" s="1053"/>
      <c r="AF25" s="1053"/>
      <c r="AG25" s="1053"/>
      <c r="AH25" s="1054"/>
      <c r="AI25" s="919"/>
    </row>
    <row r="26" spans="1:35" s="920" customFormat="1" ht="15" customHeight="1" x14ac:dyDescent="0.25">
      <c r="A26" s="916"/>
      <c r="B26" s="436"/>
      <c r="C26" s="924" t="s">
        <v>218</v>
      </c>
      <c r="D26" s="437"/>
      <c r="E26" s="76">
        <f>MAX(0,E11-0.105*E16)</f>
        <v>0</v>
      </c>
      <c r="F26" s="76">
        <f>MAX(0,F11-0.105*F16)</f>
        <v>0</v>
      </c>
      <c r="G26" s="76">
        <f t="shared" ref="G26:AF26" si="7">MAX(0,G11-0.105*G16)</f>
        <v>0</v>
      </c>
      <c r="H26" s="76">
        <f t="shared" si="7"/>
        <v>0</v>
      </c>
      <c r="I26" s="76">
        <f t="shared" si="7"/>
        <v>0</v>
      </c>
      <c r="J26" s="76">
        <f t="shared" si="7"/>
        <v>0</v>
      </c>
      <c r="K26" s="76">
        <f t="shared" si="7"/>
        <v>0</v>
      </c>
      <c r="L26" s="76">
        <f t="shared" si="7"/>
        <v>0</v>
      </c>
      <c r="M26" s="76">
        <f t="shared" si="7"/>
        <v>0</v>
      </c>
      <c r="N26" s="76">
        <f t="shared" si="7"/>
        <v>0</v>
      </c>
      <c r="O26" s="76">
        <f t="shared" si="7"/>
        <v>0</v>
      </c>
      <c r="P26" s="76">
        <f t="shared" si="7"/>
        <v>0</v>
      </c>
      <c r="Q26" s="76">
        <f t="shared" si="7"/>
        <v>0</v>
      </c>
      <c r="R26" s="76">
        <f t="shared" si="7"/>
        <v>0</v>
      </c>
      <c r="S26" s="76">
        <f t="shared" si="7"/>
        <v>0</v>
      </c>
      <c r="T26" s="76">
        <f t="shared" si="7"/>
        <v>0</v>
      </c>
      <c r="U26" s="76">
        <f t="shared" si="7"/>
        <v>0</v>
      </c>
      <c r="V26" s="76">
        <f t="shared" si="7"/>
        <v>0</v>
      </c>
      <c r="W26" s="76">
        <f t="shared" si="7"/>
        <v>0</v>
      </c>
      <c r="X26" s="76">
        <f t="shared" si="7"/>
        <v>0</v>
      </c>
      <c r="Y26" s="76">
        <f t="shared" si="7"/>
        <v>0</v>
      </c>
      <c r="Z26" s="76">
        <f t="shared" si="7"/>
        <v>0</v>
      </c>
      <c r="AA26" s="76">
        <f t="shared" si="7"/>
        <v>0</v>
      </c>
      <c r="AB26" s="76">
        <f t="shared" si="7"/>
        <v>0</v>
      </c>
      <c r="AC26" s="76">
        <f t="shared" si="7"/>
        <v>0</v>
      </c>
      <c r="AD26" s="76">
        <f t="shared" si="7"/>
        <v>0</v>
      </c>
      <c r="AE26" s="76">
        <f t="shared" si="7"/>
        <v>0</v>
      </c>
      <c r="AF26" s="76">
        <f t="shared" si="7"/>
        <v>0</v>
      </c>
      <c r="AG26" s="76">
        <f>MAX(0,AG11-0.105*AG16)</f>
        <v>0</v>
      </c>
      <c r="AH26" s="76">
        <f>MAX(0,AH11-0.105*AH16)</f>
        <v>0</v>
      </c>
      <c r="AI26" s="919"/>
    </row>
    <row r="27" spans="1:35" s="920" customFormat="1" ht="15" customHeight="1" x14ac:dyDescent="0.25">
      <c r="A27" s="916"/>
      <c r="B27" s="436"/>
      <c r="C27" s="926" t="s">
        <v>188</v>
      </c>
      <c r="D27" s="437"/>
      <c r="E27" s="76">
        <f>IF(E12+E13&gt;0, E26*E13/(E12+E13), 0)</f>
        <v>0</v>
      </c>
      <c r="F27" s="76">
        <f t="shared" ref="F27:AH27" si="8">IF(F12+F13&gt;0, F26*F13/(F12+F13), 0)</f>
        <v>0</v>
      </c>
      <c r="G27" s="76">
        <f t="shared" si="8"/>
        <v>0</v>
      </c>
      <c r="H27" s="76">
        <f t="shared" si="8"/>
        <v>0</v>
      </c>
      <c r="I27" s="76">
        <f t="shared" si="8"/>
        <v>0</v>
      </c>
      <c r="J27" s="76">
        <f t="shared" si="8"/>
        <v>0</v>
      </c>
      <c r="K27" s="76">
        <f t="shared" si="8"/>
        <v>0</v>
      </c>
      <c r="L27" s="76">
        <f t="shared" si="8"/>
        <v>0</v>
      </c>
      <c r="M27" s="76">
        <f t="shared" si="8"/>
        <v>0</v>
      </c>
      <c r="N27" s="76">
        <f t="shared" si="8"/>
        <v>0</v>
      </c>
      <c r="O27" s="76">
        <f t="shared" si="8"/>
        <v>0</v>
      </c>
      <c r="P27" s="76">
        <f t="shared" si="8"/>
        <v>0</v>
      </c>
      <c r="Q27" s="76">
        <f t="shared" si="8"/>
        <v>0</v>
      </c>
      <c r="R27" s="76">
        <f t="shared" si="8"/>
        <v>0</v>
      </c>
      <c r="S27" s="76">
        <f t="shared" si="8"/>
        <v>0</v>
      </c>
      <c r="T27" s="76">
        <f t="shared" si="8"/>
        <v>0</v>
      </c>
      <c r="U27" s="76">
        <f t="shared" si="8"/>
        <v>0</v>
      </c>
      <c r="V27" s="76">
        <f t="shared" si="8"/>
        <v>0</v>
      </c>
      <c r="W27" s="76">
        <f t="shared" si="8"/>
        <v>0</v>
      </c>
      <c r="X27" s="76">
        <f t="shared" si="8"/>
        <v>0</v>
      </c>
      <c r="Y27" s="76">
        <f t="shared" si="8"/>
        <v>0</v>
      </c>
      <c r="Z27" s="76">
        <f t="shared" si="8"/>
        <v>0</v>
      </c>
      <c r="AA27" s="76">
        <f t="shared" si="8"/>
        <v>0</v>
      </c>
      <c r="AB27" s="76">
        <f t="shared" si="8"/>
        <v>0</v>
      </c>
      <c r="AC27" s="76">
        <f t="shared" si="8"/>
        <v>0</v>
      </c>
      <c r="AD27" s="76">
        <f t="shared" si="8"/>
        <v>0</v>
      </c>
      <c r="AE27" s="76">
        <f t="shared" si="8"/>
        <v>0</v>
      </c>
      <c r="AF27" s="76">
        <f t="shared" si="8"/>
        <v>0</v>
      </c>
      <c r="AG27" s="76">
        <f t="shared" si="8"/>
        <v>0</v>
      </c>
      <c r="AH27" s="76">
        <f t="shared" si="8"/>
        <v>0</v>
      </c>
      <c r="AI27" s="919"/>
    </row>
    <row r="28" spans="1:35" s="920" customFormat="1" ht="15" customHeight="1" x14ac:dyDescent="0.25">
      <c r="A28" s="916"/>
      <c r="B28" s="438"/>
      <c r="C28" s="929" t="s">
        <v>200</v>
      </c>
      <c r="D28" s="1049"/>
      <c r="E28" s="877">
        <f>E13-E27</f>
        <v>0</v>
      </c>
      <c r="F28" s="877">
        <f>F13-F27</f>
        <v>0</v>
      </c>
      <c r="G28" s="877">
        <f t="shared" ref="G28:AH28" si="9">G13-G27</f>
        <v>0</v>
      </c>
      <c r="H28" s="877">
        <f t="shared" si="9"/>
        <v>0</v>
      </c>
      <c r="I28" s="877">
        <f t="shared" si="9"/>
        <v>0</v>
      </c>
      <c r="J28" s="877">
        <f t="shared" si="9"/>
        <v>0</v>
      </c>
      <c r="K28" s="877">
        <f t="shared" si="9"/>
        <v>0</v>
      </c>
      <c r="L28" s="877">
        <f t="shared" si="9"/>
        <v>0</v>
      </c>
      <c r="M28" s="877">
        <f t="shared" si="9"/>
        <v>0</v>
      </c>
      <c r="N28" s="877">
        <f t="shared" si="9"/>
        <v>0</v>
      </c>
      <c r="O28" s="877">
        <f t="shared" si="9"/>
        <v>0</v>
      </c>
      <c r="P28" s="877">
        <f t="shared" si="9"/>
        <v>0</v>
      </c>
      <c r="Q28" s="877">
        <f t="shared" si="9"/>
        <v>0</v>
      </c>
      <c r="R28" s="877">
        <f t="shared" si="9"/>
        <v>0</v>
      </c>
      <c r="S28" s="877">
        <f t="shared" si="9"/>
        <v>0</v>
      </c>
      <c r="T28" s="877">
        <f t="shared" si="9"/>
        <v>0</v>
      </c>
      <c r="U28" s="877">
        <f t="shared" si="9"/>
        <v>0</v>
      </c>
      <c r="V28" s="877">
        <f t="shared" si="9"/>
        <v>0</v>
      </c>
      <c r="W28" s="877">
        <f t="shared" si="9"/>
        <v>0</v>
      </c>
      <c r="X28" s="877">
        <f t="shared" si="9"/>
        <v>0</v>
      </c>
      <c r="Y28" s="877">
        <f t="shared" si="9"/>
        <v>0</v>
      </c>
      <c r="Z28" s="877">
        <f t="shared" si="9"/>
        <v>0</v>
      </c>
      <c r="AA28" s="877">
        <f t="shared" si="9"/>
        <v>0</v>
      </c>
      <c r="AB28" s="877">
        <f t="shared" si="9"/>
        <v>0</v>
      </c>
      <c r="AC28" s="877">
        <f t="shared" si="9"/>
        <v>0</v>
      </c>
      <c r="AD28" s="877">
        <f t="shared" si="9"/>
        <v>0</v>
      </c>
      <c r="AE28" s="877">
        <f t="shared" si="9"/>
        <v>0</v>
      </c>
      <c r="AF28" s="877">
        <f t="shared" si="9"/>
        <v>0</v>
      </c>
      <c r="AG28" s="877">
        <f t="shared" si="9"/>
        <v>0</v>
      </c>
      <c r="AH28" s="877">
        <f t="shared" si="9"/>
        <v>0</v>
      </c>
      <c r="AI28" s="919"/>
    </row>
    <row r="29" spans="1:35" s="920" customFormat="1" ht="15" customHeight="1" x14ac:dyDescent="0.25">
      <c r="A29" s="916"/>
      <c r="B29" s="439"/>
      <c r="C29" s="930" t="s">
        <v>220</v>
      </c>
      <c r="D29" s="1050">
        <f>SUM(E29:AH29)</f>
        <v>0</v>
      </c>
      <c r="E29" s="1055">
        <f>MAX(0,E20)</f>
        <v>0</v>
      </c>
      <c r="F29" s="1055">
        <f t="shared" ref="F29:AH29" si="10">MAX(0,F20)</f>
        <v>0</v>
      </c>
      <c r="G29" s="1055">
        <f t="shared" si="10"/>
        <v>0</v>
      </c>
      <c r="H29" s="1055">
        <f t="shared" si="10"/>
        <v>0</v>
      </c>
      <c r="I29" s="1055">
        <f t="shared" si="10"/>
        <v>0</v>
      </c>
      <c r="J29" s="1055">
        <f t="shared" si="10"/>
        <v>0</v>
      </c>
      <c r="K29" s="1055">
        <f t="shared" si="10"/>
        <v>0</v>
      </c>
      <c r="L29" s="1055">
        <f t="shared" si="10"/>
        <v>0</v>
      </c>
      <c r="M29" s="1055">
        <f t="shared" si="10"/>
        <v>0</v>
      </c>
      <c r="N29" s="1055">
        <f t="shared" si="10"/>
        <v>0</v>
      </c>
      <c r="O29" s="1055">
        <f t="shared" si="10"/>
        <v>0</v>
      </c>
      <c r="P29" s="1055">
        <f t="shared" si="10"/>
        <v>0</v>
      </c>
      <c r="Q29" s="1055">
        <f t="shared" si="10"/>
        <v>0</v>
      </c>
      <c r="R29" s="1055">
        <f t="shared" si="10"/>
        <v>0</v>
      </c>
      <c r="S29" s="1055">
        <f t="shared" si="10"/>
        <v>0</v>
      </c>
      <c r="T29" s="1055">
        <f t="shared" si="10"/>
        <v>0</v>
      </c>
      <c r="U29" s="1055">
        <f t="shared" si="10"/>
        <v>0</v>
      </c>
      <c r="V29" s="1055">
        <f t="shared" si="10"/>
        <v>0</v>
      </c>
      <c r="W29" s="1055">
        <f t="shared" si="10"/>
        <v>0</v>
      </c>
      <c r="X29" s="1055">
        <f t="shared" si="10"/>
        <v>0</v>
      </c>
      <c r="Y29" s="1055">
        <f t="shared" si="10"/>
        <v>0</v>
      </c>
      <c r="Z29" s="1055">
        <f t="shared" si="10"/>
        <v>0</v>
      </c>
      <c r="AA29" s="1055">
        <f t="shared" si="10"/>
        <v>0</v>
      </c>
      <c r="AB29" s="1055">
        <f t="shared" si="10"/>
        <v>0</v>
      </c>
      <c r="AC29" s="1055">
        <f t="shared" si="10"/>
        <v>0</v>
      </c>
      <c r="AD29" s="1055">
        <f t="shared" si="10"/>
        <v>0</v>
      </c>
      <c r="AE29" s="1055">
        <f t="shared" si="10"/>
        <v>0</v>
      </c>
      <c r="AF29" s="1055">
        <f t="shared" si="10"/>
        <v>0</v>
      </c>
      <c r="AG29" s="1055">
        <f t="shared" si="10"/>
        <v>0</v>
      </c>
      <c r="AH29" s="1055">
        <f t="shared" si="10"/>
        <v>0</v>
      </c>
      <c r="AI29" s="919"/>
    </row>
    <row r="30" spans="1:35" s="920" customFormat="1" ht="15" customHeight="1" x14ac:dyDescent="0.25">
      <c r="A30" s="916"/>
      <c r="B30" s="436"/>
      <c r="C30" s="931" t="s">
        <v>221</v>
      </c>
      <c r="D30" s="1051">
        <f>SUM(E30:AH30)</f>
        <v>0</v>
      </c>
      <c r="E30" s="76">
        <f>MAX(0,E24-E29)</f>
        <v>0</v>
      </c>
      <c r="F30" s="76">
        <f t="shared" ref="F30:AH30" si="11">MAX(0,F24-F29)</f>
        <v>0</v>
      </c>
      <c r="G30" s="76">
        <f t="shared" si="11"/>
        <v>0</v>
      </c>
      <c r="H30" s="76">
        <f t="shared" si="11"/>
        <v>0</v>
      </c>
      <c r="I30" s="76">
        <f t="shared" si="11"/>
        <v>0</v>
      </c>
      <c r="J30" s="76">
        <f t="shared" si="11"/>
        <v>0</v>
      </c>
      <c r="K30" s="76">
        <f t="shared" si="11"/>
        <v>0</v>
      </c>
      <c r="L30" s="76">
        <f t="shared" si="11"/>
        <v>0</v>
      </c>
      <c r="M30" s="76">
        <f t="shared" si="11"/>
        <v>0</v>
      </c>
      <c r="N30" s="76">
        <f t="shared" si="11"/>
        <v>0</v>
      </c>
      <c r="O30" s="76">
        <f t="shared" si="11"/>
        <v>0</v>
      </c>
      <c r="P30" s="76">
        <f t="shared" si="11"/>
        <v>0</v>
      </c>
      <c r="Q30" s="76">
        <f t="shared" si="11"/>
        <v>0</v>
      </c>
      <c r="R30" s="76">
        <f t="shared" si="11"/>
        <v>0</v>
      </c>
      <c r="S30" s="76">
        <f t="shared" si="11"/>
        <v>0</v>
      </c>
      <c r="T30" s="76">
        <f t="shared" si="11"/>
        <v>0</v>
      </c>
      <c r="U30" s="76">
        <f t="shared" si="11"/>
        <v>0</v>
      </c>
      <c r="V30" s="76">
        <f t="shared" si="11"/>
        <v>0</v>
      </c>
      <c r="W30" s="76">
        <f t="shared" si="11"/>
        <v>0</v>
      </c>
      <c r="X30" s="76">
        <f t="shared" si="11"/>
        <v>0</v>
      </c>
      <c r="Y30" s="76">
        <f t="shared" si="11"/>
        <v>0</v>
      </c>
      <c r="Z30" s="76">
        <f t="shared" si="11"/>
        <v>0</v>
      </c>
      <c r="AA30" s="76">
        <f t="shared" si="11"/>
        <v>0</v>
      </c>
      <c r="AB30" s="76">
        <f t="shared" si="11"/>
        <v>0</v>
      </c>
      <c r="AC30" s="76">
        <f t="shared" si="11"/>
        <v>0</v>
      </c>
      <c r="AD30" s="76">
        <f t="shared" si="11"/>
        <v>0</v>
      </c>
      <c r="AE30" s="76">
        <f t="shared" si="11"/>
        <v>0</v>
      </c>
      <c r="AF30" s="76">
        <f t="shared" si="11"/>
        <v>0</v>
      </c>
      <c r="AG30" s="76">
        <f t="shared" si="11"/>
        <v>0</v>
      </c>
      <c r="AH30" s="76">
        <f t="shared" si="11"/>
        <v>0</v>
      </c>
      <c r="AI30" s="919"/>
    </row>
    <row r="31" spans="1:35" s="920" customFormat="1" ht="15" customHeight="1" x14ac:dyDescent="0.25">
      <c r="A31" s="916"/>
      <c r="B31" s="438"/>
      <c r="C31" s="932" t="s">
        <v>222</v>
      </c>
      <c r="D31" s="1052">
        <f>SUM(E31:AH31)</f>
        <v>0</v>
      </c>
      <c r="E31" s="877">
        <f>MAX(0,E28-E29-E30)</f>
        <v>0</v>
      </c>
      <c r="F31" s="877">
        <f t="shared" ref="F31:AH31" si="12">MAX(0,F28-F29-F30)</f>
        <v>0</v>
      </c>
      <c r="G31" s="877">
        <f t="shared" si="12"/>
        <v>0</v>
      </c>
      <c r="H31" s="877">
        <f t="shared" si="12"/>
        <v>0</v>
      </c>
      <c r="I31" s="877">
        <f t="shared" si="12"/>
        <v>0</v>
      </c>
      <c r="J31" s="877">
        <f t="shared" si="12"/>
        <v>0</v>
      </c>
      <c r="K31" s="877">
        <f t="shared" si="12"/>
        <v>0</v>
      </c>
      <c r="L31" s="877">
        <f t="shared" si="12"/>
        <v>0</v>
      </c>
      <c r="M31" s="877">
        <f t="shared" si="12"/>
        <v>0</v>
      </c>
      <c r="N31" s="877">
        <f t="shared" si="12"/>
        <v>0</v>
      </c>
      <c r="O31" s="877">
        <f t="shared" si="12"/>
        <v>0</v>
      </c>
      <c r="P31" s="877">
        <f t="shared" si="12"/>
        <v>0</v>
      </c>
      <c r="Q31" s="877">
        <f t="shared" si="12"/>
        <v>0</v>
      </c>
      <c r="R31" s="877">
        <f t="shared" si="12"/>
        <v>0</v>
      </c>
      <c r="S31" s="877">
        <f t="shared" si="12"/>
        <v>0</v>
      </c>
      <c r="T31" s="877">
        <f t="shared" si="12"/>
        <v>0</v>
      </c>
      <c r="U31" s="877">
        <f t="shared" si="12"/>
        <v>0</v>
      </c>
      <c r="V31" s="877">
        <f t="shared" si="12"/>
        <v>0</v>
      </c>
      <c r="W31" s="877">
        <f t="shared" si="12"/>
        <v>0</v>
      </c>
      <c r="X31" s="877">
        <f t="shared" si="12"/>
        <v>0</v>
      </c>
      <c r="Y31" s="877">
        <f t="shared" si="12"/>
        <v>0</v>
      </c>
      <c r="Z31" s="877">
        <f t="shared" si="12"/>
        <v>0</v>
      </c>
      <c r="AA31" s="877">
        <f t="shared" si="12"/>
        <v>0</v>
      </c>
      <c r="AB31" s="877">
        <f t="shared" si="12"/>
        <v>0</v>
      </c>
      <c r="AC31" s="877">
        <f t="shared" si="12"/>
        <v>0</v>
      </c>
      <c r="AD31" s="877">
        <f t="shared" si="12"/>
        <v>0</v>
      </c>
      <c r="AE31" s="877">
        <f t="shared" si="12"/>
        <v>0</v>
      </c>
      <c r="AF31" s="877">
        <f t="shared" si="12"/>
        <v>0</v>
      </c>
      <c r="AG31" s="877">
        <f t="shared" si="12"/>
        <v>0</v>
      </c>
      <c r="AH31" s="877">
        <f t="shared" si="12"/>
        <v>0</v>
      </c>
      <c r="AI31" s="919"/>
    </row>
    <row r="32" spans="1:35" ht="15" customHeight="1" x14ac:dyDescent="0.25">
      <c r="A32" s="933"/>
      <c r="B32" s="934"/>
      <c r="C32" s="934"/>
      <c r="D32" s="934"/>
      <c r="E32" s="935"/>
      <c r="F32" s="934"/>
      <c r="G32" s="934"/>
      <c r="H32" s="934"/>
      <c r="I32" s="934"/>
      <c r="J32" s="934"/>
      <c r="K32" s="934"/>
      <c r="L32" s="934"/>
      <c r="M32" s="934"/>
      <c r="N32" s="934"/>
      <c r="O32" s="934"/>
      <c r="P32" s="934"/>
      <c r="Q32" s="934"/>
      <c r="R32" s="934"/>
      <c r="S32" s="934"/>
      <c r="T32" s="934"/>
      <c r="U32" s="934"/>
      <c r="V32" s="934"/>
      <c r="W32" s="934"/>
      <c r="X32" s="934"/>
      <c r="Y32" s="934"/>
      <c r="Z32" s="934"/>
      <c r="AA32" s="934"/>
      <c r="AB32" s="934"/>
      <c r="AC32" s="934"/>
      <c r="AD32" s="934"/>
      <c r="AE32" s="934"/>
      <c r="AF32" s="934"/>
      <c r="AG32" s="934"/>
      <c r="AH32" s="934"/>
      <c r="AI32" s="936"/>
    </row>
  </sheetData>
  <dataConsolidate/>
  <conditionalFormatting sqref="E5:AH15">
    <cfRule type="cellIs" dxfId="470"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H14"/>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25"/>
  <cols>
    <col min="1" max="1" width="1.7109375" style="1028" customWidth="1"/>
    <col min="2" max="2" width="10.7109375" style="1028" customWidth="1"/>
    <col min="3" max="3" width="150.7109375" style="1028" customWidth="1"/>
    <col min="4" max="5" width="16.7109375" style="1028" customWidth="1"/>
    <col min="6" max="6" width="16.7109375" style="1026" customWidth="1"/>
    <col min="7" max="7" width="1.7109375" style="550" customWidth="1"/>
    <col min="8" max="8" width="0" style="1028" hidden="1" customWidth="1"/>
    <col min="9" max="16384" width="9.140625" style="1028" hidden="1"/>
  </cols>
  <sheetData>
    <row r="1" spans="1:7" s="1135" customFormat="1" ht="30" customHeight="1" x14ac:dyDescent="0.55000000000000004">
      <c r="A1" s="2087" t="s">
        <v>1605</v>
      </c>
      <c r="B1" s="553"/>
      <c r="D1" s="971" t="str">
        <f>CONCATENATE("Reporting unit: ", 'General Info'!$C$57, " ", 'General Info'!$C$56)</f>
        <v xml:space="preserve">Reporting unit: 1 </v>
      </c>
      <c r="E1" s="1517"/>
      <c r="F1" s="1517"/>
      <c r="G1" s="563"/>
    </row>
    <row r="2" spans="1:7" s="1143" customFormat="1" ht="45" customHeight="1" x14ac:dyDescent="0.35">
      <c r="A2" s="1100"/>
      <c r="B2" s="1142"/>
      <c r="G2" s="1144"/>
    </row>
    <row r="3" spans="1:7" ht="30" customHeight="1" x14ac:dyDescent="0.25">
      <c r="A3" s="909"/>
      <c r="B3" s="1520" t="s">
        <v>123</v>
      </c>
      <c r="C3" s="1521" t="s">
        <v>122</v>
      </c>
      <c r="D3" s="1522" t="s">
        <v>732</v>
      </c>
      <c r="E3" s="1519" t="s">
        <v>777</v>
      </c>
      <c r="F3" s="1519" t="s">
        <v>778</v>
      </c>
      <c r="G3" s="542"/>
    </row>
    <row r="4" spans="1:7" ht="15" customHeight="1" x14ac:dyDescent="0.25">
      <c r="A4" s="909"/>
      <c r="B4" s="1523">
        <v>79</v>
      </c>
      <c r="C4" s="1524" t="s">
        <v>1606</v>
      </c>
      <c r="D4" s="1149"/>
      <c r="E4" s="1149"/>
      <c r="F4" s="1149"/>
      <c r="G4" s="542"/>
    </row>
    <row r="5" spans="1:7" ht="45" customHeight="1" x14ac:dyDescent="0.25">
      <c r="A5" s="909"/>
      <c r="B5" s="1525" t="s">
        <v>1607</v>
      </c>
      <c r="C5" s="1526" t="s">
        <v>1608</v>
      </c>
      <c r="D5" s="1149"/>
      <c r="E5" s="1149"/>
      <c r="F5" s="1149"/>
      <c r="G5" s="542"/>
    </row>
    <row r="6" spans="1:7" ht="30" customHeight="1" x14ac:dyDescent="0.25">
      <c r="A6" s="909"/>
      <c r="B6" s="1525" t="s">
        <v>1609</v>
      </c>
      <c r="C6" s="1526" t="s">
        <v>1610</v>
      </c>
      <c r="D6" s="1149"/>
      <c r="E6" s="1149"/>
      <c r="F6" s="1149"/>
      <c r="G6" s="542"/>
    </row>
    <row r="7" spans="1:7" ht="45" customHeight="1" x14ac:dyDescent="0.25">
      <c r="A7" s="909"/>
      <c r="B7" s="1527" t="s">
        <v>1611</v>
      </c>
      <c r="C7" s="1528" t="s">
        <v>1612</v>
      </c>
      <c r="D7" s="1529"/>
      <c r="E7" s="1529"/>
      <c r="F7" s="1529"/>
      <c r="G7" s="542"/>
    </row>
    <row r="8" spans="1:7" s="1026" customFormat="1" ht="15" customHeight="1" x14ac:dyDescent="0.25">
      <c r="A8" s="933"/>
      <c r="B8" s="1153"/>
      <c r="C8" s="1151"/>
      <c r="D8" s="1518"/>
      <c r="E8" s="1518"/>
      <c r="F8" s="1518"/>
      <c r="G8" s="1220"/>
    </row>
    <row r="9" spans="1:7" ht="14.25" hidden="1" x14ac:dyDescent="0.25"/>
    <row r="10" spans="1:7" ht="14.25" hidden="1" x14ac:dyDescent="0.25"/>
    <row r="11" spans="1:7" ht="14.25" hidden="1" x14ac:dyDescent="0.25"/>
    <row r="12" spans="1:7" ht="14.25" hidden="1" x14ac:dyDescent="0.25"/>
    <row r="13" spans="1:7" ht="14.25" hidden="1" x14ac:dyDescent="0.25"/>
    <row r="14" spans="1:7" ht="14.25" hidden="1" x14ac:dyDescent="0.25"/>
  </sheetData>
  <conditionalFormatting sqref="D4:F7">
    <cfRule type="cellIs" dxfId="469"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E32"/>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25"/>
  <cols>
    <col min="1" max="1" width="1.7109375" style="1028" customWidth="1"/>
    <col min="2" max="2" width="100.7109375" style="1028" customWidth="1"/>
    <col min="3" max="3" width="40.7109375" style="1028" customWidth="1"/>
    <col min="4" max="4" width="16.7109375" style="1028" customWidth="1"/>
    <col min="5" max="5" width="1.7109375" style="550" customWidth="1"/>
    <col min="6" max="16384" width="9.140625" style="1028" hidden="1"/>
  </cols>
  <sheetData>
    <row r="1" spans="1:5" s="1108" customFormat="1" ht="30" customHeight="1" x14ac:dyDescent="0.55000000000000004">
      <c r="A1" s="1141" t="s">
        <v>1229</v>
      </c>
      <c r="B1" s="901"/>
      <c r="C1" s="971" t="str">
        <f>CONCATENATE("Reporting unit: ", 'General Info'!$C$57, " ", 'General Info'!$C$56)</f>
        <v xml:space="preserve">Reporting unit: 1 </v>
      </c>
      <c r="D1" s="901"/>
      <c r="E1" s="563"/>
    </row>
    <row r="2" spans="1:5" s="1143" customFormat="1" ht="45" customHeight="1" x14ac:dyDescent="0.35">
      <c r="A2" s="1100" t="s">
        <v>1230</v>
      </c>
      <c r="B2" s="1142"/>
      <c r="E2" s="1144"/>
    </row>
    <row r="3" spans="1:5" ht="15" customHeight="1" x14ac:dyDescent="0.25">
      <c r="A3" s="909"/>
      <c r="B3" s="1145"/>
      <c r="C3" s="1145"/>
      <c r="D3" s="1146" t="s">
        <v>322</v>
      </c>
      <c r="E3" s="542"/>
    </row>
    <row r="4" spans="1:5" ht="15" customHeight="1" x14ac:dyDescent="0.25">
      <c r="A4" s="909"/>
      <c r="B4" s="1147" t="s">
        <v>1231</v>
      </c>
      <c r="C4" s="1148"/>
      <c r="D4" s="1114"/>
      <c r="E4" s="542"/>
    </row>
    <row r="5" spans="1:5" ht="15" customHeight="1" x14ac:dyDescent="0.25">
      <c r="A5" s="909"/>
      <c r="B5" s="1147" t="s">
        <v>1232</v>
      </c>
      <c r="C5" s="1148"/>
      <c r="D5" s="1115" t="str">
        <f>IF(AND(ISNUMBER(D6), ISNUMBER(D7), ISNUMBER(D8)), SUM(D6:D8), "")</f>
        <v/>
      </c>
      <c r="E5" s="542"/>
    </row>
    <row r="6" spans="1:5" ht="15" customHeight="1" x14ac:dyDescent="0.25">
      <c r="A6" s="909"/>
      <c r="B6" s="1148" t="s">
        <v>1233</v>
      </c>
      <c r="C6" s="1148"/>
      <c r="D6" s="1149"/>
      <c r="E6" s="542"/>
    </row>
    <row r="7" spans="1:5" ht="15" customHeight="1" x14ac:dyDescent="0.25">
      <c r="A7" s="909"/>
      <c r="B7" s="1148" t="s">
        <v>1234</v>
      </c>
      <c r="C7" s="1148"/>
      <c r="D7" s="1149"/>
      <c r="E7" s="542"/>
    </row>
    <row r="8" spans="1:5" ht="15" customHeight="1" x14ac:dyDescent="0.25">
      <c r="A8" s="909"/>
      <c r="B8" s="1148" t="s">
        <v>1235</v>
      </c>
      <c r="C8" s="1148"/>
      <c r="D8" s="1149"/>
      <c r="E8" s="542"/>
    </row>
    <row r="9" spans="1:5" ht="15" customHeight="1" x14ac:dyDescent="0.25">
      <c r="A9" s="909"/>
      <c r="B9" s="1150" t="s">
        <v>1236</v>
      </c>
      <c r="C9" s="1151"/>
      <c r="D9" s="1152" t="str">
        <f>IF(AND(ISNUMBER(D4), ISNUMBER(D5)), D4-D5, "")</f>
        <v/>
      </c>
      <c r="E9" s="542"/>
    </row>
    <row r="10" spans="1:5" s="1026" customFormat="1" ht="15" customHeight="1" x14ac:dyDescent="0.25">
      <c r="A10" s="933"/>
      <c r="B10" s="1153"/>
      <c r="C10" s="1151"/>
      <c r="D10" s="1154"/>
      <c r="E10" s="1220"/>
    </row>
    <row r="11" spans="1:5" s="1143" customFormat="1" ht="45" customHeight="1" x14ac:dyDescent="0.35">
      <c r="A11" s="1100" t="s">
        <v>1237</v>
      </c>
      <c r="B11" s="1142"/>
      <c r="E11" s="1144"/>
    </row>
    <row r="12" spans="1:5" ht="15" customHeight="1" x14ac:dyDescent="0.25">
      <c r="A12" s="592"/>
      <c r="B12" s="1145"/>
      <c r="C12" s="1145"/>
      <c r="D12" s="1146" t="s">
        <v>322</v>
      </c>
      <c r="E12" s="542"/>
    </row>
    <row r="13" spans="1:5" ht="15" customHeight="1" x14ac:dyDescent="0.25">
      <c r="A13" s="592"/>
      <c r="B13" s="1155" t="s">
        <v>1238</v>
      </c>
      <c r="C13" s="1156"/>
      <c r="D13" s="1114"/>
      <c r="E13" s="542"/>
    </row>
    <row r="14" spans="1:5" ht="15" customHeight="1" x14ac:dyDescent="0.25">
      <c r="A14" s="592"/>
      <c r="B14" s="2395" t="s">
        <v>1239</v>
      </c>
      <c r="C14" s="2396"/>
      <c r="D14" s="1149"/>
      <c r="E14" s="542"/>
    </row>
    <row r="15" spans="1:5" ht="15" customHeight="1" x14ac:dyDescent="0.25">
      <c r="A15" s="592"/>
      <c r="B15" s="1148" t="s">
        <v>1240</v>
      </c>
      <c r="C15" s="1148"/>
      <c r="D15" s="1306"/>
      <c r="E15" s="542"/>
    </row>
    <row r="16" spans="1:5" ht="15" customHeight="1" x14ac:dyDescent="0.25">
      <c r="A16" s="592"/>
      <c r="B16" s="1157" t="str">
        <f>CONCATENATE("Check: row ", ROW(B15), " ≤ row ", ROW(B14))</f>
        <v>Check: row 15 ≤ row 14</v>
      </c>
      <c r="C16" s="1156"/>
      <c r="D16" s="1279" t="str">
        <f>IF(D15&lt;=SUM(D14),"Pass","Fail")</f>
        <v>Pass</v>
      </c>
      <c r="E16" s="542"/>
    </row>
    <row r="17" spans="1:5" ht="15" customHeight="1" x14ac:dyDescent="0.25">
      <c r="A17" s="592"/>
      <c r="B17" s="1147" t="s">
        <v>1241</v>
      </c>
      <c r="C17" s="1148"/>
      <c r="D17" s="1149"/>
      <c r="E17" s="542"/>
    </row>
    <row r="18" spans="1:5" ht="15" customHeight="1" x14ac:dyDescent="0.25">
      <c r="A18" s="592"/>
      <c r="B18" s="1147" t="s">
        <v>1242</v>
      </c>
      <c r="C18" s="1148"/>
      <c r="D18" s="1149"/>
      <c r="E18" s="542"/>
    </row>
    <row r="19" spans="1:5" ht="30" customHeight="1" x14ac:dyDescent="0.25">
      <c r="A19" s="1469"/>
      <c r="B19" s="1507" t="s">
        <v>1604</v>
      </c>
      <c r="C19" s="1156"/>
      <c r="D19" s="1114"/>
      <c r="E19" s="542"/>
    </row>
    <row r="20" spans="1:5" ht="15" customHeight="1" x14ac:dyDescent="0.25">
      <c r="A20" s="1469"/>
      <c r="B20" s="1904" t="s">
        <v>1778</v>
      </c>
      <c r="C20" s="1905"/>
      <c r="D20" s="1906"/>
      <c r="E20" s="542"/>
    </row>
    <row r="21" spans="1:5" ht="15" customHeight="1" x14ac:dyDescent="0.25">
      <c r="A21" s="592"/>
      <c r="B21" s="1515" t="s">
        <v>1243</v>
      </c>
      <c r="C21" s="1516"/>
      <c r="D21" s="1158" t="str">
        <f>IF(AND(ISNUMBER(D13), ISNUMBER(D15), ISNUMBER(D17), ISNUMBER(D18), ISNUMBER(D19)), SUM(D13, D15,D17:D18,-D19,-D20), "")</f>
        <v/>
      </c>
      <c r="E21" s="542"/>
    </row>
    <row r="22" spans="1:5" s="1026" customFormat="1" ht="15" customHeight="1" x14ac:dyDescent="0.25">
      <c r="A22" s="933"/>
      <c r="B22" s="1153"/>
      <c r="C22" s="1151"/>
      <c r="D22" s="1154"/>
      <c r="E22" s="1220"/>
    </row>
    <row r="23" spans="1:5" s="1143" customFormat="1" ht="45" customHeight="1" x14ac:dyDescent="0.35">
      <c r="A23" s="1100" t="s">
        <v>1244</v>
      </c>
      <c r="B23" s="1142"/>
      <c r="E23" s="1144"/>
    </row>
    <row r="24" spans="1:5" ht="15" customHeight="1" x14ac:dyDescent="0.25">
      <c r="A24" s="909"/>
      <c r="B24" s="1145"/>
      <c r="C24" s="1145"/>
      <c r="D24" s="1146" t="s">
        <v>322</v>
      </c>
      <c r="E24" s="542"/>
    </row>
    <row r="25" spans="1:5" ht="15" customHeight="1" x14ac:dyDescent="0.25">
      <c r="A25" s="909"/>
      <c r="B25" s="1145" t="s">
        <v>1245</v>
      </c>
      <c r="C25" s="1159"/>
      <c r="D25" s="1160" t="str">
        <f>IF(AND(ISNUMBER(D9), ISNUMBER(D21)), D9+D21, "")</f>
        <v/>
      </c>
      <c r="E25" s="542"/>
    </row>
    <row r="26" spans="1:5" ht="15" customHeight="1" x14ac:dyDescent="0.25">
      <c r="A26" s="933"/>
      <c r="B26" s="1109"/>
      <c r="C26" s="1109"/>
      <c r="D26" s="1109"/>
      <c r="E26" s="1220"/>
    </row>
    <row r="27" spans="1:5" ht="14.25" hidden="1" x14ac:dyDescent="0.25"/>
    <row r="28" spans="1:5" ht="14.25" hidden="1" x14ac:dyDescent="0.25"/>
    <row r="29" spans="1:5" ht="14.25" hidden="1" x14ac:dyDescent="0.25"/>
    <row r="30" spans="1:5" ht="14.25" hidden="1" x14ac:dyDescent="0.25"/>
    <row r="31" spans="1:5" ht="14.25" hidden="1" x14ac:dyDescent="0.25"/>
    <row r="32" spans="1:5" ht="14.25" hidden="1" x14ac:dyDescent="0.25"/>
  </sheetData>
  <mergeCells count="1">
    <mergeCell ref="B14:C14"/>
  </mergeCells>
  <conditionalFormatting sqref="D16">
    <cfRule type="cellIs" dxfId="468" priority="2" operator="equal">
      <formula>"Fail"</formula>
    </cfRule>
    <cfRule type="cellIs" dxfId="467" priority="3" stopIfTrue="1" operator="equal">
      <formula>"Pass"</formula>
    </cfRule>
  </conditionalFormatting>
  <conditionalFormatting sqref="D4 D6:D8 D13:D15 D17:D20">
    <cfRule type="cellIs" dxfId="466"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EC72"/>
  </sheetPr>
  <dimension ref="A1:P211"/>
  <sheetViews>
    <sheetView zoomScale="75" zoomScaleNormal="75" workbookViewId="0">
      <pane ySplit="1" topLeftCell="A20" activePane="bottomLeft" state="frozen"/>
      <selection pane="bottomLeft"/>
    </sheetView>
  </sheetViews>
  <sheetFormatPr defaultColWidth="0" defaultRowHeight="0" customHeight="1" zeroHeight="1" x14ac:dyDescent="0.25"/>
  <cols>
    <col min="1" max="1" width="1.7109375" style="550" customWidth="1"/>
    <col min="2" max="2" width="12.7109375" style="550" customWidth="1"/>
    <col min="3" max="3" width="83.140625" style="550" customWidth="1"/>
    <col min="4" max="8" width="16.7109375" style="550" customWidth="1"/>
    <col min="9" max="9" width="1.7109375" style="550" customWidth="1"/>
    <col min="10" max="14" width="16.7109375" style="550" customWidth="1"/>
    <col min="15" max="15" width="1.7109375" style="550" customWidth="1"/>
    <col min="16" max="16" width="0" style="682" hidden="1" customWidth="1"/>
    <col min="17" max="16384" width="16.7109375" style="682" hidden="1"/>
  </cols>
  <sheetData>
    <row r="1" spans="1:15" ht="30.75" customHeight="1" x14ac:dyDescent="0.55000000000000004">
      <c r="A1" s="534" t="s">
        <v>321</v>
      </c>
      <c r="B1" s="535"/>
      <c r="C1" s="540"/>
      <c r="D1" s="971" t="str">
        <f>CONCATENATE("Reporting unit: ", 'General Info'!$C$57, " ", 'General Info'!$C$56)</f>
        <v xml:space="preserve">Reporting unit: 1 </v>
      </c>
      <c r="E1" s="540"/>
      <c r="F1" s="540"/>
      <c r="G1" s="540"/>
      <c r="H1" s="540"/>
      <c r="I1" s="540"/>
      <c r="J1" s="540"/>
      <c r="K1" s="540"/>
      <c r="L1" s="540"/>
      <c r="M1" s="540"/>
      <c r="N1" s="540"/>
      <c r="O1" s="536"/>
    </row>
    <row r="2" spans="1:15" ht="30" customHeight="1" x14ac:dyDescent="0.35">
      <c r="A2" s="1084" t="s">
        <v>223</v>
      </c>
      <c r="B2" s="641"/>
      <c r="C2" s="541"/>
      <c r="D2" s="541"/>
      <c r="E2" s="541"/>
      <c r="F2" s="541"/>
      <c r="G2" s="541"/>
      <c r="H2" s="541"/>
      <c r="I2" s="541"/>
      <c r="J2" s="541"/>
      <c r="K2" s="541"/>
      <c r="L2" s="541"/>
      <c r="M2" s="541"/>
      <c r="N2" s="541"/>
      <c r="O2" s="564"/>
    </row>
    <row r="3" spans="1:15" ht="15" customHeight="1" x14ac:dyDescent="0.25">
      <c r="A3" s="385"/>
      <c r="B3" s="548"/>
      <c r="C3" s="548"/>
      <c r="D3" s="548"/>
      <c r="E3" s="548"/>
      <c r="F3" s="548"/>
      <c r="G3" s="548"/>
      <c r="H3" s="548"/>
      <c r="I3" s="548"/>
      <c r="J3" s="548"/>
      <c r="K3" s="548"/>
      <c r="L3" s="548"/>
      <c r="M3" s="548"/>
      <c r="N3" s="548"/>
      <c r="O3" s="389"/>
    </row>
    <row r="4" spans="1:15" ht="15" customHeight="1" x14ac:dyDescent="0.25">
      <c r="A4" s="385"/>
      <c r="B4" s="548"/>
      <c r="C4" s="548" t="s">
        <v>224</v>
      </c>
      <c r="D4" s="548"/>
      <c r="E4" s="548"/>
      <c r="F4" s="548"/>
      <c r="G4" s="548"/>
      <c r="H4" s="548"/>
      <c r="I4" s="548"/>
      <c r="J4" s="548"/>
      <c r="K4" s="548"/>
      <c r="L4" s="548"/>
      <c r="M4" s="548"/>
      <c r="N4" s="548"/>
      <c r="O4" s="389"/>
    </row>
    <row r="5" spans="1:15" ht="15" customHeight="1" x14ac:dyDescent="0.25">
      <c r="A5" s="385"/>
      <c r="B5" s="548"/>
      <c r="C5" s="548"/>
      <c r="D5" s="548"/>
      <c r="E5" s="548"/>
      <c r="F5" s="548"/>
      <c r="G5" s="548"/>
      <c r="H5" s="548"/>
      <c r="I5" s="548"/>
      <c r="J5" s="548"/>
      <c r="K5" s="548"/>
      <c r="L5" s="548"/>
      <c r="M5" s="548"/>
      <c r="N5" s="548"/>
      <c r="O5" s="389"/>
    </row>
    <row r="6" spans="1:15" ht="15" customHeight="1" x14ac:dyDescent="0.25">
      <c r="A6" s="385"/>
      <c r="B6" s="2432" t="s">
        <v>612</v>
      </c>
      <c r="C6" s="2430"/>
      <c r="D6" s="2441" t="s">
        <v>283</v>
      </c>
      <c r="E6" s="2443"/>
      <c r="F6" s="2443"/>
      <c r="G6" s="2443"/>
      <c r="H6" s="2443"/>
      <c r="I6" s="549"/>
      <c r="J6" s="2443" t="s">
        <v>65</v>
      </c>
      <c r="K6" s="2443"/>
      <c r="L6" s="2443"/>
      <c r="M6" s="2443"/>
      <c r="N6" s="2443"/>
      <c r="O6" s="389"/>
    </row>
    <row r="7" spans="1:15" ht="60" customHeight="1" x14ac:dyDescent="0.25">
      <c r="A7" s="385"/>
      <c r="B7" s="2433"/>
      <c r="C7" s="2431"/>
      <c r="D7" s="975" t="s">
        <v>225</v>
      </c>
      <c r="E7" s="975" t="s">
        <v>613</v>
      </c>
      <c r="F7" s="975" t="s">
        <v>602</v>
      </c>
      <c r="G7" s="975" t="s">
        <v>617</v>
      </c>
      <c r="H7" s="642" t="s">
        <v>139</v>
      </c>
      <c r="I7" s="549"/>
      <c r="J7" s="977" t="s">
        <v>225</v>
      </c>
      <c r="K7" s="975" t="s">
        <v>613</v>
      </c>
      <c r="L7" s="975" t="s">
        <v>602</v>
      </c>
      <c r="M7" s="975" t="s">
        <v>617</v>
      </c>
      <c r="N7" s="642" t="s">
        <v>139</v>
      </c>
      <c r="O7" s="389"/>
    </row>
    <row r="8" spans="1:15" ht="15" customHeight="1" x14ac:dyDescent="0.25">
      <c r="A8" s="385"/>
      <c r="B8" s="597" t="s">
        <v>603</v>
      </c>
      <c r="C8" s="643" t="s">
        <v>226</v>
      </c>
      <c r="D8" s="649" t="str">
        <f>IF(AND(ISNUMBER(D10),ISNUMBER(D11),ISNUMBER(D12)),SUM(D10:D12),"")</f>
        <v/>
      </c>
      <c r="E8" s="649" t="str">
        <f>IF(AND(ISNUMBER(E10),ISNUMBER(E11),ISNUMBER(E12)),SUM(E10:E12),"")</f>
        <v/>
      </c>
      <c r="F8" s="649" t="str">
        <f>IF(AND(ISNUMBER(F9),ISNUMBER(F13),ISNUMBER(F14)),F9-F13-F14,"")</f>
        <v/>
      </c>
      <c r="G8" s="30"/>
      <c r="H8" s="31"/>
      <c r="I8" s="4"/>
      <c r="J8" s="657" t="str">
        <f>IF(AND(ISNUMBER(J10),ISNUMBER(J11),ISNUMBER(J12)),SUM(J10:J12),"")</f>
        <v/>
      </c>
      <c r="K8" s="649" t="str">
        <f>IF(AND(ISNUMBER(K10),ISNUMBER(K11),ISNUMBER(K12)),SUM(K10:K12),"")</f>
        <v/>
      </c>
      <c r="L8" s="649" t="str">
        <f>IF(AND(ISNUMBER(L9),ISNUMBER(L13),ISNUMBER(L14)),L9-L13-L14,"")</f>
        <v/>
      </c>
      <c r="M8" s="30"/>
      <c r="N8" s="31"/>
      <c r="O8" s="389"/>
    </row>
    <row r="9" spans="1:15" ht="15" customHeight="1" x14ac:dyDescent="0.25">
      <c r="A9" s="385"/>
      <c r="B9" s="600" t="s">
        <v>669</v>
      </c>
      <c r="C9" s="644" t="s">
        <v>670</v>
      </c>
      <c r="D9" s="34"/>
      <c r="E9" s="34"/>
      <c r="F9" s="35"/>
      <c r="G9" s="36"/>
      <c r="H9" s="37"/>
      <c r="I9" s="4"/>
      <c r="J9" s="38"/>
      <c r="K9" s="34"/>
      <c r="L9" s="35"/>
      <c r="M9" s="36"/>
      <c r="N9" s="37"/>
      <c r="O9" s="389"/>
    </row>
    <row r="10" spans="1:15" ht="15" customHeight="1" x14ac:dyDescent="0.25">
      <c r="A10" s="385"/>
      <c r="B10" s="39"/>
      <c r="C10" s="1070" t="s">
        <v>227</v>
      </c>
      <c r="D10" s="40"/>
      <c r="E10" s="40"/>
      <c r="F10" s="41"/>
      <c r="G10" s="41"/>
      <c r="H10" s="650" t="str">
        <f>IF(D10&lt;=E10,"Yes","No")</f>
        <v>Yes</v>
      </c>
      <c r="I10" s="4"/>
      <c r="J10" s="43"/>
      <c r="K10" s="40"/>
      <c r="L10" s="41"/>
      <c r="M10" s="41"/>
      <c r="N10" s="650" t="str">
        <f>IF(J10&lt;=K10,"Yes","No")</f>
        <v>Yes</v>
      </c>
      <c r="O10" s="389"/>
    </row>
    <row r="11" spans="1:15" ht="15" customHeight="1" x14ac:dyDescent="0.25">
      <c r="A11" s="385"/>
      <c r="B11" s="39"/>
      <c r="C11" s="1070" t="s">
        <v>228</v>
      </c>
      <c r="D11" s="40"/>
      <c r="E11" s="40"/>
      <c r="F11" s="41"/>
      <c r="G11" s="41"/>
      <c r="H11" s="650" t="str">
        <f>IF(D11&lt;=E11,"Yes","No")</f>
        <v>Yes</v>
      </c>
      <c r="I11" s="4"/>
      <c r="J11" s="43"/>
      <c r="K11" s="40"/>
      <c r="L11" s="41"/>
      <c r="M11" s="41"/>
      <c r="N11" s="650" t="str">
        <f>IF(J11&lt;=K11,"Yes","No")</f>
        <v>Yes</v>
      </c>
      <c r="O11" s="389"/>
    </row>
    <row r="12" spans="1:15" ht="15" customHeight="1" x14ac:dyDescent="0.25">
      <c r="A12" s="385"/>
      <c r="B12" s="39"/>
      <c r="C12" s="1070" t="s">
        <v>229</v>
      </c>
      <c r="D12" s="40"/>
      <c r="E12" s="40"/>
      <c r="F12" s="41"/>
      <c r="G12" s="41"/>
      <c r="H12" s="650" t="str">
        <f>IF(D12&lt;=E12,"Yes","No")</f>
        <v>Yes</v>
      </c>
      <c r="I12" s="4"/>
      <c r="J12" s="43"/>
      <c r="K12" s="40"/>
      <c r="L12" s="41"/>
      <c r="M12" s="41"/>
      <c r="N12" s="650" t="str">
        <f>IF(J12&lt;=K12,"Yes","No")</f>
        <v>Yes</v>
      </c>
      <c r="O12" s="389"/>
    </row>
    <row r="13" spans="1:15" ht="15" customHeight="1" x14ac:dyDescent="0.25">
      <c r="A13" s="385"/>
      <c r="B13" s="600" t="s">
        <v>671</v>
      </c>
      <c r="C13" s="644" t="s">
        <v>672</v>
      </c>
      <c r="D13" s="34"/>
      <c r="E13" s="44"/>
      <c r="F13" s="52"/>
      <c r="G13" s="36"/>
      <c r="H13" s="45"/>
      <c r="I13" s="4"/>
      <c r="J13" s="38"/>
      <c r="K13" s="44"/>
      <c r="L13" s="52"/>
      <c r="M13" s="36"/>
      <c r="N13" s="45"/>
      <c r="O13" s="389"/>
    </row>
    <row r="14" spans="1:15" ht="15" customHeight="1" x14ac:dyDescent="0.25">
      <c r="A14" s="385"/>
      <c r="B14" s="598">
        <v>27</v>
      </c>
      <c r="C14" s="645" t="s">
        <v>673</v>
      </c>
      <c r="D14" s="46"/>
      <c r="E14" s="46"/>
      <c r="F14" s="47"/>
      <c r="G14" s="48"/>
      <c r="H14" s="49"/>
      <c r="I14" s="4"/>
      <c r="J14" s="50"/>
      <c r="K14" s="1280"/>
      <c r="L14" s="47"/>
      <c r="M14" s="48"/>
      <c r="N14" s="49"/>
      <c r="O14" s="389"/>
    </row>
    <row r="15" spans="1:15" ht="15" customHeight="1" x14ac:dyDescent="0.25">
      <c r="A15" s="385"/>
      <c r="B15" s="597" t="s">
        <v>674</v>
      </c>
      <c r="C15" s="646" t="s">
        <v>263</v>
      </c>
      <c r="D15" s="651" t="str">
        <f>IF(AND(ISNUMBER(D16),ISNUMBER(D17)),SUM(D16:D17),"")</f>
        <v/>
      </c>
      <c r="E15" s="651" t="str">
        <f t="shared" ref="E15:F15" si="0">IF(AND(ISNUMBER(E16),ISNUMBER(E17)),SUM(E16:E17),"")</f>
        <v/>
      </c>
      <c r="F15" s="651" t="str">
        <f t="shared" si="0"/>
        <v/>
      </c>
      <c r="G15" s="651" t="str">
        <f>IF(ISNUMBER(G17),G17,"")</f>
        <v/>
      </c>
      <c r="H15" s="51"/>
      <c r="I15" s="4"/>
      <c r="J15" s="657" t="str">
        <f>IF(AND(ISNUMBER(J16),ISNUMBER(J17)),SUM(J16:J17),"")</f>
        <v/>
      </c>
      <c r="K15" s="651" t="str">
        <f t="shared" ref="K15" si="1">IF(AND(ISNUMBER(K16),ISNUMBER(K17)),SUM(K16:K17),"")</f>
        <v/>
      </c>
      <c r="L15" s="651" t="str">
        <f t="shared" ref="L15" si="2">IF(AND(ISNUMBER(L16),ISNUMBER(L17)),SUM(L16:L17),"")</f>
        <v/>
      </c>
      <c r="M15" s="651" t="str">
        <f>IF(ISNUMBER(M17),M17,"")</f>
        <v/>
      </c>
      <c r="N15" s="51"/>
      <c r="O15" s="389"/>
    </row>
    <row r="16" spans="1:15" ht="15" customHeight="1" x14ac:dyDescent="0.25">
      <c r="A16" s="385"/>
      <c r="B16" s="600" t="s">
        <v>605</v>
      </c>
      <c r="C16" s="644" t="s">
        <v>675</v>
      </c>
      <c r="D16" s="40"/>
      <c r="E16" s="40"/>
      <c r="F16" s="52"/>
      <c r="G16" s="51"/>
      <c r="H16" s="652" t="str">
        <f>IF(D16&lt;=E16,"Yes","No")</f>
        <v>Yes</v>
      </c>
      <c r="I16" s="4"/>
      <c r="J16" s="43"/>
      <c r="K16" s="40"/>
      <c r="L16" s="52"/>
      <c r="M16" s="51"/>
      <c r="N16" s="652" t="str">
        <f>IF(J16&lt;=K16,"Yes","No")</f>
        <v>Yes</v>
      </c>
      <c r="O16" s="389"/>
    </row>
    <row r="17" spans="1:15" ht="15" customHeight="1" x14ac:dyDescent="0.25">
      <c r="A17" s="385"/>
      <c r="B17" s="647" t="s">
        <v>704</v>
      </c>
      <c r="C17" s="645" t="s">
        <v>703</v>
      </c>
      <c r="D17" s="53"/>
      <c r="E17" s="53"/>
      <c r="F17" s="47"/>
      <c r="G17" s="47"/>
      <c r="H17" s="653" t="str">
        <f>IF(D17&lt;=E17,"Yes","No")</f>
        <v>Yes</v>
      </c>
      <c r="I17" s="4"/>
      <c r="J17" s="55"/>
      <c r="K17" s="53"/>
      <c r="L17" s="47"/>
      <c r="M17" s="47"/>
      <c r="N17" s="653" t="str">
        <f>IF(J17&lt;=K17,"Yes","No")</f>
        <v>Yes</v>
      </c>
      <c r="O17" s="389"/>
    </row>
    <row r="18" spans="1:15" ht="15" customHeight="1" x14ac:dyDescent="0.25">
      <c r="A18" s="385"/>
      <c r="B18" s="56"/>
      <c r="C18" s="643" t="s">
        <v>102</v>
      </c>
      <c r="D18" s="36"/>
      <c r="E18" s="651" t="str">
        <f>IF(ISNUMBER(E19),E19+E20,"")</f>
        <v/>
      </c>
      <c r="F18" s="36"/>
      <c r="G18" s="36"/>
      <c r="H18" s="51"/>
      <c r="I18" s="4"/>
      <c r="J18" s="56"/>
      <c r="K18" s="651" t="str">
        <f>IF(ISNUMBER(K19),K19+K20,"")</f>
        <v/>
      </c>
      <c r="L18" s="36"/>
      <c r="M18" s="36"/>
      <c r="N18" s="51"/>
      <c r="O18" s="389"/>
    </row>
    <row r="19" spans="1:15" ht="15" customHeight="1" x14ac:dyDescent="0.25">
      <c r="A19" s="385"/>
      <c r="B19" s="57"/>
      <c r="C19" s="644" t="s">
        <v>676</v>
      </c>
      <c r="D19" s="40"/>
      <c r="E19" s="52"/>
      <c r="F19" s="41"/>
      <c r="G19" s="41"/>
      <c r="H19" s="650" t="str">
        <f>IF(D19&lt;=E19,"Yes","No")</f>
        <v>Yes</v>
      </c>
      <c r="I19" s="4"/>
      <c r="J19" s="43"/>
      <c r="K19" s="52"/>
      <c r="L19" s="41"/>
      <c r="M19" s="41"/>
      <c r="N19" s="650" t="str">
        <f>IF(J19&lt;=K19,"Yes","No")</f>
        <v>Yes</v>
      </c>
      <c r="O19" s="389"/>
    </row>
    <row r="20" spans="1:15" ht="15" customHeight="1" x14ac:dyDescent="0.25">
      <c r="A20" s="385"/>
      <c r="B20" s="57"/>
      <c r="C20" s="644" t="s">
        <v>677</v>
      </c>
      <c r="D20" s="41"/>
      <c r="E20" s="651" t="str">
        <f>IF(AND(ISNUMBER(E21),ISNUMBER(E22),ISNUMBER(E23),ISNUMBER(E24),ISNUMBER(E25),ISNUMBER(E26)),E21-E22-E23-E24+E25-E26,"")</f>
        <v/>
      </c>
      <c r="F20" s="41"/>
      <c r="G20" s="41"/>
      <c r="H20" s="37"/>
      <c r="I20" s="4"/>
      <c r="J20" s="57"/>
      <c r="K20" s="651" t="str">
        <f>IF(AND(ISNUMBER(K21),ISNUMBER(K22),ISNUMBER(K23),ISNUMBER(K24),ISNUMBER(K25),ISNUMBER(K26)),K21-K22-K23-K24+K25-K26,"")</f>
        <v/>
      </c>
      <c r="L20" s="41"/>
      <c r="M20" s="41"/>
      <c r="N20" s="58"/>
      <c r="O20" s="389"/>
    </row>
    <row r="21" spans="1:15" ht="15" customHeight="1" x14ac:dyDescent="0.25">
      <c r="A21" s="385"/>
      <c r="B21" s="600">
        <v>24</v>
      </c>
      <c r="C21" s="1070" t="s">
        <v>1038</v>
      </c>
      <c r="D21" s="41"/>
      <c r="E21" s="52"/>
      <c r="F21" s="41"/>
      <c r="G21" s="41"/>
      <c r="H21" s="58"/>
      <c r="I21" s="4"/>
      <c r="J21" s="57"/>
      <c r="K21" s="52"/>
      <c r="L21" s="41"/>
      <c r="M21" s="41"/>
      <c r="N21" s="58"/>
      <c r="O21" s="389"/>
    </row>
    <row r="22" spans="1:15" ht="15" customHeight="1" x14ac:dyDescent="0.25">
      <c r="A22" s="385"/>
      <c r="B22" s="600" t="s">
        <v>671</v>
      </c>
      <c r="C22" s="1070" t="s">
        <v>804</v>
      </c>
      <c r="D22" s="41"/>
      <c r="E22" s="52"/>
      <c r="F22" s="41"/>
      <c r="G22" s="41"/>
      <c r="H22" s="58"/>
      <c r="I22" s="4"/>
      <c r="J22" s="57"/>
      <c r="K22" s="52"/>
      <c r="L22" s="41"/>
      <c r="M22" s="41"/>
      <c r="N22" s="58"/>
      <c r="O22" s="389"/>
    </row>
    <row r="23" spans="1:15" ht="15" customHeight="1" x14ac:dyDescent="0.25">
      <c r="A23" s="385"/>
      <c r="B23" s="600">
        <v>27</v>
      </c>
      <c r="C23" s="1070" t="s">
        <v>1039</v>
      </c>
      <c r="D23" s="41"/>
      <c r="E23" s="52"/>
      <c r="F23" s="41"/>
      <c r="G23" s="41"/>
      <c r="H23" s="58"/>
      <c r="I23" s="4"/>
      <c r="J23" s="57"/>
      <c r="K23" s="52"/>
      <c r="L23" s="41"/>
      <c r="M23" s="41"/>
      <c r="N23" s="58"/>
      <c r="O23" s="389"/>
    </row>
    <row r="24" spans="1:15" ht="15" customHeight="1" x14ac:dyDescent="0.25">
      <c r="A24" s="385"/>
      <c r="B24" s="600">
        <v>33</v>
      </c>
      <c r="C24" s="1070" t="s">
        <v>1040</v>
      </c>
      <c r="D24" s="41"/>
      <c r="E24" s="52"/>
      <c r="F24" s="41"/>
      <c r="G24" s="41"/>
      <c r="H24" s="58"/>
      <c r="I24" s="4"/>
      <c r="J24" s="57"/>
      <c r="K24" s="52"/>
      <c r="L24" s="41"/>
      <c r="M24" s="41"/>
      <c r="N24" s="58"/>
      <c r="O24" s="389"/>
    </row>
    <row r="25" spans="1:15" ht="15" customHeight="1" x14ac:dyDescent="0.25">
      <c r="A25" s="385"/>
      <c r="B25" s="600">
        <v>34</v>
      </c>
      <c r="C25" s="1070" t="s">
        <v>1041</v>
      </c>
      <c r="D25" s="59"/>
      <c r="E25" s="52"/>
      <c r="F25" s="59"/>
      <c r="G25" s="59"/>
      <c r="H25" s="60"/>
      <c r="I25" s="4"/>
      <c r="J25" s="61"/>
      <c r="K25" s="62"/>
      <c r="L25" s="59"/>
      <c r="M25" s="59"/>
      <c r="N25" s="60"/>
      <c r="O25" s="389"/>
    </row>
    <row r="26" spans="1:15" ht="15" customHeight="1" x14ac:dyDescent="0.25">
      <c r="A26" s="385"/>
      <c r="B26" s="600">
        <v>15</v>
      </c>
      <c r="C26" s="1071" t="s">
        <v>1042</v>
      </c>
      <c r="D26" s="59"/>
      <c r="E26" s="52"/>
      <c r="F26" s="59"/>
      <c r="G26" s="59"/>
      <c r="H26" s="60"/>
      <c r="I26" s="4"/>
      <c r="J26" s="61"/>
      <c r="K26" s="62"/>
      <c r="L26" s="59"/>
      <c r="M26" s="59"/>
      <c r="N26" s="60"/>
      <c r="O26" s="389"/>
    </row>
    <row r="27" spans="1:15" ht="15" customHeight="1" x14ac:dyDescent="0.25">
      <c r="A27" s="385"/>
      <c r="B27" s="63"/>
      <c r="C27" s="64" t="s">
        <v>230</v>
      </c>
      <c r="D27" s="65" t="str">
        <f>IF(AND(ISNUMBER(D8),ISNUMBER(D15),ISNUMBER(D19)),SUM(D8,D15,D19),"")</f>
        <v/>
      </c>
      <c r="E27" s="65" t="str">
        <f>IF(AND(ISNUMBER(E8),ISNUMBER(E15),ISNUMBER(E18)),SUM(E8,E15,E18),"")</f>
        <v/>
      </c>
      <c r="F27" s="65" t="str">
        <f>IF(AND(ISNUMBER(F8),ISNUMBER(F15)),SUM(F8,F15),"")</f>
        <v/>
      </c>
      <c r="G27" s="65" t="str">
        <f>IF(ISNUMBER(G15),G15,"")</f>
        <v/>
      </c>
      <c r="H27" s="66"/>
      <c r="I27" s="4"/>
      <c r="J27" s="67" t="str">
        <f>IF(AND(ISNUMBER(J8),ISNUMBER(J15),ISNUMBER(J19)),SUM(J8,J15,J19),"")</f>
        <v/>
      </c>
      <c r="K27" s="65" t="str">
        <f>IF(AND(ISNUMBER(K8),ISNUMBER(K15),ISNUMBER(K18)),SUM(K8,K15,K18),"")</f>
        <v/>
      </c>
      <c r="L27" s="65" t="str">
        <f>IF(AND(ISNUMBER(L8),ISNUMBER(L15)),SUM(L8,L15),"")</f>
        <v/>
      </c>
      <c r="M27" s="65" t="str">
        <f>IF(ISNUMBER(M15),M15,"")</f>
        <v/>
      </c>
      <c r="N27" s="66"/>
      <c r="O27" s="389"/>
    </row>
    <row r="28" spans="1:15" ht="15" customHeight="1" x14ac:dyDescent="0.25">
      <c r="A28" s="385"/>
      <c r="B28" s="549"/>
      <c r="C28" s="549"/>
      <c r="D28" s="549"/>
      <c r="E28" s="549"/>
      <c r="F28" s="549"/>
      <c r="G28" s="549"/>
      <c r="H28" s="549"/>
      <c r="I28" s="549"/>
      <c r="J28" s="549"/>
      <c r="K28" s="549"/>
      <c r="L28" s="549"/>
      <c r="M28" s="549"/>
      <c r="N28" s="549"/>
      <c r="O28" s="389"/>
    </row>
    <row r="29" spans="1:15" ht="15" customHeight="1" x14ac:dyDescent="0.25">
      <c r="A29" s="385"/>
      <c r="B29" s="63"/>
      <c r="C29" s="654" t="s">
        <v>604</v>
      </c>
      <c r="D29" s="68"/>
      <c r="E29" s="68"/>
      <c r="F29" s="69"/>
      <c r="G29" s="70"/>
      <c r="H29" s="68"/>
      <c r="I29" s="4"/>
      <c r="J29" s="71"/>
      <c r="K29" s="68"/>
      <c r="L29" s="69"/>
      <c r="M29" s="70"/>
      <c r="N29" s="68"/>
      <c r="O29" s="389"/>
    </row>
    <row r="30" spans="1:15" ht="15" customHeight="1" x14ac:dyDescent="0.25">
      <c r="A30" s="385"/>
      <c r="B30" s="549"/>
      <c r="C30" s="1001"/>
      <c r="D30" s="549"/>
      <c r="E30" s="648"/>
      <c r="F30" s="549"/>
      <c r="G30" s="549"/>
      <c r="H30" s="549"/>
      <c r="I30" s="549"/>
      <c r="J30" s="549"/>
      <c r="K30" s="549"/>
      <c r="L30" s="549"/>
      <c r="M30" s="549"/>
      <c r="N30" s="549"/>
      <c r="O30" s="389"/>
    </row>
    <row r="31" spans="1:15" ht="15" customHeight="1" x14ac:dyDescent="0.25">
      <c r="A31" s="385"/>
      <c r="B31" s="63"/>
      <c r="C31" s="655" t="s">
        <v>696</v>
      </c>
      <c r="D31" s="68"/>
      <c r="E31" s="656" t="str">
        <f>IF(SUM(E22:E24,E26)&lt;=E19,"Yes","No")</f>
        <v>Yes</v>
      </c>
      <c r="F31" s="68"/>
      <c r="G31" s="66"/>
      <c r="H31" s="68"/>
      <c r="I31" s="4"/>
      <c r="J31" s="71"/>
      <c r="K31" s="656" t="str">
        <f>IF(SUM(K22:K24,K26)&lt;=K19,"Yes","No")</f>
        <v>Yes</v>
      </c>
      <c r="L31" s="68"/>
      <c r="M31" s="66"/>
      <c r="N31" s="68"/>
      <c r="O31" s="389"/>
    </row>
    <row r="32" spans="1:15" ht="15" customHeight="1" x14ac:dyDescent="0.25">
      <c r="A32" s="385"/>
      <c r="B32" s="571"/>
      <c r="C32" s="549"/>
      <c r="D32" s="549"/>
      <c r="E32" s="549"/>
      <c r="F32" s="549"/>
      <c r="G32" s="549"/>
      <c r="H32" s="548"/>
      <c r="I32" s="549"/>
      <c r="J32" s="549"/>
      <c r="K32" s="549"/>
      <c r="L32" s="549"/>
      <c r="M32" s="549"/>
      <c r="N32" s="549"/>
      <c r="O32" s="389"/>
    </row>
    <row r="33" spans="1:15" ht="45" customHeight="1" x14ac:dyDescent="0.35">
      <c r="A33" s="1084" t="s">
        <v>264</v>
      </c>
      <c r="B33" s="641"/>
      <c r="C33" s="541"/>
      <c r="D33" s="541"/>
      <c r="E33" s="541"/>
      <c r="F33" s="541"/>
      <c r="G33" s="541"/>
      <c r="H33" s="541"/>
      <c r="I33" s="541"/>
      <c r="J33" s="541"/>
      <c r="K33" s="541"/>
      <c r="L33" s="541"/>
      <c r="M33" s="541"/>
      <c r="N33" s="541"/>
      <c r="O33" s="564"/>
    </row>
    <row r="34" spans="1:15" ht="15" customHeight="1" x14ac:dyDescent="0.25">
      <c r="A34" s="385"/>
      <c r="B34" s="544"/>
      <c r="C34" s="549"/>
      <c r="D34" s="548"/>
      <c r="E34" s="548"/>
      <c r="F34" s="548"/>
      <c r="G34" s="548"/>
      <c r="H34" s="548"/>
      <c r="I34" s="549"/>
      <c r="J34" s="548"/>
      <c r="K34" s="548"/>
      <c r="L34" s="548"/>
      <c r="M34" s="548"/>
      <c r="N34" s="549"/>
      <c r="O34" s="389"/>
    </row>
    <row r="35" spans="1:15" ht="15" customHeight="1" x14ac:dyDescent="0.25">
      <c r="A35" s="385"/>
      <c r="B35" s="2436" t="s">
        <v>612</v>
      </c>
      <c r="C35" s="2434"/>
      <c r="D35" s="2441" t="s">
        <v>283</v>
      </c>
      <c r="E35" s="2443"/>
      <c r="F35" s="2443"/>
      <c r="G35" s="2443"/>
      <c r="H35" s="549"/>
      <c r="I35" s="549"/>
      <c r="J35" s="2443" t="s">
        <v>65</v>
      </c>
      <c r="K35" s="2443"/>
      <c r="L35" s="2443"/>
      <c r="M35" s="2443"/>
      <c r="N35" s="549"/>
      <c r="O35" s="389"/>
    </row>
    <row r="36" spans="1:15" ht="135" customHeight="1" x14ac:dyDescent="0.25">
      <c r="A36" s="385"/>
      <c r="B36" s="2437"/>
      <c r="C36" s="2435"/>
      <c r="D36" s="658" t="s">
        <v>179</v>
      </c>
      <c r="E36" s="658" t="s">
        <v>606</v>
      </c>
      <c r="F36" s="658" t="s">
        <v>231</v>
      </c>
      <c r="G36" s="659" t="s">
        <v>141</v>
      </c>
      <c r="H36" s="549"/>
      <c r="I36" s="549"/>
      <c r="J36" s="660" t="s">
        <v>179</v>
      </c>
      <c r="K36" s="658" t="s">
        <v>606</v>
      </c>
      <c r="L36" s="658" t="s">
        <v>231</v>
      </c>
      <c r="M36" s="659" t="s">
        <v>141</v>
      </c>
      <c r="N36" s="549"/>
      <c r="O36" s="389"/>
    </row>
    <row r="37" spans="1:15" ht="15" customHeight="1" x14ac:dyDescent="0.25">
      <c r="A37" s="385"/>
      <c r="B37" s="597" t="s">
        <v>678</v>
      </c>
      <c r="C37" s="670" t="s">
        <v>232</v>
      </c>
      <c r="D37" s="30"/>
      <c r="E37" s="30"/>
      <c r="F37" s="30"/>
      <c r="G37" s="31"/>
      <c r="H37" s="549"/>
      <c r="I37" s="4"/>
      <c r="J37" s="74"/>
      <c r="K37" s="30"/>
      <c r="L37" s="30"/>
      <c r="M37" s="31"/>
      <c r="N37" s="549"/>
      <c r="O37" s="389"/>
    </row>
    <row r="38" spans="1:15" ht="15" customHeight="1" x14ac:dyDescent="0.25">
      <c r="A38" s="385"/>
      <c r="B38" s="39"/>
      <c r="C38" s="671" t="s">
        <v>679</v>
      </c>
      <c r="D38" s="36"/>
      <c r="E38" s="602" t="str">
        <f>IF(AND(ISNUMBER(E39),ISNUMBER(E43)),E39-E43,"")</f>
        <v/>
      </c>
      <c r="F38" s="36"/>
      <c r="G38" s="37"/>
      <c r="H38" s="549"/>
      <c r="I38" s="4"/>
      <c r="J38" s="56"/>
      <c r="K38" s="602" t="str">
        <f>IF(AND(ISNUMBER(K39),ISNUMBER(K43)),K39-K43,"")</f>
        <v/>
      </c>
      <c r="L38" s="36"/>
      <c r="M38" s="37"/>
      <c r="N38" s="549"/>
      <c r="O38" s="389"/>
    </row>
    <row r="39" spans="1:15" ht="15" customHeight="1" x14ac:dyDescent="0.25">
      <c r="A39" s="385"/>
      <c r="B39" s="39"/>
      <c r="C39" s="640" t="s">
        <v>226</v>
      </c>
      <c r="D39" s="602" t="str">
        <f>IF(AND(ISNUMBER(D40),ISNUMBER(D41),ISNUMBER(D42)),SUM(D40:D42),"")</f>
        <v/>
      </c>
      <c r="E39" s="52"/>
      <c r="F39" s="602" t="str">
        <f>IF(AND(ISNUMBER(F40),ISNUMBER(F41),ISNUMBER(F42)),SUM(F40:F42),"")</f>
        <v/>
      </c>
      <c r="G39" s="58"/>
      <c r="H39" s="549"/>
      <c r="I39" s="4"/>
      <c r="J39" s="673" t="str">
        <f>IF(AND(ISNUMBER(J40),ISNUMBER(J41),ISNUMBER(J42)),SUM(J40:J42),"")</f>
        <v/>
      </c>
      <c r="K39" s="52"/>
      <c r="L39" s="602" t="str">
        <f>IF(AND(ISNUMBER(L40),ISNUMBER(L41),ISNUMBER(L42)),SUM(L40:L42),"")</f>
        <v/>
      </c>
      <c r="M39" s="58"/>
      <c r="N39" s="549"/>
      <c r="O39" s="389"/>
    </row>
    <row r="40" spans="1:15" ht="15" customHeight="1" x14ac:dyDescent="0.25">
      <c r="A40" s="385"/>
      <c r="B40" s="39"/>
      <c r="C40" s="644" t="s">
        <v>227</v>
      </c>
      <c r="D40" s="40"/>
      <c r="E40" s="41"/>
      <c r="F40" s="40"/>
      <c r="G40" s="650" t="str">
        <f>IF(F40&gt;=D10,"Yes","No")</f>
        <v>Yes</v>
      </c>
      <c r="H40" s="549"/>
      <c r="I40" s="4"/>
      <c r="J40" s="43"/>
      <c r="K40" s="41"/>
      <c r="L40" s="40"/>
      <c r="M40" s="650" t="str">
        <f>IF(L40&gt;=J10,"Yes","No")</f>
        <v>Yes</v>
      </c>
      <c r="N40" s="549"/>
      <c r="O40" s="389"/>
    </row>
    <row r="41" spans="1:15" ht="15" customHeight="1" x14ac:dyDescent="0.25">
      <c r="A41" s="385"/>
      <c r="B41" s="39"/>
      <c r="C41" s="644" t="s">
        <v>228</v>
      </c>
      <c r="D41" s="40"/>
      <c r="E41" s="41"/>
      <c r="F41" s="40"/>
      <c r="G41" s="650" t="str">
        <f>IF(F41&gt;=D11,"Yes","No")</f>
        <v>Yes</v>
      </c>
      <c r="H41" s="549"/>
      <c r="I41" s="4"/>
      <c r="J41" s="43"/>
      <c r="K41" s="41"/>
      <c r="L41" s="40"/>
      <c r="M41" s="650" t="str">
        <f>IF(L41&gt;=J11,"Yes","No")</f>
        <v>Yes</v>
      </c>
      <c r="N41" s="549"/>
      <c r="O41" s="389"/>
    </row>
    <row r="42" spans="1:15" ht="15" customHeight="1" x14ac:dyDescent="0.25">
      <c r="A42" s="385"/>
      <c r="B42" s="39"/>
      <c r="C42" s="644" t="s">
        <v>229</v>
      </c>
      <c r="D42" s="40"/>
      <c r="E42" s="41"/>
      <c r="F42" s="40"/>
      <c r="G42" s="650" t="str">
        <f>IF(F42&gt;=D12,"Yes","No")</f>
        <v>Yes</v>
      </c>
      <c r="H42" s="549"/>
      <c r="I42" s="4"/>
      <c r="J42" s="43"/>
      <c r="K42" s="41"/>
      <c r="L42" s="40"/>
      <c r="M42" s="650" t="str">
        <f>IF(L42&gt;=J12,"Yes","No")</f>
        <v>Yes</v>
      </c>
      <c r="N42" s="549"/>
      <c r="O42" s="389"/>
    </row>
    <row r="43" spans="1:15" ht="15" customHeight="1" x14ac:dyDescent="0.25">
      <c r="A43" s="385"/>
      <c r="B43" s="600">
        <v>27</v>
      </c>
      <c r="C43" s="640" t="s">
        <v>680</v>
      </c>
      <c r="D43" s="40"/>
      <c r="E43" s="52"/>
      <c r="F43" s="40"/>
      <c r="G43" s="58"/>
      <c r="H43" s="549"/>
      <c r="I43" s="4"/>
      <c r="J43" s="43"/>
      <c r="K43" s="52"/>
      <c r="L43" s="40"/>
      <c r="M43" s="58"/>
      <c r="N43" s="549"/>
      <c r="O43" s="389"/>
    </row>
    <row r="44" spans="1:15" ht="15" customHeight="1" x14ac:dyDescent="0.25">
      <c r="A44" s="385"/>
      <c r="B44" s="600">
        <v>39</v>
      </c>
      <c r="C44" s="669" t="s">
        <v>233</v>
      </c>
      <c r="D44" s="41"/>
      <c r="E44" s="41"/>
      <c r="F44" s="41"/>
      <c r="G44" s="58"/>
      <c r="H44" s="549"/>
      <c r="I44" s="4"/>
      <c r="J44" s="57"/>
      <c r="K44" s="41"/>
      <c r="L44" s="41"/>
      <c r="M44" s="58"/>
      <c r="N44" s="549"/>
      <c r="O44" s="389"/>
    </row>
    <row r="45" spans="1:15" ht="15" customHeight="1" x14ac:dyDescent="0.25">
      <c r="A45" s="385"/>
      <c r="B45" s="39"/>
      <c r="C45" s="640" t="s">
        <v>234</v>
      </c>
      <c r="D45" s="41"/>
      <c r="E45" s="41"/>
      <c r="F45" s="52"/>
      <c r="G45" s="58"/>
      <c r="H45" s="549"/>
      <c r="I45" s="4"/>
      <c r="J45" s="57"/>
      <c r="K45" s="41"/>
      <c r="L45" s="52"/>
      <c r="M45" s="58"/>
      <c r="N45" s="549"/>
      <c r="O45" s="389"/>
    </row>
    <row r="46" spans="1:15" ht="15" customHeight="1" x14ac:dyDescent="0.25">
      <c r="A46" s="385"/>
      <c r="B46" s="39"/>
      <c r="C46" s="644" t="s">
        <v>235</v>
      </c>
      <c r="D46" s="41"/>
      <c r="E46" s="41"/>
      <c r="F46" s="40"/>
      <c r="G46" s="58"/>
      <c r="H46" s="549"/>
      <c r="I46" s="4"/>
      <c r="J46" s="57"/>
      <c r="K46" s="41"/>
      <c r="L46" s="40"/>
      <c r="M46" s="58"/>
      <c r="N46" s="549"/>
      <c r="O46" s="389"/>
    </row>
    <row r="47" spans="1:15" ht="15" customHeight="1" x14ac:dyDescent="0.25">
      <c r="A47" s="385"/>
      <c r="B47" s="39"/>
      <c r="C47" s="644" t="s">
        <v>237</v>
      </c>
      <c r="D47" s="41"/>
      <c r="E47" s="41"/>
      <c r="F47" s="40"/>
      <c r="G47" s="58"/>
      <c r="H47" s="549"/>
      <c r="I47" s="4"/>
      <c r="J47" s="57"/>
      <c r="K47" s="41"/>
      <c r="L47" s="40"/>
      <c r="M47" s="58"/>
      <c r="N47" s="549"/>
      <c r="O47" s="389"/>
    </row>
    <row r="48" spans="1:15" ht="15" customHeight="1" x14ac:dyDescent="0.25">
      <c r="A48" s="385"/>
      <c r="B48" s="39"/>
      <c r="C48" s="640" t="s">
        <v>238</v>
      </c>
      <c r="D48" s="41"/>
      <c r="E48" s="41"/>
      <c r="F48" s="52"/>
      <c r="G48" s="58"/>
      <c r="H48" s="549"/>
      <c r="I48" s="4"/>
      <c r="J48" s="57"/>
      <c r="K48" s="41"/>
      <c r="L48" s="52"/>
      <c r="M48" s="58"/>
      <c r="N48" s="549"/>
      <c r="O48" s="389"/>
    </row>
    <row r="49" spans="1:15" ht="15" customHeight="1" x14ac:dyDescent="0.25">
      <c r="A49" s="385"/>
      <c r="B49" s="39"/>
      <c r="C49" s="640" t="s">
        <v>265</v>
      </c>
      <c r="D49" s="41"/>
      <c r="E49" s="41"/>
      <c r="F49" s="52"/>
      <c r="G49" s="58"/>
      <c r="H49" s="549"/>
      <c r="I49" s="4"/>
      <c r="J49" s="57"/>
      <c r="K49" s="41"/>
      <c r="L49" s="52"/>
      <c r="M49" s="58"/>
      <c r="N49" s="549"/>
      <c r="O49" s="389"/>
    </row>
    <row r="50" spans="1:15" ht="15" customHeight="1" x14ac:dyDescent="0.25">
      <c r="A50" s="385"/>
      <c r="B50" s="77"/>
      <c r="C50" s="672" t="s">
        <v>266</v>
      </c>
      <c r="D50" s="59"/>
      <c r="E50" s="59"/>
      <c r="F50" s="62"/>
      <c r="G50" s="60"/>
      <c r="H50" s="549"/>
      <c r="I50" s="4"/>
      <c r="J50" s="61"/>
      <c r="K50" s="59"/>
      <c r="L50" s="62"/>
      <c r="M50" s="60"/>
      <c r="N50" s="549"/>
      <c r="O50" s="389"/>
    </row>
    <row r="51" spans="1:15" ht="15" customHeight="1" x14ac:dyDescent="0.25">
      <c r="A51" s="385"/>
      <c r="B51" s="63"/>
      <c r="C51" s="64" t="s">
        <v>239</v>
      </c>
      <c r="D51" s="68"/>
      <c r="E51" s="68"/>
      <c r="F51" s="65" t="str">
        <f>IF(AND(ISNUMBER(F45),ISNUMBER(F48),ISNUMBER(F49),ISNUMBER(F50)),SUM(F45,F48:F50),"")</f>
        <v/>
      </c>
      <c r="G51" s="66"/>
      <c r="H51" s="549"/>
      <c r="I51" s="4"/>
      <c r="J51" s="71"/>
      <c r="K51" s="68"/>
      <c r="L51" s="65" t="str">
        <f>IF(AND(ISNUMBER(L45),ISNUMBER(L48),ISNUMBER(L49),ISNUMBER(L50)),SUM(L45,L48:L50),"")</f>
        <v/>
      </c>
      <c r="M51" s="66"/>
      <c r="N51" s="549"/>
      <c r="O51" s="389"/>
    </row>
    <row r="52" spans="1:15" ht="15" customHeight="1" x14ac:dyDescent="0.25">
      <c r="A52" s="385"/>
      <c r="B52" s="582"/>
      <c r="C52" s="549"/>
      <c r="D52" s="549"/>
      <c r="E52" s="549"/>
      <c r="F52" s="549"/>
      <c r="G52" s="549"/>
      <c r="H52" s="549"/>
      <c r="I52" s="549"/>
      <c r="J52" s="549"/>
      <c r="K52" s="549"/>
      <c r="L52" s="549"/>
      <c r="M52" s="549"/>
      <c r="N52" s="549"/>
      <c r="O52" s="389"/>
    </row>
    <row r="53" spans="1:15" ht="15" customHeight="1" x14ac:dyDescent="0.25">
      <c r="A53" s="385"/>
      <c r="B53" s="661"/>
      <c r="C53" s="2444" t="s">
        <v>697</v>
      </c>
      <c r="D53" s="2444"/>
      <c r="E53" s="2444"/>
      <c r="F53" s="656" t="str">
        <f>IF(F45&gt;=(F46+F47),"Yes","No")</f>
        <v>Yes</v>
      </c>
      <c r="G53" s="549"/>
      <c r="H53" s="549"/>
      <c r="I53" s="549"/>
      <c r="J53" s="549"/>
      <c r="K53" s="549"/>
      <c r="L53" s="656" t="str">
        <f>IF(L45&gt;=(L46+L47),"Yes","No")</f>
        <v>Yes</v>
      </c>
      <c r="M53" s="549"/>
      <c r="N53" s="549"/>
      <c r="O53" s="389"/>
    </row>
    <row r="54" spans="1:15" ht="15" customHeight="1" x14ac:dyDescent="0.25">
      <c r="A54" s="385"/>
      <c r="B54" s="579"/>
      <c r="C54" s="548"/>
      <c r="D54" s="548"/>
      <c r="E54" s="548"/>
      <c r="F54" s="548"/>
      <c r="G54" s="548"/>
      <c r="H54" s="548"/>
      <c r="I54" s="548"/>
      <c r="J54" s="548"/>
      <c r="K54" s="548"/>
      <c r="L54" s="548"/>
      <c r="M54" s="548"/>
      <c r="N54" s="548"/>
      <c r="O54" s="389"/>
    </row>
    <row r="55" spans="1:15" ht="45" customHeight="1" x14ac:dyDescent="0.35">
      <c r="A55" s="1084" t="s">
        <v>267</v>
      </c>
      <c r="B55" s="641"/>
      <c r="C55" s="541"/>
      <c r="D55" s="541"/>
      <c r="E55" s="541"/>
      <c r="F55" s="541"/>
      <c r="G55" s="541"/>
      <c r="H55" s="541"/>
      <c r="I55" s="541"/>
      <c r="J55" s="541"/>
      <c r="K55" s="541"/>
      <c r="L55" s="541"/>
      <c r="M55" s="541"/>
      <c r="N55" s="541"/>
      <c r="O55" s="564"/>
    </row>
    <row r="56" spans="1:15" ht="15" customHeight="1" x14ac:dyDescent="0.25">
      <c r="A56" s="385"/>
      <c r="B56" s="549"/>
      <c r="C56" s="549"/>
      <c r="D56" s="549"/>
      <c r="E56" s="549"/>
      <c r="F56" s="549"/>
      <c r="G56" s="549"/>
      <c r="H56" s="549"/>
      <c r="I56" s="548"/>
      <c r="J56" s="549"/>
      <c r="K56" s="549"/>
      <c r="L56" s="549"/>
      <c r="M56" s="549"/>
      <c r="N56" s="548"/>
      <c r="O56" s="389"/>
    </row>
    <row r="57" spans="1:15" ht="15" customHeight="1" x14ac:dyDescent="0.25">
      <c r="A57" s="385"/>
      <c r="B57" s="2426" t="s">
        <v>123</v>
      </c>
      <c r="C57" s="2438"/>
      <c r="D57" s="2440" t="s">
        <v>283</v>
      </c>
      <c r="E57" s="2441"/>
      <c r="F57" s="548"/>
      <c r="G57" s="548"/>
      <c r="H57" s="548"/>
      <c r="I57" s="549"/>
      <c r="J57" s="2442" t="s">
        <v>65</v>
      </c>
      <c r="K57" s="2441"/>
      <c r="L57" s="548"/>
      <c r="M57" s="548"/>
      <c r="N57" s="548"/>
      <c r="O57" s="389"/>
    </row>
    <row r="58" spans="1:15" ht="75" customHeight="1" x14ac:dyDescent="0.25">
      <c r="A58" s="385"/>
      <c r="B58" s="2427"/>
      <c r="C58" s="2439"/>
      <c r="D58" s="662" t="s">
        <v>268</v>
      </c>
      <c r="E58" s="663" t="s">
        <v>270</v>
      </c>
      <c r="F58" s="548"/>
      <c r="G58" s="548"/>
      <c r="H58" s="548"/>
      <c r="I58" s="548"/>
      <c r="J58" s="664" t="s">
        <v>268</v>
      </c>
      <c r="K58" s="663" t="s">
        <v>270</v>
      </c>
      <c r="L58" s="548"/>
      <c r="M58" s="548"/>
      <c r="N58" s="548"/>
      <c r="O58" s="389"/>
    </row>
    <row r="59" spans="1:15" ht="30" customHeight="1" x14ac:dyDescent="0.25">
      <c r="A59" s="385"/>
      <c r="B59" s="665">
        <v>165</v>
      </c>
      <c r="C59" s="666" t="s">
        <v>271</v>
      </c>
      <c r="D59" s="651" t="str">
        <f>IF(AND(ISNUMBER(D60),ISNUMBER(D61),ISNUMBER(D62),ISNUMBER(D63),ISNUMBER(D64),ISNUMBER(D65),ISNUMBER(D66),ISNUMBER(D67),ISNUMBER(D68)),SUM(D60,D61,D62,D63,D64,D65,D66,D67,D68),"")</f>
        <v/>
      </c>
      <c r="E59" s="667" t="str">
        <f>IF(AND(ISNUMBER(E60),ISNUMBER(E61),ISNUMBER(E62),ISNUMBER(E63),ISNUMBER(E64),ISNUMBER(E65),ISNUMBER(E66),ISNUMBER(E67),ISNUMBER(E68)),SUM(E60,E61,E62,E63,E64,E65,E66,E67,E68),"")</f>
        <v/>
      </c>
      <c r="F59" s="548"/>
      <c r="G59" s="548"/>
      <c r="H59" s="548"/>
      <c r="I59" s="548"/>
      <c r="J59" s="668" t="str">
        <f>IF(AND(ISNUMBER(J60),ISNUMBER(J61),ISNUMBER(J62),ISNUMBER(J63),ISNUMBER(J64),ISNUMBER(J65),ISNUMBER(J66),ISNUMBER(J67),ISNUMBER(J68)),SUM(J60,J61,J62,J63,J64,J65,J66,J67,J68),"")</f>
        <v/>
      </c>
      <c r="K59" s="667" t="str">
        <f>IF(AND(ISNUMBER(K60),ISNUMBER(K61),ISNUMBER(K62),ISNUMBER(K63),ISNUMBER(K64),ISNUMBER(K65),ISNUMBER(K66),ISNUMBER(K67),ISNUMBER(K68)),SUM(K60,K61,K62,K63,K64,K65,K66,K67,K68),"")</f>
        <v/>
      </c>
      <c r="L59" s="548"/>
      <c r="M59" s="548"/>
      <c r="N59" s="548"/>
      <c r="O59" s="389"/>
    </row>
    <row r="60" spans="1:15" ht="15" customHeight="1" x14ac:dyDescent="0.25">
      <c r="A60" s="385"/>
      <c r="B60" s="39"/>
      <c r="C60" s="674" t="s">
        <v>272</v>
      </c>
      <c r="D60" s="40"/>
      <c r="E60" s="864"/>
      <c r="F60" s="548"/>
      <c r="G60" s="548"/>
      <c r="H60" s="548"/>
      <c r="I60" s="548"/>
      <c r="J60" s="43"/>
      <c r="K60" s="864"/>
      <c r="L60" s="548"/>
      <c r="M60" s="548"/>
      <c r="N60" s="548"/>
      <c r="O60" s="389"/>
    </row>
    <row r="61" spans="1:15" ht="15" customHeight="1" x14ac:dyDescent="0.25">
      <c r="A61" s="385"/>
      <c r="B61" s="39"/>
      <c r="C61" s="640" t="s">
        <v>273</v>
      </c>
      <c r="D61" s="40"/>
      <c r="E61" s="864"/>
      <c r="F61" s="548"/>
      <c r="G61" s="548"/>
      <c r="H61" s="548"/>
      <c r="I61" s="548"/>
      <c r="J61" s="43"/>
      <c r="K61" s="864"/>
      <c r="L61" s="548"/>
      <c r="M61" s="548"/>
      <c r="N61" s="548"/>
      <c r="O61" s="389"/>
    </row>
    <row r="62" spans="1:15" ht="15" customHeight="1" x14ac:dyDescent="0.25">
      <c r="A62" s="385"/>
      <c r="B62" s="39"/>
      <c r="C62" s="640" t="s">
        <v>274</v>
      </c>
      <c r="D62" s="40"/>
      <c r="E62" s="864"/>
      <c r="F62" s="548"/>
      <c r="G62" s="548"/>
      <c r="H62" s="548"/>
      <c r="I62" s="548"/>
      <c r="J62" s="43"/>
      <c r="K62" s="864"/>
      <c r="L62" s="548"/>
      <c r="M62" s="548"/>
      <c r="N62" s="548"/>
      <c r="O62" s="389"/>
    </row>
    <row r="63" spans="1:15" ht="15" customHeight="1" x14ac:dyDescent="0.25">
      <c r="A63" s="385"/>
      <c r="B63" s="39"/>
      <c r="C63" s="640" t="s">
        <v>275</v>
      </c>
      <c r="D63" s="40"/>
      <c r="E63" s="864"/>
      <c r="F63" s="548"/>
      <c r="G63" s="548"/>
      <c r="H63" s="548"/>
      <c r="I63" s="548"/>
      <c r="J63" s="43"/>
      <c r="K63" s="864"/>
      <c r="L63" s="548"/>
      <c r="M63" s="548"/>
      <c r="N63" s="548"/>
      <c r="O63" s="389"/>
    </row>
    <row r="64" spans="1:15" ht="15" customHeight="1" x14ac:dyDescent="0.25">
      <c r="A64" s="385"/>
      <c r="B64" s="39"/>
      <c r="C64" s="640" t="s">
        <v>276</v>
      </c>
      <c r="D64" s="40"/>
      <c r="E64" s="864"/>
      <c r="F64" s="548"/>
      <c r="G64" s="548"/>
      <c r="H64" s="548"/>
      <c r="I64" s="548"/>
      <c r="J64" s="43"/>
      <c r="K64" s="864"/>
      <c r="L64" s="548"/>
      <c r="M64" s="548"/>
      <c r="N64" s="548"/>
      <c r="O64" s="389"/>
    </row>
    <row r="65" spans="1:15" ht="15" customHeight="1" x14ac:dyDescent="0.25">
      <c r="A65" s="385"/>
      <c r="B65" s="39"/>
      <c r="C65" s="640" t="s">
        <v>277</v>
      </c>
      <c r="D65" s="40"/>
      <c r="E65" s="864"/>
      <c r="F65" s="548"/>
      <c r="G65" s="548"/>
      <c r="H65" s="548"/>
      <c r="I65" s="548"/>
      <c r="J65" s="43"/>
      <c r="K65" s="864"/>
      <c r="L65" s="548"/>
      <c r="M65" s="548"/>
      <c r="N65" s="548"/>
      <c r="O65" s="389"/>
    </row>
    <row r="66" spans="1:15" ht="15" customHeight="1" x14ac:dyDescent="0.25">
      <c r="A66" s="385"/>
      <c r="B66" s="39"/>
      <c r="C66" s="640" t="s">
        <v>278</v>
      </c>
      <c r="D66" s="40"/>
      <c r="E66" s="864"/>
      <c r="F66" s="548"/>
      <c r="G66" s="548"/>
      <c r="H66" s="548"/>
      <c r="I66" s="548"/>
      <c r="J66" s="43"/>
      <c r="K66" s="864"/>
      <c r="L66" s="548"/>
      <c r="M66" s="548"/>
      <c r="N66" s="548"/>
      <c r="O66" s="389"/>
    </row>
    <row r="67" spans="1:15" ht="15" customHeight="1" x14ac:dyDescent="0.25">
      <c r="A67" s="385"/>
      <c r="B67" s="39"/>
      <c r="C67" s="640" t="s">
        <v>279</v>
      </c>
      <c r="D67" s="40"/>
      <c r="E67" s="864"/>
      <c r="F67" s="548"/>
      <c r="G67" s="548"/>
      <c r="H67" s="548"/>
      <c r="I67" s="548"/>
      <c r="J67" s="43"/>
      <c r="K67" s="864"/>
      <c r="L67" s="548"/>
      <c r="M67" s="548"/>
      <c r="N67" s="548"/>
      <c r="O67" s="389"/>
    </row>
    <row r="68" spans="1:15" ht="15" customHeight="1" x14ac:dyDescent="0.25">
      <c r="A68" s="385"/>
      <c r="B68" s="84"/>
      <c r="C68" s="675" t="s">
        <v>143</v>
      </c>
      <c r="D68" s="53"/>
      <c r="E68" s="85"/>
      <c r="F68" s="548"/>
      <c r="G68" s="548"/>
      <c r="H68" s="548"/>
      <c r="I68" s="548"/>
      <c r="J68" s="55"/>
      <c r="K68" s="85"/>
      <c r="L68" s="548"/>
      <c r="M68" s="548"/>
      <c r="N68" s="548"/>
      <c r="O68" s="389"/>
    </row>
    <row r="69" spans="1:15" ht="15" customHeight="1" x14ac:dyDescent="0.25">
      <c r="A69" s="385"/>
      <c r="B69" s="549"/>
      <c r="C69" s="549"/>
      <c r="D69" s="676"/>
      <c r="E69" s="676"/>
      <c r="F69" s="676"/>
      <c r="G69" s="676"/>
      <c r="H69" s="676"/>
      <c r="I69" s="549"/>
      <c r="J69" s="676"/>
      <c r="K69" s="676"/>
      <c r="L69" s="676"/>
      <c r="M69" s="676"/>
      <c r="N69" s="549"/>
      <c r="O69" s="389"/>
    </row>
    <row r="70" spans="1:15" ht="45" customHeight="1" x14ac:dyDescent="0.35">
      <c r="A70" s="1084" t="s">
        <v>280</v>
      </c>
      <c r="B70" s="641"/>
      <c r="C70" s="541"/>
      <c r="D70" s="541"/>
      <c r="E70" s="541"/>
      <c r="F70" s="541"/>
      <c r="G70" s="541"/>
      <c r="H70" s="541"/>
      <c r="I70" s="541"/>
      <c r="J70" s="541"/>
      <c r="K70" s="541"/>
      <c r="L70" s="541"/>
      <c r="M70" s="541"/>
      <c r="N70" s="541"/>
      <c r="O70" s="564"/>
    </row>
    <row r="71" spans="1:15" ht="15" customHeight="1" x14ac:dyDescent="0.25">
      <c r="A71" s="385"/>
      <c r="B71" s="544"/>
      <c r="C71" s="549"/>
      <c r="D71" s="548"/>
      <c r="E71" s="548"/>
      <c r="F71" s="548"/>
      <c r="G71" s="548"/>
      <c r="H71" s="548"/>
      <c r="I71" s="549"/>
      <c r="J71" s="548"/>
      <c r="K71" s="548"/>
      <c r="L71" s="548"/>
      <c r="M71" s="548"/>
      <c r="N71" s="549"/>
      <c r="O71" s="389"/>
    </row>
    <row r="72" spans="1:15" ht="15" customHeight="1" x14ac:dyDescent="0.25">
      <c r="A72" s="385"/>
      <c r="B72" s="2426"/>
      <c r="C72" s="2428"/>
      <c r="D72" s="2440" t="s">
        <v>283</v>
      </c>
      <c r="E72" s="2441"/>
      <c r="F72" s="548"/>
      <c r="G72" s="548"/>
      <c r="H72" s="548"/>
      <c r="I72" s="549"/>
      <c r="J72" s="2442" t="s">
        <v>65</v>
      </c>
      <c r="K72" s="2441"/>
      <c r="L72" s="548"/>
      <c r="M72" s="548"/>
      <c r="N72" s="548"/>
      <c r="O72" s="389"/>
    </row>
    <row r="73" spans="1:15" ht="15" customHeight="1" x14ac:dyDescent="0.25">
      <c r="A73" s="385"/>
      <c r="B73" s="2427"/>
      <c r="C73" s="2429"/>
      <c r="D73" s="976" t="s">
        <v>322</v>
      </c>
      <c r="E73" s="549"/>
      <c r="F73" s="549"/>
      <c r="G73" s="549"/>
      <c r="H73" s="549"/>
      <c r="I73" s="549"/>
      <c r="J73" s="980" t="s">
        <v>322</v>
      </c>
      <c r="K73" s="548"/>
      <c r="L73" s="549"/>
      <c r="M73" s="549"/>
      <c r="N73" s="549"/>
      <c r="O73" s="389"/>
    </row>
    <row r="74" spans="1:15" ht="15" customHeight="1" x14ac:dyDescent="0.25">
      <c r="A74" s="385"/>
      <c r="B74" s="86"/>
      <c r="C74" s="671" t="s">
        <v>240</v>
      </c>
      <c r="D74" s="87"/>
      <c r="E74" s="549"/>
      <c r="F74" s="549"/>
      <c r="G74" s="549"/>
      <c r="H74" s="549"/>
      <c r="I74" s="549"/>
      <c r="J74" s="679" t="str">
        <f>IF(ISNUMBER('General Info'!C83),'General Info'!C83,"")</f>
        <v/>
      </c>
      <c r="K74" s="676"/>
      <c r="L74" s="549"/>
      <c r="M74" s="549"/>
      <c r="N74" s="549"/>
      <c r="O74" s="389"/>
    </row>
    <row r="75" spans="1:15" ht="15" customHeight="1" x14ac:dyDescent="0.25">
      <c r="A75" s="385"/>
      <c r="B75" s="39"/>
      <c r="C75" s="677" t="s">
        <v>698</v>
      </c>
      <c r="D75" s="650" t="str">
        <f>IF(D74=D27,"Yes","No")</f>
        <v>Yes</v>
      </c>
      <c r="E75" s="549"/>
      <c r="F75" s="549"/>
      <c r="G75" s="549"/>
      <c r="H75" s="549"/>
      <c r="I75" s="549"/>
      <c r="J75" s="680" t="str">
        <f>IF(J74=J27,"Yes","No")</f>
        <v>Yes</v>
      </c>
      <c r="K75" s="676"/>
      <c r="L75" s="549"/>
      <c r="M75" s="549"/>
      <c r="N75" s="549"/>
      <c r="O75" s="389"/>
    </row>
    <row r="76" spans="1:15" ht="15" customHeight="1" x14ac:dyDescent="0.25">
      <c r="A76" s="385"/>
      <c r="B76" s="39"/>
      <c r="C76" s="640" t="s">
        <v>241</v>
      </c>
      <c r="D76" s="864"/>
      <c r="E76" s="549"/>
      <c r="F76" s="549"/>
      <c r="G76" s="549"/>
      <c r="H76" s="549"/>
      <c r="I76" s="549"/>
      <c r="J76" s="88"/>
      <c r="K76" s="676"/>
      <c r="L76" s="549"/>
      <c r="M76" s="549"/>
      <c r="N76" s="549"/>
      <c r="O76" s="389"/>
    </row>
    <row r="77" spans="1:15" ht="15" customHeight="1" x14ac:dyDescent="0.25">
      <c r="A77" s="385"/>
      <c r="B77" s="39"/>
      <c r="C77" s="640" t="s">
        <v>799</v>
      </c>
      <c r="D77" s="864"/>
      <c r="E77" s="549"/>
      <c r="F77" s="676"/>
      <c r="G77" s="676"/>
      <c r="H77" s="676"/>
      <c r="I77" s="549"/>
      <c r="J77" s="865"/>
      <c r="K77" s="676"/>
      <c r="L77" s="676"/>
      <c r="M77" s="676"/>
      <c r="N77" s="549"/>
      <c r="O77" s="389"/>
    </row>
    <row r="78" spans="1:15" ht="15" customHeight="1" x14ac:dyDescent="0.25">
      <c r="A78" s="385"/>
      <c r="B78" s="39"/>
      <c r="C78" s="640" t="s">
        <v>281</v>
      </c>
      <c r="D78" s="864"/>
      <c r="E78" s="549"/>
      <c r="F78" s="676"/>
      <c r="G78" s="676"/>
      <c r="H78" s="676"/>
      <c r="I78" s="549"/>
      <c r="J78" s="865"/>
      <c r="K78" s="676"/>
      <c r="L78" s="676"/>
      <c r="M78" s="676"/>
      <c r="N78" s="549"/>
      <c r="O78" s="389"/>
    </row>
    <row r="79" spans="1:15" ht="15" customHeight="1" x14ac:dyDescent="0.25">
      <c r="A79" s="385"/>
      <c r="B79" s="77"/>
      <c r="C79" s="672" t="s">
        <v>282</v>
      </c>
      <c r="D79" s="89"/>
      <c r="E79" s="549"/>
      <c r="F79" s="676"/>
      <c r="G79" s="676"/>
      <c r="H79" s="676"/>
      <c r="I79" s="549"/>
      <c r="J79" s="865"/>
      <c r="K79" s="676"/>
      <c r="L79" s="676"/>
      <c r="M79" s="676"/>
      <c r="N79" s="549"/>
      <c r="O79" s="389"/>
    </row>
    <row r="80" spans="1:15" ht="15" customHeight="1" x14ac:dyDescent="0.25">
      <c r="A80" s="385"/>
      <c r="B80" s="90"/>
      <c r="C80" s="91" t="s">
        <v>230</v>
      </c>
      <c r="D80" s="92" t="str">
        <f>IF(AND(ISNUMBER(D74),ISNUMBER(D76),ISNUMBER(D77),ISNUMBER(D78),ISNUMBER(D79)),SUM(D74,D76,D77,D78,D79),"")</f>
        <v/>
      </c>
      <c r="E80" s="549"/>
      <c r="F80" s="676"/>
      <c r="G80" s="676"/>
      <c r="H80" s="676"/>
      <c r="I80" s="549"/>
      <c r="J80" s="93" t="str">
        <f>IF(AND(ISNUMBER(J74),ISNUMBER(J76),ISNUMBER(J77),ISNUMBER(J78),ISNUMBER(J79)),SUM(J74,J76,J77,J78,J79),"")</f>
        <v/>
      </c>
      <c r="K80" s="676"/>
      <c r="L80" s="676"/>
      <c r="M80" s="676"/>
      <c r="N80" s="549"/>
      <c r="O80" s="389"/>
    </row>
    <row r="81" spans="1:15" ht="15" customHeight="1" x14ac:dyDescent="0.25">
      <c r="A81" s="385"/>
      <c r="B81" s="84"/>
      <c r="C81" s="678" t="s">
        <v>699</v>
      </c>
      <c r="D81" s="653" t="str">
        <f>IF(D80=E27,"Yes","No")</f>
        <v>Yes</v>
      </c>
      <c r="E81" s="549"/>
      <c r="F81" s="548"/>
      <c r="G81" s="548"/>
      <c r="H81" s="548"/>
      <c r="I81" s="548"/>
      <c r="J81" s="681" t="str">
        <f>IF(J80=K27,"Yes","No")</f>
        <v>Yes</v>
      </c>
      <c r="K81" s="548"/>
      <c r="L81" s="548"/>
      <c r="M81" s="548"/>
      <c r="N81" s="548"/>
      <c r="O81" s="389"/>
    </row>
    <row r="82" spans="1:15" ht="15" customHeight="1" x14ac:dyDescent="0.25">
      <c r="A82" s="385"/>
      <c r="B82" s="648"/>
      <c r="C82" s="571"/>
      <c r="D82" s="571"/>
      <c r="E82" s="571"/>
      <c r="F82" s="571"/>
      <c r="G82" s="571"/>
      <c r="H82" s="571"/>
      <c r="I82" s="571"/>
      <c r="J82" s="571"/>
      <c r="K82" s="571"/>
      <c r="L82" s="571"/>
      <c r="M82" s="571"/>
      <c r="N82" s="571"/>
      <c r="O82" s="389"/>
    </row>
    <row r="83" spans="1:15" ht="45" customHeight="1" x14ac:dyDescent="0.35">
      <c r="A83" s="1084" t="s">
        <v>681</v>
      </c>
      <c r="B83" s="904"/>
      <c r="C83" s="906"/>
      <c r="D83" s="906"/>
      <c r="E83" s="906"/>
      <c r="F83" s="906"/>
      <c r="G83" s="906"/>
      <c r="H83" s="906"/>
      <c r="I83" s="906"/>
      <c r="J83" s="906"/>
      <c r="K83" s="906"/>
      <c r="L83" s="906"/>
      <c r="M83" s="906"/>
      <c r="N83" s="906"/>
      <c r="O83" s="564"/>
    </row>
    <row r="84" spans="1:15" ht="15" customHeight="1" x14ac:dyDescent="0.25">
      <c r="A84" s="385"/>
      <c r="B84" s="4"/>
      <c r="C84" s="4"/>
      <c r="D84" s="4"/>
      <c r="E84" s="4"/>
      <c r="F84" s="4"/>
      <c r="G84" s="4"/>
      <c r="H84" s="4"/>
      <c r="I84" s="4"/>
      <c r="J84" s="4"/>
      <c r="K84" s="4"/>
      <c r="L84" s="4"/>
      <c r="M84" s="4"/>
      <c r="N84" s="4"/>
      <c r="O84" s="389"/>
    </row>
    <row r="85" spans="1:15" ht="15" customHeight="1" x14ac:dyDescent="0.25">
      <c r="A85" s="385"/>
      <c r="B85" s="2411" t="s">
        <v>612</v>
      </c>
      <c r="C85" s="2430"/>
      <c r="D85" s="2402" t="s">
        <v>283</v>
      </c>
      <c r="E85" s="2402"/>
      <c r="F85" s="2398"/>
      <c r="G85" s="4"/>
      <c r="H85" s="4"/>
      <c r="I85" s="4"/>
      <c r="J85" s="2397" t="s">
        <v>65</v>
      </c>
      <c r="K85" s="2402"/>
      <c r="L85" s="2398"/>
      <c r="M85" s="4"/>
      <c r="N85" s="4"/>
      <c r="O85" s="389"/>
    </row>
    <row r="86" spans="1:15" ht="97.5" customHeight="1" x14ac:dyDescent="0.25">
      <c r="A86" s="385"/>
      <c r="B86" s="2412"/>
      <c r="C86" s="2431"/>
      <c r="D86" s="978" t="s">
        <v>614</v>
      </c>
      <c r="E86" s="978" t="s">
        <v>615</v>
      </c>
      <c r="F86" s="979" t="s">
        <v>616</v>
      </c>
      <c r="G86" s="4"/>
      <c r="H86" s="4"/>
      <c r="I86" s="4"/>
      <c r="J86" s="981" t="s">
        <v>614</v>
      </c>
      <c r="K86" s="978" t="s">
        <v>615</v>
      </c>
      <c r="L86" s="979" t="s">
        <v>616</v>
      </c>
      <c r="M86" s="4"/>
      <c r="N86" s="4"/>
      <c r="O86" s="389"/>
    </row>
    <row r="87" spans="1:15" ht="15" customHeight="1" x14ac:dyDescent="0.25">
      <c r="A87" s="385"/>
      <c r="B87" s="397" t="s">
        <v>705</v>
      </c>
      <c r="C87" s="28" t="s">
        <v>242</v>
      </c>
      <c r="D87" s="29" t="str">
        <f>IF(ISNUMBER(D88),SUM(D88,D89),"")</f>
        <v/>
      </c>
      <c r="E87" s="30"/>
      <c r="F87" s="31"/>
      <c r="G87" s="4"/>
      <c r="H87" s="4"/>
      <c r="I87" s="4"/>
      <c r="J87" s="32" t="str">
        <f>IF(ISNUMBER(J88),SUM(J88,J89),"")</f>
        <v/>
      </c>
      <c r="K87" s="30"/>
      <c r="L87" s="31"/>
      <c r="M87" s="4"/>
      <c r="N87" s="4"/>
      <c r="O87" s="389"/>
    </row>
    <row r="88" spans="1:15" ht="15" customHeight="1" x14ac:dyDescent="0.25">
      <c r="A88" s="385"/>
      <c r="B88" s="39"/>
      <c r="C88" s="33" t="s">
        <v>227</v>
      </c>
      <c r="D88" s="52"/>
      <c r="E88" s="41"/>
      <c r="F88" s="58"/>
      <c r="G88" s="4"/>
      <c r="H88" s="4"/>
      <c r="I88" s="4"/>
      <c r="J88" s="94"/>
      <c r="K88" s="41"/>
      <c r="L88" s="58"/>
      <c r="M88" s="4"/>
      <c r="N88" s="4"/>
      <c r="O88" s="389"/>
    </row>
    <row r="89" spans="1:15" ht="15" customHeight="1" x14ac:dyDescent="0.25">
      <c r="A89" s="385"/>
      <c r="B89" s="39"/>
      <c r="C89" s="33" t="s">
        <v>228</v>
      </c>
      <c r="D89" s="40"/>
      <c r="E89" s="40"/>
      <c r="F89" s="95"/>
      <c r="G89" s="4"/>
      <c r="H89" s="4"/>
      <c r="I89" s="4"/>
      <c r="J89" s="43"/>
      <c r="K89" s="40"/>
      <c r="L89" s="95"/>
      <c r="M89" s="4"/>
      <c r="N89" s="4"/>
      <c r="O89" s="389"/>
    </row>
    <row r="90" spans="1:15" ht="15" customHeight="1" x14ac:dyDescent="0.25">
      <c r="A90" s="385"/>
      <c r="B90" s="84"/>
      <c r="C90" s="96" t="s">
        <v>243</v>
      </c>
      <c r="D90" s="48"/>
      <c r="E90" s="877" t="str">
        <f>IF(AND(ISNUMBER(D88),ISNUMBER(E89)),D88-E89,"")</f>
        <v/>
      </c>
      <c r="F90" s="97" t="str">
        <f>IF(AND(ISNUMBER(D88),ISNUMBER(F89)),D88-F89,"")</f>
        <v/>
      </c>
      <c r="G90" s="4"/>
      <c r="H90" s="4"/>
      <c r="I90" s="4"/>
      <c r="J90" s="98"/>
      <c r="K90" s="877" t="str">
        <f>IF(AND(ISNUMBER(J88),ISNUMBER(K89)),J88-K89,"")</f>
        <v/>
      </c>
      <c r="L90" s="97" t="str">
        <f>IF(AND(ISNUMBER(J88),ISNUMBER(L89)),J88-L89,"")</f>
        <v/>
      </c>
      <c r="M90" s="4"/>
      <c r="N90" s="4"/>
      <c r="O90" s="389"/>
    </row>
    <row r="91" spans="1:15" ht="15" customHeight="1" x14ac:dyDescent="0.25">
      <c r="A91" s="385"/>
      <c r="B91" s="4"/>
      <c r="C91" s="3"/>
      <c r="D91" s="4"/>
      <c r="E91" s="4"/>
      <c r="F91" s="4"/>
      <c r="G91" s="4"/>
      <c r="H91" s="4"/>
      <c r="I91" s="4"/>
      <c r="J91" s="4"/>
      <c r="K91" s="4"/>
      <c r="L91" s="4"/>
      <c r="M91" s="4"/>
      <c r="N91" s="4"/>
      <c r="O91" s="389"/>
    </row>
    <row r="92" spans="1:15" ht="14.25" x14ac:dyDescent="0.25">
      <c r="A92" s="385"/>
      <c r="B92" s="90"/>
      <c r="C92" s="99" t="s">
        <v>700</v>
      </c>
      <c r="D92" s="100" t="str">
        <f>IF(D88&lt;=F40,"Yes","No")</f>
        <v>Yes</v>
      </c>
      <c r="E92" s="30"/>
      <c r="F92" s="31"/>
      <c r="G92" s="4"/>
      <c r="H92" s="4"/>
      <c r="I92" s="4"/>
      <c r="J92" s="101" t="str">
        <f>IF(J88&lt;=L40,"Yes","No")</f>
        <v>Yes</v>
      </c>
      <c r="K92" s="30"/>
      <c r="L92" s="31"/>
      <c r="M92" s="4"/>
      <c r="N92" s="4"/>
      <c r="O92" s="389"/>
    </row>
    <row r="93" spans="1:15" ht="14.25" x14ac:dyDescent="0.25">
      <c r="A93" s="385"/>
      <c r="B93" s="39"/>
      <c r="C93" s="102" t="s">
        <v>701</v>
      </c>
      <c r="D93" s="42" t="str">
        <f>IF(D89&lt;=F41,"Yes","No")</f>
        <v>Yes</v>
      </c>
      <c r="E93" s="41"/>
      <c r="F93" s="58"/>
      <c r="G93" s="4"/>
      <c r="H93" s="4"/>
      <c r="I93" s="4"/>
      <c r="J93" s="103" t="str">
        <f>IF(J89&lt;=L41,"Yes","No")</f>
        <v>Yes</v>
      </c>
      <c r="K93" s="41"/>
      <c r="L93" s="58"/>
      <c r="M93" s="4"/>
      <c r="N93" s="4"/>
      <c r="O93" s="389"/>
    </row>
    <row r="94" spans="1:15" ht="30" customHeight="1" x14ac:dyDescent="0.25">
      <c r="A94" s="385"/>
      <c r="B94" s="84"/>
      <c r="C94" s="104" t="s">
        <v>702</v>
      </c>
      <c r="D94" s="54" t="str">
        <f>IF(E89&lt;=D88,"Yes","No")</f>
        <v>Yes</v>
      </c>
      <c r="E94" s="54" t="str">
        <f>IF(E89&lt;=D89,"Yes","No")</f>
        <v>Yes</v>
      </c>
      <c r="F94" s="54" t="str">
        <f>IF(F89&lt;=E89,"Yes","No")</f>
        <v>Yes</v>
      </c>
      <c r="G94" s="4"/>
      <c r="H94" s="4"/>
      <c r="I94" s="4"/>
      <c r="J94" s="105" t="str">
        <f>IF(K89&lt;=J88,"Yes","No")</f>
        <v>Yes</v>
      </c>
      <c r="K94" s="54" t="str">
        <f>IF(K89&lt;=J89,"Yes","No")</f>
        <v>Yes</v>
      </c>
      <c r="L94" s="54" t="str">
        <f>IF(L89&lt;=K89,"Yes","No")</f>
        <v>Yes</v>
      </c>
      <c r="M94" s="4"/>
      <c r="N94" s="4"/>
      <c r="O94" s="389"/>
    </row>
    <row r="95" spans="1:15" ht="15" customHeight="1" x14ac:dyDescent="0.25">
      <c r="A95" s="385"/>
      <c r="B95" s="20"/>
      <c r="C95" s="4"/>
      <c r="D95" s="4"/>
      <c r="E95" s="4"/>
      <c r="F95" s="4"/>
      <c r="G95" s="4"/>
      <c r="H95" s="4"/>
      <c r="I95" s="4"/>
      <c r="J95" s="4"/>
      <c r="K95" s="4"/>
      <c r="L95" s="4"/>
      <c r="M95" s="4"/>
      <c r="N95" s="4"/>
      <c r="O95" s="389"/>
    </row>
    <row r="96" spans="1:15" ht="45" customHeight="1" x14ac:dyDescent="0.35">
      <c r="A96" s="1084" t="s">
        <v>607</v>
      </c>
      <c r="B96" s="904"/>
      <c r="C96" s="906"/>
      <c r="D96" s="906"/>
      <c r="E96" s="906"/>
      <c r="F96" s="906"/>
      <c r="G96" s="906"/>
      <c r="H96" s="906"/>
      <c r="I96" s="906"/>
      <c r="J96" s="906"/>
      <c r="K96" s="906"/>
      <c r="L96" s="906"/>
      <c r="M96" s="906"/>
      <c r="N96" s="906"/>
      <c r="O96" s="564"/>
    </row>
    <row r="97" spans="1:15" ht="15" customHeight="1" x14ac:dyDescent="0.25">
      <c r="A97" s="385"/>
      <c r="B97" s="4"/>
      <c r="C97" s="4"/>
      <c r="D97" s="4"/>
      <c r="E97" s="4"/>
      <c r="F97" s="4"/>
      <c r="G97" s="4"/>
      <c r="H97" s="4"/>
      <c r="I97" s="4"/>
      <c r="J97" s="4"/>
      <c r="K97" s="4"/>
      <c r="L97" s="4"/>
      <c r="M97" s="4"/>
      <c r="N97" s="4"/>
      <c r="O97" s="389"/>
    </row>
    <row r="98" spans="1:15" ht="15" customHeight="1" x14ac:dyDescent="0.25">
      <c r="A98" s="385"/>
      <c r="B98" s="2399" t="s">
        <v>612</v>
      </c>
      <c r="C98" s="2408"/>
      <c r="D98" s="2402" t="s">
        <v>283</v>
      </c>
      <c r="E98" s="2398"/>
      <c r="F98" s="3"/>
      <c r="G98" s="3"/>
      <c r="H98" s="3"/>
      <c r="I98" s="4"/>
      <c r="J98" s="2397" t="s">
        <v>65</v>
      </c>
      <c r="K98" s="2398"/>
      <c r="L98" s="3"/>
      <c r="M98" s="3"/>
      <c r="N98" s="3"/>
      <c r="O98" s="389"/>
    </row>
    <row r="99" spans="1:15" ht="30" customHeight="1" x14ac:dyDescent="0.25">
      <c r="A99" s="385"/>
      <c r="B99" s="2399"/>
      <c r="C99" s="2408"/>
      <c r="D99" s="978" t="s">
        <v>244</v>
      </c>
      <c r="E99" s="979" t="s">
        <v>609</v>
      </c>
      <c r="F99" s="4"/>
      <c r="G99" s="4"/>
      <c r="H99" s="4"/>
      <c r="I99" s="4"/>
      <c r="J99" s="981" t="s">
        <v>244</v>
      </c>
      <c r="K99" s="979" t="s">
        <v>609</v>
      </c>
      <c r="L99" s="4"/>
      <c r="M99" s="4"/>
      <c r="N99" s="4"/>
      <c r="O99" s="389"/>
    </row>
    <row r="100" spans="1:15" ht="15" customHeight="1" x14ac:dyDescent="0.25">
      <c r="A100" s="385"/>
      <c r="B100" s="81" t="s">
        <v>608</v>
      </c>
      <c r="C100" s="75" t="s">
        <v>84</v>
      </c>
      <c r="D100" s="52"/>
      <c r="E100" s="37"/>
      <c r="F100" s="4"/>
      <c r="G100" s="4"/>
      <c r="H100" s="4"/>
      <c r="I100" s="4"/>
      <c r="J100" s="857" t="str">
        <f>IF(ISNUMBER('General Info'!$E$96), 'General Info'!$E$96, "")</f>
        <v/>
      </c>
      <c r="K100" s="37"/>
      <c r="L100" s="4"/>
      <c r="M100" s="4"/>
      <c r="N100" s="4"/>
      <c r="O100" s="389"/>
    </row>
    <row r="101" spans="1:15" ht="15" customHeight="1" x14ac:dyDescent="0.25">
      <c r="A101" s="385"/>
      <c r="B101" s="39"/>
      <c r="C101" s="405" t="s">
        <v>245</v>
      </c>
      <c r="D101" s="76" t="str">
        <f>IF(E101="Yes",SUM(F8,F15,G15,E18,E38,(0.1*F45),(0.2*F48),(0.5*F49),F50,F90),"")</f>
        <v/>
      </c>
      <c r="E101" s="42" t="str">
        <f>IF(AND(ISNUMBER(F8),ISNUMBER(F15),ISNUMBER(G15),ISNUMBER(E18),ISNUMBER(E38),ISNUMBER(F45),ISNUMBER(F48),ISNUMBER(F49),ISNUMBER(F50),ISNUMBER(F90)),"Yes","No")</f>
        <v>No</v>
      </c>
      <c r="F101" s="4"/>
      <c r="G101" s="4"/>
      <c r="H101" s="4"/>
      <c r="I101" s="4"/>
      <c r="J101" s="951" t="str">
        <f>IF(K101="Yes",SUM(L8,L15,M15,K18,K38,(0.1*L45),(0.2*L48),(0.5*L49),L50,L90),"")</f>
        <v/>
      </c>
      <c r="K101" s="42" t="str">
        <f>IF(AND(ISNUMBER(L8),ISNUMBER(L15),ISNUMBER(M15),ISNUMBER(K18),ISNUMBER(K38),ISNUMBER(L45),ISNUMBER(L48),ISNUMBER(L49),ISNUMBER(L50),ISNUMBER(L90)),"Yes","No")</f>
        <v>No</v>
      </c>
      <c r="L101" s="4"/>
      <c r="M101" s="4"/>
      <c r="N101" s="4"/>
      <c r="O101" s="389"/>
    </row>
    <row r="102" spans="1:15" ht="15" customHeight="1" x14ac:dyDescent="0.25">
      <c r="A102" s="385"/>
      <c r="B102" s="400">
        <v>16</v>
      </c>
      <c r="C102" s="405" t="s">
        <v>202</v>
      </c>
      <c r="D102" s="52"/>
      <c r="E102" s="58"/>
      <c r="F102" s="4"/>
      <c r="G102" s="4"/>
      <c r="H102" s="4"/>
      <c r="I102" s="4"/>
      <c r="J102" s="108"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K102" s="58"/>
      <c r="L102" s="4"/>
      <c r="M102" s="4"/>
      <c r="N102" s="4"/>
      <c r="O102" s="389"/>
    </row>
    <row r="103" spans="1:15" ht="15" customHeight="1" x14ac:dyDescent="0.25">
      <c r="A103" s="385"/>
      <c r="B103" s="77"/>
      <c r="C103" s="78" t="s">
        <v>246</v>
      </c>
      <c r="D103" s="109" t="str">
        <f>IF(AND(ISNUMBER(D101),ISNUMBER(D102)),D101-D102,"")</f>
        <v/>
      </c>
      <c r="E103" s="60"/>
      <c r="F103" s="4"/>
      <c r="G103" s="4"/>
      <c r="H103" s="4"/>
      <c r="I103" s="4"/>
      <c r="J103" s="110" t="str">
        <f>IF(AND(ISNUMBER(J101),ISNUMBER(J102)),J101-J102,"")</f>
        <v/>
      </c>
      <c r="K103" s="60"/>
      <c r="L103" s="4"/>
      <c r="M103" s="4"/>
      <c r="N103" s="4"/>
      <c r="O103" s="389"/>
    </row>
    <row r="104" spans="1:15" ht="15" customHeight="1" x14ac:dyDescent="0.25">
      <c r="A104" s="385"/>
      <c r="B104" s="111">
        <v>6</v>
      </c>
      <c r="C104" s="64" t="s">
        <v>904</v>
      </c>
      <c r="D104" s="112" t="str">
        <f>IF(AND(ISNUMBER(D100),ISNUMBER(D103),D103&lt;&gt;0),D100/D103,"")</f>
        <v/>
      </c>
      <c r="E104" s="66"/>
      <c r="F104" s="4"/>
      <c r="G104" s="4"/>
      <c r="H104" s="4"/>
      <c r="I104" s="4"/>
      <c r="J104" s="113" t="str">
        <f>IF(AND(ISNUMBER(J100),ISNUMBER(J103),J103&lt;&gt;0),J100/J103,"")</f>
        <v/>
      </c>
      <c r="K104" s="66"/>
      <c r="L104" s="4"/>
      <c r="M104" s="4"/>
      <c r="N104" s="4"/>
      <c r="O104" s="389"/>
    </row>
    <row r="105" spans="1:15" ht="15" customHeight="1" x14ac:dyDescent="0.25">
      <c r="A105" s="417"/>
      <c r="B105" s="72"/>
      <c r="C105" s="20"/>
      <c r="D105" s="20"/>
      <c r="E105" s="20"/>
      <c r="F105" s="20"/>
      <c r="G105" s="20"/>
      <c r="H105" s="20"/>
      <c r="I105" s="20"/>
      <c r="J105" s="20"/>
      <c r="K105" s="20"/>
      <c r="L105" s="20"/>
      <c r="M105" s="20"/>
      <c r="N105" s="20"/>
      <c r="O105" s="420"/>
    </row>
    <row r="106" spans="1:15" s="885" customFormat="1" ht="45" customHeight="1" x14ac:dyDescent="0.35">
      <c r="A106" s="1084" t="s">
        <v>800</v>
      </c>
      <c r="B106" s="904"/>
      <c r="C106" s="906"/>
      <c r="D106" s="906"/>
      <c r="E106" s="906"/>
      <c r="F106" s="906"/>
      <c r="G106" s="906"/>
      <c r="H106" s="906"/>
      <c r="I106" s="906"/>
      <c r="J106" s="906"/>
      <c r="K106" s="906"/>
      <c r="L106" s="906"/>
      <c r="M106" s="906"/>
      <c r="N106" s="906"/>
      <c r="O106" s="564"/>
    </row>
    <row r="107" spans="1:15" s="885" customFormat="1" ht="15" customHeight="1" x14ac:dyDescent="0.25">
      <c r="A107" s="385"/>
      <c r="B107" s="4"/>
      <c r="C107" s="4"/>
      <c r="D107" s="4"/>
      <c r="E107" s="4"/>
      <c r="F107" s="4"/>
      <c r="G107" s="4"/>
      <c r="H107" s="4"/>
      <c r="I107" s="4"/>
      <c r="J107" s="4"/>
      <c r="K107" s="4"/>
      <c r="L107" s="4"/>
      <c r="M107" s="4"/>
      <c r="N107" s="4"/>
      <c r="O107" s="389"/>
    </row>
    <row r="108" spans="1:15" ht="15" customHeight="1" x14ac:dyDescent="0.25">
      <c r="A108" s="385"/>
      <c r="B108" s="2409" t="s">
        <v>972</v>
      </c>
      <c r="C108" s="2445"/>
      <c r="D108" s="2402" t="s">
        <v>283</v>
      </c>
      <c r="E108" s="2398"/>
      <c r="F108" s="3"/>
      <c r="G108" s="3"/>
      <c r="H108" s="3"/>
      <c r="I108" s="4"/>
      <c r="J108" s="2397" t="s">
        <v>65</v>
      </c>
      <c r="K108" s="2398"/>
      <c r="L108" s="3"/>
      <c r="M108" s="3"/>
      <c r="N108" s="3"/>
      <c r="O108" s="389"/>
    </row>
    <row r="109" spans="1:15" ht="45" customHeight="1" x14ac:dyDescent="0.25">
      <c r="A109" s="385"/>
      <c r="B109" s="2410"/>
      <c r="C109" s="2446"/>
      <c r="D109" s="79" t="s">
        <v>801</v>
      </c>
      <c r="E109" s="80" t="s">
        <v>802</v>
      </c>
      <c r="F109" s="3"/>
      <c r="G109" s="3"/>
      <c r="H109" s="3"/>
      <c r="I109" s="3"/>
      <c r="J109" s="981" t="s">
        <v>801</v>
      </c>
      <c r="K109" s="80" t="s">
        <v>802</v>
      </c>
      <c r="L109" s="3"/>
      <c r="M109" s="3"/>
      <c r="N109" s="3"/>
      <c r="O109" s="389"/>
    </row>
    <row r="110" spans="1:15" ht="15" customHeight="1" x14ac:dyDescent="0.25">
      <c r="A110" s="385"/>
      <c r="B110" s="397" t="s">
        <v>864</v>
      </c>
      <c r="C110" s="28" t="s">
        <v>865</v>
      </c>
      <c r="D110" s="460"/>
      <c r="E110" s="517" t="str">
        <f>IF(ISNUMBER(F8),F8,"")</f>
        <v/>
      </c>
      <c r="F110" s="4"/>
      <c r="G110" s="4"/>
      <c r="H110" s="4"/>
      <c r="I110" s="4"/>
      <c r="J110" s="516"/>
      <c r="K110" s="517" t="str">
        <f>IF(ISNUMBER(L8),L8,"")</f>
        <v/>
      </c>
      <c r="L110" s="4"/>
      <c r="M110" s="4"/>
      <c r="N110" s="4"/>
      <c r="O110" s="389"/>
    </row>
    <row r="111" spans="1:15" ht="15" customHeight="1" x14ac:dyDescent="0.25">
      <c r="A111" s="385"/>
      <c r="B111" s="400" t="s">
        <v>866</v>
      </c>
      <c r="C111" s="1022" t="s">
        <v>905</v>
      </c>
      <c r="D111" s="43"/>
      <c r="E111" s="425"/>
      <c r="F111" s="4"/>
      <c r="G111" s="4"/>
      <c r="H111" s="4"/>
      <c r="I111" s="4"/>
      <c r="J111" s="43"/>
      <c r="K111" s="425"/>
      <c r="L111" s="4"/>
      <c r="M111" s="4"/>
      <c r="N111" s="4"/>
      <c r="O111" s="389"/>
    </row>
    <row r="112" spans="1:15" s="885" customFormat="1" ht="15" customHeight="1" x14ac:dyDescent="0.25">
      <c r="A112" s="385"/>
      <c r="B112" s="400" t="s">
        <v>984</v>
      </c>
      <c r="C112" s="1021" t="s">
        <v>985</v>
      </c>
      <c r="D112" s="1357"/>
      <c r="E112" s="425"/>
      <c r="F112" s="4"/>
      <c r="G112" s="4"/>
      <c r="H112" s="4"/>
      <c r="I112" s="4"/>
      <c r="J112" s="94"/>
      <c r="K112" s="425"/>
      <c r="L112" s="4"/>
      <c r="M112" s="4"/>
      <c r="N112" s="4"/>
      <c r="O112" s="389"/>
    </row>
    <row r="113" spans="1:15" s="885" customFormat="1" ht="28.5" x14ac:dyDescent="0.25">
      <c r="A113" s="385"/>
      <c r="B113" s="400" t="s">
        <v>987</v>
      </c>
      <c r="C113" s="504" t="s">
        <v>988</v>
      </c>
      <c r="D113" s="42" t="str">
        <f>IF(D112&lt;=D111,"Yes","No")</f>
        <v>Yes</v>
      </c>
      <c r="E113" s="425"/>
      <c r="F113" s="4"/>
      <c r="G113" s="4"/>
      <c r="H113" s="4"/>
      <c r="I113" s="4"/>
      <c r="J113" s="103" t="str">
        <f>IF(J112&lt;=J111,"Yes","No")</f>
        <v>Yes</v>
      </c>
      <c r="K113" s="425"/>
      <c r="L113" s="4"/>
      <c r="M113" s="4"/>
      <c r="N113" s="4"/>
      <c r="O113" s="389"/>
    </row>
    <row r="114" spans="1:15" s="885" customFormat="1" ht="15" customHeight="1" x14ac:dyDescent="0.25">
      <c r="A114" s="385"/>
      <c r="B114" s="400" t="s">
        <v>984</v>
      </c>
      <c r="C114" s="1022" t="s">
        <v>1192</v>
      </c>
      <c r="D114" s="41"/>
      <c r="E114" s="95"/>
      <c r="F114" s="4"/>
      <c r="G114" s="4"/>
      <c r="H114" s="4"/>
      <c r="I114" s="4"/>
      <c r="J114" s="57"/>
      <c r="K114" s="95"/>
      <c r="L114" s="4"/>
      <c r="M114" s="4"/>
      <c r="N114" s="4"/>
      <c r="O114" s="389"/>
    </row>
    <row r="115" spans="1:15" s="885" customFormat="1" ht="15" customHeight="1" x14ac:dyDescent="0.25">
      <c r="A115" s="385"/>
      <c r="B115" s="400" t="s">
        <v>987</v>
      </c>
      <c r="C115" s="1021" t="s">
        <v>985</v>
      </c>
      <c r="D115" s="41"/>
      <c r="E115" s="95"/>
      <c r="F115" s="4"/>
      <c r="G115" s="4"/>
      <c r="H115" s="4"/>
      <c r="I115" s="4"/>
      <c r="J115" s="57"/>
      <c r="K115" s="95"/>
      <c r="L115" s="4"/>
      <c r="M115" s="4"/>
      <c r="N115" s="4"/>
      <c r="O115" s="389"/>
    </row>
    <row r="116" spans="1:15" s="885" customFormat="1" ht="28.5" x14ac:dyDescent="0.25">
      <c r="A116" s="385"/>
      <c r="B116" s="400" t="s">
        <v>984</v>
      </c>
      <c r="C116" s="1374" t="s">
        <v>989</v>
      </c>
      <c r="D116" s="48"/>
      <c r="E116" s="54" t="str">
        <f>IF(E115&lt;=E114,"Yes","No")</f>
        <v>Yes</v>
      </c>
      <c r="F116" s="4"/>
      <c r="G116" s="4"/>
      <c r="H116" s="4"/>
      <c r="I116" s="4"/>
      <c r="J116" s="98"/>
      <c r="K116" s="54" t="str">
        <f>IF(K115&lt;=K114,"Yes","No")</f>
        <v>Yes</v>
      </c>
      <c r="L116" s="4"/>
      <c r="M116" s="4"/>
      <c r="N116" s="4"/>
      <c r="O116" s="389"/>
    </row>
    <row r="117" spans="1:15" ht="15" customHeight="1" x14ac:dyDescent="0.25">
      <c r="A117" s="417"/>
      <c r="B117" s="72"/>
      <c r="C117" s="20"/>
      <c r="D117" s="20"/>
      <c r="E117" s="20"/>
      <c r="F117" s="20"/>
      <c r="G117" s="20"/>
      <c r="H117" s="20"/>
      <c r="I117" s="20"/>
      <c r="J117" s="20"/>
      <c r="K117" s="20"/>
      <c r="L117" s="20"/>
      <c r="M117" s="20"/>
      <c r="N117" s="20"/>
      <c r="O117" s="420"/>
    </row>
    <row r="118" spans="1:15" s="885" customFormat="1" ht="45" customHeight="1" x14ac:dyDescent="0.35">
      <c r="A118" s="1084" t="s">
        <v>803</v>
      </c>
      <c r="B118" s="904"/>
      <c r="C118" s="906"/>
      <c r="D118" s="906"/>
      <c r="E118" s="906"/>
      <c r="F118" s="906"/>
      <c r="G118" s="906"/>
      <c r="H118" s="906"/>
      <c r="I118" s="906"/>
      <c r="J118" s="906"/>
      <c r="K118" s="906"/>
      <c r="L118" s="906"/>
      <c r="M118" s="906"/>
      <c r="N118" s="906"/>
      <c r="O118" s="564"/>
    </row>
    <row r="119" spans="1:15" s="885" customFormat="1" ht="15" customHeight="1" x14ac:dyDescent="0.25">
      <c r="A119" s="385"/>
      <c r="B119" s="4"/>
      <c r="C119" s="4"/>
      <c r="D119" s="4"/>
      <c r="E119" s="4"/>
      <c r="F119" s="4"/>
      <c r="G119" s="4"/>
      <c r="H119" s="4"/>
      <c r="I119" s="4"/>
      <c r="J119" s="4"/>
      <c r="K119" s="4"/>
      <c r="L119" s="4"/>
      <c r="M119" s="4"/>
      <c r="N119" s="4"/>
      <c r="O119" s="389"/>
    </row>
    <row r="120" spans="1:15" ht="15" customHeight="1" x14ac:dyDescent="0.25">
      <c r="A120" s="385"/>
      <c r="B120" s="2411" t="s">
        <v>612</v>
      </c>
      <c r="C120" s="2400"/>
      <c r="D120" s="2402" t="s">
        <v>283</v>
      </c>
      <c r="E120" s="2398"/>
      <c r="F120" s="3"/>
      <c r="G120" s="3"/>
      <c r="H120" s="3"/>
      <c r="I120" s="4"/>
      <c r="J120" s="2397" t="s">
        <v>65</v>
      </c>
      <c r="K120" s="2398"/>
      <c r="L120" s="3"/>
      <c r="M120" s="3"/>
      <c r="N120" s="3"/>
      <c r="O120" s="389"/>
    </row>
    <row r="121" spans="1:15" ht="30.75" customHeight="1" x14ac:dyDescent="0.25">
      <c r="A121" s="385"/>
      <c r="B121" s="2412"/>
      <c r="C121" s="2401"/>
      <c r="D121" s="979" t="s">
        <v>322</v>
      </c>
      <c r="E121" s="4"/>
      <c r="F121" s="4"/>
      <c r="G121" s="4"/>
      <c r="H121" s="4"/>
      <c r="I121" s="4"/>
      <c r="J121" s="499" t="s">
        <v>322</v>
      </c>
      <c r="K121" s="3"/>
      <c r="L121" s="4"/>
      <c r="M121" s="4"/>
      <c r="N121" s="4"/>
      <c r="O121" s="389"/>
    </row>
    <row r="122" spans="1:15" s="885" customFormat="1" ht="14.25" x14ac:dyDescent="0.25">
      <c r="A122" s="385"/>
      <c r="B122" s="1018" t="s">
        <v>671</v>
      </c>
      <c r="C122" s="1019" t="s">
        <v>986</v>
      </c>
      <c r="D122" s="85"/>
      <c r="E122" s="4"/>
      <c r="F122" s="4"/>
      <c r="G122" s="4"/>
      <c r="H122" s="4"/>
      <c r="I122" s="4"/>
      <c r="J122" s="1020"/>
      <c r="K122" s="4"/>
      <c r="L122" s="4"/>
      <c r="M122" s="4"/>
      <c r="N122" s="4"/>
      <c r="O122" s="389"/>
    </row>
    <row r="123" spans="1:15" ht="15" customHeight="1" x14ac:dyDescent="0.25">
      <c r="A123" s="385"/>
      <c r="B123" s="4"/>
      <c r="C123" s="4"/>
      <c r="D123" s="4"/>
      <c r="E123" s="4"/>
      <c r="F123" s="4"/>
      <c r="G123" s="4"/>
      <c r="H123" s="4"/>
      <c r="I123" s="4"/>
      <c r="J123" s="4"/>
      <c r="K123" s="4"/>
      <c r="L123" s="4"/>
      <c r="M123" s="4"/>
      <c r="N123" s="4"/>
      <c r="O123" s="389"/>
    </row>
    <row r="124" spans="1:15" s="885" customFormat="1" ht="45" customHeight="1" x14ac:dyDescent="0.35">
      <c r="A124" s="1084" t="s">
        <v>956</v>
      </c>
      <c r="B124" s="904"/>
      <c r="C124" s="906"/>
      <c r="D124" s="906"/>
      <c r="E124" s="906"/>
      <c r="F124" s="906"/>
      <c r="G124" s="906"/>
      <c r="H124" s="906"/>
      <c r="I124" s="906"/>
      <c r="J124" s="906"/>
      <c r="K124" s="906"/>
      <c r="L124" s="906"/>
      <c r="M124" s="906"/>
      <c r="N124" s="906"/>
      <c r="O124" s="564"/>
    </row>
    <row r="125" spans="1:15" s="885" customFormat="1" ht="15" customHeight="1" x14ac:dyDescent="0.25">
      <c r="A125" s="385"/>
      <c r="B125" s="4"/>
      <c r="C125" s="4"/>
      <c r="D125" s="4"/>
      <c r="E125" s="4"/>
      <c r="F125" s="4"/>
      <c r="G125" s="4"/>
      <c r="H125" s="4"/>
      <c r="I125" s="4"/>
      <c r="J125" s="4"/>
      <c r="K125" s="4"/>
      <c r="L125" s="4"/>
      <c r="M125" s="4"/>
      <c r="N125" s="4"/>
      <c r="O125" s="389"/>
    </row>
    <row r="126" spans="1:15" ht="15" customHeight="1" x14ac:dyDescent="0.25">
      <c r="A126" s="385"/>
      <c r="B126" s="2399" t="s">
        <v>612</v>
      </c>
      <c r="C126" s="2400"/>
      <c r="D126" s="2402" t="s">
        <v>283</v>
      </c>
      <c r="E126" s="2398"/>
      <c r="F126" s="3"/>
      <c r="G126" s="3"/>
      <c r="H126" s="3"/>
      <c r="I126" s="4"/>
      <c r="J126" s="2397" t="s">
        <v>65</v>
      </c>
      <c r="K126" s="2398"/>
      <c r="L126" s="3"/>
      <c r="M126" s="3"/>
      <c r="N126" s="3"/>
      <c r="O126" s="389"/>
    </row>
    <row r="127" spans="1:15" ht="30" customHeight="1" x14ac:dyDescent="0.25">
      <c r="A127" s="385"/>
      <c r="B127" s="2399"/>
      <c r="C127" s="2401"/>
      <c r="D127" s="979" t="s">
        <v>322</v>
      </c>
      <c r="E127" s="4"/>
      <c r="F127" s="4"/>
      <c r="G127" s="4"/>
      <c r="H127" s="4"/>
      <c r="I127" s="4"/>
      <c r="J127" s="499" t="s">
        <v>322</v>
      </c>
      <c r="K127" s="3"/>
      <c r="L127" s="4"/>
      <c r="M127" s="4"/>
      <c r="N127" s="4"/>
      <c r="O127" s="389"/>
    </row>
    <row r="128" spans="1:15" ht="30" customHeight="1" x14ac:dyDescent="0.25">
      <c r="A128" s="385"/>
      <c r="B128" s="2413">
        <v>27</v>
      </c>
      <c r="C128" s="859" t="s">
        <v>970</v>
      </c>
      <c r="D128" s="866"/>
      <c r="E128" s="4"/>
      <c r="F128" s="4"/>
      <c r="G128" s="4"/>
      <c r="H128" s="4"/>
      <c r="I128" s="4"/>
      <c r="J128" s="863"/>
      <c r="K128" s="3"/>
      <c r="L128" s="4"/>
      <c r="M128" s="4"/>
      <c r="N128" s="4"/>
      <c r="O128" s="389"/>
    </row>
    <row r="129" spans="1:15" ht="30" customHeight="1" x14ac:dyDescent="0.25">
      <c r="A129" s="385"/>
      <c r="B129" s="2414"/>
      <c r="C129" s="861" t="s">
        <v>906</v>
      </c>
      <c r="D129" s="864"/>
      <c r="E129" s="4"/>
      <c r="F129" s="4"/>
      <c r="G129" s="4"/>
      <c r="H129" s="4"/>
      <c r="I129" s="4"/>
      <c r="J129" s="865"/>
      <c r="K129" s="4"/>
      <c r="L129" s="4"/>
      <c r="M129" s="4"/>
      <c r="N129" s="4"/>
      <c r="O129" s="389"/>
    </row>
    <row r="130" spans="1:15" ht="15" customHeight="1" x14ac:dyDescent="0.25">
      <c r="A130" s="385"/>
      <c r="B130" s="2414"/>
      <c r="C130" s="860" t="s">
        <v>907</v>
      </c>
      <c r="D130" s="864"/>
      <c r="E130" s="4"/>
      <c r="F130" s="4"/>
      <c r="G130" s="4"/>
      <c r="H130" s="4"/>
      <c r="I130" s="4"/>
      <c r="J130" s="865"/>
      <c r="K130" s="4"/>
      <c r="L130" s="4"/>
      <c r="M130" s="4"/>
      <c r="N130" s="4"/>
      <c r="O130" s="389"/>
    </row>
    <row r="131" spans="1:15" ht="30" customHeight="1" x14ac:dyDescent="0.25">
      <c r="A131" s="385"/>
      <c r="B131" s="2414"/>
      <c r="C131" s="860" t="s">
        <v>1036</v>
      </c>
      <c r="D131" s="864"/>
      <c r="E131" s="4"/>
      <c r="F131" s="4"/>
      <c r="G131" s="4"/>
      <c r="H131" s="4"/>
      <c r="I131" s="4"/>
      <c r="J131" s="865"/>
      <c r="K131" s="4"/>
      <c r="L131" s="4"/>
      <c r="M131" s="4"/>
      <c r="N131" s="4"/>
      <c r="O131" s="389"/>
    </row>
    <row r="132" spans="1:15" ht="15" customHeight="1" x14ac:dyDescent="0.25">
      <c r="A132" s="385"/>
      <c r="B132" s="2414"/>
      <c r="C132" s="861" t="s">
        <v>908</v>
      </c>
      <c r="D132" s="864"/>
      <c r="E132" s="4"/>
      <c r="F132" s="4"/>
      <c r="G132" s="4"/>
      <c r="H132" s="4"/>
      <c r="I132" s="4"/>
      <c r="J132" s="865"/>
      <c r="K132" s="4"/>
      <c r="L132" s="4"/>
      <c r="M132" s="4"/>
      <c r="N132" s="4"/>
      <c r="O132" s="389"/>
    </row>
    <row r="133" spans="1:15" ht="15" customHeight="1" x14ac:dyDescent="0.25">
      <c r="A133" s="385"/>
      <c r="B133" s="2414"/>
      <c r="C133" s="861" t="s">
        <v>909</v>
      </c>
      <c r="D133" s="864"/>
      <c r="E133" s="4"/>
      <c r="F133" s="4"/>
      <c r="G133" s="4"/>
      <c r="H133" s="4"/>
      <c r="I133" s="4"/>
      <c r="J133" s="865"/>
      <c r="K133" s="4"/>
      <c r="L133" s="4"/>
      <c r="M133" s="4"/>
      <c r="N133" s="4"/>
      <c r="O133" s="389"/>
    </row>
    <row r="134" spans="1:15" ht="30" customHeight="1" x14ac:dyDescent="0.25">
      <c r="A134" s="385"/>
      <c r="B134" s="2414"/>
      <c r="C134" s="859" t="s">
        <v>971</v>
      </c>
      <c r="D134" s="16" t="str">
        <f>IF(AND(ISNUMBER(D129),ISNUMBER(D132),ISNUMBER(D133)),D129+ D132+D133,"")</f>
        <v/>
      </c>
      <c r="E134" s="4"/>
      <c r="F134" s="4"/>
      <c r="G134" s="4"/>
      <c r="H134" s="4"/>
      <c r="I134" s="4"/>
      <c r="J134" s="518" t="str">
        <f>IF(AND(ISNUMBER(J129),ISNUMBER(J132),ISNUMBER(J133)),J129+ J132+J133,"")</f>
        <v/>
      </c>
      <c r="K134" s="4"/>
      <c r="L134" s="4"/>
      <c r="M134" s="4"/>
      <c r="N134" s="4"/>
      <c r="O134" s="389"/>
    </row>
    <row r="135" spans="1:15" ht="30" customHeight="1" x14ac:dyDescent="0.25">
      <c r="A135" s="385"/>
      <c r="B135" s="2414"/>
      <c r="C135" s="861" t="s">
        <v>910</v>
      </c>
      <c r="D135" s="864"/>
      <c r="E135" s="4"/>
      <c r="F135" s="4"/>
      <c r="G135" s="4"/>
      <c r="H135" s="4"/>
      <c r="I135" s="4"/>
      <c r="J135" s="865"/>
      <c r="K135" s="4"/>
      <c r="L135" s="4"/>
      <c r="M135" s="4"/>
      <c r="N135" s="4"/>
      <c r="O135" s="389"/>
    </row>
    <row r="136" spans="1:15" ht="30" customHeight="1" x14ac:dyDescent="0.25">
      <c r="A136" s="385"/>
      <c r="B136" s="2414"/>
      <c r="C136" s="861" t="s">
        <v>1037</v>
      </c>
      <c r="D136" s="864"/>
      <c r="E136" s="4"/>
      <c r="F136" s="4"/>
      <c r="G136" s="4"/>
      <c r="H136" s="4"/>
      <c r="I136" s="4"/>
      <c r="J136" s="865"/>
      <c r="K136" s="4"/>
      <c r="L136" s="4"/>
      <c r="M136" s="4"/>
      <c r="N136" s="4"/>
      <c r="O136" s="389"/>
    </row>
    <row r="137" spans="1:15" ht="15" customHeight="1" x14ac:dyDescent="0.25">
      <c r="A137" s="385"/>
      <c r="B137" s="2415"/>
      <c r="C137" s="858" t="s">
        <v>1043</v>
      </c>
      <c r="D137" s="862" t="str">
        <f>IF(AND(ISNUMBER(D135),ISNUMBER(D136)),D135+D136,"")</f>
        <v/>
      </c>
      <c r="E137" s="4"/>
      <c r="F137" s="4"/>
      <c r="G137" s="4"/>
      <c r="H137" s="4"/>
      <c r="I137" s="4"/>
      <c r="J137" s="1036" t="str">
        <f>IF(AND(ISNUMBER(J135),ISNUMBER(J136)),J135+J136,"")</f>
        <v/>
      </c>
      <c r="K137" s="4"/>
      <c r="L137" s="4"/>
      <c r="M137" s="4"/>
      <c r="N137" s="4"/>
      <c r="O137" s="389"/>
    </row>
    <row r="138" spans="1:15" ht="15" customHeight="1" x14ac:dyDescent="0.25">
      <c r="A138" s="385"/>
      <c r="B138" s="4"/>
      <c r="C138" s="4"/>
      <c r="D138" s="4"/>
      <c r="E138" s="4"/>
      <c r="F138" s="4"/>
      <c r="G138" s="4"/>
      <c r="H138" s="4"/>
      <c r="I138" s="4"/>
      <c r="J138" s="4"/>
      <c r="K138" s="4"/>
      <c r="L138" s="4"/>
      <c r="M138" s="4"/>
      <c r="N138" s="4"/>
      <c r="O138" s="389"/>
    </row>
    <row r="139" spans="1:15" ht="45" customHeight="1" x14ac:dyDescent="0.35">
      <c r="A139" s="1084" t="s">
        <v>867</v>
      </c>
      <c r="B139" s="904"/>
      <c r="C139" s="906"/>
      <c r="D139" s="906"/>
      <c r="E139" s="906"/>
      <c r="F139" s="906"/>
      <c r="G139" s="906"/>
      <c r="H139" s="906"/>
      <c r="I139" s="906"/>
      <c r="J139" s="906"/>
      <c r="K139" s="906"/>
      <c r="L139" s="906"/>
      <c r="M139" s="906"/>
      <c r="N139" s="906"/>
      <c r="O139" s="564"/>
    </row>
    <row r="140" spans="1:15" ht="15" customHeight="1" x14ac:dyDescent="0.25">
      <c r="A140" s="385"/>
      <c r="B140" s="4"/>
      <c r="C140" s="4"/>
      <c r="D140" s="4"/>
      <c r="E140" s="4"/>
      <c r="F140" s="4"/>
      <c r="G140" s="4"/>
      <c r="H140" s="4"/>
      <c r="I140" s="4"/>
      <c r="J140" s="4"/>
      <c r="K140" s="4"/>
      <c r="L140" s="4"/>
      <c r="M140" s="4"/>
      <c r="N140" s="4"/>
      <c r="O140" s="389"/>
    </row>
    <row r="141" spans="1:15" ht="15" customHeight="1" x14ac:dyDescent="0.25">
      <c r="A141" s="385"/>
      <c r="B141" s="23"/>
      <c r="C141" s="2416" t="s">
        <v>973</v>
      </c>
      <c r="D141" s="2417"/>
      <c r="E141" s="2417"/>
      <c r="F141" s="2417"/>
      <c r="G141" s="2417"/>
      <c r="H141" s="2417"/>
      <c r="I141" s="2418"/>
      <c r="J141" s="2402" t="s">
        <v>65</v>
      </c>
      <c r="K141" s="2398"/>
      <c r="L141" s="3"/>
      <c r="M141" s="3"/>
      <c r="N141" s="3"/>
      <c r="O141" s="389"/>
    </row>
    <row r="142" spans="1:15" ht="15" customHeight="1" x14ac:dyDescent="0.25">
      <c r="A142" s="385"/>
      <c r="B142" s="20"/>
      <c r="C142" s="2419"/>
      <c r="D142" s="2420"/>
      <c r="E142" s="2420"/>
      <c r="F142" s="2420"/>
      <c r="G142" s="2420"/>
      <c r="H142" s="2420"/>
      <c r="I142" s="2421"/>
      <c r="J142" s="979" t="s">
        <v>244</v>
      </c>
      <c r="K142" s="23"/>
      <c r="L142" s="4"/>
      <c r="M142" s="4"/>
      <c r="N142" s="4"/>
      <c r="O142" s="389"/>
    </row>
    <row r="143" spans="1:15" ht="15" customHeight="1" x14ac:dyDescent="0.25">
      <c r="A143" s="385"/>
      <c r="B143" s="90"/>
      <c r="C143" s="114" t="s">
        <v>160</v>
      </c>
      <c r="D143" s="115"/>
      <c r="E143" s="115"/>
      <c r="F143" s="115"/>
      <c r="G143" s="115"/>
      <c r="H143" s="115"/>
      <c r="I143" s="116"/>
      <c r="J143" s="117" t="str">
        <f>IF(AND(ISNUMBER(J144),ISNUMBER(J148),ISNUMBER(J175)),J144+J148+J175,"")</f>
        <v/>
      </c>
      <c r="K143" s="4"/>
      <c r="L143" s="4"/>
      <c r="M143" s="4"/>
      <c r="N143" s="4"/>
      <c r="O143" s="389"/>
    </row>
    <row r="144" spans="1:15" ht="15" customHeight="1" x14ac:dyDescent="0.25">
      <c r="A144" s="592"/>
      <c r="B144" s="39"/>
      <c r="C144" s="118" t="s">
        <v>170</v>
      </c>
      <c r="D144" s="119"/>
      <c r="E144" s="119"/>
      <c r="F144" s="119"/>
      <c r="G144" s="119"/>
      <c r="H144" s="119"/>
      <c r="I144" s="120"/>
      <c r="J144" s="16" t="str">
        <f>IF(AND(ISNUMBER(J145),ISNUMBER(J146),ISNUMBER(J147)),SUM(J145:J147),"")</f>
        <v/>
      </c>
      <c r="K144" s="908"/>
      <c r="L144" s="908"/>
      <c r="M144" s="908"/>
      <c r="N144" s="908"/>
      <c r="O144" s="542"/>
    </row>
    <row r="145" spans="1:15" ht="15" customHeight="1" x14ac:dyDescent="0.25">
      <c r="A145" s="592"/>
      <c r="B145" s="39"/>
      <c r="C145" s="2240" t="s">
        <v>2038</v>
      </c>
      <c r="D145" s="119"/>
      <c r="E145" s="119"/>
      <c r="F145" s="119"/>
      <c r="G145" s="119"/>
      <c r="H145" s="119"/>
      <c r="I145" s="120"/>
      <c r="J145" s="864"/>
      <c r="K145" s="908"/>
      <c r="L145" s="908"/>
      <c r="M145" s="908"/>
      <c r="N145" s="908"/>
      <c r="O145" s="542"/>
    </row>
    <row r="146" spans="1:15" s="1589" customFormat="1" ht="15" customHeight="1" x14ac:dyDescent="0.25">
      <c r="A146" s="1469"/>
      <c r="B146" s="39"/>
      <c r="C146" s="2240" t="s">
        <v>2037</v>
      </c>
      <c r="D146" s="119"/>
      <c r="E146" s="119"/>
      <c r="F146" s="119"/>
      <c r="G146" s="119"/>
      <c r="H146" s="119"/>
      <c r="I146" s="120"/>
      <c r="J146" s="1037"/>
      <c r="K146" s="1026"/>
      <c r="L146" s="1026"/>
      <c r="M146" s="1026"/>
      <c r="N146" s="1026"/>
      <c r="O146" s="542"/>
    </row>
    <row r="147" spans="1:15" ht="15" customHeight="1" x14ac:dyDescent="0.25">
      <c r="A147" s="592"/>
      <c r="B147" s="39"/>
      <c r="C147" s="121" t="s">
        <v>249</v>
      </c>
      <c r="D147" s="119"/>
      <c r="E147" s="119"/>
      <c r="F147" s="119"/>
      <c r="G147" s="119"/>
      <c r="H147" s="119"/>
      <c r="I147" s="120"/>
      <c r="J147" s="864"/>
      <c r="K147" s="908"/>
      <c r="L147" s="908"/>
      <c r="M147" s="908"/>
      <c r="N147" s="908"/>
      <c r="O147" s="542"/>
    </row>
    <row r="148" spans="1:15" ht="15" customHeight="1" x14ac:dyDescent="0.25">
      <c r="A148" s="592"/>
      <c r="B148" s="39"/>
      <c r="C148" s="118" t="s">
        <v>171</v>
      </c>
      <c r="D148" s="119"/>
      <c r="E148" s="119"/>
      <c r="F148" s="119"/>
      <c r="G148" s="119"/>
      <c r="H148" s="119"/>
      <c r="I148" s="120"/>
      <c r="J148" s="16" t="str">
        <f>IF(AND(ISNUMBER(J149),ISNUMBER(J150),ISNUMBER(J151),ISNUMBER(J152)),SUM(J149:J152),"")</f>
        <v/>
      </c>
      <c r="K148" s="908"/>
      <c r="L148" s="908"/>
      <c r="M148" s="908"/>
      <c r="N148" s="908"/>
      <c r="O148" s="542"/>
    </row>
    <row r="149" spans="1:15" ht="15" customHeight="1" x14ac:dyDescent="0.25">
      <c r="A149" s="592"/>
      <c r="B149" s="39"/>
      <c r="C149" s="2240" t="s">
        <v>2038</v>
      </c>
      <c r="D149" s="119"/>
      <c r="E149" s="119"/>
      <c r="F149" s="119"/>
      <c r="G149" s="119"/>
      <c r="H149" s="119"/>
      <c r="I149" s="120"/>
      <c r="J149" s="864"/>
      <c r="K149" s="908"/>
      <c r="L149" s="908"/>
      <c r="M149" s="908"/>
      <c r="N149" s="908"/>
      <c r="O149" s="542"/>
    </row>
    <row r="150" spans="1:15" s="1589" customFormat="1" ht="15" customHeight="1" x14ac:dyDescent="0.25">
      <c r="A150" s="1469"/>
      <c r="B150" s="39"/>
      <c r="C150" s="2240" t="s">
        <v>2037</v>
      </c>
      <c r="D150" s="119"/>
      <c r="E150" s="119"/>
      <c r="F150" s="119"/>
      <c r="G150" s="119"/>
      <c r="H150" s="119"/>
      <c r="I150" s="120"/>
      <c r="J150" s="1037"/>
      <c r="K150" s="1026"/>
      <c r="L150" s="1026"/>
      <c r="M150" s="1026"/>
      <c r="N150" s="1026"/>
      <c r="O150" s="542"/>
    </row>
    <row r="151" spans="1:15" ht="15" customHeight="1" x14ac:dyDescent="0.25">
      <c r="A151" s="592"/>
      <c r="B151" s="39"/>
      <c r="C151" s="121" t="s">
        <v>250</v>
      </c>
      <c r="D151" s="119"/>
      <c r="E151" s="119"/>
      <c r="F151" s="119"/>
      <c r="G151" s="119"/>
      <c r="H151" s="119"/>
      <c r="I151" s="120"/>
      <c r="J151" s="864"/>
      <c r="K151" s="908"/>
      <c r="L151" s="908"/>
      <c r="M151" s="908"/>
      <c r="N151" s="908"/>
      <c r="O151" s="542"/>
    </row>
    <row r="152" spans="1:15" ht="15" customHeight="1" x14ac:dyDescent="0.25">
      <c r="A152" s="592"/>
      <c r="B152" s="39"/>
      <c r="C152" s="121" t="s">
        <v>251</v>
      </c>
      <c r="D152" s="119"/>
      <c r="E152" s="119"/>
      <c r="F152" s="119"/>
      <c r="G152" s="119"/>
      <c r="H152" s="119"/>
      <c r="I152" s="120"/>
      <c r="J152" s="16" t="str">
        <f>IF(AND(ISNUMBER(J153),ISNUMBER(J160),ISNUMBER(J161),ISNUMBER(J166),ISNUMBER(J172)),SUM(J153,J160,J161,J166,J172),"")</f>
        <v/>
      </c>
      <c r="K152" s="908"/>
      <c r="L152" s="908"/>
      <c r="M152" s="908"/>
      <c r="N152" s="908"/>
      <c r="O152" s="542"/>
    </row>
    <row r="153" spans="1:15" ht="15" customHeight="1" x14ac:dyDescent="0.25">
      <c r="A153" s="592"/>
      <c r="B153" s="39"/>
      <c r="C153" s="122" t="s">
        <v>252</v>
      </c>
      <c r="D153" s="119"/>
      <c r="E153" s="119"/>
      <c r="F153" s="119"/>
      <c r="G153" s="119"/>
      <c r="H153" s="119"/>
      <c r="I153" s="120"/>
      <c r="J153" s="16" t="str">
        <f>IF(AND(ISNUMBER(J154),ISNUMBER(J158),ISNUMBER(J159)),SUM(J154,J158:J159),"")</f>
        <v/>
      </c>
      <c r="K153" s="908"/>
      <c r="L153" s="908"/>
      <c r="M153" s="908"/>
      <c r="N153" s="908"/>
      <c r="O153" s="542"/>
    </row>
    <row r="154" spans="1:15" ht="15" customHeight="1" x14ac:dyDescent="0.25">
      <c r="A154" s="592"/>
      <c r="B154" s="39"/>
      <c r="C154" s="123" t="s">
        <v>70</v>
      </c>
      <c r="D154" s="119"/>
      <c r="E154" s="119"/>
      <c r="F154" s="119"/>
      <c r="G154" s="119"/>
      <c r="H154" s="119"/>
      <c r="I154" s="120"/>
      <c r="J154" s="864"/>
      <c r="K154" s="908"/>
      <c r="L154" s="908"/>
      <c r="M154" s="908"/>
      <c r="N154" s="908"/>
      <c r="O154" s="542"/>
    </row>
    <row r="155" spans="1:15" ht="15" customHeight="1" x14ac:dyDescent="0.25">
      <c r="A155" s="592"/>
      <c r="B155" s="39"/>
      <c r="C155" s="982" t="s">
        <v>236</v>
      </c>
      <c r="D155" s="119"/>
      <c r="E155" s="119"/>
      <c r="F155" s="119"/>
      <c r="G155" s="119"/>
      <c r="H155" s="119"/>
      <c r="I155" s="120"/>
      <c r="J155" s="864"/>
      <c r="K155" s="908"/>
      <c r="L155" s="908"/>
      <c r="M155" s="908"/>
      <c r="N155" s="908"/>
      <c r="O155" s="542"/>
    </row>
    <row r="156" spans="1:15" ht="15" customHeight="1" x14ac:dyDescent="0.25">
      <c r="A156" s="592"/>
      <c r="B156" s="39"/>
      <c r="C156" s="2405" t="s">
        <v>721</v>
      </c>
      <c r="D156" s="2406"/>
      <c r="E156" s="2406"/>
      <c r="F156" s="2406"/>
      <c r="G156" s="2406"/>
      <c r="H156" s="2406"/>
      <c r="I156" s="2407"/>
      <c r="J156" s="864"/>
      <c r="K156" s="908"/>
      <c r="L156" s="908"/>
      <c r="M156" s="908"/>
      <c r="N156" s="908"/>
      <c r="O156" s="542"/>
    </row>
    <row r="157" spans="1:15" ht="15" customHeight="1" x14ac:dyDescent="0.25">
      <c r="A157" s="592"/>
      <c r="B157" s="39"/>
      <c r="C157" s="124" t="str">
        <f>CONCATENATE("Check: PSEs in rows ", ROW(C155), " and ", ROW(C156), " should be less than or equal to overall PSEs in row ", ROW(C154))</f>
        <v>Check: PSEs in rows 155 and 156 should be less than or equal to overall PSEs in row 154</v>
      </c>
      <c r="D157" s="119"/>
      <c r="E157" s="119"/>
      <c r="F157" s="119"/>
      <c r="G157" s="119"/>
      <c r="H157" s="119"/>
      <c r="I157" s="120"/>
      <c r="J157" s="42" t="str">
        <f>IF(J155+J156&lt;=J154,"Yes","No")</f>
        <v>Yes</v>
      </c>
      <c r="K157" s="908"/>
      <c r="L157" s="908"/>
      <c r="M157" s="908"/>
      <c r="N157" s="908"/>
      <c r="O157" s="542"/>
    </row>
    <row r="158" spans="1:15" ht="15" customHeight="1" x14ac:dyDescent="0.25">
      <c r="A158" s="592"/>
      <c r="B158" s="39"/>
      <c r="C158" s="125" t="s">
        <v>253</v>
      </c>
      <c r="D158" s="119"/>
      <c r="E158" s="119"/>
      <c r="F158" s="119"/>
      <c r="G158" s="119"/>
      <c r="H158" s="119"/>
      <c r="I158" s="120"/>
      <c r="J158" s="864"/>
      <c r="K158" s="908"/>
      <c r="L158" s="908"/>
      <c r="M158" s="908"/>
      <c r="N158" s="908"/>
      <c r="O158" s="542"/>
    </row>
    <row r="159" spans="1:15" ht="15" customHeight="1" x14ac:dyDescent="0.25">
      <c r="A159" s="592"/>
      <c r="B159" s="39"/>
      <c r="C159" s="125" t="s">
        <v>377</v>
      </c>
      <c r="D159" s="119"/>
      <c r="E159" s="119"/>
      <c r="F159" s="119"/>
      <c r="G159" s="119"/>
      <c r="H159" s="119"/>
      <c r="I159" s="120"/>
      <c r="J159" s="864"/>
      <c r="K159" s="908"/>
      <c r="L159" s="908"/>
      <c r="M159" s="908"/>
      <c r="N159" s="908"/>
      <c r="O159" s="542"/>
    </row>
    <row r="160" spans="1:15" ht="15" customHeight="1" x14ac:dyDescent="0.25">
      <c r="A160" s="592"/>
      <c r="B160" s="39"/>
      <c r="C160" s="122" t="s">
        <v>256</v>
      </c>
      <c r="D160" s="119"/>
      <c r="E160" s="119"/>
      <c r="F160" s="119"/>
      <c r="G160" s="119"/>
      <c r="H160" s="119"/>
      <c r="I160" s="120"/>
      <c r="J160" s="864"/>
      <c r="K160" s="908"/>
      <c r="L160" s="908"/>
      <c r="M160" s="908"/>
      <c r="N160" s="908"/>
      <c r="O160" s="542"/>
    </row>
    <row r="161" spans="1:15" ht="15" customHeight="1" x14ac:dyDescent="0.25">
      <c r="A161" s="592"/>
      <c r="B161" s="39"/>
      <c r="C161" s="897" t="s">
        <v>940</v>
      </c>
      <c r="D161" s="119"/>
      <c r="E161" s="119"/>
      <c r="F161" s="119"/>
      <c r="G161" s="119"/>
      <c r="H161" s="119"/>
      <c r="I161" s="120"/>
      <c r="J161" s="16" t="str">
        <f>IF(AND(ISNUMBER(J162),ISNUMBER(J163),ISNUMBER(J164),ISNUMBER(J165)),SUM(J162:J165),"")</f>
        <v/>
      </c>
      <c r="K161" s="908"/>
      <c r="L161" s="908"/>
      <c r="M161" s="908"/>
      <c r="N161" s="908"/>
      <c r="O161" s="542"/>
    </row>
    <row r="162" spans="1:15" ht="15" customHeight="1" x14ac:dyDescent="0.25">
      <c r="A162" s="592"/>
      <c r="B162" s="39"/>
      <c r="C162" s="123" t="s">
        <v>167</v>
      </c>
      <c r="D162" s="119"/>
      <c r="E162" s="119"/>
      <c r="F162" s="119"/>
      <c r="G162" s="119"/>
      <c r="H162" s="119"/>
      <c r="I162" s="120"/>
      <c r="J162" s="864"/>
      <c r="K162" s="908"/>
      <c r="L162" s="908"/>
      <c r="M162" s="908"/>
      <c r="N162" s="908"/>
      <c r="O162" s="542"/>
    </row>
    <row r="163" spans="1:15" ht="15" customHeight="1" x14ac:dyDescent="0.25">
      <c r="A163" s="592"/>
      <c r="B163" s="39"/>
      <c r="C163" s="123" t="s">
        <v>166</v>
      </c>
      <c r="D163" s="119"/>
      <c r="E163" s="119"/>
      <c r="F163" s="119"/>
      <c r="G163" s="119"/>
      <c r="H163" s="119"/>
      <c r="I163" s="120"/>
      <c r="J163" s="864"/>
      <c r="K163" s="908"/>
      <c r="L163" s="908"/>
      <c r="M163" s="908"/>
      <c r="N163" s="908"/>
      <c r="O163" s="542"/>
    </row>
    <row r="164" spans="1:15" ht="15" customHeight="1" x14ac:dyDescent="0.25">
      <c r="A164" s="592"/>
      <c r="B164" s="39"/>
      <c r="C164" s="123" t="s">
        <v>255</v>
      </c>
      <c r="D164" s="119"/>
      <c r="E164" s="119"/>
      <c r="F164" s="119"/>
      <c r="G164" s="119"/>
      <c r="H164" s="119"/>
      <c r="I164" s="120"/>
      <c r="J164" s="864"/>
      <c r="K164" s="908"/>
      <c r="L164" s="908"/>
      <c r="M164" s="908"/>
      <c r="N164" s="908"/>
      <c r="O164" s="542"/>
    </row>
    <row r="165" spans="1:15" ht="15" customHeight="1" x14ac:dyDescent="0.25">
      <c r="A165" s="592"/>
      <c r="B165" s="39"/>
      <c r="C165" s="123" t="s">
        <v>161</v>
      </c>
      <c r="D165" s="119"/>
      <c r="E165" s="119"/>
      <c r="F165" s="119"/>
      <c r="G165" s="119"/>
      <c r="H165" s="119"/>
      <c r="I165" s="120"/>
      <c r="J165" s="864"/>
      <c r="K165" s="908"/>
      <c r="L165" s="908"/>
      <c r="M165" s="908"/>
      <c r="N165" s="908"/>
      <c r="O165" s="542"/>
    </row>
    <row r="166" spans="1:15" ht="15" customHeight="1" x14ac:dyDescent="0.25">
      <c r="A166" s="592"/>
      <c r="B166" s="39"/>
      <c r="C166" s="897" t="s">
        <v>941</v>
      </c>
      <c r="D166" s="119"/>
      <c r="E166" s="119"/>
      <c r="F166" s="119"/>
      <c r="G166" s="119"/>
      <c r="H166" s="119"/>
      <c r="I166" s="120"/>
      <c r="J166" s="16" t="str">
        <f>IF(AND(ISNUMBER(J167),ISNUMBER(J168)),SUM(J167:J168),"")</f>
        <v/>
      </c>
      <c r="K166" s="908"/>
      <c r="L166" s="908"/>
      <c r="M166" s="908"/>
      <c r="N166" s="908"/>
      <c r="O166" s="542"/>
    </row>
    <row r="167" spans="1:15" ht="15" customHeight="1" x14ac:dyDescent="0.25">
      <c r="A167" s="592"/>
      <c r="B167" s="39"/>
      <c r="C167" s="123" t="s">
        <v>254</v>
      </c>
      <c r="D167" s="119"/>
      <c r="E167" s="119"/>
      <c r="F167" s="119"/>
      <c r="G167" s="119"/>
      <c r="H167" s="119"/>
      <c r="I167" s="120"/>
      <c r="J167" s="864"/>
      <c r="K167" s="908"/>
      <c r="L167" s="908"/>
      <c r="M167" s="908"/>
      <c r="N167" s="908"/>
      <c r="O167" s="542"/>
    </row>
    <row r="168" spans="1:15" ht="15" customHeight="1" x14ac:dyDescent="0.25">
      <c r="A168" s="592"/>
      <c r="B168" s="39"/>
      <c r="C168" s="123" t="s">
        <v>71</v>
      </c>
      <c r="D168" s="119"/>
      <c r="E168" s="119"/>
      <c r="F168" s="119"/>
      <c r="G168" s="119"/>
      <c r="H168" s="119"/>
      <c r="I168" s="120"/>
      <c r="J168" s="16" t="str">
        <f>IF(AND(ISNUMBER(J169),ISNUMBER(J170),ISNUMBER(J171)),SUM(J169:J171),"")</f>
        <v/>
      </c>
      <c r="K168" s="908"/>
      <c r="L168" s="908"/>
      <c r="M168" s="908"/>
      <c r="N168" s="908"/>
      <c r="O168" s="542"/>
    </row>
    <row r="169" spans="1:15" ht="15" customHeight="1" x14ac:dyDescent="0.25">
      <c r="A169" s="592"/>
      <c r="B169" s="39"/>
      <c r="C169" s="982" t="s">
        <v>166</v>
      </c>
      <c r="D169" s="119"/>
      <c r="E169" s="119"/>
      <c r="F169" s="119"/>
      <c r="G169" s="119"/>
      <c r="H169" s="119"/>
      <c r="I169" s="120"/>
      <c r="J169" s="864"/>
      <c r="K169" s="908"/>
      <c r="L169" s="908"/>
      <c r="M169" s="908"/>
      <c r="N169" s="908"/>
      <c r="O169" s="542"/>
    </row>
    <row r="170" spans="1:15" ht="15" customHeight="1" x14ac:dyDescent="0.25">
      <c r="A170" s="592"/>
      <c r="B170" s="39"/>
      <c r="C170" s="982" t="s">
        <v>168</v>
      </c>
      <c r="D170" s="119"/>
      <c r="E170" s="119"/>
      <c r="F170" s="119"/>
      <c r="G170" s="119"/>
      <c r="H170" s="119"/>
      <c r="I170" s="120"/>
      <c r="J170" s="864"/>
      <c r="K170" s="908"/>
      <c r="L170" s="908"/>
      <c r="M170" s="908"/>
      <c r="N170" s="908"/>
      <c r="O170" s="542"/>
    </row>
    <row r="171" spans="1:15" ht="15" customHeight="1" x14ac:dyDescent="0.25">
      <c r="A171" s="592"/>
      <c r="B171" s="39"/>
      <c r="C171" s="982" t="s">
        <v>169</v>
      </c>
      <c r="D171" s="119"/>
      <c r="E171" s="119"/>
      <c r="F171" s="119"/>
      <c r="G171" s="119"/>
      <c r="H171" s="119"/>
      <c r="I171" s="120"/>
      <c r="J171" s="864"/>
      <c r="K171" s="908"/>
      <c r="L171" s="908"/>
      <c r="M171" s="908"/>
      <c r="N171" s="908"/>
      <c r="O171" s="542"/>
    </row>
    <row r="172" spans="1:15" ht="15" customHeight="1" x14ac:dyDescent="0.25">
      <c r="A172" s="592"/>
      <c r="B172" s="39"/>
      <c r="C172" s="126" t="s">
        <v>73</v>
      </c>
      <c r="D172" s="119"/>
      <c r="E172" s="119"/>
      <c r="F172" s="119"/>
      <c r="G172" s="119"/>
      <c r="H172" s="119"/>
      <c r="I172" s="120"/>
      <c r="J172" s="864"/>
      <c r="K172" s="908"/>
      <c r="L172" s="908"/>
      <c r="M172" s="908"/>
      <c r="N172" s="908"/>
      <c r="O172" s="542"/>
    </row>
    <row r="173" spans="1:15" ht="15" customHeight="1" x14ac:dyDescent="0.25">
      <c r="A173" s="592"/>
      <c r="B173" s="39"/>
      <c r="C173" s="125" t="s">
        <v>74</v>
      </c>
      <c r="D173" s="119"/>
      <c r="E173" s="119"/>
      <c r="F173" s="119"/>
      <c r="G173" s="119"/>
      <c r="H173" s="119"/>
      <c r="I173" s="120"/>
      <c r="J173" s="864"/>
      <c r="K173" s="908"/>
      <c r="L173" s="908"/>
      <c r="M173" s="908"/>
      <c r="N173" s="908"/>
      <c r="O173" s="542"/>
    </row>
    <row r="174" spans="1:15" ht="15" customHeight="1" x14ac:dyDescent="0.25">
      <c r="A174" s="592"/>
      <c r="B174" s="39"/>
      <c r="C174" s="127" t="s">
        <v>942</v>
      </c>
      <c r="D174" s="119"/>
      <c r="E174" s="119"/>
      <c r="F174" s="119"/>
      <c r="G174" s="119"/>
      <c r="H174" s="119"/>
      <c r="I174" s="120"/>
      <c r="J174" s="42" t="str">
        <f>IF(J173&lt;=J172,"Yes","No")</f>
        <v>Yes</v>
      </c>
      <c r="K174" s="908"/>
      <c r="L174" s="908"/>
      <c r="M174" s="908"/>
      <c r="N174" s="908"/>
      <c r="O174" s="542"/>
    </row>
    <row r="175" spans="1:15" ht="15" customHeight="1" x14ac:dyDescent="0.25">
      <c r="A175" s="592"/>
      <c r="B175" s="39"/>
      <c r="C175" s="118" t="s">
        <v>690</v>
      </c>
      <c r="D175" s="119"/>
      <c r="E175" s="119"/>
      <c r="F175" s="119"/>
      <c r="G175" s="119"/>
      <c r="H175" s="119"/>
      <c r="I175" s="120"/>
      <c r="J175" s="864"/>
      <c r="K175" s="908"/>
      <c r="L175" s="908"/>
      <c r="M175" s="908"/>
      <c r="N175" s="908"/>
      <c r="O175" s="542"/>
    </row>
    <row r="176" spans="1:15" ht="15" customHeight="1" x14ac:dyDescent="0.25">
      <c r="A176" s="592"/>
      <c r="B176" s="84"/>
      <c r="C176" s="128" t="str">
        <f>CONCATENATE("Check: total value in cell ", ADDRESS(ROW(J143), COLUMN(J143), 4), " should equal total exposures in panels A, B and E")</f>
        <v>Check: total value in cell J143 should equal total exposures in panels A, B and E</v>
      </c>
      <c r="D176" s="129"/>
      <c r="E176" s="129"/>
      <c r="F176" s="129"/>
      <c r="G176" s="129"/>
      <c r="H176" s="129"/>
      <c r="I176" s="130"/>
      <c r="J176" s="54" t="str">
        <f>IF(AND(ISNUMBER(J143),SUM(L8,L15,M15,K18,K38,(0.1*L45),(0.2*L48),(0.5*L49),L50,L90)&lt;&gt;J143),"No","Yes")</f>
        <v>Yes</v>
      </c>
      <c r="K176" s="908"/>
      <c r="L176" s="908"/>
      <c r="M176" s="908"/>
      <c r="N176" s="908"/>
      <c r="O176" s="542"/>
    </row>
    <row r="177" spans="1:15" ht="15" customHeight="1" x14ac:dyDescent="0.25">
      <c r="A177" s="592"/>
      <c r="B177" s="908"/>
      <c r="C177" s="908"/>
      <c r="D177" s="908"/>
      <c r="E177" s="908"/>
      <c r="F177" s="908"/>
      <c r="G177" s="908"/>
      <c r="H177" s="908"/>
      <c r="I177" s="908"/>
      <c r="J177" s="908"/>
      <c r="K177" s="908"/>
      <c r="L177" s="908"/>
      <c r="M177" s="908"/>
      <c r="N177" s="908"/>
      <c r="O177" s="542"/>
    </row>
    <row r="178" spans="1:15" ht="15" customHeight="1" x14ac:dyDescent="0.25">
      <c r="A178" s="592"/>
      <c r="B178" s="2242"/>
      <c r="C178" s="2243" t="s">
        <v>943</v>
      </c>
      <c r="D178" s="1471"/>
      <c r="E178" s="1471"/>
      <c r="F178" s="1471"/>
      <c r="G178" s="1471"/>
      <c r="H178" s="1471"/>
      <c r="I178" s="2244"/>
      <c r="J178" s="2245"/>
      <c r="K178" s="908"/>
      <c r="L178" s="908"/>
      <c r="M178" s="908"/>
      <c r="N178" s="908"/>
      <c r="O178" s="542"/>
    </row>
    <row r="179" spans="1:15" s="1589" customFormat="1" ht="15" customHeight="1" x14ac:dyDescent="0.25">
      <c r="A179" s="1469"/>
      <c r="B179" s="2246"/>
      <c r="C179" s="2247" t="s">
        <v>2039</v>
      </c>
      <c r="D179" s="119"/>
      <c r="E179" s="119"/>
      <c r="F179" s="119"/>
      <c r="G179" s="119"/>
      <c r="H179" s="119"/>
      <c r="I179" s="119"/>
      <c r="J179" s="865"/>
      <c r="K179" s="1026"/>
      <c r="L179" s="1026"/>
      <c r="M179" s="1026"/>
      <c r="N179" s="1026"/>
      <c r="O179" s="542"/>
    </row>
    <row r="180" spans="1:15" s="1589" customFormat="1" ht="15" customHeight="1" x14ac:dyDescent="0.25">
      <c r="A180" s="1469"/>
      <c r="B180" s="2248"/>
      <c r="C180" s="2249" t="s">
        <v>2040</v>
      </c>
      <c r="D180" s="129"/>
      <c r="E180" s="129"/>
      <c r="F180" s="129"/>
      <c r="G180" s="129"/>
      <c r="H180" s="129"/>
      <c r="I180" s="129"/>
      <c r="J180" s="1020"/>
      <c r="K180" s="1026"/>
      <c r="L180" s="1026"/>
      <c r="M180" s="1026"/>
      <c r="N180" s="1026"/>
      <c r="O180" s="542"/>
    </row>
    <row r="181" spans="1:15" ht="15" customHeight="1" x14ac:dyDescent="0.25">
      <c r="A181" s="554"/>
      <c r="B181" s="934"/>
      <c r="C181" s="934"/>
      <c r="D181" s="934"/>
      <c r="E181" s="934"/>
      <c r="F181" s="934"/>
      <c r="G181" s="934"/>
      <c r="H181" s="934"/>
      <c r="I181" s="934"/>
      <c r="J181" s="934"/>
      <c r="K181" s="934"/>
      <c r="L181" s="934"/>
      <c r="M181" s="934"/>
      <c r="N181" s="934"/>
      <c r="O181" s="555"/>
    </row>
    <row r="182" spans="1:15" s="885" customFormat="1" ht="45" customHeight="1" x14ac:dyDescent="0.35">
      <c r="A182" s="1084" t="s">
        <v>1028</v>
      </c>
      <c r="B182" s="904"/>
      <c r="C182" s="1031"/>
      <c r="D182" s="1031"/>
      <c r="E182" s="1031"/>
      <c r="F182" s="1031"/>
      <c r="G182" s="1031"/>
      <c r="H182" s="1031"/>
      <c r="I182" s="1031"/>
      <c r="J182" s="1031"/>
      <c r="K182" s="1031"/>
      <c r="L182" s="1031"/>
      <c r="M182" s="1031"/>
      <c r="N182" s="1031"/>
      <c r="O182" s="564"/>
    </row>
    <row r="183" spans="1:15" s="885" customFormat="1" ht="15" customHeight="1" x14ac:dyDescent="0.25">
      <c r="A183" s="592"/>
      <c r="B183" s="1026"/>
      <c r="C183" s="1026"/>
      <c r="D183" s="1026"/>
      <c r="E183" s="1026"/>
      <c r="F183" s="1026"/>
      <c r="G183" s="1026"/>
      <c r="H183" s="1026"/>
      <c r="I183" s="1026"/>
      <c r="J183" s="1026"/>
      <c r="K183" s="1026"/>
      <c r="L183" s="1026"/>
      <c r="M183" s="1026"/>
      <c r="N183" s="1026"/>
      <c r="O183" s="542"/>
    </row>
    <row r="184" spans="1:15" s="885" customFormat="1" ht="15" customHeight="1" x14ac:dyDescent="0.25">
      <c r="A184" s="385"/>
      <c r="B184" s="23"/>
      <c r="C184" s="23"/>
      <c r="D184" s="2449" t="s">
        <v>283</v>
      </c>
      <c r="E184" s="2450"/>
      <c r="F184" s="1026"/>
      <c r="G184" s="1026"/>
      <c r="H184" s="1026"/>
      <c r="I184" s="1026"/>
      <c r="J184" s="2447" t="s">
        <v>65</v>
      </c>
      <c r="K184" s="2402"/>
      <c r="L184" s="2398"/>
      <c r="M184" s="3"/>
      <c r="N184" s="3"/>
      <c r="O184" s="389"/>
    </row>
    <row r="185" spans="1:15" s="885" customFormat="1" ht="15" customHeight="1" x14ac:dyDescent="0.25">
      <c r="A185" s="385"/>
      <c r="B185" s="20"/>
      <c r="C185" s="20"/>
      <c r="D185" s="2449" t="s">
        <v>244</v>
      </c>
      <c r="E185" s="2450"/>
      <c r="F185" s="1026"/>
      <c r="G185" s="1026"/>
      <c r="H185" s="1026"/>
      <c r="I185" s="1026"/>
      <c r="J185" s="1368" t="s">
        <v>1024</v>
      </c>
      <c r="K185" s="2402" t="s">
        <v>244</v>
      </c>
      <c r="L185" s="2398"/>
      <c r="M185" s="4"/>
      <c r="N185" s="4"/>
      <c r="O185" s="389"/>
    </row>
    <row r="186" spans="1:15" s="885" customFormat="1" ht="45" customHeight="1" x14ac:dyDescent="0.25">
      <c r="A186" s="385"/>
      <c r="B186" s="74"/>
      <c r="C186" s="1042" t="s">
        <v>1025</v>
      </c>
      <c r="D186" s="30"/>
      <c r="E186" s="31"/>
      <c r="F186" s="1026"/>
      <c r="G186" s="1026"/>
      <c r="H186" s="1026"/>
      <c r="I186" s="1026"/>
      <c r="J186" s="2254"/>
      <c r="K186" s="30"/>
      <c r="L186" s="31"/>
      <c r="M186" s="1026"/>
      <c r="N186" s="1026"/>
      <c r="O186" s="542"/>
    </row>
    <row r="187" spans="1:15" s="885" customFormat="1" ht="15" customHeight="1" x14ac:dyDescent="0.25">
      <c r="A187" s="592"/>
      <c r="B187" s="1041"/>
      <c r="C187" s="1041"/>
      <c r="D187" s="2174" t="s">
        <v>1026</v>
      </c>
      <c r="E187" s="2175" t="s">
        <v>1027</v>
      </c>
      <c r="F187" s="1026"/>
      <c r="G187" s="1026"/>
      <c r="H187" s="1026"/>
      <c r="I187" s="1026"/>
      <c r="J187" s="2255"/>
      <c r="K187" s="1039" t="s">
        <v>1026</v>
      </c>
      <c r="L187" s="1040" t="s">
        <v>1027</v>
      </c>
      <c r="M187" s="1026"/>
      <c r="N187" s="1026"/>
      <c r="O187" s="542"/>
    </row>
    <row r="188" spans="1:15" s="885" customFormat="1" ht="30" customHeight="1" x14ac:dyDescent="0.25">
      <c r="A188" s="592"/>
      <c r="B188" s="74"/>
      <c r="C188" s="1419" t="s">
        <v>1031</v>
      </c>
      <c r="D188" s="1339"/>
      <c r="E188" s="1339"/>
      <c r="F188" s="1026"/>
      <c r="G188" s="1026"/>
      <c r="H188" s="1026"/>
      <c r="I188" s="1026"/>
      <c r="J188" s="2256"/>
      <c r="K188" s="1339"/>
      <c r="L188" s="1339"/>
      <c r="M188" s="1026"/>
      <c r="N188" s="1026"/>
      <c r="O188" s="542"/>
    </row>
    <row r="189" spans="1:15" s="885" customFormat="1" ht="30" customHeight="1" x14ac:dyDescent="0.25">
      <c r="A189" s="592"/>
      <c r="B189" s="57"/>
      <c r="C189" s="1269" t="s">
        <v>1032</v>
      </c>
      <c r="D189" s="1338"/>
      <c r="E189" s="1617"/>
      <c r="F189" s="1026"/>
      <c r="G189" s="1026"/>
      <c r="H189" s="1026"/>
      <c r="I189" s="1026"/>
      <c r="J189" s="1380"/>
      <c r="K189" s="1338"/>
      <c r="L189" s="58"/>
      <c r="M189" s="1026"/>
      <c r="N189" s="1026"/>
      <c r="O189" s="542"/>
    </row>
    <row r="190" spans="1:15" s="885" customFormat="1" ht="30" customHeight="1" x14ac:dyDescent="0.25">
      <c r="A190" s="592"/>
      <c r="B190" s="57"/>
      <c r="C190" s="1269" t="s">
        <v>1033</v>
      </c>
      <c r="D190" s="41"/>
      <c r="E190" s="95"/>
      <c r="F190" s="1026"/>
      <c r="G190" s="1026"/>
      <c r="H190" s="1026"/>
      <c r="I190" s="1026"/>
      <c r="J190" s="1380"/>
      <c r="K190" s="41"/>
      <c r="L190" s="95"/>
      <c r="M190" s="1026"/>
      <c r="N190" s="1026"/>
      <c r="O190" s="542"/>
    </row>
    <row r="191" spans="1:15" s="885" customFormat="1" ht="30" customHeight="1" x14ac:dyDescent="0.25">
      <c r="A191" s="592"/>
      <c r="B191" s="57"/>
      <c r="C191" s="1269" t="s">
        <v>1034</v>
      </c>
      <c r="D191" s="41"/>
      <c r="E191" s="1037"/>
      <c r="F191" s="1026"/>
      <c r="G191" s="1026"/>
      <c r="H191" s="1026"/>
      <c r="I191" s="1026"/>
      <c r="J191" s="1380"/>
      <c r="K191" s="41"/>
      <c r="L191" s="1037"/>
      <c r="M191" s="1026"/>
      <c r="N191" s="1026"/>
      <c r="O191" s="542"/>
    </row>
    <row r="192" spans="1:15" s="885" customFormat="1" ht="30" customHeight="1" x14ac:dyDescent="0.25">
      <c r="A192" s="592"/>
      <c r="B192" s="98"/>
      <c r="C192" s="2253" t="s">
        <v>1035</v>
      </c>
      <c r="D192" s="1038"/>
      <c r="E192" s="457"/>
      <c r="F192" s="1026"/>
      <c r="G192" s="1026"/>
      <c r="H192" s="1026"/>
      <c r="I192" s="1026"/>
      <c r="J192" s="98"/>
      <c r="K192" s="1038"/>
      <c r="L192" s="457"/>
      <c r="M192" s="1026"/>
      <c r="N192" s="1026"/>
      <c r="O192" s="542"/>
    </row>
    <row r="193" spans="1:15" s="885" customFormat="1" ht="15" customHeight="1" x14ac:dyDescent="0.25">
      <c r="A193" s="592"/>
      <c r="B193" s="1026"/>
      <c r="C193" s="1026"/>
      <c r="D193" s="1026"/>
      <c r="E193" s="1026"/>
      <c r="F193" s="1026"/>
      <c r="G193" s="1026"/>
      <c r="H193" s="1026"/>
      <c r="I193" s="1026"/>
      <c r="J193" s="1026"/>
      <c r="K193" s="1026"/>
      <c r="L193" s="1026"/>
      <c r="M193" s="1026"/>
      <c r="N193" s="1026"/>
      <c r="O193" s="542"/>
    </row>
    <row r="194" spans="1:15" ht="45" customHeight="1" x14ac:dyDescent="0.35">
      <c r="A194" s="1084" t="s">
        <v>2066</v>
      </c>
      <c r="B194" s="904"/>
      <c r="C194" s="906"/>
      <c r="D194" s="906"/>
      <c r="E194" s="906"/>
      <c r="F194" s="906"/>
      <c r="G194" s="906"/>
      <c r="H194" s="906"/>
      <c r="I194" s="906"/>
      <c r="J194" s="906"/>
      <c r="K194" s="906"/>
      <c r="L194" s="906"/>
      <c r="M194" s="906"/>
      <c r="N194" s="906"/>
      <c r="O194" s="564"/>
    </row>
    <row r="195" spans="1:15" ht="15" customHeight="1" x14ac:dyDescent="0.25">
      <c r="A195" s="592"/>
      <c r="B195" s="908"/>
      <c r="C195" s="908"/>
      <c r="D195" s="908"/>
      <c r="E195" s="908"/>
      <c r="F195" s="908"/>
      <c r="G195" s="908"/>
      <c r="H195" s="908"/>
      <c r="I195" s="1026"/>
      <c r="J195" s="908"/>
      <c r="K195" s="908"/>
      <c r="L195" s="908"/>
      <c r="M195" s="908"/>
      <c r="N195" s="908"/>
      <c r="O195" s="542"/>
    </row>
    <row r="196" spans="1:15" ht="15" customHeight="1" x14ac:dyDescent="0.25">
      <c r="A196" s="385"/>
      <c r="B196" s="2403" t="s">
        <v>612</v>
      </c>
      <c r="C196" s="2422"/>
      <c r="D196" s="2424" t="s">
        <v>283</v>
      </c>
      <c r="E196" s="2424"/>
      <c r="F196" s="2424"/>
      <c r="G196" s="2424"/>
      <c r="H196" s="2425"/>
      <c r="I196" s="4"/>
      <c r="J196" s="2447" t="s">
        <v>65</v>
      </c>
      <c r="K196" s="2448"/>
      <c r="L196" s="2448"/>
      <c r="M196" s="2448"/>
      <c r="N196" s="2449"/>
      <c r="O196" s="389"/>
    </row>
    <row r="197" spans="1:15" ht="60" customHeight="1" x14ac:dyDescent="0.25">
      <c r="A197" s="385"/>
      <c r="B197" s="2404"/>
      <c r="C197" s="2423"/>
      <c r="D197" s="2261" t="s">
        <v>613</v>
      </c>
      <c r="E197" s="2261" t="s">
        <v>2056</v>
      </c>
      <c r="F197" s="2261" t="s">
        <v>231</v>
      </c>
      <c r="G197" s="2261" t="s">
        <v>732</v>
      </c>
      <c r="H197" s="2262" t="s">
        <v>777</v>
      </c>
      <c r="I197" s="4"/>
      <c r="J197" s="2263" t="s">
        <v>613</v>
      </c>
      <c r="K197" s="2261" t="s">
        <v>2056</v>
      </c>
      <c r="L197" s="2261" t="s">
        <v>231</v>
      </c>
      <c r="M197" s="2261" t="s">
        <v>732</v>
      </c>
      <c r="N197" s="2262" t="s">
        <v>777</v>
      </c>
      <c r="O197" s="389"/>
    </row>
    <row r="198" spans="1:15" s="1589" customFormat="1" ht="15" customHeight="1" x14ac:dyDescent="0.25">
      <c r="A198" s="1534"/>
      <c r="B198" s="2264"/>
      <c r="C198" s="2265" t="s">
        <v>2057</v>
      </c>
      <c r="D198" s="2256"/>
      <c r="E198" s="1462"/>
      <c r="F198" s="1462"/>
      <c r="G198" s="1462"/>
      <c r="H198" s="1453"/>
      <c r="I198" s="4"/>
      <c r="J198" s="2270"/>
      <c r="K198" s="1462"/>
      <c r="L198" s="1462"/>
      <c r="M198" s="1462"/>
      <c r="N198" s="1453"/>
      <c r="O198" s="389"/>
    </row>
    <row r="199" spans="1:15" s="1589" customFormat="1" ht="15" customHeight="1" x14ac:dyDescent="0.25">
      <c r="A199" s="1534"/>
      <c r="B199" s="2259">
        <v>12</v>
      </c>
      <c r="C199" s="4" t="s">
        <v>2058</v>
      </c>
      <c r="D199" s="406"/>
      <c r="E199" s="59"/>
      <c r="F199" s="41"/>
      <c r="G199" s="41"/>
      <c r="H199" s="1617"/>
      <c r="I199" s="4"/>
      <c r="J199" s="43"/>
      <c r="K199" s="41"/>
      <c r="L199" s="41"/>
      <c r="M199" s="41"/>
      <c r="N199" s="1617"/>
      <c r="O199" s="389"/>
    </row>
    <row r="200" spans="1:15" s="1589" customFormat="1" ht="15" customHeight="1" x14ac:dyDescent="0.25">
      <c r="A200" s="1534"/>
      <c r="B200" s="2260"/>
      <c r="C200" s="4" t="s">
        <v>1383</v>
      </c>
      <c r="D200" s="475"/>
      <c r="E200" s="76" t="str">
        <f>IF(ISNUMBER('Leverage Ratio additional'!F9),'Leverage Ratio additional'!F9,"")</f>
        <v/>
      </c>
      <c r="F200" s="1380"/>
      <c r="G200" s="41"/>
      <c r="H200" s="1617"/>
      <c r="I200" s="4"/>
      <c r="J200" s="1380"/>
      <c r="K200" s="76" t="str">
        <f>IF(ISNUMBER('Leverage Ratio additional'!K9),'Leverage Ratio additional'!K9,"")</f>
        <v/>
      </c>
      <c r="L200" s="41"/>
      <c r="M200" s="41"/>
      <c r="N200" s="1617"/>
      <c r="O200" s="389"/>
    </row>
    <row r="201" spans="1:15" s="1589" customFormat="1" ht="15" customHeight="1" x14ac:dyDescent="0.25">
      <c r="A201" s="1534"/>
      <c r="B201" s="2260"/>
      <c r="C201" s="4" t="s">
        <v>2059</v>
      </c>
      <c r="D201" s="475"/>
      <c r="E201" s="76" t="str">
        <f>IF(ISNUMBER('Leverage Ratio additional'!F10),'Leverage Ratio additional'!F10,"")</f>
        <v/>
      </c>
      <c r="F201" s="1380"/>
      <c r="G201" s="41"/>
      <c r="H201" s="1617"/>
      <c r="I201" s="4"/>
      <c r="J201" s="1380"/>
      <c r="K201" s="76" t="str">
        <f>IF(ISNUMBER('Leverage Ratio additional'!K10),'Leverage Ratio additional'!K10,"")</f>
        <v/>
      </c>
      <c r="L201" s="41"/>
      <c r="M201" s="41"/>
      <c r="N201" s="1617"/>
      <c r="O201" s="389"/>
    </row>
    <row r="202" spans="1:15" s="1589" customFormat="1" ht="15" customHeight="1" x14ac:dyDescent="0.25">
      <c r="A202" s="1534"/>
      <c r="B202" s="2266"/>
      <c r="C202" s="2267" t="s">
        <v>2060</v>
      </c>
      <c r="D202" s="406"/>
      <c r="E202" s="2269"/>
      <c r="F202" s="48"/>
      <c r="G202" s="48"/>
      <c r="H202" s="49"/>
      <c r="I202" s="4"/>
      <c r="J202" s="55"/>
      <c r="K202" s="59"/>
      <c r="L202" s="59"/>
      <c r="M202" s="59"/>
      <c r="N202" s="60"/>
      <c r="O202" s="389"/>
    </row>
    <row r="203" spans="1:15" s="1589" customFormat="1" ht="15" customHeight="1" x14ac:dyDescent="0.25">
      <c r="A203" s="1534"/>
      <c r="B203" s="2264"/>
      <c r="C203" s="2265" t="s">
        <v>2061</v>
      </c>
      <c r="D203" s="2256"/>
      <c r="E203" s="1462"/>
      <c r="F203" s="1462"/>
      <c r="G203" s="1462"/>
      <c r="H203" s="1453"/>
      <c r="I203" s="4"/>
      <c r="J203" s="2270"/>
      <c r="K203" s="1462"/>
      <c r="L203" s="1462"/>
      <c r="M203" s="1462"/>
      <c r="N203" s="1453"/>
      <c r="O203" s="389"/>
    </row>
    <row r="204" spans="1:15" s="1589" customFormat="1" ht="15" customHeight="1" x14ac:dyDescent="0.25">
      <c r="A204" s="1534"/>
      <c r="B204" s="2259">
        <v>39</v>
      </c>
      <c r="C204" s="4" t="s">
        <v>2062</v>
      </c>
      <c r="D204" s="1380"/>
      <c r="E204" s="41"/>
      <c r="F204" s="408"/>
      <c r="G204" s="41"/>
      <c r="H204" s="1617"/>
      <c r="I204" s="4"/>
      <c r="J204" s="2271"/>
      <c r="K204" s="41"/>
      <c r="L204" s="408"/>
      <c r="M204" s="41"/>
      <c r="N204" s="1617"/>
      <c r="O204" s="389"/>
    </row>
    <row r="205" spans="1:15" s="1589" customFormat="1" ht="15" customHeight="1" x14ac:dyDescent="0.25">
      <c r="A205" s="1534"/>
      <c r="B205" s="2266"/>
      <c r="C205" s="2267" t="s">
        <v>1394</v>
      </c>
      <c r="D205" s="98"/>
      <c r="E205" s="49"/>
      <c r="F205" s="877" t="str">
        <f>IF(ISTEXT('Leverage Ratio additional'!D21),'Leverage Ratio additional'!D21,"")</f>
        <v/>
      </c>
      <c r="G205" s="98"/>
      <c r="H205" s="49"/>
      <c r="I205" s="4"/>
      <c r="J205" s="2272"/>
      <c r="K205" s="49"/>
      <c r="L205" s="877" t="str">
        <f>IF(ISTEXT('Leverage Ratio additional'!I21),'Leverage Ratio additional'!I21,"")</f>
        <v/>
      </c>
      <c r="M205" s="98"/>
      <c r="N205" s="49"/>
      <c r="O205" s="389"/>
    </row>
    <row r="206" spans="1:15" s="1589" customFormat="1" ht="30" customHeight="1" x14ac:dyDescent="0.25">
      <c r="A206" s="1534"/>
      <c r="B206" s="2176" t="s">
        <v>123</v>
      </c>
      <c r="C206" s="2258" t="s">
        <v>2063</v>
      </c>
      <c r="D206" s="2256"/>
      <c r="E206" s="1462"/>
      <c r="F206" s="1462"/>
      <c r="G206" s="1462"/>
      <c r="H206" s="1453"/>
      <c r="I206" s="4"/>
      <c r="J206" s="2270"/>
      <c r="K206" s="1462"/>
      <c r="L206" s="1462"/>
      <c r="M206" s="1462"/>
      <c r="N206" s="1453"/>
      <c r="O206" s="389"/>
    </row>
    <row r="207" spans="1:15" s="1589" customFormat="1" ht="30" customHeight="1" x14ac:dyDescent="0.25">
      <c r="A207" s="1534"/>
      <c r="B207" s="2259" t="s">
        <v>744</v>
      </c>
      <c r="C207" s="2257" t="s">
        <v>2064</v>
      </c>
      <c r="D207" s="1380"/>
      <c r="E207" s="41"/>
      <c r="F207" s="41"/>
      <c r="G207" s="40"/>
      <c r="H207" s="95"/>
      <c r="I207" s="4"/>
      <c r="J207" s="2271"/>
      <c r="K207" s="41"/>
      <c r="L207" s="41"/>
      <c r="M207" s="40"/>
      <c r="N207" s="95"/>
      <c r="O207" s="389"/>
    </row>
    <row r="208" spans="1:15" s="1589" customFormat="1" ht="15" customHeight="1" x14ac:dyDescent="0.25">
      <c r="A208" s="1534"/>
      <c r="B208" s="2268" t="s">
        <v>948</v>
      </c>
      <c r="C208" s="2267" t="s">
        <v>2065</v>
      </c>
      <c r="D208" s="98"/>
      <c r="E208" s="48"/>
      <c r="F208" s="48"/>
      <c r="G208" s="53"/>
      <c r="H208" s="457"/>
      <c r="I208" s="4"/>
      <c r="J208" s="2272"/>
      <c r="K208" s="48"/>
      <c r="L208" s="48"/>
      <c r="M208" s="53"/>
      <c r="N208" s="457"/>
      <c r="O208" s="389"/>
    </row>
    <row r="209" spans="1:15" ht="15" customHeight="1" x14ac:dyDescent="0.25">
      <c r="A209" s="554"/>
      <c r="B209" s="934"/>
      <c r="C209" s="934"/>
      <c r="D209" s="934"/>
      <c r="E209" s="934"/>
      <c r="F209" s="934"/>
      <c r="G209" s="934"/>
      <c r="H209" s="934"/>
      <c r="I209" s="2241"/>
      <c r="J209" s="934"/>
      <c r="K209" s="934"/>
      <c r="L209" s="934"/>
      <c r="M209" s="934"/>
      <c r="N209" s="934"/>
      <c r="O209" s="555"/>
    </row>
    <row r="210" spans="1:15" ht="15" hidden="1" customHeight="1" x14ac:dyDescent="0.25"/>
    <row r="211" spans="1:15" ht="15" hidden="1" customHeight="1" x14ac:dyDescent="0.25"/>
  </sheetData>
  <dataConsolidate/>
  <mergeCells count="49">
    <mergeCell ref="J196:N196"/>
    <mergeCell ref="D185:E185"/>
    <mergeCell ref="D184:E184"/>
    <mergeCell ref="J184:L184"/>
    <mergeCell ref="K185:L185"/>
    <mergeCell ref="D57:E57"/>
    <mergeCell ref="J57:K57"/>
    <mergeCell ref="J141:K141"/>
    <mergeCell ref="J6:N6"/>
    <mergeCell ref="D6:H6"/>
    <mergeCell ref="C53:E53"/>
    <mergeCell ref="D35:G35"/>
    <mergeCell ref="J35:M35"/>
    <mergeCell ref="C108:C109"/>
    <mergeCell ref="D108:E108"/>
    <mergeCell ref="J108:K108"/>
    <mergeCell ref="D120:E120"/>
    <mergeCell ref="J120:K120"/>
    <mergeCell ref="J72:K72"/>
    <mergeCell ref="D72:E72"/>
    <mergeCell ref="D98:E98"/>
    <mergeCell ref="B6:B7"/>
    <mergeCell ref="C6:C7"/>
    <mergeCell ref="C35:C36"/>
    <mergeCell ref="B35:B36"/>
    <mergeCell ref="B57:B58"/>
    <mergeCell ref="C57:C58"/>
    <mergeCell ref="B72:B73"/>
    <mergeCell ref="C72:C73"/>
    <mergeCell ref="D85:F85"/>
    <mergeCell ref="J85:L85"/>
    <mergeCell ref="B85:B86"/>
    <mergeCell ref="C85:C86"/>
    <mergeCell ref="B196:B197"/>
    <mergeCell ref="C156:I156"/>
    <mergeCell ref="B98:B99"/>
    <mergeCell ref="C98:C99"/>
    <mergeCell ref="B108:B109"/>
    <mergeCell ref="B120:B121"/>
    <mergeCell ref="C120:C121"/>
    <mergeCell ref="B128:B137"/>
    <mergeCell ref="C141:I142"/>
    <mergeCell ref="C196:C197"/>
    <mergeCell ref="D196:H196"/>
    <mergeCell ref="J98:K98"/>
    <mergeCell ref="B126:B127"/>
    <mergeCell ref="C126:C127"/>
    <mergeCell ref="D126:E126"/>
    <mergeCell ref="J126:K126"/>
  </mergeCells>
  <phoneticPr fontId="5" type="noConversion"/>
  <conditionalFormatting sqref="F9 D10:E12 F13:F14 D16:F16 D17:G17 D19:E19 E21:E26 F29:G29 L29:M29 E39 D40:F50 D60:E68 D74 D88 D89:F89 L9 J10:K12 L13:L14 J16:L16 J17:M17 J19:K19 K21:K26 K39 J40:L50 J60:K68 J74 J88 J89:L89">
    <cfRule type="cellIs" dxfId="465" priority="66" stopIfTrue="1" operator="lessThan">
      <formula>0</formula>
    </cfRule>
  </conditionalFormatting>
  <conditionalFormatting sqref="D110:D111 D112:E112 E114:E115 D122 J122 D128:D133 J128:J133 D135:D136 J135:J136 J147 J151 J154:J156 J158:J160 J162:J165 J167 J169:J173 J178:J180 J175 K188:L188 K189 L190:L191 K192:L192 J110:J112 K114:K115">
    <cfRule type="cellIs" dxfId="464" priority="142" stopIfTrue="1" operator="lessThan">
      <formula>0</formula>
    </cfRule>
  </conditionalFormatting>
  <conditionalFormatting sqref="H10:H12 N10:N12 H16:H17 N16:N17 H19 N19 E31 K31 G40:G42 M40:M42 F53 L53 D75 J75 D81 J81 D92:D93 J92:J93 D94:F94 J94:L94 E101 K101 D113:E113 J113 E116 K116 J174 J176">
    <cfRule type="cellIs" dxfId="463" priority="20" stopIfTrue="1" operator="equal">
      <formula>"No"</formula>
    </cfRule>
    <cfRule type="cellIs" dxfId="462" priority="21" stopIfTrue="1" operator="equal">
      <formula>"Yes"</formula>
    </cfRule>
  </conditionalFormatting>
  <conditionalFormatting sqref="J157">
    <cfRule type="cellIs" dxfId="461" priority="9" stopIfTrue="1" operator="equal">
      <formula>"No"</formula>
    </cfRule>
    <cfRule type="cellIs" dxfId="460" priority="10" stopIfTrue="1" operator="equal">
      <formula>"Yes"</formula>
    </cfRule>
  </conditionalFormatting>
  <conditionalFormatting sqref="K112">
    <cfRule type="cellIs" dxfId="459" priority="8" stopIfTrue="1" operator="lessThan">
      <formula>0</formula>
    </cfRule>
  </conditionalFormatting>
  <conditionalFormatting sqref="K113">
    <cfRule type="cellIs" dxfId="458" priority="6" stopIfTrue="1" operator="equal">
      <formula>"No"</formula>
    </cfRule>
    <cfRule type="cellIs" dxfId="457" priority="7" stopIfTrue="1" operator="equal">
      <formula>"Yes"</formula>
    </cfRule>
  </conditionalFormatting>
  <conditionalFormatting sqref="D188:E189 E190:E191 D192:E192">
    <cfRule type="cellIs" dxfId="456" priority="5" stopIfTrue="1" operator="lessThan">
      <formula>0</formula>
    </cfRule>
  </conditionalFormatting>
  <conditionalFormatting sqref="D100">
    <cfRule type="cellIs" dxfId="455" priority="4" stopIfTrue="1" operator="lessThan">
      <formula>0</formula>
    </cfRule>
  </conditionalFormatting>
  <conditionalFormatting sqref="D102">
    <cfRule type="cellIs" dxfId="454" priority="3"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6" manualBreakCount="6">
    <brk id="32" max="14" man="1"/>
    <brk id="69" max="14" man="1"/>
    <brk id="105" max="14" man="1"/>
    <brk id="123" max="14" man="1"/>
    <brk id="138" max="14" man="1"/>
    <brk id="181" max="14" man="1"/>
  </rowBreaks>
  <ignoredErrors>
    <ignoredError sqref="B8:N9 J151:J169 B27:N28 F22:N26 B76:N76 B74:N74 B20:G20 I20:N21 B19:C19 B18:G18 I18:N18 F10:G10 J171 J174 B32:N34 B31 D31:N31 B54:N71 B53 D53:K53 B75 D75:N75 B82:N84 B81 D81:N81 B95:N97 B92:B94 D92:N94 B36:N39 C35:N35 B86:N86 C85:N85 B99:N99 C98:N98 B88:N91 C87:N87 J176 B30:N30 B29:E29 H29:N29 E19:N19 F21:G21 H17:N17 B103:N103 C102 B78:N80 B77 D77:N77 B101:N101 B100:C100 E100:I100 K100:N100 E102:I102 K102:N102 C72:N73 I10:N10 B41:N52 B40:F40 H40:L40 M53:N53 N40 B13:N13 B10:B12 D11:N12 B21:B26 D21:D26 B15:N16 B14:J14 L14:N14 J143 J145 J147 J149" emptyCellReference="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Parameters!$D$331:$D$333</xm:f>
          </x14:formula1>
          <xm:sqref>J186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XFC515"/>
  <sheetViews>
    <sheetView zoomScale="75" zoomScaleNormal="75" zoomScaleSheetLayoutView="75" workbookViewId="0">
      <pane ySplit="1" topLeftCell="A2" activePane="bottomLeft" state="frozen"/>
      <selection pane="bottomLeft"/>
    </sheetView>
  </sheetViews>
  <sheetFormatPr defaultColWidth="0" defaultRowHeight="0" customHeight="1" zeroHeight="1" x14ac:dyDescent="0.25"/>
  <cols>
    <col min="1" max="1" width="1.7109375" style="1226" customWidth="1"/>
    <col min="2" max="2" width="16.7109375" style="1226" customWidth="1"/>
    <col min="3" max="3" width="60.7109375" style="1226" customWidth="1"/>
    <col min="4" max="13" width="16.7109375" style="1226" customWidth="1"/>
    <col min="14" max="15" width="16.7109375" style="1025" customWidth="1"/>
    <col min="16" max="16" width="36.7109375" style="1025" customWidth="1"/>
    <col min="17" max="17" width="45.7109375" style="1025" customWidth="1"/>
    <col min="18" max="18" width="16.7109375" style="1226" customWidth="1"/>
    <col min="19" max="19" width="16.7109375" style="1025" customWidth="1"/>
    <col min="20" max="20" width="16.7109375" style="1307" customWidth="1"/>
    <col min="21" max="21" width="1.7109375" style="1226" customWidth="1"/>
    <col min="22" max="16384" width="0" style="1243" hidden="1"/>
  </cols>
  <sheetData>
    <row r="1" spans="1:21" s="1690" customFormat="1" ht="30.75" x14ac:dyDescent="0.55000000000000004">
      <c r="A1" s="1978" t="s">
        <v>1375</v>
      </c>
      <c r="B1" s="1943"/>
      <c r="C1" s="1553"/>
      <c r="D1" s="1517" t="str">
        <f>CONCATENATE("Reporting unit: ", 'General Info'!$C$57, " ", 'General Info'!$C$56)</f>
        <v xml:space="preserve">Reporting unit: 1 </v>
      </c>
      <c r="E1" s="1553"/>
      <c r="F1" s="1517"/>
      <c r="G1" s="1553"/>
      <c r="H1" s="1553"/>
      <c r="I1" s="1553"/>
      <c r="J1" s="1553"/>
      <c r="K1" s="1553"/>
      <c r="L1" s="2203"/>
      <c r="M1" s="2203"/>
      <c r="N1" s="2203"/>
      <c r="O1" s="1553"/>
      <c r="P1" s="1553"/>
      <c r="Q1" s="1553"/>
      <c r="R1" s="1553"/>
      <c r="S1" s="1553"/>
      <c r="T1" s="1553"/>
      <c r="U1" s="2064"/>
    </row>
    <row r="2" spans="1:21" s="1307" customFormat="1" ht="15" customHeight="1" x14ac:dyDescent="0.25">
      <c r="A2" s="1733"/>
      <c r="U2" s="1161"/>
    </row>
    <row r="3" spans="1:21" s="1307" customFormat="1" ht="15" customHeight="1" x14ac:dyDescent="0.25">
      <c r="A3" s="2204" t="s">
        <v>1376</v>
      </c>
      <c r="B3" s="1244"/>
      <c r="C3" s="1110"/>
      <c r="D3" s="1110"/>
      <c r="E3" s="1110"/>
      <c r="F3" s="1110"/>
      <c r="G3" s="1110"/>
      <c r="H3" s="1110"/>
      <c r="I3" s="1110"/>
      <c r="J3" s="1110"/>
      <c r="K3" s="1110"/>
      <c r="L3" s="1110"/>
      <c r="M3" s="1110"/>
      <c r="N3" s="1110"/>
      <c r="U3" s="1161"/>
    </row>
    <row r="4" spans="1:21" s="1307" customFormat="1" ht="15" customHeight="1" x14ac:dyDescent="0.25">
      <c r="A4" s="1733"/>
      <c r="D4" s="1353"/>
      <c r="E4" s="1353"/>
      <c r="F4" s="1353"/>
      <c r="K4" s="1353"/>
      <c r="U4" s="1161"/>
    </row>
    <row r="5" spans="1:21" s="1307" customFormat="1" ht="15" customHeight="1" x14ac:dyDescent="0.25">
      <c r="A5" s="1733"/>
      <c r="B5" s="2403" t="s">
        <v>1377</v>
      </c>
      <c r="C5" s="2302"/>
      <c r="D5" s="2504" t="s">
        <v>283</v>
      </c>
      <c r="E5" s="2498"/>
      <c r="F5" s="2498"/>
      <c r="I5" s="2502" t="s">
        <v>65</v>
      </c>
      <c r="J5" s="2502"/>
      <c r="K5" s="2502"/>
      <c r="L5" s="1265"/>
      <c r="O5" s="2294"/>
      <c r="P5" s="2294"/>
      <c r="Q5" s="2294"/>
      <c r="R5" s="2295"/>
      <c r="S5" s="2461" t="s">
        <v>283</v>
      </c>
      <c r="T5" s="2505" t="s">
        <v>65</v>
      </c>
      <c r="U5" s="1161"/>
    </row>
    <row r="6" spans="1:21" s="1307" customFormat="1" ht="15" customHeight="1" x14ac:dyDescent="0.25">
      <c r="A6" s="1733"/>
      <c r="B6" s="2503"/>
      <c r="C6" s="2303"/>
      <c r="D6" s="2300" t="s">
        <v>1378</v>
      </c>
      <c r="E6" s="2300" t="s">
        <v>1379</v>
      </c>
      <c r="F6" s="2300" t="s">
        <v>1380</v>
      </c>
      <c r="I6" s="2301" t="s">
        <v>1378</v>
      </c>
      <c r="J6" s="2300" t="s">
        <v>1379</v>
      </c>
      <c r="K6" s="2300" t="s">
        <v>1380</v>
      </c>
      <c r="L6" s="1265"/>
      <c r="O6" s="2296"/>
      <c r="P6" s="2296"/>
      <c r="Q6" s="2296"/>
      <c r="R6" s="2297"/>
      <c r="S6" s="2463"/>
      <c r="T6" s="2504"/>
      <c r="U6" s="1161"/>
    </row>
    <row r="7" spans="1:21" s="1307" customFormat="1" ht="30" customHeight="1" x14ac:dyDescent="0.25">
      <c r="A7" s="1733"/>
      <c r="B7" s="1245">
        <v>10</v>
      </c>
      <c r="C7" s="1246" t="s">
        <v>1381</v>
      </c>
      <c r="D7" s="1235"/>
      <c r="E7" s="1352"/>
      <c r="F7" s="1352"/>
      <c r="I7" s="1358"/>
      <c r="J7" s="1352"/>
      <c r="K7" s="1352"/>
      <c r="L7" s="1265"/>
      <c r="O7" s="2472" t="str">
        <f>"Check: other assets ≥ deductions in rows " &amp; ROW(A7) &amp; " + " &amp; ROW(A8) &amp; " + exposure value for cash pooling transactions"</f>
        <v>Check: other assets ≥ deductions in rows 7 + 8 + exposure value for cash pooling transactions</v>
      </c>
      <c r="P7" s="2472"/>
      <c r="Q7" s="2472"/>
      <c r="R7" s="2473"/>
      <c r="S7" s="1378" t="str">
        <f>IF('Leverage Ratio'!E19&gt;=SUM(D7,D8,F9),"Yes","No")</f>
        <v>Yes</v>
      </c>
      <c r="T7" s="1379" t="str">
        <f>IF('Leverage Ratio'!K19&gt;=SUM(I7,I8,K9),"Yes","No")</f>
        <v>Yes</v>
      </c>
      <c r="U7" s="1161"/>
    </row>
    <row r="8" spans="1:21" s="1307" customFormat="1" ht="15" customHeight="1" x14ac:dyDescent="0.25">
      <c r="A8" s="1733"/>
      <c r="B8" s="1245">
        <v>12</v>
      </c>
      <c r="C8" s="1247" t="s">
        <v>1382</v>
      </c>
      <c r="D8" s="1235"/>
      <c r="E8" s="1278"/>
      <c r="F8" s="1278"/>
      <c r="I8" s="1260"/>
      <c r="J8" s="1278"/>
      <c r="K8" s="1278"/>
      <c r="L8" s="1265"/>
      <c r="O8" s="2489" t="s">
        <v>1436</v>
      </c>
      <c r="P8" s="2489"/>
      <c r="Q8" s="2489"/>
      <c r="R8" s="2490"/>
      <c r="S8" s="1293" t="str">
        <f>IF(AND(D9&gt;=F9,F9&gt;=E9,D10&gt;=F10,F10&gt;=E10),"Yes","No")</f>
        <v>Yes</v>
      </c>
      <c r="T8" s="1294" t="str">
        <f>IF(AND(I9&gt;=K9,K9&gt;=J9,I10&gt;=K10,K10&gt;=J10),"Yes","No")</f>
        <v>Yes</v>
      </c>
      <c r="U8" s="1161"/>
    </row>
    <row r="9" spans="1:21" s="1307" customFormat="1" ht="15" customHeight="1" x14ac:dyDescent="0.25">
      <c r="A9" s="1733"/>
      <c r="B9" s="1248"/>
      <c r="C9" s="1249" t="s">
        <v>1383</v>
      </c>
      <c r="D9" s="1235"/>
      <c r="E9" s="1105"/>
      <c r="F9" s="1105"/>
      <c r="I9" s="1260"/>
      <c r="J9" s="1105"/>
      <c r="K9" s="1105"/>
      <c r="L9" s="1265"/>
      <c r="O9" s="2489" t="str">
        <f>"Check: total in row " &amp; ROW(A9) &amp; " ≥ of which in row " &amp; ROW(A10)</f>
        <v>Check: total in row 9 ≥ of which in row 10</v>
      </c>
      <c r="P9" s="2489"/>
      <c r="Q9" s="2489"/>
      <c r="R9" s="2490"/>
      <c r="S9" s="1293" t="str">
        <f>IF(AND(D9&gt;=D10,E9&gt;=E10,F9&gt;=F10),"Yes","No")</f>
        <v>Yes</v>
      </c>
      <c r="T9" s="1294" t="str">
        <f>IF(AND(I9&gt;=I10,J9&gt;=J10,K9&gt;=K10),"Yes","No")</f>
        <v>Yes</v>
      </c>
      <c r="U9" s="1161"/>
    </row>
    <row r="10" spans="1:21" s="1307" customFormat="1" ht="30" customHeight="1" x14ac:dyDescent="0.25">
      <c r="A10" s="1733"/>
      <c r="B10" s="2205">
        <v>17</v>
      </c>
      <c r="C10" s="1252" t="s">
        <v>1384</v>
      </c>
      <c r="D10" s="1098"/>
      <c r="E10" s="1253"/>
      <c r="F10" s="1253"/>
      <c r="I10" s="1359"/>
      <c r="J10" s="1253"/>
      <c r="K10" s="1253"/>
      <c r="L10" s="1265"/>
      <c r="O10" s="2457" t="str">
        <f>"Check: consistent reporting in row " &amp; ROW(A10)</f>
        <v>Check: consistent reporting in row 10</v>
      </c>
      <c r="P10" s="2457"/>
      <c r="Q10" s="2457"/>
      <c r="R10" s="2458"/>
      <c r="S10" s="1295" t="str">
        <f>IF(D9=F9,IF(D10=F10,"Yes","No"),IF(E9=F9,IF(E10=F10,"Yes","No"),"Yes"))</f>
        <v>Yes</v>
      </c>
      <c r="T10" s="1296" t="str">
        <f>IF(I9=K9,IF(I10=K10,"Yes","No"),IF(J9=K9,IF(J10=K10,"Yes","No"),"Yes"))</f>
        <v>Yes</v>
      </c>
      <c r="U10" s="1161"/>
    </row>
    <row r="11" spans="1:21" s="1307" customFormat="1" ht="15" hidden="1" customHeight="1" x14ac:dyDescent="0.25">
      <c r="A11" s="1733"/>
      <c r="L11" s="1265"/>
      <c r="M11" s="1265"/>
      <c r="N11" s="1265"/>
      <c r="U11" s="1161"/>
    </row>
    <row r="12" spans="1:21" s="1353" customFormat="1" ht="15" customHeight="1" x14ac:dyDescent="0.25">
      <c r="A12" s="2198"/>
      <c r="U12" s="1503"/>
    </row>
    <row r="13" spans="1:21" s="1307" customFormat="1" ht="45" customHeight="1" x14ac:dyDescent="0.25">
      <c r="A13" s="2204" t="s">
        <v>1385</v>
      </c>
      <c r="U13" s="1161"/>
    </row>
    <row r="14" spans="1:21" s="1307" customFormat="1" ht="15" customHeight="1" x14ac:dyDescent="0.25">
      <c r="A14" s="1733"/>
      <c r="B14" s="2497" t="s">
        <v>1377</v>
      </c>
      <c r="C14" s="2499"/>
      <c r="D14" s="2501" t="s">
        <v>283</v>
      </c>
      <c r="E14" s="2502"/>
      <c r="I14" s="2502" t="s">
        <v>65</v>
      </c>
      <c r="J14" s="2502"/>
      <c r="O14" s="2294"/>
      <c r="P14" s="2294"/>
      <c r="Q14" s="2294"/>
      <c r="R14" s="2294"/>
      <c r="S14" s="2461" t="s">
        <v>283</v>
      </c>
      <c r="T14" s="2505" t="s">
        <v>65</v>
      </c>
      <c r="U14" s="1161"/>
    </row>
    <row r="15" spans="1:21" s="1307" customFormat="1" ht="30" customHeight="1" x14ac:dyDescent="0.25">
      <c r="A15" s="1733"/>
      <c r="B15" s="2498"/>
      <c r="C15" s="2500"/>
      <c r="D15" s="2300" t="s">
        <v>231</v>
      </c>
      <c r="I15" s="2301" t="s">
        <v>231</v>
      </c>
      <c r="O15" s="2296"/>
      <c r="P15" s="2296"/>
      <c r="Q15" s="2296"/>
      <c r="R15" s="2296"/>
      <c r="S15" s="2463"/>
      <c r="T15" s="2504"/>
      <c r="U15" s="1161"/>
    </row>
    <row r="16" spans="1:21" s="1307" customFormat="1" ht="15" customHeight="1" x14ac:dyDescent="0.25">
      <c r="A16" s="1733"/>
      <c r="B16" s="1272" t="s">
        <v>1386</v>
      </c>
      <c r="C16" s="1254" t="s">
        <v>1454</v>
      </c>
      <c r="D16" s="1360"/>
      <c r="I16" s="1361"/>
      <c r="O16" s="2472" t="str">
        <f>"Check: OBS items in row " &amp; ROW(A20) &amp; " ≥ OBS items in row " &amp; ROW(A22)</f>
        <v>Check: OBS items in row 20 ≥ OBS items in row 22</v>
      </c>
      <c r="P16" s="2472"/>
      <c r="Q16" s="2472"/>
      <c r="R16" s="2473"/>
      <c r="S16" s="1378" t="str">
        <f>IF(D20&gt;=D22,"Yes","No")</f>
        <v>Yes</v>
      </c>
      <c r="T16" s="1379" t="str">
        <f>IF(I20&gt;=I22,"Yes","No")</f>
        <v>Yes</v>
      </c>
      <c r="U16" s="1161"/>
    </row>
    <row r="17" spans="1:21" s="1307" customFormat="1" ht="15" customHeight="1" x14ac:dyDescent="0.25">
      <c r="A17" s="1733"/>
      <c r="B17" s="1272" t="s">
        <v>1387</v>
      </c>
      <c r="C17" s="1254" t="s">
        <v>1388</v>
      </c>
      <c r="D17" s="1105"/>
      <c r="I17" s="1362"/>
      <c r="O17" s="2489" t="str">
        <f>"Check: OBS items in row " &amp; ROW(A20) &amp; " = OBS items in row " &amp; ROW(A22) &amp; " in the absence of pending settlements"</f>
        <v>Check: OBS items in row 20 = OBS items in row 22 in the absence of pending settlements</v>
      </c>
      <c r="P17" s="2489"/>
      <c r="Q17" s="2489"/>
      <c r="R17" s="2490"/>
      <c r="S17" s="2166" t="str">
        <f>IF(AND(OR(D56=0,D56=""),D20&lt;&gt;D22),"No","Yes")</f>
        <v>Yes</v>
      </c>
      <c r="T17" s="2167" t="str">
        <f>IF(AND(OR(I56=0,I56=""),I20&lt;&gt;I22),"No","Yes")</f>
        <v>Yes</v>
      </c>
      <c r="U17" s="1161"/>
    </row>
    <row r="18" spans="1:21" s="1307" customFormat="1" ht="15" customHeight="1" x14ac:dyDescent="0.25">
      <c r="A18" s="1733"/>
      <c r="B18" s="1272" t="s">
        <v>1389</v>
      </c>
      <c r="C18" s="1254" t="s">
        <v>1390</v>
      </c>
      <c r="D18" s="1105"/>
      <c r="I18" s="1362"/>
      <c r="O18" s="2491" t="str">
        <f>"Check: OBS items including unsettled financial asset purchases in rows " &amp; ROW(A20) &amp; " and " &amp; ROW(A22) &amp; " ≥ amounts for unsettled financial asset purchases in rows " &amp; ROW(A56) &amp; " and " &amp; ROW(A58)</f>
        <v>Check: OBS items including unsettled financial asset purchases in rows 20 and 22 ≥ amounts for unsettled financial asset purchases in rows 56 and 58</v>
      </c>
      <c r="P18" s="2491"/>
      <c r="Q18" s="2491"/>
      <c r="R18" s="2492"/>
      <c r="S18" s="2166" t="str">
        <f>IF(AND(D20&gt;=D56,D22&gt;=D58),"Yes","No")</f>
        <v>Yes</v>
      </c>
      <c r="T18" s="2167" t="str">
        <f>IF(AND(I20&gt;=I56,I22&gt;=I58),"Yes","No")</f>
        <v>Yes</v>
      </c>
      <c r="U18" s="1161"/>
    </row>
    <row r="19" spans="1:21" s="1307" customFormat="1" ht="15" customHeight="1" x14ac:dyDescent="0.25">
      <c r="A19" s="1733"/>
      <c r="B19" s="1273" t="s">
        <v>1391</v>
      </c>
      <c r="C19" s="1255" t="s">
        <v>1453</v>
      </c>
      <c r="D19" s="1105"/>
      <c r="I19" s="1362"/>
      <c r="O19" s="2489" t="s">
        <v>1437</v>
      </c>
      <c r="P19" s="2489"/>
      <c r="Q19" s="2489"/>
      <c r="R19" s="2490"/>
      <c r="S19" s="1293" t="str">
        <f>IF(AND(D55&gt;0,OR(D56=0,D56=""),D21="Yes"),"No","Yes")</f>
        <v>Yes</v>
      </c>
      <c r="T19" s="1294" t="str">
        <f>IF(AND(I55&gt;0,OR(I56=0,I56=""),I21="Yes"),"No","Yes")</f>
        <v>Yes</v>
      </c>
      <c r="U19" s="1161"/>
    </row>
    <row r="20" spans="1:21" s="1257" customFormat="1" ht="30" customHeight="1" x14ac:dyDescent="0.25">
      <c r="A20" s="1733"/>
      <c r="B20" s="1273" t="s">
        <v>1392</v>
      </c>
      <c r="C20" s="1256" t="s">
        <v>1393</v>
      </c>
      <c r="D20" s="1105"/>
      <c r="F20" s="1241"/>
      <c r="G20" s="1241"/>
      <c r="H20" s="1241"/>
      <c r="I20" s="1362"/>
      <c r="K20" s="1241"/>
      <c r="M20" s="1241"/>
      <c r="N20" s="1241"/>
      <c r="O20" s="2489" t="s">
        <v>1438</v>
      </c>
      <c r="P20" s="2489"/>
      <c r="Q20" s="2489"/>
      <c r="R20" s="2490"/>
      <c r="S20" s="1293" t="str">
        <f>IF(AND(ISNUMBER(D20),ISNUMBER(D22),ISNUMBER(D56),ISNUMBER(D58)),IF((D20-D22)=(D56-D58),"Yes","No"), "")</f>
        <v/>
      </c>
      <c r="T20" s="1294" t="str">
        <f>IF(AND(ISNUMBER(I20),ISNUMBER(I22),ISNUMBER(I56),ISNUMBER(I58)),IF((I20-I22)=(I56-I58),"Yes","No"), "")</f>
        <v/>
      </c>
      <c r="U20" s="1067"/>
    </row>
    <row r="21" spans="1:21" s="1257" customFormat="1" ht="30" customHeight="1" x14ac:dyDescent="0.25">
      <c r="A21" s="1733"/>
      <c r="B21" s="1273" t="s">
        <v>1392</v>
      </c>
      <c r="C21" s="1256" t="s">
        <v>1394</v>
      </c>
      <c r="D21" s="2002"/>
      <c r="F21" s="1241"/>
      <c r="G21" s="1241"/>
      <c r="H21" s="1241"/>
      <c r="I21" s="1363"/>
      <c r="K21" s="1241"/>
      <c r="M21" s="1241"/>
      <c r="N21" s="1241"/>
      <c r="O21" s="2457" t="str">
        <f>"Check: sum of OBS items ≥ deduction of eligible specific and general provisions in row " &amp; ROW(A24)</f>
        <v>Check: sum of OBS items ≥ deduction of eligible specific and general provisions in row 24</v>
      </c>
      <c r="P21" s="2457"/>
      <c r="Q21" s="2457"/>
      <c r="R21" s="2458"/>
      <c r="S21" s="1295" t="str">
        <f>IF(SUM(D16:D19,D22,D23)&gt;=D24,"Yes","No")</f>
        <v>Yes</v>
      </c>
      <c r="T21" s="1296" t="str">
        <f>IF(SUM(I16:I19,I22,I23)&gt;=I24,"Yes","No")</f>
        <v>Yes</v>
      </c>
      <c r="U21" s="1067"/>
    </row>
    <row r="22" spans="1:21" s="1257" customFormat="1" ht="30" customHeight="1" x14ac:dyDescent="0.25">
      <c r="A22" s="1733"/>
      <c r="B22" s="1273" t="s">
        <v>1392</v>
      </c>
      <c r="C22" s="1256" t="s">
        <v>1395</v>
      </c>
      <c r="D22" s="1105"/>
      <c r="F22" s="1241"/>
      <c r="G22" s="1241"/>
      <c r="H22" s="1241"/>
      <c r="I22" s="1362"/>
      <c r="K22" s="1241"/>
      <c r="M22" s="1241"/>
      <c r="N22" s="1241"/>
      <c r="U22" s="1067"/>
    </row>
    <row r="23" spans="1:21" s="1265" customFormat="1" ht="15" customHeight="1" x14ac:dyDescent="0.25">
      <c r="A23" s="1733"/>
      <c r="B23" s="1273" t="s">
        <v>1396</v>
      </c>
      <c r="C23" s="1255" t="s">
        <v>1397</v>
      </c>
      <c r="D23" s="1105"/>
      <c r="E23" s="1307"/>
      <c r="F23" s="1307"/>
      <c r="G23" s="1307"/>
      <c r="H23" s="1307"/>
      <c r="I23" s="1362"/>
      <c r="J23" s="1307"/>
      <c r="K23" s="1307"/>
      <c r="L23" s="1307"/>
      <c r="M23" s="1307"/>
      <c r="N23" s="1307"/>
      <c r="O23" s="1307"/>
      <c r="P23" s="1307"/>
      <c r="Q23" s="1307"/>
      <c r="R23" s="1307"/>
      <c r="S23" s="1307"/>
      <c r="T23" s="1307"/>
      <c r="U23" s="1242"/>
    </row>
    <row r="24" spans="1:21" s="1307" customFormat="1" ht="30" customHeight="1" x14ac:dyDescent="0.25">
      <c r="A24" s="1733"/>
      <c r="B24" s="1258">
        <v>45</v>
      </c>
      <c r="C24" s="1139" t="s">
        <v>1398</v>
      </c>
      <c r="D24" s="1253"/>
      <c r="I24" s="1364"/>
      <c r="U24" s="1161"/>
    </row>
    <row r="25" spans="1:21" s="1353" customFormat="1" ht="15" customHeight="1" x14ac:dyDescent="0.25">
      <c r="A25" s="2198"/>
      <c r="O25" s="1307"/>
      <c r="P25" s="1307"/>
      <c r="Q25" s="1307"/>
      <c r="R25" s="1307"/>
      <c r="S25" s="1307"/>
      <c r="T25" s="1307"/>
      <c r="U25" s="1503"/>
    </row>
    <row r="26" spans="1:21" s="1307" customFormat="1" ht="45" customHeight="1" x14ac:dyDescent="0.25">
      <c r="A26" s="2204" t="s">
        <v>1399</v>
      </c>
      <c r="B26" s="1244"/>
      <c r="O26" s="1690"/>
      <c r="P26" s="1690"/>
      <c r="Q26" s="1690"/>
      <c r="R26" s="1690"/>
      <c r="S26" s="1690"/>
      <c r="T26" s="1690"/>
      <c r="U26" s="1161"/>
    </row>
    <row r="27" spans="1:21" s="1307" customFormat="1" ht="15" customHeight="1" x14ac:dyDescent="0.25">
      <c r="A27" s="1733"/>
      <c r="B27" s="2497" t="s">
        <v>1377</v>
      </c>
      <c r="C27" s="2506"/>
      <c r="D27" s="2501" t="s">
        <v>283</v>
      </c>
      <c r="E27" s="2502"/>
      <c r="I27" s="2502" t="s">
        <v>65</v>
      </c>
      <c r="J27" s="2502"/>
      <c r="U27" s="1161"/>
    </row>
    <row r="28" spans="1:21" s="1307" customFormat="1" ht="30" customHeight="1" x14ac:dyDescent="0.25">
      <c r="A28" s="1733"/>
      <c r="B28" s="2498"/>
      <c r="C28" s="2507"/>
      <c r="D28" s="2307" t="s">
        <v>802</v>
      </c>
      <c r="I28" s="2308" t="s">
        <v>802</v>
      </c>
      <c r="U28" s="1161"/>
    </row>
    <row r="29" spans="1:21" s="1307" customFormat="1" ht="30" customHeight="1" x14ac:dyDescent="0.25">
      <c r="A29" s="1733"/>
      <c r="B29" s="1273" t="s">
        <v>1400</v>
      </c>
      <c r="C29" s="1354" t="s">
        <v>1401</v>
      </c>
      <c r="D29" s="1355" t="str">
        <f>IF(ISNUMBER('Leverage Ratio'!F8),'Leverage Ratio'!F8,"")</f>
        <v/>
      </c>
      <c r="I29" s="1356" t="str">
        <f>IF(ISNUMBER('Leverage Ratio'!L8),'Leverage Ratio'!L8,"")</f>
        <v/>
      </c>
      <c r="U29" s="1161"/>
    </row>
    <row r="30" spans="1:21" s="1307" customFormat="1" ht="30" customHeight="1" x14ac:dyDescent="0.25">
      <c r="A30" s="1733"/>
      <c r="B30" s="1274" t="s">
        <v>1400</v>
      </c>
      <c r="C30" s="1259" t="s">
        <v>1402</v>
      </c>
      <c r="D30" s="2179"/>
      <c r="I30" s="1406"/>
      <c r="U30" s="1161"/>
    </row>
    <row r="31" spans="1:21" s="1307" customFormat="1" ht="15" customHeight="1" x14ac:dyDescent="0.25">
      <c r="A31" s="2198"/>
      <c r="B31" s="2206"/>
      <c r="C31" s="2207"/>
      <c r="D31" s="1353"/>
      <c r="E31" s="1353"/>
      <c r="F31" s="1353"/>
      <c r="G31" s="1353"/>
      <c r="H31" s="1353"/>
      <c r="I31" s="1353"/>
      <c r="J31" s="1353"/>
      <c r="K31" s="1353"/>
      <c r="L31" s="1353"/>
      <c r="M31" s="1353"/>
      <c r="N31" s="2201"/>
      <c r="O31" s="1353"/>
      <c r="P31" s="1353"/>
      <c r="Q31" s="1353"/>
      <c r="R31" s="1353"/>
      <c r="S31" s="1353"/>
      <c r="T31" s="1353"/>
      <c r="U31" s="1503"/>
    </row>
    <row r="32" spans="1:21" s="1307" customFormat="1" ht="45" customHeight="1" x14ac:dyDescent="0.25">
      <c r="A32" s="2204" t="s">
        <v>1403</v>
      </c>
      <c r="U32" s="1161"/>
    </row>
    <row r="33" spans="1:21" s="1307" customFormat="1" ht="15" customHeight="1" x14ac:dyDescent="0.25">
      <c r="A33" s="1733"/>
      <c r="B33" s="2403" t="s">
        <v>1377</v>
      </c>
      <c r="C33" s="2508"/>
      <c r="D33" s="2478" t="s">
        <v>283</v>
      </c>
      <c r="E33" s="2479"/>
      <c r="F33" s="2479"/>
      <c r="G33" s="2479"/>
      <c r="I33" s="2479" t="s">
        <v>65</v>
      </c>
      <c r="J33" s="2479"/>
      <c r="K33" s="2479"/>
      <c r="L33" s="2479"/>
      <c r="U33" s="1161"/>
    </row>
    <row r="34" spans="1:21" s="1307" customFormat="1" ht="15" customHeight="1" x14ac:dyDescent="0.25">
      <c r="A34" s="1733"/>
      <c r="B34" s="2404"/>
      <c r="C34" s="2510"/>
      <c r="D34" s="2478" t="s">
        <v>614</v>
      </c>
      <c r="E34" s="2479"/>
      <c r="F34" s="2479"/>
      <c r="G34" s="2479"/>
      <c r="I34" s="2479" t="s">
        <v>614</v>
      </c>
      <c r="J34" s="2479"/>
      <c r="K34" s="2479"/>
      <c r="L34" s="2479"/>
      <c r="U34" s="1161"/>
    </row>
    <row r="35" spans="1:21" s="1307" customFormat="1" ht="174.95" customHeight="1" x14ac:dyDescent="0.25">
      <c r="A35" s="1733"/>
      <c r="B35" s="2503"/>
      <c r="C35" s="2509"/>
      <c r="D35" s="2305" t="s">
        <v>290</v>
      </c>
      <c r="E35" s="2305" t="s">
        <v>1404</v>
      </c>
      <c r="F35" s="2305" t="s">
        <v>1405</v>
      </c>
      <c r="G35" s="2298" t="s">
        <v>1406</v>
      </c>
      <c r="I35" s="2299" t="s">
        <v>290</v>
      </c>
      <c r="J35" s="2305" t="s">
        <v>1404</v>
      </c>
      <c r="K35" s="2305" t="s">
        <v>1405</v>
      </c>
      <c r="L35" s="2298" t="s">
        <v>1406</v>
      </c>
      <c r="U35" s="1161"/>
    </row>
    <row r="36" spans="1:21" s="1307" customFormat="1" ht="15" customHeight="1" x14ac:dyDescent="0.25">
      <c r="A36" s="1733"/>
      <c r="B36" s="2208" t="s">
        <v>1407</v>
      </c>
      <c r="C36" s="2209" t="s">
        <v>242</v>
      </c>
      <c r="D36" s="2194"/>
      <c r="E36" s="2194"/>
      <c r="F36" s="1"/>
      <c r="G36" s="1352"/>
      <c r="I36" s="2210"/>
      <c r="J36" s="2194"/>
      <c r="K36" s="1"/>
      <c r="L36" s="1352"/>
      <c r="U36" s="1161"/>
    </row>
    <row r="37" spans="1:21" s="1307" customFormat="1" ht="15" customHeight="1" x14ac:dyDescent="0.25">
      <c r="A37" s="1733"/>
      <c r="B37" s="1289"/>
      <c r="C37" s="1021" t="s">
        <v>227</v>
      </c>
      <c r="D37" s="1235"/>
      <c r="E37" s="1235"/>
      <c r="F37" s="1286"/>
      <c r="G37" s="1278"/>
      <c r="I37" s="1260"/>
      <c r="J37" s="1235"/>
      <c r="K37" s="1286"/>
      <c r="L37" s="1278"/>
      <c r="U37" s="1161"/>
    </row>
    <row r="38" spans="1:21" s="1307" customFormat="1" ht="15" customHeight="1" x14ac:dyDescent="0.25">
      <c r="A38" s="1733"/>
      <c r="B38" s="1289"/>
      <c r="C38" s="1021" t="s">
        <v>228</v>
      </c>
      <c r="D38" s="1250"/>
      <c r="E38" s="1286"/>
      <c r="F38" s="1250"/>
      <c r="G38" s="1331"/>
      <c r="I38" s="1251"/>
      <c r="J38" s="1286"/>
      <c r="K38" s="1250"/>
      <c r="L38" s="1331"/>
      <c r="U38" s="1161"/>
    </row>
    <row r="39" spans="1:21" s="1307" customFormat="1" ht="15" customHeight="1" x14ac:dyDescent="0.25">
      <c r="A39" s="1733"/>
      <c r="B39" s="1290"/>
      <c r="C39" s="1261" t="s">
        <v>243</v>
      </c>
      <c r="D39" s="1285"/>
      <c r="E39" s="1285"/>
      <c r="F39" s="1262" t="str">
        <f>IF(AND(ISNUMBER(D37), ISNUMBER(E37), ISNUMBER(F38)), D37-E37-F38, "")</f>
        <v/>
      </c>
      <c r="G39" s="1263" t="str">
        <f>IF(AND(ISNUMBER(D37), ISNUMBER(E37), ISNUMBER(G38)), D37-E37-G38, "")</f>
        <v/>
      </c>
      <c r="I39" s="1287"/>
      <c r="J39" s="1285"/>
      <c r="K39" s="1262" t="str">
        <f>IF(AND(ISNUMBER(I37), ISNUMBER(J37), ISNUMBER(K38)), I37-J37-K38, "")</f>
        <v/>
      </c>
      <c r="L39" s="1263" t="str">
        <f>IF(AND(ISNUMBER(I37), ISNUMBER(J37), ISNUMBER(L38)), I37-J37-L38, "")</f>
        <v/>
      </c>
      <c r="U39" s="1161"/>
    </row>
    <row r="40" spans="1:21" s="1307" customFormat="1" ht="30" customHeight="1" x14ac:dyDescent="0.25">
      <c r="A40" s="1733"/>
      <c r="B40" s="1291"/>
      <c r="C40" s="2306" t="s">
        <v>1408</v>
      </c>
      <c r="D40" s="1282" t="str">
        <f>IF(D37&gt;='Leverage Ratio'!D88,"Yes","No")</f>
        <v>Yes</v>
      </c>
      <c r="E40" s="1282" t="str">
        <f>IF(E37&lt;=D37,"Yes","No")</f>
        <v>Yes</v>
      </c>
      <c r="F40" s="1282" t="str">
        <f>IF(AND(F38&lt;=D38,(D37-E37)&gt;=F38),"Yes","No")</f>
        <v>Yes</v>
      </c>
      <c r="G40" s="1283" t="str">
        <f>IF(G38&lt;=F38,"Yes","No")</f>
        <v>Yes</v>
      </c>
      <c r="I40" s="1288" t="str">
        <f>IF(I37&gt;='Leverage Ratio'!J88,"Yes","No")</f>
        <v>Yes</v>
      </c>
      <c r="J40" s="1282" t="str">
        <f>IF(J37&lt;=I37,"Yes","No")</f>
        <v>Yes</v>
      </c>
      <c r="K40" s="1282" t="str">
        <f>IF(AND(K38&lt;=I38,(I37-J37)&gt;=K38),"Yes","No")</f>
        <v>Yes</v>
      </c>
      <c r="L40" s="1283" t="str">
        <f>IF(L38&lt;=K38,"Yes","No")</f>
        <v>Yes</v>
      </c>
      <c r="U40" s="1161"/>
    </row>
    <row r="41" spans="1:21" s="1307" customFormat="1" ht="15" customHeight="1" x14ac:dyDescent="0.25">
      <c r="A41" s="2198"/>
      <c r="B41" s="2211"/>
      <c r="C41" s="2212"/>
      <c r="D41" s="1353"/>
      <c r="E41" s="1353"/>
      <c r="F41" s="1353"/>
      <c r="G41" s="1353"/>
      <c r="H41" s="1353"/>
      <c r="I41" s="1353"/>
      <c r="J41" s="1353"/>
      <c r="K41" s="1353"/>
      <c r="L41" s="1353"/>
      <c r="M41" s="1353"/>
      <c r="N41" s="1353"/>
      <c r="O41" s="1353"/>
      <c r="P41" s="1353"/>
      <c r="Q41" s="1353"/>
      <c r="R41" s="1353"/>
      <c r="S41" s="1353"/>
      <c r="T41" s="1353"/>
      <c r="U41" s="1503"/>
    </row>
    <row r="42" spans="1:21" s="1307" customFormat="1" ht="45" customHeight="1" x14ac:dyDescent="0.25">
      <c r="A42" s="2204" t="s">
        <v>1409</v>
      </c>
      <c r="B42" s="1276"/>
      <c r="C42" s="1264"/>
      <c r="D42" s="1277"/>
      <c r="E42" s="1265"/>
      <c r="F42" s="1265"/>
      <c r="U42" s="1161"/>
    </row>
    <row r="43" spans="1:21" s="1307" customFormat="1" ht="15" customHeight="1" x14ac:dyDescent="0.25">
      <c r="A43" s="1733"/>
      <c r="B43" s="2403" t="s">
        <v>1377</v>
      </c>
      <c r="C43" s="2508"/>
      <c r="D43" s="2478" t="s">
        <v>283</v>
      </c>
      <c r="E43" s="2479"/>
      <c r="F43" s="2479"/>
      <c r="I43" s="2479" t="s">
        <v>65</v>
      </c>
      <c r="J43" s="2479"/>
      <c r="K43" s="2479"/>
      <c r="O43" s="2213"/>
      <c r="P43" s="2213"/>
      <c r="Q43" s="2213"/>
      <c r="R43" s="2214"/>
      <c r="S43" s="2461" t="s">
        <v>283</v>
      </c>
      <c r="T43" s="2505" t="s">
        <v>65</v>
      </c>
      <c r="U43" s="1161"/>
    </row>
    <row r="44" spans="1:21" s="1307" customFormat="1" ht="75" customHeight="1" x14ac:dyDescent="0.25">
      <c r="A44" s="1733"/>
      <c r="B44" s="2503"/>
      <c r="C44" s="2509"/>
      <c r="D44" s="2215" t="s">
        <v>801</v>
      </c>
      <c r="E44" s="2307" t="s">
        <v>802</v>
      </c>
      <c r="F44" s="2216" t="s">
        <v>1410</v>
      </c>
      <c r="I44" s="2217" t="s">
        <v>801</v>
      </c>
      <c r="J44" s="2307" t="s">
        <v>802</v>
      </c>
      <c r="K44" s="2216" t="s">
        <v>1410</v>
      </c>
      <c r="O44" s="1348"/>
      <c r="P44" s="1348"/>
      <c r="Q44" s="1348"/>
      <c r="R44" s="2218"/>
      <c r="S44" s="2463"/>
      <c r="T44" s="2504"/>
      <c r="U44" s="1161"/>
    </row>
    <row r="45" spans="1:21" s="1307" customFormat="1" ht="30" customHeight="1" x14ac:dyDescent="0.25">
      <c r="A45" s="1733"/>
      <c r="B45" s="2208">
        <v>27</v>
      </c>
      <c r="C45" s="2219" t="s">
        <v>1411</v>
      </c>
      <c r="D45" s="1331"/>
      <c r="E45" s="1331"/>
      <c r="F45" s="2220"/>
      <c r="I45" s="1333"/>
      <c r="J45" s="1333"/>
      <c r="K45" s="2220"/>
      <c r="O45" s="2472" t="s">
        <v>1439</v>
      </c>
      <c r="P45" s="2472"/>
      <c r="Q45" s="2472"/>
      <c r="R45" s="2473"/>
      <c r="S45" s="1378" t="str">
        <f>IF(OR(AND(D49="No",D45&gt;0,'Leverage Ratio'!D110&lt;D45),AND(E49="No",E45&gt;0,'Leverage Ratio'!E110&lt;E45)),"No","Yes")</f>
        <v>Yes</v>
      </c>
      <c r="T45" s="1379" t="str">
        <f>IF(OR(AND(I49="No",I45&gt;0,'Leverage Ratio'!J110&lt;I45),AND(J49="No",J45&gt;0,'Leverage Ratio'!K110&lt;J45)),"No","Yes")</f>
        <v>Yes</v>
      </c>
      <c r="U45" s="1161"/>
    </row>
    <row r="46" spans="1:21" s="1265" customFormat="1" ht="45" customHeight="1" x14ac:dyDescent="0.25">
      <c r="A46" s="1733"/>
      <c r="B46" s="1017">
        <v>29</v>
      </c>
      <c r="C46" s="1266" t="s">
        <v>1412</v>
      </c>
      <c r="D46" s="1336"/>
      <c r="E46" s="1336"/>
      <c r="F46" s="1279" t="str">
        <f>IF(AND(E45&gt;=E46,D45&gt;=D46),"Yes","No")</f>
        <v>Yes</v>
      </c>
      <c r="G46" s="1307"/>
      <c r="H46" s="1307"/>
      <c r="I46" s="1337"/>
      <c r="J46" s="1336"/>
      <c r="K46" s="1279" t="str">
        <f>IF(AND(J45&gt;=J46,I45&gt;=I46),"Yes","No")</f>
        <v>Yes</v>
      </c>
      <c r="L46" s="1307"/>
      <c r="M46" s="1307"/>
      <c r="N46" s="1307"/>
      <c r="O46" s="1292"/>
      <c r="P46" s="1292"/>
      <c r="Q46" s="1292"/>
      <c r="R46" s="1289"/>
      <c r="S46" s="1286"/>
      <c r="T46" s="1278"/>
      <c r="U46" s="1242"/>
    </row>
    <row r="47" spans="1:21" s="1307" customFormat="1" ht="45" customHeight="1" x14ac:dyDescent="0.25">
      <c r="A47" s="1733"/>
      <c r="B47" s="1272">
        <v>27</v>
      </c>
      <c r="C47" s="1267" t="s">
        <v>1413</v>
      </c>
      <c r="D47" s="1331"/>
      <c r="E47" s="1331"/>
      <c r="F47" s="1278"/>
      <c r="I47" s="1331"/>
      <c r="J47" s="1331"/>
      <c r="K47" s="1278"/>
      <c r="O47" s="2489" t="s">
        <v>1440</v>
      </c>
      <c r="P47" s="2489"/>
      <c r="Q47" s="2489"/>
      <c r="R47" s="2490"/>
      <c r="S47" s="1293" t="str">
        <f>IF(OR(AND(D49="No",D47&gt;0,'Leverage Ratio'!D111&lt;D47),AND(E49="No",E47&gt;0,'Leverage Ratio'!E114&lt;E47)),"No","Yes")</f>
        <v>Yes</v>
      </c>
      <c r="T47" s="1294" t="str">
        <f>IF(OR(AND(I49="No",I47&gt;0,'Leverage Ratio'!J111&lt;I47),AND(J49="No",J47&gt;0,'Leverage Ratio'!K114&lt;J47)),"No","Yes")</f>
        <v>Yes</v>
      </c>
      <c r="U47" s="1161"/>
    </row>
    <row r="48" spans="1:21" s="1265" customFormat="1" ht="45" customHeight="1" x14ac:dyDescent="0.25">
      <c r="A48" s="1733"/>
      <c r="B48" s="1017">
        <v>29</v>
      </c>
      <c r="C48" s="1266" t="s">
        <v>1412</v>
      </c>
      <c r="D48" s="1336"/>
      <c r="E48" s="1336"/>
      <c r="F48" s="1279" t="str">
        <f>IF(AND(E47&gt;=E48,D47&gt;=D48),"Yes","No")</f>
        <v>Yes</v>
      </c>
      <c r="G48" s="1307"/>
      <c r="H48" s="1307"/>
      <c r="I48" s="1337"/>
      <c r="J48" s="1336"/>
      <c r="K48" s="1279" t="str">
        <f>IF((I47&gt;=I48)*AND(J47&gt;=J48),"Yes","No")</f>
        <v>Yes</v>
      </c>
      <c r="L48" s="1307"/>
      <c r="M48" s="1307"/>
      <c r="N48" s="1307"/>
      <c r="O48" s="1292"/>
      <c r="P48" s="1292"/>
      <c r="Q48" s="1292"/>
      <c r="R48" s="1289"/>
      <c r="S48" s="1286"/>
      <c r="T48" s="1278"/>
      <c r="U48" s="1242"/>
    </row>
    <row r="49" spans="1:21 16383:16383" s="1307" customFormat="1" ht="42.75" customHeight="1" x14ac:dyDescent="0.25">
      <c r="A49" s="1733"/>
      <c r="B49" s="1275"/>
      <c r="C49" s="1268" t="s">
        <v>1414</v>
      </c>
      <c r="D49" s="1332"/>
      <c r="E49" s="1332"/>
      <c r="F49" s="2179"/>
      <c r="I49" s="1334"/>
      <c r="J49" s="1335"/>
      <c r="K49" s="2179"/>
      <c r="O49" s="2457" t="s">
        <v>1441</v>
      </c>
      <c r="P49" s="2457"/>
      <c r="Q49" s="2457"/>
      <c r="R49" s="2458"/>
      <c r="S49" s="1295" t="str">
        <f>IF(OR(AND(D49="Yes",E49="Yes"),AND(D49="No",E49="No"),AND(D49="",E49="")),"Yes","No")</f>
        <v>Yes</v>
      </c>
      <c r="T49" s="1296" t="str">
        <f>IF(OR(AND(I49="Yes",J49="Yes"),AND(I49="No",J49="No"),AND(I49="",J49="")),"Yes","No")</f>
        <v>Yes</v>
      </c>
      <c r="U49" s="1161"/>
    </row>
    <row r="50" spans="1:21 16383:16383" s="1353" customFormat="1" ht="15" customHeight="1" x14ac:dyDescent="0.25">
      <c r="A50" s="2198"/>
      <c r="B50" s="2221"/>
      <c r="C50" s="2221"/>
      <c r="U50" s="1503"/>
    </row>
    <row r="51" spans="1:21 16383:16383" s="1307" customFormat="1" ht="45" customHeight="1" x14ac:dyDescent="0.25">
      <c r="A51" s="2204" t="s">
        <v>1415</v>
      </c>
      <c r="U51" s="1161"/>
    </row>
    <row r="52" spans="1:21 16383:16383" s="1307" customFormat="1" ht="15" customHeight="1" x14ac:dyDescent="0.25">
      <c r="A52" s="1733"/>
      <c r="B52" s="2527" t="s">
        <v>1377</v>
      </c>
      <c r="C52" s="2530"/>
      <c r="D52" s="2501" t="s">
        <v>283</v>
      </c>
      <c r="E52" s="2502"/>
      <c r="I52" s="2502" t="s">
        <v>65</v>
      </c>
      <c r="J52" s="2502"/>
      <c r="K52" s="1265"/>
      <c r="O52" s="1690"/>
      <c r="P52" s="1690"/>
      <c r="Q52" s="1690"/>
      <c r="R52" s="1690"/>
      <c r="S52" s="2461" t="s">
        <v>283</v>
      </c>
      <c r="T52" s="2497" t="s">
        <v>65</v>
      </c>
      <c r="U52" s="1161"/>
    </row>
    <row r="53" spans="1:21 16383:16383" s="1307" customFormat="1" ht="15" customHeight="1" x14ac:dyDescent="0.25">
      <c r="A53" s="1733"/>
      <c r="B53" s="2528"/>
      <c r="C53" s="2531"/>
      <c r="D53" s="2541" t="s">
        <v>244</v>
      </c>
      <c r="I53" s="2543" t="s">
        <v>244</v>
      </c>
      <c r="K53" s="1265"/>
      <c r="S53" s="2462"/>
      <c r="T53" s="2512"/>
      <c r="U53" s="1161"/>
    </row>
    <row r="54" spans="1:21 16383:16383" s="1307" customFormat="1" ht="15" customHeight="1" x14ac:dyDescent="0.25">
      <c r="A54" s="1733"/>
      <c r="B54" s="2529"/>
      <c r="C54" s="2532"/>
      <c r="D54" s="2542"/>
      <c r="I54" s="2544"/>
      <c r="K54" s="1265"/>
      <c r="O54" s="1353"/>
      <c r="P54" s="1353"/>
      <c r="Q54" s="1353"/>
      <c r="R54" s="1353"/>
      <c r="S54" s="2463"/>
      <c r="T54" s="2513"/>
      <c r="U54" s="1161"/>
    </row>
    <row r="55" spans="1:21 16383:16383" s="1307" customFormat="1" ht="30" customHeight="1" x14ac:dyDescent="0.25">
      <c r="A55" s="1733"/>
      <c r="B55" s="2222" t="s">
        <v>1416</v>
      </c>
      <c r="C55" s="2223" t="s">
        <v>1417</v>
      </c>
      <c r="D55" s="2283" t="str">
        <f>IF(AND(ISNUMBER('Leverage Ratio'!D188),ISNUMBER('Leverage Ratio'!D189),ISNUMBER('Leverage Ratio'!E190)),SUM('Leverage Ratio'!D188,'Leverage Ratio'!D189,'Leverage Ratio'!E190),"")</f>
        <v/>
      </c>
      <c r="I55" s="1356" t="str">
        <f>IF(AND(ISNUMBER('Leverage Ratio'!K188),ISNUMBER('Leverage Ratio'!K189),ISNUMBER('Leverage Ratio'!L190)),SUM('Leverage Ratio'!K188,'Leverage Ratio'!K189,'Leverage Ratio'!L190),"")</f>
        <v/>
      </c>
      <c r="K55" s="1265"/>
      <c r="O55" s="2459" t="str">
        <f>"Check: rows " &amp; ROW(A55) &amp; " and " &amp; ROW(A56) &amp; " without offsetting (Option A) ≥ rows " &amp; ROW(A57) &amp; " and " &amp; ROW(A58) &amp; " with offsetting (Option B), respectively"</f>
        <v>Check: rows 55 and 56 without offsetting (Option A) ≥ rows 57 and 58 with offsetting (Option B), respectively</v>
      </c>
      <c r="P55" s="2459"/>
      <c r="Q55" s="2459"/>
      <c r="R55" s="2460"/>
      <c r="S55" s="2177" t="str">
        <f>IF(OR(D55&lt;D57,D56&lt;D58),"No","Yes")</f>
        <v>Yes</v>
      </c>
      <c r="T55" s="2178" t="str">
        <f>IF(OR(I55&lt;I57,I56&lt;I58),"No","Yes")</f>
        <v>Yes</v>
      </c>
      <c r="U55" s="1161"/>
    </row>
    <row r="56" spans="1:21 16383:16383" s="1307" customFormat="1" ht="30" customHeight="1" x14ac:dyDescent="0.25">
      <c r="A56" s="1733"/>
      <c r="B56" s="1032" t="s">
        <v>1416</v>
      </c>
      <c r="C56" s="1269" t="s">
        <v>1418</v>
      </c>
      <c r="D56" s="1103" t="str">
        <f>IF(ISNUMBER('Leverage Ratio'!E192),'Leverage Ratio'!E192,"")</f>
        <v/>
      </c>
      <c r="I56" s="1366" t="str">
        <f>IF(ISNUMBER('Leverage Ratio'!L192),'Leverage Ratio'!L192,"")</f>
        <v/>
      </c>
      <c r="K56" s="1265"/>
      <c r="U56" s="1161"/>
    </row>
    <row r="57" spans="1:21 16383:16383" s="1265" customFormat="1" ht="30" customHeight="1" x14ac:dyDescent="0.25">
      <c r="A57" s="1733"/>
      <c r="B57" s="1032">
        <v>16</v>
      </c>
      <c r="C57" s="1269" t="s">
        <v>1419</v>
      </c>
      <c r="D57" s="1105"/>
      <c r="E57" s="1307"/>
      <c r="F57" s="1307"/>
      <c r="G57" s="1307"/>
      <c r="H57" s="1307"/>
      <c r="I57" s="1365"/>
      <c r="J57" s="1307"/>
      <c r="L57" s="1307"/>
      <c r="M57" s="1307"/>
      <c r="N57" s="1307"/>
      <c r="O57" s="1307"/>
      <c r="P57" s="1307"/>
      <c r="Q57" s="1307"/>
      <c r="R57" s="1307"/>
      <c r="S57" s="1307"/>
      <c r="T57" s="1307"/>
      <c r="U57" s="1161"/>
    </row>
    <row r="58" spans="1:21 16383:16383" s="1265" customFormat="1" ht="45" customHeight="1" x14ac:dyDescent="0.25">
      <c r="A58" s="1733"/>
      <c r="B58" s="1270" t="s">
        <v>1420</v>
      </c>
      <c r="C58" s="1259" t="s">
        <v>1421</v>
      </c>
      <c r="D58" s="1253"/>
      <c r="E58" s="1307"/>
      <c r="F58" s="1307"/>
      <c r="G58" s="1307"/>
      <c r="H58" s="1307"/>
      <c r="I58" s="1364"/>
      <c r="J58" s="1307"/>
      <c r="L58" s="1307"/>
      <c r="M58" s="1307"/>
      <c r="O58" s="1307"/>
      <c r="P58" s="1307"/>
      <c r="Q58" s="1307"/>
      <c r="R58" s="1307"/>
      <c r="S58" s="1307"/>
      <c r="T58" s="1307"/>
      <c r="U58" s="1161"/>
    </row>
    <row r="59" spans="1:21 16383:16383" s="1265" customFormat="1" ht="15" customHeight="1" x14ac:dyDescent="0.25">
      <c r="A59" s="2198"/>
      <c r="B59" s="1353"/>
      <c r="C59" s="1353"/>
      <c r="D59" s="1353"/>
      <c r="E59" s="1353"/>
      <c r="F59" s="1353"/>
      <c r="G59" s="1353"/>
      <c r="H59" s="1353"/>
      <c r="I59" s="1353"/>
      <c r="J59" s="1353"/>
      <c r="K59" s="1353"/>
      <c r="L59" s="1353"/>
      <c r="M59" s="1353"/>
      <c r="N59" s="1353"/>
      <c r="O59" s="1353"/>
      <c r="P59" s="1353"/>
      <c r="Q59" s="1353"/>
      <c r="R59" s="1353"/>
      <c r="S59" s="1353"/>
      <c r="T59" s="1353"/>
      <c r="U59" s="1503"/>
    </row>
    <row r="60" spans="1:21 16383:16383" s="1265" customFormat="1" ht="45" customHeight="1" x14ac:dyDescent="0.25">
      <c r="A60" s="2204" t="s">
        <v>1422</v>
      </c>
      <c r="B60" s="1307"/>
      <c r="C60" s="1307"/>
      <c r="D60" s="1307"/>
      <c r="E60" s="1307"/>
      <c r="F60" s="1307"/>
      <c r="G60" s="1307"/>
      <c r="H60" s="1307"/>
      <c r="I60" s="1307"/>
      <c r="J60" s="1307"/>
      <c r="K60" s="1307"/>
      <c r="L60" s="1307"/>
      <c r="M60" s="1307"/>
      <c r="N60" s="1307"/>
      <c r="O60" s="1307"/>
      <c r="P60" s="1307"/>
      <c r="Q60" s="1307"/>
      <c r="R60" s="1307"/>
      <c r="S60" s="1307"/>
      <c r="T60" s="1307"/>
      <c r="U60" s="1161"/>
      <c r="XFC60" s="2311"/>
    </row>
    <row r="61" spans="1:21 16383:16383" s="1265" customFormat="1" ht="15" customHeight="1" x14ac:dyDescent="0.25">
      <c r="A61" s="2204"/>
      <c r="B61" s="2523" t="s">
        <v>1377</v>
      </c>
      <c r="C61" s="2525"/>
      <c r="D61" s="2501" t="s">
        <v>283</v>
      </c>
      <c r="E61" s="2502"/>
      <c r="F61" s="2502"/>
      <c r="G61" s="2502"/>
      <c r="H61" s="2502"/>
      <c r="I61" s="2511" t="s">
        <v>65</v>
      </c>
      <c r="J61" s="2502"/>
      <c r="K61" s="2502"/>
      <c r="L61" s="2502"/>
      <c r="M61" s="2502"/>
      <c r="O61" s="2474"/>
      <c r="P61" s="2474"/>
      <c r="Q61" s="2474"/>
      <c r="R61" s="2475"/>
      <c r="S61" s="2461" t="s">
        <v>283</v>
      </c>
      <c r="T61" s="2505" t="s">
        <v>65</v>
      </c>
      <c r="U61" s="1161"/>
    </row>
    <row r="62" spans="1:21 16383:16383" s="1265" customFormat="1" ht="135" customHeight="1" x14ac:dyDescent="0.25">
      <c r="A62" s="1733"/>
      <c r="B62" s="2524"/>
      <c r="C62" s="2526"/>
      <c r="D62" s="1901" t="s">
        <v>225</v>
      </c>
      <c r="E62" s="1901" t="s">
        <v>613</v>
      </c>
      <c r="F62" s="1901" t="s">
        <v>602</v>
      </c>
      <c r="G62" s="1901" t="s">
        <v>617</v>
      </c>
      <c r="H62" s="2300" t="s">
        <v>1423</v>
      </c>
      <c r="I62" s="1271" t="s">
        <v>225</v>
      </c>
      <c r="J62" s="1901" t="s">
        <v>613</v>
      </c>
      <c r="K62" s="1901" t="s">
        <v>602</v>
      </c>
      <c r="L62" s="1901" t="s">
        <v>617</v>
      </c>
      <c r="M62" s="2300" t="s">
        <v>1423</v>
      </c>
      <c r="O62" s="2476"/>
      <c r="P62" s="2476"/>
      <c r="Q62" s="2476"/>
      <c r="R62" s="2477"/>
      <c r="S62" s="2463"/>
      <c r="T62" s="2504"/>
      <c r="U62" s="1161"/>
    </row>
    <row r="63" spans="1:21 16383:16383" s="1265" customFormat="1" ht="30" customHeight="1" x14ac:dyDescent="0.25">
      <c r="A63" s="1733"/>
      <c r="B63" s="2222" t="s">
        <v>1424</v>
      </c>
      <c r="C63" s="2223" t="s">
        <v>1425</v>
      </c>
      <c r="D63" s="2224"/>
      <c r="E63" s="2224"/>
      <c r="F63" s="2224"/>
      <c r="G63" s="2224"/>
      <c r="H63" s="2225"/>
      <c r="I63" s="2226"/>
      <c r="J63" s="2224"/>
      <c r="K63" s="2224"/>
      <c r="L63" s="2224"/>
      <c r="M63" s="2225"/>
      <c r="O63" s="2472" t="s">
        <v>1442</v>
      </c>
      <c r="P63" s="2472"/>
      <c r="Q63" s="2472"/>
      <c r="R63" s="2473"/>
      <c r="S63" s="1379" t="str">
        <f>IF(AND('Leverage Ratio'!D15&gt;=D63,'Leverage Ratio'!E15&gt;=E63,'Leverage Ratio'!F15&gt;=F63,'Leverage Ratio'!G15&gt;=G63),"Yes","No")</f>
        <v>Yes</v>
      </c>
      <c r="T63" s="1379" t="str">
        <f>IF(AND('Leverage Ratio'!J15&gt;=I63,'Leverage Ratio'!K15&gt;=J63,'Leverage Ratio'!L15&gt;=K63,'Leverage Ratio'!M15&gt;=L63),"Yes","No")</f>
        <v>Yes</v>
      </c>
      <c r="U63" s="1161"/>
    </row>
    <row r="64" spans="1:21 16383:16383" s="1265" customFormat="1" ht="30" customHeight="1" x14ac:dyDescent="0.25">
      <c r="A64" s="1733"/>
      <c r="B64" s="1275"/>
      <c r="C64" s="2306" t="s">
        <v>139</v>
      </c>
      <c r="D64" s="1282" t="str">
        <f>IF(D63&lt;=E63,"Yes","No")</f>
        <v>Yes</v>
      </c>
      <c r="E64" s="1281"/>
      <c r="F64" s="2521" t="s">
        <v>1443</v>
      </c>
      <c r="G64" s="2522"/>
      <c r="H64" s="1283" t="str">
        <f>IF(G63&gt;=H63,"Yes","No")</f>
        <v>Yes</v>
      </c>
      <c r="I64" s="1284" t="str">
        <f>IF(I63&lt;=J63,"Yes","No")</f>
        <v>Yes</v>
      </c>
      <c r="J64" s="1281"/>
      <c r="K64" s="2521" t="s">
        <v>1443</v>
      </c>
      <c r="L64" s="2522"/>
      <c r="M64" s="1283" t="str">
        <f>IF(L63&gt;=M63,"Yes","No")</f>
        <v>Yes</v>
      </c>
      <c r="O64" s="2457" t="s">
        <v>1444</v>
      </c>
      <c r="P64" s="2457"/>
      <c r="Q64" s="2457"/>
      <c r="R64" s="2458"/>
      <c r="S64" s="1296" t="str">
        <f>IF(E63&gt;=G63,"Yes","No")</f>
        <v>Yes</v>
      </c>
      <c r="T64" s="1296" t="str">
        <f>IF(J63&gt;=L63,"Yes","No")</f>
        <v>Yes</v>
      </c>
      <c r="U64" s="1161"/>
    </row>
    <row r="65" spans="1:21" s="1265" customFormat="1" ht="15" customHeight="1" x14ac:dyDescent="0.25">
      <c r="A65" s="2198"/>
      <c r="B65" s="1353"/>
      <c r="C65" s="1353"/>
      <c r="D65" s="1353"/>
      <c r="E65" s="1353"/>
      <c r="F65" s="1353"/>
      <c r="G65" s="1353"/>
      <c r="H65" s="1353"/>
      <c r="I65" s="1353"/>
      <c r="J65" s="1353"/>
      <c r="K65" s="1353"/>
      <c r="L65" s="1353"/>
      <c r="M65" s="1353"/>
      <c r="N65" s="1353"/>
      <c r="O65" s="1353"/>
      <c r="P65" s="1353"/>
      <c r="Q65" s="1353"/>
      <c r="R65" s="1353"/>
      <c r="S65" s="1353"/>
      <c r="T65" s="1353"/>
      <c r="U65" s="1503"/>
    </row>
    <row r="66" spans="1:21" s="1178" customFormat="1" ht="45" customHeight="1" x14ac:dyDescent="0.25">
      <c r="A66" s="2227" t="s">
        <v>1426</v>
      </c>
      <c r="B66" s="1210"/>
      <c r="C66" s="1075"/>
      <c r="D66" s="1075"/>
      <c r="E66" s="1075"/>
      <c r="F66" s="1075"/>
      <c r="G66" s="1075"/>
      <c r="H66" s="1075"/>
      <c r="I66" s="1075"/>
      <c r="J66" s="1075"/>
      <c r="K66" s="1075"/>
      <c r="L66" s="1075"/>
      <c r="M66" s="1075"/>
      <c r="N66" s="1075"/>
      <c r="O66" s="1075"/>
      <c r="P66" s="1075"/>
      <c r="Q66" s="1075"/>
      <c r="R66" s="2228"/>
      <c r="U66" s="1190"/>
    </row>
    <row r="67" spans="1:21" s="1178" customFormat="1" ht="45" customHeight="1" x14ac:dyDescent="0.25">
      <c r="A67" s="2227" t="s">
        <v>1495</v>
      </c>
      <c r="B67" s="1210"/>
      <c r="C67" s="1075"/>
      <c r="D67" s="1075"/>
      <c r="E67" s="1075"/>
      <c r="F67" s="1075"/>
      <c r="G67" s="1075"/>
      <c r="H67" s="1075"/>
      <c r="I67" s="1075"/>
      <c r="J67" s="1075"/>
      <c r="K67" s="1075"/>
      <c r="L67" s="1075"/>
      <c r="M67" s="1075"/>
      <c r="N67" s="1075"/>
      <c r="O67" s="1075"/>
      <c r="P67" s="1075"/>
      <c r="Q67" s="1075"/>
      <c r="U67" s="1190"/>
    </row>
    <row r="68" spans="1:21" s="1178" customFormat="1" ht="45" customHeight="1" x14ac:dyDescent="0.25">
      <c r="A68" s="2227"/>
      <c r="B68" s="2514" t="s">
        <v>1959</v>
      </c>
      <c r="C68" s="2515"/>
      <c r="D68" s="2518" t="s">
        <v>1958</v>
      </c>
      <c r="E68" s="2518" t="s">
        <v>1427</v>
      </c>
      <c r="F68" s="2520" t="s">
        <v>1428</v>
      </c>
      <c r="G68" s="2520"/>
      <c r="H68" s="2520"/>
      <c r="I68" s="2520" t="s">
        <v>1960</v>
      </c>
      <c r="J68" s="2520"/>
      <c r="K68" s="2520"/>
      <c r="L68" s="2478" t="s">
        <v>2017</v>
      </c>
      <c r="M68" s="2479"/>
      <c r="N68" s="2480"/>
      <c r="O68" s="2464" t="s">
        <v>1496</v>
      </c>
      <c r="P68" s="2481" t="s">
        <v>2020</v>
      </c>
      <c r="Q68" s="2481" t="s">
        <v>2021</v>
      </c>
      <c r="R68" s="2464" t="s">
        <v>2022</v>
      </c>
      <c r="S68" s="2464" t="s">
        <v>2023</v>
      </c>
      <c r="T68" s="2464" t="s">
        <v>2024</v>
      </c>
      <c r="U68" s="1190"/>
    </row>
    <row r="69" spans="1:21" s="1265" customFormat="1" ht="60" customHeight="1" x14ac:dyDescent="0.25">
      <c r="A69" s="1733"/>
      <c r="B69" s="2516"/>
      <c r="C69" s="2517"/>
      <c r="D69" s="2519"/>
      <c r="E69" s="2519"/>
      <c r="F69" s="2229" t="s">
        <v>1429</v>
      </c>
      <c r="G69" s="2229" t="s">
        <v>1430</v>
      </c>
      <c r="H69" s="2229" t="s">
        <v>1431</v>
      </c>
      <c r="I69" s="2229" t="s">
        <v>1432</v>
      </c>
      <c r="J69" s="2229" t="s">
        <v>1433</v>
      </c>
      <c r="K69" s="2229" t="s">
        <v>1434</v>
      </c>
      <c r="L69" s="2304" t="s">
        <v>2018</v>
      </c>
      <c r="M69" s="2304" t="s">
        <v>2019</v>
      </c>
      <c r="N69" s="2304" t="s">
        <v>1435</v>
      </c>
      <c r="O69" s="2465"/>
      <c r="P69" s="2482"/>
      <c r="Q69" s="2482"/>
      <c r="R69" s="2465"/>
      <c r="S69" s="2465"/>
      <c r="T69" s="2465"/>
      <c r="U69" s="1242"/>
    </row>
    <row r="70" spans="1:21" s="1265" customFormat="1" ht="15" customHeight="1" x14ac:dyDescent="0.25">
      <c r="A70" s="1733"/>
      <c r="B70" s="2493" t="s">
        <v>1961</v>
      </c>
      <c r="C70" s="2494"/>
      <c r="D70" s="2189"/>
      <c r="E70" s="2189"/>
      <c r="F70" s="2189"/>
      <c r="G70" s="2189"/>
      <c r="H70" s="2189"/>
      <c r="I70" s="2189"/>
      <c r="J70" s="2189"/>
      <c r="K70" s="2189"/>
      <c r="L70" s="2189"/>
      <c r="M70" s="2189"/>
      <c r="N70" s="2189"/>
      <c r="O70" s="2190"/>
      <c r="P70" s="2190"/>
      <c r="Q70" s="2190"/>
      <c r="R70" s="2189"/>
      <c r="S70" s="2189"/>
      <c r="T70" s="2191"/>
      <c r="U70" s="1242"/>
    </row>
    <row r="71" spans="1:21" s="1265" customFormat="1" ht="15" customHeight="1" x14ac:dyDescent="0.25">
      <c r="A71" s="1733"/>
      <c r="B71" s="2485" t="s">
        <v>1962</v>
      </c>
      <c r="C71" s="2486"/>
      <c r="D71" s="1250"/>
      <c r="E71" s="1250"/>
      <c r="F71" s="1250"/>
      <c r="G71" s="1250"/>
      <c r="H71" s="1250"/>
      <c r="I71" s="1250"/>
      <c r="J71" s="1250"/>
      <c r="K71" s="1250"/>
      <c r="L71" s="1250"/>
      <c r="M71" s="1250"/>
      <c r="N71" s="1250"/>
      <c r="O71" s="1367"/>
      <c r="P71" s="1367"/>
      <c r="Q71" s="1367"/>
      <c r="R71" s="1250"/>
      <c r="S71" s="1250"/>
      <c r="T71" s="2192"/>
      <c r="U71" s="1242"/>
    </row>
    <row r="72" spans="1:21" s="1265" customFormat="1" ht="15" customHeight="1" x14ac:dyDescent="0.25">
      <c r="A72" s="1733"/>
      <c r="B72" s="2487" t="s">
        <v>1963</v>
      </c>
      <c r="C72" s="2488"/>
      <c r="D72" s="1250"/>
      <c r="E72" s="1250"/>
      <c r="F72" s="1250"/>
      <c r="G72" s="1250"/>
      <c r="H72" s="1250"/>
      <c r="I72" s="1250"/>
      <c r="J72" s="1250"/>
      <c r="K72" s="1250"/>
      <c r="L72" s="1250"/>
      <c r="M72" s="1250"/>
      <c r="N72" s="1250"/>
      <c r="O72" s="1367"/>
      <c r="P72" s="1367"/>
      <c r="Q72" s="1367"/>
      <c r="R72" s="1250"/>
      <c r="S72" s="1250"/>
      <c r="T72" s="2192"/>
      <c r="U72" s="1242"/>
    </row>
    <row r="73" spans="1:21" s="1307" customFormat="1" ht="15" customHeight="1" x14ac:dyDescent="0.25">
      <c r="A73" s="1733"/>
      <c r="B73" s="2487" t="s">
        <v>1964</v>
      </c>
      <c r="C73" s="2488"/>
      <c r="D73" s="1250"/>
      <c r="E73" s="1250"/>
      <c r="F73" s="1250"/>
      <c r="G73" s="1250"/>
      <c r="H73" s="1250"/>
      <c r="I73" s="1250"/>
      <c r="J73" s="1250"/>
      <c r="K73" s="1250"/>
      <c r="L73" s="1250"/>
      <c r="M73" s="1250"/>
      <c r="N73" s="1250"/>
      <c r="O73" s="1367"/>
      <c r="P73" s="1367"/>
      <c r="Q73" s="1367"/>
      <c r="R73" s="1250"/>
      <c r="S73" s="1250"/>
      <c r="T73" s="2192"/>
      <c r="U73" s="1161"/>
    </row>
    <row r="74" spans="1:21" s="1307" customFormat="1" ht="15" customHeight="1" x14ac:dyDescent="0.25">
      <c r="A74" s="1733"/>
      <c r="B74" s="2487" t="s">
        <v>1965</v>
      </c>
      <c r="C74" s="2488"/>
      <c r="D74" s="1250"/>
      <c r="E74" s="1250"/>
      <c r="F74" s="1250"/>
      <c r="G74" s="1250"/>
      <c r="H74" s="1250"/>
      <c r="I74" s="1250"/>
      <c r="J74" s="1250"/>
      <c r="K74" s="1250"/>
      <c r="L74" s="1250"/>
      <c r="M74" s="1250"/>
      <c r="N74" s="1250"/>
      <c r="O74" s="1367"/>
      <c r="P74" s="1367"/>
      <c r="Q74" s="1367"/>
      <c r="R74" s="1250"/>
      <c r="S74" s="1250"/>
      <c r="T74" s="2192"/>
      <c r="U74" s="1161"/>
    </row>
    <row r="75" spans="1:21" s="1307" customFormat="1" ht="15" customHeight="1" x14ac:dyDescent="0.25">
      <c r="A75" s="1733"/>
      <c r="B75" s="2487" t="s">
        <v>1966</v>
      </c>
      <c r="C75" s="2488"/>
      <c r="D75" s="1250"/>
      <c r="E75" s="1250"/>
      <c r="F75" s="1250"/>
      <c r="G75" s="1250"/>
      <c r="H75" s="1250"/>
      <c r="I75" s="1250"/>
      <c r="J75" s="1250"/>
      <c r="K75" s="1250"/>
      <c r="L75" s="1250"/>
      <c r="M75" s="1250"/>
      <c r="N75" s="1250"/>
      <c r="O75" s="1367"/>
      <c r="P75" s="1367"/>
      <c r="Q75" s="1367"/>
      <c r="R75" s="1250"/>
      <c r="S75" s="1250"/>
      <c r="T75" s="2192"/>
      <c r="U75" s="1161"/>
    </row>
    <row r="76" spans="1:21" s="1307" customFormat="1" ht="15" customHeight="1" x14ac:dyDescent="0.25">
      <c r="A76" s="1733"/>
      <c r="B76" s="2483" t="s">
        <v>1967</v>
      </c>
      <c r="C76" s="2484"/>
      <c r="D76" s="2185"/>
      <c r="E76" s="2185"/>
      <c r="F76" s="2185"/>
      <c r="G76" s="2185"/>
      <c r="H76" s="2185"/>
      <c r="I76" s="2185"/>
      <c r="J76" s="2185"/>
      <c r="K76" s="2185"/>
      <c r="L76" s="2185"/>
      <c r="M76" s="2185"/>
      <c r="N76" s="2185"/>
      <c r="O76" s="2186"/>
      <c r="P76" s="2186"/>
      <c r="Q76" s="2188"/>
      <c r="R76" s="2185"/>
      <c r="S76" s="2185"/>
      <c r="T76" s="1102"/>
      <c r="U76" s="1161"/>
    </row>
    <row r="77" spans="1:21" s="1307" customFormat="1" ht="15" customHeight="1" x14ac:dyDescent="0.25">
      <c r="A77" s="1733"/>
      <c r="B77" s="2485" t="s">
        <v>1968</v>
      </c>
      <c r="C77" s="2486"/>
      <c r="D77" s="2189"/>
      <c r="E77" s="2189"/>
      <c r="F77" s="2189"/>
      <c r="G77" s="2189"/>
      <c r="H77" s="2189"/>
      <c r="I77" s="2189"/>
      <c r="J77" s="2189"/>
      <c r="K77" s="2189"/>
      <c r="L77" s="2189"/>
      <c r="M77" s="2189"/>
      <c r="N77" s="2189"/>
      <c r="O77" s="2190"/>
      <c r="P77" s="2190"/>
      <c r="Q77" s="2190"/>
      <c r="R77" s="2189"/>
      <c r="S77" s="2189"/>
      <c r="T77" s="2191"/>
      <c r="U77" s="1161"/>
    </row>
    <row r="78" spans="1:21" s="1307" customFormat="1" ht="15" customHeight="1" x14ac:dyDescent="0.25">
      <c r="A78" s="1733"/>
      <c r="B78" s="2487" t="s">
        <v>1969</v>
      </c>
      <c r="C78" s="2488"/>
      <c r="D78" s="1250"/>
      <c r="E78" s="1250"/>
      <c r="F78" s="1250"/>
      <c r="G78" s="1250"/>
      <c r="H78" s="1250"/>
      <c r="I78" s="1250"/>
      <c r="J78" s="1250"/>
      <c r="K78" s="1250"/>
      <c r="L78" s="1250"/>
      <c r="M78" s="1250"/>
      <c r="N78" s="1250"/>
      <c r="O78" s="1367"/>
      <c r="P78" s="1367"/>
      <c r="Q78" s="1367"/>
      <c r="R78" s="1250"/>
      <c r="S78" s="1250"/>
      <c r="T78" s="2192"/>
      <c r="U78" s="1161"/>
    </row>
    <row r="79" spans="1:21" s="1307" customFormat="1" ht="15" customHeight="1" x14ac:dyDescent="0.25">
      <c r="A79" s="1733"/>
      <c r="B79" s="2487" t="s">
        <v>1970</v>
      </c>
      <c r="C79" s="2488"/>
      <c r="D79" s="1250"/>
      <c r="E79" s="1250"/>
      <c r="F79" s="1250"/>
      <c r="G79" s="1250"/>
      <c r="H79" s="1250"/>
      <c r="I79" s="1250"/>
      <c r="J79" s="1250"/>
      <c r="K79" s="1250"/>
      <c r="L79" s="1250"/>
      <c r="M79" s="1250"/>
      <c r="N79" s="1250"/>
      <c r="O79" s="1367"/>
      <c r="P79" s="1367"/>
      <c r="Q79" s="1367"/>
      <c r="R79" s="1250"/>
      <c r="S79" s="1250"/>
      <c r="T79" s="2192"/>
      <c r="U79" s="1161"/>
    </row>
    <row r="80" spans="1:21" s="1307" customFormat="1" ht="15" customHeight="1" x14ac:dyDescent="0.25">
      <c r="A80" s="1733"/>
      <c r="B80" s="2487" t="s">
        <v>1971</v>
      </c>
      <c r="C80" s="2488"/>
      <c r="D80" s="1250"/>
      <c r="E80" s="1250"/>
      <c r="F80" s="1250"/>
      <c r="G80" s="1250"/>
      <c r="H80" s="1250"/>
      <c r="I80" s="1250"/>
      <c r="J80" s="1250"/>
      <c r="K80" s="1250"/>
      <c r="L80" s="1250"/>
      <c r="M80" s="1250"/>
      <c r="N80" s="1250"/>
      <c r="O80" s="1367"/>
      <c r="P80" s="1367"/>
      <c r="Q80" s="1367"/>
      <c r="R80" s="1250"/>
      <c r="S80" s="1250"/>
      <c r="T80" s="2192"/>
      <c r="U80" s="1161"/>
    </row>
    <row r="81" spans="1:21" s="1307" customFormat="1" ht="15" customHeight="1" x14ac:dyDescent="0.25">
      <c r="A81" s="1733"/>
      <c r="B81" s="2487" t="s">
        <v>1972</v>
      </c>
      <c r="C81" s="2488"/>
      <c r="D81" s="1250"/>
      <c r="E81" s="1250"/>
      <c r="F81" s="1250"/>
      <c r="G81" s="1250"/>
      <c r="H81" s="1250"/>
      <c r="I81" s="1250"/>
      <c r="J81" s="1250"/>
      <c r="K81" s="1250"/>
      <c r="L81" s="1250"/>
      <c r="M81" s="1250"/>
      <c r="N81" s="1250"/>
      <c r="O81" s="1367"/>
      <c r="P81" s="1367"/>
      <c r="Q81" s="1367"/>
      <c r="R81" s="1250"/>
      <c r="S81" s="1250"/>
      <c r="T81" s="2192"/>
      <c r="U81" s="1161"/>
    </row>
    <row r="82" spans="1:21" s="1307" customFormat="1" ht="15" customHeight="1" x14ac:dyDescent="0.25">
      <c r="A82" s="1733"/>
      <c r="B82" s="2487" t="s">
        <v>1973</v>
      </c>
      <c r="C82" s="2488"/>
      <c r="D82" s="1250"/>
      <c r="E82" s="1250"/>
      <c r="F82" s="1250"/>
      <c r="G82" s="1250"/>
      <c r="H82" s="1250"/>
      <c r="I82" s="1250"/>
      <c r="J82" s="1250"/>
      <c r="K82" s="1250"/>
      <c r="L82" s="1250"/>
      <c r="M82" s="1250"/>
      <c r="N82" s="1250"/>
      <c r="O82" s="1367"/>
      <c r="P82" s="1367"/>
      <c r="Q82" s="1367"/>
      <c r="R82" s="1250"/>
      <c r="S82" s="1250"/>
      <c r="T82" s="2192"/>
      <c r="U82" s="1161"/>
    </row>
    <row r="83" spans="1:21" s="1307" customFormat="1" ht="15" customHeight="1" x14ac:dyDescent="0.25">
      <c r="A83" s="1733"/>
      <c r="B83" s="2495" t="s">
        <v>1974</v>
      </c>
      <c r="C83" s="2496"/>
      <c r="D83" s="2185"/>
      <c r="E83" s="2185"/>
      <c r="F83" s="2185"/>
      <c r="G83" s="2185"/>
      <c r="H83" s="2185"/>
      <c r="I83" s="2185"/>
      <c r="J83" s="2185"/>
      <c r="K83" s="2185"/>
      <c r="L83" s="2185"/>
      <c r="M83" s="2185"/>
      <c r="N83" s="2185"/>
      <c r="O83" s="2186"/>
      <c r="P83" s="2186"/>
      <c r="Q83" s="2188"/>
      <c r="R83" s="2185"/>
      <c r="S83" s="2185"/>
      <c r="T83" s="1102"/>
      <c r="U83" s="1161"/>
    </row>
    <row r="84" spans="1:21" s="1307" customFormat="1" ht="15" customHeight="1" x14ac:dyDescent="0.25">
      <c r="A84" s="1733"/>
      <c r="B84" s="2493" t="s">
        <v>1975</v>
      </c>
      <c r="C84" s="2494"/>
      <c r="D84" s="2189"/>
      <c r="E84" s="2189"/>
      <c r="F84" s="2189"/>
      <c r="G84" s="2189"/>
      <c r="H84" s="2189"/>
      <c r="I84" s="2189"/>
      <c r="J84" s="2189"/>
      <c r="K84" s="2189"/>
      <c r="L84" s="2189"/>
      <c r="M84" s="2189"/>
      <c r="N84" s="2189"/>
      <c r="O84" s="2190"/>
      <c r="P84" s="2190"/>
      <c r="Q84" s="2190"/>
      <c r="R84" s="2189"/>
      <c r="S84" s="2189"/>
      <c r="T84" s="2191"/>
      <c r="U84" s="1161"/>
    </row>
    <row r="85" spans="1:21" s="1307" customFormat="1" ht="15" customHeight="1" x14ac:dyDescent="0.25">
      <c r="A85" s="1733"/>
      <c r="B85" s="2487" t="s">
        <v>1976</v>
      </c>
      <c r="C85" s="2488"/>
      <c r="D85" s="1250"/>
      <c r="E85" s="1250"/>
      <c r="F85" s="1250"/>
      <c r="G85" s="1250"/>
      <c r="H85" s="1250"/>
      <c r="I85" s="1250"/>
      <c r="J85" s="1250"/>
      <c r="K85" s="1250"/>
      <c r="L85" s="1250"/>
      <c r="M85" s="1250"/>
      <c r="N85" s="1250"/>
      <c r="O85" s="1367"/>
      <c r="P85" s="1367"/>
      <c r="Q85" s="1367"/>
      <c r="R85" s="1250"/>
      <c r="S85" s="1250"/>
      <c r="T85" s="2192"/>
      <c r="U85" s="1161"/>
    </row>
    <row r="86" spans="1:21" s="1307" customFormat="1" ht="15" customHeight="1" x14ac:dyDescent="0.25">
      <c r="A86" s="1733"/>
      <c r="B86" s="2487" t="s">
        <v>1977</v>
      </c>
      <c r="C86" s="2488"/>
      <c r="D86" s="1250"/>
      <c r="E86" s="1250"/>
      <c r="F86" s="1250"/>
      <c r="G86" s="1250"/>
      <c r="H86" s="1250"/>
      <c r="I86" s="1250"/>
      <c r="J86" s="1250"/>
      <c r="K86" s="1250"/>
      <c r="L86" s="1250"/>
      <c r="M86" s="1250"/>
      <c r="N86" s="1250"/>
      <c r="O86" s="1367"/>
      <c r="P86" s="1367"/>
      <c r="Q86" s="1367"/>
      <c r="R86" s="1250"/>
      <c r="S86" s="1250"/>
      <c r="T86" s="2192"/>
      <c r="U86" s="1161"/>
    </row>
    <row r="87" spans="1:21" s="1307" customFormat="1" ht="15" customHeight="1" x14ac:dyDescent="0.25">
      <c r="A87" s="1733"/>
      <c r="B87" s="2487" t="s">
        <v>1978</v>
      </c>
      <c r="C87" s="2488"/>
      <c r="D87" s="1250"/>
      <c r="E87" s="1250"/>
      <c r="F87" s="1250"/>
      <c r="G87" s="1250"/>
      <c r="H87" s="1250"/>
      <c r="I87" s="1250"/>
      <c r="J87" s="1250"/>
      <c r="K87" s="1250"/>
      <c r="L87" s="1250"/>
      <c r="M87" s="1250"/>
      <c r="N87" s="1250"/>
      <c r="O87" s="1367"/>
      <c r="P87" s="1367"/>
      <c r="Q87" s="1367"/>
      <c r="R87" s="1250"/>
      <c r="S87" s="1250"/>
      <c r="T87" s="2192"/>
      <c r="U87" s="1161"/>
    </row>
    <row r="88" spans="1:21" s="1307" customFormat="1" ht="15" customHeight="1" x14ac:dyDescent="0.25">
      <c r="A88" s="1733"/>
      <c r="B88" s="2487" t="s">
        <v>1979</v>
      </c>
      <c r="C88" s="2488"/>
      <c r="D88" s="1250"/>
      <c r="E88" s="1250"/>
      <c r="F88" s="1250"/>
      <c r="G88" s="1250"/>
      <c r="H88" s="1250"/>
      <c r="I88" s="1250"/>
      <c r="J88" s="1250"/>
      <c r="K88" s="1250"/>
      <c r="L88" s="1250"/>
      <c r="M88" s="1250"/>
      <c r="N88" s="1250"/>
      <c r="O88" s="1367"/>
      <c r="P88" s="1367"/>
      <c r="Q88" s="1367"/>
      <c r="R88" s="1250"/>
      <c r="S88" s="1250"/>
      <c r="T88" s="2192"/>
      <c r="U88" s="1161"/>
    </row>
    <row r="89" spans="1:21" s="1307" customFormat="1" ht="15" customHeight="1" x14ac:dyDescent="0.25">
      <c r="A89" s="1733"/>
      <c r="B89" s="2487" t="s">
        <v>1980</v>
      </c>
      <c r="C89" s="2488"/>
      <c r="D89" s="1250"/>
      <c r="E89" s="1250"/>
      <c r="F89" s="1250"/>
      <c r="G89" s="1250"/>
      <c r="H89" s="1250"/>
      <c r="I89" s="1250"/>
      <c r="J89" s="1250"/>
      <c r="K89" s="1250"/>
      <c r="L89" s="1250"/>
      <c r="M89" s="1250"/>
      <c r="N89" s="1250"/>
      <c r="O89" s="1367"/>
      <c r="P89" s="1367"/>
      <c r="Q89" s="1367"/>
      <c r="R89" s="1250"/>
      <c r="S89" s="1250"/>
      <c r="T89" s="2192"/>
      <c r="U89" s="1161"/>
    </row>
    <row r="90" spans="1:21" s="1307" customFormat="1" ht="15" customHeight="1" x14ac:dyDescent="0.25">
      <c r="A90" s="1733"/>
      <c r="B90" s="2483" t="s">
        <v>1981</v>
      </c>
      <c r="C90" s="2484"/>
      <c r="D90" s="2185"/>
      <c r="E90" s="2185"/>
      <c r="F90" s="2185"/>
      <c r="G90" s="2185"/>
      <c r="H90" s="2185"/>
      <c r="I90" s="2185"/>
      <c r="J90" s="2185"/>
      <c r="K90" s="2185"/>
      <c r="L90" s="2185"/>
      <c r="M90" s="2185"/>
      <c r="N90" s="2185"/>
      <c r="O90" s="2186"/>
      <c r="P90" s="2186"/>
      <c r="Q90" s="2188"/>
      <c r="R90" s="2185"/>
      <c r="S90" s="2185"/>
      <c r="T90" s="1102"/>
      <c r="U90" s="1161"/>
    </row>
    <row r="91" spans="1:21" s="1307" customFormat="1" ht="15" customHeight="1" x14ac:dyDescent="0.25">
      <c r="A91" s="1733"/>
      <c r="B91" s="2485" t="s">
        <v>1982</v>
      </c>
      <c r="C91" s="2486"/>
      <c r="D91" s="2189"/>
      <c r="E91" s="2189"/>
      <c r="F91" s="2189"/>
      <c r="G91" s="2189"/>
      <c r="H91" s="2189"/>
      <c r="I91" s="2189"/>
      <c r="J91" s="2189"/>
      <c r="K91" s="2189"/>
      <c r="L91" s="2189"/>
      <c r="M91" s="2189"/>
      <c r="N91" s="2189"/>
      <c r="O91" s="2190"/>
      <c r="P91" s="2190"/>
      <c r="Q91" s="2190"/>
      <c r="R91" s="2189"/>
      <c r="S91" s="2189"/>
      <c r="T91" s="2191"/>
      <c r="U91" s="1161"/>
    </row>
    <row r="92" spans="1:21" s="1307" customFormat="1" ht="15" customHeight="1" x14ac:dyDescent="0.25">
      <c r="A92" s="1733"/>
      <c r="B92" s="2487" t="s">
        <v>1983</v>
      </c>
      <c r="C92" s="2488"/>
      <c r="D92" s="1250"/>
      <c r="E92" s="1250"/>
      <c r="F92" s="1250"/>
      <c r="G92" s="1250"/>
      <c r="H92" s="1250"/>
      <c r="I92" s="1250"/>
      <c r="J92" s="1250"/>
      <c r="K92" s="1250"/>
      <c r="L92" s="1250"/>
      <c r="M92" s="1250"/>
      <c r="N92" s="1250"/>
      <c r="O92" s="1367"/>
      <c r="P92" s="1367"/>
      <c r="Q92" s="1367"/>
      <c r="R92" s="1250"/>
      <c r="S92" s="1250"/>
      <c r="T92" s="2192"/>
      <c r="U92" s="1161"/>
    </row>
    <row r="93" spans="1:21" s="1307" customFormat="1" ht="15" customHeight="1" x14ac:dyDescent="0.25">
      <c r="A93" s="1733"/>
      <c r="B93" s="2487" t="s">
        <v>1984</v>
      </c>
      <c r="C93" s="2488"/>
      <c r="D93" s="1250"/>
      <c r="E93" s="1250"/>
      <c r="F93" s="1250"/>
      <c r="G93" s="1250"/>
      <c r="H93" s="1250"/>
      <c r="I93" s="1250"/>
      <c r="J93" s="1250"/>
      <c r="K93" s="1250"/>
      <c r="L93" s="1250"/>
      <c r="M93" s="1250"/>
      <c r="N93" s="1250"/>
      <c r="O93" s="1367"/>
      <c r="P93" s="1367"/>
      <c r="Q93" s="1367"/>
      <c r="R93" s="1250"/>
      <c r="S93" s="1250"/>
      <c r="T93" s="2192"/>
      <c r="U93" s="1161"/>
    </row>
    <row r="94" spans="1:21" s="1307" customFormat="1" ht="15" customHeight="1" x14ac:dyDescent="0.25">
      <c r="A94" s="1733"/>
      <c r="B94" s="2487" t="s">
        <v>1985</v>
      </c>
      <c r="C94" s="2488"/>
      <c r="D94" s="1250"/>
      <c r="E94" s="1250"/>
      <c r="F94" s="1250"/>
      <c r="G94" s="1250"/>
      <c r="H94" s="1250"/>
      <c r="I94" s="1250"/>
      <c r="J94" s="1250"/>
      <c r="K94" s="1250"/>
      <c r="L94" s="1250"/>
      <c r="M94" s="1250"/>
      <c r="N94" s="1250"/>
      <c r="O94" s="1367"/>
      <c r="P94" s="1367"/>
      <c r="Q94" s="1367"/>
      <c r="R94" s="1250"/>
      <c r="S94" s="1250"/>
      <c r="T94" s="2192"/>
      <c r="U94" s="1161"/>
    </row>
    <row r="95" spans="1:21" s="1307" customFormat="1" ht="15" customHeight="1" x14ac:dyDescent="0.25">
      <c r="A95" s="1733"/>
      <c r="B95" s="2487" t="s">
        <v>1986</v>
      </c>
      <c r="C95" s="2488"/>
      <c r="D95" s="1250"/>
      <c r="E95" s="1250"/>
      <c r="F95" s="1250"/>
      <c r="G95" s="1250"/>
      <c r="H95" s="1250"/>
      <c r="I95" s="1250"/>
      <c r="J95" s="1250"/>
      <c r="K95" s="1250"/>
      <c r="L95" s="1250"/>
      <c r="M95" s="1250"/>
      <c r="N95" s="1250"/>
      <c r="O95" s="1367"/>
      <c r="P95" s="1367"/>
      <c r="Q95" s="1367"/>
      <c r="R95" s="1250"/>
      <c r="S95" s="1250"/>
      <c r="T95" s="2192"/>
      <c r="U95" s="1161"/>
    </row>
    <row r="96" spans="1:21" s="1307" customFormat="1" ht="15" customHeight="1" x14ac:dyDescent="0.25">
      <c r="A96" s="1733"/>
      <c r="B96" s="2487" t="s">
        <v>1987</v>
      </c>
      <c r="C96" s="2488"/>
      <c r="D96" s="1250"/>
      <c r="E96" s="1250"/>
      <c r="F96" s="1250"/>
      <c r="G96" s="1250"/>
      <c r="H96" s="1250"/>
      <c r="I96" s="1250"/>
      <c r="J96" s="1250"/>
      <c r="K96" s="1250"/>
      <c r="L96" s="1250"/>
      <c r="M96" s="1250"/>
      <c r="N96" s="1250"/>
      <c r="O96" s="1367"/>
      <c r="P96" s="1367"/>
      <c r="Q96" s="1367"/>
      <c r="R96" s="1250"/>
      <c r="S96" s="1250"/>
      <c r="T96" s="2192"/>
      <c r="U96" s="1161"/>
    </row>
    <row r="97" spans="1:21" s="1307" customFormat="1" ht="15" customHeight="1" x14ac:dyDescent="0.25">
      <c r="A97" s="1733"/>
      <c r="B97" s="2495" t="s">
        <v>1988</v>
      </c>
      <c r="C97" s="2496"/>
      <c r="D97" s="2185"/>
      <c r="E97" s="2185"/>
      <c r="F97" s="2185"/>
      <c r="G97" s="2185"/>
      <c r="H97" s="2185"/>
      <c r="I97" s="2185"/>
      <c r="J97" s="2185"/>
      <c r="K97" s="2185"/>
      <c r="L97" s="2185"/>
      <c r="M97" s="2185"/>
      <c r="N97" s="2185"/>
      <c r="O97" s="2186"/>
      <c r="P97" s="2186"/>
      <c r="Q97" s="2188"/>
      <c r="R97" s="2185"/>
      <c r="S97" s="2185"/>
      <c r="T97" s="1102"/>
      <c r="U97" s="1161"/>
    </row>
    <row r="98" spans="1:21" s="1307" customFormat="1" ht="15" customHeight="1" x14ac:dyDescent="0.25">
      <c r="A98" s="1733"/>
      <c r="B98" s="2493" t="s">
        <v>1989</v>
      </c>
      <c r="C98" s="2494"/>
      <c r="D98" s="2189"/>
      <c r="E98" s="2189"/>
      <c r="F98" s="2189"/>
      <c r="G98" s="2189"/>
      <c r="H98" s="2189"/>
      <c r="I98" s="2189"/>
      <c r="J98" s="2189"/>
      <c r="K98" s="2189"/>
      <c r="L98" s="2189"/>
      <c r="M98" s="2189"/>
      <c r="N98" s="2189"/>
      <c r="O98" s="2190"/>
      <c r="P98" s="2190"/>
      <c r="Q98" s="2190"/>
      <c r="R98" s="2189"/>
      <c r="S98" s="2189"/>
      <c r="T98" s="2191"/>
      <c r="U98" s="1161"/>
    </row>
    <row r="99" spans="1:21" s="1307" customFormat="1" ht="15" customHeight="1" x14ac:dyDescent="0.25">
      <c r="A99" s="1733"/>
      <c r="B99" s="2487" t="s">
        <v>1990</v>
      </c>
      <c r="C99" s="2488"/>
      <c r="D99" s="1250"/>
      <c r="E99" s="1250"/>
      <c r="F99" s="1250"/>
      <c r="G99" s="1250"/>
      <c r="H99" s="1250"/>
      <c r="I99" s="1250"/>
      <c r="J99" s="1250"/>
      <c r="K99" s="1250"/>
      <c r="L99" s="1250"/>
      <c r="M99" s="1250"/>
      <c r="N99" s="1250"/>
      <c r="O99" s="1367"/>
      <c r="P99" s="1367"/>
      <c r="Q99" s="1367"/>
      <c r="R99" s="1250"/>
      <c r="S99" s="1250"/>
      <c r="T99" s="2192"/>
      <c r="U99" s="1161"/>
    </row>
    <row r="100" spans="1:21" s="1307" customFormat="1" ht="15" customHeight="1" x14ac:dyDescent="0.25">
      <c r="A100" s="1733"/>
      <c r="B100" s="2487" t="s">
        <v>1991</v>
      </c>
      <c r="C100" s="2488"/>
      <c r="D100" s="1250"/>
      <c r="E100" s="1250"/>
      <c r="F100" s="1250"/>
      <c r="G100" s="1250"/>
      <c r="H100" s="1250"/>
      <c r="I100" s="1250"/>
      <c r="J100" s="1250"/>
      <c r="K100" s="1250"/>
      <c r="L100" s="1250"/>
      <c r="M100" s="1250"/>
      <c r="N100" s="1250"/>
      <c r="O100" s="1367"/>
      <c r="P100" s="1367"/>
      <c r="Q100" s="1367"/>
      <c r="R100" s="1250"/>
      <c r="S100" s="1250"/>
      <c r="T100" s="2192"/>
      <c r="U100" s="1161"/>
    </row>
    <row r="101" spans="1:21" s="1307" customFormat="1" ht="15" customHeight="1" x14ac:dyDescent="0.25">
      <c r="A101" s="1733"/>
      <c r="B101" s="2487" t="s">
        <v>1992</v>
      </c>
      <c r="C101" s="2488"/>
      <c r="D101" s="1250"/>
      <c r="E101" s="1250"/>
      <c r="F101" s="1250"/>
      <c r="G101" s="1250"/>
      <c r="H101" s="1250"/>
      <c r="I101" s="1250"/>
      <c r="J101" s="1250"/>
      <c r="K101" s="1250"/>
      <c r="L101" s="1250"/>
      <c r="M101" s="1250"/>
      <c r="N101" s="1250"/>
      <c r="O101" s="1367"/>
      <c r="P101" s="1367"/>
      <c r="Q101" s="1367"/>
      <c r="R101" s="1250"/>
      <c r="S101" s="1250"/>
      <c r="T101" s="2192"/>
      <c r="U101" s="1161"/>
    </row>
    <row r="102" spans="1:21" s="1307" customFormat="1" ht="15" customHeight="1" x14ac:dyDescent="0.25">
      <c r="A102" s="1733"/>
      <c r="B102" s="2487" t="s">
        <v>1993</v>
      </c>
      <c r="C102" s="2488"/>
      <c r="D102" s="1250"/>
      <c r="E102" s="1250"/>
      <c r="F102" s="1250"/>
      <c r="G102" s="1250"/>
      <c r="H102" s="1250"/>
      <c r="I102" s="1250"/>
      <c r="J102" s="1250"/>
      <c r="K102" s="1250"/>
      <c r="L102" s="1250"/>
      <c r="M102" s="1250"/>
      <c r="N102" s="1250"/>
      <c r="O102" s="1367"/>
      <c r="P102" s="1367"/>
      <c r="Q102" s="1367"/>
      <c r="R102" s="1250"/>
      <c r="S102" s="1250"/>
      <c r="T102" s="2192"/>
      <c r="U102" s="1161"/>
    </row>
    <row r="103" spans="1:21" s="1307" customFormat="1" ht="15" customHeight="1" x14ac:dyDescent="0.25">
      <c r="A103" s="1733"/>
      <c r="B103" s="2487" t="s">
        <v>1994</v>
      </c>
      <c r="C103" s="2488"/>
      <c r="D103" s="1250"/>
      <c r="E103" s="1250"/>
      <c r="F103" s="1250"/>
      <c r="G103" s="1250"/>
      <c r="H103" s="1250"/>
      <c r="I103" s="1250"/>
      <c r="J103" s="1250"/>
      <c r="K103" s="1250"/>
      <c r="L103" s="1250"/>
      <c r="M103" s="1250"/>
      <c r="N103" s="1250"/>
      <c r="O103" s="1367"/>
      <c r="P103" s="1367"/>
      <c r="Q103" s="1367"/>
      <c r="R103" s="1250"/>
      <c r="S103" s="1250"/>
      <c r="T103" s="2192"/>
      <c r="U103" s="1161"/>
    </row>
    <row r="104" spans="1:21" s="1307" customFormat="1" ht="15" customHeight="1" x14ac:dyDescent="0.25">
      <c r="A104" s="1733"/>
      <c r="B104" s="2483" t="s">
        <v>1995</v>
      </c>
      <c r="C104" s="2484"/>
      <c r="D104" s="2185"/>
      <c r="E104" s="2185"/>
      <c r="F104" s="2185"/>
      <c r="G104" s="2185"/>
      <c r="H104" s="2185"/>
      <c r="I104" s="2185"/>
      <c r="J104" s="2185"/>
      <c r="K104" s="2185"/>
      <c r="L104" s="2185"/>
      <c r="M104" s="2185"/>
      <c r="N104" s="2185"/>
      <c r="O104" s="2186"/>
      <c r="P104" s="2186"/>
      <c r="Q104" s="2188"/>
      <c r="R104" s="2185"/>
      <c r="S104" s="2185"/>
      <c r="T104" s="1102"/>
      <c r="U104" s="1161"/>
    </row>
    <row r="105" spans="1:21" s="1307" customFormat="1" ht="15" customHeight="1" x14ac:dyDescent="0.25">
      <c r="A105" s="1733"/>
      <c r="B105" s="2493" t="s">
        <v>1996</v>
      </c>
      <c r="C105" s="2494"/>
      <c r="D105" s="2189"/>
      <c r="E105" s="2189"/>
      <c r="F105" s="2189"/>
      <c r="G105" s="2189"/>
      <c r="H105" s="2189"/>
      <c r="I105" s="2189"/>
      <c r="J105" s="2189"/>
      <c r="K105" s="2189"/>
      <c r="L105" s="2189"/>
      <c r="M105" s="2189"/>
      <c r="N105" s="2189"/>
      <c r="O105" s="2190"/>
      <c r="P105" s="2190"/>
      <c r="Q105" s="2190"/>
      <c r="R105" s="2189"/>
      <c r="S105" s="2189"/>
      <c r="T105" s="2191"/>
      <c r="U105" s="1161"/>
    </row>
    <row r="106" spans="1:21" s="1307" customFormat="1" ht="15" customHeight="1" x14ac:dyDescent="0.25">
      <c r="A106" s="1733"/>
      <c r="B106" s="2487" t="s">
        <v>1997</v>
      </c>
      <c r="C106" s="2488"/>
      <c r="D106" s="1250"/>
      <c r="E106" s="1250"/>
      <c r="F106" s="1250"/>
      <c r="G106" s="1250"/>
      <c r="H106" s="1250"/>
      <c r="I106" s="1250"/>
      <c r="J106" s="1250"/>
      <c r="K106" s="1250"/>
      <c r="L106" s="1250"/>
      <c r="M106" s="1250"/>
      <c r="N106" s="1250"/>
      <c r="O106" s="1367"/>
      <c r="P106" s="1367"/>
      <c r="Q106" s="1367"/>
      <c r="R106" s="1250"/>
      <c r="S106" s="1250"/>
      <c r="T106" s="2192"/>
      <c r="U106" s="1161"/>
    </row>
    <row r="107" spans="1:21" s="1307" customFormat="1" ht="15" customHeight="1" x14ac:dyDescent="0.25">
      <c r="A107" s="1733"/>
      <c r="B107" s="2487" t="s">
        <v>1998</v>
      </c>
      <c r="C107" s="2488"/>
      <c r="D107" s="1250"/>
      <c r="E107" s="1250"/>
      <c r="F107" s="1250"/>
      <c r="G107" s="1250"/>
      <c r="H107" s="1250"/>
      <c r="I107" s="1250"/>
      <c r="J107" s="1250"/>
      <c r="K107" s="1250"/>
      <c r="L107" s="1250"/>
      <c r="M107" s="1250"/>
      <c r="N107" s="1250"/>
      <c r="O107" s="1367"/>
      <c r="P107" s="1367"/>
      <c r="Q107" s="1367"/>
      <c r="R107" s="1250"/>
      <c r="S107" s="1250"/>
      <c r="T107" s="2192"/>
      <c r="U107" s="1161"/>
    </row>
    <row r="108" spans="1:21" s="1307" customFormat="1" ht="15" customHeight="1" x14ac:dyDescent="0.25">
      <c r="A108" s="1733"/>
      <c r="B108" s="2487" t="s">
        <v>1999</v>
      </c>
      <c r="C108" s="2488"/>
      <c r="D108" s="1250"/>
      <c r="E108" s="1250"/>
      <c r="F108" s="1250"/>
      <c r="G108" s="1250"/>
      <c r="H108" s="1250"/>
      <c r="I108" s="1250"/>
      <c r="J108" s="1250"/>
      <c r="K108" s="1250"/>
      <c r="L108" s="1250"/>
      <c r="M108" s="1250"/>
      <c r="N108" s="1250"/>
      <c r="O108" s="1367"/>
      <c r="P108" s="1367"/>
      <c r="Q108" s="1367"/>
      <c r="R108" s="1250"/>
      <c r="S108" s="1250"/>
      <c r="T108" s="2192"/>
      <c r="U108" s="1161"/>
    </row>
    <row r="109" spans="1:21" s="1307" customFormat="1" ht="15" customHeight="1" x14ac:dyDescent="0.25">
      <c r="A109" s="1733"/>
      <c r="B109" s="2487" t="s">
        <v>2000</v>
      </c>
      <c r="C109" s="2488"/>
      <c r="D109" s="1250"/>
      <c r="E109" s="1250"/>
      <c r="F109" s="1250"/>
      <c r="G109" s="1250"/>
      <c r="H109" s="1250"/>
      <c r="I109" s="1250"/>
      <c r="J109" s="1250"/>
      <c r="K109" s="1250"/>
      <c r="L109" s="1250"/>
      <c r="M109" s="1250"/>
      <c r="N109" s="1250"/>
      <c r="O109" s="1367"/>
      <c r="P109" s="1367"/>
      <c r="Q109" s="1367"/>
      <c r="R109" s="1250"/>
      <c r="S109" s="1250"/>
      <c r="T109" s="2192"/>
      <c r="U109" s="1161"/>
    </row>
    <row r="110" spans="1:21" s="1307" customFormat="1" ht="15" customHeight="1" x14ac:dyDescent="0.25">
      <c r="A110" s="1733"/>
      <c r="B110" s="2487" t="s">
        <v>2001</v>
      </c>
      <c r="C110" s="2488"/>
      <c r="D110" s="1250"/>
      <c r="E110" s="1250"/>
      <c r="F110" s="1250"/>
      <c r="G110" s="1250"/>
      <c r="H110" s="1250"/>
      <c r="I110" s="1250"/>
      <c r="J110" s="1250"/>
      <c r="K110" s="1250"/>
      <c r="L110" s="1250"/>
      <c r="M110" s="1250"/>
      <c r="N110" s="1250"/>
      <c r="O110" s="1367"/>
      <c r="P110" s="1367"/>
      <c r="Q110" s="1367"/>
      <c r="R110" s="1250"/>
      <c r="S110" s="1250"/>
      <c r="T110" s="2192"/>
      <c r="U110" s="1161"/>
    </row>
    <row r="111" spans="1:21" s="1307" customFormat="1" ht="15" customHeight="1" x14ac:dyDescent="0.25">
      <c r="A111" s="1733"/>
      <c r="B111" s="2483" t="s">
        <v>2002</v>
      </c>
      <c r="C111" s="2484"/>
      <c r="D111" s="2185"/>
      <c r="E111" s="2185"/>
      <c r="F111" s="2185"/>
      <c r="G111" s="2185"/>
      <c r="H111" s="2185"/>
      <c r="I111" s="2185"/>
      <c r="J111" s="2185"/>
      <c r="K111" s="2185"/>
      <c r="L111" s="2185"/>
      <c r="M111" s="2185"/>
      <c r="N111" s="2185"/>
      <c r="O111" s="2186"/>
      <c r="P111" s="2186"/>
      <c r="Q111" s="2188"/>
      <c r="R111" s="2185"/>
      <c r="S111" s="2185"/>
      <c r="T111" s="1102"/>
      <c r="U111" s="1161"/>
    </row>
    <row r="112" spans="1:21" s="1307" customFormat="1" ht="15" customHeight="1" x14ac:dyDescent="0.25">
      <c r="A112" s="1733"/>
      <c r="B112" s="2485" t="s">
        <v>2003</v>
      </c>
      <c r="C112" s="2486"/>
      <c r="D112" s="2189"/>
      <c r="E112" s="2189"/>
      <c r="F112" s="2189"/>
      <c r="G112" s="2189"/>
      <c r="H112" s="2189"/>
      <c r="I112" s="2189"/>
      <c r="J112" s="2189"/>
      <c r="K112" s="2189"/>
      <c r="L112" s="2189"/>
      <c r="M112" s="2189"/>
      <c r="N112" s="2189"/>
      <c r="O112" s="2190"/>
      <c r="P112" s="2190"/>
      <c r="Q112" s="2190"/>
      <c r="R112" s="2189"/>
      <c r="S112" s="2189"/>
      <c r="T112" s="2191"/>
      <c r="U112" s="1161"/>
    </row>
    <row r="113" spans="1:21" s="1307" customFormat="1" ht="15" customHeight="1" x14ac:dyDescent="0.25">
      <c r="A113" s="1733"/>
      <c r="B113" s="2487" t="s">
        <v>2004</v>
      </c>
      <c r="C113" s="2488"/>
      <c r="D113" s="1250"/>
      <c r="E113" s="1250"/>
      <c r="F113" s="1250"/>
      <c r="G113" s="1250"/>
      <c r="H113" s="1250"/>
      <c r="I113" s="1250"/>
      <c r="J113" s="1250"/>
      <c r="K113" s="1250"/>
      <c r="L113" s="1250"/>
      <c r="M113" s="1250"/>
      <c r="N113" s="1250"/>
      <c r="O113" s="1367"/>
      <c r="P113" s="1367"/>
      <c r="Q113" s="1367"/>
      <c r="R113" s="1250"/>
      <c r="S113" s="1250"/>
      <c r="T113" s="2192"/>
      <c r="U113" s="1161"/>
    </row>
    <row r="114" spans="1:21" s="1307" customFormat="1" ht="15" customHeight="1" x14ac:dyDescent="0.25">
      <c r="A114" s="1733"/>
      <c r="B114" s="2487" t="s">
        <v>2005</v>
      </c>
      <c r="C114" s="2488"/>
      <c r="D114" s="1250"/>
      <c r="E114" s="1250"/>
      <c r="F114" s="1250"/>
      <c r="G114" s="1250"/>
      <c r="H114" s="1250"/>
      <c r="I114" s="1250"/>
      <c r="J114" s="1250"/>
      <c r="K114" s="1250"/>
      <c r="L114" s="1250"/>
      <c r="M114" s="1250"/>
      <c r="N114" s="1250"/>
      <c r="O114" s="1367"/>
      <c r="P114" s="1367"/>
      <c r="Q114" s="1367"/>
      <c r="R114" s="1250"/>
      <c r="S114" s="1250"/>
      <c r="T114" s="2192"/>
      <c r="U114" s="1161"/>
    </row>
    <row r="115" spans="1:21" s="1307" customFormat="1" ht="15" customHeight="1" x14ac:dyDescent="0.25">
      <c r="A115" s="1733"/>
      <c r="B115" s="2487" t="s">
        <v>2006</v>
      </c>
      <c r="C115" s="2488"/>
      <c r="D115" s="1250"/>
      <c r="E115" s="1250"/>
      <c r="F115" s="1250"/>
      <c r="G115" s="1250"/>
      <c r="H115" s="1250"/>
      <c r="I115" s="1250"/>
      <c r="J115" s="1250"/>
      <c r="K115" s="1250"/>
      <c r="L115" s="1250"/>
      <c r="M115" s="1250"/>
      <c r="N115" s="1250"/>
      <c r="O115" s="1367"/>
      <c r="P115" s="1367"/>
      <c r="Q115" s="1367"/>
      <c r="R115" s="1250"/>
      <c r="S115" s="1250"/>
      <c r="T115" s="2192"/>
      <c r="U115" s="1161"/>
    </row>
    <row r="116" spans="1:21" s="1307" customFormat="1" ht="15" customHeight="1" x14ac:dyDescent="0.25">
      <c r="A116" s="1733"/>
      <c r="B116" s="2487" t="s">
        <v>2007</v>
      </c>
      <c r="C116" s="2488"/>
      <c r="D116" s="1250"/>
      <c r="E116" s="1250"/>
      <c r="F116" s="1250"/>
      <c r="G116" s="1250"/>
      <c r="H116" s="1250"/>
      <c r="I116" s="1250"/>
      <c r="J116" s="1250"/>
      <c r="K116" s="1250"/>
      <c r="L116" s="1250"/>
      <c r="M116" s="1250"/>
      <c r="N116" s="1250"/>
      <c r="O116" s="1367"/>
      <c r="P116" s="1367"/>
      <c r="Q116" s="1367"/>
      <c r="R116" s="1250"/>
      <c r="S116" s="1250"/>
      <c r="T116" s="2192"/>
      <c r="U116" s="1161"/>
    </row>
    <row r="117" spans="1:21" s="1307" customFormat="1" ht="15" customHeight="1" x14ac:dyDescent="0.25">
      <c r="A117" s="1733"/>
      <c r="B117" s="2487" t="s">
        <v>2008</v>
      </c>
      <c r="C117" s="2488"/>
      <c r="D117" s="1250"/>
      <c r="E117" s="1250"/>
      <c r="F117" s="1250"/>
      <c r="G117" s="1250"/>
      <c r="H117" s="1250"/>
      <c r="I117" s="1250"/>
      <c r="J117" s="1250"/>
      <c r="K117" s="1250"/>
      <c r="L117" s="1250"/>
      <c r="M117" s="1250"/>
      <c r="N117" s="1250"/>
      <c r="O117" s="1367"/>
      <c r="P117" s="1367"/>
      <c r="Q117" s="1367"/>
      <c r="R117" s="1250"/>
      <c r="S117" s="1250"/>
      <c r="T117" s="2192"/>
      <c r="U117" s="1161"/>
    </row>
    <row r="118" spans="1:21" s="1307" customFormat="1" ht="15" customHeight="1" x14ac:dyDescent="0.25">
      <c r="A118" s="1733"/>
      <c r="B118" s="2495" t="s">
        <v>2009</v>
      </c>
      <c r="C118" s="2496"/>
      <c r="D118" s="2185"/>
      <c r="E118" s="2185"/>
      <c r="F118" s="2185"/>
      <c r="G118" s="2185"/>
      <c r="H118" s="2185"/>
      <c r="I118" s="2185"/>
      <c r="J118" s="2185"/>
      <c r="K118" s="2185"/>
      <c r="L118" s="2185"/>
      <c r="M118" s="2185"/>
      <c r="N118" s="2185"/>
      <c r="O118" s="2186"/>
      <c r="P118" s="2186"/>
      <c r="Q118" s="2188"/>
      <c r="R118" s="2185"/>
      <c r="S118" s="2185"/>
      <c r="T118" s="1102"/>
      <c r="U118" s="1161"/>
    </row>
    <row r="119" spans="1:21" s="1307" customFormat="1" ht="15" customHeight="1" x14ac:dyDescent="0.25">
      <c r="A119" s="1733"/>
      <c r="B119" s="2493" t="s">
        <v>2010</v>
      </c>
      <c r="C119" s="2494"/>
      <c r="D119" s="2189"/>
      <c r="E119" s="2189"/>
      <c r="F119" s="2189"/>
      <c r="G119" s="2189"/>
      <c r="H119" s="2189"/>
      <c r="I119" s="2189"/>
      <c r="J119" s="2189"/>
      <c r="K119" s="2189"/>
      <c r="L119" s="2189"/>
      <c r="M119" s="2189"/>
      <c r="N119" s="2189"/>
      <c r="O119" s="2190"/>
      <c r="P119" s="2190"/>
      <c r="Q119" s="2190"/>
      <c r="R119" s="2189"/>
      <c r="S119" s="2189"/>
      <c r="T119" s="2191"/>
      <c r="U119" s="1161"/>
    </row>
    <row r="120" spans="1:21" s="1307" customFormat="1" ht="15" customHeight="1" x14ac:dyDescent="0.25">
      <c r="A120" s="1733"/>
      <c r="B120" s="2487" t="s">
        <v>2011</v>
      </c>
      <c r="C120" s="2488"/>
      <c r="D120" s="1250"/>
      <c r="E120" s="1250"/>
      <c r="F120" s="1250"/>
      <c r="G120" s="1250"/>
      <c r="H120" s="1250"/>
      <c r="I120" s="1250"/>
      <c r="J120" s="1250"/>
      <c r="K120" s="1250"/>
      <c r="L120" s="1250"/>
      <c r="M120" s="1250"/>
      <c r="N120" s="1250"/>
      <c r="O120" s="1367"/>
      <c r="P120" s="1367"/>
      <c r="Q120" s="1367"/>
      <c r="R120" s="1250"/>
      <c r="S120" s="1250"/>
      <c r="T120" s="2192"/>
      <c r="U120" s="1161"/>
    </row>
    <row r="121" spans="1:21" s="1307" customFormat="1" ht="15" customHeight="1" x14ac:dyDescent="0.25">
      <c r="A121" s="1733"/>
      <c r="B121" s="2487" t="s">
        <v>2012</v>
      </c>
      <c r="C121" s="2488"/>
      <c r="D121" s="1250"/>
      <c r="E121" s="1250"/>
      <c r="F121" s="1250"/>
      <c r="G121" s="1250"/>
      <c r="H121" s="1250"/>
      <c r="I121" s="1250"/>
      <c r="J121" s="1250"/>
      <c r="K121" s="1250"/>
      <c r="L121" s="1250"/>
      <c r="M121" s="1250"/>
      <c r="N121" s="1250"/>
      <c r="O121" s="1367"/>
      <c r="P121" s="1367"/>
      <c r="Q121" s="1367"/>
      <c r="R121" s="1250"/>
      <c r="S121" s="1250"/>
      <c r="T121" s="2192"/>
      <c r="U121" s="1161"/>
    </row>
    <row r="122" spans="1:21" s="1307" customFormat="1" ht="15" customHeight="1" x14ac:dyDescent="0.25">
      <c r="A122" s="1733"/>
      <c r="B122" s="2487" t="s">
        <v>2013</v>
      </c>
      <c r="C122" s="2488"/>
      <c r="D122" s="1250"/>
      <c r="E122" s="1250"/>
      <c r="F122" s="1250"/>
      <c r="G122" s="1250"/>
      <c r="H122" s="1250"/>
      <c r="I122" s="1250"/>
      <c r="J122" s="1250"/>
      <c r="K122" s="1250"/>
      <c r="L122" s="1250"/>
      <c r="M122" s="1250"/>
      <c r="N122" s="1250"/>
      <c r="O122" s="1367"/>
      <c r="P122" s="1367"/>
      <c r="Q122" s="1367"/>
      <c r="R122" s="1250"/>
      <c r="S122" s="1250"/>
      <c r="T122" s="2192"/>
      <c r="U122" s="1161"/>
    </row>
    <row r="123" spans="1:21" s="1307" customFormat="1" ht="15" customHeight="1" x14ac:dyDescent="0.25">
      <c r="A123" s="1733"/>
      <c r="B123" s="2487" t="s">
        <v>2014</v>
      </c>
      <c r="C123" s="2488"/>
      <c r="D123" s="1250"/>
      <c r="E123" s="1250"/>
      <c r="F123" s="1250"/>
      <c r="G123" s="1250"/>
      <c r="H123" s="1250"/>
      <c r="I123" s="1250"/>
      <c r="J123" s="1250"/>
      <c r="K123" s="1250"/>
      <c r="L123" s="1250"/>
      <c r="M123" s="1250"/>
      <c r="N123" s="1250"/>
      <c r="O123" s="1367"/>
      <c r="P123" s="1367"/>
      <c r="Q123" s="1367"/>
      <c r="R123" s="1250"/>
      <c r="S123" s="1250"/>
      <c r="T123" s="2192"/>
      <c r="U123" s="1161"/>
    </row>
    <row r="124" spans="1:21" s="1307" customFormat="1" ht="15" customHeight="1" x14ac:dyDescent="0.25">
      <c r="A124" s="1733"/>
      <c r="B124" s="2487" t="s">
        <v>2015</v>
      </c>
      <c r="C124" s="2488"/>
      <c r="D124" s="1250"/>
      <c r="E124" s="1250"/>
      <c r="F124" s="1250"/>
      <c r="G124" s="1250"/>
      <c r="H124" s="1250"/>
      <c r="I124" s="1250"/>
      <c r="J124" s="1250"/>
      <c r="K124" s="1250"/>
      <c r="L124" s="1250"/>
      <c r="M124" s="1250"/>
      <c r="N124" s="1250"/>
      <c r="O124" s="1367"/>
      <c r="P124" s="1367"/>
      <c r="Q124" s="1367"/>
      <c r="R124" s="1250"/>
      <c r="S124" s="1250"/>
      <c r="T124" s="2192"/>
      <c r="U124" s="1161"/>
    </row>
    <row r="125" spans="1:21" s="1307" customFormat="1" ht="15" customHeight="1" x14ac:dyDescent="0.25">
      <c r="A125" s="1733"/>
      <c r="B125" s="2483" t="s">
        <v>2016</v>
      </c>
      <c r="C125" s="2484"/>
      <c r="D125" s="2185"/>
      <c r="E125" s="2185"/>
      <c r="F125" s="2185"/>
      <c r="G125" s="2185"/>
      <c r="H125" s="2185"/>
      <c r="I125" s="2185"/>
      <c r="J125" s="2185"/>
      <c r="K125" s="2185"/>
      <c r="L125" s="2185"/>
      <c r="M125" s="2185"/>
      <c r="N125" s="2185"/>
      <c r="O125" s="2186"/>
      <c r="P125" s="2186"/>
      <c r="Q125" s="2188"/>
      <c r="R125" s="2185"/>
      <c r="S125" s="2185"/>
      <c r="T125" s="1102"/>
      <c r="U125" s="1161"/>
    </row>
    <row r="126" spans="1:21" s="1307" customFormat="1" ht="15" customHeight="1" x14ac:dyDescent="0.25">
      <c r="A126" s="1733"/>
      <c r="B126" s="2533" t="s">
        <v>1506</v>
      </c>
      <c r="C126" s="2534"/>
      <c r="D126" s="2196"/>
      <c r="E126" s="2196"/>
      <c r="F126" s="2196"/>
      <c r="G126" s="2196"/>
      <c r="H126" s="2196"/>
      <c r="I126" s="2196"/>
      <c r="J126" s="2196"/>
      <c r="K126" s="2196"/>
      <c r="L126" s="2196"/>
      <c r="M126" s="2196"/>
      <c r="N126" s="2196"/>
      <c r="O126" s="2195"/>
      <c r="P126" s="2195"/>
      <c r="Q126" s="2195"/>
      <c r="R126" s="2196"/>
      <c r="S126" s="2196"/>
      <c r="T126" s="2202"/>
      <c r="U126" s="1161"/>
    </row>
    <row r="127" spans="1:21" s="1307" customFormat="1" ht="15" customHeight="1" x14ac:dyDescent="0.25">
      <c r="A127" s="1733"/>
      <c r="B127" s="2181" t="s">
        <v>1455</v>
      </c>
      <c r="C127" s="2181"/>
      <c r="D127" s="2181"/>
      <c r="E127" s="2181"/>
      <c r="F127" s="2181"/>
      <c r="G127" s="2182"/>
      <c r="H127" s="2182"/>
      <c r="I127" s="1373" t="str">
        <f>IF(AND(G70&gt;=H70,G71&gt;=H71,G72&gt;=H72,G73&gt;=H73,G74&gt;=H74,G75&gt;=H75,G76&gt;=H76,G77&gt;=H77,G78&gt;=H78,G79&gt;=H79,G80&gt;=H80,G81&gt;=H81,G82&gt;=H82,G83&gt;=H83,G84&gt;=H84,G85&gt;=H85,G86&gt;=H86,G87&gt;=H87,G88&gt;=H88,G89&gt;=H89,G90&gt;=H90,G91&gt;=H91,G92&gt;=H92,G93&gt;=H93,G94&gt;=H94,G95&gt;=H95,G96&gt;=H96,G97&gt;=H97,G98&gt;=H98,G99&gt;=H99,G100&gt;=H100,G101&gt;=H101,G102&gt;=H102,G103&gt;=H103,G104&gt;=H104,G105&gt;=H105,G106&gt;=H106,G107&gt;=H107,G108&gt;=H108,G109&gt;=H109,G110&gt;=H110,G111&gt;=H111,G112&gt;=H112,G113&gt;=H113,G114&gt;=H114,G115&gt;=H115,G116&gt;=H116,G117&gt;=H117,G118&gt;=H118,G119&gt;=H119,G120&gt;=H120,G121&gt;=H121,G122&gt;=H122,G123&gt;=H123,G124&gt;=H124,G125&gt;=H125,G126&gt;=H126),"Yes","No")</f>
        <v>Yes</v>
      </c>
      <c r="N127" s="2180"/>
      <c r="U127" s="1161"/>
    </row>
    <row r="128" spans="1:21" s="1307" customFormat="1" ht="15" customHeight="1" x14ac:dyDescent="0.25">
      <c r="A128" s="1733"/>
      <c r="B128" s="2183" t="s">
        <v>1497</v>
      </c>
      <c r="C128" s="2183"/>
      <c r="D128" s="2183"/>
      <c r="E128" s="2183"/>
      <c r="F128" s="2183"/>
      <c r="G128" s="1551"/>
      <c r="H128" s="1551"/>
      <c r="I128" s="1279" t="str">
        <f>IF(AND(J70&gt;=K70,J71&gt;=K71,J72&gt;=K72,J73&gt;=K73,J74&gt;=K74,J75&gt;=K75,J76&gt;=K76,J77&gt;=K77,J78&gt;=K78,J79&gt;=K79,J80&gt;=K80,J81&gt;=K81,J82&gt;=K82,J83&gt;=K83,J84&gt;=K84,J85&gt;=K85,J86&gt;=K86,J87&gt;=K87,J88&gt;=K88,J89&gt;=K89,J90&gt;=K90,J91&gt;=K91,J92&gt;=K92,J93&gt;=K93,J94&gt;=K94,J95&gt;=K95,J96&gt;=K96,J97&gt;=K97,J98&gt;=K98,J99&gt;=K99,J100&gt;=K100,J101&gt;=K101,J102&gt;=K102,J103&gt;=K103,J104&gt;=K104,J105&gt;=K105,J106&gt;=K106,J107&gt;=K107,J108&gt;=K108,J109&gt;=K109,J110&gt;=K110,J111&gt;=K111,J112&gt;=K112,J113&gt;=K113,J114&gt;=K114,J115&gt;=K115,J116&gt;=K116,J117&gt;=K117,J118&gt;=K118,J119&gt;=K119,J120&gt;=K120,J121&gt;=K121,J122&gt;=K122,J123&gt;=K123,J124&gt;=K124,J125&gt;=K125,J126&gt;=K126),"Yes","No")</f>
        <v>Yes</v>
      </c>
      <c r="N128" s="2180"/>
      <c r="U128" s="1161"/>
    </row>
    <row r="129" spans="1:21" s="1307" customFormat="1" ht="15" customHeight="1" x14ac:dyDescent="0.25">
      <c r="A129" s="1733"/>
      <c r="B129" s="2183" t="s">
        <v>1498</v>
      </c>
      <c r="C129" s="2183"/>
      <c r="D129" s="2183"/>
      <c r="E129" s="2183"/>
      <c r="F129" s="2183"/>
      <c r="G129" s="1551"/>
      <c r="H129" s="1551"/>
      <c r="I129" s="1279" t="str">
        <f>IF(AND(AND(E126&gt;=SUM(E70:E74,E77:E81,E84:E88,E91:E95,E98:E102,E105:E109,E112:E116,E119:E123),E126&gt;=SUM(E75,E82,E89,E96,E103,E110,E117,E124),E126&gt;=SUM(E76,E83,E90,E97,E104,E111,E118,E125)),AND(F126&gt;=SUM(F70:F74,F77:F81,F84:F88,F91:F95,F98:F102,F105:F109,F112:F116,F119:F123),F126&gt;=SUM(F75,F82,F89,F96,F103,F110,F117,F124),F126&gt;=SUM(F76,F83,F90,F97,F104,F111,F118,F125)),AND(G126&gt;=SUM(G70:G74,G77:G81,G84:G88,G91:G95,G98:G102,G105:G109,G112:G116,G119:G123),G126&gt;=SUM(G75,G82,G89,G96,G103,G110,G117,G124),G126&gt;=SUM(G76,G83,G90,G97,G104,G111,G118,G125)),AND(H126&gt;=SUM(H70:H74,H77:H81,H84:H88,H91:H95,H98:H102,H105:H109,H112:H116,H119:H123),H126&gt;=SUM(H75,H82,H89,H96,H103,H110,H117,H124),H126&gt;=SUM(H76,H83,H90,H97,H104,H111,H118,H125))),"Yes","No")</f>
        <v>Yes</v>
      </c>
      <c r="N129" s="2180"/>
      <c r="U129" s="1161"/>
    </row>
    <row r="130" spans="1:21" s="1307" customFormat="1" ht="15" customHeight="1" x14ac:dyDescent="0.25">
      <c r="A130" s="1733"/>
      <c r="B130" s="2183" t="s">
        <v>1499</v>
      </c>
      <c r="C130" s="2183"/>
      <c r="D130" s="2183"/>
      <c r="E130" s="2183"/>
      <c r="F130" s="2183"/>
      <c r="G130" s="1551"/>
      <c r="H130" s="1551"/>
      <c r="I130" s="1279" t="str">
        <f>IF('Leverage Ratio'!J134&gt;=(F126+F196),"Yes","No")</f>
        <v>Yes</v>
      </c>
      <c r="N130" s="2180"/>
      <c r="U130" s="1161"/>
    </row>
    <row r="131" spans="1:21" s="1307" customFormat="1" ht="15" customHeight="1" x14ac:dyDescent="0.25">
      <c r="A131" s="1733"/>
      <c r="B131" s="2183" t="s">
        <v>1500</v>
      </c>
      <c r="C131" s="2183"/>
      <c r="D131" s="2183"/>
      <c r="E131" s="2183"/>
      <c r="F131" s="2183"/>
      <c r="G131" s="1551"/>
      <c r="H131" s="1551"/>
      <c r="I131" s="1279" t="str">
        <f>IF('Leverage Ratio'!J128&gt;=(H126+H196),"Yes","No")</f>
        <v>Yes</v>
      </c>
      <c r="N131" s="2180"/>
      <c r="U131" s="1161"/>
    </row>
    <row r="132" spans="1:21" s="1307" customFormat="1" ht="15" customHeight="1" x14ac:dyDescent="0.25">
      <c r="A132" s="1733"/>
      <c r="B132" s="2183" t="s">
        <v>1501</v>
      </c>
      <c r="C132" s="2183"/>
      <c r="D132" s="2183"/>
      <c r="E132" s="2183"/>
      <c r="F132" s="2183"/>
      <c r="G132" s="1551"/>
      <c r="H132" s="1551"/>
      <c r="I132" s="1279" t="str">
        <f>IF(AND(ISNUMBER('Leverage Ratio'!L8), ISNUMBER('Leverage Ratio'!K38)), IF(('Leverage Ratio'!L8+'Leverage Ratio'!K38)&gt;=(I126+I196+I259),"Yes","No"), "")</f>
        <v/>
      </c>
      <c r="N132" s="2180"/>
      <c r="U132" s="1161"/>
    </row>
    <row r="133" spans="1:21" s="1307" customFormat="1" ht="15" customHeight="1" x14ac:dyDescent="0.25">
      <c r="A133" s="1733"/>
      <c r="B133" s="2183" t="s">
        <v>1502</v>
      </c>
      <c r="C133" s="2183"/>
      <c r="D133" s="2183"/>
      <c r="E133" s="2183"/>
      <c r="F133" s="2183"/>
      <c r="G133" s="1551"/>
      <c r="H133" s="1551"/>
      <c r="I133" s="1279" t="str">
        <f>IF(AND(ISNUMBER('Leverage Ratio'!K110), ISNUMBER('Leverage Ratio'!K114)), IF((1.4*('Leverage Ratio'!K110+'Leverage Ratio'!K114))&gt;=(J126+J196+J259),"Yes","No"), "")</f>
        <v/>
      </c>
      <c r="N133" s="2180"/>
      <c r="U133" s="1161"/>
    </row>
    <row r="134" spans="1:21" s="1307" customFormat="1" ht="15" customHeight="1" x14ac:dyDescent="0.25">
      <c r="A134" s="1733"/>
      <c r="B134" s="2183" t="s">
        <v>1503</v>
      </c>
      <c r="C134" s="2183"/>
      <c r="D134" s="2183"/>
      <c r="E134" s="2183"/>
      <c r="F134" s="2183"/>
      <c r="G134" s="1551"/>
      <c r="H134" s="1551"/>
      <c r="I134" s="1279" t="str">
        <f>IF(AND(ISNUMBER('Leverage Ratio'!K110), ISNUMBER('Leverage Ratio'!K115)), IF((1.4*('Leverage Ratio'!K110+'Leverage Ratio'!K115))&gt;=(J126+J196),"Yes","No"), "")</f>
        <v/>
      </c>
      <c r="N134" s="2180"/>
      <c r="U134" s="1161"/>
    </row>
    <row r="135" spans="1:21" s="1307" customFormat="1" ht="15" customHeight="1" x14ac:dyDescent="0.25">
      <c r="A135" s="1733"/>
      <c r="B135" s="2183" t="s">
        <v>1504</v>
      </c>
      <c r="C135" s="2183"/>
      <c r="D135" s="2183"/>
      <c r="E135" s="2183"/>
      <c r="F135" s="2183"/>
      <c r="G135" s="1551"/>
      <c r="H135" s="1551"/>
      <c r="I135" s="1279" t="str">
        <f>IF((1.4*('Leverage Ratio'!J110+'Leverage Ratio'!J111))&gt;=(K126+K196+K259),"Yes","No")</f>
        <v>Yes</v>
      </c>
      <c r="N135" s="2180"/>
      <c r="U135" s="1161"/>
    </row>
    <row r="136" spans="1:21" s="1307" customFormat="1" ht="15" customHeight="1" x14ac:dyDescent="0.25">
      <c r="A136" s="1733"/>
      <c r="B136" s="2184" t="s">
        <v>1505</v>
      </c>
      <c r="C136" s="2184"/>
      <c r="D136" s="2184"/>
      <c r="E136" s="2184"/>
      <c r="F136" s="2184"/>
      <c r="G136" s="1701"/>
      <c r="H136" s="1701"/>
      <c r="I136" s="1283" t="str">
        <f>IF((1.4*('Leverage Ratio'!J110+'Leverage Ratio'!J112))&gt;=(K126+K196),"Yes","No")</f>
        <v>Yes</v>
      </c>
      <c r="N136" s="2180"/>
      <c r="U136" s="1161"/>
    </row>
    <row r="137" spans="1:21" s="1178" customFormat="1" ht="45" customHeight="1" x14ac:dyDescent="0.25">
      <c r="A137" s="2227" t="s">
        <v>1507</v>
      </c>
      <c r="B137" s="1210"/>
      <c r="C137" s="1075"/>
      <c r="D137" s="1075"/>
      <c r="E137" s="1075"/>
      <c r="F137" s="1075"/>
      <c r="G137" s="1075"/>
      <c r="H137" s="1075"/>
      <c r="I137" s="1075"/>
      <c r="J137" s="1075"/>
      <c r="K137" s="1075"/>
      <c r="L137" s="1075"/>
      <c r="M137" s="1075"/>
      <c r="N137" s="1075"/>
      <c r="O137" s="1307"/>
      <c r="P137" s="1307"/>
      <c r="Q137" s="1307"/>
      <c r="R137" s="1307"/>
      <c r="T137" s="1375"/>
      <c r="U137" s="1190"/>
    </row>
    <row r="138" spans="1:21" s="1178" customFormat="1" ht="45" customHeight="1" x14ac:dyDescent="0.25">
      <c r="A138" s="2227"/>
      <c r="B138" s="2514" t="s">
        <v>1959</v>
      </c>
      <c r="C138" s="2515"/>
      <c r="D138" s="2518" t="s">
        <v>1958</v>
      </c>
      <c r="E138" s="2518" t="s">
        <v>1427</v>
      </c>
      <c r="F138" s="2520" t="s">
        <v>1428</v>
      </c>
      <c r="G138" s="2520"/>
      <c r="H138" s="2520"/>
      <c r="I138" s="2520" t="s">
        <v>1960</v>
      </c>
      <c r="J138" s="2520"/>
      <c r="K138" s="2520"/>
      <c r="L138" s="2478" t="s">
        <v>2017</v>
      </c>
      <c r="M138" s="2479"/>
      <c r="N138" s="2480"/>
      <c r="O138" s="2464" t="s">
        <v>1496</v>
      </c>
      <c r="P138" s="2481" t="s">
        <v>2020</v>
      </c>
      <c r="Q138" s="2481" t="s">
        <v>2021</v>
      </c>
      <c r="R138" s="2464" t="s">
        <v>2022</v>
      </c>
      <c r="S138" s="2464" t="s">
        <v>2023</v>
      </c>
      <c r="T138" s="2464" t="s">
        <v>2024</v>
      </c>
      <c r="U138" s="1190"/>
    </row>
    <row r="139" spans="1:21" s="1265" customFormat="1" ht="60" customHeight="1" x14ac:dyDescent="0.25">
      <c r="A139" s="1733"/>
      <c r="B139" s="2516"/>
      <c r="C139" s="2517"/>
      <c r="D139" s="2519"/>
      <c r="E139" s="2519"/>
      <c r="F139" s="2229" t="s">
        <v>1429</v>
      </c>
      <c r="G139" s="2229" t="s">
        <v>1430</v>
      </c>
      <c r="H139" s="2229" t="s">
        <v>1431</v>
      </c>
      <c r="I139" s="2229" t="s">
        <v>1432</v>
      </c>
      <c r="J139" s="2229" t="s">
        <v>1433</v>
      </c>
      <c r="K139" s="2229" t="s">
        <v>1434</v>
      </c>
      <c r="L139" s="2304" t="s">
        <v>2018</v>
      </c>
      <c r="M139" s="2304" t="s">
        <v>2019</v>
      </c>
      <c r="N139" s="2304" t="s">
        <v>1435</v>
      </c>
      <c r="O139" s="2465"/>
      <c r="P139" s="2482"/>
      <c r="Q139" s="2482"/>
      <c r="R139" s="2465"/>
      <c r="S139" s="2465"/>
      <c r="T139" s="2465"/>
      <c r="U139" s="1242"/>
    </row>
    <row r="140" spans="1:21" s="1307" customFormat="1" ht="15" customHeight="1" x14ac:dyDescent="0.25">
      <c r="A140" s="1733"/>
      <c r="B140" s="2493" t="s">
        <v>1961</v>
      </c>
      <c r="C140" s="2494"/>
      <c r="D140" s="2189"/>
      <c r="E140" s="2189"/>
      <c r="F140" s="2189"/>
      <c r="G140" s="2189"/>
      <c r="H140" s="2189"/>
      <c r="I140" s="2189"/>
      <c r="J140" s="2189"/>
      <c r="K140" s="2189"/>
      <c r="L140" s="2189"/>
      <c r="M140" s="2189"/>
      <c r="N140" s="2189"/>
      <c r="O140" s="2190"/>
      <c r="P140" s="2190"/>
      <c r="Q140" s="2190"/>
      <c r="R140" s="2189"/>
      <c r="S140" s="2189"/>
      <c r="T140" s="2191"/>
      <c r="U140" s="1161"/>
    </row>
    <row r="141" spans="1:21" s="1307" customFormat="1" ht="15" customHeight="1" x14ac:dyDescent="0.25">
      <c r="A141" s="1733"/>
      <c r="B141" s="2485" t="s">
        <v>1962</v>
      </c>
      <c r="C141" s="2486"/>
      <c r="D141" s="1250"/>
      <c r="E141" s="1250"/>
      <c r="F141" s="1250"/>
      <c r="G141" s="1250"/>
      <c r="H141" s="1250"/>
      <c r="I141" s="1250"/>
      <c r="J141" s="1250"/>
      <c r="K141" s="1250"/>
      <c r="L141" s="1250"/>
      <c r="M141" s="1250"/>
      <c r="N141" s="1250"/>
      <c r="O141" s="1367"/>
      <c r="P141" s="1367"/>
      <c r="Q141" s="1367"/>
      <c r="R141" s="1250"/>
      <c r="S141" s="1250"/>
      <c r="T141" s="2192"/>
      <c r="U141" s="1161"/>
    </row>
    <row r="142" spans="1:21" s="1307" customFormat="1" ht="15" customHeight="1" x14ac:dyDescent="0.25">
      <c r="A142" s="1733"/>
      <c r="B142" s="2487" t="s">
        <v>1963</v>
      </c>
      <c r="C142" s="2488"/>
      <c r="D142" s="1250"/>
      <c r="E142" s="1250"/>
      <c r="F142" s="1250"/>
      <c r="G142" s="1250"/>
      <c r="H142" s="1250"/>
      <c r="I142" s="1250"/>
      <c r="J142" s="1250"/>
      <c r="K142" s="1250"/>
      <c r="L142" s="1250"/>
      <c r="M142" s="1250"/>
      <c r="N142" s="1250"/>
      <c r="O142" s="1367"/>
      <c r="P142" s="1367"/>
      <c r="Q142" s="1367"/>
      <c r="R142" s="1250"/>
      <c r="S142" s="1250"/>
      <c r="T142" s="2192"/>
      <c r="U142" s="1161"/>
    </row>
    <row r="143" spans="1:21" s="1307" customFormat="1" ht="15" customHeight="1" x14ac:dyDescent="0.25">
      <c r="A143" s="1733"/>
      <c r="B143" s="2487" t="s">
        <v>1964</v>
      </c>
      <c r="C143" s="2488"/>
      <c r="D143" s="1250"/>
      <c r="E143" s="1250"/>
      <c r="F143" s="1250"/>
      <c r="G143" s="1250"/>
      <c r="H143" s="1250"/>
      <c r="I143" s="1250"/>
      <c r="J143" s="1250"/>
      <c r="K143" s="1250"/>
      <c r="L143" s="1250"/>
      <c r="M143" s="1250"/>
      <c r="N143" s="1250"/>
      <c r="O143" s="1367"/>
      <c r="P143" s="1367"/>
      <c r="Q143" s="1367"/>
      <c r="R143" s="1250"/>
      <c r="S143" s="1250"/>
      <c r="T143" s="2192"/>
      <c r="U143" s="1161"/>
    </row>
    <row r="144" spans="1:21" s="1307" customFormat="1" ht="15" customHeight="1" x14ac:dyDescent="0.25">
      <c r="A144" s="1733"/>
      <c r="B144" s="2487" t="s">
        <v>1965</v>
      </c>
      <c r="C144" s="2488"/>
      <c r="D144" s="1250"/>
      <c r="E144" s="1250"/>
      <c r="F144" s="1250"/>
      <c r="G144" s="1250"/>
      <c r="H144" s="1250"/>
      <c r="I144" s="1250"/>
      <c r="J144" s="1250"/>
      <c r="K144" s="1250"/>
      <c r="L144" s="1250"/>
      <c r="M144" s="1250"/>
      <c r="N144" s="1250"/>
      <c r="O144" s="1367"/>
      <c r="P144" s="1367"/>
      <c r="Q144" s="1367"/>
      <c r="R144" s="1250"/>
      <c r="S144" s="1250"/>
      <c r="T144" s="2192"/>
      <c r="U144" s="1161"/>
    </row>
    <row r="145" spans="1:21" s="1307" customFormat="1" ht="15" customHeight="1" x14ac:dyDescent="0.25">
      <c r="A145" s="1733"/>
      <c r="B145" s="2487" t="s">
        <v>1966</v>
      </c>
      <c r="C145" s="2488"/>
      <c r="D145" s="1250"/>
      <c r="E145" s="1250"/>
      <c r="F145" s="1250"/>
      <c r="G145" s="1250"/>
      <c r="H145" s="1250"/>
      <c r="I145" s="1250"/>
      <c r="J145" s="1250"/>
      <c r="K145" s="1250"/>
      <c r="L145" s="1250"/>
      <c r="M145" s="1250"/>
      <c r="N145" s="1250"/>
      <c r="O145" s="1367"/>
      <c r="P145" s="1367"/>
      <c r="Q145" s="1367"/>
      <c r="R145" s="1250"/>
      <c r="S145" s="1250"/>
      <c r="T145" s="2192"/>
      <c r="U145" s="1161"/>
    </row>
    <row r="146" spans="1:21" s="1307" customFormat="1" ht="15" customHeight="1" x14ac:dyDescent="0.25">
      <c r="A146" s="1733"/>
      <c r="B146" s="2483" t="s">
        <v>1967</v>
      </c>
      <c r="C146" s="2484"/>
      <c r="D146" s="2185"/>
      <c r="E146" s="2185"/>
      <c r="F146" s="2185"/>
      <c r="G146" s="2185"/>
      <c r="H146" s="2185"/>
      <c r="I146" s="2185"/>
      <c r="J146" s="2185"/>
      <c r="K146" s="2185"/>
      <c r="L146" s="2185"/>
      <c r="M146" s="2185"/>
      <c r="N146" s="2185"/>
      <c r="O146" s="2186"/>
      <c r="P146" s="2186"/>
      <c r="Q146" s="2188"/>
      <c r="R146" s="2185"/>
      <c r="S146" s="2185"/>
      <c r="T146" s="1102"/>
      <c r="U146" s="1161"/>
    </row>
    <row r="147" spans="1:21" s="1307" customFormat="1" ht="15" customHeight="1" x14ac:dyDescent="0.25">
      <c r="A147" s="1733"/>
      <c r="B147" s="2485" t="s">
        <v>1968</v>
      </c>
      <c r="C147" s="2486"/>
      <c r="D147" s="2189"/>
      <c r="E147" s="2189"/>
      <c r="F147" s="2189"/>
      <c r="G147" s="2189"/>
      <c r="H147" s="2189"/>
      <c r="I147" s="2189"/>
      <c r="J147" s="2189"/>
      <c r="K147" s="2189"/>
      <c r="L147" s="2189"/>
      <c r="M147" s="2189"/>
      <c r="N147" s="2189"/>
      <c r="O147" s="2190"/>
      <c r="P147" s="2190"/>
      <c r="Q147" s="2190"/>
      <c r="R147" s="2189"/>
      <c r="S147" s="2189"/>
      <c r="T147" s="2191"/>
      <c r="U147" s="1161"/>
    </row>
    <row r="148" spans="1:21" s="1307" customFormat="1" ht="15" customHeight="1" x14ac:dyDescent="0.25">
      <c r="A148" s="1733"/>
      <c r="B148" s="2487" t="s">
        <v>1969</v>
      </c>
      <c r="C148" s="2488"/>
      <c r="D148" s="1250"/>
      <c r="E148" s="1250"/>
      <c r="F148" s="1250"/>
      <c r="G148" s="1250"/>
      <c r="H148" s="1250"/>
      <c r="I148" s="1250"/>
      <c r="J148" s="1250"/>
      <c r="K148" s="1250"/>
      <c r="L148" s="1250"/>
      <c r="M148" s="1250"/>
      <c r="N148" s="1250"/>
      <c r="O148" s="1367"/>
      <c r="P148" s="1367"/>
      <c r="Q148" s="1367"/>
      <c r="R148" s="1250"/>
      <c r="S148" s="1250"/>
      <c r="T148" s="2192"/>
      <c r="U148" s="1161"/>
    </row>
    <row r="149" spans="1:21" s="1307" customFormat="1" ht="15" customHeight="1" x14ac:dyDescent="0.25">
      <c r="A149" s="1733"/>
      <c r="B149" s="2487" t="s">
        <v>1970</v>
      </c>
      <c r="C149" s="2488"/>
      <c r="D149" s="1250"/>
      <c r="E149" s="1250"/>
      <c r="F149" s="1250"/>
      <c r="G149" s="1250"/>
      <c r="H149" s="1250"/>
      <c r="I149" s="1250"/>
      <c r="J149" s="1250"/>
      <c r="K149" s="1250"/>
      <c r="L149" s="1250"/>
      <c r="M149" s="1250"/>
      <c r="N149" s="1250"/>
      <c r="O149" s="1367"/>
      <c r="P149" s="1367"/>
      <c r="Q149" s="1367"/>
      <c r="R149" s="1250"/>
      <c r="S149" s="1250"/>
      <c r="T149" s="2192"/>
      <c r="U149" s="1161"/>
    </row>
    <row r="150" spans="1:21" s="1307" customFormat="1" ht="15" customHeight="1" x14ac:dyDescent="0.25">
      <c r="A150" s="1733"/>
      <c r="B150" s="2487" t="s">
        <v>1971</v>
      </c>
      <c r="C150" s="2488"/>
      <c r="D150" s="1250"/>
      <c r="E150" s="1250"/>
      <c r="F150" s="1250"/>
      <c r="G150" s="1250"/>
      <c r="H150" s="1250"/>
      <c r="I150" s="1250"/>
      <c r="J150" s="1250"/>
      <c r="K150" s="1250"/>
      <c r="L150" s="1250"/>
      <c r="M150" s="1250"/>
      <c r="N150" s="1250"/>
      <c r="O150" s="1367"/>
      <c r="P150" s="1367"/>
      <c r="Q150" s="1367"/>
      <c r="R150" s="1250"/>
      <c r="S150" s="1250"/>
      <c r="T150" s="2192"/>
      <c r="U150" s="1161"/>
    </row>
    <row r="151" spans="1:21" s="1307" customFormat="1" ht="15" customHeight="1" x14ac:dyDescent="0.25">
      <c r="A151" s="1733"/>
      <c r="B151" s="2487" t="s">
        <v>1972</v>
      </c>
      <c r="C151" s="2488"/>
      <c r="D151" s="1250"/>
      <c r="E151" s="1250"/>
      <c r="F151" s="1250"/>
      <c r="G151" s="1250"/>
      <c r="H151" s="1250"/>
      <c r="I151" s="1250"/>
      <c r="J151" s="1250"/>
      <c r="K151" s="1250"/>
      <c r="L151" s="1250"/>
      <c r="M151" s="1250"/>
      <c r="N151" s="1250"/>
      <c r="O151" s="1367"/>
      <c r="P151" s="1367"/>
      <c r="Q151" s="1367"/>
      <c r="R151" s="1250"/>
      <c r="S151" s="1250"/>
      <c r="T151" s="2192"/>
      <c r="U151" s="1161"/>
    </row>
    <row r="152" spans="1:21" s="1307" customFormat="1" ht="15" customHeight="1" x14ac:dyDescent="0.25">
      <c r="A152" s="1733"/>
      <c r="B152" s="2487" t="s">
        <v>1973</v>
      </c>
      <c r="C152" s="2488"/>
      <c r="D152" s="1250"/>
      <c r="E152" s="1250"/>
      <c r="F152" s="1250"/>
      <c r="G152" s="1250"/>
      <c r="H152" s="1250"/>
      <c r="I152" s="1250"/>
      <c r="J152" s="1250"/>
      <c r="K152" s="1250"/>
      <c r="L152" s="1250"/>
      <c r="M152" s="1250"/>
      <c r="N152" s="1250"/>
      <c r="O152" s="1367"/>
      <c r="P152" s="1367"/>
      <c r="Q152" s="1367"/>
      <c r="R152" s="1250"/>
      <c r="S152" s="1250"/>
      <c r="T152" s="2192"/>
      <c r="U152" s="1161"/>
    </row>
    <row r="153" spans="1:21" s="1307" customFormat="1" ht="15" customHeight="1" x14ac:dyDescent="0.25">
      <c r="A153" s="1733"/>
      <c r="B153" s="2495" t="s">
        <v>1974</v>
      </c>
      <c r="C153" s="2496"/>
      <c r="D153" s="2185"/>
      <c r="E153" s="2185"/>
      <c r="F153" s="2185"/>
      <c r="G153" s="2185"/>
      <c r="H153" s="2185"/>
      <c r="I153" s="2185"/>
      <c r="J153" s="2185"/>
      <c r="K153" s="2185"/>
      <c r="L153" s="2185"/>
      <c r="M153" s="2185"/>
      <c r="N153" s="2185"/>
      <c r="O153" s="2186"/>
      <c r="P153" s="2186"/>
      <c r="Q153" s="2188"/>
      <c r="R153" s="2185"/>
      <c r="S153" s="2185"/>
      <c r="T153" s="1102"/>
      <c r="U153" s="1161"/>
    </row>
    <row r="154" spans="1:21" s="1307" customFormat="1" ht="15" customHeight="1" x14ac:dyDescent="0.25">
      <c r="A154" s="1733"/>
      <c r="B154" s="2493" t="s">
        <v>1975</v>
      </c>
      <c r="C154" s="2494"/>
      <c r="D154" s="2189"/>
      <c r="E154" s="2189"/>
      <c r="F154" s="2189"/>
      <c r="G154" s="2189"/>
      <c r="H154" s="2189"/>
      <c r="I154" s="2189"/>
      <c r="J154" s="2189"/>
      <c r="K154" s="2189"/>
      <c r="L154" s="2189"/>
      <c r="M154" s="2189"/>
      <c r="N154" s="2189"/>
      <c r="O154" s="2190"/>
      <c r="P154" s="2190"/>
      <c r="Q154" s="2190"/>
      <c r="R154" s="2189"/>
      <c r="S154" s="2189"/>
      <c r="T154" s="2191"/>
      <c r="U154" s="1161"/>
    </row>
    <row r="155" spans="1:21" s="1307" customFormat="1" ht="15" customHeight="1" x14ac:dyDescent="0.25">
      <c r="A155" s="1733"/>
      <c r="B155" s="2487" t="s">
        <v>1976</v>
      </c>
      <c r="C155" s="2488"/>
      <c r="D155" s="1250"/>
      <c r="E155" s="1250"/>
      <c r="F155" s="1250"/>
      <c r="G155" s="1250"/>
      <c r="H155" s="1250"/>
      <c r="I155" s="1250"/>
      <c r="J155" s="1250"/>
      <c r="K155" s="1250"/>
      <c r="L155" s="1250"/>
      <c r="M155" s="1250"/>
      <c r="N155" s="1250"/>
      <c r="O155" s="1367"/>
      <c r="P155" s="1367"/>
      <c r="Q155" s="1367"/>
      <c r="R155" s="1250"/>
      <c r="S155" s="1250"/>
      <c r="T155" s="2192"/>
      <c r="U155" s="1161"/>
    </row>
    <row r="156" spans="1:21" s="1307" customFormat="1" ht="15" customHeight="1" x14ac:dyDescent="0.25">
      <c r="A156" s="1733"/>
      <c r="B156" s="2487" t="s">
        <v>1977</v>
      </c>
      <c r="C156" s="2488"/>
      <c r="D156" s="1250"/>
      <c r="E156" s="1250"/>
      <c r="F156" s="1250"/>
      <c r="G156" s="1250"/>
      <c r="H156" s="1250"/>
      <c r="I156" s="1250"/>
      <c r="J156" s="1250"/>
      <c r="K156" s="1250"/>
      <c r="L156" s="1250"/>
      <c r="M156" s="1250"/>
      <c r="N156" s="1250"/>
      <c r="O156" s="1367"/>
      <c r="P156" s="1367"/>
      <c r="Q156" s="1367"/>
      <c r="R156" s="1250"/>
      <c r="S156" s="1250"/>
      <c r="T156" s="2192"/>
      <c r="U156" s="1161"/>
    </row>
    <row r="157" spans="1:21" s="1307" customFormat="1" ht="15" customHeight="1" x14ac:dyDescent="0.25">
      <c r="A157" s="1733"/>
      <c r="B157" s="2487" t="s">
        <v>1978</v>
      </c>
      <c r="C157" s="2488"/>
      <c r="D157" s="1250"/>
      <c r="E157" s="1250"/>
      <c r="F157" s="1250"/>
      <c r="G157" s="1250"/>
      <c r="H157" s="1250"/>
      <c r="I157" s="1250"/>
      <c r="J157" s="1250"/>
      <c r="K157" s="1250"/>
      <c r="L157" s="1250"/>
      <c r="M157" s="1250"/>
      <c r="N157" s="1250"/>
      <c r="O157" s="1367"/>
      <c r="P157" s="1367"/>
      <c r="Q157" s="1367"/>
      <c r="R157" s="1250"/>
      <c r="S157" s="1250"/>
      <c r="T157" s="2192"/>
      <c r="U157" s="1161"/>
    </row>
    <row r="158" spans="1:21" s="1307" customFormat="1" ht="15" customHeight="1" x14ac:dyDescent="0.25">
      <c r="A158" s="1733"/>
      <c r="B158" s="2487" t="s">
        <v>1979</v>
      </c>
      <c r="C158" s="2488"/>
      <c r="D158" s="1250"/>
      <c r="E158" s="1250"/>
      <c r="F158" s="1250"/>
      <c r="G158" s="1250"/>
      <c r="H158" s="1250"/>
      <c r="I158" s="1250"/>
      <c r="J158" s="1250"/>
      <c r="K158" s="1250"/>
      <c r="L158" s="1250"/>
      <c r="M158" s="1250"/>
      <c r="N158" s="1250"/>
      <c r="O158" s="1367"/>
      <c r="P158" s="1367"/>
      <c r="Q158" s="1367"/>
      <c r="R158" s="1250"/>
      <c r="S158" s="1250"/>
      <c r="T158" s="2192"/>
      <c r="U158" s="1161"/>
    </row>
    <row r="159" spans="1:21" s="1307" customFormat="1" ht="15" customHeight="1" x14ac:dyDescent="0.25">
      <c r="A159" s="1733"/>
      <c r="B159" s="2487" t="s">
        <v>1980</v>
      </c>
      <c r="C159" s="2488"/>
      <c r="D159" s="1250"/>
      <c r="E159" s="1250"/>
      <c r="F159" s="1250"/>
      <c r="G159" s="1250"/>
      <c r="H159" s="1250"/>
      <c r="I159" s="1250"/>
      <c r="J159" s="1250"/>
      <c r="K159" s="1250"/>
      <c r="L159" s="1250"/>
      <c r="M159" s="1250"/>
      <c r="N159" s="1250"/>
      <c r="O159" s="1367"/>
      <c r="P159" s="1367"/>
      <c r="Q159" s="1367"/>
      <c r="R159" s="1250"/>
      <c r="S159" s="1250"/>
      <c r="T159" s="2192"/>
      <c r="U159" s="1161"/>
    </row>
    <row r="160" spans="1:21" s="1307" customFormat="1" ht="15" customHeight="1" x14ac:dyDescent="0.25">
      <c r="A160" s="1733"/>
      <c r="B160" s="2483" t="s">
        <v>1981</v>
      </c>
      <c r="C160" s="2484"/>
      <c r="D160" s="2185"/>
      <c r="E160" s="2185"/>
      <c r="F160" s="2185"/>
      <c r="G160" s="2185"/>
      <c r="H160" s="2185"/>
      <c r="I160" s="2185"/>
      <c r="J160" s="2185"/>
      <c r="K160" s="2185"/>
      <c r="L160" s="2185"/>
      <c r="M160" s="2185"/>
      <c r="N160" s="2185"/>
      <c r="O160" s="2186"/>
      <c r="P160" s="2186"/>
      <c r="Q160" s="2188"/>
      <c r="R160" s="2185"/>
      <c r="S160" s="2185"/>
      <c r="T160" s="1102"/>
      <c r="U160" s="1161"/>
    </row>
    <row r="161" spans="1:21" s="1307" customFormat="1" ht="15" customHeight="1" x14ac:dyDescent="0.25">
      <c r="A161" s="1733"/>
      <c r="B161" s="2485" t="s">
        <v>1982</v>
      </c>
      <c r="C161" s="2486"/>
      <c r="D161" s="2189"/>
      <c r="E161" s="2189"/>
      <c r="F161" s="2189"/>
      <c r="G161" s="2189"/>
      <c r="H161" s="2189"/>
      <c r="I161" s="2189"/>
      <c r="J161" s="2189"/>
      <c r="K161" s="2189"/>
      <c r="L161" s="2189"/>
      <c r="M161" s="2189"/>
      <c r="N161" s="2189"/>
      <c r="O161" s="2190"/>
      <c r="P161" s="2190"/>
      <c r="Q161" s="2190"/>
      <c r="R161" s="2189"/>
      <c r="S161" s="2189"/>
      <c r="T161" s="2191"/>
      <c r="U161" s="1161"/>
    </row>
    <row r="162" spans="1:21" s="1307" customFormat="1" ht="15" customHeight="1" x14ac:dyDescent="0.25">
      <c r="A162" s="1733"/>
      <c r="B162" s="2487" t="s">
        <v>1983</v>
      </c>
      <c r="C162" s="2488"/>
      <c r="D162" s="1250"/>
      <c r="E162" s="1250"/>
      <c r="F162" s="1250"/>
      <c r="G162" s="1250"/>
      <c r="H162" s="1250"/>
      <c r="I162" s="1250"/>
      <c r="J162" s="1250"/>
      <c r="K162" s="1250"/>
      <c r="L162" s="1250"/>
      <c r="M162" s="1250"/>
      <c r="N162" s="1250"/>
      <c r="O162" s="1367"/>
      <c r="P162" s="1367"/>
      <c r="Q162" s="1367"/>
      <c r="R162" s="1250"/>
      <c r="S162" s="1250"/>
      <c r="T162" s="2192"/>
      <c r="U162" s="1161"/>
    </row>
    <row r="163" spans="1:21" s="1307" customFormat="1" ht="15" customHeight="1" x14ac:dyDescent="0.25">
      <c r="A163" s="1733"/>
      <c r="B163" s="2487" t="s">
        <v>1984</v>
      </c>
      <c r="C163" s="2488"/>
      <c r="D163" s="1250"/>
      <c r="E163" s="1250"/>
      <c r="F163" s="1250"/>
      <c r="G163" s="1250"/>
      <c r="H163" s="1250"/>
      <c r="I163" s="1250"/>
      <c r="J163" s="1250"/>
      <c r="K163" s="1250"/>
      <c r="L163" s="1250"/>
      <c r="M163" s="1250"/>
      <c r="N163" s="1250"/>
      <c r="O163" s="1367"/>
      <c r="P163" s="1367"/>
      <c r="Q163" s="1367"/>
      <c r="R163" s="1250"/>
      <c r="S163" s="1250"/>
      <c r="T163" s="2192"/>
      <c r="U163" s="1161"/>
    </row>
    <row r="164" spans="1:21" s="1307" customFormat="1" ht="15" customHeight="1" x14ac:dyDescent="0.25">
      <c r="A164" s="1733"/>
      <c r="B164" s="2487" t="s">
        <v>1985</v>
      </c>
      <c r="C164" s="2488"/>
      <c r="D164" s="1250"/>
      <c r="E164" s="1250"/>
      <c r="F164" s="1250"/>
      <c r="G164" s="1250"/>
      <c r="H164" s="1250"/>
      <c r="I164" s="1250"/>
      <c r="J164" s="1250"/>
      <c r="K164" s="1250"/>
      <c r="L164" s="1250"/>
      <c r="M164" s="1250"/>
      <c r="N164" s="1250"/>
      <c r="O164" s="1367"/>
      <c r="P164" s="1367"/>
      <c r="Q164" s="1367"/>
      <c r="R164" s="1250"/>
      <c r="S164" s="1250"/>
      <c r="T164" s="2192"/>
      <c r="U164" s="1161"/>
    </row>
    <row r="165" spans="1:21" s="1307" customFormat="1" ht="15" customHeight="1" x14ac:dyDescent="0.25">
      <c r="A165" s="1733"/>
      <c r="B165" s="2487" t="s">
        <v>1986</v>
      </c>
      <c r="C165" s="2488"/>
      <c r="D165" s="1250"/>
      <c r="E165" s="1250"/>
      <c r="F165" s="1250"/>
      <c r="G165" s="1250"/>
      <c r="H165" s="1250"/>
      <c r="I165" s="1250"/>
      <c r="J165" s="1250"/>
      <c r="K165" s="1250"/>
      <c r="L165" s="1250"/>
      <c r="M165" s="1250"/>
      <c r="N165" s="1250"/>
      <c r="O165" s="1367"/>
      <c r="P165" s="1367"/>
      <c r="Q165" s="1367"/>
      <c r="R165" s="1250"/>
      <c r="S165" s="1250"/>
      <c r="T165" s="2192"/>
      <c r="U165" s="1161"/>
    </row>
    <row r="166" spans="1:21" s="1307" customFormat="1" ht="15" customHeight="1" x14ac:dyDescent="0.25">
      <c r="A166" s="1733"/>
      <c r="B166" s="2487" t="s">
        <v>1987</v>
      </c>
      <c r="C166" s="2488"/>
      <c r="D166" s="1250"/>
      <c r="E166" s="1250"/>
      <c r="F166" s="1250"/>
      <c r="G166" s="1250"/>
      <c r="H166" s="1250"/>
      <c r="I166" s="1250"/>
      <c r="J166" s="1250"/>
      <c r="K166" s="1250"/>
      <c r="L166" s="1250"/>
      <c r="M166" s="1250"/>
      <c r="N166" s="1250"/>
      <c r="O166" s="1367"/>
      <c r="P166" s="1367"/>
      <c r="Q166" s="1367"/>
      <c r="R166" s="1250"/>
      <c r="S166" s="1250"/>
      <c r="T166" s="2192"/>
      <c r="U166" s="1161"/>
    </row>
    <row r="167" spans="1:21" s="1307" customFormat="1" ht="15" customHeight="1" x14ac:dyDescent="0.25">
      <c r="A167" s="1733"/>
      <c r="B167" s="2495" t="s">
        <v>1988</v>
      </c>
      <c r="C167" s="2496"/>
      <c r="D167" s="2185"/>
      <c r="E167" s="2185"/>
      <c r="F167" s="2185"/>
      <c r="G167" s="2185"/>
      <c r="H167" s="2185"/>
      <c r="I167" s="2185"/>
      <c r="J167" s="2185"/>
      <c r="K167" s="2185"/>
      <c r="L167" s="2185"/>
      <c r="M167" s="2185"/>
      <c r="N167" s="2185"/>
      <c r="O167" s="2186"/>
      <c r="P167" s="2186"/>
      <c r="Q167" s="2188"/>
      <c r="R167" s="2185"/>
      <c r="S167" s="2185"/>
      <c r="T167" s="1102"/>
      <c r="U167" s="1161"/>
    </row>
    <row r="168" spans="1:21" s="1307" customFormat="1" ht="15" customHeight="1" x14ac:dyDescent="0.25">
      <c r="A168" s="1733"/>
      <c r="B168" s="2493" t="s">
        <v>1989</v>
      </c>
      <c r="C168" s="2494"/>
      <c r="D168" s="2189"/>
      <c r="E168" s="2189"/>
      <c r="F168" s="2189"/>
      <c r="G168" s="2189"/>
      <c r="H168" s="2189"/>
      <c r="I168" s="2189"/>
      <c r="J168" s="2189"/>
      <c r="K168" s="2189"/>
      <c r="L168" s="2189"/>
      <c r="M168" s="2189"/>
      <c r="N168" s="2189"/>
      <c r="O168" s="2190"/>
      <c r="P168" s="2190"/>
      <c r="Q168" s="2190"/>
      <c r="R168" s="2189"/>
      <c r="S168" s="2189"/>
      <c r="T168" s="2191"/>
      <c r="U168" s="1161"/>
    </row>
    <row r="169" spans="1:21" s="1307" customFormat="1" ht="15" customHeight="1" x14ac:dyDescent="0.25">
      <c r="A169" s="1733"/>
      <c r="B169" s="2487" t="s">
        <v>1990</v>
      </c>
      <c r="C169" s="2488"/>
      <c r="D169" s="1250"/>
      <c r="E169" s="1250"/>
      <c r="F169" s="1250"/>
      <c r="G169" s="1250"/>
      <c r="H169" s="1250"/>
      <c r="I169" s="1250"/>
      <c r="J169" s="1250"/>
      <c r="K169" s="1250"/>
      <c r="L169" s="1250"/>
      <c r="M169" s="1250"/>
      <c r="N169" s="1250"/>
      <c r="O169" s="1367"/>
      <c r="P169" s="1367"/>
      <c r="Q169" s="1367"/>
      <c r="R169" s="1250"/>
      <c r="S169" s="1250"/>
      <c r="T169" s="2192"/>
      <c r="U169" s="1161"/>
    </row>
    <row r="170" spans="1:21" s="1307" customFormat="1" ht="15" customHeight="1" x14ac:dyDescent="0.25">
      <c r="A170" s="1733"/>
      <c r="B170" s="2487" t="s">
        <v>1991</v>
      </c>
      <c r="C170" s="2488"/>
      <c r="D170" s="1250"/>
      <c r="E170" s="1250"/>
      <c r="F170" s="1250"/>
      <c r="G170" s="1250"/>
      <c r="H170" s="1250"/>
      <c r="I170" s="1250"/>
      <c r="J170" s="1250"/>
      <c r="K170" s="1250"/>
      <c r="L170" s="1250"/>
      <c r="M170" s="1250"/>
      <c r="N170" s="1250"/>
      <c r="O170" s="1367"/>
      <c r="P170" s="1367"/>
      <c r="Q170" s="1367"/>
      <c r="R170" s="1250"/>
      <c r="S170" s="1250"/>
      <c r="T170" s="2192"/>
      <c r="U170" s="1161"/>
    </row>
    <row r="171" spans="1:21" s="1307" customFormat="1" ht="15" customHeight="1" x14ac:dyDescent="0.25">
      <c r="A171" s="1733"/>
      <c r="B171" s="2487" t="s">
        <v>1992</v>
      </c>
      <c r="C171" s="2488"/>
      <c r="D171" s="1250"/>
      <c r="E171" s="1250"/>
      <c r="F171" s="1250"/>
      <c r="G171" s="1250"/>
      <c r="H171" s="1250"/>
      <c r="I171" s="1250"/>
      <c r="J171" s="1250"/>
      <c r="K171" s="1250"/>
      <c r="L171" s="1250"/>
      <c r="M171" s="1250"/>
      <c r="N171" s="1250"/>
      <c r="O171" s="1367"/>
      <c r="P171" s="1367"/>
      <c r="Q171" s="1367"/>
      <c r="R171" s="1250"/>
      <c r="S171" s="1250"/>
      <c r="T171" s="2192"/>
      <c r="U171" s="1161"/>
    </row>
    <row r="172" spans="1:21" s="1307" customFormat="1" ht="15" customHeight="1" x14ac:dyDescent="0.25">
      <c r="A172" s="1733"/>
      <c r="B172" s="2487" t="s">
        <v>1993</v>
      </c>
      <c r="C172" s="2488"/>
      <c r="D172" s="1250"/>
      <c r="E172" s="1250"/>
      <c r="F172" s="1250"/>
      <c r="G172" s="1250"/>
      <c r="H172" s="1250"/>
      <c r="I172" s="1250"/>
      <c r="J172" s="1250"/>
      <c r="K172" s="1250"/>
      <c r="L172" s="1250"/>
      <c r="M172" s="1250"/>
      <c r="N172" s="1250"/>
      <c r="O172" s="1367"/>
      <c r="P172" s="1367"/>
      <c r="Q172" s="1367"/>
      <c r="R172" s="1250"/>
      <c r="S172" s="1250"/>
      <c r="T172" s="2192"/>
      <c r="U172" s="1161"/>
    </row>
    <row r="173" spans="1:21" s="1307" customFormat="1" ht="15" customHeight="1" x14ac:dyDescent="0.25">
      <c r="A173" s="1733"/>
      <c r="B173" s="2487" t="s">
        <v>1994</v>
      </c>
      <c r="C173" s="2488"/>
      <c r="D173" s="1250"/>
      <c r="E173" s="1250"/>
      <c r="F173" s="1250"/>
      <c r="G173" s="1250"/>
      <c r="H173" s="1250"/>
      <c r="I173" s="1250"/>
      <c r="J173" s="1250"/>
      <c r="K173" s="1250"/>
      <c r="L173" s="1250"/>
      <c r="M173" s="1250"/>
      <c r="N173" s="1250"/>
      <c r="O173" s="1367"/>
      <c r="P173" s="1367"/>
      <c r="Q173" s="1367"/>
      <c r="R173" s="1250"/>
      <c r="S173" s="1250"/>
      <c r="T173" s="2192"/>
      <c r="U173" s="1161"/>
    </row>
    <row r="174" spans="1:21" s="1307" customFormat="1" ht="15" customHeight="1" x14ac:dyDescent="0.25">
      <c r="A174" s="1733"/>
      <c r="B174" s="2483" t="s">
        <v>1995</v>
      </c>
      <c r="C174" s="2484"/>
      <c r="D174" s="2185"/>
      <c r="E174" s="2185"/>
      <c r="F174" s="2185"/>
      <c r="G174" s="2185"/>
      <c r="H174" s="2185"/>
      <c r="I174" s="2185"/>
      <c r="J174" s="2185"/>
      <c r="K174" s="2185"/>
      <c r="L174" s="2185"/>
      <c r="M174" s="2185"/>
      <c r="N174" s="2185"/>
      <c r="O174" s="2186"/>
      <c r="P174" s="2186"/>
      <c r="Q174" s="2188"/>
      <c r="R174" s="2185"/>
      <c r="S174" s="2185"/>
      <c r="T174" s="1102"/>
      <c r="U174" s="1161"/>
    </row>
    <row r="175" spans="1:21" s="1307" customFormat="1" ht="15" customHeight="1" x14ac:dyDescent="0.25">
      <c r="A175" s="1733"/>
      <c r="B175" s="2493" t="s">
        <v>1996</v>
      </c>
      <c r="C175" s="2494"/>
      <c r="D175" s="2189"/>
      <c r="E175" s="2189"/>
      <c r="F175" s="2189"/>
      <c r="G175" s="2189"/>
      <c r="H175" s="2189"/>
      <c r="I175" s="2189"/>
      <c r="J175" s="2189"/>
      <c r="K175" s="2189"/>
      <c r="L175" s="2189"/>
      <c r="M175" s="2189"/>
      <c r="N175" s="2189"/>
      <c r="O175" s="2190"/>
      <c r="P175" s="2190"/>
      <c r="Q175" s="2190"/>
      <c r="R175" s="2189"/>
      <c r="S175" s="2189"/>
      <c r="T175" s="2191"/>
      <c r="U175" s="1161"/>
    </row>
    <row r="176" spans="1:21" s="1307" customFormat="1" ht="15" customHeight="1" x14ac:dyDescent="0.25">
      <c r="A176" s="1733"/>
      <c r="B176" s="2487" t="s">
        <v>1997</v>
      </c>
      <c r="C176" s="2488"/>
      <c r="D176" s="1250"/>
      <c r="E176" s="1250"/>
      <c r="F176" s="1250"/>
      <c r="G176" s="1250"/>
      <c r="H176" s="1250"/>
      <c r="I176" s="1250"/>
      <c r="J176" s="1250"/>
      <c r="K176" s="1250"/>
      <c r="L176" s="1250"/>
      <c r="M176" s="1250"/>
      <c r="N176" s="1250"/>
      <c r="O176" s="1367"/>
      <c r="P176" s="1367"/>
      <c r="Q176" s="1367"/>
      <c r="R176" s="1250"/>
      <c r="S176" s="1250"/>
      <c r="T176" s="2192"/>
      <c r="U176" s="1161"/>
    </row>
    <row r="177" spans="1:21" s="1307" customFormat="1" ht="15" customHeight="1" x14ac:dyDescent="0.25">
      <c r="A177" s="1733"/>
      <c r="B177" s="2487" t="s">
        <v>1998</v>
      </c>
      <c r="C177" s="2488"/>
      <c r="D177" s="1250"/>
      <c r="E177" s="1250"/>
      <c r="F177" s="1250"/>
      <c r="G177" s="1250"/>
      <c r="H177" s="1250"/>
      <c r="I177" s="1250"/>
      <c r="J177" s="1250"/>
      <c r="K177" s="1250"/>
      <c r="L177" s="1250"/>
      <c r="M177" s="1250"/>
      <c r="N177" s="1250"/>
      <c r="O177" s="1367"/>
      <c r="P177" s="1367"/>
      <c r="Q177" s="1367"/>
      <c r="R177" s="1250"/>
      <c r="S177" s="1250"/>
      <c r="T177" s="2192"/>
      <c r="U177" s="1161"/>
    </row>
    <row r="178" spans="1:21" s="1307" customFormat="1" ht="15" customHeight="1" x14ac:dyDescent="0.25">
      <c r="A178" s="1733"/>
      <c r="B178" s="2487" t="s">
        <v>1999</v>
      </c>
      <c r="C178" s="2488"/>
      <c r="D178" s="1250"/>
      <c r="E178" s="1250"/>
      <c r="F178" s="1250"/>
      <c r="G178" s="1250"/>
      <c r="H178" s="1250"/>
      <c r="I178" s="1250"/>
      <c r="J178" s="1250"/>
      <c r="K178" s="1250"/>
      <c r="L178" s="1250"/>
      <c r="M178" s="1250"/>
      <c r="N178" s="1250"/>
      <c r="O178" s="1367"/>
      <c r="P178" s="1367"/>
      <c r="Q178" s="1367"/>
      <c r="R178" s="1250"/>
      <c r="S178" s="1250"/>
      <c r="T178" s="2192"/>
      <c r="U178" s="1161"/>
    </row>
    <row r="179" spans="1:21" s="1307" customFormat="1" ht="15" customHeight="1" x14ac:dyDescent="0.25">
      <c r="A179" s="1733"/>
      <c r="B179" s="2487" t="s">
        <v>2000</v>
      </c>
      <c r="C179" s="2488"/>
      <c r="D179" s="1250"/>
      <c r="E179" s="1250"/>
      <c r="F179" s="1250"/>
      <c r="G179" s="1250"/>
      <c r="H179" s="1250"/>
      <c r="I179" s="1250"/>
      <c r="J179" s="1250"/>
      <c r="K179" s="1250"/>
      <c r="L179" s="1250"/>
      <c r="M179" s="1250"/>
      <c r="N179" s="1250"/>
      <c r="O179" s="1367"/>
      <c r="P179" s="1367"/>
      <c r="Q179" s="1367"/>
      <c r="R179" s="1250"/>
      <c r="S179" s="1250"/>
      <c r="T179" s="2192"/>
      <c r="U179" s="1161"/>
    </row>
    <row r="180" spans="1:21" s="1307" customFormat="1" ht="15" customHeight="1" x14ac:dyDescent="0.25">
      <c r="A180" s="1733"/>
      <c r="B180" s="2487" t="s">
        <v>2001</v>
      </c>
      <c r="C180" s="2488"/>
      <c r="D180" s="1250"/>
      <c r="E180" s="1250"/>
      <c r="F180" s="1250"/>
      <c r="G180" s="1250"/>
      <c r="H180" s="1250"/>
      <c r="I180" s="1250"/>
      <c r="J180" s="1250"/>
      <c r="K180" s="1250"/>
      <c r="L180" s="1250"/>
      <c r="M180" s="1250"/>
      <c r="N180" s="1250"/>
      <c r="O180" s="1367"/>
      <c r="P180" s="1367"/>
      <c r="Q180" s="1367"/>
      <c r="R180" s="1250"/>
      <c r="S180" s="1250"/>
      <c r="T180" s="2192"/>
      <c r="U180" s="1161"/>
    </row>
    <row r="181" spans="1:21" s="1307" customFormat="1" ht="15" customHeight="1" x14ac:dyDescent="0.25">
      <c r="A181" s="1733"/>
      <c r="B181" s="2483" t="s">
        <v>2002</v>
      </c>
      <c r="C181" s="2484"/>
      <c r="D181" s="2185"/>
      <c r="E181" s="2185"/>
      <c r="F181" s="2185"/>
      <c r="G181" s="2185"/>
      <c r="H181" s="2185"/>
      <c r="I181" s="2185"/>
      <c r="J181" s="2185"/>
      <c r="K181" s="2185"/>
      <c r="L181" s="2185"/>
      <c r="M181" s="2185"/>
      <c r="N181" s="2185"/>
      <c r="O181" s="2186"/>
      <c r="P181" s="2186"/>
      <c r="Q181" s="2188"/>
      <c r="R181" s="2185"/>
      <c r="S181" s="2185"/>
      <c r="T181" s="1102"/>
      <c r="U181" s="1161"/>
    </row>
    <row r="182" spans="1:21" s="1307" customFormat="1" ht="15" customHeight="1" x14ac:dyDescent="0.25">
      <c r="A182" s="1733"/>
      <c r="B182" s="2485" t="s">
        <v>2003</v>
      </c>
      <c r="C182" s="2486"/>
      <c r="D182" s="2189"/>
      <c r="E182" s="2189"/>
      <c r="F182" s="2189"/>
      <c r="G182" s="2189"/>
      <c r="H182" s="2189"/>
      <c r="I182" s="2189"/>
      <c r="J182" s="2189"/>
      <c r="K182" s="2189"/>
      <c r="L182" s="2189"/>
      <c r="M182" s="2189"/>
      <c r="N182" s="2189"/>
      <c r="O182" s="2190"/>
      <c r="P182" s="2190"/>
      <c r="Q182" s="2190"/>
      <c r="R182" s="2189"/>
      <c r="S182" s="2189"/>
      <c r="T182" s="2191"/>
      <c r="U182" s="1161"/>
    </row>
    <row r="183" spans="1:21" s="1307" customFormat="1" ht="15" customHeight="1" x14ac:dyDescent="0.25">
      <c r="A183" s="1733"/>
      <c r="B183" s="2487" t="s">
        <v>2004</v>
      </c>
      <c r="C183" s="2488"/>
      <c r="D183" s="1250"/>
      <c r="E183" s="1250"/>
      <c r="F183" s="1250"/>
      <c r="G183" s="1250"/>
      <c r="H183" s="1250"/>
      <c r="I183" s="1250"/>
      <c r="J183" s="1250"/>
      <c r="K183" s="1250"/>
      <c r="L183" s="1250"/>
      <c r="M183" s="1250"/>
      <c r="N183" s="1250"/>
      <c r="O183" s="1367"/>
      <c r="P183" s="1367"/>
      <c r="Q183" s="1367"/>
      <c r="R183" s="1250"/>
      <c r="S183" s="1250"/>
      <c r="T183" s="2192"/>
      <c r="U183" s="1161"/>
    </row>
    <row r="184" spans="1:21" s="1307" customFormat="1" ht="15" customHeight="1" x14ac:dyDescent="0.25">
      <c r="A184" s="1733"/>
      <c r="B184" s="2487" t="s">
        <v>2005</v>
      </c>
      <c r="C184" s="2488"/>
      <c r="D184" s="1250"/>
      <c r="E184" s="1250"/>
      <c r="F184" s="1250"/>
      <c r="G184" s="1250"/>
      <c r="H184" s="1250"/>
      <c r="I184" s="1250"/>
      <c r="J184" s="1250"/>
      <c r="K184" s="1250"/>
      <c r="L184" s="1250"/>
      <c r="M184" s="1250"/>
      <c r="N184" s="1250"/>
      <c r="O184" s="1367"/>
      <c r="P184" s="1367"/>
      <c r="Q184" s="1367"/>
      <c r="R184" s="1250"/>
      <c r="S184" s="1250"/>
      <c r="T184" s="2192"/>
      <c r="U184" s="1161"/>
    </row>
    <row r="185" spans="1:21" s="1307" customFormat="1" ht="15" customHeight="1" x14ac:dyDescent="0.25">
      <c r="A185" s="1733"/>
      <c r="B185" s="2487" t="s">
        <v>2006</v>
      </c>
      <c r="C185" s="2488"/>
      <c r="D185" s="1250"/>
      <c r="E185" s="1250"/>
      <c r="F185" s="1250"/>
      <c r="G185" s="1250"/>
      <c r="H185" s="1250"/>
      <c r="I185" s="1250"/>
      <c r="J185" s="1250"/>
      <c r="K185" s="1250"/>
      <c r="L185" s="1250"/>
      <c r="M185" s="1250"/>
      <c r="N185" s="1250"/>
      <c r="O185" s="1367"/>
      <c r="P185" s="1367"/>
      <c r="Q185" s="1367"/>
      <c r="R185" s="1250"/>
      <c r="S185" s="1250"/>
      <c r="T185" s="2192"/>
      <c r="U185" s="1161"/>
    </row>
    <row r="186" spans="1:21" s="1307" customFormat="1" ht="15" customHeight="1" x14ac:dyDescent="0.25">
      <c r="A186" s="1733"/>
      <c r="B186" s="2487" t="s">
        <v>2007</v>
      </c>
      <c r="C186" s="2488"/>
      <c r="D186" s="1250"/>
      <c r="E186" s="1250"/>
      <c r="F186" s="1250"/>
      <c r="G186" s="1250"/>
      <c r="H186" s="1250"/>
      <c r="I186" s="1250"/>
      <c r="J186" s="1250"/>
      <c r="K186" s="1250"/>
      <c r="L186" s="1250"/>
      <c r="M186" s="1250"/>
      <c r="N186" s="1250"/>
      <c r="O186" s="1367"/>
      <c r="P186" s="1367"/>
      <c r="Q186" s="1367"/>
      <c r="R186" s="1250"/>
      <c r="S186" s="1250"/>
      <c r="T186" s="2192"/>
      <c r="U186" s="1161"/>
    </row>
    <row r="187" spans="1:21" s="1307" customFormat="1" ht="15" customHeight="1" x14ac:dyDescent="0.25">
      <c r="A187" s="1733"/>
      <c r="B187" s="2487" t="s">
        <v>2008</v>
      </c>
      <c r="C187" s="2488"/>
      <c r="D187" s="1250"/>
      <c r="E187" s="1250"/>
      <c r="F187" s="1250"/>
      <c r="G187" s="1250"/>
      <c r="H187" s="1250"/>
      <c r="I187" s="1250"/>
      <c r="J187" s="1250"/>
      <c r="K187" s="1250"/>
      <c r="L187" s="1250"/>
      <c r="M187" s="1250"/>
      <c r="N187" s="1250"/>
      <c r="O187" s="1367"/>
      <c r="P187" s="1367"/>
      <c r="Q187" s="1367"/>
      <c r="R187" s="1250"/>
      <c r="S187" s="1250"/>
      <c r="T187" s="2192"/>
      <c r="U187" s="1161"/>
    </row>
    <row r="188" spans="1:21" s="1307" customFormat="1" ht="15" customHeight="1" x14ac:dyDescent="0.25">
      <c r="A188" s="1733"/>
      <c r="B188" s="2495" t="s">
        <v>2009</v>
      </c>
      <c r="C188" s="2496"/>
      <c r="D188" s="2185"/>
      <c r="E188" s="2185"/>
      <c r="F188" s="2185"/>
      <c r="G188" s="2185"/>
      <c r="H188" s="2185"/>
      <c r="I188" s="2185"/>
      <c r="J188" s="2185"/>
      <c r="K188" s="2185"/>
      <c r="L188" s="2185"/>
      <c r="M188" s="2185"/>
      <c r="N188" s="2185"/>
      <c r="O188" s="2186"/>
      <c r="P188" s="2186"/>
      <c r="Q188" s="2188"/>
      <c r="R188" s="2185"/>
      <c r="S188" s="2185"/>
      <c r="T188" s="1102"/>
      <c r="U188" s="1161"/>
    </row>
    <row r="189" spans="1:21" s="1307" customFormat="1" ht="15" customHeight="1" x14ac:dyDescent="0.25">
      <c r="A189" s="1733"/>
      <c r="B189" s="2493" t="s">
        <v>2010</v>
      </c>
      <c r="C189" s="2494"/>
      <c r="D189" s="2189"/>
      <c r="E189" s="2189"/>
      <c r="F189" s="2189"/>
      <c r="G189" s="2189"/>
      <c r="H189" s="2189"/>
      <c r="I189" s="2189"/>
      <c r="J189" s="2189"/>
      <c r="K189" s="2189"/>
      <c r="L189" s="2189"/>
      <c r="M189" s="2189"/>
      <c r="N189" s="2189"/>
      <c r="O189" s="2190"/>
      <c r="P189" s="2190"/>
      <c r="Q189" s="2190"/>
      <c r="R189" s="2189"/>
      <c r="S189" s="2189"/>
      <c r="T189" s="2191"/>
      <c r="U189" s="1161"/>
    </row>
    <row r="190" spans="1:21" s="1307" customFormat="1" ht="15" customHeight="1" x14ac:dyDescent="0.25">
      <c r="A190" s="1733"/>
      <c r="B190" s="2487" t="s">
        <v>2011</v>
      </c>
      <c r="C190" s="2488"/>
      <c r="D190" s="1250"/>
      <c r="E190" s="1250"/>
      <c r="F190" s="1250"/>
      <c r="G190" s="1250"/>
      <c r="H190" s="1250"/>
      <c r="I190" s="1250"/>
      <c r="J190" s="1250"/>
      <c r="K190" s="1250"/>
      <c r="L190" s="1250"/>
      <c r="M190" s="1250"/>
      <c r="N190" s="1250"/>
      <c r="O190" s="1367"/>
      <c r="P190" s="1367"/>
      <c r="Q190" s="1367"/>
      <c r="R190" s="1250"/>
      <c r="S190" s="1250"/>
      <c r="T190" s="2192"/>
      <c r="U190" s="1161"/>
    </row>
    <row r="191" spans="1:21" s="1307" customFormat="1" ht="15" customHeight="1" x14ac:dyDescent="0.25">
      <c r="A191" s="1733"/>
      <c r="B191" s="2487" t="s">
        <v>2012</v>
      </c>
      <c r="C191" s="2488"/>
      <c r="D191" s="1250"/>
      <c r="E191" s="1250"/>
      <c r="F191" s="1250"/>
      <c r="G191" s="1250"/>
      <c r="H191" s="1250"/>
      <c r="I191" s="1250"/>
      <c r="J191" s="1250"/>
      <c r="K191" s="1250"/>
      <c r="L191" s="1250"/>
      <c r="M191" s="1250"/>
      <c r="N191" s="1250"/>
      <c r="O191" s="1367"/>
      <c r="P191" s="1367"/>
      <c r="Q191" s="1367"/>
      <c r="R191" s="1250"/>
      <c r="S191" s="1250"/>
      <c r="T191" s="2192"/>
      <c r="U191" s="1161"/>
    </row>
    <row r="192" spans="1:21" s="1307" customFormat="1" ht="15" customHeight="1" x14ac:dyDescent="0.25">
      <c r="A192" s="1733"/>
      <c r="B192" s="2487" t="s">
        <v>2013</v>
      </c>
      <c r="C192" s="2488"/>
      <c r="D192" s="1250"/>
      <c r="E192" s="1250"/>
      <c r="F192" s="1250"/>
      <c r="G192" s="1250"/>
      <c r="H192" s="1250"/>
      <c r="I192" s="1250"/>
      <c r="J192" s="1250"/>
      <c r="K192" s="1250"/>
      <c r="L192" s="1250"/>
      <c r="M192" s="1250"/>
      <c r="N192" s="1250"/>
      <c r="O192" s="1367"/>
      <c r="P192" s="1367"/>
      <c r="Q192" s="1367"/>
      <c r="R192" s="1250"/>
      <c r="S192" s="1250"/>
      <c r="T192" s="2192"/>
      <c r="U192" s="1161"/>
    </row>
    <row r="193" spans="1:21" s="1307" customFormat="1" ht="15" customHeight="1" x14ac:dyDescent="0.25">
      <c r="A193" s="1733"/>
      <c r="B193" s="2487" t="s">
        <v>2014</v>
      </c>
      <c r="C193" s="2488"/>
      <c r="D193" s="1250"/>
      <c r="E193" s="1250"/>
      <c r="F193" s="1250"/>
      <c r="G193" s="1250"/>
      <c r="H193" s="1250"/>
      <c r="I193" s="1250"/>
      <c r="J193" s="1250"/>
      <c r="K193" s="1250"/>
      <c r="L193" s="1250"/>
      <c r="M193" s="1250"/>
      <c r="N193" s="1250"/>
      <c r="O193" s="1367"/>
      <c r="P193" s="1367"/>
      <c r="Q193" s="1367"/>
      <c r="R193" s="1250"/>
      <c r="S193" s="1250"/>
      <c r="T193" s="2192"/>
      <c r="U193" s="1161"/>
    </row>
    <row r="194" spans="1:21" s="1307" customFormat="1" ht="15" customHeight="1" x14ac:dyDescent="0.25">
      <c r="A194" s="1733"/>
      <c r="B194" s="2487" t="s">
        <v>2015</v>
      </c>
      <c r="C194" s="2488"/>
      <c r="D194" s="1250"/>
      <c r="E194" s="1250"/>
      <c r="F194" s="1250"/>
      <c r="G194" s="1250"/>
      <c r="H194" s="1250"/>
      <c r="I194" s="1250"/>
      <c r="J194" s="1250"/>
      <c r="K194" s="1250"/>
      <c r="L194" s="1250"/>
      <c r="M194" s="1250"/>
      <c r="N194" s="1250"/>
      <c r="O194" s="1367"/>
      <c r="P194" s="1367"/>
      <c r="Q194" s="1367"/>
      <c r="R194" s="1250"/>
      <c r="S194" s="1250"/>
      <c r="T194" s="2192"/>
      <c r="U194" s="1161"/>
    </row>
    <row r="195" spans="1:21" s="1307" customFormat="1" ht="15" customHeight="1" x14ac:dyDescent="0.25">
      <c r="A195" s="1733"/>
      <c r="B195" s="2483" t="s">
        <v>2016</v>
      </c>
      <c r="C195" s="2484"/>
      <c r="D195" s="2185"/>
      <c r="E195" s="2185"/>
      <c r="F195" s="2185"/>
      <c r="G195" s="2185"/>
      <c r="H195" s="2185"/>
      <c r="I195" s="2185"/>
      <c r="J195" s="2185"/>
      <c r="K195" s="2185"/>
      <c r="L195" s="2185"/>
      <c r="M195" s="2185"/>
      <c r="N195" s="2185"/>
      <c r="O195" s="2186"/>
      <c r="P195" s="2186"/>
      <c r="Q195" s="2188"/>
      <c r="R195" s="2185"/>
      <c r="S195" s="2185"/>
      <c r="T195" s="1102"/>
      <c r="U195" s="1161"/>
    </row>
    <row r="196" spans="1:21" s="1307" customFormat="1" ht="15" customHeight="1" x14ac:dyDescent="0.25">
      <c r="A196" s="1733"/>
      <c r="B196" s="2533" t="s">
        <v>1508</v>
      </c>
      <c r="C196" s="2534"/>
      <c r="D196" s="2196"/>
      <c r="E196" s="2196"/>
      <c r="F196" s="2196"/>
      <c r="G196" s="2196"/>
      <c r="H196" s="2196"/>
      <c r="I196" s="2196"/>
      <c r="J196" s="2196"/>
      <c r="K196" s="2196"/>
      <c r="L196" s="2196"/>
      <c r="M196" s="2196"/>
      <c r="N196" s="2196"/>
      <c r="O196" s="2195"/>
      <c r="P196" s="2195"/>
      <c r="Q196" s="2195"/>
      <c r="R196" s="2196"/>
      <c r="S196" s="2196"/>
      <c r="T196" s="2202"/>
      <c r="U196" s="1161"/>
    </row>
    <row r="197" spans="1:21" s="1307" customFormat="1" ht="15" customHeight="1" x14ac:dyDescent="0.25">
      <c r="A197" s="1733"/>
      <c r="B197" s="2471" t="s">
        <v>1455</v>
      </c>
      <c r="C197" s="2535"/>
      <c r="D197" s="2535"/>
      <c r="E197" s="2535"/>
      <c r="F197" s="2535"/>
      <c r="G197" s="1373" t="str">
        <f>IF(AND(G140&gt;=H140,G141&gt;=H141,G142&gt;=H142,G143&gt;=H143,G144&gt;=H144,G145&gt;=H145,G146&gt;=H146,G147&gt;=H147,G148&gt;=H148,G149&gt;=H149,G150&gt;=H150,G151&gt;=H151,G152&gt;=H152,G153&gt;=H153,G154&gt;=H154,G155&gt;=H155,G156&gt;=H156,G157&gt;=H157,G158&gt;=H158,G159&gt;=H159,G160&gt;=H160,G161&gt;=H161,G162&gt;=H162,G163&gt;=H163,G164&gt;=H164,G165&gt;=H165,G166&gt;=H166,G167&gt;=H167,G168&gt;=H168,G169&gt;=H169,G170&gt;=H170,G171&gt;=H171,G172&gt;=H172,G173&gt;=H173,G174&gt;=H174,G175&gt;=H175,G176&gt;=H176,G177&gt;=H177,G178&gt;=H178,G179&gt;=H179,G180&gt;=H180,G181&gt;=H181,G182&gt;=H182,G183&gt;=H183,G184&gt;=H184,G185&gt;=H185,G186&gt;=H186,G187&gt;=H187,G188&gt;=H188,G189&gt;=H189,G190&gt;=H190,G191&gt;=H191,G192&gt;=H192,G193&gt;=H193,G194&gt;=H194,G195&gt;=H195,G196&gt;=H196),"Yes","No")</f>
        <v>Yes</v>
      </c>
      <c r="U197" s="1161"/>
    </row>
    <row r="198" spans="1:21" s="1307" customFormat="1" ht="15" customHeight="1" x14ac:dyDescent="0.25">
      <c r="A198" s="1733"/>
      <c r="B198" s="2467" t="s">
        <v>1497</v>
      </c>
      <c r="C198" s="2536"/>
      <c r="D198" s="2536"/>
      <c r="E198" s="2536"/>
      <c r="F198" s="2536"/>
      <c r="G198" s="1279" t="str">
        <f>IF(AND(J140&gt;=K140,J141&gt;=K141,J142&gt;=K142,J143&gt;=K143,J144&gt;=K144,J145&gt;=K145,J146&gt;=K146,J147&gt;=K147,J148&gt;=K148,J149&gt;=K149,J150&gt;=K150,J151&gt;=K151,J152&gt;=K152,J153&gt;=K153,J154&gt;=K154,J155&gt;=K155,J156&gt;=K156,J157&gt;=K157,J158&gt;=K158,J159&gt;=K159,J160&gt;=K160,J161&gt;=K161,J162&gt;=K162,J163&gt;=K163,J164&gt;=K164,J165&gt;=K165,J166&gt;=K166,J167&gt;=K167,J168&gt;=K168,J169&gt;=K169,J170&gt;=K170,J171&gt;=K171,J172&gt;=K172,J173&gt;=K173,J174&gt;=K174,J175&gt;=K175,J176&gt;=K176,J177&gt;=K177,J178&gt;=K178,J179&gt;=K179,J180&gt;=K180,J181&gt;=K181,J182&gt;=K182,J183&gt;=K183,J184&gt;=K184,J185&gt;=K185,J186&gt;=K186,J187&gt;=K187,J188&gt;=K188,J189&gt;=K189,J190&gt;=K190,J191&gt;=K191,J192&gt;=K192,J193&gt;=K193,J194&gt;=K194,J195&gt;=K195,J196&gt;=K196),"Yes","No")</f>
        <v>Yes</v>
      </c>
      <c r="U198" s="1161"/>
    </row>
    <row r="199" spans="1:21" s="1307" customFormat="1" ht="15" customHeight="1" x14ac:dyDescent="0.25">
      <c r="A199" s="1733"/>
      <c r="B199" s="2469" t="s">
        <v>1498</v>
      </c>
      <c r="C199" s="2545"/>
      <c r="D199" s="2545"/>
      <c r="E199" s="2545"/>
      <c r="F199" s="2545"/>
      <c r="G199" s="1283" t="str">
        <f>IF(AND(AND(E196&gt;=SUM(E140:E144,E147:E151,E154:E158,E161:E165,E168:E172,E175:E179,E182:E186,E189:E193),E196&gt;=SUM(E145,E152,E159,E166,E173,E180,E187,E194),E196&gt;=SUM(E146,E153,E160,E167,E174,E181,E188,E195)),AND(F196&gt;=SUM(F140:F144,F147:F151,F154:F158,F161:F165,F168:F172,F175:F179,F182:F186,F189:F193),F196&gt;=SUM(F145,F152,F159,F166,F173,F180,F187,F194),F196&gt;=SUM(F146,F153,F160,F167,F174,F181,F188,F195)),AND(G196&gt;=SUM(G140:G144,G147:G151,G154:G158,G161:G165,G168:G172,G175:G179,G182:G186,G189:G193),G196&gt;=SUM(G145,G152,G159,G166,G173,G180,G187,G194),G196&gt;=SUM(G146,G153,G160,G167,G174,G181,G188,G195)),AND(H196&gt;=SUM(H140:H144,H147:H151,H154:H158,H161:H165,H168:H172,H175:H179,H182:H186,H189:H193),H196&gt;=SUM(H145,H152,H159,H166,H173,H180,H187,H194),H196&gt;=SUM(H146,H153,H160,H167,H174,H181,H188,H195))),"Yes","No")</f>
        <v>Yes</v>
      </c>
      <c r="U199" s="1161"/>
    </row>
    <row r="200" spans="1:21" s="1178" customFormat="1" ht="45" customHeight="1" x14ac:dyDescent="0.25">
      <c r="A200" s="2227" t="s">
        <v>1509</v>
      </c>
      <c r="B200" s="1210"/>
      <c r="C200" s="1075"/>
      <c r="D200" s="1075"/>
      <c r="E200" s="1075"/>
      <c r="F200" s="1075"/>
      <c r="G200" s="1075"/>
      <c r="H200" s="1075"/>
      <c r="I200" s="1075"/>
      <c r="J200" s="1075"/>
      <c r="K200" s="1075"/>
      <c r="L200" s="1075"/>
      <c r="M200" s="1075"/>
      <c r="N200" s="1075"/>
      <c r="O200" s="1307"/>
      <c r="P200" s="1307"/>
      <c r="Q200" s="1307"/>
      <c r="R200" s="1307"/>
      <c r="U200" s="1190"/>
    </row>
    <row r="201" spans="1:21" s="1178" customFormat="1" ht="45" customHeight="1" x14ac:dyDescent="0.25">
      <c r="A201" s="2227"/>
      <c r="B201" s="2514" t="s">
        <v>1959</v>
      </c>
      <c r="C201" s="2515"/>
      <c r="D201" s="2518" t="s">
        <v>1958</v>
      </c>
      <c r="E201" s="2518" t="s">
        <v>1427</v>
      </c>
      <c r="F201" s="2520" t="s">
        <v>1428</v>
      </c>
      <c r="G201" s="2520"/>
      <c r="H201" s="2520"/>
      <c r="I201" s="2520" t="s">
        <v>1960</v>
      </c>
      <c r="J201" s="2520"/>
      <c r="K201" s="2520"/>
      <c r="L201" s="2478" t="s">
        <v>2017</v>
      </c>
      <c r="M201" s="2479"/>
      <c r="N201" s="2480"/>
      <c r="O201" s="2464" t="s">
        <v>1496</v>
      </c>
      <c r="P201" s="2481" t="s">
        <v>2020</v>
      </c>
      <c r="Q201" s="2481" t="s">
        <v>2021</v>
      </c>
      <c r="R201" s="2464" t="s">
        <v>2022</v>
      </c>
      <c r="S201" s="2464" t="s">
        <v>2023</v>
      </c>
      <c r="T201" s="2464" t="s">
        <v>2024</v>
      </c>
      <c r="U201" s="1190"/>
    </row>
    <row r="202" spans="1:21" s="1265" customFormat="1" ht="60" customHeight="1" x14ac:dyDescent="0.25">
      <c r="A202" s="1733"/>
      <c r="B202" s="2516"/>
      <c r="C202" s="2517"/>
      <c r="D202" s="2519"/>
      <c r="E202" s="2519"/>
      <c r="F202" s="2229" t="s">
        <v>1429</v>
      </c>
      <c r="G202" s="2229" t="s">
        <v>1430</v>
      </c>
      <c r="H202" s="2229" t="s">
        <v>1431</v>
      </c>
      <c r="I202" s="2229" t="s">
        <v>1432</v>
      </c>
      <c r="J202" s="2229" t="s">
        <v>1433</v>
      </c>
      <c r="K202" s="2229" t="s">
        <v>1434</v>
      </c>
      <c r="L202" s="2304" t="s">
        <v>2018</v>
      </c>
      <c r="M202" s="2304" t="s">
        <v>2019</v>
      </c>
      <c r="N202" s="2304" t="s">
        <v>1435</v>
      </c>
      <c r="O202" s="2465"/>
      <c r="P202" s="2482"/>
      <c r="Q202" s="2482"/>
      <c r="R202" s="2465"/>
      <c r="S202" s="2465"/>
      <c r="T202" s="2465"/>
      <c r="U202" s="1242"/>
    </row>
    <row r="203" spans="1:21" s="1307" customFormat="1" ht="15" customHeight="1" x14ac:dyDescent="0.25">
      <c r="A203" s="1733"/>
      <c r="B203" s="2493" t="s">
        <v>1961</v>
      </c>
      <c r="C203" s="2494"/>
      <c r="D203" s="2189"/>
      <c r="E203" s="2189"/>
      <c r="F203" s="2189"/>
      <c r="G203" s="2189"/>
      <c r="H203" s="2189"/>
      <c r="I203" s="2189"/>
      <c r="J203" s="2189"/>
      <c r="K203" s="2189"/>
      <c r="L203" s="2189"/>
      <c r="M203" s="2189"/>
      <c r="N203" s="2189"/>
      <c r="O203" s="2190"/>
      <c r="P203" s="1352"/>
      <c r="Q203" s="1352"/>
      <c r="R203" s="2189"/>
      <c r="S203" s="2194"/>
      <c r="T203" s="2191"/>
      <c r="U203" s="1161"/>
    </row>
    <row r="204" spans="1:21" s="1307" customFormat="1" ht="15" customHeight="1" x14ac:dyDescent="0.25">
      <c r="A204" s="1733"/>
      <c r="B204" s="2485" t="s">
        <v>1962</v>
      </c>
      <c r="C204" s="2486"/>
      <c r="D204" s="1250"/>
      <c r="E204" s="1250"/>
      <c r="F204" s="1250"/>
      <c r="G204" s="1250"/>
      <c r="H204" s="1250"/>
      <c r="I204" s="1250"/>
      <c r="J204" s="1250"/>
      <c r="K204" s="1250"/>
      <c r="L204" s="1250"/>
      <c r="M204" s="1250"/>
      <c r="N204" s="1250"/>
      <c r="O204" s="1367"/>
      <c r="P204" s="1278"/>
      <c r="Q204" s="1278"/>
      <c r="R204" s="1250"/>
      <c r="S204" s="2187"/>
      <c r="T204" s="2192"/>
      <c r="U204" s="1161"/>
    </row>
    <row r="205" spans="1:21" s="1307" customFormat="1" ht="15" customHeight="1" x14ac:dyDescent="0.25">
      <c r="A205" s="1733"/>
      <c r="B205" s="2487" t="s">
        <v>1963</v>
      </c>
      <c r="C205" s="2488"/>
      <c r="D205" s="1250"/>
      <c r="E205" s="1250"/>
      <c r="F205" s="1250"/>
      <c r="G205" s="1250"/>
      <c r="H205" s="1250"/>
      <c r="I205" s="1250"/>
      <c r="J205" s="1250"/>
      <c r="K205" s="1250"/>
      <c r="L205" s="1250"/>
      <c r="M205" s="1250"/>
      <c r="N205" s="1250"/>
      <c r="O205" s="1367"/>
      <c r="P205" s="1278"/>
      <c r="Q205" s="1278"/>
      <c r="R205" s="1250"/>
      <c r="S205" s="2187"/>
      <c r="T205" s="2192"/>
      <c r="U205" s="1161"/>
    </row>
    <row r="206" spans="1:21" s="1307" customFormat="1" ht="15" customHeight="1" x14ac:dyDescent="0.25">
      <c r="A206" s="1733"/>
      <c r="B206" s="2487" t="s">
        <v>1964</v>
      </c>
      <c r="C206" s="2488"/>
      <c r="D206" s="1250"/>
      <c r="E206" s="1250"/>
      <c r="F206" s="1250"/>
      <c r="G206" s="1250"/>
      <c r="H206" s="1250"/>
      <c r="I206" s="1250"/>
      <c r="J206" s="1250"/>
      <c r="K206" s="1250"/>
      <c r="L206" s="1250"/>
      <c r="M206" s="1250"/>
      <c r="N206" s="1250"/>
      <c r="O206" s="1367"/>
      <c r="P206" s="1278"/>
      <c r="Q206" s="1278"/>
      <c r="R206" s="1250"/>
      <c r="S206" s="2187"/>
      <c r="T206" s="2192"/>
      <c r="U206" s="1161"/>
    </row>
    <row r="207" spans="1:21" s="1307" customFormat="1" ht="15" customHeight="1" x14ac:dyDescent="0.25">
      <c r="A207" s="1733"/>
      <c r="B207" s="2487" t="s">
        <v>1965</v>
      </c>
      <c r="C207" s="2488"/>
      <c r="D207" s="1250"/>
      <c r="E207" s="1250"/>
      <c r="F207" s="1250"/>
      <c r="G207" s="1250"/>
      <c r="H207" s="1250"/>
      <c r="I207" s="1250"/>
      <c r="J207" s="1250"/>
      <c r="K207" s="1250"/>
      <c r="L207" s="1250"/>
      <c r="M207" s="1250"/>
      <c r="N207" s="1250"/>
      <c r="O207" s="1367"/>
      <c r="P207" s="1278"/>
      <c r="Q207" s="1278"/>
      <c r="R207" s="1250"/>
      <c r="S207" s="2187"/>
      <c r="T207" s="2192"/>
      <c r="U207" s="1161"/>
    </row>
    <row r="208" spans="1:21" s="1307" customFormat="1" ht="15" customHeight="1" x14ac:dyDescent="0.25">
      <c r="A208" s="1733"/>
      <c r="B208" s="2487" t="s">
        <v>1966</v>
      </c>
      <c r="C208" s="2488"/>
      <c r="D208" s="1250"/>
      <c r="E208" s="1250"/>
      <c r="F208" s="1250"/>
      <c r="G208" s="1250"/>
      <c r="H208" s="1250"/>
      <c r="I208" s="1250"/>
      <c r="J208" s="1250"/>
      <c r="K208" s="1250"/>
      <c r="L208" s="1250"/>
      <c r="M208" s="1250"/>
      <c r="N208" s="1250"/>
      <c r="O208" s="1367"/>
      <c r="P208" s="1278"/>
      <c r="Q208" s="1278"/>
      <c r="R208" s="1250"/>
      <c r="S208" s="2187"/>
      <c r="T208" s="2192"/>
      <c r="U208" s="1161"/>
    </row>
    <row r="209" spans="1:21" s="1307" customFormat="1" ht="15" customHeight="1" x14ac:dyDescent="0.25">
      <c r="A209" s="1733"/>
      <c r="B209" s="2483" t="s">
        <v>1967</v>
      </c>
      <c r="C209" s="2484"/>
      <c r="D209" s="2185"/>
      <c r="E209" s="2185"/>
      <c r="F209" s="2185"/>
      <c r="G209" s="2185"/>
      <c r="H209" s="2185"/>
      <c r="I209" s="2185"/>
      <c r="J209" s="2185"/>
      <c r="K209" s="2185"/>
      <c r="L209" s="2185"/>
      <c r="M209" s="2185"/>
      <c r="N209" s="2185"/>
      <c r="O209" s="2186"/>
      <c r="P209" s="1882"/>
      <c r="Q209" s="1882"/>
      <c r="R209" s="2185"/>
      <c r="S209" s="1280"/>
      <c r="T209" s="1102"/>
      <c r="U209" s="1161"/>
    </row>
    <row r="210" spans="1:21" s="1307" customFormat="1" ht="15" customHeight="1" x14ac:dyDescent="0.25">
      <c r="A210" s="1733"/>
      <c r="B210" s="2485" t="s">
        <v>1968</v>
      </c>
      <c r="C210" s="2486"/>
      <c r="D210" s="2189"/>
      <c r="E210" s="2189"/>
      <c r="F210" s="2189"/>
      <c r="G210" s="2189"/>
      <c r="H210" s="2189"/>
      <c r="I210" s="2189"/>
      <c r="J210" s="2189"/>
      <c r="K210" s="2189"/>
      <c r="L210" s="2189"/>
      <c r="M210" s="2189"/>
      <c r="N210" s="2189"/>
      <c r="O210" s="2190"/>
      <c r="P210" s="1352"/>
      <c r="Q210" s="1352"/>
      <c r="R210" s="2189"/>
      <c r="S210" s="2194"/>
      <c r="T210" s="2191"/>
      <c r="U210" s="1161"/>
    </row>
    <row r="211" spans="1:21" s="1307" customFormat="1" ht="15" customHeight="1" x14ac:dyDescent="0.25">
      <c r="A211" s="1733"/>
      <c r="B211" s="2487" t="s">
        <v>1969</v>
      </c>
      <c r="C211" s="2488"/>
      <c r="D211" s="1250"/>
      <c r="E211" s="1250"/>
      <c r="F211" s="1250"/>
      <c r="G211" s="1250"/>
      <c r="H211" s="1250"/>
      <c r="I211" s="1250"/>
      <c r="J211" s="1250"/>
      <c r="K211" s="1250"/>
      <c r="L211" s="1250"/>
      <c r="M211" s="1250"/>
      <c r="N211" s="1250"/>
      <c r="O211" s="1367"/>
      <c r="P211" s="1278"/>
      <c r="Q211" s="1278"/>
      <c r="R211" s="1250"/>
      <c r="S211" s="2187"/>
      <c r="T211" s="2192"/>
      <c r="U211" s="1161"/>
    </row>
    <row r="212" spans="1:21" s="1307" customFormat="1" ht="15" customHeight="1" x14ac:dyDescent="0.25">
      <c r="A212" s="1733"/>
      <c r="B212" s="2487" t="s">
        <v>1970</v>
      </c>
      <c r="C212" s="2488"/>
      <c r="D212" s="1250"/>
      <c r="E212" s="1250"/>
      <c r="F212" s="1250"/>
      <c r="G212" s="1250"/>
      <c r="H212" s="1250"/>
      <c r="I212" s="1250"/>
      <c r="J212" s="1250"/>
      <c r="K212" s="1250"/>
      <c r="L212" s="1250"/>
      <c r="M212" s="1250"/>
      <c r="N212" s="1250"/>
      <c r="O212" s="1367"/>
      <c r="P212" s="1278"/>
      <c r="Q212" s="1278"/>
      <c r="R212" s="1250"/>
      <c r="S212" s="2187"/>
      <c r="T212" s="2192"/>
      <c r="U212" s="1161"/>
    </row>
    <row r="213" spans="1:21" s="1307" customFormat="1" ht="15" customHeight="1" x14ac:dyDescent="0.25">
      <c r="A213" s="1733"/>
      <c r="B213" s="2487" t="s">
        <v>1971</v>
      </c>
      <c r="C213" s="2488"/>
      <c r="D213" s="1250"/>
      <c r="E213" s="1250"/>
      <c r="F213" s="1250"/>
      <c r="G213" s="1250"/>
      <c r="H213" s="1250"/>
      <c r="I213" s="1250"/>
      <c r="J213" s="1250"/>
      <c r="K213" s="1250"/>
      <c r="L213" s="1250"/>
      <c r="M213" s="1250"/>
      <c r="N213" s="1250"/>
      <c r="O213" s="1367"/>
      <c r="P213" s="1278"/>
      <c r="Q213" s="1278"/>
      <c r="R213" s="1250"/>
      <c r="S213" s="2187"/>
      <c r="T213" s="2192"/>
      <c r="U213" s="1161"/>
    </row>
    <row r="214" spans="1:21" s="1307" customFormat="1" ht="15" customHeight="1" x14ac:dyDescent="0.25">
      <c r="A214" s="1733"/>
      <c r="B214" s="2487" t="s">
        <v>1972</v>
      </c>
      <c r="C214" s="2488"/>
      <c r="D214" s="1250"/>
      <c r="E214" s="1250"/>
      <c r="F214" s="1250"/>
      <c r="G214" s="1250"/>
      <c r="H214" s="1250"/>
      <c r="I214" s="1250"/>
      <c r="J214" s="1250"/>
      <c r="K214" s="1250"/>
      <c r="L214" s="1250"/>
      <c r="M214" s="1250"/>
      <c r="N214" s="1250"/>
      <c r="O214" s="1367"/>
      <c r="P214" s="1278"/>
      <c r="Q214" s="1278"/>
      <c r="R214" s="1250"/>
      <c r="S214" s="2187"/>
      <c r="T214" s="2192"/>
      <c r="U214" s="1161"/>
    </row>
    <row r="215" spans="1:21" s="1307" customFormat="1" ht="15" customHeight="1" x14ac:dyDescent="0.25">
      <c r="A215" s="1733"/>
      <c r="B215" s="2487" t="s">
        <v>1973</v>
      </c>
      <c r="C215" s="2488"/>
      <c r="D215" s="1250"/>
      <c r="E215" s="1250"/>
      <c r="F215" s="1250"/>
      <c r="G215" s="1250"/>
      <c r="H215" s="1250"/>
      <c r="I215" s="1250"/>
      <c r="J215" s="1250"/>
      <c r="K215" s="1250"/>
      <c r="L215" s="1250"/>
      <c r="M215" s="1250"/>
      <c r="N215" s="1250"/>
      <c r="O215" s="1367"/>
      <c r="P215" s="1278"/>
      <c r="Q215" s="1278"/>
      <c r="R215" s="1250"/>
      <c r="S215" s="2187"/>
      <c r="T215" s="2192"/>
      <c r="U215" s="1161"/>
    </row>
    <row r="216" spans="1:21" s="1307" customFormat="1" ht="15" customHeight="1" x14ac:dyDescent="0.25">
      <c r="A216" s="1733"/>
      <c r="B216" s="2495" t="s">
        <v>1974</v>
      </c>
      <c r="C216" s="2496"/>
      <c r="D216" s="2185"/>
      <c r="E216" s="2185"/>
      <c r="F216" s="2185"/>
      <c r="G216" s="2185"/>
      <c r="H216" s="2185"/>
      <c r="I216" s="2185"/>
      <c r="J216" s="2185"/>
      <c r="K216" s="2185"/>
      <c r="L216" s="2185"/>
      <c r="M216" s="2185"/>
      <c r="N216" s="2185"/>
      <c r="O216" s="2186"/>
      <c r="P216" s="1882"/>
      <c r="Q216" s="1882"/>
      <c r="R216" s="2185"/>
      <c r="S216" s="1280"/>
      <c r="T216" s="1102"/>
      <c r="U216" s="1161"/>
    </row>
    <row r="217" spans="1:21" s="1307" customFormat="1" ht="15" customHeight="1" x14ac:dyDescent="0.25">
      <c r="A217" s="1733"/>
      <c r="B217" s="2493" t="s">
        <v>1975</v>
      </c>
      <c r="C217" s="2494"/>
      <c r="D217" s="2189"/>
      <c r="E217" s="2189"/>
      <c r="F217" s="2189"/>
      <c r="G217" s="2189"/>
      <c r="H217" s="2189"/>
      <c r="I217" s="2189"/>
      <c r="J217" s="2189"/>
      <c r="K217" s="2189"/>
      <c r="L217" s="2189"/>
      <c r="M217" s="2189"/>
      <c r="N217" s="2189"/>
      <c r="O217" s="2190"/>
      <c r="P217" s="1352"/>
      <c r="Q217" s="1352"/>
      <c r="R217" s="2189"/>
      <c r="S217" s="2194"/>
      <c r="T217" s="2191"/>
      <c r="U217" s="1161"/>
    </row>
    <row r="218" spans="1:21" s="1307" customFormat="1" ht="15" customHeight="1" x14ac:dyDescent="0.25">
      <c r="A218" s="1733"/>
      <c r="B218" s="2487" t="s">
        <v>1976</v>
      </c>
      <c r="C218" s="2488"/>
      <c r="D218" s="1250"/>
      <c r="E218" s="1250"/>
      <c r="F218" s="1250"/>
      <c r="G218" s="1250"/>
      <c r="H218" s="1250"/>
      <c r="I218" s="1250"/>
      <c r="J218" s="1250"/>
      <c r="K218" s="1250"/>
      <c r="L218" s="1250"/>
      <c r="M218" s="1250"/>
      <c r="N218" s="1250"/>
      <c r="O218" s="1367"/>
      <c r="P218" s="1278"/>
      <c r="Q218" s="1278"/>
      <c r="R218" s="1250"/>
      <c r="S218" s="2187"/>
      <c r="T218" s="2192"/>
      <c r="U218" s="1161"/>
    </row>
    <row r="219" spans="1:21" s="1307" customFormat="1" ht="15" customHeight="1" x14ac:dyDescent="0.25">
      <c r="A219" s="1733"/>
      <c r="B219" s="2487" t="s">
        <v>1977</v>
      </c>
      <c r="C219" s="2488"/>
      <c r="D219" s="1250"/>
      <c r="E219" s="1250"/>
      <c r="F219" s="1250"/>
      <c r="G219" s="1250"/>
      <c r="H219" s="1250"/>
      <c r="I219" s="1250"/>
      <c r="J219" s="1250"/>
      <c r="K219" s="1250"/>
      <c r="L219" s="1250"/>
      <c r="M219" s="1250"/>
      <c r="N219" s="1250"/>
      <c r="O219" s="1367"/>
      <c r="P219" s="1278"/>
      <c r="Q219" s="1278"/>
      <c r="R219" s="1250"/>
      <c r="S219" s="2187"/>
      <c r="T219" s="2192"/>
      <c r="U219" s="1161"/>
    </row>
    <row r="220" spans="1:21" s="1307" customFormat="1" ht="15" customHeight="1" x14ac:dyDescent="0.25">
      <c r="A220" s="1733"/>
      <c r="B220" s="2487" t="s">
        <v>1978</v>
      </c>
      <c r="C220" s="2488"/>
      <c r="D220" s="1250"/>
      <c r="E220" s="1250"/>
      <c r="F220" s="1250"/>
      <c r="G220" s="1250"/>
      <c r="H220" s="1250"/>
      <c r="I220" s="1250"/>
      <c r="J220" s="1250"/>
      <c r="K220" s="1250"/>
      <c r="L220" s="1250"/>
      <c r="M220" s="1250"/>
      <c r="N220" s="1250"/>
      <c r="O220" s="1367"/>
      <c r="P220" s="1278"/>
      <c r="Q220" s="1278"/>
      <c r="R220" s="1250"/>
      <c r="S220" s="2187"/>
      <c r="T220" s="2192"/>
      <c r="U220" s="1161"/>
    </row>
    <row r="221" spans="1:21" s="1307" customFormat="1" ht="15" customHeight="1" x14ac:dyDescent="0.25">
      <c r="A221" s="1733"/>
      <c r="B221" s="2487" t="s">
        <v>1979</v>
      </c>
      <c r="C221" s="2488"/>
      <c r="D221" s="1250"/>
      <c r="E221" s="1250"/>
      <c r="F221" s="1250"/>
      <c r="G221" s="1250"/>
      <c r="H221" s="1250"/>
      <c r="I221" s="1250"/>
      <c r="J221" s="1250"/>
      <c r="K221" s="1250"/>
      <c r="L221" s="1250"/>
      <c r="M221" s="1250"/>
      <c r="N221" s="1250"/>
      <c r="O221" s="1367"/>
      <c r="P221" s="1278"/>
      <c r="Q221" s="1278"/>
      <c r="R221" s="1250"/>
      <c r="S221" s="2187"/>
      <c r="T221" s="2192"/>
      <c r="U221" s="1161"/>
    </row>
    <row r="222" spans="1:21" s="1307" customFormat="1" ht="15" customHeight="1" x14ac:dyDescent="0.25">
      <c r="A222" s="1733"/>
      <c r="B222" s="2487" t="s">
        <v>1980</v>
      </c>
      <c r="C222" s="2488"/>
      <c r="D222" s="1250"/>
      <c r="E222" s="1250"/>
      <c r="F222" s="1250"/>
      <c r="G222" s="1250"/>
      <c r="H222" s="1250"/>
      <c r="I222" s="1250"/>
      <c r="J222" s="1250"/>
      <c r="K222" s="1250"/>
      <c r="L222" s="1250"/>
      <c r="M222" s="1250"/>
      <c r="N222" s="1250"/>
      <c r="O222" s="1367"/>
      <c r="P222" s="1278"/>
      <c r="Q222" s="1278"/>
      <c r="R222" s="1250"/>
      <c r="S222" s="2187"/>
      <c r="T222" s="2192"/>
      <c r="U222" s="1161"/>
    </row>
    <row r="223" spans="1:21" s="1307" customFormat="1" ht="15" customHeight="1" x14ac:dyDescent="0.25">
      <c r="A223" s="1733"/>
      <c r="B223" s="2483" t="s">
        <v>1981</v>
      </c>
      <c r="C223" s="2484"/>
      <c r="D223" s="2185"/>
      <c r="E223" s="2185"/>
      <c r="F223" s="2185"/>
      <c r="G223" s="2185"/>
      <c r="H223" s="2185"/>
      <c r="I223" s="2185"/>
      <c r="J223" s="2185"/>
      <c r="K223" s="2185"/>
      <c r="L223" s="2185"/>
      <c r="M223" s="2185"/>
      <c r="N223" s="2185"/>
      <c r="O223" s="2186"/>
      <c r="P223" s="1882"/>
      <c r="Q223" s="1882"/>
      <c r="R223" s="2185"/>
      <c r="S223" s="1280"/>
      <c r="T223" s="1102"/>
      <c r="U223" s="1161"/>
    </row>
    <row r="224" spans="1:21" s="1307" customFormat="1" ht="15" customHeight="1" x14ac:dyDescent="0.25">
      <c r="A224" s="1733"/>
      <c r="B224" s="2485" t="s">
        <v>1982</v>
      </c>
      <c r="C224" s="2486"/>
      <c r="D224" s="2189"/>
      <c r="E224" s="2189"/>
      <c r="F224" s="2189"/>
      <c r="G224" s="2189"/>
      <c r="H224" s="2189"/>
      <c r="I224" s="2189"/>
      <c r="J224" s="2189"/>
      <c r="K224" s="2189"/>
      <c r="L224" s="2189"/>
      <c r="M224" s="2189"/>
      <c r="N224" s="2189"/>
      <c r="O224" s="2190"/>
      <c r="P224" s="1352"/>
      <c r="Q224" s="1352"/>
      <c r="R224" s="2189"/>
      <c r="S224" s="2194"/>
      <c r="T224" s="2191"/>
      <c r="U224" s="1161"/>
    </row>
    <row r="225" spans="1:21" s="1307" customFormat="1" ht="15" customHeight="1" x14ac:dyDescent="0.25">
      <c r="A225" s="1733"/>
      <c r="B225" s="2487" t="s">
        <v>1983</v>
      </c>
      <c r="C225" s="2488"/>
      <c r="D225" s="1250"/>
      <c r="E225" s="1250"/>
      <c r="F225" s="1250"/>
      <c r="G225" s="1250"/>
      <c r="H225" s="1250"/>
      <c r="I225" s="1250"/>
      <c r="J225" s="1250"/>
      <c r="K225" s="1250"/>
      <c r="L225" s="1250"/>
      <c r="M225" s="1250"/>
      <c r="N225" s="1250"/>
      <c r="O225" s="1367"/>
      <c r="P225" s="1278"/>
      <c r="Q225" s="1278"/>
      <c r="R225" s="1250"/>
      <c r="S225" s="2187"/>
      <c r="T225" s="2192"/>
      <c r="U225" s="1161"/>
    </row>
    <row r="226" spans="1:21" s="1307" customFormat="1" ht="15" customHeight="1" x14ac:dyDescent="0.25">
      <c r="A226" s="1733"/>
      <c r="B226" s="2487" t="s">
        <v>1984</v>
      </c>
      <c r="C226" s="2488"/>
      <c r="D226" s="1250"/>
      <c r="E226" s="1250"/>
      <c r="F226" s="1250"/>
      <c r="G226" s="1250"/>
      <c r="H226" s="1250"/>
      <c r="I226" s="1250"/>
      <c r="J226" s="1250"/>
      <c r="K226" s="1250"/>
      <c r="L226" s="1250"/>
      <c r="M226" s="1250"/>
      <c r="N226" s="1250"/>
      <c r="O226" s="1367"/>
      <c r="P226" s="1278"/>
      <c r="Q226" s="1278"/>
      <c r="R226" s="1250"/>
      <c r="S226" s="2187"/>
      <c r="T226" s="2192"/>
      <c r="U226" s="1161"/>
    </row>
    <row r="227" spans="1:21" s="1307" customFormat="1" ht="15" customHeight="1" x14ac:dyDescent="0.25">
      <c r="A227" s="1733"/>
      <c r="B227" s="2487" t="s">
        <v>1985</v>
      </c>
      <c r="C227" s="2488"/>
      <c r="D227" s="1250"/>
      <c r="E227" s="1250"/>
      <c r="F227" s="1250"/>
      <c r="G227" s="1250"/>
      <c r="H227" s="1250"/>
      <c r="I227" s="1250"/>
      <c r="J227" s="1250"/>
      <c r="K227" s="1250"/>
      <c r="L227" s="1250"/>
      <c r="M227" s="1250"/>
      <c r="N227" s="1250"/>
      <c r="O227" s="1367"/>
      <c r="P227" s="1278"/>
      <c r="Q227" s="1278"/>
      <c r="R227" s="1250"/>
      <c r="S227" s="2187"/>
      <c r="T227" s="2192"/>
      <c r="U227" s="1161"/>
    </row>
    <row r="228" spans="1:21" s="1307" customFormat="1" ht="15" customHeight="1" x14ac:dyDescent="0.25">
      <c r="A228" s="1733"/>
      <c r="B228" s="2487" t="s">
        <v>1986</v>
      </c>
      <c r="C228" s="2488"/>
      <c r="D228" s="1250"/>
      <c r="E228" s="1250"/>
      <c r="F228" s="1250"/>
      <c r="G228" s="1250"/>
      <c r="H228" s="1250"/>
      <c r="I228" s="1250"/>
      <c r="J228" s="1250"/>
      <c r="K228" s="1250"/>
      <c r="L228" s="1250"/>
      <c r="M228" s="1250"/>
      <c r="N228" s="1250"/>
      <c r="O228" s="1367"/>
      <c r="P228" s="1278"/>
      <c r="Q228" s="1278"/>
      <c r="R228" s="1250"/>
      <c r="S228" s="2187"/>
      <c r="T228" s="2192"/>
      <c r="U228" s="1161"/>
    </row>
    <row r="229" spans="1:21" s="1307" customFormat="1" ht="15" customHeight="1" x14ac:dyDescent="0.25">
      <c r="A229" s="1733"/>
      <c r="B229" s="2487" t="s">
        <v>1987</v>
      </c>
      <c r="C229" s="2488"/>
      <c r="D229" s="1250"/>
      <c r="E229" s="1250"/>
      <c r="F229" s="1250"/>
      <c r="G229" s="1250"/>
      <c r="H229" s="1250"/>
      <c r="I229" s="1250"/>
      <c r="J229" s="1250"/>
      <c r="K229" s="1250"/>
      <c r="L229" s="1250"/>
      <c r="M229" s="1250"/>
      <c r="N229" s="1250"/>
      <c r="O229" s="1367"/>
      <c r="P229" s="1278"/>
      <c r="Q229" s="1278"/>
      <c r="R229" s="1250"/>
      <c r="S229" s="2187"/>
      <c r="T229" s="2192"/>
      <c r="U229" s="1161"/>
    </row>
    <row r="230" spans="1:21" s="1307" customFormat="1" ht="15" customHeight="1" x14ac:dyDescent="0.25">
      <c r="A230" s="1733"/>
      <c r="B230" s="2495" t="s">
        <v>1988</v>
      </c>
      <c r="C230" s="2496"/>
      <c r="D230" s="2185"/>
      <c r="E230" s="2185"/>
      <c r="F230" s="2185"/>
      <c r="G230" s="2185"/>
      <c r="H230" s="2185"/>
      <c r="I230" s="2185"/>
      <c r="J230" s="2185"/>
      <c r="K230" s="2185"/>
      <c r="L230" s="2185"/>
      <c r="M230" s="2185"/>
      <c r="N230" s="2185"/>
      <c r="O230" s="2186"/>
      <c r="P230" s="1882"/>
      <c r="Q230" s="1882"/>
      <c r="R230" s="2185"/>
      <c r="S230" s="1280"/>
      <c r="T230" s="1102"/>
      <c r="U230" s="1161"/>
    </row>
    <row r="231" spans="1:21" s="1307" customFormat="1" ht="15" customHeight="1" x14ac:dyDescent="0.25">
      <c r="A231" s="1733"/>
      <c r="B231" s="2493" t="s">
        <v>1989</v>
      </c>
      <c r="C231" s="2494"/>
      <c r="D231" s="2189"/>
      <c r="E231" s="2189"/>
      <c r="F231" s="2189"/>
      <c r="G231" s="2189"/>
      <c r="H231" s="2189"/>
      <c r="I231" s="2189"/>
      <c r="J231" s="2189"/>
      <c r="K231" s="2189"/>
      <c r="L231" s="2189"/>
      <c r="M231" s="2189"/>
      <c r="N231" s="2189"/>
      <c r="O231" s="2190"/>
      <c r="P231" s="1352"/>
      <c r="Q231" s="1352"/>
      <c r="R231" s="2189"/>
      <c r="S231" s="2194"/>
      <c r="T231" s="2191"/>
      <c r="U231" s="1161"/>
    </row>
    <row r="232" spans="1:21" s="1307" customFormat="1" ht="15" customHeight="1" x14ac:dyDescent="0.25">
      <c r="A232" s="1733"/>
      <c r="B232" s="2487" t="s">
        <v>1990</v>
      </c>
      <c r="C232" s="2488"/>
      <c r="D232" s="1250"/>
      <c r="E232" s="1250"/>
      <c r="F232" s="1250"/>
      <c r="G232" s="1250"/>
      <c r="H232" s="1250"/>
      <c r="I232" s="1250"/>
      <c r="J232" s="1250"/>
      <c r="K232" s="1250"/>
      <c r="L232" s="1250"/>
      <c r="M232" s="1250"/>
      <c r="N232" s="1250"/>
      <c r="O232" s="1367"/>
      <c r="P232" s="1278"/>
      <c r="Q232" s="1278"/>
      <c r="R232" s="1250"/>
      <c r="S232" s="2187"/>
      <c r="T232" s="2192"/>
      <c r="U232" s="1161"/>
    </row>
    <row r="233" spans="1:21" s="1307" customFormat="1" ht="15" customHeight="1" x14ac:dyDescent="0.25">
      <c r="A233" s="1733"/>
      <c r="B233" s="2487" t="s">
        <v>1991</v>
      </c>
      <c r="C233" s="2488"/>
      <c r="D233" s="1250"/>
      <c r="E233" s="1250"/>
      <c r="F233" s="1250"/>
      <c r="G233" s="1250"/>
      <c r="H233" s="1250"/>
      <c r="I233" s="1250"/>
      <c r="J233" s="1250"/>
      <c r="K233" s="1250"/>
      <c r="L233" s="1250"/>
      <c r="M233" s="1250"/>
      <c r="N233" s="1250"/>
      <c r="O233" s="1367"/>
      <c r="P233" s="1278"/>
      <c r="Q233" s="1278"/>
      <c r="R233" s="1250"/>
      <c r="S233" s="2187"/>
      <c r="T233" s="2192"/>
      <c r="U233" s="1161"/>
    </row>
    <row r="234" spans="1:21" s="1307" customFormat="1" ht="15" customHeight="1" x14ac:dyDescent="0.25">
      <c r="A234" s="1733"/>
      <c r="B234" s="2487" t="s">
        <v>1992</v>
      </c>
      <c r="C234" s="2488"/>
      <c r="D234" s="1250"/>
      <c r="E234" s="1250"/>
      <c r="F234" s="1250"/>
      <c r="G234" s="1250"/>
      <c r="H234" s="1250"/>
      <c r="I234" s="1250"/>
      <c r="J234" s="1250"/>
      <c r="K234" s="1250"/>
      <c r="L234" s="1250"/>
      <c r="M234" s="1250"/>
      <c r="N234" s="1250"/>
      <c r="O234" s="1367"/>
      <c r="P234" s="1278"/>
      <c r="Q234" s="1278"/>
      <c r="R234" s="1250"/>
      <c r="S234" s="2187"/>
      <c r="T234" s="2192"/>
      <c r="U234" s="1161"/>
    </row>
    <row r="235" spans="1:21" s="1307" customFormat="1" ht="15" customHeight="1" x14ac:dyDescent="0.25">
      <c r="A235" s="1733"/>
      <c r="B235" s="2487" t="s">
        <v>1993</v>
      </c>
      <c r="C235" s="2488"/>
      <c r="D235" s="1250"/>
      <c r="E235" s="1250"/>
      <c r="F235" s="1250"/>
      <c r="G235" s="1250"/>
      <c r="H235" s="1250"/>
      <c r="I235" s="1250"/>
      <c r="J235" s="1250"/>
      <c r="K235" s="1250"/>
      <c r="L235" s="1250"/>
      <c r="M235" s="1250"/>
      <c r="N235" s="1250"/>
      <c r="O235" s="1367"/>
      <c r="P235" s="1278"/>
      <c r="Q235" s="1278"/>
      <c r="R235" s="1250"/>
      <c r="S235" s="2187"/>
      <c r="T235" s="2192"/>
      <c r="U235" s="1161"/>
    </row>
    <row r="236" spans="1:21" s="1307" customFormat="1" ht="15" customHeight="1" x14ac:dyDescent="0.25">
      <c r="A236" s="1733"/>
      <c r="B236" s="2487" t="s">
        <v>1994</v>
      </c>
      <c r="C236" s="2488"/>
      <c r="D236" s="1250"/>
      <c r="E236" s="1250"/>
      <c r="F236" s="1250"/>
      <c r="G236" s="1250"/>
      <c r="H236" s="1250"/>
      <c r="I236" s="1250"/>
      <c r="J236" s="1250"/>
      <c r="K236" s="1250"/>
      <c r="L236" s="1250"/>
      <c r="M236" s="1250"/>
      <c r="N236" s="1250"/>
      <c r="O236" s="1367"/>
      <c r="P236" s="1278"/>
      <c r="Q236" s="1278"/>
      <c r="R236" s="1250"/>
      <c r="S236" s="2187"/>
      <c r="T236" s="2192"/>
      <c r="U236" s="1161"/>
    </row>
    <row r="237" spans="1:21" s="1307" customFormat="1" ht="15" customHeight="1" x14ac:dyDescent="0.25">
      <c r="A237" s="1733"/>
      <c r="B237" s="2483" t="s">
        <v>1995</v>
      </c>
      <c r="C237" s="2484"/>
      <c r="D237" s="2185"/>
      <c r="E237" s="2185"/>
      <c r="F237" s="2185"/>
      <c r="G237" s="2185"/>
      <c r="H237" s="2185"/>
      <c r="I237" s="2185"/>
      <c r="J237" s="2185"/>
      <c r="K237" s="2185"/>
      <c r="L237" s="2185"/>
      <c r="M237" s="2185"/>
      <c r="N237" s="2185"/>
      <c r="O237" s="2186"/>
      <c r="P237" s="1882"/>
      <c r="Q237" s="1882"/>
      <c r="R237" s="2185"/>
      <c r="S237" s="1280"/>
      <c r="T237" s="1102"/>
      <c r="U237" s="1161"/>
    </row>
    <row r="238" spans="1:21" s="1307" customFormat="1" ht="15" customHeight="1" x14ac:dyDescent="0.25">
      <c r="A238" s="1733"/>
      <c r="B238" s="2493" t="s">
        <v>1996</v>
      </c>
      <c r="C238" s="2494"/>
      <c r="D238" s="2189"/>
      <c r="E238" s="2189"/>
      <c r="F238" s="2189"/>
      <c r="G238" s="2189"/>
      <c r="H238" s="2189"/>
      <c r="I238" s="2189"/>
      <c r="J238" s="2189"/>
      <c r="K238" s="2189"/>
      <c r="L238" s="2189"/>
      <c r="M238" s="2189"/>
      <c r="N238" s="2189"/>
      <c r="O238" s="2190"/>
      <c r="P238" s="1352"/>
      <c r="Q238" s="1352"/>
      <c r="R238" s="2189"/>
      <c r="S238" s="2194"/>
      <c r="T238" s="2191"/>
      <c r="U238" s="1161"/>
    </row>
    <row r="239" spans="1:21" s="1307" customFormat="1" ht="15" customHeight="1" x14ac:dyDescent="0.25">
      <c r="A239" s="1733"/>
      <c r="B239" s="2487" t="s">
        <v>1997</v>
      </c>
      <c r="C239" s="2488"/>
      <c r="D239" s="1250"/>
      <c r="E239" s="1250"/>
      <c r="F239" s="1250"/>
      <c r="G239" s="1250"/>
      <c r="H239" s="1250"/>
      <c r="I239" s="1250"/>
      <c r="J239" s="1250"/>
      <c r="K239" s="1250"/>
      <c r="L239" s="1250"/>
      <c r="M239" s="1250"/>
      <c r="N239" s="1250"/>
      <c r="O239" s="1367"/>
      <c r="P239" s="1278"/>
      <c r="Q239" s="1278"/>
      <c r="R239" s="1250"/>
      <c r="S239" s="2187"/>
      <c r="T239" s="2192"/>
      <c r="U239" s="1161"/>
    </row>
    <row r="240" spans="1:21" s="1307" customFormat="1" ht="15" customHeight="1" x14ac:dyDescent="0.25">
      <c r="A240" s="1733"/>
      <c r="B240" s="2487" t="s">
        <v>1998</v>
      </c>
      <c r="C240" s="2488"/>
      <c r="D240" s="1250"/>
      <c r="E240" s="1250"/>
      <c r="F240" s="1250"/>
      <c r="G240" s="1250"/>
      <c r="H240" s="1250"/>
      <c r="I240" s="1250"/>
      <c r="J240" s="1250"/>
      <c r="K240" s="1250"/>
      <c r="L240" s="1250"/>
      <c r="M240" s="1250"/>
      <c r="N240" s="1250"/>
      <c r="O240" s="1367"/>
      <c r="P240" s="1278"/>
      <c r="Q240" s="1278"/>
      <c r="R240" s="1250"/>
      <c r="S240" s="2187"/>
      <c r="T240" s="2192"/>
      <c r="U240" s="1161"/>
    </row>
    <row r="241" spans="1:21" s="1307" customFormat="1" ht="15" customHeight="1" x14ac:dyDescent="0.25">
      <c r="A241" s="1733"/>
      <c r="B241" s="2487" t="s">
        <v>1999</v>
      </c>
      <c r="C241" s="2488"/>
      <c r="D241" s="1250"/>
      <c r="E241" s="1250"/>
      <c r="F241" s="1250"/>
      <c r="G241" s="1250"/>
      <c r="H241" s="1250"/>
      <c r="I241" s="1250"/>
      <c r="J241" s="1250"/>
      <c r="K241" s="1250"/>
      <c r="L241" s="1250"/>
      <c r="M241" s="1250"/>
      <c r="N241" s="1250"/>
      <c r="O241" s="1367"/>
      <c r="P241" s="1278"/>
      <c r="Q241" s="1278"/>
      <c r="R241" s="1250"/>
      <c r="S241" s="2187"/>
      <c r="T241" s="2192"/>
      <c r="U241" s="1161"/>
    </row>
    <row r="242" spans="1:21" s="1307" customFormat="1" ht="15" customHeight="1" x14ac:dyDescent="0.25">
      <c r="A242" s="1733"/>
      <c r="B242" s="2487" t="s">
        <v>2000</v>
      </c>
      <c r="C242" s="2488"/>
      <c r="D242" s="1250"/>
      <c r="E242" s="1250"/>
      <c r="F242" s="1250"/>
      <c r="G242" s="1250"/>
      <c r="H242" s="1250"/>
      <c r="I242" s="1250"/>
      <c r="J242" s="1250"/>
      <c r="K242" s="1250"/>
      <c r="L242" s="1250"/>
      <c r="M242" s="1250"/>
      <c r="N242" s="1250"/>
      <c r="O242" s="1367"/>
      <c r="P242" s="1278"/>
      <c r="Q242" s="1278"/>
      <c r="R242" s="1250"/>
      <c r="S242" s="2187"/>
      <c r="T242" s="2192"/>
      <c r="U242" s="1161"/>
    </row>
    <row r="243" spans="1:21" s="1307" customFormat="1" ht="15" customHeight="1" x14ac:dyDescent="0.25">
      <c r="A243" s="1733"/>
      <c r="B243" s="2487" t="s">
        <v>2001</v>
      </c>
      <c r="C243" s="2488"/>
      <c r="D243" s="1250"/>
      <c r="E243" s="1250"/>
      <c r="F243" s="1250"/>
      <c r="G243" s="1250"/>
      <c r="H243" s="1250"/>
      <c r="I243" s="1250"/>
      <c r="J243" s="1250"/>
      <c r="K243" s="1250"/>
      <c r="L243" s="1250"/>
      <c r="M243" s="1250"/>
      <c r="N243" s="1250"/>
      <c r="O243" s="1367"/>
      <c r="P243" s="1278"/>
      <c r="Q243" s="1278"/>
      <c r="R243" s="1250"/>
      <c r="S243" s="2187"/>
      <c r="T243" s="2192"/>
      <c r="U243" s="1161"/>
    </row>
    <row r="244" spans="1:21" s="1307" customFormat="1" ht="15" customHeight="1" x14ac:dyDescent="0.25">
      <c r="A244" s="1733"/>
      <c r="B244" s="2483" t="s">
        <v>2002</v>
      </c>
      <c r="C244" s="2484"/>
      <c r="D244" s="2185"/>
      <c r="E244" s="2185"/>
      <c r="F244" s="2185"/>
      <c r="G244" s="2185"/>
      <c r="H244" s="2185"/>
      <c r="I244" s="2185"/>
      <c r="J244" s="2185"/>
      <c r="K244" s="2185"/>
      <c r="L244" s="2185"/>
      <c r="M244" s="2185"/>
      <c r="N244" s="2185"/>
      <c r="O244" s="2186"/>
      <c r="P244" s="1882"/>
      <c r="Q244" s="1882"/>
      <c r="R244" s="2185"/>
      <c r="S244" s="1280"/>
      <c r="T244" s="1102"/>
      <c r="U244" s="1161"/>
    </row>
    <row r="245" spans="1:21" s="1307" customFormat="1" ht="15" customHeight="1" x14ac:dyDescent="0.25">
      <c r="A245" s="1733"/>
      <c r="B245" s="2485" t="s">
        <v>2003</v>
      </c>
      <c r="C245" s="2486"/>
      <c r="D245" s="2189"/>
      <c r="E245" s="2189"/>
      <c r="F245" s="2189"/>
      <c r="G245" s="2189"/>
      <c r="H245" s="2189"/>
      <c r="I245" s="2189"/>
      <c r="J245" s="2189"/>
      <c r="K245" s="2189"/>
      <c r="L245" s="2189"/>
      <c r="M245" s="2189"/>
      <c r="N245" s="2189"/>
      <c r="O245" s="2190"/>
      <c r="P245" s="1352"/>
      <c r="Q245" s="1352"/>
      <c r="R245" s="2189"/>
      <c r="S245" s="2194"/>
      <c r="T245" s="2191"/>
      <c r="U245" s="1161"/>
    </row>
    <row r="246" spans="1:21" s="1307" customFormat="1" ht="15" customHeight="1" x14ac:dyDescent="0.25">
      <c r="A246" s="1733"/>
      <c r="B246" s="2487" t="s">
        <v>2004</v>
      </c>
      <c r="C246" s="2488"/>
      <c r="D246" s="1250"/>
      <c r="E246" s="1250"/>
      <c r="F246" s="1250"/>
      <c r="G246" s="1250"/>
      <c r="H246" s="1250"/>
      <c r="I246" s="1250"/>
      <c r="J246" s="1250"/>
      <c r="K246" s="1250"/>
      <c r="L246" s="1250"/>
      <c r="M246" s="1250"/>
      <c r="N246" s="1250"/>
      <c r="O246" s="1367"/>
      <c r="P246" s="1278"/>
      <c r="Q246" s="1278"/>
      <c r="R246" s="1250"/>
      <c r="S246" s="2187"/>
      <c r="T246" s="2192"/>
      <c r="U246" s="1161"/>
    </row>
    <row r="247" spans="1:21" s="1307" customFormat="1" ht="15" customHeight="1" x14ac:dyDescent="0.25">
      <c r="A247" s="1733"/>
      <c r="B247" s="2487" t="s">
        <v>2005</v>
      </c>
      <c r="C247" s="2488"/>
      <c r="D247" s="1250"/>
      <c r="E247" s="1250"/>
      <c r="F247" s="1250"/>
      <c r="G247" s="1250"/>
      <c r="H247" s="1250"/>
      <c r="I247" s="1250"/>
      <c r="J247" s="1250"/>
      <c r="K247" s="1250"/>
      <c r="L247" s="1250"/>
      <c r="M247" s="1250"/>
      <c r="N247" s="1250"/>
      <c r="O247" s="1367"/>
      <c r="P247" s="1278"/>
      <c r="Q247" s="1278"/>
      <c r="R247" s="1250"/>
      <c r="S247" s="2187"/>
      <c r="T247" s="2192"/>
      <c r="U247" s="1161"/>
    </row>
    <row r="248" spans="1:21" s="1307" customFormat="1" ht="15" customHeight="1" x14ac:dyDescent="0.25">
      <c r="A248" s="1733"/>
      <c r="B248" s="2487" t="s">
        <v>2006</v>
      </c>
      <c r="C248" s="2488"/>
      <c r="D248" s="1250"/>
      <c r="E248" s="1250"/>
      <c r="F248" s="1250"/>
      <c r="G248" s="1250"/>
      <c r="H248" s="1250"/>
      <c r="I248" s="1250"/>
      <c r="J248" s="1250"/>
      <c r="K248" s="1250"/>
      <c r="L248" s="1250"/>
      <c r="M248" s="1250"/>
      <c r="N248" s="1250"/>
      <c r="O248" s="1367"/>
      <c r="P248" s="1278"/>
      <c r="Q248" s="1278"/>
      <c r="R248" s="1250"/>
      <c r="S248" s="2187"/>
      <c r="T248" s="2192"/>
      <c r="U248" s="1161"/>
    </row>
    <row r="249" spans="1:21" s="1307" customFormat="1" ht="15" customHeight="1" x14ac:dyDescent="0.25">
      <c r="A249" s="1733"/>
      <c r="B249" s="2487" t="s">
        <v>2007</v>
      </c>
      <c r="C249" s="2488"/>
      <c r="D249" s="1250"/>
      <c r="E249" s="1250"/>
      <c r="F249" s="1250"/>
      <c r="G249" s="1250"/>
      <c r="H249" s="1250"/>
      <c r="I249" s="1250"/>
      <c r="J249" s="1250"/>
      <c r="K249" s="1250"/>
      <c r="L249" s="1250"/>
      <c r="M249" s="1250"/>
      <c r="N249" s="1250"/>
      <c r="O249" s="1367"/>
      <c r="P249" s="1278"/>
      <c r="Q249" s="1278"/>
      <c r="R249" s="1250"/>
      <c r="S249" s="2187"/>
      <c r="T249" s="2192"/>
      <c r="U249" s="1161"/>
    </row>
    <row r="250" spans="1:21" s="1307" customFormat="1" ht="15" customHeight="1" x14ac:dyDescent="0.25">
      <c r="A250" s="1733"/>
      <c r="B250" s="2487" t="s">
        <v>2008</v>
      </c>
      <c r="C250" s="2488"/>
      <c r="D250" s="1250"/>
      <c r="E250" s="1250"/>
      <c r="F250" s="1250"/>
      <c r="G250" s="1250"/>
      <c r="H250" s="1250"/>
      <c r="I250" s="1250"/>
      <c r="J250" s="1250"/>
      <c r="K250" s="1250"/>
      <c r="L250" s="1250"/>
      <c r="M250" s="1250"/>
      <c r="N250" s="1250"/>
      <c r="O250" s="1367"/>
      <c r="P250" s="1278"/>
      <c r="Q250" s="1278"/>
      <c r="R250" s="1250"/>
      <c r="S250" s="2187"/>
      <c r="T250" s="2192"/>
      <c r="U250" s="1161"/>
    </row>
    <row r="251" spans="1:21" s="1307" customFormat="1" ht="15" customHeight="1" x14ac:dyDescent="0.25">
      <c r="A251" s="1733"/>
      <c r="B251" s="2495" t="s">
        <v>2009</v>
      </c>
      <c r="C251" s="2496"/>
      <c r="D251" s="2185"/>
      <c r="E251" s="2185"/>
      <c r="F251" s="2185"/>
      <c r="G251" s="2185"/>
      <c r="H251" s="2185"/>
      <c r="I251" s="2185"/>
      <c r="J251" s="2185"/>
      <c r="K251" s="2185"/>
      <c r="L251" s="2185"/>
      <c r="M251" s="2185"/>
      <c r="N251" s="2185"/>
      <c r="O251" s="2186"/>
      <c r="P251" s="1882"/>
      <c r="Q251" s="1882"/>
      <c r="R251" s="2185"/>
      <c r="S251" s="1280"/>
      <c r="T251" s="1102"/>
      <c r="U251" s="1161"/>
    </row>
    <row r="252" spans="1:21" s="1307" customFormat="1" ht="15" customHeight="1" x14ac:dyDescent="0.25">
      <c r="A252" s="1733"/>
      <c r="B252" s="2493" t="s">
        <v>2010</v>
      </c>
      <c r="C252" s="2494"/>
      <c r="D252" s="2189"/>
      <c r="E252" s="2189"/>
      <c r="F252" s="2189"/>
      <c r="G252" s="2189"/>
      <c r="H252" s="2189"/>
      <c r="I252" s="2189"/>
      <c r="J252" s="2189"/>
      <c r="K252" s="2189"/>
      <c r="L252" s="2189"/>
      <c r="M252" s="2189"/>
      <c r="N252" s="2189"/>
      <c r="O252" s="2190"/>
      <c r="P252" s="1352"/>
      <c r="Q252" s="1352"/>
      <c r="R252" s="2189"/>
      <c r="S252" s="2194"/>
      <c r="T252" s="2191"/>
      <c r="U252" s="1161"/>
    </row>
    <row r="253" spans="1:21" s="1307" customFormat="1" ht="15" customHeight="1" x14ac:dyDescent="0.25">
      <c r="A253" s="1733"/>
      <c r="B253" s="2487" t="s">
        <v>2011</v>
      </c>
      <c r="C253" s="2488"/>
      <c r="D253" s="1250"/>
      <c r="E253" s="1250"/>
      <c r="F253" s="1250"/>
      <c r="G253" s="1250"/>
      <c r="H253" s="1250"/>
      <c r="I253" s="1250"/>
      <c r="J253" s="1250"/>
      <c r="K253" s="1250"/>
      <c r="L253" s="1250"/>
      <c r="M253" s="1250"/>
      <c r="N253" s="1250"/>
      <c r="O253" s="1367"/>
      <c r="P253" s="1278"/>
      <c r="Q253" s="1278"/>
      <c r="R253" s="1250"/>
      <c r="S253" s="2187"/>
      <c r="T253" s="2192"/>
      <c r="U253" s="1161"/>
    </row>
    <row r="254" spans="1:21" s="1307" customFormat="1" ht="15" customHeight="1" x14ac:dyDescent="0.25">
      <c r="A254" s="1733"/>
      <c r="B254" s="2487" t="s">
        <v>2012</v>
      </c>
      <c r="C254" s="2488"/>
      <c r="D254" s="1250"/>
      <c r="E254" s="1250"/>
      <c r="F254" s="1250"/>
      <c r="G254" s="1250"/>
      <c r="H254" s="1250"/>
      <c r="I254" s="1250"/>
      <c r="J254" s="1250"/>
      <c r="K254" s="1250"/>
      <c r="L254" s="1250"/>
      <c r="M254" s="1250"/>
      <c r="N254" s="1250"/>
      <c r="O254" s="1367"/>
      <c r="P254" s="1278"/>
      <c r="Q254" s="1278"/>
      <c r="R254" s="1250"/>
      <c r="S254" s="2187"/>
      <c r="T254" s="2192"/>
      <c r="U254" s="1161"/>
    </row>
    <row r="255" spans="1:21" s="1307" customFormat="1" ht="15" customHeight="1" x14ac:dyDescent="0.25">
      <c r="A255" s="1733"/>
      <c r="B255" s="2487" t="s">
        <v>2013</v>
      </c>
      <c r="C255" s="2488"/>
      <c r="D255" s="1250"/>
      <c r="E255" s="1250"/>
      <c r="F255" s="1250"/>
      <c r="G255" s="1250"/>
      <c r="H255" s="1250"/>
      <c r="I255" s="1250"/>
      <c r="J255" s="1250"/>
      <c r="K255" s="1250"/>
      <c r="L255" s="1250"/>
      <c r="M255" s="1250"/>
      <c r="N255" s="1250"/>
      <c r="O255" s="1367"/>
      <c r="P255" s="1278"/>
      <c r="Q255" s="1278"/>
      <c r="R255" s="1250"/>
      <c r="S255" s="2187"/>
      <c r="T255" s="2192"/>
      <c r="U255" s="1161"/>
    </row>
    <row r="256" spans="1:21" s="1307" customFormat="1" ht="15" customHeight="1" x14ac:dyDescent="0.25">
      <c r="A256" s="1733"/>
      <c r="B256" s="2487" t="s">
        <v>2014</v>
      </c>
      <c r="C256" s="2488"/>
      <c r="D256" s="1250"/>
      <c r="E256" s="1250"/>
      <c r="F256" s="1250"/>
      <c r="G256" s="1250"/>
      <c r="H256" s="1250"/>
      <c r="I256" s="1250"/>
      <c r="J256" s="1250"/>
      <c r="K256" s="1250"/>
      <c r="L256" s="1250"/>
      <c r="M256" s="1250"/>
      <c r="N256" s="1250"/>
      <c r="O256" s="1367"/>
      <c r="P256" s="1278"/>
      <c r="Q256" s="1278"/>
      <c r="R256" s="1250"/>
      <c r="S256" s="2187"/>
      <c r="T256" s="2192"/>
      <c r="U256" s="1161"/>
    </row>
    <row r="257" spans="1:21" s="1307" customFormat="1" ht="15" customHeight="1" x14ac:dyDescent="0.25">
      <c r="A257" s="1733"/>
      <c r="B257" s="2487" t="s">
        <v>2015</v>
      </c>
      <c r="C257" s="2488"/>
      <c r="D257" s="1250"/>
      <c r="E257" s="1250"/>
      <c r="F257" s="1250"/>
      <c r="G257" s="1250"/>
      <c r="H257" s="1250"/>
      <c r="I257" s="1250"/>
      <c r="J257" s="1250"/>
      <c r="K257" s="1250"/>
      <c r="L257" s="1250"/>
      <c r="M257" s="1250"/>
      <c r="N257" s="1250"/>
      <c r="O257" s="1367"/>
      <c r="P257" s="1278"/>
      <c r="Q257" s="1278"/>
      <c r="R257" s="1250"/>
      <c r="S257" s="2187"/>
      <c r="T257" s="2192"/>
      <c r="U257" s="1161"/>
    </row>
    <row r="258" spans="1:21" s="1307" customFormat="1" ht="15" customHeight="1" x14ac:dyDescent="0.25">
      <c r="A258" s="1733"/>
      <c r="B258" s="2483" t="s">
        <v>2016</v>
      </c>
      <c r="C258" s="2484"/>
      <c r="D258" s="2185"/>
      <c r="E258" s="2185"/>
      <c r="F258" s="2185"/>
      <c r="G258" s="2185"/>
      <c r="H258" s="2185"/>
      <c r="I258" s="2185"/>
      <c r="J258" s="2185"/>
      <c r="K258" s="2185"/>
      <c r="L258" s="2185"/>
      <c r="M258" s="2185"/>
      <c r="N258" s="2185"/>
      <c r="O258" s="2186"/>
      <c r="P258" s="1882"/>
      <c r="Q258" s="1882"/>
      <c r="R258" s="2185"/>
      <c r="S258" s="1280"/>
      <c r="T258" s="1102"/>
      <c r="U258" s="1161"/>
    </row>
    <row r="259" spans="1:21" s="1265" customFormat="1" ht="15" customHeight="1" x14ac:dyDescent="0.25">
      <c r="A259" s="1733"/>
      <c r="B259" s="2533" t="s">
        <v>1508</v>
      </c>
      <c r="C259" s="2534"/>
      <c r="D259" s="2196"/>
      <c r="E259" s="2196"/>
      <c r="F259" s="2196"/>
      <c r="G259" s="2196"/>
      <c r="H259" s="2196"/>
      <c r="I259" s="2196"/>
      <c r="J259" s="2196"/>
      <c r="K259" s="2196"/>
      <c r="L259" s="2196"/>
      <c r="M259" s="2196"/>
      <c r="N259" s="2196"/>
      <c r="O259" s="2195"/>
      <c r="P259" s="2195"/>
      <c r="Q259" s="2195"/>
      <c r="R259" s="2196"/>
      <c r="S259" s="2197"/>
      <c r="T259" s="2202"/>
      <c r="U259" s="1242"/>
    </row>
    <row r="260" spans="1:21" s="1265" customFormat="1" ht="15" customHeight="1" x14ac:dyDescent="0.25">
      <c r="A260" s="1733"/>
      <c r="B260" s="2470" t="s">
        <v>1455</v>
      </c>
      <c r="C260" s="2470"/>
      <c r="D260" s="2470"/>
      <c r="E260" s="2470"/>
      <c r="F260" s="2471"/>
      <c r="G260" s="1373" t="str">
        <f>IF(AND(G203&gt;=H203,G204&gt;=H204,G205&gt;=H205,G206&gt;=H206,G207&gt;=H207,G208&gt;=H208,G209&gt;=H209,G210&gt;=H210,G211&gt;=H211,G212&gt;=H212,G213&gt;=H213,G214&gt;=H214,G215&gt;=H215,G216&gt;=H216,G217&gt;=H217,G218&gt;=H218,G219&gt;=H219,G220&gt;=H220,G221&gt;=H221,G222&gt;=H222,G223&gt;=H223,G224&gt;=H224,G225&gt;=H225,G226&gt;=H226,G227&gt;=H227,G228&gt;=H228,G229&gt;=H229,G230&gt;=H230,G231&gt;=H231,G232&gt;=H232,G233&gt;=H233,G234&gt;=H234,G235&gt;=H235,G236&gt;=H236,G237&gt;=H237,G238&gt;=H238,G239&gt;=H239,G240&gt;=H240,G241&gt;=H241,G242&gt;=H242,G243&gt;=H243,G244&gt;=H244,G245&gt;=H245,G246&gt;=H246,G247&gt;=H247,G248&gt;=H248,G249&gt;=H249,G250&gt;=H250,G251&gt;=H251,G252&gt;=H252,G253&gt;=H253,G254&gt;=H254,G255&gt;=H255,G256&gt;=H256,G257&gt;=H257,G258&gt;=H258,G259&gt;=H259),"Yes","No")</f>
        <v>Yes</v>
      </c>
      <c r="H260" s="1307"/>
      <c r="I260" s="1307"/>
      <c r="J260" s="1307"/>
      <c r="K260" s="1307"/>
      <c r="L260" s="1307"/>
      <c r="M260" s="1307"/>
      <c r="N260" s="1307"/>
      <c r="O260" s="1307"/>
      <c r="P260" s="1307"/>
      <c r="Q260" s="1307"/>
      <c r="U260" s="1242"/>
    </row>
    <row r="261" spans="1:21" s="1265" customFormat="1" ht="15" customHeight="1" x14ac:dyDescent="0.25">
      <c r="A261" s="1733"/>
      <c r="B261" s="2466" t="s">
        <v>1497</v>
      </c>
      <c r="C261" s="2466"/>
      <c r="D261" s="2466"/>
      <c r="E261" s="2466"/>
      <c r="F261" s="2467"/>
      <c r="G261" s="1279" t="str">
        <f>IF(AND(J203&gt;=K203,J204&gt;=K204,J205&gt;=K205,J206&gt;=K206,J207&gt;=K207,J208&gt;=K208,J209&gt;=K209,J210&gt;=K210,J211&gt;=K211,J212&gt;=K212,J213&gt;=K213,J214&gt;=K214,J215&gt;=K215,J216&gt;=K216,J217&gt;=K217,J218&gt;=K218,J219&gt;=K219,J220&gt;=K220,J221&gt;=K221,J222&gt;=K222,J223&gt;=K223,J224&gt;=K224,J225&gt;=K225,J226&gt;=K226,J227&gt;=K227,J228&gt;=K228,J229&gt;=K229,J230&gt;=K230,J231&gt;=K231,J232&gt;=K232,J233&gt;=K233,J234&gt;=K234,J235&gt;=K235,J236&gt;=K236,J237&gt;=K237,J238&gt;=K238,J239&gt;=K239,J240&gt;=K240,J241&gt;=K241,J242&gt;=K242,J243&gt;=K243,J244&gt;=K244,J245&gt;=K245,J246&gt;=K246,J247&gt;=K247,J248&gt;=K248,J249&gt;=K249,J250&gt;=K250,J251&gt;=K251,J252&gt;=K252,J253&gt;=K253,J254&gt;=K254,J255&gt;=K255,J256&gt;=K256,J257&gt;=K257,J258&gt;=K258,J259&gt;=K259),"Yes","No")</f>
        <v>Yes</v>
      </c>
      <c r="H261" s="1307"/>
      <c r="I261" s="1307"/>
      <c r="J261" s="1307"/>
      <c r="K261" s="1307"/>
      <c r="L261" s="1307"/>
      <c r="M261" s="1307"/>
      <c r="N261" s="1307"/>
      <c r="O261" s="1307"/>
      <c r="P261" s="1307"/>
      <c r="Q261" s="1307"/>
      <c r="U261" s="1242"/>
    </row>
    <row r="262" spans="1:21" s="1265" customFormat="1" ht="15" customHeight="1" x14ac:dyDescent="0.25">
      <c r="A262" s="1733"/>
      <c r="B262" s="2468" t="s">
        <v>1498</v>
      </c>
      <c r="C262" s="2468"/>
      <c r="D262" s="2468"/>
      <c r="E262" s="2468"/>
      <c r="F262" s="2469"/>
      <c r="G262" s="1376" t="str">
        <f>IF(AND(AND(E259&gt;=SUM(E203:E207,E210:E214,E217:E221,E224:E228,E231:E235,E238:E242,E245:E249,E252:E256),E259&gt;=SUM(E208,E215,E222,E229,E236,E243,E250,E257),E259&gt;=SUM(E209,E216,E223,E230,E237,E244,E251,E258)),AND(F259&gt;=SUM(F203:F207,F210:F214,F217:F221,F224:F228,F231:F235,F238:F242,F245:F249,F252:F256),F259&gt;=SUM(F208,F215,F222,F229,F236,F243,F250,F257),F259&gt;=SUM(F209,F216,F223,F230,F237,F244,F251,F258)),AND(G259&gt;=SUM(G203:G207,G210:G214,G217:G221,G224:G228,G231:G235,G238:G242,G245:G249,G252:G256),G259&gt;=SUM(G208,G215,G222,G229,G236,G243,G250,G257),G259&gt;=SUM(G209,G216,G223,G230,G237,G244,G251,G258)),AND(H259&gt;=SUM(H203:H207,H210:H214,H217:H221,H224:H228,H231:H235,H238:H242,H245:H249,H252:H256),H259&gt;=SUM(H208,H215,H222,H229,H236,H243,H250,H257),H259&gt;=SUM(H209,H216,H223,H230,H237,H244,H251,H258))),"Yes","No")</f>
        <v>Yes</v>
      </c>
      <c r="U262" s="1242"/>
    </row>
    <row r="263" spans="1:21" s="1178" customFormat="1" ht="45" customHeight="1" x14ac:dyDescent="0.25">
      <c r="A263" s="2227" t="s">
        <v>2033</v>
      </c>
      <c r="B263" s="544"/>
      <c r="C263" s="1066"/>
      <c r="D263" s="1075"/>
      <c r="E263" s="1075"/>
      <c r="F263" s="1075"/>
      <c r="G263" s="1075"/>
      <c r="H263" s="1075"/>
      <c r="I263" s="1075"/>
      <c r="J263" s="1075"/>
      <c r="K263" s="1075"/>
      <c r="L263" s="1075"/>
      <c r="M263" s="1075"/>
      <c r="N263" s="1075"/>
      <c r="O263" s="1307"/>
      <c r="P263" s="1307"/>
      <c r="Q263" s="1307"/>
      <c r="R263" s="1307"/>
      <c r="U263" s="1190"/>
    </row>
    <row r="264" spans="1:21" s="1265" customFormat="1" ht="72.75" customHeight="1" x14ac:dyDescent="0.25">
      <c r="A264" s="1733"/>
      <c r="B264" s="2539"/>
      <c r="C264" s="2540"/>
      <c r="D264" s="2229" t="s">
        <v>2113</v>
      </c>
      <c r="E264" s="2229" t="s">
        <v>2112</v>
      </c>
      <c r="F264" s="2235" t="s">
        <v>2114</v>
      </c>
      <c r="U264" s="1242"/>
    </row>
    <row r="265" spans="1:21" s="1265" customFormat="1" ht="30" customHeight="1" x14ac:dyDescent="0.25">
      <c r="A265" s="1733"/>
      <c r="B265" s="1309" t="s">
        <v>1495</v>
      </c>
      <c r="C265" s="2237"/>
      <c r="D265" s="2284"/>
      <c r="E265" s="2284"/>
      <c r="F265" s="2190"/>
      <c r="U265" s="1242"/>
    </row>
    <row r="266" spans="1:21" s="1265" customFormat="1" ht="30" customHeight="1" x14ac:dyDescent="0.25">
      <c r="A266" s="1733"/>
      <c r="B266" s="1948" t="s">
        <v>1507</v>
      </c>
      <c r="C266" s="1874"/>
      <c r="D266" s="2285"/>
      <c r="E266" s="2285"/>
      <c r="F266" s="1367"/>
      <c r="U266" s="1242"/>
    </row>
    <row r="267" spans="1:21" s="1265" customFormat="1" ht="30" customHeight="1" x14ac:dyDescent="0.25">
      <c r="A267" s="1733"/>
      <c r="B267" s="1302" t="s">
        <v>1509</v>
      </c>
      <c r="C267" s="1876"/>
      <c r="D267" s="2188"/>
      <c r="E267" s="2188"/>
      <c r="F267" s="2186"/>
      <c r="U267" s="1242"/>
    </row>
    <row r="268" spans="1:21" s="1178" customFormat="1" ht="45" customHeight="1" x14ac:dyDescent="0.25">
      <c r="A268" s="2227" t="s">
        <v>2034</v>
      </c>
      <c r="B268" s="1210"/>
      <c r="C268" s="1075"/>
      <c r="D268" s="1075"/>
      <c r="E268" s="1075"/>
      <c r="F268" s="1075"/>
      <c r="G268" s="1075"/>
      <c r="H268" s="1075"/>
      <c r="I268" s="1075"/>
      <c r="J268" s="1075"/>
      <c r="K268" s="1075"/>
      <c r="L268" s="1075"/>
      <c r="M268" s="1075"/>
      <c r="N268" s="1075"/>
      <c r="O268" s="1307"/>
      <c r="P268" s="1307"/>
      <c r="Q268" s="1307"/>
      <c r="R268" s="1307"/>
      <c r="U268" s="1190"/>
    </row>
    <row r="269" spans="1:21" s="1265" customFormat="1" ht="15" customHeight="1" x14ac:dyDescent="0.25">
      <c r="A269" s="1733"/>
      <c r="B269" s="2539"/>
      <c r="C269" s="2540"/>
      <c r="D269" s="2235" t="s">
        <v>322</v>
      </c>
      <c r="E269" s="2193"/>
      <c r="F269" s="1958"/>
      <c r="U269" s="1242"/>
    </row>
    <row r="270" spans="1:21" s="1265" customFormat="1" ht="15" customHeight="1" x14ac:dyDescent="0.25">
      <c r="A270" s="1733"/>
      <c r="B270" s="1309" t="s">
        <v>1495</v>
      </c>
      <c r="C270" s="2237"/>
      <c r="D270" s="2236"/>
      <c r="E270" s="2193"/>
      <c r="F270" s="1958"/>
      <c r="U270" s="1242"/>
    </row>
    <row r="271" spans="1:21" s="1265" customFormat="1" ht="15" customHeight="1" x14ac:dyDescent="0.25">
      <c r="A271" s="1733"/>
      <c r="B271" s="1948" t="s">
        <v>1507</v>
      </c>
      <c r="C271" s="1874"/>
      <c r="D271" s="1101"/>
      <c r="E271" s="2193"/>
      <c r="F271" s="1958"/>
      <c r="U271" s="1242"/>
    </row>
    <row r="272" spans="1:21" s="1265" customFormat="1" ht="15" customHeight="1" x14ac:dyDescent="0.25">
      <c r="A272" s="1733"/>
      <c r="B272" s="1302" t="s">
        <v>1509</v>
      </c>
      <c r="C272" s="1876"/>
      <c r="D272" s="1102"/>
      <c r="E272" s="2193"/>
      <c r="F272" s="1958"/>
      <c r="U272" s="1242"/>
    </row>
    <row r="273" spans="1:21" s="2201" customFormat="1" ht="15" customHeight="1" x14ac:dyDescent="0.25">
      <c r="A273" s="2198"/>
      <c r="B273" s="2199"/>
      <c r="C273" s="2199"/>
      <c r="D273" s="2199"/>
      <c r="E273" s="2199"/>
      <c r="F273" s="2200"/>
      <c r="U273" s="2230"/>
    </row>
    <row r="274" spans="1:21" s="1265" customFormat="1" ht="45" customHeight="1" x14ac:dyDescent="0.25">
      <c r="A274" s="2231" t="s">
        <v>1510</v>
      </c>
      <c r="B274" s="1244"/>
      <c r="C274" s="1026"/>
      <c r="D274" s="1026"/>
      <c r="E274" s="1026"/>
      <c r="F274" s="1026"/>
      <c r="G274" s="1026"/>
      <c r="H274" s="1026"/>
      <c r="I274" s="1026"/>
      <c r="J274" s="1026"/>
      <c r="K274" s="1026"/>
      <c r="U274" s="1242"/>
    </row>
    <row r="275" spans="1:21" s="1265" customFormat="1" ht="15" customHeight="1" x14ac:dyDescent="0.25">
      <c r="A275" s="1534"/>
      <c r="B275" s="2537" t="s">
        <v>612</v>
      </c>
      <c r="C275" s="2538"/>
      <c r="D275" s="2449" t="s">
        <v>283</v>
      </c>
      <c r="E275" s="2450"/>
      <c r="F275" s="2450"/>
      <c r="G275" s="3"/>
      <c r="H275" s="3"/>
      <c r="I275" s="4"/>
      <c r="J275" s="2450" t="s">
        <v>65</v>
      </c>
      <c r="K275" s="2450"/>
      <c r="L275" s="2450"/>
      <c r="U275" s="1242"/>
    </row>
    <row r="276" spans="1:21" s="1265" customFormat="1" ht="30" customHeight="1" x14ac:dyDescent="0.25">
      <c r="A276" s="1534"/>
      <c r="B276" s="2537"/>
      <c r="C276" s="2538"/>
      <c r="D276" s="2292" t="s">
        <v>1511</v>
      </c>
      <c r="E276" s="2293" t="s">
        <v>1512</v>
      </c>
      <c r="F276" s="2293" t="s">
        <v>609</v>
      </c>
      <c r="G276" s="4"/>
      <c r="H276" s="4"/>
      <c r="I276" s="4"/>
      <c r="J276" s="2291" t="s">
        <v>1511</v>
      </c>
      <c r="K276" s="2293" t="s">
        <v>1512</v>
      </c>
      <c r="L276" s="2293" t="s">
        <v>609</v>
      </c>
      <c r="U276" s="1242"/>
    </row>
    <row r="277" spans="1:21" s="1265" customFormat="1" ht="15" customHeight="1" x14ac:dyDescent="0.25">
      <c r="A277" s="1534"/>
      <c r="B277" s="81" t="s">
        <v>608</v>
      </c>
      <c r="C277" s="75" t="s">
        <v>84</v>
      </c>
      <c r="D277" s="106" t="str">
        <f>IF(ISNUMBER('Leverage Ratio'!D100),'Leverage Ratio'!D100, "")</f>
        <v/>
      </c>
      <c r="E277" s="106" t="str">
        <f>IF(ISNUMBER('Leverage Ratio'!D100),'Leverage Ratio'!D100, "")</f>
        <v/>
      </c>
      <c r="F277" s="37"/>
      <c r="G277" s="4"/>
      <c r="H277" s="4"/>
      <c r="I277" s="4"/>
      <c r="J277" s="1369" t="str">
        <f>IF(ISNUMBER('Leverage Ratio'!J100),'Leverage Ratio'!J100, "")</f>
        <v/>
      </c>
      <c r="K277" s="106" t="str">
        <f>IF(ISNUMBER('Leverage Ratio'!J100),'Leverage Ratio'!J100, "")</f>
        <v/>
      </c>
      <c r="L277" s="37"/>
      <c r="U277" s="1242"/>
    </row>
    <row r="278" spans="1:21" s="1265" customFormat="1" ht="15" customHeight="1" x14ac:dyDescent="0.25">
      <c r="A278" s="1534"/>
      <c r="B278" s="1380"/>
      <c r="C278" s="405" t="s">
        <v>245</v>
      </c>
      <c r="D278" s="76" t="str">
        <f>IF(F278="Yes",'Leverage Ratio'!E18-D7-D8-'Leverage Ratio'!K188-'Leverage Ratio'!K189+D55+IF(D9=F9,E10-F10,D9-F9+E10-D10)+D29*1.4+IF(E49="No",-1*E45*1.4,0)+'Leverage Ratio'!E114*1.4+IF(E49="No",-1*E47*1.4,0)+G39+'Leverage Ratio'!G15+'Leverage Ratio'!F15+D16*0.2+D17*0.2+D18*0.5+D19*0.75+D20+D23-D24,"")</f>
        <v/>
      </c>
      <c r="E278" s="76" t="str">
        <f>IF(F278="Yes",'Leverage Ratio'!E18-D7-D8-'Leverage Ratio'!K188-'Leverage Ratio'!K189+D57+IF(D9=F9,E10-F10,D9-F9+E10-D10)+D29*1.4+IF(E49="No",-1*E45*1.4,0)+'Leverage Ratio'!E114*1.4+IF(E49="No",-1*E47*1.4,0)+G39+'Leverage Ratio'!G15+'Leverage Ratio'!F15+D16*0.2+D17*0.2+D18*0.5+D19*0.75+D22+D23-D24,"")</f>
        <v/>
      </c>
      <c r="F278" s="42" t="str">
        <f>IF(AND(ISNUMBER('Leverage Ratio'!E18),ISNUMBER(D7),ISNUMBER(D8),ISNUMBER('Leverage Ratio'!K188),ISNUMBER('Leverage Ratio'!K189),ISNUMBER(D57),ISNUMBER(D9),ISNUMBER(D10),ISNUMBER(E10),ISNUMBER(F9),ISNUMBER(F10),ISNUMBER(D29),ISNUMBER(E45),ISNUMBER('Leverage Ratio'!E114),ISNUMBER(E47),ISNUMBER(G39),ISNUMBER('Leverage Ratio'!G15),ISNUMBER('Leverage Ratio'!F15),ISNUMBER(D16),ISNUMBER(D17),ISNUMBER(D18),ISNUMBER(D19),ISNUMBER(D22),ISNUMBER(D23),ISNUMBER(D24),ISNUMBER(D20),ISNUMBER(D55)),"Yes","No")</f>
        <v>No</v>
      </c>
      <c r="G278" s="4"/>
      <c r="H278" s="4"/>
      <c r="I278" s="4"/>
      <c r="J278" s="951" t="str">
        <f>IF(L278="Yes",'Leverage Ratio'!K18-I7-I8-'Leverage Ratio'!K188-'Leverage Ratio'!K189+I55+IF(I9=K9,J10-K10,I9-K9+J10-I10)+I29*1.4+IF(J49="No",-1*J45*1.4,0)+'Leverage Ratio'!K114*1.4+IF(J49="No",-1*J47*1.4,0)+L39+'Leverage Ratio'!M15+'Leverage Ratio'!L15+I16*0.2+I17*0.2+I18*0.5+I19*0.75+I20+I23-I24,"")</f>
        <v/>
      </c>
      <c r="K278" s="76" t="str">
        <f>IF(L278="Yes",'Leverage Ratio'!K18-I7-I8-'Leverage Ratio'!K188-'Leverage Ratio'!K189+I57+IF(I9=K9,J10-K10,I9-K9+J10-I10)+I29*1.4+IF(J49="No",-1*J45*1.4,0)+'Leverage Ratio'!K114*1.4+IF(J49="No",-1*J47*1.4,0)+L39+'Leverage Ratio'!M15+'Leverage Ratio'!L15+I16*0.2+I17*0.2+I18*0.5+I19*0.75+I22+I23-I24,"")</f>
        <v/>
      </c>
      <c r="L278" s="42" t="str">
        <f>IF(AND(ISNUMBER('Leverage Ratio'!K18),ISNUMBER(I7),ISNUMBER(I8),ISNUMBER('Leverage Ratio'!K188),ISNUMBER('Leverage Ratio'!K189),ISNUMBER(I57),ISNUMBER(I9),ISNUMBER(I10),ISNUMBER(J10),ISNUMBER(K9),ISNUMBER(K10),ISNUMBER(I29),ISNUMBER(J45),ISNUMBER('Leverage Ratio'!K114),ISNUMBER(J47),ISNUMBER(L39),ISNUMBER('Leverage Ratio'!M15),ISNUMBER('Leverage Ratio'!L15),ISNUMBER(I16),ISNUMBER(I17),ISNUMBER(I18),ISNUMBER(I19),ISNUMBER(I22),ISNUMBER(I23),ISNUMBER(I24),ISNUMBER(I20),ISNUMBER(I55)),"Yes","No")</f>
        <v>No</v>
      </c>
      <c r="U278" s="1242"/>
    </row>
    <row r="279" spans="1:21" s="1265" customFormat="1" ht="15" customHeight="1" x14ac:dyDescent="0.25">
      <c r="A279" s="1534"/>
      <c r="B279" s="400">
        <v>16</v>
      </c>
      <c r="C279" s="405" t="s">
        <v>202</v>
      </c>
      <c r="D279" s="108" t="str">
        <f>IF(ISNUMBER('Leverage Ratio'!D102),'Leverage Ratio'!D102, "")</f>
        <v/>
      </c>
      <c r="E279" s="107" t="str">
        <f>IF(ISNUMBER('Leverage Ratio'!D102),'Leverage Ratio'!D102, "")</f>
        <v/>
      </c>
      <c r="F279" s="1617"/>
      <c r="G279" s="4"/>
      <c r="H279" s="4"/>
      <c r="I279" s="4"/>
      <c r="J279" s="108" t="str">
        <f>IF(ISNUMBER('Leverage Ratio'!J102),'Leverage Ratio'!J102, "")</f>
        <v/>
      </c>
      <c r="K279" s="107" t="str">
        <f>IF(ISNUMBER('Leverage Ratio'!J102),'Leverage Ratio'!J102, "")</f>
        <v/>
      </c>
      <c r="L279" s="1617"/>
      <c r="U279" s="1242"/>
    </row>
    <row r="280" spans="1:21" s="1265" customFormat="1" ht="15" customHeight="1" x14ac:dyDescent="0.25">
      <c r="A280" s="1534"/>
      <c r="B280" s="61"/>
      <c r="C280" s="1370" t="s">
        <v>1513</v>
      </c>
      <c r="D280" s="110" t="str">
        <f>IF(AND(ISNUMBER(D278),ISNUMBER(D279)),D278-D279,"")</f>
        <v/>
      </c>
      <c r="E280" s="109" t="str">
        <f>IF(AND(ISNUMBER(E278),ISNUMBER(E279)),E278-E279,"")</f>
        <v/>
      </c>
      <c r="F280" s="60"/>
      <c r="G280" s="4"/>
      <c r="H280" s="4"/>
      <c r="I280" s="4"/>
      <c r="J280" s="110" t="str">
        <f>IF(AND(ISNUMBER(J278),ISNUMBER(J279)),J278-J279,"")</f>
        <v/>
      </c>
      <c r="K280" s="109" t="str">
        <f>IF(AND(ISNUMBER(K278),ISNUMBER(K279)),K278-K279,"")</f>
        <v/>
      </c>
      <c r="L280" s="60"/>
      <c r="U280" s="1242"/>
    </row>
    <row r="281" spans="1:21" s="1265" customFormat="1" ht="15" customHeight="1" x14ac:dyDescent="0.25">
      <c r="A281" s="1534"/>
      <c r="B281" s="1371">
        <v>6</v>
      </c>
      <c r="C281" s="2232" t="s">
        <v>1514</v>
      </c>
      <c r="D281" s="2233" t="str">
        <f>IF(AND(ISNUMBER(D277),ISNUMBER(D280),D280&lt;&gt;0),D277/D280,"")</f>
        <v/>
      </c>
      <c r="E281" s="2233" t="str">
        <f>IF(AND(ISNUMBER(E277),ISNUMBER(E280),E280&lt;&gt;0),E277/E280,"")</f>
        <v/>
      </c>
      <c r="F281" s="2234"/>
      <c r="G281" s="4"/>
      <c r="H281" s="4"/>
      <c r="I281" s="4"/>
      <c r="J281" s="1372" t="str">
        <f>IF(AND(ISNUMBER(J277),ISNUMBER(J280),J280&lt;&gt;0),J277/J280,"")</f>
        <v/>
      </c>
      <c r="K281" s="2233" t="str">
        <f>IF(AND(ISNUMBER(K277),ISNUMBER(K280),K280&lt;&gt;0),K277/K280,"")</f>
        <v/>
      </c>
      <c r="L281" s="2234"/>
      <c r="U281" s="1242"/>
    </row>
    <row r="282" spans="1:21" s="1307" customFormat="1" ht="15" customHeight="1" x14ac:dyDescent="0.25">
      <c r="A282" s="2198"/>
      <c r="B282" s="1353"/>
      <c r="C282" s="1353"/>
      <c r="D282" s="1353"/>
      <c r="E282" s="1353"/>
      <c r="F282" s="1353"/>
      <c r="G282" s="1353"/>
      <c r="H282" s="1353"/>
      <c r="I282" s="1353"/>
      <c r="J282" s="1353"/>
      <c r="K282" s="1353"/>
      <c r="L282" s="1353"/>
      <c r="M282" s="1353"/>
      <c r="N282" s="1353"/>
      <c r="O282" s="1353"/>
      <c r="P282" s="1353"/>
      <c r="Q282" s="1353"/>
      <c r="R282" s="1353"/>
      <c r="S282" s="1353"/>
      <c r="T282" s="1353"/>
      <c r="U282" s="1503"/>
    </row>
    <row r="283" spans="1:21" s="1265" customFormat="1" ht="45" customHeight="1" x14ac:dyDescent="0.25">
      <c r="A283" s="2231" t="s">
        <v>2119</v>
      </c>
      <c r="B283" s="1244"/>
      <c r="C283" s="1026"/>
      <c r="D283" s="1026"/>
      <c r="E283" s="1026"/>
      <c r="F283" s="1026"/>
      <c r="G283" s="1026"/>
      <c r="H283" s="1026"/>
      <c r="I283" s="1026"/>
      <c r="J283" s="1026"/>
      <c r="K283" s="1026"/>
      <c r="U283" s="1242"/>
    </row>
    <row r="284" spans="1:21" s="1265" customFormat="1" ht="15" customHeight="1" x14ac:dyDescent="0.25">
      <c r="A284" s="1733"/>
      <c r="B284" s="2312" t="s">
        <v>1154</v>
      </c>
      <c r="C284" s="2455" t="s">
        <v>1155</v>
      </c>
      <c r="D284" s="2456"/>
      <c r="E284" s="2456"/>
      <c r="F284" s="2456"/>
      <c r="G284" s="2456"/>
      <c r="H284" s="2456"/>
      <c r="I284" s="2456"/>
      <c r="J284" s="1307"/>
      <c r="K284" s="1307"/>
      <c r="L284" s="1307"/>
      <c r="M284" s="1307"/>
      <c r="N284" s="1307"/>
      <c r="O284" s="1307"/>
      <c r="P284" s="1307"/>
      <c r="Q284" s="1307"/>
      <c r="R284" s="1307"/>
      <c r="S284" s="1307"/>
      <c r="T284" s="1307"/>
      <c r="U284" s="1307"/>
    </row>
    <row r="285" spans="1:21" s="1265" customFormat="1" ht="90" customHeight="1" x14ac:dyDescent="0.25">
      <c r="A285" s="1733"/>
      <c r="B285" s="2309" t="str">
        <f t="shared" ref="B285:B309" si="0">"Q-"&amp;(ROW(B285)-ROW(B$284))</f>
        <v>Q-1</v>
      </c>
      <c r="C285" s="2453"/>
      <c r="D285" s="2453"/>
      <c r="E285" s="2453"/>
      <c r="F285" s="2453"/>
      <c r="G285" s="2453"/>
      <c r="H285" s="2453"/>
      <c r="I285" s="2454"/>
      <c r="J285" s="1307"/>
      <c r="K285" s="1307"/>
      <c r="L285" s="1307"/>
      <c r="M285" s="1307"/>
      <c r="N285" s="1307"/>
      <c r="O285" s="1307"/>
      <c r="P285" s="1307"/>
      <c r="Q285" s="1307"/>
      <c r="R285" s="1307"/>
      <c r="S285" s="1307"/>
      <c r="T285" s="1307"/>
      <c r="U285" s="1307"/>
    </row>
    <row r="286" spans="1:21" s="1265" customFormat="1" ht="90" customHeight="1" x14ac:dyDescent="0.25">
      <c r="A286" s="1733"/>
      <c r="B286" s="2310" t="str">
        <f t="shared" si="0"/>
        <v>Q-2</v>
      </c>
      <c r="C286" s="2451"/>
      <c r="D286" s="2451"/>
      <c r="E286" s="2451"/>
      <c r="F286" s="2451"/>
      <c r="G286" s="2451"/>
      <c r="H286" s="2451"/>
      <c r="I286" s="2452"/>
      <c r="J286" s="1307"/>
      <c r="K286" s="1307"/>
      <c r="L286" s="1307"/>
      <c r="M286" s="1307"/>
      <c r="N286" s="1307"/>
      <c r="O286" s="1307"/>
      <c r="P286" s="1307"/>
      <c r="Q286" s="1307"/>
      <c r="R286" s="1307"/>
      <c r="S286" s="1307"/>
      <c r="T286" s="1307"/>
      <c r="U286" s="1307"/>
    </row>
    <row r="287" spans="1:21" s="1265" customFormat="1" ht="90" customHeight="1" x14ac:dyDescent="0.25">
      <c r="A287" s="1733"/>
      <c r="B287" s="2310" t="str">
        <f t="shared" si="0"/>
        <v>Q-3</v>
      </c>
      <c r="C287" s="2451"/>
      <c r="D287" s="2451"/>
      <c r="E287" s="2451"/>
      <c r="F287" s="2451"/>
      <c r="G287" s="2451"/>
      <c r="H287" s="2451"/>
      <c r="I287" s="2452"/>
      <c r="J287" s="1307"/>
      <c r="K287" s="1307"/>
      <c r="L287" s="1307"/>
      <c r="M287" s="1307"/>
      <c r="N287" s="1307"/>
      <c r="O287" s="1307"/>
      <c r="P287" s="1307"/>
      <c r="Q287" s="1307"/>
      <c r="R287" s="1307"/>
      <c r="S287" s="1307"/>
      <c r="T287" s="1307"/>
      <c r="U287" s="1307"/>
    </row>
    <row r="288" spans="1:21" s="1265" customFormat="1" ht="90" customHeight="1" x14ac:dyDescent="0.25">
      <c r="A288" s="1733"/>
      <c r="B288" s="2310" t="str">
        <f t="shared" si="0"/>
        <v>Q-4</v>
      </c>
      <c r="C288" s="2451"/>
      <c r="D288" s="2451"/>
      <c r="E288" s="2451"/>
      <c r="F288" s="2451"/>
      <c r="G288" s="2451"/>
      <c r="H288" s="2451"/>
      <c r="I288" s="2452"/>
      <c r="J288" s="1307"/>
      <c r="K288" s="1307"/>
      <c r="L288" s="1307"/>
      <c r="M288" s="1307"/>
      <c r="N288" s="1307"/>
      <c r="O288" s="1307"/>
      <c r="P288" s="1307"/>
      <c r="Q288" s="1307"/>
      <c r="R288" s="1307"/>
      <c r="S288" s="1307"/>
      <c r="T288" s="1307"/>
      <c r="U288" s="1307"/>
    </row>
    <row r="289" spans="1:21" s="1265" customFormat="1" ht="90" customHeight="1" x14ac:dyDescent="0.25">
      <c r="A289" s="1733"/>
      <c r="B289" s="2310" t="str">
        <f t="shared" si="0"/>
        <v>Q-5</v>
      </c>
      <c r="C289" s="2451"/>
      <c r="D289" s="2451"/>
      <c r="E289" s="2451"/>
      <c r="F289" s="2451"/>
      <c r="G289" s="2451"/>
      <c r="H289" s="2451"/>
      <c r="I289" s="2452"/>
      <c r="J289" s="1307"/>
      <c r="K289" s="1307"/>
      <c r="L289" s="1307"/>
      <c r="M289" s="1307"/>
      <c r="N289" s="1307"/>
      <c r="O289" s="1307"/>
      <c r="P289" s="1307"/>
      <c r="Q289" s="1307"/>
      <c r="R289" s="1307"/>
      <c r="S289" s="1307"/>
      <c r="T289" s="1307"/>
      <c r="U289" s="1307"/>
    </row>
    <row r="290" spans="1:21" s="1265" customFormat="1" ht="90" customHeight="1" x14ac:dyDescent="0.25">
      <c r="A290" s="1733"/>
      <c r="B290" s="2310" t="str">
        <f t="shared" si="0"/>
        <v>Q-6</v>
      </c>
      <c r="C290" s="2451"/>
      <c r="D290" s="2451"/>
      <c r="E290" s="2451"/>
      <c r="F290" s="2451"/>
      <c r="G290" s="2451"/>
      <c r="H290" s="2451"/>
      <c r="I290" s="2452"/>
      <c r="J290" s="1307"/>
      <c r="K290" s="1307"/>
      <c r="L290" s="1307"/>
      <c r="M290" s="1307"/>
      <c r="N290" s="1307"/>
      <c r="O290" s="1307"/>
      <c r="P290" s="1307"/>
      <c r="Q290" s="1307"/>
      <c r="R290" s="1307"/>
      <c r="S290" s="1307"/>
      <c r="T290" s="1307"/>
      <c r="U290" s="1307"/>
    </row>
    <row r="291" spans="1:21" s="1265" customFormat="1" ht="90" customHeight="1" x14ac:dyDescent="0.25">
      <c r="A291" s="1733"/>
      <c r="B291" s="2310" t="str">
        <f t="shared" si="0"/>
        <v>Q-7</v>
      </c>
      <c r="C291" s="2451"/>
      <c r="D291" s="2451"/>
      <c r="E291" s="2451"/>
      <c r="F291" s="2451"/>
      <c r="G291" s="2451"/>
      <c r="H291" s="2451"/>
      <c r="I291" s="2452"/>
      <c r="J291" s="1307"/>
      <c r="K291" s="1307"/>
      <c r="L291" s="1307"/>
      <c r="M291" s="1307"/>
      <c r="N291" s="1307"/>
      <c r="O291" s="1307"/>
      <c r="P291" s="1307"/>
      <c r="Q291" s="1307"/>
      <c r="R291" s="1307"/>
      <c r="S291" s="1307"/>
      <c r="T291" s="1307"/>
      <c r="U291" s="1307"/>
    </row>
    <row r="292" spans="1:21" s="1265" customFormat="1" ht="90" customHeight="1" x14ac:dyDescent="0.25">
      <c r="A292" s="1733"/>
      <c r="B292" s="2310" t="str">
        <f t="shared" si="0"/>
        <v>Q-8</v>
      </c>
      <c r="C292" s="2451"/>
      <c r="D292" s="2451"/>
      <c r="E292" s="2451"/>
      <c r="F292" s="2451"/>
      <c r="G292" s="2451"/>
      <c r="H292" s="2451"/>
      <c r="I292" s="2452"/>
      <c r="J292" s="1307"/>
      <c r="K292" s="1307"/>
      <c r="L292" s="1307"/>
      <c r="M292" s="1307"/>
      <c r="N292" s="1307"/>
      <c r="O292" s="1307"/>
      <c r="P292" s="1307"/>
      <c r="Q292" s="1307"/>
      <c r="R292" s="1307"/>
      <c r="S292" s="1307"/>
      <c r="T292" s="1307"/>
      <c r="U292" s="1307"/>
    </row>
    <row r="293" spans="1:21" s="1265" customFormat="1" ht="90" customHeight="1" x14ac:dyDescent="0.25">
      <c r="A293" s="1733"/>
      <c r="B293" s="2310" t="str">
        <f t="shared" si="0"/>
        <v>Q-9</v>
      </c>
      <c r="C293" s="2451"/>
      <c r="D293" s="2451"/>
      <c r="E293" s="2451"/>
      <c r="F293" s="2451"/>
      <c r="G293" s="2451"/>
      <c r="H293" s="2451"/>
      <c r="I293" s="2452"/>
      <c r="J293" s="1307"/>
      <c r="K293" s="1307"/>
      <c r="L293" s="1307"/>
      <c r="M293" s="1307"/>
      <c r="N293" s="1307"/>
      <c r="O293" s="1307"/>
      <c r="P293" s="1307"/>
      <c r="Q293" s="1307"/>
      <c r="R293" s="1307"/>
      <c r="S293" s="1307"/>
      <c r="T293" s="1307"/>
      <c r="U293" s="1307"/>
    </row>
    <row r="294" spans="1:21" s="1265" customFormat="1" ht="90" customHeight="1" x14ac:dyDescent="0.25">
      <c r="A294" s="1733"/>
      <c r="B294" s="2310" t="str">
        <f t="shared" si="0"/>
        <v>Q-10</v>
      </c>
      <c r="C294" s="2451"/>
      <c r="D294" s="2451"/>
      <c r="E294" s="2451"/>
      <c r="F294" s="2451"/>
      <c r="G294" s="2451"/>
      <c r="H294" s="2451"/>
      <c r="I294" s="2452"/>
      <c r="J294" s="1307"/>
      <c r="K294" s="1307"/>
      <c r="L294" s="1307"/>
      <c r="M294" s="1307"/>
      <c r="N294" s="1307"/>
      <c r="O294" s="1307"/>
      <c r="P294" s="1307"/>
      <c r="Q294" s="1307"/>
      <c r="R294" s="1307"/>
      <c r="S294" s="1307"/>
      <c r="T294" s="1307"/>
      <c r="U294" s="1307"/>
    </row>
    <row r="295" spans="1:21" s="1265" customFormat="1" ht="90" customHeight="1" x14ac:dyDescent="0.25">
      <c r="A295" s="1733"/>
      <c r="B295" s="2310" t="str">
        <f t="shared" si="0"/>
        <v>Q-11</v>
      </c>
      <c r="C295" s="2451"/>
      <c r="D295" s="2451"/>
      <c r="E295" s="2451"/>
      <c r="F295" s="2451"/>
      <c r="G295" s="2451"/>
      <c r="H295" s="2451"/>
      <c r="I295" s="2452"/>
      <c r="J295" s="1307"/>
      <c r="K295" s="1307"/>
      <c r="L295" s="1307"/>
      <c r="M295" s="1307"/>
      <c r="N295" s="1307"/>
      <c r="O295" s="1307"/>
      <c r="P295" s="1307"/>
      <c r="Q295" s="1307"/>
      <c r="R295" s="1307"/>
      <c r="S295" s="1307"/>
      <c r="T295" s="1307"/>
      <c r="U295" s="1307"/>
    </row>
    <row r="296" spans="1:21" s="1265" customFormat="1" ht="90" customHeight="1" x14ac:dyDescent="0.25">
      <c r="A296" s="1733"/>
      <c r="B296" s="2310" t="str">
        <f t="shared" si="0"/>
        <v>Q-12</v>
      </c>
      <c r="C296" s="2451"/>
      <c r="D296" s="2451"/>
      <c r="E296" s="2451"/>
      <c r="F296" s="2451"/>
      <c r="G296" s="2451"/>
      <c r="H296" s="2451"/>
      <c r="I296" s="2452"/>
      <c r="J296" s="1307"/>
      <c r="K296" s="1307"/>
      <c r="L296" s="1307"/>
      <c r="M296" s="1307"/>
      <c r="N296" s="1307"/>
      <c r="O296" s="1307"/>
      <c r="P296" s="1307"/>
      <c r="Q296" s="1307"/>
      <c r="R296" s="1307"/>
      <c r="S296" s="1307"/>
      <c r="T296" s="1307"/>
      <c r="U296" s="1307"/>
    </row>
    <row r="297" spans="1:21" s="1265" customFormat="1" ht="90" customHeight="1" x14ac:dyDescent="0.25">
      <c r="A297" s="1733"/>
      <c r="B297" s="2310" t="str">
        <f t="shared" si="0"/>
        <v>Q-13</v>
      </c>
      <c r="C297" s="2451"/>
      <c r="D297" s="2451"/>
      <c r="E297" s="2451"/>
      <c r="F297" s="2451"/>
      <c r="G297" s="2451"/>
      <c r="H297" s="2451"/>
      <c r="I297" s="2452"/>
      <c r="J297" s="1307"/>
      <c r="K297" s="1307"/>
      <c r="L297" s="1307"/>
      <c r="M297" s="1307"/>
      <c r="N297" s="1307"/>
      <c r="O297" s="1307"/>
      <c r="P297" s="1307"/>
      <c r="Q297" s="1307"/>
      <c r="R297" s="1307"/>
      <c r="S297" s="1307"/>
      <c r="T297" s="1307"/>
      <c r="U297" s="1307"/>
    </row>
    <row r="298" spans="1:21" s="1265" customFormat="1" ht="90" customHeight="1" x14ac:dyDescent="0.25">
      <c r="A298" s="1733"/>
      <c r="B298" s="2310" t="str">
        <f t="shared" si="0"/>
        <v>Q-14</v>
      </c>
      <c r="C298" s="2451"/>
      <c r="D298" s="2451"/>
      <c r="E298" s="2451"/>
      <c r="F298" s="2451"/>
      <c r="G298" s="2451"/>
      <c r="H298" s="2451"/>
      <c r="I298" s="2452"/>
      <c r="J298" s="1307"/>
      <c r="K298" s="1307"/>
      <c r="L298" s="1307"/>
      <c r="M298" s="1307"/>
      <c r="N298" s="1307"/>
      <c r="O298" s="1307"/>
      <c r="P298" s="1307"/>
      <c r="Q298" s="1307"/>
      <c r="R298" s="1307"/>
      <c r="S298" s="1307"/>
      <c r="T298" s="1307"/>
      <c r="U298" s="1307"/>
    </row>
    <row r="299" spans="1:21" s="1265" customFormat="1" ht="90" customHeight="1" x14ac:dyDescent="0.25">
      <c r="A299" s="1733"/>
      <c r="B299" s="2310" t="str">
        <f t="shared" si="0"/>
        <v>Q-15</v>
      </c>
      <c r="C299" s="2451"/>
      <c r="D299" s="2451"/>
      <c r="E299" s="2451"/>
      <c r="F299" s="2451"/>
      <c r="G299" s="2451"/>
      <c r="H299" s="2451"/>
      <c r="I299" s="2452"/>
      <c r="J299" s="1307"/>
      <c r="K299" s="1307"/>
      <c r="L299" s="1307"/>
      <c r="M299" s="1307"/>
      <c r="N299" s="1307"/>
      <c r="O299" s="1307"/>
      <c r="P299" s="1307"/>
      <c r="Q299" s="1307"/>
      <c r="R299" s="1307"/>
      <c r="S299" s="1307"/>
      <c r="T299" s="1307"/>
      <c r="U299" s="1307"/>
    </row>
    <row r="300" spans="1:21" s="1265" customFormat="1" ht="90" customHeight="1" x14ac:dyDescent="0.25">
      <c r="A300" s="1733"/>
      <c r="B300" s="2310" t="str">
        <f t="shared" si="0"/>
        <v>Q-16</v>
      </c>
      <c r="C300" s="2451"/>
      <c r="D300" s="2451"/>
      <c r="E300" s="2451"/>
      <c r="F300" s="2451"/>
      <c r="G300" s="2451"/>
      <c r="H300" s="2451"/>
      <c r="I300" s="2452"/>
      <c r="J300" s="1307"/>
      <c r="K300" s="1307"/>
      <c r="L300" s="1307"/>
      <c r="M300" s="1307"/>
      <c r="N300" s="1307"/>
      <c r="O300" s="1307"/>
      <c r="P300" s="1307"/>
      <c r="Q300" s="1307"/>
      <c r="R300" s="1307"/>
      <c r="S300" s="1307"/>
      <c r="T300" s="1307"/>
      <c r="U300" s="1307"/>
    </row>
    <row r="301" spans="1:21" s="1265" customFormat="1" ht="90" customHeight="1" x14ac:dyDescent="0.25">
      <c r="A301" s="1733"/>
      <c r="B301" s="2310" t="str">
        <f t="shared" si="0"/>
        <v>Q-17</v>
      </c>
      <c r="C301" s="2451"/>
      <c r="D301" s="2451"/>
      <c r="E301" s="2451"/>
      <c r="F301" s="2451"/>
      <c r="G301" s="2451"/>
      <c r="H301" s="2451"/>
      <c r="I301" s="2452"/>
      <c r="J301" s="1307"/>
      <c r="K301" s="1307"/>
      <c r="L301" s="1307"/>
      <c r="M301" s="1307"/>
      <c r="N301" s="1307"/>
      <c r="O301" s="1307"/>
      <c r="P301" s="1307"/>
      <c r="Q301" s="1307"/>
      <c r="R301" s="1307"/>
      <c r="S301" s="1307"/>
      <c r="T301" s="1307"/>
      <c r="U301" s="1307"/>
    </row>
    <row r="302" spans="1:21" s="1265" customFormat="1" ht="90" customHeight="1" x14ac:dyDescent="0.25">
      <c r="A302" s="1733"/>
      <c r="B302" s="2310" t="str">
        <f t="shared" si="0"/>
        <v>Q-18</v>
      </c>
      <c r="C302" s="2451"/>
      <c r="D302" s="2451"/>
      <c r="E302" s="2451"/>
      <c r="F302" s="2451"/>
      <c r="G302" s="2451"/>
      <c r="H302" s="2451"/>
      <c r="I302" s="2452"/>
      <c r="J302" s="1307"/>
      <c r="K302" s="1307"/>
      <c r="L302" s="1307"/>
      <c r="M302" s="1307"/>
      <c r="N302" s="1307"/>
      <c r="O302" s="1307"/>
      <c r="P302" s="1307"/>
      <c r="Q302" s="1307"/>
      <c r="R302" s="1307"/>
      <c r="S302" s="1307"/>
      <c r="T302" s="1307"/>
      <c r="U302" s="1307"/>
    </row>
    <row r="303" spans="1:21" s="1265" customFormat="1" ht="90" customHeight="1" x14ac:dyDescent="0.25">
      <c r="A303" s="1733"/>
      <c r="B303" s="2310" t="str">
        <f t="shared" si="0"/>
        <v>Q-19</v>
      </c>
      <c r="C303" s="2451"/>
      <c r="D303" s="2451"/>
      <c r="E303" s="2451"/>
      <c r="F303" s="2451"/>
      <c r="G303" s="2451"/>
      <c r="H303" s="2451"/>
      <c r="I303" s="2452"/>
      <c r="J303" s="1307"/>
      <c r="K303" s="1307"/>
      <c r="L303" s="1307"/>
      <c r="M303" s="1307"/>
      <c r="N303" s="1307"/>
      <c r="O303" s="1307"/>
      <c r="P303" s="1307"/>
      <c r="Q303" s="1307"/>
      <c r="R303" s="1307"/>
      <c r="S303" s="1307"/>
      <c r="T303" s="1307"/>
      <c r="U303" s="1307"/>
    </row>
    <row r="304" spans="1:21" s="1265" customFormat="1" ht="90" customHeight="1" x14ac:dyDescent="0.25">
      <c r="A304" s="1733"/>
      <c r="B304" s="2310" t="str">
        <f t="shared" si="0"/>
        <v>Q-20</v>
      </c>
      <c r="C304" s="2451"/>
      <c r="D304" s="2451"/>
      <c r="E304" s="2451"/>
      <c r="F304" s="2451"/>
      <c r="G304" s="2451"/>
      <c r="H304" s="2451"/>
      <c r="I304" s="2452"/>
      <c r="J304" s="1307"/>
      <c r="K304" s="1307"/>
      <c r="L304" s="1307"/>
      <c r="M304" s="1307"/>
      <c r="N304" s="1307"/>
      <c r="O304" s="1307"/>
      <c r="P304" s="1307"/>
      <c r="Q304" s="1307"/>
      <c r="R304" s="1307"/>
      <c r="S304" s="1307"/>
      <c r="T304" s="1307"/>
      <c r="U304" s="1307"/>
    </row>
    <row r="305" spans="1:21" s="1265" customFormat="1" ht="90" customHeight="1" x14ac:dyDescent="0.25">
      <c r="A305" s="1733"/>
      <c r="B305" s="2310" t="str">
        <f t="shared" si="0"/>
        <v>Q-21</v>
      </c>
      <c r="C305" s="2451"/>
      <c r="D305" s="2451"/>
      <c r="E305" s="2451"/>
      <c r="F305" s="2451"/>
      <c r="G305" s="2451"/>
      <c r="H305" s="2451"/>
      <c r="I305" s="2452"/>
      <c r="J305" s="1307"/>
      <c r="K305" s="1307"/>
      <c r="L305" s="1307"/>
      <c r="M305" s="1307"/>
      <c r="N305" s="1307"/>
      <c r="O305" s="1307"/>
      <c r="P305" s="1307"/>
      <c r="Q305" s="1307"/>
      <c r="R305" s="1307"/>
      <c r="S305" s="1307"/>
      <c r="T305" s="1307"/>
      <c r="U305" s="1307"/>
    </row>
    <row r="306" spans="1:21" s="1265" customFormat="1" ht="90" customHeight="1" x14ac:dyDescent="0.25">
      <c r="A306" s="1733"/>
      <c r="B306" s="2310" t="str">
        <f t="shared" si="0"/>
        <v>Q-22</v>
      </c>
      <c r="C306" s="2451"/>
      <c r="D306" s="2451"/>
      <c r="E306" s="2451"/>
      <c r="F306" s="2451"/>
      <c r="G306" s="2451"/>
      <c r="H306" s="2451"/>
      <c r="I306" s="2452"/>
      <c r="J306" s="1307"/>
      <c r="K306" s="1307"/>
      <c r="L306" s="1307"/>
      <c r="M306" s="1307"/>
      <c r="N306" s="1307"/>
      <c r="O306" s="1307"/>
      <c r="P306" s="1307"/>
      <c r="Q306" s="1307"/>
      <c r="R306" s="1307"/>
      <c r="S306" s="1307"/>
      <c r="T306" s="1307"/>
      <c r="U306" s="1307"/>
    </row>
    <row r="307" spans="1:21" s="1265" customFormat="1" ht="90" customHeight="1" x14ac:dyDescent="0.25">
      <c r="A307" s="1733"/>
      <c r="B307" s="2310" t="str">
        <f t="shared" si="0"/>
        <v>Q-23</v>
      </c>
      <c r="C307" s="2451"/>
      <c r="D307" s="2451"/>
      <c r="E307" s="2451"/>
      <c r="F307" s="2451"/>
      <c r="G307" s="2451"/>
      <c r="H307" s="2451"/>
      <c r="I307" s="2452"/>
      <c r="J307" s="1307"/>
      <c r="K307" s="1307"/>
      <c r="L307" s="1307"/>
      <c r="M307" s="1307"/>
      <c r="N307" s="1307"/>
      <c r="O307" s="1307"/>
      <c r="P307" s="1307"/>
      <c r="Q307" s="1307"/>
      <c r="R307" s="1307"/>
      <c r="S307" s="1307"/>
      <c r="T307" s="1307"/>
      <c r="U307" s="1307"/>
    </row>
    <row r="308" spans="1:21" s="1265" customFormat="1" ht="90" customHeight="1" x14ac:dyDescent="0.25">
      <c r="A308" s="1733"/>
      <c r="B308" s="2310" t="str">
        <f t="shared" si="0"/>
        <v>Q-24</v>
      </c>
      <c r="C308" s="2451"/>
      <c r="D308" s="2451"/>
      <c r="E308" s="2451"/>
      <c r="F308" s="2451"/>
      <c r="G308" s="2451"/>
      <c r="H308" s="2451"/>
      <c r="I308" s="2452"/>
      <c r="J308" s="1307"/>
      <c r="K308" s="1307"/>
      <c r="L308" s="1307"/>
      <c r="M308" s="1307"/>
      <c r="N308" s="1307"/>
      <c r="O308" s="1307"/>
      <c r="P308" s="1307"/>
      <c r="Q308" s="1307"/>
      <c r="R308" s="1307"/>
      <c r="S308" s="1307"/>
      <c r="T308" s="1307"/>
      <c r="U308" s="1307"/>
    </row>
    <row r="309" spans="1:21" s="1265" customFormat="1" ht="90" customHeight="1" x14ac:dyDescent="0.25">
      <c r="A309" s="1733"/>
      <c r="B309" s="2310" t="str">
        <f t="shared" si="0"/>
        <v>Q-25</v>
      </c>
      <c r="C309" s="2451"/>
      <c r="D309" s="2451"/>
      <c r="E309" s="2451"/>
      <c r="F309" s="2451"/>
      <c r="G309" s="2451"/>
      <c r="H309" s="2451"/>
      <c r="I309" s="2452"/>
      <c r="J309" s="1307"/>
      <c r="K309" s="1307"/>
      <c r="L309" s="1307"/>
      <c r="M309" s="1307"/>
      <c r="N309" s="1307"/>
      <c r="O309" s="1307"/>
      <c r="P309" s="1307"/>
      <c r="Q309" s="1307"/>
      <c r="R309" s="1307"/>
      <c r="S309" s="1307"/>
      <c r="T309" s="1307"/>
      <c r="U309" s="1307"/>
    </row>
    <row r="310" spans="1:21" s="1353" customFormat="1" ht="15" customHeight="1" x14ac:dyDescent="0.25">
      <c r="A310" s="2198"/>
    </row>
    <row r="311" spans="1:21" s="1226" customFormat="1" ht="15" hidden="1" customHeight="1" x14ac:dyDescent="0.25">
      <c r="N311" s="1025"/>
      <c r="O311" s="1025"/>
      <c r="P311" s="1025"/>
      <c r="Q311" s="1025"/>
      <c r="S311" s="1025"/>
      <c r="T311" s="1307"/>
    </row>
    <row r="312" spans="1:21" s="1226" customFormat="1" ht="15" hidden="1" customHeight="1" x14ac:dyDescent="0.25">
      <c r="N312" s="1025"/>
      <c r="O312" s="1025"/>
      <c r="P312" s="1025"/>
      <c r="Q312" s="1025"/>
      <c r="S312" s="1025"/>
      <c r="T312" s="1307"/>
    </row>
    <row r="313" spans="1:21" s="1226" customFormat="1" ht="15" hidden="1" customHeight="1" x14ac:dyDescent="0.25">
      <c r="N313" s="1025"/>
      <c r="O313" s="1025"/>
      <c r="P313" s="1025"/>
      <c r="Q313" s="1025"/>
      <c r="S313" s="1025"/>
      <c r="T313" s="1307"/>
    </row>
    <row r="314" spans="1:21" s="1226" customFormat="1" ht="15" hidden="1" customHeight="1" x14ac:dyDescent="0.25">
      <c r="N314" s="1025"/>
      <c r="O314" s="1025"/>
      <c r="P314" s="1025"/>
      <c r="Q314" s="1025"/>
      <c r="S314" s="1025"/>
      <c r="T314" s="1307"/>
    </row>
    <row r="315" spans="1:21" s="1226" customFormat="1" ht="15" hidden="1" customHeight="1" x14ac:dyDescent="0.25">
      <c r="N315" s="1025"/>
      <c r="O315" s="1025"/>
      <c r="P315" s="1025"/>
      <c r="Q315" s="1025"/>
      <c r="S315" s="1025"/>
      <c r="T315" s="1307"/>
    </row>
    <row r="316" spans="1:21" s="1226" customFormat="1" ht="15" hidden="1" customHeight="1" x14ac:dyDescent="0.25">
      <c r="N316" s="1025"/>
      <c r="O316" s="1025"/>
      <c r="P316" s="1025"/>
      <c r="Q316" s="1025"/>
      <c r="S316" s="1025"/>
      <c r="T316" s="1307"/>
    </row>
    <row r="317" spans="1:21" s="1226" customFormat="1" ht="15" hidden="1" customHeight="1" x14ac:dyDescent="0.25">
      <c r="N317" s="1025"/>
      <c r="O317" s="1025"/>
      <c r="P317" s="1025"/>
      <c r="Q317" s="1025"/>
      <c r="S317" s="1025"/>
      <c r="T317" s="1307"/>
    </row>
    <row r="318" spans="1:21" s="1226" customFormat="1" ht="15" hidden="1" customHeight="1" x14ac:dyDescent="0.25">
      <c r="N318" s="1025"/>
      <c r="O318" s="1025"/>
      <c r="P318" s="1025"/>
      <c r="Q318" s="1025"/>
      <c r="S318" s="1025"/>
      <c r="T318" s="1307"/>
    </row>
    <row r="319" spans="1:21" s="1226" customFormat="1" ht="15" hidden="1" customHeight="1" x14ac:dyDescent="0.25">
      <c r="N319" s="1025"/>
      <c r="O319" s="1025"/>
      <c r="P319" s="1025"/>
      <c r="Q319" s="1025"/>
      <c r="S319" s="1025"/>
      <c r="T319" s="1307"/>
    </row>
    <row r="320" spans="1:21" s="1226" customFormat="1" ht="15" hidden="1" customHeight="1" x14ac:dyDescent="0.25">
      <c r="N320" s="1025"/>
      <c r="O320" s="1025"/>
      <c r="P320" s="1025"/>
      <c r="Q320" s="1025"/>
      <c r="S320" s="1025"/>
      <c r="T320" s="1307"/>
    </row>
    <row r="321" spans="14:20" s="1226" customFormat="1" ht="15" hidden="1" customHeight="1" x14ac:dyDescent="0.25">
      <c r="N321" s="1025"/>
      <c r="O321" s="1025"/>
      <c r="P321" s="1025"/>
      <c r="Q321" s="1025"/>
      <c r="S321" s="1025"/>
      <c r="T321" s="1307"/>
    </row>
    <row r="322" spans="14:20" s="1226" customFormat="1" ht="15" hidden="1" customHeight="1" x14ac:dyDescent="0.25">
      <c r="N322" s="1025"/>
      <c r="O322" s="1025"/>
      <c r="P322" s="1025"/>
      <c r="Q322" s="1025"/>
      <c r="S322" s="1025"/>
      <c r="T322" s="1307"/>
    </row>
    <row r="323" spans="14:20" s="1226" customFormat="1" ht="15" hidden="1" customHeight="1" x14ac:dyDescent="0.25">
      <c r="N323" s="1025"/>
      <c r="O323" s="1025"/>
      <c r="P323" s="1025"/>
      <c r="Q323" s="1025"/>
      <c r="S323" s="1025"/>
      <c r="T323" s="1307"/>
    </row>
    <row r="324" spans="14:20" s="1226" customFormat="1" ht="15" hidden="1" customHeight="1" x14ac:dyDescent="0.25">
      <c r="N324" s="1025"/>
      <c r="O324" s="1025"/>
      <c r="P324" s="1025"/>
      <c r="Q324" s="1025"/>
      <c r="S324" s="1025"/>
      <c r="T324" s="1307"/>
    </row>
    <row r="325" spans="14:20" s="1226" customFormat="1" ht="15" hidden="1" customHeight="1" x14ac:dyDescent="0.25">
      <c r="N325" s="1025"/>
      <c r="O325" s="1025"/>
      <c r="P325" s="1025"/>
      <c r="Q325" s="1025"/>
      <c r="S325" s="1025"/>
      <c r="T325" s="1307"/>
    </row>
    <row r="326" spans="14:20" s="1226" customFormat="1" ht="15" hidden="1" customHeight="1" x14ac:dyDescent="0.25">
      <c r="N326" s="1025"/>
      <c r="O326" s="1025"/>
      <c r="P326" s="1025"/>
      <c r="Q326" s="1025"/>
      <c r="S326" s="1025"/>
      <c r="T326" s="1307"/>
    </row>
    <row r="327" spans="14:20" s="1226" customFormat="1" ht="15" hidden="1" customHeight="1" x14ac:dyDescent="0.25">
      <c r="N327" s="1025"/>
      <c r="O327" s="1025"/>
      <c r="P327" s="1025"/>
      <c r="Q327" s="1025"/>
      <c r="S327" s="1025"/>
      <c r="T327" s="1307"/>
    </row>
    <row r="328" spans="14:20" s="1226" customFormat="1" ht="15" hidden="1" customHeight="1" x14ac:dyDescent="0.25">
      <c r="N328" s="1025"/>
      <c r="O328" s="1025"/>
      <c r="P328" s="1025"/>
      <c r="Q328" s="1025"/>
      <c r="S328" s="1025"/>
      <c r="T328" s="1307"/>
    </row>
    <row r="329" spans="14:20" s="1226" customFormat="1" ht="15" hidden="1" customHeight="1" x14ac:dyDescent="0.25">
      <c r="N329" s="1025"/>
      <c r="O329" s="1025"/>
      <c r="P329" s="1025"/>
      <c r="Q329" s="1025"/>
      <c r="S329" s="1025"/>
      <c r="T329" s="1307"/>
    </row>
    <row r="330" spans="14:20" s="1226" customFormat="1" ht="15" hidden="1" customHeight="1" x14ac:dyDescent="0.25">
      <c r="N330" s="1025"/>
      <c r="O330" s="1025"/>
      <c r="P330" s="1025"/>
      <c r="Q330" s="1025"/>
      <c r="S330" s="1025"/>
      <c r="T330" s="1307"/>
    </row>
    <row r="331" spans="14:20" s="1226" customFormat="1" ht="15" hidden="1" customHeight="1" x14ac:dyDescent="0.25">
      <c r="N331" s="1025"/>
      <c r="O331" s="1025"/>
      <c r="P331" s="1025"/>
      <c r="Q331" s="1025"/>
      <c r="S331" s="1025"/>
      <c r="T331" s="1307"/>
    </row>
    <row r="332" spans="14:20" s="1226" customFormat="1" ht="15" hidden="1" customHeight="1" x14ac:dyDescent="0.25">
      <c r="N332" s="1025"/>
      <c r="O332" s="1025"/>
      <c r="P332" s="1025"/>
      <c r="Q332" s="1025"/>
      <c r="S332" s="1025"/>
      <c r="T332" s="1307"/>
    </row>
    <row r="333" spans="14:20" s="1226" customFormat="1" ht="15" hidden="1" customHeight="1" x14ac:dyDescent="0.25">
      <c r="N333" s="1025"/>
      <c r="O333" s="1025"/>
      <c r="P333" s="1025"/>
      <c r="Q333" s="1025"/>
      <c r="S333" s="1025"/>
      <c r="T333" s="1307"/>
    </row>
    <row r="334" spans="14:20" s="1226" customFormat="1" ht="15" hidden="1" customHeight="1" x14ac:dyDescent="0.25">
      <c r="N334" s="1025"/>
      <c r="O334" s="1025"/>
      <c r="P334" s="1025"/>
      <c r="Q334" s="1025"/>
      <c r="S334" s="1025"/>
      <c r="T334" s="1307"/>
    </row>
    <row r="335" spans="14:20" s="1226" customFormat="1" ht="15" hidden="1" customHeight="1" x14ac:dyDescent="0.25">
      <c r="N335" s="1025"/>
      <c r="O335" s="1025"/>
      <c r="P335" s="1025"/>
      <c r="Q335" s="1025"/>
      <c r="S335" s="1025"/>
      <c r="T335" s="1307"/>
    </row>
    <row r="336" spans="14:20" s="1226" customFormat="1" ht="15" hidden="1" customHeight="1" x14ac:dyDescent="0.25">
      <c r="N336" s="1025"/>
      <c r="O336" s="1025"/>
      <c r="P336" s="1025"/>
      <c r="Q336" s="1025"/>
      <c r="S336" s="1025"/>
      <c r="T336" s="1307"/>
    </row>
    <row r="337" spans="14:20" s="1226" customFormat="1" ht="15" hidden="1" customHeight="1" x14ac:dyDescent="0.25">
      <c r="N337" s="1025"/>
      <c r="O337" s="1025"/>
      <c r="P337" s="1025"/>
      <c r="Q337" s="1025"/>
      <c r="S337" s="1025"/>
      <c r="T337" s="1307"/>
    </row>
    <row r="338" spans="14:20" s="1226" customFormat="1" ht="15" hidden="1" customHeight="1" x14ac:dyDescent="0.25">
      <c r="N338" s="1025"/>
      <c r="O338" s="1025"/>
      <c r="P338" s="1025"/>
      <c r="Q338" s="1025"/>
      <c r="S338" s="1025"/>
      <c r="T338" s="1307"/>
    </row>
    <row r="339" spans="14:20" s="1226" customFormat="1" ht="15" hidden="1" customHeight="1" x14ac:dyDescent="0.25">
      <c r="N339" s="1025"/>
      <c r="O339" s="1025"/>
      <c r="P339" s="1025"/>
      <c r="Q339" s="1025"/>
      <c r="S339" s="1025"/>
      <c r="T339" s="1307"/>
    </row>
    <row r="340" spans="14:20" s="1226" customFormat="1" ht="15" hidden="1" customHeight="1" x14ac:dyDescent="0.25">
      <c r="N340" s="1025"/>
      <c r="O340" s="1025"/>
      <c r="P340" s="1025"/>
      <c r="Q340" s="1025"/>
      <c r="S340" s="1025"/>
      <c r="T340" s="1307"/>
    </row>
    <row r="341" spans="14:20" s="1226" customFormat="1" ht="15" hidden="1" customHeight="1" x14ac:dyDescent="0.25">
      <c r="N341" s="1025"/>
      <c r="O341" s="1025"/>
      <c r="P341" s="1025"/>
      <c r="Q341" s="1025"/>
      <c r="S341" s="1025"/>
      <c r="T341" s="1307"/>
    </row>
    <row r="342" spans="14:20" s="1226" customFormat="1" ht="15" hidden="1" customHeight="1" x14ac:dyDescent="0.25">
      <c r="N342" s="1025"/>
      <c r="O342" s="1025"/>
      <c r="P342" s="1025"/>
      <c r="Q342" s="1025"/>
      <c r="S342" s="1025"/>
      <c r="T342" s="1307"/>
    </row>
    <row r="343" spans="14:20" s="1226" customFormat="1" ht="15" hidden="1" customHeight="1" x14ac:dyDescent="0.25">
      <c r="N343" s="1025"/>
      <c r="O343" s="1025"/>
      <c r="P343" s="1025"/>
      <c r="Q343" s="1025"/>
      <c r="S343" s="1025"/>
      <c r="T343" s="1307"/>
    </row>
    <row r="344" spans="14:20" s="1226" customFormat="1" ht="15" hidden="1" customHeight="1" x14ac:dyDescent="0.25">
      <c r="N344" s="1025"/>
      <c r="O344" s="1025"/>
      <c r="P344" s="1025"/>
      <c r="Q344" s="1025"/>
      <c r="S344" s="1025"/>
      <c r="T344" s="1307"/>
    </row>
    <row r="345" spans="14:20" s="1226" customFormat="1" ht="15" hidden="1" customHeight="1" x14ac:dyDescent="0.25">
      <c r="N345" s="1025"/>
      <c r="O345" s="1025"/>
      <c r="P345" s="1025"/>
      <c r="Q345" s="1025"/>
      <c r="S345" s="1025"/>
      <c r="T345" s="1307"/>
    </row>
    <row r="346" spans="14:20" s="1226" customFormat="1" ht="15" hidden="1" customHeight="1" x14ac:dyDescent="0.25">
      <c r="N346" s="1025"/>
      <c r="O346" s="1025"/>
      <c r="P346" s="1025"/>
      <c r="Q346" s="1025"/>
      <c r="S346" s="1025"/>
      <c r="T346" s="1307"/>
    </row>
    <row r="347" spans="14:20" s="1226" customFormat="1" ht="15" hidden="1" customHeight="1" x14ac:dyDescent="0.25">
      <c r="N347" s="1025"/>
      <c r="O347" s="1025"/>
      <c r="P347" s="1025"/>
      <c r="Q347" s="1025"/>
      <c r="S347" s="1025"/>
      <c r="T347" s="1307"/>
    </row>
    <row r="348" spans="14:20" s="1226" customFormat="1" ht="15" hidden="1" customHeight="1" x14ac:dyDescent="0.25">
      <c r="N348" s="1025"/>
      <c r="O348" s="1025"/>
      <c r="P348" s="1025"/>
      <c r="Q348" s="1025"/>
      <c r="S348" s="1025"/>
      <c r="T348" s="1307"/>
    </row>
    <row r="349" spans="14:20" s="1226" customFormat="1" ht="15" hidden="1" customHeight="1" x14ac:dyDescent="0.25">
      <c r="N349" s="1025"/>
      <c r="O349" s="1025"/>
      <c r="P349" s="1025"/>
      <c r="Q349" s="1025"/>
      <c r="S349" s="1025"/>
      <c r="T349" s="1307"/>
    </row>
    <row r="350" spans="14:20" s="1226" customFormat="1" ht="15" hidden="1" customHeight="1" x14ac:dyDescent="0.25">
      <c r="N350" s="1025"/>
      <c r="O350" s="1025"/>
      <c r="P350" s="1025"/>
      <c r="Q350" s="1025"/>
      <c r="S350" s="1025"/>
      <c r="T350" s="1307"/>
    </row>
    <row r="351" spans="14:20" s="1226" customFormat="1" ht="15" hidden="1" customHeight="1" x14ac:dyDescent="0.25">
      <c r="N351" s="1025"/>
      <c r="O351" s="1025"/>
      <c r="P351" s="1025"/>
      <c r="Q351" s="1025"/>
      <c r="S351" s="1025"/>
      <c r="T351" s="1307"/>
    </row>
    <row r="352" spans="14:20" s="1226" customFormat="1" ht="15" hidden="1" customHeight="1" x14ac:dyDescent="0.25">
      <c r="N352" s="1025"/>
      <c r="O352" s="1025"/>
      <c r="P352" s="1025"/>
      <c r="Q352" s="1025"/>
      <c r="S352" s="1025"/>
      <c r="T352" s="1307"/>
    </row>
    <row r="353" spans="14:20" s="1226" customFormat="1" ht="15" hidden="1" customHeight="1" x14ac:dyDescent="0.25">
      <c r="N353" s="1025"/>
      <c r="O353" s="1025"/>
      <c r="P353" s="1025"/>
      <c r="Q353" s="1025"/>
      <c r="S353" s="1025"/>
      <c r="T353" s="1307"/>
    </row>
    <row r="354" spans="14:20" s="1226" customFormat="1" ht="15" hidden="1" customHeight="1" x14ac:dyDescent="0.25">
      <c r="N354" s="1025"/>
      <c r="O354" s="1025"/>
      <c r="P354" s="1025"/>
      <c r="Q354" s="1025"/>
      <c r="S354" s="1025"/>
      <c r="T354" s="1307"/>
    </row>
    <row r="355" spans="14:20" s="1226" customFormat="1" ht="15" hidden="1" customHeight="1" x14ac:dyDescent="0.25">
      <c r="N355" s="1025"/>
      <c r="O355" s="1025"/>
      <c r="P355" s="1025"/>
      <c r="Q355" s="1025"/>
      <c r="S355" s="1025"/>
      <c r="T355" s="1307"/>
    </row>
    <row r="356" spans="14:20" s="1226" customFormat="1" ht="15" hidden="1" customHeight="1" x14ac:dyDescent="0.25">
      <c r="N356" s="1025"/>
      <c r="O356" s="1025"/>
      <c r="P356" s="1025"/>
      <c r="Q356" s="1025"/>
      <c r="S356" s="1025"/>
      <c r="T356" s="1307"/>
    </row>
    <row r="357" spans="14:20" s="1226" customFormat="1" ht="15" hidden="1" customHeight="1" x14ac:dyDescent="0.25">
      <c r="N357" s="1025"/>
      <c r="O357" s="1025"/>
      <c r="P357" s="1025"/>
      <c r="Q357" s="1025"/>
      <c r="S357" s="1025"/>
      <c r="T357" s="1307"/>
    </row>
    <row r="358" spans="14:20" s="1226" customFormat="1" ht="15" hidden="1" customHeight="1" x14ac:dyDescent="0.25">
      <c r="N358" s="1025"/>
      <c r="O358" s="1025"/>
      <c r="P358" s="1025"/>
      <c r="Q358" s="1025"/>
      <c r="S358" s="1025"/>
      <c r="T358" s="1307"/>
    </row>
    <row r="359" spans="14:20" s="1226" customFormat="1" ht="15" hidden="1" customHeight="1" x14ac:dyDescent="0.25">
      <c r="N359" s="1025"/>
      <c r="O359" s="1025"/>
      <c r="P359" s="1025"/>
      <c r="Q359" s="1025"/>
      <c r="S359" s="1025"/>
      <c r="T359" s="1307"/>
    </row>
    <row r="360" spans="14:20" s="1226" customFormat="1" ht="15" hidden="1" customHeight="1" x14ac:dyDescent="0.25">
      <c r="N360" s="1025"/>
      <c r="O360" s="1025"/>
      <c r="P360" s="1025"/>
      <c r="Q360" s="1025"/>
      <c r="S360" s="1025"/>
      <c r="T360" s="1307"/>
    </row>
    <row r="361" spans="14:20" s="1226" customFormat="1" ht="15" hidden="1" customHeight="1" x14ac:dyDescent="0.25">
      <c r="N361" s="1025"/>
      <c r="O361" s="1025"/>
      <c r="P361" s="1025"/>
      <c r="Q361" s="1025"/>
      <c r="S361" s="1025"/>
      <c r="T361" s="1307"/>
    </row>
    <row r="362" spans="14:20" s="1226" customFormat="1" ht="15" hidden="1" customHeight="1" x14ac:dyDescent="0.25">
      <c r="N362" s="1025"/>
      <c r="O362" s="1025"/>
      <c r="P362" s="1025"/>
      <c r="Q362" s="1025"/>
      <c r="S362" s="1025"/>
      <c r="T362" s="1307"/>
    </row>
    <row r="363" spans="14:20" s="1226" customFormat="1" ht="15" hidden="1" customHeight="1" x14ac:dyDescent="0.25">
      <c r="N363" s="1025"/>
      <c r="O363" s="1025"/>
      <c r="P363" s="1025"/>
      <c r="Q363" s="1025"/>
      <c r="S363" s="1025"/>
      <c r="T363" s="1307"/>
    </row>
    <row r="364" spans="14:20" s="1226" customFormat="1" ht="15" hidden="1" customHeight="1" x14ac:dyDescent="0.25">
      <c r="N364" s="1025"/>
      <c r="O364" s="1025"/>
      <c r="P364" s="1025"/>
      <c r="Q364" s="1025"/>
      <c r="S364" s="1025"/>
      <c r="T364" s="1307"/>
    </row>
    <row r="365" spans="14:20" s="1226" customFormat="1" ht="15" hidden="1" customHeight="1" x14ac:dyDescent="0.25">
      <c r="N365" s="1025"/>
      <c r="O365" s="1025"/>
      <c r="P365" s="1025"/>
      <c r="Q365" s="1025"/>
      <c r="S365" s="1025"/>
      <c r="T365" s="1307"/>
    </row>
    <row r="366" spans="14:20" s="1226" customFormat="1" ht="15" hidden="1" customHeight="1" x14ac:dyDescent="0.25">
      <c r="N366" s="1025"/>
      <c r="O366" s="1025"/>
      <c r="P366" s="1025"/>
      <c r="Q366" s="1025"/>
      <c r="S366" s="1025"/>
      <c r="T366" s="1307"/>
    </row>
    <row r="367" spans="14:20" s="1226" customFormat="1" ht="15" hidden="1" customHeight="1" x14ac:dyDescent="0.25">
      <c r="N367" s="1025"/>
      <c r="O367" s="1025"/>
      <c r="P367" s="1025"/>
      <c r="Q367" s="1025"/>
      <c r="S367" s="1025"/>
      <c r="T367" s="1307"/>
    </row>
    <row r="368" spans="14:20" s="1226" customFormat="1" ht="15" hidden="1" customHeight="1" x14ac:dyDescent="0.25">
      <c r="N368" s="1025"/>
      <c r="O368" s="1025"/>
      <c r="P368" s="1025"/>
      <c r="Q368" s="1025"/>
      <c r="S368" s="1025"/>
      <c r="T368" s="1307"/>
    </row>
    <row r="369" spans="14:20" s="1226" customFormat="1" ht="15" hidden="1" customHeight="1" x14ac:dyDescent="0.25">
      <c r="N369" s="1025"/>
      <c r="O369" s="1025"/>
      <c r="P369" s="1025"/>
      <c r="Q369" s="1025"/>
      <c r="S369" s="1025"/>
      <c r="T369" s="1307"/>
    </row>
    <row r="370" spans="14:20" s="1226" customFormat="1" ht="15" hidden="1" customHeight="1" x14ac:dyDescent="0.25">
      <c r="N370" s="1025"/>
      <c r="O370" s="1025"/>
      <c r="P370" s="1025"/>
      <c r="Q370" s="1025"/>
      <c r="S370" s="1025"/>
      <c r="T370" s="1307"/>
    </row>
    <row r="371" spans="14:20" s="1226" customFormat="1" ht="15" hidden="1" customHeight="1" x14ac:dyDescent="0.25">
      <c r="N371" s="1025"/>
      <c r="O371" s="1025"/>
      <c r="P371" s="1025"/>
      <c r="Q371" s="1025"/>
      <c r="S371" s="1025"/>
      <c r="T371" s="1307"/>
    </row>
    <row r="372" spans="14:20" s="1226" customFormat="1" ht="15" hidden="1" customHeight="1" x14ac:dyDescent="0.25">
      <c r="N372" s="1025"/>
      <c r="O372" s="1025"/>
      <c r="P372" s="1025"/>
      <c r="Q372" s="1025"/>
      <c r="S372" s="1025"/>
      <c r="T372" s="1307"/>
    </row>
    <row r="373" spans="14:20" s="1226" customFormat="1" ht="15" hidden="1" customHeight="1" x14ac:dyDescent="0.25">
      <c r="N373" s="1025"/>
      <c r="O373" s="1025"/>
      <c r="P373" s="1025"/>
      <c r="Q373" s="1025"/>
      <c r="S373" s="1025"/>
      <c r="T373" s="1307"/>
    </row>
    <row r="374" spans="14:20" s="1226" customFormat="1" ht="15" hidden="1" customHeight="1" x14ac:dyDescent="0.25">
      <c r="N374" s="1025"/>
      <c r="O374" s="1025"/>
      <c r="P374" s="1025"/>
      <c r="Q374" s="1025"/>
      <c r="S374" s="1025"/>
      <c r="T374" s="1307"/>
    </row>
    <row r="375" spans="14:20" s="1226" customFormat="1" ht="15" hidden="1" customHeight="1" x14ac:dyDescent="0.25">
      <c r="N375" s="1025"/>
      <c r="O375" s="1025"/>
      <c r="P375" s="1025"/>
      <c r="Q375" s="1025"/>
      <c r="S375" s="1025"/>
      <c r="T375" s="1307"/>
    </row>
    <row r="376" spans="14:20" s="1226" customFormat="1" ht="15" hidden="1" customHeight="1" x14ac:dyDescent="0.25">
      <c r="N376" s="1025"/>
      <c r="O376" s="1025"/>
      <c r="P376" s="1025"/>
      <c r="Q376" s="1025"/>
      <c r="S376" s="1025"/>
      <c r="T376" s="1307"/>
    </row>
    <row r="377" spans="14:20" s="1226" customFormat="1" ht="15" hidden="1" customHeight="1" x14ac:dyDescent="0.25">
      <c r="N377" s="1025"/>
      <c r="O377" s="1025"/>
      <c r="P377" s="1025"/>
      <c r="Q377" s="1025"/>
      <c r="S377" s="1025"/>
      <c r="T377" s="1307"/>
    </row>
    <row r="378" spans="14:20" s="1226" customFormat="1" ht="15" hidden="1" customHeight="1" x14ac:dyDescent="0.25">
      <c r="N378" s="1025"/>
      <c r="O378" s="1025"/>
      <c r="P378" s="1025"/>
      <c r="Q378" s="1025"/>
      <c r="S378" s="1025"/>
      <c r="T378" s="1307"/>
    </row>
    <row r="379" spans="14:20" s="1226" customFormat="1" ht="15" hidden="1" customHeight="1" x14ac:dyDescent="0.25">
      <c r="N379" s="1025"/>
      <c r="O379" s="1025"/>
      <c r="P379" s="1025"/>
      <c r="Q379" s="1025"/>
      <c r="S379" s="1025"/>
      <c r="T379" s="1307"/>
    </row>
    <row r="380" spans="14:20" s="1226" customFormat="1" ht="15" hidden="1" customHeight="1" x14ac:dyDescent="0.25">
      <c r="N380" s="1025"/>
      <c r="O380" s="1025"/>
      <c r="P380" s="1025"/>
      <c r="Q380" s="1025"/>
      <c r="S380" s="1025"/>
      <c r="T380" s="1307"/>
    </row>
    <row r="381" spans="14:20" s="1226" customFormat="1" ht="15" hidden="1" customHeight="1" x14ac:dyDescent="0.25">
      <c r="N381" s="1025"/>
      <c r="O381" s="1025"/>
      <c r="P381" s="1025"/>
      <c r="Q381" s="1025"/>
      <c r="S381" s="1025"/>
      <c r="T381" s="1307"/>
    </row>
    <row r="382" spans="14:20" s="1226" customFormat="1" ht="15" hidden="1" customHeight="1" x14ac:dyDescent="0.25">
      <c r="N382" s="1025"/>
      <c r="O382" s="1025"/>
      <c r="P382" s="1025"/>
      <c r="Q382" s="1025"/>
      <c r="S382" s="1025"/>
      <c r="T382" s="1307"/>
    </row>
    <row r="383" spans="14:20" s="1226" customFormat="1" ht="15" hidden="1" customHeight="1" x14ac:dyDescent="0.25">
      <c r="N383" s="1025"/>
      <c r="O383" s="1025"/>
      <c r="P383" s="1025"/>
      <c r="Q383" s="1025"/>
      <c r="S383" s="1025"/>
      <c r="T383" s="1307"/>
    </row>
    <row r="384" spans="14:20" s="1226" customFormat="1" ht="15" hidden="1" customHeight="1" x14ac:dyDescent="0.25">
      <c r="N384" s="1025"/>
      <c r="O384" s="1025"/>
      <c r="P384" s="1025"/>
      <c r="Q384" s="1025"/>
      <c r="S384" s="1025"/>
      <c r="T384" s="1307"/>
    </row>
    <row r="385" spans="14:20" s="1226" customFormat="1" ht="15" hidden="1" customHeight="1" x14ac:dyDescent="0.25">
      <c r="N385" s="1025"/>
      <c r="O385" s="1025"/>
      <c r="P385" s="1025"/>
      <c r="Q385" s="1025"/>
      <c r="S385" s="1025"/>
      <c r="T385" s="1307"/>
    </row>
    <row r="386" spans="14:20" s="1226" customFormat="1" ht="15" hidden="1" customHeight="1" x14ac:dyDescent="0.25">
      <c r="N386" s="1025"/>
      <c r="O386" s="1025"/>
      <c r="P386" s="1025"/>
      <c r="Q386" s="1025"/>
      <c r="S386" s="1025"/>
      <c r="T386" s="1307"/>
    </row>
    <row r="387" spans="14:20" s="1226" customFormat="1" ht="15" hidden="1" customHeight="1" x14ac:dyDescent="0.25">
      <c r="N387" s="1025"/>
      <c r="O387" s="1025"/>
      <c r="P387" s="1025"/>
      <c r="Q387" s="1025"/>
      <c r="S387" s="1025"/>
      <c r="T387" s="1307"/>
    </row>
    <row r="388" spans="14:20" s="1226" customFormat="1" ht="15" hidden="1" customHeight="1" x14ac:dyDescent="0.25">
      <c r="N388" s="1025"/>
      <c r="O388" s="1025"/>
      <c r="P388" s="1025"/>
      <c r="Q388" s="1025"/>
      <c r="S388" s="1025"/>
      <c r="T388" s="1307"/>
    </row>
    <row r="389" spans="14:20" s="1226" customFormat="1" ht="15" hidden="1" customHeight="1" x14ac:dyDescent="0.25">
      <c r="N389" s="1025"/>
      <c r="O389" s="1025"/>
      <c r="P389" s="1025"/>
      <c r="Q389" s="1025"/>
      <c r="S389" s="1025"/>
      <c r="T389" s="1307"/>
    </row>
    <row r="390" spans="14:20" s="1226" customFormat="1" ht="15" hidden="1" customHeight="1" x14ac:dyDescent="0.25">
      <c r="N390" s="1025"/>
      <c r="O390" s="1025"/>
      <c r="P390" s="1025"/>
      <c r="Q390" s="1025"/>
      <c r="S390" s="1025"/>
      <c r="T390" s="1307"/>
    </row>
    <row r="391" spans="14:20" s="1226" customFormat="1" ht="15" hidden="1" customHeight="1" x14ac:dyDescent="0.25">
      <c r="N391" s="1025"/>
      <c r="O391" s="1025"/>
      <c r="P391" s="1025"/>
      <c r="Q391" s="1025"/>
      <c r="S391" s="1025"/>
      <c r="T391" s="1307"/>
    </row>
    <row r="392" spans="14:20" s="1226" customFormat="1" ht="15" hidden="1" customHeight="1" x14ac:dyDescent="0.25">
      <c r="N392" s="1025"/>
      <c r="O392" s="1025"/>
      <c r="P392" s="1025"/>
      <c r="Q392" s="1025"/>
      <c r="S392" s="1025"/>
      <c r="T392" s="1307"/>
    </row>
    <row r="393" spans="14:20" s="1226" customFormat="1" ht="15" hidden="1" customHeight="1" x14ac:dyDescent="0.25">
      <c r="N393" s="1025"/>
      <c r="O393" s="1025"/>
      <c r="P393" s="1025"/>
      <c r="Q393" s="1025"/>
      <c r="S393" s="1025"/>
      <c r="T393" s="1307"/>
    </row>
    <row r="394" spans="14:20" s="1226" customFormat="1" ht="15" hidden="1" customHeight="1" x14ac:dyDescent="0.25">
      <c r="N394" s="1025"/>
      <c r="O394" s="1025"/>
      <c r="P394" s="1025"/>
      <c r="Q394" s="1025"/>
      <c r="S394" s="1025"/>
      <c r="T394" s="1307"/>
    </row>
    <row r="395" spans="14:20" s="1226" customFormat="1" ht="15" hidden="1" customHeight="1" x14ac:dyDescent="0.25">
      <c r="N395" s="1025"/>
      <c r="O395" s="1025"/>
      <c r="P395" s="1025"/>
      <c r="Q395" s="1025"/>
      <c r="S395" s="1025"/>
      <c r="T395" s="1307"/>
    </row>
    <row r="396" spans="14:20" s="1226" customFormat="1" ht="15" hidden="1" customHeight="1" x14ac:dyDescent="0.25">
      <c r="N396" s="1025"/>
      <c r="O396" s="1025"/>
      <c r="P396" s="1025"/>
      <c r="Q396" s="1025"/>
      <c r="S396" s="1025"/>
      <c r="T396" s="1307"/>
    </row>
    <row r="397" spans="14:20" s="1226" customFormat="1" ht="15" hidden="1" customHeight="1" x14ac:dyDescent="0.25">
      <c r="N397" s="1025"/>
      <c r="O397" s="1025"/>
      <c r="P397" s="1025"/>
      <c r="Q397" s="1025"/>
      <c r="S397" s="1025"/>
      <c r="T397" s="1307"/>
    </row>
    <row r="398" spans="14:20" s="1226" customFormat="1" ht="15" hidden="1" customHeight="1" x14ac:dyDescent="0.25">
      <c r="N398" s="1025"/>
      <c r="O398" s="1025"/>
      <c r="P398" s="1025"/>
      <c r="Q398" s="1025"/>
      <c r="S398" s="1025"/>
      <c r="T398" s="1307"/>
    </row>
    <row r="399" spans="14:20" s="1226" customFormat="1" ht="15" hidden="1" customHeight="1" x14ac:dyDescent="0.25">
      <c r="N399" s="1025"/>
      <c r="O399" s="1025"/>
      <c r="P399" s="1025"/>
      <c r="Q399" s="1025"/>
      <c r="S399" s="1025"/>
      <c r="T399" s="1307"/>
    </row>
    <row r="400" spans="14:20" s="1226" customFormat="1" ht="15" hidden="1" customHeight="1" x14ac:dyDescent="0.25">
      <c r="N400" s="1025"/>
      <c r="O400" s="1025"/>
      <c r="P400" s="1025"/>
      <c r="Q400" s="1025"/>
      <c r="S400" s="1025"/>
      <c r="T400" s="1307"/>
    </row>
    <row r="401" spans="14:20" s="1226" customFormat="1" ht="15" hidden="1" customHeight="1" x14ac:dyDescent="0.25">
      <c r="N401" s="1025"/>
      <c r="O401" s="1025"/>
      <c r="P401" s="1025"/>
      <c r="Q401" s="1025"/>
      <c r="S401" s="1025"/>
      <c r="T401" s="1307"/>
    </row>
    <row r="402" spans="14:20" s="1226" customFormat="1" ht="15" hidden="1" customHeight="1" x14ac:dyDescent="0.25">
      <c r="N402" s="1025"/>
      <c r="O402" s="1025"/>
      <c r="P402" s="1025"/>
      <c r="Q402" s="1025"/>
      <c r="S402" s="1025"/>
      <c r="T402" s="1307"/>
    </row>
    <row r="403" spans="14:20" s="1226" customFormat="1" ht="15" hidden="1" customHeight="1" x14ac:dyDescent="0.25">
      <c r="N403" s="1025"/>
      <c r="O403" s="1025"/>
      <c r="P403" s="1025"/>
      <c r="Q403" s="1025"/>
      <c r="S403" s="1025"/>
      <c r="T403" s="1307"/>
    </row>
    <row r="404" spans="14:20" s="1226" customFormat="1" ht="15" hidden="1" customHeight="1" x14ac:dyDescent="0.25">
      <c r="N404" s="1025"/>
      <c r="O404" s="1025"/>
      <c r="P404" s="1025"/>
      <c r="Q404" s="1025"/>
      <c r="S404" s="1025"/>
      <c r="T404" s="1307"/>
    </row>
    <row r="405" spans="14:20" s="1226" customFormat="1" ht="15" hidden="1" customHeight="1" x14ac:dyDescent="0.25">
      <c r="N405" s="1025"/>
      <c r="O405" s="1025"/>
      <c r="P405" s="1025"/>
      <c r="Q405" s="1025"/>
      <c r="S405" s="1025"/>
      <c r="T405" s="1307"/>
    </row>
    <row r="406" spans="14:20" s="1226" customFormat="1" ht="15" hidden="1" customHeight="1" x14ac:dyDescent="0.25">
      <c r="N406" s="1025"/>
      <c r="O406" s="1025"/>
      <c r="P406" s="1025"/>
      <c r="Q406" s="1025"/>
      <c r="S406" s="1025"/>
      <c r="T406" s="1307"/>
    </row>
    <row r="407" spans="14:20" s="1226" customFormat="1" ht="15" hidden="1" customHeight="1" x14ac:dyDescent="0.25">
      <c r="N407" s="1025"/>
      <c r="O407" s="1025"/>
      <c r="P407" s="1025"/>
      <c r="Q407" s="1025"/>
      <c r="S407" s="1025"/>
      <c r="T407" s="1307"/>
    </row>
    <row r="408" spans="14:20" s="1226" customFormat="1" ht="15" hidden="1" customHeight="1" x14ac:dyDescent="0.25">
      <c r="N408" s="1025"/>
      <c r="O408" s="1025"/>
      <c r="P408" s="1025"/>
      <c r="Q408" s="1025"/>
      <c r="S408" s="1025"/>
      <c r="T408" s="1307"/>
    </row>
    <row r="409" spans="14:20" s="1226" customFormat="1" ht="15" hidden="1" customHeight="1" x14ac:dyDescent="0.25">
      <c r="N409" s="1025"/>
      <c r="O409" s="1025"/>
      <c r="P409" s="1025"/>
      <c r="Q409" s="1025"/>
      <c r="S409" s="1025"/>
      <c r="T409" s="1307"/>
    </row>
    <row r="410" spans="14:20" s="1226" customFormat="1" ht="15" hidden="1" customHeight="1" x14ac:dyDescent="0.25">
      <c r="N410" s="1025"/>
      <c r="O410" s="1025"/>
      <c r="P410" s="1025"/>
      <c r="Q410" s="1025"/>
      <c r="S410" s="1025"/>
      <c r="T410" s="1307"/>
    </row>
    <row r="411" spans="14:20" s="1226" customFormat="1" ht="15" hidden="1" customHeight="1" x14ac:dyDescent="0.25">
      <c r="N411" s="1025"/>
      <c r="O411" s="1025"/>
      <c r="P411" s="1025"/>
      <c r="Q411" s="1025"/>
      <c r="S411" s="1025"/>
      <c r="T411" s="1307"/>
    </row>
    <row r="412" spans="14:20" s="1226" customFormat="1" ht="15" hidden="1" customHeight="1" x14ac:dyDescent="0.25">
      <c r="N412" s="1025"/>
      <c r="O412" s="1025"/>
      <c r="P412" s="1025"/>
      <c r="Q412" s="1025"/>
      <c r="S412" s="1025"/>
      <c r="T412" s="1307"/>
    </row>
    <row r="413" spans="14:20" s="1226" customFormat="1" ht="15" hidden="1" customHeight="1" x14ac:dyDescent="0.25">
      <c r="N413" s="1025"/>
      <c r="O413" s="1025"/>
      <c r="P413" s="1025"/>
      <c r="Q413" s="1025"/>
      <c r="S413" s="1025"/>
      <c r="T413" s="1307"/>
    </row>
    <row r="414" spans="14:20" s="1226" customFormat="1" ht="15" hidden="1" customHeight="1" x14ac:dyDescent="0.25">
      <c r="N414" s="1025"/>
      <c r="O414" s="1025"/>
      <c r="P414" s="1025"/>
      <c r="Q414" s="1025"/>
      <c r="S414" s="1025"/>
      <c r="T414" s="1307"/>
    </row>
    <row r="415" spans="14:20" s="1226" customFormat="1" ht="15" hidden="1" customHeight="1" x14ac:dyDescent="0.25">
      <c r="N415" s="1025"/>
      <c r="O415" s="1025"/>
      <c r="P415" s="1025"/>
      <c r="Q415" s="1025"/>
      <c r="S415" s="1025"/>
      <c r="T415" s="1307"/>
    </row>
    <row r="416" spans="14:20" s="1226" customFormat="1" ht="15" hidden="1" customHeight="1" x14ac:dyDescent="0.25">
      <c r="N416" s="1025"/>
      <c r="O416" s="1025"/>
      <c r="P416" s="1025"/>
      <c r="Q416" s="1025"/>
      <c r="S416" s="1025"/>
      <c r="T416" s="1307"/>
    </row>
    <row r="417" spans="14:20" s="1226" customFormat="1" ht="15" hidden="1" customHeight="1" x14ac:dyDescent="0.25">
      <c r="N417" s="1025"/>
      <c r="O417" s="1025"/>
      <c r="P417" s="1025"/>
      <c r="Q417" s="1025"/>
      <c r="S417" s="1025"/>
      <c r="T417" s="1307"/>
    </row>
    <row r="418" spans="14:20" s="1226" customFormat="1" ht="15" hidden="1" customHeight="1" x14ac:dyDescent="0.25">
      <c r="N418" s="1025"/>
      <c r="O418" s="1025"/>
      <c r="P418" s="1025"/>
      <c r="Q418" s="1025"/>
      <c r="S418" s="1025"/>
      <c r="T418" s="1307"/>
    </row>
    <row r="419" spans="14:20" s="1226" customFormat="1" ht="15" hidden="1" customHeight="1" x14ac:dyDescent="0.25">
      <c r="N419" s="1025"/>
      <c r="O419" s="1025"/>
      <c r="P419" s="1025"/>
      <c r="Q419" s="1025"/>
      <c r="S419" s="1025"/>
      <c r="T419" s="1307"/>
    </row>
    <row r="420" spans="14:20" s="1226" customFormat="1" ht="15" hidden="1" customHeight="1" x14ac:dyDescent="0.25">
      <c r="N420" s="1025"/>
      <c r="O420" s="1025"/>
      <c r="P420" s="1025"/>
      <c r="Q420" s="1025"/>
      <c r="S420" s="1025"/>
      <c r="T420" s="1307"/>
    </row>
    <row r="421" spans="14:20" s="1226" customFormat="1" ht="15" hidden="1" customHeight="1" x14ac:dyDescent="0.25">
      <c r="N421" s="1025"/>
      <c r="O421" s="1025"/>
      <c r="P421" s="1025"/>
      <c r="Q421" s="1025"/>
      <c r="S421" s="1025"/>
      <c r="T421" s="1307"/>
    </row>
    <row r="422" spans="14:20" s="1226" customFormat="1" ht="15" hidden="1" customHeight="1" x14ac:dyDescent="0.25">
      <c r="N422" s="1025"/>
      <c r="O422" s="1025"/>
      <c r="P422" s="1025"/>
      <c r="Q422" s="1025"/>
      <c r="S422" s="1025"/>
      <c r="T422" s="1307"/>
    </row>
    <row r="423" spans="14:20" s="1226" customFormat="1" ht="15" hidden="1" customHeight="1" x14ac:dyDescent="0.25">
      <c r="N423" s="1025"/>
      <c r="O423" s="1025"/>
      <c r="P423" s="1025"/>
      <c r="Q423" s="1025"/>
      <c r="S423" s="1025"/>
      <c r="T423" s="1307"/>
    </row>
    <row r="424" spans="14:20" s="1226" customFormat="1" ht="15" hidden="1" customHeight="1" x14ac:dyDescent="0.25">
      <c r="N424" s="1025"/>
      <c r="O424" s="1025"/>
      <c r="P424" s="1025"/>
      <c r="Q424" s="1025"/>
      <c r="S424" s="1025"/>
      <c r="T424" s="1307"/>
    </row>
    <row r="425" spans="14:20" s="1226" customFormat="1" ht="15" hidden="1" customHeight="1" x14ac:dyDescent="0.25">
      <c r="N425" s="1025"/>
      <c r="O425" s="1025"/>
      <c r="P425" s="1025"/>
      <c r="Q425" s="1025"/>
      <c r="S425" s="1025"/>
      <c r="T425" s="1307"/>
    </row>
    <row r="426" spans="14:20" s="1226" customFormat="1" ht="15" hidden="1" customHeight="1" x14ac:dyDescent="0.25">
      <c r="N426" s="1025"/>
      <c r="O426" s="1025"/>
      <c r="P426" s="1025"/>
      <c r="Q426" s="1025"/>
      <c r="S426" s="1025"/>
      <c r="T426" s="1307"/>
    </row>
    <row r="427" spans="14:20" s="1226" customFormat="1" ht="15" hidden="1" customHeight="1" x14ac:dyDescent="0.25">
      <c r="N427" s="1025"/>
      <c r="O427" s="1025"/>
      <c r="P427" s="1025"/>
      <c r="Q427" s="1025"/>
      <c r="S427" s="1025"/>
      <c r="T427" s="1307"/>
    </row>
    <row r="428" spans="14:20" s="1226" customFormat="1" ht="15" hidden="1" customHeight="1" x14ac:dyDescent="0.25">
      <c r="N428" s="1025"/>
      <c r="O428" s="1025"/>
      <c r="P428" s="1025"/>
      <c r="Q428" s="1025"/>
      <c r="S428" s="1025"/>
      <c r="T428" s="1307"/>
    </row>
    <row r="429" spans="14:20" s="1226" customFormat="1" ht="15" hidden="1" customHeight="1" x14ac:dyDescent="0.25">
      <c r="N429" s="1025"/>
      <c r="O429" s="1025"/>
      <c r="P429" s="1025"/>
      <c r="Q429" s="1025"/>
      <c r="S429" s="1025"/>
      <c r="T429" s="1307"/>
    </row>
    <row r="430" spans="14:20" s="1226" customFormat="1" ht="15" hidden="1" customHeight="1" x14ac:dyDescent="0.25">
      <c r="N430" s="1025"/>
      <c r="O430" s="1025"/>
      <c r="P430" s="1025"/>
      <c r="Q430" s="1025"/>
      <c r="S430" s="1025"/>
      <c r="T430" s="1307"/>
    </row>
    <row r="431" spans="14:20" s="1226" customFormat="1" ht="15" hidden="1" customHeight="1" x14ac:dyDescent="0.25">
      <c r="N431" s="1025"/>
      <c r="O431" s="1025"/>
      <c r="P431" s="1025"/>
      <c r="Q431" s="1025"/>
      <c r="S431" s="1025"/>
      <c r="T431" s="1307"/>
    </row>
    <row r="432" spans="14:20" s="1226" customFormat="1" ht="15" hidden="1" customHeight="1" x14ac:dyDescent="0.25">
      <c r="N432" s="1025"/>
      <c r="O432" s="1025"/>
      <c r="P432" s="1025"/>
      <c r="Q432" s="1025"/>
      <c r="S432" s="1025"/>
      <c r="T432" s="1307"/>
    </row>
    <row r="433" spans="14:20" s="1226" customFormat="1" ht="15" hidden="1" customHeight="1" x14ac:dyDescent="0.25">
      <c r="N433" s="1025"/>
      <c r="O433" s="1025"/>
      <c r="P433" s="1025"/>
      <c r="Q433" s="1025"/>
      <c r="S433" s="1025"/>
      <c r="T433" s="1307"/>
    </row>
    <row r="434" spans="14:20" s="1226" customFormat="1" ht="15" hidden="1" customHeight="1" x14ac:dyDescent="0.25">
      <c r="N434" s="1025"/>
      <c r="O434" s="1025"/>
      <c r="P434" s="1025"/>
      <c r="Q434" s="1025"/>
      <c r="S434" s="1025"/>
      <c r="T434" s="1307"/>
    </row>
    <row r="435" spans="14:20" s="1226" customFormat="1" ht="15" hidden="1" customHeight="1" x14ac:dyDescent="0.25">
      <c r="N435" s="1025"/>
      <c r="O435" s="1025"/>
      <c r="P435" s="1025"/>
      <c r="Q435" s="1025"/>
      <c r="S435" s="1025"/>
      <c r="T435" s="1307"/>
    </row>
    <row r="436" spans="14:20" s="1226" customFormat="1" ht="15" hidden="1" customHeight="1" x14ac:dyDescent="0.25">
      <c r="N436" s="1025"/>
      <c r="O436" s="1025"/>
      <c r="P436" s="1025"/>
      <c r="Q436" s="1025"/>
      <c r="S436" s="1025"/>
      <c r="T436" s="1307"/>
    </row>
    <row r="437" spans="14:20" s="1226" customFormat="1" ht="15" hidden="1" customHeight="1" x14ac:dyDescent="0.25">
      <c r="N437" s="1025"/>
      <c r="O437" s="1025"/>
      <c r="P437" s="1025"/>
      <c r="Q437" s="1025"/>
      <c r="S437" s="1025"/>
      <c r="T437" s="1307"/>
    </row>
    <row r="438" spans="14:20" s="1226" customFormat="1" ht="15" hidden="1" customHeight="1" x14ac:dyDescent="0.25">
      <c r="N438" s="1025"/>
      <c r="O438" s="1025"/>
      <c r="P438" s="1025"/>
      <c r="Q438" s="1025"/>
      <c r="S438" s="1025"/>
      <c r="T438" s="1307"/>
    </row>
    <row r="439" spans="14:20" s="1226" customFormat="1" ht="15" hidden="1" customHeight="1" x14ac:dyDescent="0.25">
      <c r="N439" s="1025"/>
      <c r="O439" s="1025"/>
      <c r="P439" s="1025"/>
      <c r="Q439" s="1025"/>
      <c r="S439" s="1025"/>
      <c r="T439" s="1307"/>
    </row>
    <row r="440" spans="14:20" s="1226" customFormat="1" ht="15" hidden="1" customHeight="1" x14ac:dyDescent="0.25">
      <c r="N440" s="1025"/>
      <c r="O440" s="1025"/>
      <c r="P440" s="1025"/>
      <c r="Q440" s="1025"/>
      <c r="S440" s="1025"/>
      <c r="T440" s="1307"/>
    </row>
    <row r="441" spans="14:20" s="1226" customFormat="1" ht="15" hidden="1" customHeight="1" x14ac:dyDescent="0.25">
      <c r="N441" s="1025"/>
      <c r="O441" s="1025"/>
      <c r="P441" s="1025"/>
      <c r="Q441" s="1025"/>
      <c r="S441" s="1025"/>
      <c r="T441" s="1307"/>
    </row>
    <row r="442" spans="14:20" s="1226" customFormat="1" ht="15" hidden="1" customHeight="1" x14ac:dyDescent="0.25">
      <c r="N442" s="1025"/>
      <c r="O442" s="1025"/>
      <c r="P442" s="1025"/>
      <c r="Q442" s="1025"/>
      <c r="S442" s="1025"/>
      <c r="T442" s="1307"/>
    </row>
    <row r="443" spans="14:20" s="1226" customFormat="1" ht="15" hidden="1" customHeight="1" x14ac:dyDescent="0.25">
      <c r="N443" s="1025"/>
      <c r="O443" s="1025"/>
      <c r="P443" s="1025"/>
      <c r="Q443" s="1025"/>
      <c r="S443" s="1025"/>
      <c r="T443" s="1307"/>
    </row>
    <row r="444" spans="14:20" s="1226" customFormat="1" ht="15" hidden="1" customHeight="1" x14ac:dyDescent="0.25">
      <c r="N444" s="1025"/>
      <c r="O444" s="1025"/>
      <c r="P444" s="1025"/>
      <c r="Q444" s="1025"/>
      <c r="S444" s="1025"/>
      <c r="T444" s="1307"/>
    </row>
    <row r="445" spans="14:20" s="1226" customFormat="1" ht="15" hidden="1" customHeight="1" x14ac:dyDescent="0.25">
      <c r="N445" s="1025"/>
      <c r="O445" s="1025"/>
      <c r="P445" s="1025"/>
      <c r="Q445" s="1025"/>
      <c r="S445" s="1025"/>
      <c r="T445" s="1307"/>
    </row>
    <row r="446" spans="14:20" s="1226" customFormat="1" ht="15" hidden="1" customHeight="1" x14ac:dyDescent="0.25">
      <c r="N446" s="1025"/>
      <c r="O446" s="1025"/>
      <c r="P446" s="1025"/>
      <c r="Q446" s="1025"/>
      <c r="S446" s="1025"/>
      <c r="T446" s="1307"/>
    </row>
    <row r="447" spans="14:20" s="1226" customFormat="1" ht="15" hidden="1" customHeight="1" x14ac:dyDescent="0.25">
      <c r="N447" s="1025"/>
      <c r="O447" s="1025"/>
      <c r="P447" s="1025"/>
      <c r="Q447" s="1025"/>
      <c r="S447" s="1025"/>
      <c r="T447" s="1307"/>
    </row>
    <row r="448" spans="14:20" s="1226" customFormat="1" ht="15" hidden="1" customHeight="1" x14ac:dyDescent="0.25">
      <c r="N448" s="1025"/>
      <c r="O448" s="1025"/>
      <c r="P448" s="1025"/>
      <c r="Q448" s="1025"/>
      <c r="S448" s="1025"/>
      <c r="T448" s="1307"/>
    </row>
    <row r="449" spans="14:20" s="1226" customFormat="1" ht="15" hidden="1" customHeight="1" x14ac:dyDescent="0.25">
      <c r="N449" s="1025"/>
      <c r="O449" s="1025"/>
      <c r="P449" s="1025"/>
      <c r="Q449" s="1025"/>
      <c r="S449" s="1025"/>
      <c r="T449" s="1307"/>
    </row>
    <row r="450" spans="14:20" s="1226" customFormat="1" ht="15" hidden="1" customHeight="1" x14ac:dyDescent="0.25">
      <c r="N450" s="1025"/>
      <c r="O450" s="1025"/>
      <c r="P450" s="1025"/>
      <c r="Q450" s="1025"/>
      <c r="S450" s="1025"/>
      <c r="T450" s="1307"/>
    </row>
    <row r="451" spans="14:20" s="1226" customFormat="1" ht="15" hidden="1" customHeight="1" x14ac:dyDescent="0.25">
      <c r="N451" s="1025"/>
      <c r="O451" s="1025"/>
      <c r="P451" s="1025"/>
      <c r="Q451" s="1025"/>
      <c r="S451" s="1025"/>
      <c r="T451" s="1307"/>
    </row>
    <row r="452" spans="14:20" s="1226" customFormat="1" ht="15" hidden="1" customHeight="1" x14ac:dyDescent="0.25">
      <c r="N452" s="1025"/>
      <c r="O452" s="1025"/>
      <c r="P452" s="1025"/>
      <c r="Q452" s="1025"/>
      <c r="S452" s="1025"/>
      <c r="T452" s="1307"/>
    </row>
    <row r="453" spans="14:20" s="1226" customFormat="1" ht="15" hidden="1" customHeight="1" x14ac:dyDescent="0.25">
      <c r="N453" s="1025"/>
      <c r="O453" s="1025"/>
      <c r="P453" s="1025"/>
      <c r="Q453" s="1025"/>
      <c r="S453" s="1025"/>
      <c r="T453" s="1307"/>
    </row>
    <row r="454" spans="14:20" s="1226" customFormat="1" ht="15" hidden="1" customHeight="1" x14ac:dyDescent="0.25">
      <c r="N454" s="1025"/>
      <c r="O454" s="1025"/>
      <c r="P454" s="1025"/>
      <c r="Q454" s="1025"/>
      <c r="S454" s="1025"/>
      <c r="T454" s="1307"/>
    </row>
    <row r="455" spans="14:20" s="1226" customFormat="1" ht="15" hidden="1" customHeight="1" x14ac:dyDescent="0.25">
      <c r="N455" s="1025"/>
      <c r="O455" s="1025"/>
      <c r="P455" s="1025"/>
      <c r="Q455" s="1025"/>
      <c r="S455" s="1025"/>
      <c r="T455" s="1307"/>
    </row>
    <row r="456" spans="14:20" s="1226" customFormat="1" ht="15" hidden="1" customHeight="1" x14ac:dyDescent="0.25">
      <c r="N456" s="1025"/>
      <c r="O456" s="1025"/>
      <c r="P456" s="1025"/>
      <c r="Q456" s="1025"/>
      <c r="S456" s="1025"/>
      <c r="T456" s="1307"/>
    </row>
    <row r="457" spans="14:20" s="1226" customFormat="1" ht="15" hidden="1" customHeight="1" x14ac:dyDescent="0.25">
      <c r="N457" s="1025"/>
      <c r="O457" s="1025"/>
      <c r="P457" s="1025"/>
      <c r="Q457" s="1025"/>
      <c r="S457" s="1025"/>
      <c r="T457" s="1307"/>
    </row>
    <row r="458" spans="14:20" s="1226" customFormat="1" ht="15" hidden="1" customHeight="1" x14ac:dyDescent="0.25">
      <c r="N458" s="1025"/>
      <c r="O458" s="1025"/>
      <c r="P458" s="1025"/>
      <c r="Q458" s="1025"/>
      <c r="S458" s="1025"/>
      <c r="T458" s="1307"/>
    </row>
    <row r="459" spans="14:20" s="1226" customFormat="1" ht="15" hidden="1" customHeight="1" x14ac:dyDescent="0.25">
      <c r="N459" s="1025"/>
      <c r="O459" s="1025"/>
      <c r="P459" s="1025"/>
      <c r="Q459" s="1025"/>
      <c r="S459" s="1025"/>
      <c r="T459" s="1307"/>
    </row>
    <row r="460" spans="14:20" s="1226" customFormat="1" ht="15" hidden="1" customHeight="1" x14ac:dyDescent="0.25">
      <c r="N460" s="1025"/>
      <c r="O460" s="1025"/>
      <c r="P460" s="1025"/>
      <c r="Q460" s="1025"/>
      <c r="S460" s="1025"/>
      <c r="T460" s="1307"/>
    </row>
    <row r="461" spans="14:20" s="1226" customFormat="1" ht="15" hidden="1" customHeight="1" x14ac:dyDescent="0.25">
      <c r="N461" s="1025"/>
      <c r="O461" s="1025"/>
      <c r="P461" s="1025"/>
      <c r="Q461" s="1025"/>
      <c r="S461" s="1025"/>
      <c r="T461" s="1307"/>
    </row>
    <row r="462" spans="14:20" s="1226" customFormat="1" ht="15" hidden="1" customHeight="1" x14ac:dyDescent="0.25">
      <c r="N462" s="1025"/>
      <c r="O462" s="1025"/>
      <c r="P462" s="1025"/>
      <c r="Q462" s="1025"/>
      <c r="S462" s="1025"/>
      <c r="T462" s="1307"/>
    </row>
    <row r="463" spans="14:20" s="1226" customFormat="1" ht="15" hidden="1" customHeight="1" x14ac:dyDescent="0.25">
      <c r="N463" s="1025"/>
      <c r="O463" s="1025"/>
      <c r="P463" s="1025"/>
      <c r="Q463" s="1025"/>
      <c r="S463" s="1025"/>
      <c r="T463" s="1307"/>
    </row>
    <row r="464" spans="14:20" s="1226" customFormat="1" ht="15" hidden="1" customHeight="1" x14ac:dyDescent="0.25">
      <c r="N464" s="1025"/>
      <c r="O464" s="1025"/>
      <c r="P464" s="1025"/>
      <c r="Q464" s="1025"/>
      <c r="S464" s="1025"/>
      <c r="T464" s="1307"/>
    </row>
    <row r="465" spans="14:20" s="1226" customFormat="1" ht="15" hidden="1" customHeight="1" x14ac:dyDescent="0.25">
      <c r="N465" s="1025"/>
      <c r="O465" s="1025"/>
      <c r="P465" s="1025"/>
      <c r="Q465" s="1025"/>
      <c r="S465" s="1025"/>
      <c r="T465" s="1307"/>
    </row>
    <row r="466" spans="14:20" s="1226" customFormat="1" ht="15" hidden="1" customHeight="1" x14ac:dyDescent="0.25">
      <c r="N466" s="1025"/>
      <c r="O466" s="1025"/>
      <c r="P466" s="1025"/>
      <c r="Q466" s="1025"/>
      <c r="S466" s="1025"/>
      <c r="T466" s="1307"/>
    </row>
    <row r="467" spans="14:20" s="1226" customFormat="1" ht="15" hidden="1" customHeight="1" x14ac:dyDescent="0.25">
      <c r="N467" s="1025"/>
      <c r="O467" s="1025"/>
      <c r="P467" s="1025"/>
      <c r="Q467" s="1025"/>
      <c r="S467" s="1025"/>
      <c r="T467" s="1307"/>
    </row>
    <row r="468" spans="14:20" s="1226" customFormat="1" ht="15" hidden="1" customHeight="1" x14ac:dyDescent="0.25">
      <c r="N468" s="1025"/>
      <c r="O468" s="1025"/>
      <c r="P468" s="1025"/>
      <c r="Q468" s="1025"/>
      <c r="S468" s="1025"/>
      <c r="T468" s="1307"/>
    </row>
    <row r="469" spans="14:20" s="1226" customFormat="1" ht="15" hidden="1" customHeight="1" x14ac:dyDescent="0.25">
      <c r="N469" s="1025"/>
      <c r="O469" s="1025"/>
      <c r="P469" s="1025"/>
      <c r="Q469" s="1025"/>
      <c r="S469" s="1025"/>
      <c r="T469" s="1307"/>
    </row>
    <row r="470" spans="14:20" s="1226" customFormat="1" ht="15" hidden="1" customHeight="1" x14ac:dyDescent="0.25">
      <c r="N470" s="1025"/>
      <c r="O470" s="1025"/>
      <c r="P470" s="1025"/>
      <c r="Q470" s="1025"/>
      <c r="S470" s="1025"/>
      <c r="T470" s="1307"/>
    </row>
    <row r="471" spans="14:20" s="1226" customFormat="1" ht="15" hidden="1" customHeight="1" x14ac:dyDescent="0.25">
      <c r="N471" s="1025"/>
      <c r="O471" s="1025"/>
      <c r="P471" s="1025"/>
      <c r="Q471" s="1025"/>
      <c r="S471" s="1025"/>
      <c r="T471" s="1307"/>
    </row>
    <row r="472" spans="14:20" s="1226" customFormat="1" ht="15" hidden="1" customHeight="1" x14ac:dyDescent="0.25">
      <c r="N472" s="1025"/>
      <c r="O472" s="1025"/>
      <c r="P472" s="1025"/>
      <c r="Q472" s="1025"/>
      <c r="S472" s="1025"/>
      <c r="T472" s="1307"/>
    </row>
    <row r="473" spans="14:20" s="1226" customFormat="1" ht="15" hidden="1" customHeight="1" x14ac:dyDescent="0.25">
      <c r="N473" s="1025"/>
      <c r="O473" s="1025"/>
      <c r="P473" s="1025"/>
      <c r="Q473" s="1025"/>
      <c r="S473" s="1025"/>
      <c r="T473" s="1307"/>
    </row>
    <row r="474" spans="14:20" s="1226" customFormat="1" ht="15" hidden="1" customHeight="1" x14ac:dyDescent="0.25">
      <c r="N474" s="1025"/>
      <c r="O474" s="1025"/>
      <c r="P474" s="1025"/>
      <c r="Q474" s="1025"/>
      <c r="S474" s="1025"/>
      <c r="T474" s="1307"/>
    </row>
    <row r="475" spans="14:20" s="1226" customFormat="1" ht="15" hidden="1" customHeight="1" x14ac:dyDescent="0.25">
      <c r="N475" s="1025"/>
      <c r="O475" s="1025"/>
      <c r="P475" s="1025"/>
      <c r="Q475" s="1025"/>
      <c r="S475" s="1025"/>
      <c r="T475" s="1307"/>
    </row>
    <row r="476" spans="14:20" s="1226" customFormat="1" ht="15" hidden="1" customHeight="1" x14ac:dyDescent="0.25">
      <c r="N476" s="1025"/>
      <c r="O476" s="1025"/>
      <c r="P476" s="1025"/>
      <c r="Q476" s="1025"/>
      <c r="S476" s="1025"/>
      <c r="T476" s="1307"/>
    </row>
    <row r="477" spans="14:20" s="1226" customFormat="1" ht="15" hidden="1" customHeight="1" x14ac:dyDescent="0.25">
      <c r="N477" s="1025"/>
      <c r="O477" s="1025"/>
      <c r="P477" s="1025"/>
      <c r="Q477" s="1025"/>
      <c r="S477" s="1025"/>
      <c r="T477" s="1307"/>
    </row>
    <row r="478" spans="14:20" s="1226" customFormat="1" ht="15" hidden="1" customHeight="1" x14ac:dyDescent="0.25">
      <c r="N478" s="1025"/>
      <c r="O478" s="1025"/>
      <c r="P478" s="1025"/>
      <c r="Q478" s="1025"/>
      <c r="S478" s="1025"/>
      <c r="T478" s="1307"/>
    </row>
    <row r="479" spans="14:20" s="1226" customFormat="1" ht="15" hidden="1" customHeight="1" x14ac:dyDescent="0.25">
      <c r="N479" s="1025"/>
      <c r="O479" s="1025"/>
      <c r="P479" s="1025"/>
      <c r="Q479" s="1025"/>
      <c r="S479" s="1025"/>
      <c r="T479" s="1307"/>
    </row>
    <row r="480" spans="14:20" s="1226" customFormat="1" ht="15" hidden="1" customHeight="1" x14ac:dyDescent="0.25">
      <c r="N480" s="1025"/>
      <c r="O480" s="1025"/>
      <c r="P480" s="1025"/>
      <c r="Q480" s="1025"/>
      <c r="S480" s="1025"/>
      <c r="T480" s="1307"/>
    </row>
    <row r="481" spans="14:20" s="1226" customFormat="1" ht="15" hidden="1" customHeight="1" x14ac:dyDescent="0.25">
      <c r="N481" s="1025"/>
      <c r="O481" s="1025"/>
      <c r="P481" s="1025"/>
      <c r="Q481" s="1025"/>
      <c r="S481" s="1025"/>
      <c r="T481" s="1307"/>
    </row>
    <row r="482" spans="14:20" s="1226" customFormat="1" ht="15" hidden="1" customHeight="1" x14ac:dyDescent="0.25">
      <c r="N482" s="1025"/>
      <c r="O482" s="1025"/>
      <c r="P482" s="1025"/>
      <c r="Q482" s="1025"/>
      <c r="S482" s="1025"/>
      <c r="T482" s="1307"/>
    </row>
    <row r="483" spans="14:20" s="1226" customFormat="1" ht="15" hidden="1" customHeight="1" x14ac:dyDescent="0.25">
      <c r="N483" s="1025"/>
      <c r="O483" s="1025"/>
      <c r="P483" s="1025"/>
      <c r="Q483" s="1025"/>
      <c r="S483" s="1025"/>
      <c r="T483" s="1307"/>
    </row>
    <row r="484" spans="14:20" s="1226" customFormat="1" ht="15" hidden="1" customHeight="1" x14ac:dyDescent="0.25">
      <c r="N484" s="1025"/>
      <c r="O484" s="1025"/>
      <c r="P484" s="1025"/>
      <c r="Q484" s="1025"/>
      <c r="S484" s="1025"/>
      <c r="T484" s="1307"/>
    </row>
    <row r="485" spans="14:20" s="1226" customFormat="1" ht="15" hidden="1" customHeight="1" x14ac:dyDescent="0.25">
      <c r="N485" s="1025"/>
      <c r="O485" s="1025"/>
      <c r="P485" s="1025"/>
      <c r="Q485" s="1025"/>
      <c r="S485" s="1025"/>
      <c r="T485" s="1307"/>
    </row>
    <row r="486" spans="14:20" s="1226" customFormat="1" ht="15" hidden="1" customHeight="1" x14ac:dyDescent="0.25">
      <c r="N486" s="1025"/>
      <c r="O486" s="1025"/>
      <c r="P486" s="1025"/>
      <c r="Q486" s="1025"/>
      <c r="S486" s="1025"/>
      <c r="T486" s="1307"/>
    </row>
    <row r="487" spans="14:20" s="1226" customFormat="1" ht="15" hidden="1" customHeight="1" x14ac:dyDescent="0.25">
      <c r="N487" s="1025"/>
      <c r="O487" s="1025"/>
      <c r="P487" s="1025"/>
      <c r="Q487" s="1025"/>
      <c r="S487" s="1025"/>
      <c r="T487" s="1307"/>
    </row>
    <row r="488" spans="14:20" s="1226" customFormat="1" ht="15" hidden="1" customHeight="1" x14ac:dyDescent="0.25">
      <c r="N488" s="1025"/>
      <c r="O488" s="1025"/>
      <c r="P488" s="1025"/>
      <c r="Q488" s="1025"/>
      <c r="S488" s="1025"/>
      <c r="T488" s="1307"/>
    </row>
    <row r="489" spans="14:20" s="1226" customFormat="1" ht="15" hidden="1" customHeight="1" x14ac:dyDescent="0.25">
      <c r="N489" s="1025"/>
      <c r="O489" s="1025"/>
      <c r="P489" s="1025"/>
      <c r="Q489" s="1025"/>
      <c r="S489" s="1025"/>
      <c r="T489" s="1307"/>
    </row>
    <row r="490" spans="14:20" s="1226" customFormat="1" ht="15" hidden="1" customHeight="1" x14ac:dyDescent="0.25">
      <c r="N490" s="1025"/>
      <c r="O490" s="1025"/>
      <c r="P490" s="1025"/>
      <c r="Q490" s="1025"/>
      <c r="S490" s="1025"/>
      <c r="T490" s="1307"/>
    </row>
    <row r="491" spans="14:20" s="1226" customFormat="1" ht="15" hidden="1" customHeight="1" x14ac:dyDescent="0.25">
      <c r="N491" s="1025"/>
      <c r="O491" s="1025"/>
      <c r="P491" s="1025"/>
      <c r="Q491" s="1025"/>
      <c r="S491" s="1025"/>
      <c r="T491" s="1307"/>
    </row>
    <row r="492" spans="14:20" s="1226" customFormat="1" ht="15" hidden="1" customHeight="1" x14ac:dyDescent="0.25">
      <c r="N492" s="1025"/>
      <c r="O492" s="1025"/>
      <c r="P492" s="1025"/>
      <c r="Q492" s="1025"/>
      <c r="S492" s="1025"/>
      <c r="T492" s="1307"/>
    </row>
    <row r="493" spans="14:20" s="1226" customFormat="1" ht="15" hidden="1" customHeight="1" x14ac:dyDescent="0.25">
      <c r="N493" s="1025"/>
      <c r="O493" s="1025"/>
      <c r="P493" s="1025"/>
      <c r="Q493" s="1025"/>
      <c r="S493" s="1025"/>
      <c r="T493" s="1307"/>
    </row>
    <row r="494" spans="14:20" s="1226" customFormat="1" ht="15" hidden="1" customHeight="1" x14ac:dyDescent="0.25">
      <c r="N494" s="1025"/>
      <c r="O494" s="1025"/>
      <c r="P494" s="1025"/>
      <c r="Q494" s="1025"/>
      <c r="S494" s="1025"/>
      <c r="T494" s="1307"/>
    </row>
    <row r="495" spans="14:20" s="1226" customFormat="1" ht="15" hidden="1" customHeight="1" x14ac:dyDescent="0.25">
      <c r="N495" s="1025"/>
      <c r="O495" s="1025"/>
      <c r="P495" s="1025"/>
      <c r="Q495" s="1025"/>
      <c r="S495" s="1025"/>
      <c r="T495" s="1307"/>
    </row>
    <row r="496" spans="14:20" s="1226" customFormat="1" ht="15" hidden="1" customHeight="1" x14ac:dyDescent="0.25">
      <c r="N496" s="1025"/>
      <c r="O496" s="1025"/>
      <c r="P496" s="1025"/>
      <c r="Q496" s="1025"/>
      <c r="S496" s="1025"/>
      <c r="T496" s="1307"/>
    </row>
    <row r="497" spans="14:20" s="1226" customFormat="1" ht="15" hidden="1" customHeight="1" x14ac:dyDescent="0.25">
      <c r="N497" s="1025"/>
      <c r="O497" s="1025"/>
      <c r="P497" s="1025"/>
      <c r="Q497" s="1025"/>
      <c r="S497" s="1025"/>
      <c r="T497" s="1307"/>
    </row>
    <row r="498" spans="14:20" s="1226" customFormat="1" ht="15" hidden="1" customHeight="1" x14ac:dyDescent="0.25">
      <c r="N498" s="1025"/>
      <c r="O498" s="1025"/>
      <c r="P498" s="1025"/>
      <c r="Q498" s="1025"/>
      <c r="S498" s="1025"/>
      <c r="T498" s="1307"/>
    </row>
    <row r="499" spans="14:20" s="1226" customFormat="1" ht="15" hidden="1" customHeight="1" x14ac:dyDescent="0.25">
      <c r="N499" s="1025"/>
      <c r="O499" s="1025"/>
      <c r="P499" s="1025"/>
      <c r="Q499" s="1025"/>
      <c r="S499" s="1025"/>
      <c r="T499" s="1307"/>
    </row>
    <row r="500" spans="14:20" s="1226" customFormat="1" ht="15" hidden="1" customHeight="1" x14ac:dyDescent="0.25">
      <c r="N500" s="1025"/>
      <c r="O500" s="1025"/>
      <c r="P500" s="1025"/>
      <c r="Q500" s="1025"/>
      <c r="S500" s="1025"/>
      <c r="T500" s="1307"/>
    </row>
    <row r="501" spans="14:20" s="1226" customFormat="1" ht="15" hidden="1" customHeight="1" x14ac:dyDescent="0.25">
      <c r="N501" s="1025"/>
      <c r="O501" s="1025"/>
      <c r="P501" s="1025"/>
      <c r="Q501" s="1025"/>
      <c r="S501" s="1025"/>
      <c r="T501" s="1307"/>
    </row>
    <row r="502" spans="14:20" s="1226" customFormat="1" ht="15" hidden="1" customHeight="1" x14ac:dyDescent="0.25">
      <c r="N502" s="1025"/>
      <c r="O502" s="1025"/>
      <c r="P502" s="1025"/>
      <c r="Q502" s="1025"/>
      <c r="S502" s="1025"/>
      <c r="T502" s="1307"/>
    </row>
    <row r="503" spans="14:20" ht="15" hidden="1" customHeight="1" x14ac:dyDescent="0.25"/>
    <row r="504" spans="14:20" ht="15" hidden="1" customHeight="1" x14ac:dyDescent="0.25"/>
    <row r="505" spans="14:20" ht="15" hidden="1" customHeight="1" x14ac:dyDescent="0.25"/>
    <row r="506" spans="14:20" ht="15" hidden="1" customHeight="1" x14ac:dyDescent="0.25"/>
    <row r="507" spans="14:20" ht="15" hidden="1" customHeight="1" x14ac:dyDescent="0.25"/>
    <row r="508" spans="14:20" ht="15" hidden="1" customHeight="1" x14ac:dyDescent="0.25"/>
    <row r="509" spans="14:20" ht="15" hidden="1" customHeight="1" x14ac:dyDescent="0.25"/>
    <row r="510" spans="14:20" ht="15" hidden="1" customHeight="1" x14ac:dyDescent="0.25"/>
    <row r="511" spans="14:20" ht="15" hidden="1" customHeight="1" x14ac:dyDescent="0.25"/>
    <row r="512" spans="14:20" ht="15" hidden="1" customHeight="1" x14ac:dyDescent="0.25"/>
    <row r="513" ht="15" hidden="1" customHeight="1" x14ac:dyDescent="0.25"/>
    <row r="514" ht="15" hidden="1" customHeight="1" x14ac:dyDescent="0.25"/>
    <row r="515" ht="15" hidden="1" customHeight="1" x14ac:dyDescent="0.25"/>
  </sheetData>
  <dataConsolidate link="1"/>
  <mergeCells count="305">
    <mergeCell ref="D53:D54"/>
    <mergeCell ref="I53:I54"/>
    <mergeCell ref="B250:C250"/>
    <mergeCell ref="B251:C251"/>
    <mergeCell ref="B252:C252"/>
    <mergeCell ref="B253:C253"/>
    <mergeCell ref="B254:C254"/>
    <mergeCell ref="B245:C245"/>
    <mergeCell ref="B246:C246"/>
    <mergeCell ref="B199:F199"/>
    <mergeCell ref="B70:C70"/>
    <mergeCell ref="B204:C204"/>
    <mergeCell ref="B205:C205"/>
    <mergeCell ref="B206:C206"/>
    <mergeCell ref="B196:C196"/>
    <mergeCell ref="B247:C247"/>
    <mergeCell ref="B248:C248"/>
    <mergeCell ref="B249:C249"/>
    <mergeCell ref="B240:C240"/>
    <mergeCell ref="B241:C241"/>
    <mergeCell ref="B242:C242"/>
    <mergeCell ref="B243:C243"/>
    <mergeCell ref="B244:C244"/>
    <mergeCell ref="B219:C219"/>
    <mergeCell ref="B220:C220"/>
    <mergeCell ref="B221:C221"/>
    <mergeCell ref="B275:B276"/>
    <mergeCell ref="C275:C276"/>
    <mergeCell ref="D275:F275"/>
    <mergeCell ref="J275:L275"/>
    <mergeCell ref="B255:C255"/>
    <mergeCell ref="B256:C256"/>
    <mergeCell ref="B257:C257"/>
    <mergeCell ref="B258:C258"/>
    <mergeCell ref="B259:C259"/>
    <mergeCell ref="B264:C264"/>
    <mergeCell ref="B269:C269"/>
    <mergeCell ref="B222:C222"/>
    <mergeCell ref="B239:C239"/>
    <mergeCell ref="B233:C233"/>
    <mergeCell ref="B234:C234"/>
    <mergeCell ref="B235:C235"/>
    <mergeCell ref="B236:C236"/>
    <mergeCell ref="B237:C237"/>
    <mergeCell ref="B230:C230"/>
    <mergeCell ref="B231:C231"/>
    <mergeCell ref="B232:C232"/>
    <mergeCell ref="B215:C215"/>
    <mergeCell ref="B216:C216"/>
    <mergeCell ref="B217:C217"/>
    <mergeCell ref="B218:C218"/>
    <mergeCell ref="B209:C209"/>
    <mergeCell ref="B210:C210"/>
    <mergeCell ref="B211:C211"/>
    <mergeCell ref="B212:C212"/>
    <mergeCell ref="B213:C213"/>
    <mergeCell ref="B207:C207"/>
    <mergeCell ref="B208:C208"/>
    <mergeCell ref="B203:C203"/>
    <mergeCell ref="B201:C202"/>
    <mergeCell ref="D201:D202"/>
    <mergeCell ref="E201:E202"/>
    <mergeCell ref="F201:H201"/>
    <mergeCell ref="I201:K201"/>
    <mergeCell ref="B214:C214"/>
    <mergeCell ref="B167:C167"/>
    <mergeCell ref="B168:C168"/>
    <mergeCell ref="B169:C169"/>
    <mergeCell ref="B190:C190"/>
    <mergeCell ref="B178:C178"/>
    <mergeCell ref="B179:C179"/>
    <mergeCell ref="B180:C180"/>
    <mergeCell ref="B181:C181"/>
    <mergeCell ref="B182:C182"/>
    <mergeCell ref="B183:C183"/>
    <mergeCell ref="B184:C184"/>
    <mergeCell ref="B185:C185"/>
    <mergeCell ref="B186:C186"/>
    <mergeCell ref="B187:C187"/>
    <mergeCell ref="B188:C188"/>
    <mergeCell ref="B189:C189"/>
    <mergeCell ref="I138:K138"/>
    <mergeCell ref="L138:N138"/>
    <mergeCell ref="B170:C170"/>
    <mergeCell ref="B171:C171"/>
    <mergeCell ref="B172:C172"/>
    <mergeCell ref="B173:C173"/>
    <mergeCell ref="B174:C174"/>
    <mergeCell ref="B175:C175"/>
    <mergeCell ref="B176:C176"/>
    <mergeCell ref="B151:C151"/>
    <mergeCell ref="B152:C152"/>
    <mergeCell ref="B153:C153"/>
    <mergeCell ref="B154:C154"/>
    <mergeCell ref="B155:C155"/>
    <mergeCell ref="B146:C146"/>
    <mergeCell ref="B147:C147"/>
    <mergeCell ref="B148:C148"/>
    <mergeCell ref="B149:C149"/>
    <mergeCell ref="B150:C150"/>
    <mergeCell ref="B161:C161"/>
    <mergeCell ref="B162:C162"/>
    <mergeCell ref="B163:C163"/>
    <mergeCell ref="B164:C164"/>
    <mergeCell ref="B165:C165"/>
    <mergeCell ref="B141:C141"/>
    <mergeCell ref="B142:C142"/>
    <mergeCell ref="B143:C143"/>
    <mergeCell ref="B144:C144"/>
    <mergeCell ref="B145:C145"/>
    <mergeCell ref="B140:C140"/>
    <mergeCell ref="B197:F197"/>
    <mergeCell ref="B198:F198"/>
    <mergeCell ref="B138:C139"/>
    <mergeCell ref="D138:D139"/>
    <mergeCell ref="E138:E139"/>
    <mergeCell ref="F138:H138"/>
    <mergeCell ref="B177:C177"/>
    <mergeCell ref="B156:C156"/>
    <mergeCell ref="B157:C157"/>
    <mergeCell ref="B158:C158"/>
    <mergeCell ref="B159:C159"/>
    <mergeCell ref="B160:C160"/>
    <mergeCell ref="B191:C191"/>
    <mergeCell ref="B192:C192"/>
    <mergeCell ref="B193:C193"/>
    <mergeCell ref="B194:C194"/>
    <mergeCell ref="B195:C195"/>
    <mergeCell ref="B166:C166"/>
    <mergeCell ref="B120:C120"/>
    <mergeCell ref="B121:C121"/>
    <mergeCell ref="B122:C122"/>
    <mergeCell ref="B123:C123"/>
    <mergeCell ref="B126:C126"/>
    <mergeCell ref="B113:C113"/>
    <mergeCell ref="B114:C114"/>
    <mergeCell ref="B115:C115"/>
    <mergeCell ref="B116:C116"/>
    <mergeCell ref="B119:C119"/>
    <mergeCell ref="B117:C117"/>
    <mergeCell ref="B118:C118"/>
    <mergeCell ref="B124:C124"/>
    <mergeCell ref="B125:C125"/>
    <mergeCell ref="B106:C106"/>
    <mergeCell ref="B107:C107"/>
    <mergeCell ref="B108:C108"/>
    <mergeCell ref="B109:C109"/>
    <mergeCell ref="B112:C112"/>
    <mergeCell ref="B99:C99"/>
    <mergeCell ref="B100:C100"/>
    <mergeCell ref="B101:C101"/>
    <mergeCell ref="B102:C102"/>
    <mergeCell ref="B105:C105"/>
    <mergeCell ref="B103:C103"/>
    <mergeCell ref="B104:C104"/>
    <mergeCell ref="B110:C110"/>
    <mergeCell ref="B111:C111"/>
    <mergeCell ref="B93:C93"/>
    <mergeCell ref="B94:C94"/>
    <mergeCell ref="B95:C95"/>
    <mergeCell ref="B98:C98"/>
    <mergeCell ref="B85:C85"/>
    <mergeCell ref="B86:C86"/>
    <mergeCell ref="B87:C87"/>
    <mergeCell ref="B88:C88"/>
    <mergeCell ref="B91:C91"/>
    <mergeCell ref="B89:C89"/>
    <mergeCell ref="B90:C90"/>
    <mergeCell ref="B96:C96"/>
    <mergeCell ref="B97:C97"/>
    <mergeCell ref="D61:H61"/>
    <mergeCell ref="I61:M61"/>
    <mergeCell ref="T61:T62"/>
    <mergeCell ref="T52:T54"/>
    <mergeCell ref="T43:T44"/>
    <mergeCell ref="D52:E52"/>
    <mergeCell ref="I52:J52"/>
    <mergeCell ref="B68:C69"/>
    <mergeCell ref="D68:D69"/>
    <mergeCell ref="E68:E69"/>
    <mergeCell ref="F68:H68"/>
    <mergeCell ref="I68:K68"/>
    <mergeCell ref="F64:G64"/>
    <mergeCell ref="K64:L64"/>
    <mergeCell ref="B61:B62"/>
    <mergeCell ref="C61:C62"/>
    <mergeCell ref="B52:B54"/>
    <mergeCell ref="C52:C54"/>
    <mergeCell ref="L68:N68"/>
    <mergeCell ref="O68:O69"/>
    <mergeCell ref="P68:P69"/>
    <mergeCell ref="Q68:Q69"/>
    <mergeCell ref="R68:R69"/>
    <mergeCell ref="S68:S69"/>
    <mergeCell ref="B27:B28"/>
    <mergeCell ref="C27:C28"/>
    <mergeCell ref="D27:E27"/>
    <mergeCell ref="I27:J27"/>
    <mergeCell ref="B43:B44"/>
    <mergeCell ref="C43:C44"/>
    <mergeCell ref="D43:F43"/>
    <mergeCell ref="I43:K43"/>
    <mergeCell ref="B33:B35"/>
    <mergeCell ref="C33:C35"/>
    <mergeCell ref="D33:G33"/>
    <mergeCell ref="I33:L33"/>
    <mergeCell ref="D34:G34"/>
    <mergeCell ref="I34:L34"/>
    <mergeCell ref="B14:B15"/>
    <mergeCell ref="C14:C15"/>
    <mergeCell ref="D14:E14"/>
    <mergeCell ref="I14:J14"/>
    <mergeCell ref="B5:B6"/>
    <mergeCell ref="D5:F5"/>
    <mergeCell ref="I5:K5"/>
    <mergeCell ref="T5:T6"/>
    <mergeCell ref="T14:T15"/>
    <mergeCell ref="S5:S6"/>
    <mergeCell ref="O7:R7"/>
    <mergeCell ref="O8:R8"/>
    <mergeCell ref="O9:R9"/>
    <mergeCell ref="O10:R10"/>
    <mergeCell ref="P138:P139"/>
    <mergeCell ref="Q138:Q139"/>
    <mergeCell ref="T68:T69"/>
    <mergeCell ref="R138:R139"/>
    <mergeCell ref="S138:S139"/>
    <mergeCell ref="T138:T139"/>
    <mergeCell ref="S201:S202"/>
    <mergeCell ref="T201:T202"/>
    <mergeCell ref="B238:C238"/>
    <mergeCell ref="B78:C78"/>
    <mergeCell ref="B79:C79"/>
    <mergeCell ref="B80:C80"/>
    <mergeCell ref="B81:C81"/>
    <mergeCell ref="B84:C84"/>
    <mergeCell ref="B71:C71"/>
    <mergeCell ref="B72:C72"/>
    <mergeCell ref="B73:C73"/>
    <mergeCell ref="B74:C74"/>
    <mergeCell ref="B77:C77"/>
    <mergeCell ref="B75:C75"/>
    <mergeCell ref="B76:C76"/>
    <mergeCell ref="B82:C82"/>
    <mergeCell ref="B83:C83"/>
    <mergeCell ref="B92:C92"/>
    <mergeCell ref="O16:R16"/>
    <mergeCell ref="O17:R17"/>
    <mergeCell ref="O18:R18"/>
    <mergeCell ref="S14:S15"/>
    <mergeCell ref="O20:R20"/>
    <mergeCell ref="O21:R21"/>
    <mergeCell ref="O19:R19"/>
    <mergeCell ref="O45:R45"/>
    <mergeCell ref="O47:R47"/>
    <mergeCell ref="O49:R49"/>
    <mergeCell ref="O55:R55"/>
    <mergeCell ref="S52:S54"/>
    <mergeCell ref="S43:S44"/>
    <mergeCell ref="O138:O139"/>
    <mergeCell ref="B261:F261"/>
    <mergeCell ref="B262:F262"/>
    <mergeCell ref="B260:F260"/>
    <mergeCell ref="O63:R63"/>
    <mergeCell ref="O64:R64"/>
    <mergeCell ref="S61:S62"/>
    <mergeCell ref="O61:R62"/>
    <mergeCell ref="L201:N201"/>
    <mergeCell ref="O201:O202"/>
    <mergeCell ref="P201:P202"/>
    <mergeCell ref="Q201:Q202"/>
    <mergeCell ref="R201:R202"/>
    <mergeCell ref="B223:C223"/>
    <mergeCell ref="B224:C224"/>
    <mergeCell ref="B225:C225"/>
    <mergeCell ref="B226:C226"/>
    <mergeCell ref="B227:C227"/>
    <mergeCell ref="B228:C228"/>
    <mergeCell ref="B229:C229"/>
    <mergeCell ref="C285:I285"/>
    <mergeCell ref="C284:I284"/>
    <mergeCell ref="C286:I286"/>
    <mergeCell ref="C287:I287"/>
    <mergeCell ref="C288:I288"/>
    <mergeCell ref="C289:I289"/>
    <mergeCell ref="C290:I290"/>
    <mergeCell ref="C291:I291"/>
    <mergeCell ref="C292:I292"/>
    <mergeCell ref="C302:I302"/>
    <mergeCell ref="C303:I303"/>
    <mergeCell ref="C304:I304"/>
    <mergeCell ref="C305:I305"/>
    <mergeCell ref="C306:I306"/>
    <mergeCell ref="C307:I307"/>
    <mergeCell ref="C308:I308"/>
    <mergeCell ref="C309:I309"/>
    <mergeCell ref="C293:I293"/>
    <mergeCell ref="C294:I294"/>
    <mergeCell ref="C295:I295"/>
    <mergeCell ref="C296:I296"/>
    <mergeCell ref="C297:I297"/>
    <mergeCell ref="C298:I298"/>
    <mergeCell ref="C299:I299"/>
    <mergeCell ref="C300:I300"/>
    <mergeCell ref="C301:I301"/>
  </mergeCells>
  <conditionalFormatting sqref="D29:D30 D36:G38 D63:M63 D16:D24 I29:I30 D7:F10 I7:K10 I16:I24 D45:E49 I45:J49 I55:I58 E70:K76 N70:O76 E126:K126 E196:N196 N126:N136 D55:D58">
    <cfRule type="cellIs" dxfId="453" priority="495" stopIfTrue="1" operator="lessThan">
      <formula>0</formula>
    </cfRule>
  </conditionalFormatting>
  <conditionalFormatting sqref="E40:G40 F46 F48 K46 K48 D64 I64">
    <cfRule type="cellIs" dxfId="452" priority="493" stopIfTrue="1" operator="equal">
      <formula>"No"</formula>
    </cfRule>
    <cfRule type="cellIs" dxfId="451" priority="494" stopIfTrue="1" operator="equal">
      <formula>"Yes"</formula>
    </cfRule>
  </conditionalFormatting>
  <conditionalFormatting sqref="S8">
    <cfRule type="cellIs" dxfId="450" priority="491" stopIfTrue="1" operator="equal">
      <formula>"No"</formula>
    </cfRule>
    <cfRule type="cellIs" dxfId="449" priority="492" stopIfTrue="1" operator="equal">
      <formula>"Yes"</formula>
    </cfRule>
  </conditionalFormatting>
  <conditionalFormatting sqref="T8">
    <cfRule type="cellIs" dxfId="448" priority="489" stopIfTrue="1" operator="equal">
      <formula>"No"</formula>
    </cfRule>
    <cfRule type="cellIs" dxfId="447" priority="490" stopIfTrue="1" operator="equal">
      <formula>"Yes"</formula>
    </cfRule>
  </conditionalFormatting>
  <conditionalFormatting sqref="S9">
    <cfRule type="cellIs" dxfId="446" priority="487" stopIfTrue="1" operator="equal">
      <formula>"No"</formula>
    </cfRule>
    <cfRule type="cellIs" dxfId="445" priority="488" stopIfTrue="1" operator="equal">
      <formula>"Yes"</formula>
    </cfRule>
  </conditionalFormatting>
  <conditionalFormatting sqref="T7">
    <cfRule type="cellIs" dxfId="444" priority="481" stopIfTrue="1" operator="equal">
      <formula>"No"</formula>
    </cfRule>
    <cfRule type="cellIs" dxfId="443" priority="482" stopIfTrue="1" operator="equal">
      <formula>"Yes"</formula>
    </cfRule>
  </conditionalFormatting>
  <conditionalFormatting sqref="T9">
    <cfRule type="cellIs" dxfId="442" priority="485" stopIfTrue="1" operator="equal">
      <formula>"No"</formula>
    </cfRule>
    <cfRule type="cellIs" dxfId="441" priority="486" stopIfTrue="1" operator="equal">
      <formula>"Yes"</formula>
    </cfRule>
  </conditionalFormatting>
  <conditionalFormatting sqref="S7">
    <cfRule type="cellIs" dxfId="440" priority="483" stopIfTrue="1" operator="equal">
      <formula>"No"</formula>
    </cfRule>
    <cfRule type="cellIs" dxfId="439" priority="484" stopIfTrue="1" operator="equal">
      <formula>"Yes"</formula>
    </cfRule>
  </conditionalFormatting>
  <conditionalFormatting sqref="T20">
    <cfRule type="cellIs" dxfId="438" priority="453" stopIfTrue="1" operator="equal">
      <formula>"No"</formula>
    </cfRule>
    <cfRule type="cellIs" dxfId="437" priority="454" stopIfTrue="1" operator="equal">
      <formula>"Yes"</formula>
    </cfRule>
  </conditionalFormatting>
  <conditionalFormatting sqref="T17">
    <cfRule type="cellIs" dxfId="436" priority="449" stopIfTrue="1" operator="equal">
      <formula>"No"</formula>
    </cfRule>
    <cfRule type="cellIs" dxfId="435" priority="450" stopIfTrue="1" operator="equal">
      <formula>"Yes"</formula>
    </cfRule>
  </conditionalFormatting>
  <conditionalFormatting sqref="S10">
    <cfRule type="cellIs" dxfId="434" priority="479" stopIfTrue="1" operator="equal">
      <formula>"No"</formula>
    </cfRule>
    <cfRule type="cellIs" dxfId="433" priority="480" stopIfTrue="1" operator="equal">
      <formula>"Yes"</formula>
    </cfRule>
  </conditionalFormatting>
  <conditionalFormatting sqref="T10">
    <cfRule type="cellIs" dxfId="432" priority="477" stopIfTrue="1" operator="equal">
      <formula>"No"</formula>
    </cfRule>
    <cfRule type="cellIs" dxfId="431" priority="478" stopIfTrue="1" operator="equal">
      <formula>"Yes"</formula>
    </cfRule>
  </conditionalFormatting>
  <conditionalFormatting sqref="S21">
    <cfRule type="cellIs" dxfId="430" priority="471" stopIfTrue="1" operator="equal">
      <formula>"No"</formula>
    </cfRule>
    <cfRule type="cellIs" dxfId="429" priority="472" stopIfTrue="1" operator="equal">
      <formula>"Yes"</formula>
    </cfRule>
  </conditionalFormatting>
  <conditionalFormatting sqref="T21">
    <cfRule type="cellIs" dxfId="428" priority="469" stopIfTrue="1" operator="equal">
      <formula>"No"</formula>
    </cfRule>
    <cfRule type="cellIs" dxfId="427" priority="470" stopIfTrue="1" operator="equal">
      <formula>"Yes"</formula>
    </cfRule>
  </conditionalFormatting>
  <conditionalFormatting sqref="S16">
    <cfRule type="cellIs" dxfId="426" priority="467" stopIfTrue="1" operator="equal">
      <formula>"No"</formula>
    </cfRule>
    <cfRule type="cellIs" dxfId="425" priority="468" stopIfTrue="1" operator="equal">
      <formula>"Yes"</formula>
    </cfRule>
  </conditionalFormatting>
  <conditionalFormatting sqref="T16">
    <cfRule type="cellIs" dxfId="424" priority="465" stopIfTrue="1" operator="equal">
      <formula>"No"</formula>
    </cfRule>
    <cfRule type="cellIs" dxfId="423" priority="466" stopIfTrue="1" operator="equal">
      <formula>"Yes"</formula>
    </cfRule>
  </conditionalFormatting>
  <conditionalFormatting sqref="S18">
    <cfRule type="cellIs" dxfId="422" priority="463" stopIfTrue="1" operator="equal">
      <formula>"No"</formula>
    </cfRule>
    <cfRule type="cellIs" dxfId="421" priority="464" stopIfTrue="1" operator="equal">
      <formula>"Yes"</formula>
    </cfRule>
  </conditionalFormatting>
  <conditionalFormatting sqref="T18">
    <cfRule type="cellIs" dxfId="420" priority="461" stopIfTrue="1" operator="equal">
      <formula>"No"</formula>
    </cfRule>
    <cfRule type="cellIs" dxfId="419" priority="462" stopIfTrue="1" operator="equal">
      <formula>"Yes"</formula>
    </cfRule>
  </conditionalFormatting>
  <conditionalFormatting sqref="S19">
    <cfRule type="cellIs" dxfId="418" priority="459" stopIfTrue="1" operator="equal">
      <formula>"No"</formula>
    </cfRule>
    <cfRule type="cellIs" dxfId="417" priority="460" stopIfTrue="1" operator="equal">
      <formula>"Yes"</formula>
    </cfRule>
  </conditionalFormatting>
  <conditionalFormatting sqref="T19">
    <cfRule type="cellIs" dxfId="416" priority="457" stopIfTrue="1" operator="equal">
      <formula>"No"</formula>
    </cfRule>
    <cfRule type="cellIs" dxfId="415" priority="458" stopIfTrue="1" operator="equal">
      <formula>"Yes"</formula>
    </cfRule>
  </conditionalFormatting>
  <conditionalFormatting sqref="S20">
    <cfRule type="cellIs" dxfId="414" priority="455" stopIfTrue="1" operator="equal">
      <formula>"No"</formula>
    </cfRule>
    <cfRule type="cellIs" dxfId="413" priority="456" stopIfTrue="1" operator="equal">
      <formula>"Yes"</formula>
    </cfRule>
  </conditionalFormatting>
  <conditionalFormatting sqref="S17">
    <cfRule type="cellIs" dxfId="412" priority="451" stopIfTrue="1" operator="equal">
      <formula>"No"</formula>
    </cfRule>
    <cfRule type="cellIs" dxfId="411" priority="452" stopIfTrue="1" operator="equal">
      <formula>"Yes"</formula>
    </cfRule>
  </conditionalFormatting>
  <conditionalFormatting sqref="D40">
    <cfRule type="cellIs" dxfId="410" priority="437" stopIfTrue="1" operator="equal">
      <formula>"No"</formula>
    </cfRule>
    <cfRule type="cellIs" dxfId="409" priority="438" stopIfTrue="1" operator="equal">
      <formula>"Yes"</formula>
    </cfRule>
  </conditionalFormatting>
  <conditionalFormatting sqref="T45">
    <cfRule type="cellIs" dxfId="408" priority="433" stopIfTrue="1" operator="equal">
      <formula>"No"</formula>
    </cfRule>
    <cfRule type="cellIs" dxfId="407" priority="434" stopIfTrue="1" operator="equal">
      <formula>"Yes"</formula>
    </cfRule>
  </conditionalFormatting>
  <conditionalFormatting sqref="S45">
    <cfRule type="cellIs" dxfId="406" priority="435" stopIfTrue="1" operator="equal">
      <formula>"No"</formula>
    </cfRule>
    <cfRule type="cellIs" dxfId="405" priority="436" stopIfTrue="1" operator="equal">
      <formula>"Yes"</formula>
    </cfRule>
  </conditionalFormatting>
  <conditionalFormatting sqref="S47">
    <cfRule type="cellIs" dxfId="404" priority="431" stopIfTrue="1" operator="equal">
      <formula>"No"</formula>
    </cfRule>
    <cfRule type="cellIs" dxfId="403" priority="432" stopIfTrue="1" operator="equal">
      <formula>"Yes"</formula>
    </cfRule>
  </conditionalFormatting>
  <conditionalFormatting sqref="T47">
    <cfRule type="cellIs" dxfId="402" priority="429" stopIfTrue="1" operator="equal">
      <formula>"No"</formula>
    </cfRule>
    <cfRule type="cellIs" dxfId="401" priority="430" stopIfTrue="1" operator="equal">
      <formula>"Yes"</formula>
    </cfRule>
  </conditionalFormatting>
  <conditionalFormatting sqref="S49">
    <cfRule type="cellIs" dxfId="400" priority="427" stopIfTrue="1" operator="equal">
      <formula>"No"</formula>
    </cfRule>
    <cfRule type="cellIs" dxfId="399" priority="428" stopIfTrue="1" operator="equal">
      <formula>"Yes"</formula>
    </cfRule>
  </conditionalFormatting>
  <conditionalFormatting sqref="T49">
    <cfRule type="cellIs" dxfId="398" priority="425" stopIfTrue="1" operator="equal">
      <formula>"No"</formula>
    </cfRule>
    <cfRule type="cellIs" dxfId="397" priority="426" stopIfTrue="1" operator="equal">
      <formula>"Yes"</formula>
    </cfRule>
  </conditionalFormatting>
  <conditionalFormatting sqref="T55">
    <cfRule type="cellIs" dxfId="396" priority="421" stopIfTrue="1" operator="equal">
      <formula>"No"</formula>
    </cfRule>
    <cfRule type="cellIs" dxfId="395" priority="422" stopIfTrue="1" operator="equal">
      <formula>"Yes"</formula>
    </cfRule>
  </conditionalFormatting>
  <conditionalFormatting sqref="S55">
    <cfRule type="cellIs" dxfId="394" priority="423" stopIfTrue="1" operator="equal">
      <formula>"No"</formula>
    </cfRule>
    <cfRule type="cellIs" dxfId="393" priority="424" stopIfTrue="1" operator="equal">
      <formula>"Yes"</formula>
    </cfRule>
  </conditionalFormatting>
  <conditionalFormatting sqref="M64">
    <cfRule type="cellIs" dxfId="392" priority="409" stopIfTrue="1" operator="equal">
      <formula>"No"</formula>
    </cfRule>
    <cfRule type="cellIs" dxfId="391" priority="410" stopIfTrue="1" operator="equal">
      <formula>"Yes"</formula>
    </cfRule>
  </conditionalFormatting>
  <conditionalFormatting sqref="T63">
    <cfRule type="cellIs" dxfId="390" priority="415" stopIfTrue="1" operator="equal">
      <formula>"No"</formula>
    </cfRule>
    <cfRule type="cellIs" dxfId="389" priority="416" stopIfTrue="1" operator="equal">
      <formula>"Yes"</formula>
    </cfRule>
  </conditionalFormatting>
  <conditionalFormatting sqref="S63">
    <cfRule type="cellIs" dxfId="388" priority="417" stopIfTrue="1" operator="equal">
      <formula>"No"</formula>
    </cfRule>
    <cfRule type="cellIs" dxfId="387" priority="418" stopIfTrue="1" operator="equal">
      <formula>"Yes"</formula>
    </cfRule>
  </conditionalFormatting>
  <conditionalFormatting sqref="T64">
    <cfRule type="cellIs" dxfId="386" priority="413" stopIfTrue="1" operator="equal">
      <formula>"No"</formula>
    </cfRule>
    <cfRule type="cellIs" dxfId="385" priority="414" stopIfTrue="1" operator="equal">
      <formula>"Yes"</formula>
    </cfRule>
  </conditionalFormatting>
  <conditionalFormatting sqref="H64">
    <cfRule type="cellIs" dxfId="384" priority="411" stopIfTrue="1" operator="equal">
      <formula>"No"</formula>
    </cfRule>
    <cfRule type="cellIs" dxfId="383" priority="412" stopIfTrue="1" operator="equal">
      <formula>"Yes"</formula>
    </cfRule>
  </conditionalFormatting>
  <conditionalFormatting sqref="S64">
    <cfRule type="cellIs" dxfId="382" priority="407" stopIfTrue="1" operator="equal">
      <formula>"No"</formula>
    </cfRule>
    <cfRule type="cellIs" dxfId="381" priority="408" stopIfTrue="1" operator="equal">
      <formula>"Yes"</formula>
    </cfRule>
  </conditionalFormatting>
  <conditionalFormatting sqref="I36:L38">
    <cfRule type="cellIs" dxfId="380" priority="374" stopIfTrue="1" operator="lessThan">
      <formula>0</formula>
    </cfRule>
  </conditionalFormatting>
  <conditionalFormatting sqref="J40:L40">
    <cfRule type="cellIs" dxfId="379" priority="372" stopIfTrue="1" operator="equal">
      <formula>"No"</formula>
    </cfRule>
    <cfRule type="cellIs" dxfId="378" priority="373" stopIfTrue="1" operator="equal">
      <formula>"Yes"</formula>
    </cfRule>
  </conditionalFormatting>
  <conditionalFormatting sqref="I40">
    <cfRule type="cellIs" dxfId="377" priority="370" stopIfTrue="1" operator="equal">
      <formula>"No"</formula>
    </cfRule>
    <cfRule type="cellIs" dxfId="376" priority="371" stopIfTrue="1" operator="equal">
      <formula>"Yes"</formula>
    </cfRule>
  </conditionalFormatting>
  <conditionalFormatting sqref="F278">
    <cfRule type="cellIs" dxfId="375" priority="314" stopIfTrue="1" operator="equal">
      <formula>"No"</formula>
    </cfRule>
    <cfRule type="cellIs" dxfId="374" priority="315" stopIfTrue="1" operator="equal">
      <formula>"Yes"</formula>
    </cfRule>
  </conditionalFormatting>
  <conditionalFormatting sqref="E77:K83 N77:O83">
    <cfRule type="cellIs" dxfId="373" priority="284" stopIfTrue="1" operator="lessThan">
      <formula>0</formula>
    </cfRule>
  </conditionalFormatting>
  <conditionalFormatting sqref="G262 F269:F273">
    <cfRule type="cellIs" dxfId="372" priority="316" stopIfTrue="1" operator="equal">
      <formula>"No"</formula>
    </cfRule>
    <cfRule type="cellIs" dxfId="371" priority="317" stopIfTrue="1" operator="equal">
      <formula>"Yes"</formula>
    </cfRule>
  </conditionalFormatting>
  <conditionalFormatting sqref="G199">
    <cfRule type="cellIs" dxfId="370" priority="306" stopIfTrue="1" operator="equal">
      <formula>"No"</formula>
    </cfRule>
    <cfRule type="cellIs" dxfId="369" priority="307" stopIfTrue="1" operator="equal">
      <formula>"Yes"</formula>
    </cfRule>
  </conditionalFormatting>
  <conditionalFormatting sqref="L278">
    <cfRule type="cellIs" dxfId="368" priority="312" stopIfTrue="1" operator="equal">
      <formula>"No"</formula>
    </cfRule>
    <cfRule type="cellIs" dxfId="367" priority="313" stopIfTrue="1" operator="equal">
      <formula>"Yes"</formula>
    </cfRule>
  </conditionalFormatting>
  <conditionalFormatting sqref="G197">
    <cfRule type="cellIs" dxfId="366" priority="310" stopIfTrue="1" operator="equal">
      <formula>"No"</formula>
    </cfRule>
    <cfRule type="cellIs" dxfId="365" priority="311" stopIfTrue="1" operator="equal">
      <formula>"Yes"</formula>
    </cfRule>
  </conditionalFormatting>
  <conditionalFormatting sqref="I128:I136">
    <cfRule type="cellIs" dxfId="364" priority="294" stopIfTrue="1" operator="equal">
      <formula>"No"</formula>
    </cfRule>
    <cfRule type="cellIs" dxfId="363" priority="295" stopIfTrue="1" operator="equal">
      <formula>"Yes"</formula>
    </cfRule>
  </conditionalFormatting>
  <conditionalFormatting sqref="I127">
    <cfRule type="cellIs" dxfId="362" priority="304" stopIfTrue="1" operator="equal">
      <formula>"No"</formula>
    </cfRule>
    <cfRule type="cellIs" dxfId="361" priority="305" stopIfTrue="1" operator="equal">
      <formula>"Yes"</formula>
    </cfRule>
  </conditionalFormatting>
  <conditionalFormatting sqref="L70:L76 L126">
    <cfRule type="cellIs" dxfId="360" priority="293" stopIfTrue="1" operator="lessThan">
      <formula>0</formula>
    </cfRule>
  </conditionalFormatting>
  <conditionalFormatting sqref="M70:M76 M126">
    <cfRule type="cellIs" dxfId="359" priority="292" stopIfTrue="1" operator="lessThan">
      <formula>0</formula>
    </cfRule>
  </conditionalFormatting>
  <conditionalFormatting sqref="R70:R76">
    <cfRule type="cellIs" dxfId="358" priority="291" stopIfTrue="1" operator="lessThan">
      <formula>0</formula>
    </cfRule>
  </conditionalFormatting>
  <conditionalFormatting sqref="S70:S76 S126">
    <cfRule type="cellIs" dxfId="357" priority="290" stopIfTrue="1" operator="lessThan">
      <formula>0</formula>
    </cfRule>
  </conditionalFormatting>
  <conditionalFormatting sqref="T70:T76 T126">
    <cfRule type="cellIs" dxfId="356" priority="289" stopIfTrue="1" operator="lessThan">
      <formula>0</formula>
    </cfRule>
  </conditionalFormatting>
  <conditionalFormatting sqref="P70:P76 P126">
    <cfRule type="cellIs" dxfId="355" priority="288" stopIfTrue="1" operator="lessThan">
      <formula>0</formula>
    </cfRule>
  </conditionalFormatting>
  <conditionalFormatting sqref="Q70:Q76 Q126">
    <cfRule type="cellIs" dxfId="354" priority="287" stopIfTrue="1" operator="lessThan">
      <formula>0</formula>
    </cfRule>
  </conditionalFormatting>
  <conditionalFormatting sqref="G198">
    <cfRule type="cellIs" dxfId="353" priority="285" stopIfTrue="1" operator="equal">
      <formula>"No"</formula>
    </cfRule>
    <cfRule type="cellIs" dxfId="352" priority="286" stopIfTrue="1" operator="equal">
      <formula>"Yes"</formula>
    </cfRule>
  </conditionalFormatting>
  <conditionalFormatting sqref="L77:L83">
    <cfRule type="cellIs" dxfId="351" priority="283" stopIfTrue="1" operator="lessThan">
      <formula>0</formula>
    </cfRule>
  </conditionalFormatting>
  <conditionalFormatting sqref="M77:M83">
    <cfRule type="cellIs" dxfId="350" priority="282" stopIfTrue="1" operator="lessThan">
      <formula>0</formula>
    </cfRule>
  </conditionalFormatting>
  <conditionalFormatting sqref="R77:R83">
    <cfRule type="cellIs" dxfId="349" priority="281" stopIfTrue="1" operator="lessThan">
      <formula>0</formula>
    </cfRule>
  </conditionalFormatting>
  <conditionalFormatting sqref="S77:S83">
    <cfRule type="cellIs" dxfId="348" priority="280" stopIfTrue="1" operator="lessThan">
      <formula>0</formula>
    </cfRule>
  </conditionalFormatting>
  <conditionalFormatting sqref="T77:T83">
    <cfRule type="cellIs" dxfId="347" priority="279" stopIfTrue="1" operator="lessThan">
      <formula>0</formula>
    </cfRule>
  </conditionalFormatting>
  <conditionalFormatting sqref="P77:P83">
    <cfRule type="cellIs" dxfId="346" priority="278" stopIfTrue="1" operator="lessThan">
      <formula>0</formula>
    </cfRule>
  </conditionalFormatting>
  <conditionalFormatting sqref="Q77:Q83">
    <cfRule type="cellIs" dxfId="345" priority="277" stopIfTrue="1" operator="lessThan">
      <formula>0</formula>
    </cfRule>
  </conditionalFormatting>
  <conditionalFormatting sqref="E84:K90 N84:O90">
    <cfRule type="cellIs" dxfId="344" priority="276" stopIfTrue="1" operator="lessThan">
      <formula>0</formula>
    </cfRule>
  </conditionalFormatting>
  <conditionalFormatting sqref="L84:L90">
    <cfRule type="cellIs" dxfId="343" priority="275" stopIfTrue="1" operator="lessThan">
      <formula>0</formula>
    </cfRule>
  </conditionalFormatting>
  <conditionalFormatting sqref="M84:M90">
    <cfRule type="cellIs" dxfId="342" priority="274" stopIfTrue="1" operator="lessThan">
      <formula>0</formula>
    </cfRule>
  </conditionalFormatting>
  <conditionalFormatting sqref="R84:R90">
    <cfRule type="cellIs" dxfId="341" priority="273" stopIfTrue="1" operator="lessThan">
      <formula>0</formula>
    </cfRule>
  </conditionalFormatting>
  <conditionalFormatting sqref="S84:S90">
    <cfRule type="cellIs" dxfId="340" priority="272" stopIfTrue="1" operator="lessThan">
      <formula>0</formula>
    </cfRule>
  </conditionalFormatting>
  <conditionalFormatting sqref="T84:T90">
    <cfRule type="cellIs" dxfId="339" priority="271" stopIfTrue="1" operator="lessThan">
      <formula>0</formula>
    </cfRule>
  </conditionalFormatting>
  <conditionalFormatting sqref="P84:P90">
    <cfRule type="cellIs" dxfId="338" priority="270" stopIfTrue="1" operator="lessThan">
      <formula>0</formula>
    </cfRule>
  </conditionalFormatting>
  <conditionalFormatting sqref="Q84:Q90">
    <cfRule type="cellIs" dxfId="337" priority="269" stopIfTrue="1" operator="lessThan">
      <formula>0</formula>
    </cfRule>
  </conditionalFormatting>
  <conditionalFormatting sqref="E91:K97 N91:O97">
    <cfRule type="cellIs" dxfId="336" priority="268" stopIfTrue="1" operator="lessThan">
      <formula>0</formula>
    </cfRule>
  </conditionalFormatting>
  <conditionalFormatting sqref="L91:L97">
    <cfRule type="cellIs" dxfId="335" priority="267" stopIfTrue="1" operator="lessThan">
      <formula>0</formula>
    </cfRule>
  </conditionalFormatting>
  <conditionalFormatting sqref="M91:M97">
    <cfRule type="cellIs" dxfId="334" priority="266" stopIfTrue="1" operator="lessThan">
      <formula>0</formula>
    </cfRule>
  </conditionalFormatting>
  <conditionalFormatting sqref="R91:R97">
    <cfRule type="cellIs" dxfId="333" priority="265" stopIfTrue="1" operator="lessThan">
      <formula>0</formula>
    </cfRule>
  </conditionalFormatting>
  <conditionalFormatting sqref="S91:S97">
    <cfRule type="cellIs" dxfId="332" priority="264" stopIfTrue="1" operator="lessThan">
      <formula>0</formula>
    </cfRule>
  </conditionalFormatting>
  <conditionalFormatting sqref="T91:T97">
    <cfRule type="cellIs" dxfId="331" priority="263" stopIfTrue="1" operator="lessThan">
      <formula>0</formula>
    </cfRule>
  </conditionalFormatting>
  <conditionalFormatting sqref="P91:P97">
    <cfRule type="cellIs" dxfId="330" priority="262" stopIfTrue="1" operator="lessThan">
      <formula>0</formula>
    </cfRule>
  </conditionalFormatting>
  <conditionalFormatting sqref="Q91:Q97">
    <cfRule type="cellIs" dxfId="329" priority="261" stopIfTrue="1" operator="lessThan">
      <formula>0</formula>
    </cfRule>
  </conditionalFormatting>
  <conditionalFormatting sqref="E98:K104 N98:O104">
    <cfRule type="cellIs" dxfId="328" priority="260" stopIfTrue="1" operator="lessThan">
      <formula>0</formula>
    </cfRule>
  </conditionalFormatting>
  <conditionalFormatting sqref="L98:L104">
    <cfRule type="cellIs" dxfId="327" priority="259" stopIfTrue="1" operator="lessThan">
      <formula>0</formula>
    </cfRule>
  </conditionalFormatting>
  <conditionalFormatting sqref="M98:M104">
    <cfRule type="cellIs" dxfId="326" priority="258" stopIfTrue="1" operator="lessThan">
      <formula>0</formula>
    </cfRule>
  </conditionalFormatting>
  <conditionalFormatting sqref="R98:R104">
    <cfRule type="cellIs" dxfId="325" priority="257" stopIfTrue="1" operator="lessThan">
      <formula>0</formula>
    </cfRule>
  </conditionalFormatting>
  <conditionalFormatting sqref="S98:S104">
    <cfRule type="cellIs" dxfId="324" priority="256" stopIfTrue="1" operator="lessThan">
      <formula>0</formula>
    </cfRule>
  </conditionalFormatting>
  <conditionalFormatting sqref="T98:T104">
    <cfRule type="cellIs" dxfId="323" priority="255" stopIfTrue="1" operator="lessThan">
      <formula>0</formula>
    </cfRule>
  </conditionalFormatting>
  <conditionalFormatting sqref="P98:P104">
    <cfRule type="cellIs" dxfId="322" priority="254" stopIfTrue="1" operator="lessThan">
      <formula>0</formula>
    </cfRule>
  </conditionalFormatting>
  <conditionalFormatting sqref="Q98:Q104">
    <cfRule type="cellIs" dxfId="321" priority="253" stopIfTrue="1" operator="lessThan">
      <formula>0</formula>
    </cfRule>
  </conditionalFormatting>
  <conditionalFormatting sqref="E105:K111 N105:O111">
    <cfRule type="cellIs" dxfId="320" priority="252" stopIfTrue="1" operator="lessThan">
      <formula>0</formula>
    </cfRule>
  </conditionalFormatting>
  <conditionalFormatting sqref="L105:L111">
    <cfRule type="cellIs" dxfId="319" priority="251" stopIfTrue="1" operator="lessThan">
      <formula>0</formula>
    </cfRule>
  </conditionalFormatting>
  <conditionalFormatting sqref="M105:M111">
    <cfRule type="cellIs" dxfId="318" priority="250" stopIfTrue="1" operator="lessThan">
      <formula>0</formula>
    </cfRule>
  </conditionalFormatting>
  <conditionalFormatting sqref="R105:R111">
    <cfRule type="cellIs" dxfId="317" priority="249" stopIfTrue="1" operator="lessThan">
      <formula>0</formula>
    </cfRule>
  </conditionalFormatting>
  <conditionalFormatting sqref="S105:S111">
    <cfRule type="cellIs" dxfId="316" priority="248" stopIfTrue="1" operator="lessThan">
      <formula>0</formula>
    </cfRule>
  </conditionalFormatting>
  <conditionalFormatting sqref="T105:T111">
    <cfRule type="cellIs" dxfId="315" priority="247" stopIfTrue="1" operator="lessThan">
      <formula>0</formula>
    </cfRule>
  </conditionalFormatting>
  <conditionalFormatting sqref="P105:P111">
    <cfRule type="cellIs" dxfId="314" priority="246" stopIfTrue="1" operator="lessThan">
      <formula>0</formula>
    </cfRule>
  </conditionalFormatting>
  <conditionalFormatting sqref="Q105:Q111">
    <cfRule type="cellIs" dxfId="313" priority="245" stopIfTrue="1" operator="lessThan">
      <formula>0</formula>
    </cfRule>
  </conditionalFormatting>
  <conditionalFormatting sqref="E112:K118 N112:O118">
    <cfRule type="cellIs" dxfId="312" priority="244" stopIfTrue="1" operator="lessThan">
      <formula>0</formula>
    </cfRule>
  </conditionalFormatting>
  <conditionalFormatting sqref="L112:L118">
    <cfRule type="cellIs" dxfId="311" priority="243" stopIfTrue="1" operator="lessThan">
      <formula>0</formula>
    </cfRule>
  </conditionalFormatting>
  <conditionalFormatting sqref="M112:M118">
    <cfRule type="cellIs" dxfId="310" priority="242" stopIfTrue="1" operator="lessThan">
      <formula>0</formula>
    </cfRule>
  </conditionalFormatting>
  <conditionalFormatting sqref="R112:R118">
    <cfRule type="cellIs" dxfId="309" priority="241" stopIfTrue="1" operator="lessThan">
      <formula>0</formula>
    </cfRule>
  </conditionalFormatting>
  <conditionalFormatting sqref="S112:S118">
    <cfRule type="cellIs" dxfId="308" priority="240" stopIfTrue="1" operator="lessThan">
      <formula>0</formula>
    </cfRule>
  </conditionalFormatting>
  <conditionalFormatting sqref="T112:T118">
    <cfRule type="cellIs" dxfId="307" priority="239" stopIfTrue="1" operator="lessThan">
      <formula>0</formula>
    </cfRule>
  </conditionalFormatting>
  <conditionalFormatting sqref="P112:P118">
    <cfRule type="cellIs" dxfId="306" priority="238" stopIfTrue="1" operator="lessThan">
      <formula>0</formula>
    </cfRule>
  </conditionalFormatting>
  <conditionalFormatting sqref="Q112:Q118">
    <cfRule type="cellIs" dxfId="305" priority="237" stopIfTrue="1" operator="lessThan">
      <formula>0</formula>
    </cfRule>
  </conditionalFormatting>
  <conditionalFormatting sqref="E119:K125 N119:O125">
    <cfRule type="cellIs" dxfId="304" priority="236" stopIfTrue="1" operator="lessThan">
      <formula>0</formula>
    </cfRule>
  </conditionalFormatting>
  <conditionalFormatting sqref="L119:L125">
    <cfRule type="cellIs" dxfId="303" priority="235" stopIfTrue="1" operator="lessThan">
      <formula>0</formula>
    </cfRule>
  </conditionalFormatting>
  <conditionalFormatting sqref="M119:M125">
    <cfRule type="cellIs" dxfId="302" priority="234" stopIfTrue="1" operator="lessThan">
      <formula>0</formula>
    </cfRule>
  </conditionalFormatting>
  <conditionalFormatting sqref="R119:R125">
    <cfRule type="cellIs" dxfId="301" priority="233" stopIfTrue="1" operator="lessThan">
      <formula>0</formula>
    </cfRule>
  </conditionalFormatting>
  <conditionalFormatting sqref="S119:S125">
    <cfRule type="cellIs" dxfId="300" priority="232" stopIfTrue="1" operator="lessThan">
      <formula>0</formula>
    </cfRule>
  </conditionalFormatting>
  <conditionalFormatting sqref="T119:T125">
    <cfRule type="cellIs" dxfId="299" priority="231" stopIfTrue="1" operator="lessThan">
      <formula>0</formula>
    </cfRule>
  </conditionalFormatting>
  <conditionalFormatting sqref="P119:P125">
    <cfRule type="cellIs" dxfId="298" priority="230" stopIfTrue="1" operator="lessThan">
      <formula>0</formula>
    </cfRule>
  </conditionalFormatting>
  <conditionalFormatting sqref="Q119:Q125">
    <cfRule type="cellIs" dxfId="297" priority="229" stopIfTrue="1" operator="lessThan">
      <formula>0</formula>
    </cfRule>
  </conditionalFormatting>
  <conditionalFormatting sqref="E140:K146 N140:O146">
    <cfRule type="cellIs" dxfId="296" priority="228" stopIfTrue="1" operator="lessThan">
      <formula>0</formula>
    </cfRule>
  </conditionalFormatting>
  <conditionalFormatting sqref="L140:L146">
    <cfRule type="cellIs" dxfId="295" priority="227" stopIfTrue="1" operator="lessThan">
      <formula>0</formula>
    </cfRule>
  </conditionalFormatting>
  <conditionalFormatting sqref="M140:M146">
    <cfRule type="cellIs" dxfId="294" priority="226" stopIfTrue="1" operator="lessThan">
      <formula>0</formula>
    </cfRule>
  </conditionalFormatting>
  <conditionalFormatting sqref="R140:R146">
    <cfRule type="cellIs" dxfId="293" priority="225" stopIfTrue="1" operator="lessThan">
      <formula>0</formula>
    </cfRule>
  </conditionalFormatting>
  <conditionalFormatting sqref="S140:S146">
    <cfRule type="cellIs" dxfId="292" priority="224" stopIfTrue="1" operator="lessThan">
      <formula>0</formula>
    </cfRule>
  </conditionalFormatting>
  <conditionalFormatting sqref="T140:T146">
    <cfRule type="cellIs" dxfId="291" priority="223" stopIfTrue="1" operator="lessThan">
      <formula>0</formula>
    </cfRule>
  </conditionalFormatting>
  <conditionalFormatting sqref="E147:K153 N147:O153">
    <cfRule type="cellIs" dxfId="290" priority="220" stopIfTrue="1" operator="lessThan">
      <formula>0</formula>
    </cfRule>
  </conditionalFormatting>
  <conditionalFormatting sqref="L147:L153">
    <cfRule type="cellIs" dxfId="289" priority="219" stopIfTrue="1" operator="lessThan">
      <formula>0</formula>
    </cfRule>
  </conditionalFormatting>
  <conditionalFormatting sqref="M147:M153">
    <cfRule type="cellIs" dxfId="288" priority="218" stopIfTrue="1" operator="lessThan">
      <formula>0</formula>
    </cfRule>
  </conditionalFormatting>
  <conditionalFormatting sqref="R147:R153">
    <cfRule type="cellIs" dxfId="287" priority="217" stopIfTrue="1" operator="lessThan">
      <formula>0</formula>
    </cfRule>
  </conditionalFormatting>
  <conditionalFormatting sqref="S147:S153">
    <cfRule type="cellIs" dxfId="286" priority="216" stopIfTrue="1" operator="lessThan">
      <formula>0</formula>
    </cfRule>
  </conditionalFormatting>
  <conditionalFormatting sqref="T147:T153">
    <cfRule type="cellIs" dxfId="285" priority="215" stopIfTrue="1" operator="lessThan">
      <formula>0</formula>
    </cfRule>
  </conditionalFormatting>
  <conditionalFormatting sqref="E154:K160 N154:O160">
    <cfRule type="cellIs" dxfId="284" priority="212" stopIfTrue="1" operator="lessThan">
      <formula>0</formula>
    </cfRule>
  </conditionalFormatting>
  <conditionalFormatting sqref="L154:L160">
    <cfRule type="cellIs" dxfId="283" priority="211" stopIfTrue="1" operator="lessThan">
      <formula>0</formula>
    </cfRule>
  </conditionalFormatting>
  <conditionalFormatting sqref="M154:M160">
    <cfRule type="cellIs" dxfId="282" priority="210" stopIfTrue="1" operator="lessThan">
      <formula>0</formula>
    </cfRule>
  </conditionalFormatting>
  <conditionalFormatting sqref="R154:R160">
    <cfRule type="cellIs" dxfId="281" priority="209" stopIfTrue="1" operator="lessThan">
      <formula>0</formula>
    </cfRule>
  </conditionalFormatting>
  <conditionalFormatting sqref="S154:S160">
    <cfRule type="cellIs" dxfId="280" priority="208" stopIfTrue="1" operator="lessThan">
      <formula>0</formula>
    </cfRule>
  </conditionalFormatting>
  <conditionalFormatting sqref="T154:T160">
    <cfRule type="cellIs" dxfId="279" priority="207" stopIfTrue="1" operator="lessThan">
      <formula>0</formula>
    </cfRule>
  </conditionalFormatting>
  <conditionalFormatting sqref="E161:K167 N161:O167">
    <cfRule type="cellIs" dxfId="278" priority="204" stopIfTrue="1" operator="lessThan">
      <formula>0</formula>
    </cfRule>
  </conditionalFormatting>
  <conditionalFormatting sqref="L161:L167">
    <cfRule type="cellIs" dxfId="277" priority="203" stopIfTrue="1" operator="lessThan">
      <formula>0</formula>
    </cfRule>
  </conditionalFormatting>
  <conditionalFormatting sqref="M161:M167">
    <cfRule type="cellIs" dxfId="276" priority="202" stopIfTrue="1" operator="lessThan">
      <formula>0</formula>
    </cfRule>
  </conditionalFormatting>
  <conditionalFormatting sqref="R161:R167">
    <cfRule type="cellIs" dxfId="275" priority="201" stopIfTrue="1" operator="lessThan">
      <formula>0</formula>
    </cfRule>
  </conditionalFormatting>
  <conditionalFormatting sqref="S161:S167">
    <cfRule type="cellIs" dxfId="274" priority="200" stopIfTrue="1" operator="lessThan">
      <formula>0</formula>
    </cfRule>
  </conditionalFormatting>
  <conditionalFormatting sqref="T161:T167">
    <cfRule type="cellIs" dxfId="273" priority="199" stopIfTrue="1" operator="lessThan">
      <formula>0</formula>
    </cfRule>
  </conditionalFormatting>
  <conditionalFormatting sqref="E168:K174 N168:O174">
    <cfRule type="cellIs" dxfId="272" priority="196" stopIfTrue="1" operator="lessThan">
      <formula>0</formula>
    </cfRule>
  </conditionalFormatting>
  <conditionalFormatting sqref="L168:L174">
    <cfRule type="cellIs" dxfId="271" priority="195" stopIfTrue="1" operator="lessThan">
      <formula>0</formula>
    </cfRule>
  </conditionalFormatting>
  <conditionalFormatting sqref="M168:M174">
    <cfRule type="cellIs" dxfId="270" priority="194" stopIfTrue="1" operator="lessThan">
      <formula>0</formula>
    </cfRule>
  </conditionalFormatting>
  <conditionalFormatting sqref="R168:R174">
    <cfRule type="cellIs" dxfId="269" priority="193" stopIfTrue="1" operator="lessThan">
      <formula>0</formula>
    </cfRule>
  </conditionalFormatting>
  <conditionalFormatting sqref="S168:S174">
    <cfRule type="cellIs" dxfId="268" priority="192" stopIfTrue="1" operator="lessThan">
      <formula>0</formula>
    </cfRule>
  </conditionalFormatting>
  <conditionalFormatting sqref="T168:T174">
    <cfRule type="cellIs" dxfId="267" priority="191" stopIfTrue="1" operator="lessThan">
      <formula>0</formula>
    </cfRule>
  </conditionalFormatting>
  <conditionalFormatting sqref="E175:K181 N175:O181">
    <cfRule type="cellIs" dxfId="266" priority="188" stopIfTrue="1" operator="lessThan">
      <formula>0</formula>
    </cfRule>
  </conditionalFormatting>
  <conditionalFormatting sqref="L175:L181">
    <cfRule type="cellIs" dxfId="265" priority="187" stopIfTrue="1" operator="lessThan">
      <formula>0</formula>
    </cfRule>
  </conditionalFormatting>
  <conditionalFormatting sqref="M175:M181">
    <cfRule type="cellIs" dxfId="264" priority="186" stopIfTrue="1" operator="lessThan">
      <formula>0</formula>
    </cfRule>
  </conditionalFormatting>
  <conditionalFormatting sqref="R175:R181">
    <cfRule type="cellIs" dxfId="263" priority="185" stopIfTrue="1" operator="lessThan">
      <formula>0</formula>
    </cfRule>
  </conditionalFormatting>
  <conditionalFormatting sqref="S175:S181">
    <cfRule type="cellIs" dxfId="262" priority="184" stopIfTrue="1" operator="lessThan">
      <formula>0</formula>
    </cfRule>
  </conditionalFormatting>
  <conditionalFormatting sqref="T175:T181">
    <cfRule type="cellIs" dxfId="261" priority="183" stopIfTrue="1" operator="lessThan">
      <formula>0</formula>
    </cfRule>
  </conditionalFormatting>
  <conditionalFormatting sqref="E182:K188 N182:O188">
    <cfRule type="cellIs" dxfId="260" priority="180" stopIfTrue="1" operator="lessThan">
      <formula>0</formula>
    </cfRule>
  </conditionalFormatting>
  <conditionalFormatting sqref="L182:L188">
    <cfRule type="cellIs" dxfId="259" priority="179" stopIfTrue="1" operator="lessThan">
      <formula>0</formula>
    </cfRule>
  </conditionalFormatting>
  <conditionalFormatting sqref="M182:M188">
    <cfRule type="cellIs" dxfId="258" priority="178" stopIfTrue="1" operator="lessThan">
      <formula>0</formula>
    </cfRule>
  </conditionalFormatting>
  <conditionalFormatting sqref="R182:R188">
    <cfRule type="cellIs" dxfId="257" priority="177" stopIfTrue="1" operator="lessThan">
      <formula>0</formula>
    </cfRule>
  </conditionalFormatting>
  <conditionalFormatting sqref="S182:S188">
    <cfRule type="cellIs" dxfId="256" priority="176" stopIfTrue="1" operator="lessThan">
      <formula>0</formula>
    </cfRule>
  </conditionalFormatting>
  <conditionalFormatting sqref="T182:T188">
    <cfRule type="cellIs" dxfId="255" priority="175" stopIfTrue="1" operator="lessThan">
      <formula>0</formula>
    </cfRule>
  </conditionalFormatting>
  <conditionalFormatting sqref="E189:K195 N189:O195">
    <cfRule type="cellIs" dxfId="254" priority="172" stopIfTrue="1" operator="lessThan">
      <formula>0</formula>
    </cfRule>
  </conditionalFormatting>
  <conditionalFormatting sqref="L189:L195">
    <cfRule type="cellIs" dxfId="253" priority="171" stopIfTrue="1" operator="lessThan">
      <formula>0</formula>
    </cfRule>
  </conditionalFormatting>
  <conditionalFormatting sqref="M189:M195">
    <cfRule type="cellIs" dxfId="252" priority="170" stopIfTrue="1" operator="lessThan">
      <formula>0</formula>
    </cfRule>
  </conditionalFormatting>
  <conditionalFormatting sqref="R189:R195">
    <cfRule type="cellIs" dxfId="251" priority="169" stopIfTrue="1" operator="lessThan">
      <formula>0</formula>
    </cfRule>
  </conditionalFormatting>
  <conditionalFormatting sqref="S189:S195">
    <cfRule type="cellIs" dxfId="250" priority="168" stopIfTrue="1" operator="lessThan">
      <formula>0</formula>
    </cfRule>
  </conditionalFormatting>
  <conditionalFormatting sqref="T189:T195">
    <cfRule type="cellIs" dxfId="249" priority="167" stopIfTrue="1" operator="lessThan">
      <formula>0</formula>
    </cfRule>
  </conditionalFormatting>
  <conditionalFormatting sqref="O196">
    <cfRule type="cellIs" dxfId="248" priority="164" stopIfTrue="1" operator="lessThan">
      <formula>0</formula>
    </cfRule>
  </conditionalFormatting>
  <conditionalFormatting sqref="P196">
    <cfRule type="cellIs" dxfId="247" priority="163" stopIfTrue="1" operator="lessThan">
      <formula>0</formula>
    </cfRule>
  </conditionalFormatting>
  <conditionalFormatting sqref="Q196">
    <cfRule type="cellIs" dxfId="246" priority="162" stopIfTrue="1" operator="lessThan">
      <formula>0</formula>
    </cfRule>
  </conditionalFormatting>
  <conditionalFormatting sqref="R196">
    <cfRule type="cellIs" dxfId="245" priority="161" stopIfTrue="1" operator="lessThan">
      <formula>0</formula>
    </cfRule>
  </conditionalFormatting>
  <conditionalFormatting sqref="S196">
    <cfRule type="cellIs" dxfId="244" priority="160" stopIfTrue="1" operator="lessThan">
      <formula>0</formula>
    </cfRule>
  </conditionalFormatting>
  <conditionalFormatting sqref="T196">
    <cfRule type="cellIs" dxfId="243" priority="159" stopIfTrue="1" operator="lessThan">
      <formula>0</formula>
    </cfRule>
  </conditionalFormatting>
  <conditionalFormatting sqref="O126">
    <cfRule type="cellIs" dxfId="242" priority="157" stopIfTrue="1" operator="lessThan">
      <formula>0</formula>
    </cfRule>
  </conditionalFormatting>
  <conditionalFormatting sqref="P203:P209">
    <cfRule type="cellIs" dxfId="241" priority="24" stopIfTrue="1" operator="lessThan">
      <formula>0</formula>
    </cfRule>
  </conditionalFormatting>
  <conditionalFormatting sqref="R126">
    <cfRule type="cellIs" dxfId="240" priority="156" stopIfTrue="1" operator="lessThan">
      <formula>0</formula>
    </cfRule>
  </conditionalFormatting>
  <conditionalFormatting sqref="E259:N259">
    <cfRule type="cellIs" dxfId="239" priority="155" stopIfTrue="1" operator="lessThan">
      <formula>0</formula>
    </cfRule>
  </conditionalFormatting>
  <conditionalFormatting sqref="E203:K209 N203:O209">
    <cfRule type="cellIs" dxfId="238" priority="154" stopIfTrue="1" operator="lessThan">
      <formula>0</formula>
    </cfRule>
  </conditionalFormatting>
  <conditionalFormatting sqref="L203:L209">
    <cfRule type="cellIs" dxfId="237" priority="153" stopIfTrue="1" operator="lessThan">
      <formula>0</formula>
    </cfRule>
  </conditionalFormatting>
  <conditionalFormatting sqref="M203:M209">
    <cfRule type="cellIs" dxfId="236" priority="152" stopIfTrue="1" operator="lessThan">
      <formula>0</formula>
    </cfRule>
  </conditionalFormatting>
  <conditionalFormatting sqref="R252:R258">
    <cfRule type="cellIs" dxfId="235" priority="151" stopIfTrue="1" operator="lessThan">
      <formula>0</formula>
    </cfRule>
  </conditionalFormatting>
  <conditionalFormatting sqref="S252:S258">
    <cfRule type="cellIs" dxfId="234" priority="150" stopIfTrue="1" operator="lessThan">
      <formula>0</formula>
    </cfRule>
  </conditionalFormatting>
  <conditionalFormatting sqref="T203:T209">
    <cfRule type="cellIs" dxfId="233" priority="149" stopIfTrue="1" operator="lessThan">
      <formula>0</formula>
    </cfRule>
  </conditionalFormatting>
  <conditionalFormatting sqref="P252:P258">
    <cfRule type="cellIs" dxfId="232" priority="148" stopIfTrue="1" operator="lessThan">
      <formula>0</formula>
    </cfRule>
  </conditionalFormatting>
  <conditionalFormatting sqref="Q252:Q258">
    <cfRule type="cellIs" dxfId="231" priority="147" stopIfTrue="1" operator="lessThan">
      <formula>0</formula>
    </cfRule>
  </conditionalFormatting>
  <conditionalFormatting sqref="E210:K216 N210:O216">
    <cfRule type="cellIs" dxfId="230" priority="146" stopIfTrue="1" operator="lessThan">
      <formula>0</formula>
    </cfRule>
  </conditionalFormatting>
  <conditionalFormatting sqref="L210:L216">
    <cfRule type="cellIs" dxfId="229" priority="145" stopIfTrue="1" operator="lessThan">
      <formula>0</formula>
    </cfRule>
  </conditionalFormatting>
  <conditionalFormatting sqref="M210:M216">
    <cfRule type="cellIs" dxfId="228" priority="144" stopIfTrue="1" operator="lessThan">
      <formula>0</formula>
    </cfRule>
  </conditionalFormatting>
  <conditionalFormatting sqref="T224:T230">
    <cfRule type="cellIs" dxfId="227" priority="125" stopIfTrue="1" operator="lessThan">
      <formula>0</formula>
    </cfRule>
  </conditionalFormatting>
  <conditionalFormatting sqref="T210:T216">
    <cfRule type="cellIs" dxfId="226" priority="141" stopIfTrue="1" operator="lessThan">
      <formula>0</formula>
    </cfRule>
  </conditionalFormatting>
  <conditionalFormatting sqref="E231:K237 N231:O237">
    <cfRule type="cellIs" dxfId="225" priority="122" stopIfTrue="1" operator="lessThan">
      <formula>0</formula>
    </cfRule>
  </conditionalFormatting>
  <conditionalFormatting sqref="L231:L237">
    <cfRule type="cellIs" dxfId="224" priority="121" stopIfTrue="1" operator="lessThan">
      <formula>0</formula>
    </cfRule>
  </conditionalFormatting>
  <conditionalFormatting sqref="E217:K223 N217:O223">
    <cfRule type="cellIs" dxfId="223" priority="138" stopIfTrue="1" operator="lessThan">
      <formula>0</formula>
    </cfRule>
  </conditionalFormatting>
  <conditionalFormatting sqref="L217:L223">
    <cfRule type="cellIs" dxfId="222" priority="137" stopIfTrue="1" operator="lessThan">
      <formula>0</formula>
    </cfRule>
  </conditionalFormatting>
  <conditionalFormatting sqref="M217:M223">
    <cfRule type="cellIs" dxfId="221" priority="136" stopIfTrue="1" operator="lessThan">
      <formula>0</formula>
    </cfRule>
  </conditionalFormatting>
  <conditionalFormatting sqref="T238:T244">
    <cfRule type="cellIs" dxfId="220" priority="109" stopIfTrue="1" operator="lessThan">
      <formula>0</formula>
    </cfRule>
  </conditionalFormatting>
  <conditionalFormatting sqref="T217:T223">
    <cfRule type="cellIs" dxfId="219" priority="133" stopIfTrue="1" operator="lessThan">
      <formula>0</formula>
    </cfRule>
  </conditionalFormatting>
  <conditionalFormatting sqref="E245:K251 N245:O251">
    <cfRule type="cellIs" dxfId="218" priority="106" stopIfTrue="1" operator="lessThan">
      <formula>0</formula>
    </cfRule>
  </conditionalFormatting>
  <conditionalFormatting sqref="L245:L251">
    <cfRule type="cellIs" dxfId="217" priority="105" stopIfTrue="1" operator="lessThan">
      <formula>0</formula>
    </cfRule>
  </conditionalFormatting>
  <conditionalFormatting sqref="E224:K230 N224:O230">
    <cfRule type="cellIs" dxfId="216" priority="130" stopIfTrue="1" operator="lessThan">
      <formula>0</formula>
    </cfRule>
  </conditionalFormatting>
  <conditionalFormatting sqref="L224:L230">
    <cfRule type="cellIs" dxfId="215" priority="129" stopIfTrue="1" operator="lessThan">
      <formula>0</formula>
    </cfRule>
  </conditionalFormatting>
  <conditionalFormatting sqref="M224:M230">
    <cfRule type="cellIs" dxfId="214" priority="128" stopIfTrue="1" operator="lessThan">
      <formula>0</formula>
    </cfRule>
  </conditionalFormatting>
  <conditionalFormatting sqref="R252:R258">
    <cfRule type="cellIs" dxfId="213" priority="95" stopIfTrue="1" operator="lessThan">
      <formula>0</formula>
    </cfRule>
  </conditionalFormatting>
  <conditionalFormatting sqref="S252:S258">
    <cfRule type="cellIs" dxfId="212" priority="94" stopIfTrue="1" operator="lessThan">
      <formula>0</formula>
    </cfRule>
  </conditionalFormatting>
  <conditionalFormatting sqref="P252:P258">
    <cfRule type="cellIs" dxfId="211" priority="92" stopIfTrue="1" operator="lessThan">
      <formula>0</formula>
    </cfRule>
  </conditionalFormatting>
  <conditionalFormatting sqref="Q252:Q258">
    <cfRule type="cellIs" dxfId="210" priority="91" stopIfTrue="1" operator="lessThan">
      <formula>0</formula>
    </cfRule>
  </conditionalFormatting>
  <conditionalFormatting sqref="M231:M237">
    <cfRule type="cellIs" dxfId="209" priority="120" stopIfTrue="1" operator="lessThan">
      <formula>0</formula>
    </cfRule>
  </conditionalFormatting>
  <conditionalFormatting sqref="Q245:Q251">
    <cfRule type="cellIs" dxfId="208" priority="75" stopIfTrue="1" operator="lessThan">
      <formula>0</formula>
    </cfRule>
  </conditionalFormatting>
  <conditionalFormatting sqref="R238:R244">
    <cfRule type="cellIs" dxfId="207" priority="74" stopIfTrue="1" operator="lessThan">
      <formula>0</formula>
    </cfRule>
  </conditionalFormatting>
  <conditionalFormatting sqref="T231:T237">
    <cfRule type="cellIs" dxfId="206" priority="117" stopIfTrue="1" operator="lessThan">
      <formula>0</formula>
    </cfRule>
  </conditionalFormatting>
  <conditionalFormatting sqref="P238:P244">
    <cfRule type="cellIs" dxfId="205" priority="72" stopIfTrue="1" operator="lessThan">
      <formula>0</formula>
    </cfRule>
  </conditionalFormatting>
  <conditionalFormatting sqref="Q238:Q244">
    <cfRule type="cellIs" dxfId="204" priority="71" stopIfTrue="1" operator="lessThan">
      <formula>0</formula>
    </cfRule>
  </conditionalFormatting>
  <conditionalFormatting sqref="E238:K244 N238:O244">
    <cfRule type="cellIs" dxfId="203" priority="114" stopIfTrue="1" operator="lessThan">
      <formula>0</formula>
    </cfRule>
  </conditionalFormatting>
  <conditionalFormatting sqref="L238:L244">
    <cfRule type="cellIs" dxfId="202" priority="113" stopIfTrue="1" operator="lessThan">
      <formula>0</formula>
    </cfRule>
  </conditionalFormatting>
  <conditionalFormatting sqref="M238:M244">
    <cfRule type="cellIs" dxfId="201" priority="112" stopIfTrue="1" operator="lessThan">
      <formula>0</formula>
    </cfRule>
  </conditionalFormatting>
  <conditionalFormatting sqref="Q231:Q237">
    <cfRule type="cellIs" dxfId="200" priority="59" stopIfTrue="1" operator="lessThan">
      <formula>0</formula>
    </cfRule>
  </conditionalFormatting>
  <conditionalFormatting sqref="R224:R230">
    <cfRule type="cellIs" dxfId="199" priority="54" stopIfTrue="1" operator="lessThan">
      <formula>0</formula>
    </cfRule>
  </conditionalFormatting>
  <conditionalFormatting sqref="S224:S230">
    <cfRule type="cellIs" dxfId="198" priority="53" stopIfTrue="1" operator="lessThan">
      <formula>0</formula>
    </cfRule>
  </conditionalFormatting>
  <conditionalFormatting sqref="M245:M251">
    <cfRule type="cellIs" dxfId="197" priority="104" stopIfTrue="1" operator="lessThan">
      <formula>0</formula>
    </cfRule>
  </conditionalFormatting>
  <conditionalFormatting sqref="Q217:Q223">
    <cfRule type="cellIs" dxfId="196" priority="43" stopIfTrue="1" operator="lessThan">
      <formula>0</formula>
    </cfRule>
  </conditionalFormatting>
  <conditionalFormatting sqref="R217:R223">
    <cfRule type="cellIs" dxfId="195" priority="42" stopIfTrue="1" operator="lessThan">
      <formula>0</formula>
    </cfRule>
  </conditionalFormatting>
  <conditionalFormatting sqref="T245:T251">
    <cfRule type="cellIs" dxfId="194" priority="101" stopIfTrue="1" operator="lessThan">
      <formula>0</formula>
    </cfRule>
  </conditionalFormatting>
  <conditionalFormatting sqref="P217:P223">
    <cfRule type="cellIs" dxfId="193" priority="40" stopIfTrue="1" operator="lessThan">
      <formula>0</formula>
    </cfRule>
  </conditionalFormatting>
  <conditionalFormatting sqref="Q217:Q223">
    <cfRule type="cellIs" dxfId="192" priority="39" stopIfTrue="1" operator="lessThan">
      <formula>0</formula>
    </cfRule>
  </conditionalFormatting>
  <conditionalFormatting sqref="E252:K258 N252:O258">
    <cfRule type="cellIs" dxfId="191" priority="98" stopIfTrue="1" operator="lessThan">
      <formula>0</formula>
    </cfRule>
  </conditionalFormatting>
  <conditionalFormatting sqref="L252:L258">
    <cfRule type="cellIs" dxfId="190" priority="97" stopIfTrue="1" operator="lessThan">
      <formula>0</formula>
    </cfRule>
  </conditionalFormatting>
  <conditionalFormatting sqref="M252:M258">
    <cfRule type="cellIs" dxfId="189" priority="96" stopIfTrue="1" operator="lessThan">
      <formula>0</formula>
    </cfRule>
  </conditionalFormatting>
  <conditionalFormatting sqref="T252:T258">
    <cfRule type="cellIs" dxfId="188" priority="93" stopIfTrue="1" operator="lessThan">
      <formula>0</formula>
    </cfRule>
  </conditionalFormatting>
  <conditionalFormatting sqref="O259">
    <cfRule type="cellIs" dxfId="187" priority="90" stopIfTrue="1" operator="lessThan">
      <formula>0</formula>
    </cfRule>
  </conditionalFormatting>
  <conditionalFormatting sqref="P259">
    <cfRule type="cellIs" dxfId="186" priority="89" stopIfTrue="1" operator="lessThan">
      <formula>0</formula>
    </cfRule>
  </conditionalFormatting>
  <conditionalFormatting sqref="Q259">
    <cfRule type="cellIs" dxfId="185" priority="88" stopIfTrue="1" operator="lessThan">
      <formula>0</formula>
    </cfRule>
  </conditionalFormatting>
  <conditionalFormatting sqref="R259">
    <cfRule type="cellIs" dxfId="184" priority="87" stopIfTrue="1" operator="lessThan">
      <formula>0</formula>
    </cfRule>
  </conditionalFormatting>
  <conditionalFormatting sqref="D265:F267">
    <cfRule type="cellIs" dxfId="183" priority="22" stopIfTrue="1" operator="lessThan">
      <formula>0</formula>
    </cfRule>
  </conditionalFormatting>
  <conditionalFormatting sqref="T259">
    <cfRule type="cellIs" dxfId="182" priority="85" stopIfTrue="1" operator="lessThan">
      <formula>0</formula>
    </cfRule>
  </conditionalFormatting>
  <conditionalFormatting sqref="S259">
    <cfRule type="cellIs" dxfId="181" priority="84" stopIfTrue="1" operator="lessThan">
      <formula>0</formula>
    </cfRule>
  </conditionalFormatting>
  <conditionalFormatting sqref="S259">
    <cfRule type="cellIs" dxfId="180" priority="83" stopIfTrue="1" operator="lessThan">
      <formula>0</formula>
    </cfRule>
  </conditionalFormatting>
  <conditionalFormatting sqref="R245:R251">
    <cfRule type="cellIs" dxfId="179" priority="82" stopIfTrue="1" operator="lessThan">
      <formula>0</formula>
    </cfRule>
  </conditionalFormatting>
  <conditionalFormatting sqref="S245:S251">
    <cfRule type="cellIs" dxfId="178" priority="81" stopIfTrue="1" operator="lessThan">
      <formula>0</formula>
    </cfRule>
  </conditionalFormatting>
  <conditionalFormatting sqref="P245:P251">
    <cfRule type="cellIs" dxfId="177" priority="80" stopIfTrue="1" operator="lessThan">
      <formula>0</formula>
    </cfRule>
  </conditionalFormatting>
  <conditionalFormatting sqref="Q245:Q251">
    <cfRule type="cellIs" dxfId="176" priority="79" stopIfTrue="1" operator="lessThan">
      <formula>0</formula>
    </cfRule>
  </conditionalFormatting>
  <conditionalFormatting sqref="R245:R251">
    <cfRule type="cellIs" dxfId="175" priority="78" stopIfTrue="1" operator="lessThan">
      <formula>0</formula>
    </cfRule>
  </conditionalFormatting>
  <conditionalFormatting sqref="S245:S251">
    <cfRule type="cellIs" dxfId="174" priority="77" stopIfTrue="1" operator="lessThan">
      <formula>0</formula>
    </cfRule>
  </conditionalFormatting>
  <conditionalFormatting sqref="P245:P251">
    <cfRule type="cellIs" dxfId="173" priority="76" stopIfTrue="1" operator="lessThan">
      <formula>0</formula>
    </cfRule>
  </conditionalFormatting>
  <conditionalFormatting sqref="S238:S244">
    <cfRule type="cellIs" dxfId="172" priority="73" stopIfTrue="1" operator="lessThan">
      <formula>0</formula>
    </cfRule>
  </conditionalFormatting>
  <conditionalFormatting sqref="R238:R244">
    <cfRule type="cellIs" dxfId="171" priority="70" stopIfTrue="1" operator="lessThan">
      <formula>0</formula>
    </cfRule>
  </conditionalFormatting>
  <conditionalFormatting sqref="S238:S244">
    <cfRule type="cellIs" dxfId="170" priority="69" stopIfTrue="1" operator="lessThan">
      <formula>0</formula>
    </cfRule>
  </conditionalFormatting>
  <conditionalFormatting sqref="P238:P244">
    <cfRule type="cellIs" dxfId="169" priority="68" stopIfTrue="1" operator="lessThan">
      <formula>0</formula>
    </cfRule>
  </conditionalFormatting>
  <conditionalFormatting sqref="Q238:Q244">
    <cfRule type="cellIs" dxfId="168" priority="67" stopIfTrue="1" operator="lessThan">
      <formula>0</formula>
    </cfRule>
  </conditionalFormatting>
  <conditionalFormatting sqref="R231:R237">
    <cfRule type="cellIs" dxfId="167" priority="66" stopIfTrue="1" operator="lessThan">
      <formula>0</formula>
    </cfRule>
  </conditionalFormatting>
  <conditionalFormatting sqref="S231:S237">
    <cfRule type="cellIs" dxfId="166" priority="65" stopIfTrue="1" operator="lessThan">
      <formula>0</formula>
    </cfRule>
  </conditionalFormatting>
  <conditionalFormatting sqref="P231:P237">
    <cfRule type="cellIs" dxfId="165" priority="64" stopIfTrue="1" operator="lessThan">
      <formula>0</formula>
    </cfRule>
  </conditionalFormatting>
  <conditionalFormatting sqref="Q231:Q237">
    <cfRule type="cellIs" dxfId="164" priority="63" stopIfTrue="1" operator="lessThan">
      <formula>0</formula>
    </cfRule>
  </conditionalFormatting>
  <conditionalFormatting sqref="R231:R237">
    <cfRule type="cellIs" dxfId="163" priority="62" stopIfTrue="1" operator="lessThan">
      <formula>0</formula>
    </cfRule>
  </conditionalFormatting>
  <conditionalFormatting sqref="S231:S237">
    <cfRule type="cellIs" dxfId="162" priority="61" stopIfTrue="1" operator="lessThan">
      <formula>0</formula>
    </cfRule>
  </conditionalFormatting>
  <conditionalFormatting sqref="P231:P237">
    <cfRule type="cellIs" dxfId="161" priority="60" stopIfTrue="1" operator="lessThan">
      <formula>0</formula>
    </cfRule>
  </conditionalFormatting>
  <conditionalFormatting sqref="Q203:Q209">
    <cfRule type="cellIs" dxfId="160" priority="23" stopIfTrue="1" operator="lessThan">
      <formula>0</formula>
    </cfRule>
  </conditionalFormatting>
  <conditionalFormatting sqref="D270:D272">
    <cfRule type="cellIs" dxfId="159" priority="21" stopIfTrue="1" operator="lessThan">
      <formula>0</formula>
    </cfRule>
  </conditionalFormatting>
  <conditionalFormatting sqref="R203:R209">
    <cfRule type="cellIs" dxfId="158" priority="26" stopIfTrue="1" operator="lessThan">
      <formula>0</formula>
    </cfRule>
  </conditionalFormatting>
  <conditionalFormatting sqref="S203:S209">
    <cfRule type="cellIs" dxfId="157" priority="25" stopIfTrue="1" operator="lessThan">
      <formula>0</formula>
    </cfRule>
  </conditionalFormatting>
  <conditionalFormatting sqref="P224:P230">
    <cfRule type="cellIs" dxfId="156" priority="52" stopIfTrue="1" operator="lessThan">
      <formula>0</formula>
    </cfRule>
  </conditionalFormatting>
  <conditionalFormatting sqref="Q224:Q230">
    <cfRule type="cellIs" dxfId="155" priority="51" stopIfTrue="1" operator="lessThan">
      <formula>0</formula>
    </cfRule>
  </conditionalFormatting>
  <conditionalFormatting sqref="R224:R230">
    <cfRule type="cellIs" dxfId="154" priority="50" stopIfTrue="1" operator="lessThan">
      <formula>0</formula>
    </cfRule>
  </conditionalFormatting>
  <conditionalFormatting sqref="S224:S230">
    <cfRule type="cellIs" dxfId="153" priority="49" stopIfTrue="1" operator="lessThan">
      <formula>0</formula>
    </cfRule>
  </conditionalFormatting>
  <conditionalFormatting sqref="P224:P230">
    <cfRule type="cellIs" dxfId="152" priority="48" stopIfTrue="1" operator="lessThan">
      <formula>0</formula>
    </cfRule>
  </conditionalFormatting>
  <conditionalFormatting sqref="Q224:Q230">
    <cfRule type="cellIs" dxfId="151" priority="47" stopIfTrue="1" operator="lessThan">
      <formula>0</formula>
    </cfRule>
  </conditionalFormatting>
  <conditionalFormatting sqref="R217:R223">
    <cfRule type="cellIs" dxfId="150" priority="46" stopIfTrue="1" operator="lessThan">
      <formula>0</formula>
    </cfRule>
  </conditionalFormatting>
  <conditionalFormatting sqref="S217:S223">
    <cfRule type="cellIs" dxfId="149" priority="45" stopIfTrue="1" operator="lessThan">
      <formula>0</formula>
    </cfRule>
  </conditionalFormatting>
  <conditionalFormatting sqref="P217:P223">
    <cfRule type="cellIs" dxfId="148" priority="44" stopIfTrue="1" operator="lessThan">
      <formula>0</formula>
    </cfRule>
  </conditionalFormatting>
  <conditionalFormatting sqref="S217:S223">
    <cfRule type="cellIs" dxfId="147" priority="41" stopIfTrue="1" operator="lessThan">
      <formula>0</formula>
    </cfRule>
  </conditionalFormatting>
  <conditionalFormatting sqref="R210:R216">
    <cfRule type="cellIs" dxfId="146" priority="38" stopIfTrue="1" operator="lessThan">
      <formula>0</formula>
    </cfRule>
  </conditionalFormatting>
  <conditionalFormatting sqref="S210:S216">
    <cfRule type="cellIs" dxfId="145" priority="37" stopIfTrue="1" operator="lessThan">
      <formula>0</formula>
    </cfRule>
  </conditionalFormatting>
  <conditionalFormatting sqref="P210:P216">
    <cfRule type="cellIs" dxfId="144" priority="36" stopIfTrue="1" operator="lessThan">
      <formula>0</formula>
    </cfRule>
  </conditionalFormatting>
  <conditionalFormatting sqref="Q210:Q216">
    <cfRule type="cellIs" dxfId="143" priority="35" stopIfTrue="1" operator="lessThan">
      <formula>0</formula>
    </cfRule>
  </conditionalFormatting>
  <conditionalFormatting sqref="R210:R216">
    <cfRule type="cellIs" dxfId="142" priority="34" stopIfTrue="1" operator="lessThan">
      <formula>0</formula>
    </cfRule>
  </conditionalFormatting>
  <conditionalFormatting sqref="S210:S216">
    <cfRule type="cellIs" dxfId="141" priority="33" stopIfTrue="1" operator="lessThan">
      <formula>0</formula>
    </cfRule>
  </conditionalFormatting>
  <conditionalFormatting sqref="P210:P216">
    <cfRule type="cellIs" dxfId="140" priority="32" stopIfTrue="1" operator="lessThan">
      <formula>0</formula>
    </cfRule>
  </conditionalFormatting>
  <conditionalFormatting sqref="Q210:Q216">
    <cfRule type="cellIs" dxfId="139" priority="31" stopIfTrue="1" operator="lessThan">
      <formula>0</formula>
    </cfRule>
  </conditionalFormatting>
  <conditionalFormatting sqref="R203:R209">
    <cfRule type="cellIs" dxfId="138" priority="30" stopIfTrue="1" operator="lessThan">
      <formula>0</formula>
    </cfRule>
  </conditionalFormatting>
  <conditionalFormatting sqref="S203:S209">
    <cfRule type="cellIs" dxfId="137" priority="29" stopIfTrue="1" operator="lessThan">
      <formula>0</formula>
    </cfRule>
  </conditionalFormatting>
  <conditionalFormatting sqref="P203:P209">
    <cfRule type="cellIs" dxfId="136" priority="28" stopIfTrue="1" operator="lessThan">
      <formula>0</formula>
    </cfRule>
  </conditionalFormatting>
  <conditionalFormatting sqref="Q203:Q209">
    <cfRule type="cellIs" dxfId="135" priority="27" stopIfTrue="1" operator="lessThan">
      <formula>0</formula>
    </cfRule>
  </conditionalFormatting>
  <conditionalFormatting sqref="P140:P146">
    <cfRule type="cellIs" dxfId="134" priority="20" stopIfTrue="1" operator="lessThan">
      <formula>0</formula>
    </cfRule>
  </conditionalFormatting>
  <conditionalFormatting sqref="Q140:Q146">
    <cfRule type="cellIs" dxfId="133" priority="19" stopIfTrue="1" operator="lessThan">
      <formula>0</formula>
    </cfRule>
  </conditionalFormatting>
  <conditionalFormatting sqref="P147:P153">
    <cfRule type="cellIs" dxfId="132" priority="18" stopIfTrue="1" operator="lessThan">
      <formula>0</formula>
    </cfRule>
  </conditionalFormatting>
  <conditionalFormatting sqref="Q147:Q153">
    <cfRule type="cellIs" dxfId="131" priority="17" stopIfTrue="1" operator="lessThan">
      <formula>0</formula>
    </cfRule>
  </conditionalFormatting>
  <conditionalFormatting sqref="P154:P160">
    <cfRule type="cellIs" dxfId="130" priority="16" stopIfTrue="1" operator="lessThan">
      <formula>0</formula>
    </cfRule>
  </conditionalFormatting>
  <conditionalFormatting sqref="Q154:Q160">
    <cfRule type="cellIs" dxfId="129" priority="15" stopIfTrue="1" operator="lessThan">
      <formula>0</formula>
    </cfRule>
  </conditionalFormatting>
  <conditionalFormatting sqref="P161:P167">
    <cfRule type="cellIs" dxfId="128" priority="14" stopIfTrue="1" operator="lessThan">
      <formula>0</formula>
    </cfRule>
  </conditionalFormatting>
  <conditionalFormatting sqref="Q161:Q167">
    <cfRule type="cellIs" dxfId="127" priority="13" stopIfTrue="1" operator="lessThan">
      <formula>0</formula>
    </cfRule>
  </conditionalFormatting>
  <conditionalFormatting sqref="P168:P174">
    <cfRule type="cellIs" dxfId="126" priority="12" stopIfTrue="1" operator="lessThan">
      <formula>0</formula>
    </cfRule>
  </conditionalFormatting>
  <conditionalFormatting sqref="Q168:Q174">
    <cfRule type="cellIs" dxfId="125" priority="11" stopIfTrue="1" operator="lessThan">
      <formula>0</formula>
    </cfRule>
  </conditionalFormatting>
  <conditionalFormatting sqref="P175:P181">
    <cfRule type="cellIs" dxfId="124" priority="10" stopIfTrue="1" operator="lessThan">
      <formula>0</formula>
    </cfRule>
  </conditionalFormatting>
  <conditionalFormatting sqref="Q175:Q181">
    <cfRule type="cellIs" dxfId="123" priority="9" stopIfTrue="1" operator="lessThan">
      <formula>0</formula>
    </cfRule>
  </conditionalFormatting>
  <conditionalFormatting sqref="P182:P188">
    <cfRule type="cellIs" dxfId="122" priority="8" stopIfTrue="1" operator="lessThan">
      <formula>0</formula>
    </cfRule>
  </conditionalFormatting>
  <conditionalFormatting sqref="Q182:Q188">
    <cfRule type="cellIs" dxfId="121" priority="7" stopIfTrue="1" operator="lessThan">
      <formula>0</formula>
    </cfRule>
  </conditionalFormatting>
  <conditionalFormatting sqref="P189:P195">
    <cfRule type="cellIs" dxfId="120" priority="6" stopIfTrue="1" operator="lessThan">
      <formula>0</formula>
    </cfRule>
  </conditionalFormatting>
  <conditionalFormatting sqref="Q189:Q195">
    <cfRule type="cellIs" dxfId="119" priority="5" stopIfTrue="1" operator="lessThan">
      <formula>0</formula>
    </cfRule>
  </conditionalFormatting>
  <conditionalFormatting sqref="G260">
    <cfRule type="cellIs" dxfId="118" priority="3" stopIfTrue="1" operator="equal">
      <formula>"No"</formula>
    </cfRule>
    <cfRule type="cellIs" dxfId="117" priority="4" stopIfTrue="1" operator="equal">
      <formula>"Yes"</formula>
    </cfRule>
  </conditionalFormatting>
  <conditionalFormatting sqref="G261">
    <cfRule type="cellIs" dxfId="116" priority="1" stopIfTrue="1" operator="equal">
      <formula>"No"</formula>
    </cfRule>
    <cfRule type="cellIs" dxfId="115" priority="2" stopIfTrue="1" operator="equal">
      <formula>"Yes"</formula>
    </cfRule>
  </conditionalFormatting>
  <dataValidations count="2">
    <dataValidation type="list" allowBlank="1" showInputMessage="1" showErrorMessage="1" sqref="I49:J49 D49:E49 D21 I21">
      <formula1>"Yes, No"</formula1>
    </dataValidation>
    <dataValidation type="list" allowBlank="1" showInputMessage="1" showErrorMessage="1" sqref="O70:O125 O140:O195 O203:O258">
      <formula1>Enforceability</formula1>
    </dataValidation>
  </dataValidations>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7" manualBreakCount="7">
    <brk id="31" max="16383" man="1"/>
    <brk id="50" max="16383" man="1"/>
    <brk id="65" max="16383" man="1"/>
    <brk id="104" max="20" man="1"/>
    <brk id="136" max="16383" man="1"/>
    <brk id="181" max="20" man="1"/>
    <brk id="223" max="20" man="1"/>
  </rowBreaks>
  <colBreaks count="1" manualBreakCount="1">
    <brk id="14" max="261"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Parameters!$D$443:$D$444</xm:f>
          </x14:formula1>
          <xm:sqref>P70:P125 P140:P195</xm:sqref>
        </x14:dataValidation>
        <x14:dataValidation type="list" allowBlank="1" showInputMessage="1" showErrorMessage="1">
          <x14:formula1>
            <xm:f>Parameters!$D$447:$D$448</xm:f>
          </x14:formula1>
          <xm:sqref>Q70:Q125 Q140:Q195</xm:sqref>
        </x14:dataValidation>
        <x14:dataValidation type="list" allowBlank="1" showInputMessage="1" showErrorMessage="1">
          <x14:formula1>
            <xm:f>Parameters!$D$445:$D$446</xm:f>
          </x14:formula1>
          <xm:sqref>D265:F267</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68</vt:i4>
      </vt:variant>
    </vt:vector>
  </HeadingPairs>
  <TitlesOfParts>
    <vt:vector size="89" baseType="lpstr">
      <vt:lpstr>General Info</vt:lpstr>
      <vt:lpstr>Checks</vt:lpstr>
      <vt:lpstr>Requirements</vt:lpstr>
      <vt:lpstr>DefCap</vt:lpstr>
      <vt:lpstr>DefCap-MI</vt:lpstr>
      <vt:lpstr>TLAC holdings</vt:lpstr>
      <vt:lpstr>TLAC</vt:lpstr>
      <vt:lpstr>Leverage Ratio</vt:lpstr>
      <vt:lpstr>Leverage Ratio additional</vt:lpstr>
      <vt:lpstr>LCR</vt:lpstr>
      <vt:lpstr>NSFR</vt:lpstr>
      <vt:lpstr>NSFR additional</vt:lpstr>
      <vt:lpstr>TB</vt:lpstr>
      <vt:lpstr>TB IMA Backtesting-P&amp;L</vt:lpstr>
      <vt:lpstr>TB SA Current</vt:lpstr>
      <vt:lpstr>TB SA FRTB</vt:lpstr>
      <vt:lpstr>Securitisation</vt:lpstr>
      <vt:lpstr>OpRisk</vt:lpstr>
      <vt:lpstr>Sovereign exposures</vt:lpstr>
      <vt:lpstr>Survey</vt:lpstr>
      <vt:lpstr>Parameters</vt:lpstr>
      <vt:lpstr>Accounting</vt:lpstr>
      <vt:lpstr>BankType</vt:lpstr>
      <vt:lpstr>BankTypeNumeric</vt:lpstr>
      <vt:lpstr>Basel12</vt:lpstr>
      <vt:lpstr>CCROTC</vt:lpstr>
      <vt:lpstr>CCRSFT</vt:lpstr>
      <vt:lpstr>CreditRisk</vt:lpstr>
      <vt:lpstr>CreditRiskEquity</vt:lpstr>
      <vt:lpstr>CRMApproach</vt:lpstr>
      <vt:lpstr>CurrencyMismatch</vt:lpstr>
      <vt:lpstr>ELProvisioning</vt:lpstr>
      <vt:lpstr>Enforceability</vt:lpstr>
      <vt:lpstr>Group</vt:lpstr>
      <vt:lpstr>IndividualGroup</vt:lpstr>
      <vt:lpstr>Jurisdiction</vt:lpstr>
      <vt:lpstr>MethodTradeExposures</vt:lpstr>
      <vt:lpstr>ObservedBestEstimates</vt:lpstr>
      <vt:lpstr>OpRisk</vt:lpstr>
      <vt:lpstr>Checks!Print_Area</vt:lpstr>
      <vt:lpstr>DefCap!Print_Area</vt:lpstr>
      <vt:lpstr>'DefCap-MI'!Print_Area</vt:lpstr>
      <vt:lpstr>'General Info'!Print_Area</vt:lpstr>
      <vt:lpstr>LCR!Print_Area</vt:lpstr>
      <vt:lpstr>'Leverage Ratio'!Print_Area</vt:lpstr>
      <vt:lpstr>'Leverage Ratio additional'!Print_Area</vt:lpstr>
      <vt:lpstr>NSFR!Print_Area</vt:lpstr>
      <vt:lpstr>'NSFR additional'!Print_Area</vt:lpstr>
      <vt:lpstr>Parameters!Print_Area</vt:lpstr>
      <vt:lpstr>Requirements!Print_Area</vt:lpstr>
      <vt:lpstr>Securitisation!Print_Area</vt:lpstr>
      <vt:lpstr>'Sovereign exposures'!Print_Area</vt:lpstr>
      <vt:lpstr>Survey!Print_Area</vt:lpstr>
      <vt:lpstr>TB!Print_Area</vt:lpstr>
      <vt:lpstr>'TB IMA Backtesting-P&amp;L'!Print_Area</vt:lpstr>
      <vt:lpstr>'TB SA Current'!Print_Area</vt:lpstr>
      <vt:lpstr>'TB SA FRTB'!Print_Area</vt:lpstr>
      <vt:lpstr>TLAC!Print_Area</vt:lpstr>
      <vt:lpstr>'TLAC holdings'!Print_Area</vt:lpstr>
      <vt:lpstr>Checks!Print_Titles</vt:lpstr>
      <vt:lpstr>'General Info'!Print_Titles</vt:lpstr>
      <vt:lpstr>Parameters!Print_Titles</vt:lpstr>
      <vt:lpstr>Requirements!Print_Titles</vt:lpstr>
      <vt:lpstr>'Sovereign exposures'!Print_Titles</vt:lpstr>
      <vt:lpstr>TB!Print_Titles</vt:lpstr>
      <vt:lpstr>'TB IMA Backtesting-P&amp;L'!Print_Titles</vt:lpstr>
      <vt:lpstr>QNumeric100</vt:lpstr>
      <vt:lpstr>QNumeric11</vt:lpstr>
      <vt:lpstr>QNumeric14</vt:lpstr>
      <vt:lpstr>QNumeric3</vt:lpstr>
      <vt:lpstr>QNumeric5</vt:lpstr>
      <vt:lpstr>QNumeric6</vt:lpstr>
      <vt:lpstr>QNumeric7</vt:lpstr>
      <vt:lpstr>QNumeric9</vt:lpstr>
      <vt:lpstr>QNumericP10</vt:lpstr>
      <vt:lpstr>QNumericZ10</vt:lpstr>
      <vt:lpstr>QNumericZ100</vt:lpstr>
      <vt:lpstr>RegDesks</vt:lpstr>
      <vt:lpstr>SACCRCEM</vt:lpstr>
      <vt:lpstr>SlottingUsage</vt:lpstr>
      <vt:lpstr>SovereignEntity</vt:lpstr>
      <vt:lpstr>SovereignJurisdiction</vt:lpstr>
      <vt:lpstr>SovereignRatingBucket</vt:lpstr>
      <vt:lpstr>SurveyIncDecSame</vt:lpstr>
      <vt:lpstr>UnitT</vt:lpstr>
      <vt:lpstr>UnitW</vt:lpstr>
      <vt:lpstr>YesNo</vt:lpstr>
      <vt:lpstr>YesNoDontKnow</vt:lpstr>
      <vt:lpstr>YesNoNA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2017-02-08T14:05:36Z</dcterms:created>
  <dcterms:modified xsi:type="dcterms:W3CDTF">2017-03-23T17:15:21Z</dcterms:modified>
</cp:coreProperties>
</file>